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SGOOGLE" sheetId="1" state="hidden" r:id="rId1"/>
    <sheet xmlns:r="http://schemas.openxmlformats.org/officeDocument/2006/relationships" name="GENERADORES" sheetId="2" state="visible" r:id="rId2"/>
    <sheet xmlns:r="http://schemas.openxmlformats.org/officeDocument/2006/relationships" name="COMPARATIVO V10" sheetId="3" state="visible" r:id="rId3"/>
    <sheet xmlns:r="http://schemas.openxmlformats.org/officeDocument/2006/relationships" name="TPU" sheetId="4" state="visible" r:id="rId4"/>
    <sheet xmlns:r="http://schemas.openxmlformats.org/officeDocument/2006/relationships" name="INSUMOS" sheetId="5" state="visible" r:id="rId5"/>
    <sheet xmlns:r="http://schemas.openxmlformats.org/officeDocument/2006/relationships" name="CARATULA" sheetId="6" state="visible" r:id="rId6"/>
    <sheet xmlns:r="http://schemas.openxmlformats.org/officeDocument/2006/relationships" name="PRESUPUESTO" sheetId="7" state="visible" r:id="rId7"/>
    <sheet xmlns:r="http://schemas.openxmlformats.org/officeDocument/2006/relationships" name="CRONOGRAMA" sheetId="8" state="visible" r:id="rId8"/>
    <sheet xmlns:r="http://schemas.openxmlformats.org/officeDocument/2006/relationships" name="FLUJO SEMANAL" sheetId="9" state="visible" r:id="rId9"/>
    <sheet xmlns:r="http://schemas.openxmlformats.org/officeDocument/2006/relationships" name="CONTROL DE OBRA" sheetId="10" state="visible" r:id="rId10"/>
    <sheet xmlns:r="http://schemas.openxmlformats.org/officeDocument/2006/relationships" name="MOVIMIENTOS" sheetId="11" state="visible" r:id="rId11"/>
    <sheet xmlns:r="http://schemas.openxmlformats.org/officeDocument/2006/relationships" name="REQUISICIONES" sheetId="12" state="visible" r:id="rId12"/>
    <sheet xmlns:r="http://schemas.openxmlformats.org/officeDocument/2006/relationships" name="RAYA" sheetId="13" state="visible" r:id="rId13"/>
    <sheet xmlns:r="http://schemas.openxmlformats.org/officeDocument/2006/relationships" name="PROVEEDORES" sheetId="14" state="visible" r:id="rId14"/>
    <sheet xmlns:r="http://schemas.openxmlformats.org/officeDocument/2006/relationships" name="ESTADO DE RESULTADOS" sheetId="15" state="visible" r:id="rId15"/>
    <sheet xmlns:r="http://schemas.openxmlformats.org/officeDocument/2006/relationships" name="BITACORA" sheetId="16" state="visible" r:id="rId16"/>
    <sheet xmlns:r="http://schemas.openxmlformats.org/officeDocument/2006/relationships" name="LISTAS" sheetId="17" state="visible" r:id="rId17"/>
    <sheet xmlns:r="http://schemas.openxmlformats.org/officeDocument/2006/relationships" name="NORMA BIM" sheetId="18" state="visible" r:id="rId18"/>
    <sheet xmlns:r="http://schemas.openxmlformats.org/officeDocument/2006/relationships" name="BOLSILLO OPERATIVO" sheetId="19" state="visible" r:id="rId19"/>
    <sheet xmlns:r="http://schemas.openxmlformats.org/officeDocument/2006/relationships" name="PRESUPUESTO OPCIÓN B" sheetId="20" state="visible" r:id="rId20"/>
    <sheet xmlns:r="http://schemas.openxmlformats.org/officeDocument/2006/relationships" name="PRESUPUESTO OPCIÓN C" sheetId="21" state="visible" r:id="rId21"/>
  </sheets>
  <definedNames>
    <definedName name="projectRemainDaysTitle">#REF!</definedName>
    <definedName name="projectRemainWorkTitle">#REF!</definedName>
    <definedName name="projectRemainWorkVal">#REF!</definedName>
    <definedName name="projectNameTitle">#REF!</definedName>
    <definedName name="projectWorkVal">#REF!</definedName>
    <definedName name="projectStartTitle">#REF!</definedName>
    <definedName name="projectManagerTitle">#REF!</definedName>
    <definedName name="task">#REF!</definedName>
    <definedName name="projectDurationTitle">#REF!</definedName>
    <definedName name="projectRemainDaysVal">#REF!</definedName>
    <definedName name="projectRemainWeeksTitle">#REF!</definedName>
    <definedName name="projectDurationVal">#REF!</definedName>
    <definedName name="projectWorkTitle">#REF!</definedName>
    <definedName name="projectProgressVal">#REF!</definedName>
    <definedName name="projectFinishVal">#REF!</definedName>
    <definedName name="projectStartVal">#REF!</definedName>
    <definedName name="projectCostTitle">#REF!</definedName>
    <definedName name="projectCostVal">#REF!</definedName>
    <definedName name="MODULO2">PRESUPUESTO!$A$43:$G$102</definedName>
    <definedName name="projectProgressTitle">#REF!</definedName>
    <definedName name="projectSummaryTitle">#REF!</definedName>
    <definedName name="MODULO1">PRESUPUESTO!$A$10:$G$42</definedName>
    <definedName name="gantt">#REF!</definedName>
    <definedName name="MODULO3">PRESUPUESTO!$A$103:$F$128</definedName>
    <definedName name="projectNameVal">#REF!</definedName>
    <definedName name="projectRemainWeeksVal">#REF!</definedName>
    <definedName name="projectFinishTitle">#REF!</definedName>
    <definedName name="projectManagerVal">#REF!</definedName>
  </definedNames>
  <calcPr calcId="124519" fullCalcOnLoad="1"/>
</workbook>
</file>

<file path=xl/styles.xml><?xml version="1.0" encoding="utf-8"?>
<styleSheet xmlns="http://schemas.openxmlformats.org/spreadsheetml/2006/main">
  <numFmts count="11">
    <numFmt numFmtId="164" formatCode="\$#,##0.00"/>
    <numFmt numFmtId="165" formatCode="dd/mm/yyyy"/>
    <numFmt numFmtId="166" formatCode="&quot;$&quot;#,##0.00"/>
    <numFmt numFmtId="167" formatCode="#,##0.00&quot; m²&quot;"/>
    <numFmt numFmtId="168" formatCode="DD/MM/YYYY"/>
    <numFmt numFmtId="169" formatCode="0.0%"/>
    <numFmt numFmtId="170" formatCode="dddd&quot;, &quot;d&quot; de &quot;mmmm&quot; de &quot;yyyy"/>
    <numFmt numFmtId="171" formatCode="d"/>
    <numFmt numFmtId="172" formatCode="dd/mm"/>
    <numFmt numFmtId="173" formatCode="0.0"/>
    <numFmt numFmtId="174" formatCode="hh:mm"/>
  </numFmts>
  <fonts count="69">
    <font>
      <name val="Calibri"/>
      <color theme="1"/>
      <sz val="11"/>
      <scheme val="minor"/>
    </font>
    <font>
      <name val="Calibri"/>
      <color theme="1"/>
    </font>
    <font>
      <name val="Arial"/>
      <b val="1"/>
      <color theme="1"/>
      <sz val="14"/>
    </font>
    <font>
      <name val="Arial"/>
      <b val="1"/>
      <color rgb="FFFFFFFF"/>
      <sz val="13"/>
    </font>
    <font>
      <name val="Calibri"/>
      <color theme="1"/>
      <sz val="11"/>
    </font>
    <font>
      <name val="Arial"/>
      <i val="1"/>
      <color theme="1"/>
      <sz val="8"/>
    </font>
    <font/>
    <font>
      <name val="Arial"/>
      <b val="1"/>
      <color theme="1"/>
      <sz val="9"/>
    </font>
    <font>
      <name val="Arial"/>
      <i val="1"/>
      <color rgb="FF166534"/>
      <sz val="8"/>
    </font>
    <font>
      <name val="Arial"/>
      <color theme="1"/>
      <sz val="9"/>
    </font>
    <font>
      <name val="Arial"/>
      <b val="1"/>
      <color rgb="FFFFFFFF"/>
      <sz val="9"/>
    </font>
    <font>
      <name val="Arial"/>
      <color theme="1"/>
      <sz val="8"/>
    </font>
    <font>
      <name val="Arial"/>
      <b val="1"/>
      <color rgb="FFFFFFFF"/>
      <sz val="10"/>
    </font>
    <font>
      <name val="Arial"/>
      <b val="1"/>
      <color theme="1"/>
      <sz val="7"/>
    </font>
    <font>
      <name val="Arial"/>
      <color theme="1"/>
      <sz val="7"/>
    </font>
    <font>
      <name val="Arial"/>
      <b val="1"/>
      <color theme="1"/>
      <sz val="8"/>
    </font>
    <font>
      <name val="Arial"/>
      <b val="1"/>
      <color rgb="FFFFFFFF"/>
      <sz val="11"/>
    </font>
    <font>
      <name val="Calibri"/>
      <color theme="1"/>
      <scheme val="minor"/>
    </font>
    <font>
      <name val="Arial"/>
      <b val="1"/>
      <color theme="1"/>
      <sz val="10"/>
    </font>
    <font>
      <name val="Arial"/>
      <i val="1"/>
      <color theme="1"/>
      <sz val="6"/>
    </font>
    <font>
      <name val="Arial"/>
      <b val="1"/>
      <color theme="1"/>
      <sz val="16"/>
    </font>
    <font>
      <name val="Arial"/>
      <b val="1"/>
      <color theme="1"/>
      <sz val="20"/>
    </font>
    <font>
      <name val="Arial"/>
      <color rgb="FF434343"/>
      <sz val="8"/>
    </font>
    <font>
      <name val="Rubik"/>
      <color theme="1"/>
      <sz val="18"/>
    </font>
    <font>
      <name val="Rubik"/>
      <b val="1"/>
      <color theme="1"/>
      <sz val="24"/>
    </font>
    <font>
      <name val="Rubik"/>
      <b val="1"/>
      <color theme="1"/>
      <sz val="8"/>
    </font>
    <font>
      <name val="Rubik"/>
      <color theme="1"/>
      <sz val="8"/>
    </font>
    <font>
      <name val="Rubik"/>
      <b val="1"/>
      <color theme="1"/>
      <sz val="9"/>
    </font>
    <font>
      <name val="Rubik"/>
      <color theme="1"/>
      <sz val="9"/>
    </font>
    <font>
      <name val="Rubik"/>
      <b val="1"/>
      <color rgb="FFF3F3F3"/>
      <sz val="11"/>
    </font>
    <font>
      <name val="Arial"/>
      <b val="1"/>
      <color rgb="FF666666"/>
      <sz val="9"/>
    </font>
    <font>
      <name val="Rubik"/>
      <b val="1"/>
      <color rgb="FF666666"/>
      <sz val="9"/>
    </font>
    <font>
      <name val="Rubik"/>
      <b val="1"/>
      <color rgb="FFF3F3F3"/>
      <sz val="10"/>
    </font>
    <font>
      <name val="Calibri"/>
      <color theme="1"/>
      <sz val="7"/>
    </font>
    <font>
      <name val="Rubik"/>
      <b val="1"/>
      <color rgb="FF434343"/>
      <sz val="9"/>
    </font>
    <font>
      <name val="Arial"/>
      <i val="1"/>
      <strike val="1"/>
      <color theme="1"/>
      <sz val="8"/>
    </font>
    <font>
      <name val="Arial"/>
      <i val="1"/>
      <color rgb="FF434343"/>
      <sz val="8"/>
    </font>
    <font>
      <name val="Rubik"/>
      <b val="1"/>
      <color rgb="FFF3F3F3"/>
      <sz val="9"/>
    </font>
    <font>
      <name val="Rubik"/>
      <b val="1"/>
      <color rgb="FFF3F3F3"/>
      <sz val="24"/>
    </font>
    <font>
      <name val="Rubik"/>
      <b val="1"/>
      <color rgb="FFF3F3F3"/>
      <sz val="13"/>
    </font>
    <font>
      <name val="Calibri"/>
      <color rgb="FF434343"/>
      <sz val="9"/>
    </font>
    <font>
      <name val="Rubik"/>
      <color rgb="FF434343"/>
      <sz val="8"/>
    </font>
    <font>
      <name val="Calibri"/>
      <color rgb="FF434343"/>
    </font>
    <font>
      <name val="Arial"/>
      <b val="1"/>
      <color rgb="FF434343"/>
      <sz val="9"/>
    </font>
    <font>
      <name val="Rubik"/>
      <b val="1"/>
      <color rgb="FFF3F3F3"/>
      <sz val="8"/>
    </font>
    <font>
      <name val="Calibri"/>
      <color rgb="FF434343"/>
      <sz val="11"/>
    </font>
    <font>
      <name val="Courier New"/>
      <color rgb="FF434343"/>
      <sz val="14"/>
    </font>
    <font>
      <name val="Courier New"/>
      <color rgb="FF434343"/>
      <sz val="8"/>
    </font>
    <font>
      <name val="Rubik"/>
      <color theme="1"/>
      <sz val="16"/>
    </font>
    <font>
      <name val="Rubik"/>
      <color theme="1"/>
      <sz val="20"/>
    </font>
    <font>
      <name val="Rubik"/>
      <b val="1"/>
      <color theme="1"/>
      <sz val="20"/>
    </font>
    <font>
      <name val="Rubik"/>
      <b val="1"/>
      <color theme="1"/>
      <sz val="23"/>
    </font>
    <font>
      <name val="Courier New"/>
      <color theme="1"/>
      <sz val="8"/>
    </font>
    <font>
      <name val="Arial"/>
      <b val="1"/>
      <color rgb="FFFFFFFF"/>
      <sz val="7"/>
    </font>
    <font>
      <name val="Arial"/>
      <b val="1"/>
      <color rgb="FFF3F3F3"/>
      <sz val="10"/>
    </font>
    <font>
      <name val="Arial"/>
      <b val="1"/>
      <color rgb="FFFFFFFF"/>
      <sz val="14"/>
    </font>
    <font>
      <name val="Arial"/>
      <b val="1"/>
      <color rgb="00FFFFFF"/>
      <sz val="11"/>
    </font>
    <font>
      <name val="Arial"/>
      <b val="1"/>
      <color rgb="00FFFFFF"/>
      <sz val="9"/>
    </font>
    <font>
      <name val="Arial"/>
      <b val="1"/>
      <sz val="9"/>
    </font>
    <font>
      <name val="Arial"/>
      <sz val="8"/>
    </font>
    <font>
      <name val="Arial"/>
      <b val="1"/>
      <sz val="8"/>
    </font>
    <font>
      <name val="Arial"/>
      <b val="1"/>
      <color rgb="00FFFFFF"/>
      <sz val="10"/>
    </font>
    <font>
      <name val="Arial"/>
      <b val="1"/>
      <color rgb="00FFFFFF"/>
      <sz val="8"/>
    </font>
    <font>
      <name val="Arial"/>
      <sz val="9"/>
    </font>
    <font>
      <name val="Arial"/>
      <i val="1"/>
      <sz val="8"/>
    </font>
    <font>
      <name val="Arial"/>
      <b val="1"/>
      <sz val="13"/>
    </font>
    <font>
      <name val="Arial"/>
      <b val="1"/>
      <sz val="11"/>
    </font>
    <font>
      <name val="Arial"/>
      <b val="1"/>
      <sz val="10"/>
    </font>
    <font>
      <name val="Arial"/>
      <b val="1"/>
      <sz val="14"/>
    </font>
  </fonts>
  <fills count="20">
    <fill>
      <patternFill/>
    </fill>
    <fill>
      <patternFill patternType="lightGray"/>
    </fill>
    <fill>
      <patternFill patternType="solid">
        <fgColor rgb="FF434343"/>
        <bgColor rgb="FF434343"/>
      </patternFill>
    </fill>
    <fill>
      <patternFill patternType="solid">
        <fgColor rgb="FFFECACA"/>
        <bgColor rgb="FFFECACA"/>
      </patternFill>
    </fill>
    <fill>
      <patternFill patternType="solid">
        <fgColor rgb="FFDBEAFE"/>
        <bgColor rgb="FFDBEAFE"/>
      </patternFill>
    </fill>
    <fill>
      <patternFill patternType="solid">
        <fgColor rgb="FFCCCCCC"/>
        <bgColor rgb="FFCCCCCC"/>
      </patternFill>
    </fill>
    <fill>
      <patternFill patternType="solid">
        <fgColor rgb="FFFEF3C7"/>
        <bgColor rgb="FFFEF3C7"/>
      </patternFill>
    </fill>
    <fill>
      <patternFill patternType="solid">
        <fgColor rgb="FFFFE599"/>
        <bgColor rgb="FFFFE599"/>
      </patternFill>
    </fill>
    <fill>
      <patternFill patternType="solid">
        <fgColor rgb="FFDCFCE7"/>
        <bgColor rgb="FFDCFCE7"/>
      </patternFill>
    </fill>
    <fill>
      <patternFill patternType="solid">
        <fgColor rgb="FF666666"/>
        <bgColor rgb="FF666666"/>
      </patternFill>
    </fill>
    <fill>
      <patternFill patternType="solid">
        <fgColor rgb="FFD9D9D9"/>
        <bgColor rgb="FFD9D9D9"/>
      </patternFill>
    </fill>
    <fill>
      <patternFill patternType="solid">
        <fgColor rgb="FFF1C232"/>
        <bgColor rgb="FFF1C232"/>
      </patternFill>
    </fill>
    <fill>
      <patternFill patternType="solid">
        <fgColor rgb="FFB7B7B7"/>
        <bgColor rgb="FFB7B7B7"/>
      </patternFill>
    </fill>
    <fill>
      <patternFill patternType="solid">
        <fgColor rgb="FFF3F3F3"/>
        <bgColor rgb="FFF3F3F3"/>
      </patternFill>
    </fill>
    <fill>
      <patternFill patternType="solid">
        <fgColor rgb="FF7C2D12"/>
        <bgColor rgb="FF7C2D12"/>
      </patternFill>
    </fill>
    <fill>
      <patternFill patternType="solid">
        <fgColor rgb="00434343"/>
      </patternFill>
    </fill>
    <fill>
      <patternFill patternType="solid">
        <fgColor rgb="00D9D9D9"/>
      </patternFill>
    </fill>
    <fill>
      <patternFill patternType="solid">
        <fgColor rgb="00FEF9C3"/>
      </patternFill>
    </fill>
    <fill>
      <patternFill patternType="solid">
        <fgColor rgb="00BFBFBF"/>
      </patternFill>
    </fill>
    <fill>
      <patternFill patternType="solid">
        <fgColor rgb="00E7E6E6"/>
      </patternFill>
    </fill>
  </fills>
  <borders count="79">
    <border/>
    <border>
      <left style="thin">
        <color rgb="FF999999"/>
      </left>
      <top style="thin">
        <color rgb="FF999999"/>
      </top>
    </border>
    <border>
      <right style="thin">
        <color rgb="FF999999"/>
      </right>
      <top style="thin">
        <color rgb="FF999999"/>
      </top>
    </border>
    <border>
      <left style="thin">
        <color rgb="FF999999"/>
      </left>
    </border>
    <border>
      <left style="thin">
        <color rgb="FF999999"/>
      </left>
      <right style="thin">
        <color rgb="FF999999"/>
      </right>
      <top style="thin">
        <color rgb="FF999999"/>
      </top>
      <bottom style="thin">
        <color rgb="FF999999"/>
      </bottom>
    </border>
    <border>
      <right style="thin">
        <color rgb="FF999999"/>
      </right>
    </border>
    <border>
      <left style="thin">
        <color rgb="FF999999"/>
      </left>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top style="thin">
        <color rgb="FF999999"/>
      </top>
      <bottom style="thin">
        <color rgb="FF999999"/>
      </bottom>
    </border>
    <border>
      <right style="thin">
        <color rgb="FF999999"/>
      </right>
      <top style="thin">
        <color rgb="FF999999"/>
      </top>
      <bottom style="thin">
        <color rgb="FF999999"/>
      </bottom>
    </border>
    <border>
      <left style="thin">
        <color rgb="FF000000"/>
      </left>
      <top style="thin">
        <color rgb="FF000000"/>
      </top>
    </border>
    <border>
      <top style="thin">
        <color rgb="FF000000"/>
      </top>
    </border>
    <border>
      <right style="thick">
        <color rgb="FF000000"/>
      </right>
      <top style="thin">
        <color rgb="FF000000"/>
      </top>
    </border>
    <border>
      <left style="thin">
        <color rgb="FF000000"/>
      </left>
    </border>
    <border>
      <right style="thick">
        <color rgb="FF000000"/>
      </right>
    </border>
    <border>
      <left style="thick">
        <color rgb="FF666666"/>
      </left>
    </border>
    <border>
      <left style="hair">
        <color rgb="FF000000"/>
      </left>
      <bottom style="hair">
        <color rgb="FF000000"/>
      </bottom>
    </border>
    <border>
      <right style="hair">
        <color rgb="FF000000"/>
      </right>
      <bottom style="hair">
        <color rgb="FF000000"/>
      </bottom>
    </border>
    <border>
      <left style="hair">
        <color rgb="FF000000"/>
      </left>
      <right style="thick">
        <color rgb="FF000000"/>
      </right>
      <bottom style="hair">
        <color rgb="FF000000"/>
      </bottom>
    </border>
    <border>
      <left style="hair">
        <color rgb="FF000000"/>
      </left>
      <top style="hair">
        <color rgb="FF000000"/>
      </top>
      <bottom style="thick">
        <color rgb="FF000000"/>
      </bottom>
    </border>
    <border>
      <right style="hair">
        <color rgb="FF000000"/>
      </right>
      <top style="hair">
        <color rgb="FF000000"/>
      </top>
      <bottom style="thick">
        <color rgb="FF000000"/>
      </bottom>
    </border>
    <border>
      <left style="hair">
        <color rgb="FF000000"/>
      </left>
      <right style="thick">
        <color rgb="FF000000"/>
      </right>
      <top style="hair">
        <color rgb="FF000000"/>
      </top>
      <bottom style="thick">
        <color rgb="FF000000"/>
      </bottom>
    </border>
    <border>
      <left style="thin">
        <color rgb="FF000000"/>
      </left>
      <bottom style="thick">
        <color rgb="FF000000"/>
      </bottom>
    </border>
    <border>
      <bottom style="thick">
        <color rgb="FF000000"/>
      </bottom>
    </border>
    <border>
      <right style="thick">
        <color rgb="FF000000"/>
      </right>
      <bottom style="thick">
        <color rgb="FF000000"/>
      </bottom>
    </border>
    <border>
      <left style="thin">
        <color rgb="FF999999"/>
      </left>
      <right style="thin">
        <color rgb="FF999999"/>
      </right>
      <top style="thin">
        <color rgb="FF999999"/>
      </top>
    </border>
    <border>
      <top style="medium">
        <color rgb="FFF3F3F3"/>
      </top>
      <bottom style="thick">
        <color rgb="FFEFEFEF"/>
      </bottom>
    </border>
    <border>
      <right style="thick">
        <color rgb="FFEFEFEF"/>
      </right>
      <top style="medium">
        <color rgb="FFF3F3F3"/>
      </top>
      <bottom style="thick">
        <color rgb="FFEFEFEF"/>
      </bottom>
    </border>
    <border>
      <bottom style="thin">
        <color rgb="FF999999"/>
      </bottom>
    </border>
    <border>
      <left style="medium">
        <color rgb="FF999999"/>
      </left>
      <right style="thin">
        <color rgb="FF999999"/>
      </right>
      <top style="medium">
        <color rgb="FF999999"/>
      </top>
      <bottom style="thin">
        <color rgb="FF999999"/>
      </bottom>
    </border>
    <border>
      <left style="thin">
        <color rgb="FF999999"/>
      </left>
      <right style="thin">
        <color rgb="FF999999"/>
      </right>
      <top style="medium">
        <color rgb="FF999999"/>
      </top>
      <bottom style="thin">
        <color rgb="FF999999"/>
      </bottom>
    </border>
    <border>
      <left style="thin">
        <color rgb="FF999999"/>
      </left>
      <right style="medium">
        <color rgb="FF999999"/>
      </right>
      <top style="medium">
        <color rgb="FF999999"/>
      </top>
      <bottom style="thin">
        <color rgb="FF999999"/>
      </bottom>
    </border>
    <border>
      <left style="medium">
        <color rgb="FF999999"/>
      </left>
      <right style="thin">
        <color rgb="FF999999"/>
      </right>
      <top style="thin">
        <color rgb="FF999999"/>
      </top>
      <bottom style="thin">
        <color rgb="FF999999"/>
      </bottom>
    </border>
    <border>
      <left style="thin">
        <color rgb="FF999999"/>
      </left>
      <right style="medium">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bottom style="medium">
        <color rgb="FF999999"/>
      </bottom>
    </border>
    <border>
      <left style="thick">
        <color rgb="FF434343"/>
      </left>
    </border>
    <border>
      <left style="thick">
        <color rgb="FF666666"/>
      </left>
      <top style="thick">
        <color rgb="FF666666"/>
      </top>
      <bottom style="thick">
        <color rgb="FF666666"/>
      </bottom>
    </border>
    <border>
      <right style="thick">
        <color rgb="FF666666"/>
      </right>
      <top style="thick">
        <color rgb="FF666666"/>
      </top>
    </border>
    <border>
      <right style="thick">
        <color rgb="FF666666"/>
      </right>
    </border>
    <border>
      <right style="thick">
        <color rgb="FF666666"/>
      </right>
      <bottom style="thick">
        <color rgb="FF666666"/>
      </bottom>
    </border>
    <border>
      <left style="thick">
        <color rgb="FF666666"/>
      </left>
      <top style="thick">
        <color rgb="FF434343"/>
      </top>
    </border>
    <border>
      <top style="thick">
        <color rgb="FF434343"/>
      </top>
    </border>
    <border>
      <left style="thick">
        <color rgb="FF666666"/>
      </left>
      <right style="thin">
        <color rgb="FF666666"/>
      </right>
      <top style="thick">
        <color rgb="FF666666"/>
      </top>
      <bottom style="thin">
        <color rgb="FF666666"/>
      </bottom>
    </border>
    <border>
      <left style="thin">
        <color rgb="FF666666"/>
      </left>
      <right style="thick">
        <color rgb="FF666666"/>
      </right>
      <top style="thick">
        <color rgb="FF666666"/>
      </top>
      <bottom style="thin">
        <color rgb="FF666666"/>
      </bottom>
    </border>
    <border>
      <left style="thick">
        <color rgb="FF666666"/>
      </left>
      <right style="thin">
        <color rgb="FF666666"/>
      </right>
      <top style="thin">
        <color rgb="FF666666"/>
      </top>
      <bottom style="thick">
        <color rgb="FF666666"/>
      </bottom>
    </border>
    <border>
      <left style="thin">
        <color rgb="FF666666"/>
      </left>
      <right style="thin">
        <color rgb="FF666666"/>
      </right>
      <top style="thin">
        <color rgb="FF666666"/>
      </top>
      <bottom style="thin">
        <color rgb="FF666666"/>
      </bottom>
    </border>
    <border>
      <left style="thin">
        <color rgb="FF666666"/>
      </left>
      <right style="thick">
        <color rgb="FF666666"/>
      </right>
      <top style="thin">
        <color rgb="FF666666"/>
      </top>
      <bottom style="thin">
        <color rgb="FF666666"/>
      </bottom>
    </border>
    <border>
      <left style="thin">
        <color rgb="FF666666"/>
      </left>
      <right style="thick">
        <color rgb="FF666666"/>
      </right>
      <top style="thin">
        <color rgb="FF666666"/>
      </top>
      <bottom style="thick">
        <color rgb="FF666666"/>
      </bottom>
    </border>
    <border>
      <left/>
      <top/>
      <bottom/>
    </border>
    <border>
      <top/>
      <bottom/>
    </border>
    <border>
      <right/>
      <top/>
      <bottom/>
    </border>
    <border>
      <left style="thin">
        <color rgb="FF999999"/>
      </left>
      <right/>
      <top style="thin">
        <color rgb="FF999999"/>
      </top>
      <bottom style="thin">
        <color rgb="FF999999"/>
      </bottom>
    </border>
    <border>
      <top style="thin">
        <color rgb="FF999999"/>
      </top>
    </border>
    <border>
      <left style="thin">
        <color rgb="FF000000"/>
      </left>
      <right style="thick">
        <color rgb="FF000000"/>
      </right>
      <top style="thin">
        <color rgb="FF000000"/>
      </top>
    </border>
    <border>
      <left style="hair">
        <color rgb="FF000000"/>
      </left>
      <right style="hair">
        <color rgb="FF000000"/>
      </right>
      <bottom style="hair">
        <color rgb="FF000000"/>
      </bottom>
    </border>
    <border>
      <right style="hair">
        <color rgb="FF000000"/>
      </right>
    </border>
    <border>
      <left style="hair">
        <color rgb="FF000000"/>
      </left>
      <right style="hair">
        <color rgb="FF000000"/>
      </right>
      <top style="hair">
        <color rgb="FF000000"/>
      </top>
      <bottom style="thick">
        <color rgb="FF000000"/>
      </bottom>
    </border>
    <border>
      <top style="hair">
        <color rgb="FF000000"/>
      </top>
    </border>
    <border>
      <right style="hair">
        <color rgb="FF000000"/>
      </right>
      <top style="hair">
        <color rgb="FF000000"/>
      </top>
    </border>
    <border>
      <left style="thin">
        <color rgb="FF000000"/>
      </left>
      <right style="thick">
        <color rgb="FF000000"/>
      </right>
      <top style="thin">
        <color rgb="FF000000"/>
      </top>
      <bottom style="thick">
        <color rgb="FF000000"/>
      </bottom>
    </border>
    <border>
      <top style="medium">
        <color rgb="FFF3F3F3"/>
      </top>
    </border>
    <border>
      <left style="thin">
        <color rgb="FF999999"/>
      </left>
      <right style="thin">
        <color rgb="FF999999"/>
      </right>
      <bottom style="thin">
        <color rgb="FF999999"/>
      </bottom>
    </border>
    <border>
      <left style="thin">
        <color rgb="FF999999"/>
      </left>
      <right style="thin">
        <color rgb="FF999999"/>
      </right>
    </border>
    <border>
      <left/>
      <right/>
      <top/>
      <bottom/>
    </border>
    <border>
      <left style="thin">
        <color rgb="00999999"/>
      </left>
      <right style="thin">
        <color rgb="00999999"/>
      </right>
      <top style="thin">
        <color rgb="00999999"/>
      </top>
      <bottom style="thin">
        <color rgb="00999999"/>
      </bottom>
    </border>
    <border>
      <top style="thin">
        <color rgb="00999999"/>
      </top>
    </border>
    <border>
      <right style="thin">
        <color rgb="00999999"/>
      </right>
      <top style="thin">
        <color rgb="00999999"/>
      </top>
    </border>
    <border>
      <right style="thin">
        <color rgb="00999999"/>
      </right>
      <top style="thin">
        <color rgb="00999999"/>
      </top>
      <bottom style="thin">
        <color rgb="00999999"/>
      </bottom>
    </border>
  </borders>
  <cellStyleXfs count="1">
    <xf numFmtId="0" fontId="0" fillId="0" borderId="0"/>
  </cellStyleXfs>
  <cellXfs count="47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center"/>
    </xf>
    <xf numFmtId="0" fontId="3" fillId="2" borderId="0" pivotButton="0" quotePrefix="0" xfId="0"/>
    <xf numFmtId="0" fontId="4" fillId="0" borderId="0" pivotButton="0" quotePrefix="0" xfId="0"/>
    <xf numFmtId="0" fontId="4" fillId="0" borderId="1" applyAlignment="1" pivotButton="0" quotePrefix="0" xfId="0">
      <alignment vertical="bottom"/>
    </xf>
    <xf numFmtId="0" fontId="5" fillId="0" borderId="0" pivotButton="0" quotePrefix="0" xfId="0"/>
    <xf numFmtId="0" fontId="6" fillId="0" borderId="2" pivotButton="0" quotePrefix="0" xfId="0"/>
    <xf numFmtId="0" fontId="4" fillId="0" borderId="0" applyAlignment="1" pivotButton="0" quotePrefix="0" xfId="0">
      <alignment vertical="bottom"/>
    </xf>
    <xf numFmtId="0" fontId="4" fillId="0" borderId="0" applyAlignment="1" pivotButton="0" quotePrefix="0" xfId="0">
      <alignment horizontal="center" vertical="center"/>
    </xf>
    <xf numFmtId="0" fontId="7" fillId="0" borderId="0" applyAlignment="1" pivotButton="0" quotePrefix="0" xfId="0">
      <alignment horizontal="left" vertical="center"/>
    </xf>
    <xf numFmtId="0" fontId="8" fillId="0" borderId="0" pivotButton="0" quotePrefix="0" xfId="0"/>
    <xf numFmtId="0" fontId="9" fillId="0" borderId="0" applyAlignment="1" pivotButton="0" quotePrefix="0" xfId="0">
      <alignment horizontal="left" vertical="center"/>
    </xf>
    <xf numFmtId="0" fontId="6" fillId="0" borderId="3" pivotButton="0" quotePrefix="0" xfId="0"/>
    <xf numFmtId="0" fontId="10" fillId="2" borderId="4" applyAlignment="1" pivotButton="0" quotePrefix="0" xfId="0">
      <alignment horizontal="center" vertical="center" wrapText="1"/>
    </xf>
    <xf numFmtId="0" fontId="6" fillId="0" borderId="5" pivotButton="0" quotePrefix="0" xfId="0"/>
    <xf numFmtId="0" fontId="11" fillId="3" borderId="4" applyAlignment="1" pivotButton="0" quotePrefix="0" xfId="0">
      <alignment vertical="top"/>
    </xf>
    <xf numFmtId="9" fontId="11" fillId="3" borderId="4" applyAlignment="1" pivotButton="0" quotePrefix="0" xfId="0">
      <alignment vertical="top"/>
    </xf>
    <xf numFmtId="0" fontId="11" fillId="3" borderId="4" applyAlignment="1" pivotButton="0" quotePrefix="0" xfId="0">
      <alignment vertical="top" wrapText="1"/>
    </xf>
    <xf numFmtId="0" fontId="11" fillId="4" borderId="4" applyAlignment="1" pivotButton="0" quotePrefix="0" xfId="0">
      <alignment vertical="top"/>
    </xf>
    <xf numFmtId="0" fontId="6" fillId="0" borderId="6" pivotButton="0" quotePrefix="0" xfId="0"/>
    <xf numFmtId="0" fontId="6" fillId="0" borderId="7" pivotButton="0" quotePrefix="0" xfId="0"/>
    <xf numFmtId="0" fontId="12" fillId="0" borderId="0" applyAlignment="1" pivotButton="0" quotePrefix="0" xfId="0">
      <alignment horizontal="left" vertical="center" wrapText="1"/>
    </xf>
    <xf numFmtId="0" fontId="5" fillId="0" borderId="0" applyAlignment="1" pivotButton="0" quotePrefix="0" xfId="0">
      <alignment vertical="bottom"/>
    </xf>
    <xf numFmtId="0" fontId="7" fillId="5" borderId="8" applyAlignment="1" pivotButton="0" quotePrefix="0" xfId="0">
      <alignment horizontal="left" vertical="center"/>
    </xf>
    <xf numFmtId="0" fontId="6" fillId="0" borderId="9" pivotButton="0" quotePrefix="0" xfId="0"/>
    <xf numFmtId="0" fontId="6" fillId="0" borderId="10" pivotButton="0" quotePrefix="0" xfId="0"/>
    <xf numFmtId="0" fontId="13" fillId="0" borderId="0" applyAlignment="1" pivotButton="0" quotePrefix="0" xfId="0">
      <alignment horizontal="left" vertical="center" wrapText="1"/>
    </xf>
    <xf numFmtId="0" fontId="11" fillId="6" borderId="4" applyAlignment="1" pivotButton="0" quotePrefix="0" xfId="0">
      <alignment vertical="top"/>
    </xf>
    <xf numFmtId="9" fontId="11" fillId="6" borderId="4" applyAlignment="1" pivotButton="0" quotePrefix="0" xfId="0">
      <alignment vertical="top"/>
    </xf>
    <xf numFmtId="0" fontId="11" fillId="6" borderId="4" applyAlignment="1" pivotButton="0" quotePrefix="0" xfId="0">
      <alignment vertical="top" wrapText="1"/>
    </xf>
    <xf numFmtId="0" fontId="14" fillId="0" borderId="0" applyAlignment="1" pivotButton="0" quotePrefix="0" xfId="0">
      <alignment horizontal="left" vertical="bottom"/>
    </xf>
    <xf numFmtId="0" fontId="10" fillId="2" borderId="4" applyAlignment="1" pivotButton="0" quotePrefix="0" xfId="0">
      <alignment horizontal="center" vertical="top" wrapText="1"/>
    </xf>
    <xf numFmtId="0" fontId="15" fillId="0" borderId="0" applyAlignment="1" pivotButton="0" quotePrefix="0" xfId="0">
      <alignment horizontal="left" vertical="top" wrapText="1"/>
    </xf>
    <xf numFmtId="0" fontId="9" fillId="7" borderId="4" applyAlignment="1" pivotButton="0" quotePrefix="0" xfId="0">
      <alignment horizontal="center" vertical="center"/>
    </xf>
    <xf numFmtId="0" fontId="9" fillId="7" borderId="4" applyAlignment="1" pivotButton="0" quotePrefix="0" xfId="0">
      <alignment horizontal="left" vertical="center"/>
    </xf>
    <xf numFmtId="164" fontId="9" fillId="7" borderId="4" applyAlignment="1" pivotButton="0" quotePrefix="0" xfId="0">
      <alignment horizontal="right" vertical="center"/>
    </xf>
    <xf numFmtId="165" fontId="9" fillId="7" borderId="4" applyAlignment="1" pivotButton="0" quotePrefix="0" xfId="0">
      <alignment horizontal="center" vertical="center"/>
    </xf>
    <xf numFmtId="0" fontId="5" fillId="0" borderId="4" applyAlignment="1" pivotButton="0" quotePrefix="0" xfId="0">
      <alignment horizontal="left" vertical="center"/>
    </xf>
    <xf numFmtId="0" fontId="9" fillId="0" borderId="4" applyAlignment="1" pivotButton="0" quotePrefix="0" xfId="0">
      <alignment horizontal="center" vertical="center"/>
    </xf>
    <xf numFmtId="0" fontId="9" fillId="0" borderId="4" applyAlignment="1" pivotButton="0" quotePrefix="0" xfId="0">
      <alignment horizontal="left" vertical="center"/>
    </xf>
    <xf numFmtId="4" fontId="9" fillId="7" borderId="4" applyAlignment="1" pivotButton="0" quotePrefix="0" xfId="0">
      <alignment horizontal="right" vertical="center"/>
    </xf>
    <xf numFmtId="0" fontId="11" fillId="0" borderId="4" applyAlignment="1" pivotButton="0" quotePrefix="0" xfId="0">
      <alignment horizontal="left" vertical="center"/>
    </xf>
    <xf numFmtId="0" fontId="11" fillId="0" borderId="4" applyAlignment="1" pivotButton="0" quotePrefix="0" xfId="0">
      <alignment horizontal="center" vertical="center"/>
    </xf>
    <xf numFmtId="164" fontId="9" fillId="0" borderId="4" applyAlignment="1" pivotButton="0" quotePrefix="0" xfId="0">
      <alignment horizontal="right" vertical="center"/>
    </xf>
    <xf numFmtId="10" fontId="9" fillId="7" borderId="4" applyAlignment="1" pivotButton="0" quotePrefix="0" xfId="0">
      <alignment horizontal="center" vertical="center"/>
    </xf>
    <xf numFmtId="4" fontId="7" fillId="0" borderId="4" applyAlignment="1" pivotButton="0" quotePrefix="0" xfId="0">
      <alignment horizontal="right" vertical="center"/>
    </xf>
    <xf numFmtId="0" fontId="11" fillId="0" borderId="0" pivotButton="0" quotePrefix="0" xfId="0"/>
    <xf numFmtId="166" fontId="4" fillId="0" borderId="0" pivotButton="0" quotePrefix="0" xfId="0"/>
    <xf numFmtId="0" fontId="11" fillId="0" borderId="0" applyAlignment="1" pivotButton="0" quotePrefix="0" xfId="0">
      <alignment vertical="bottom"/>
    </xf>
    <xf numFmtId="4" fontId="15" fillId="0" borderId="0" applyAlignment="1" pivotButton="0" quotePrefix="0" xfId="0">
      <alignment horizontal="left" vertical="top" wrapText="1"/>
    </xf>
    <xf numFmtId="4" fontId="4" fillId="0" borderId="0" applyAlignment="1" pivotButton="0" quotePrefix="0" xfId="0">
      <alignment vertical="bottom"/>
    </xf>
    <xf numFmtId="4" fontId="14" fillId="0" borderId="0" applyAlignment="1" pivotButton="0" quotePrefix="0" xfId="0">
      <alignment horizontal="left" vertical="bottom"/>
    </xf>
    <xf numFmtId="0" fontId="11" fillId="8" borderId="4" applyAlignment="1" pivotButton="0" quotePrefix="0" xfId="0">
      <alignment vertical="top"/>
    </xf>
    <xf numFmtId="0" fontId="5" fillId="0" borderId="4" applyAlignment="1" pivotButton="0" quotePrefix="0" xfId="0">
      <alignment vertical="bottom"/>
    </xf>
    <xf numFmtId="9" fontId="11" fillId="8" borderId="4" applyAlignment="1" pivotButton="0" quotePrefix="0" xfId="0">
      <alignment vertical="top"/>
    </xf>
    <xf numFmtId="0" fontId="11" fillId="8" borderId="4" applyAlignment="1" pivotButton="0" quotePrefix="0" xfId="0">
      <alignment vertical="top" wrapText="1"/>
    </xf>
    <xf numFmtId="0" fontId="16" fillId="2" borderId="0" pivotButton="0" quotePrefix="0" xfId="0"/>
    <xf numFmtId="0" fontId="10" fillId="2" borderId="4" pivotButton="0" quotePrefix="0" xfId="0"/>
    <xf numFmtId="4" fontId="13" fillId="0" borderId="0" applyAlignment="1" pivotButton="0" quotePrefix="0" xfId="0">
      <alignment horizontal="left" vertical="center" wrapText="1"/>
    </xf>
    <xf numFmtId="4" fontId="14" fillId="0" borderId="0" applyAlignment="1" pivotButton="0" quotePrefix="0" xfId="0">
      <alignment horizontal="left" vertical="center"/>
    </xf>
    <xf numFmtId="167" fontId="13" fillId="0" borderId="0" applyAlignment="1" pivotButton="0" quotePrefix="0" xfId="0">
      <alignment horizontal="right" vertical="center"/>
    </xf>
    <xf numFmtId="0" fontId="10" fillId="9" borderId="4" applyAlignment="1" pivotButton="0" quotePrefix="0" xfId="0">
      <alignment horizontal="left" vertical="center"/>
    </xf>
    <xf numFmtId="0" fontId="17" fillId="0" borderId="0" pivotButton="0" quotePrefix="0" xfId="0"/>
    <xf numFmtId="1" fontId="13" fillId="0" borderId="0" applyAlignment="1" pivotButton="0" quotePrefix="0" xfId="0">
      <alignment horizontal="right" vertical="center"/>
    </xf>
    <xf numFmtId="0" fontId="7" fillId="0" borderId="4" applyAlignment="1" pivotButton="0" quotePrefix="0" xfId="0">
      <alignment horizontal="center" vertical="center"/>
    </xf>
    <xf numFmtId="0" fontId="11" fillId="0" borderId="4" applyAlignment="1" pivotButton="0" quotePrefix="0" xfId="0">
      <alignment horizontal="left" vertical="center" wrapText="1"/>
    </xf>
    <xf numFmtId="4" fontId="7" fillId="5" borderId="4" applyAlignment="1" pivotButton="0" quotePrefix="0" xfId="0">
      <alignment horizontal="right" vertical="center"/>
    </xf>
    <xf numFmtId="4" fontId="9" fillId="0" borderId="4" applyAlignment="1" pivotButton="0" quotePrefix="0" xfId="0">
      <alignment horizontal="right" vertical="center"/>
    </xf>
    <xf numFmtId="4" fontId="10" fillId="0" borderId="0" applyAlignment="1" pivotButton="0" quotePrefix="0" xfId="0">
      <alignment horizontal="left" vertical="center" wrapText="1"/>
    </xf>
    <xf numFmtId="4" fontId="18" fillId="0" borderId="0" applyAlignment="1" pivotButton="0" quotePrefix="0" xfId="0">
      <alignment horizontal="center" vertical="center" wrapText="1"/>
    </xf>
    <xf numFmtId="4" fontId="19" fillId="0" borderId="0" applyAlignment="1" pivotButton="0" quotePrefix="0" xfId="0">
      <alignment horizontal="left" vertical="center" wrapText="1"/>
    </xf>
    <xf numFmtId="0" fontId="4" fillId="0" borderId="0" applyAlignment="1" pivotButton="0" quotePrefix="0" xfId="0">
      <alignment vertical="bottom" wrapText="1"/>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0" fillId="9" borderId="8" applyAlignment="1" pivotButton="0" quotePrefix="0" xfId="0">
      <alignment horizontal="left" vertical="center" wrapText="1"/>
    </xf>
    <xf numFmtId="0" fontId="10" fillId="0" borderId="11" applyAlignment="1" pivotButton="0" quotePrefix="0" xfId="0">
      <alignment horizontal="left" vertical="center"/>
    </xf>
    <xf numFmtId="0" fontId="6" fillId="0" borderId="11" pivotButton="0" quotePrefix="0" xfId="0"/>
    <xf numFmtId="0" fontId="7" fillId="0" borderId="4" applyAlignment="1" pivotButton="0" quotePrefix="0" xfId="0">
      <alignment horizontal="left" vertical="center"/>
    </xf>
    <xf numFmtId="0" fontId="9" fillId="7" borderId="8" applyAlignment="1" pivotButton="0" quotePrefix="0" xfId="0">
      <alignment horizontal="left" vertical="center" wrapText="1"/>
    </xf>
    <xf numFmtId="0" fontId="9" fillId="0" borderId="11" applyAlignment="1" pivotButton="0" quotePrefix="0" xfId="0">
      <alignment vertical="bottom"/>
    </xf>
    <xf numFmtId="0" fontId="7" fillId="0" borderId="8" applyAlignment="1" pivotButton="0" quotePrefix="0" xfId="0">
      <alignment horizontal="left" vertical="center" wrapText="1"/>
    </xf>
    <xf numFmtId="9" fontId="9" fillId="7" borderId="4" applyAlignment="1" pivotButton="0" quotePrefix="0" xfId="0">
      <alignment horizontal="center" vertical="center"/>
    </xf>
    <xf numFmtId="1" fontId="9" fillId="7" borderId="4" applyAlignment="1" pivotButton="0" quotePrefix="0" xfId="0">
      <alignment horizontal="center" vertical="center"/>
    </xf>
    <xf numFmtId="4" fontId="9" fillId="7" borderId="8" applyAlignment="1" pivotButton="0" quotePrefix="0" xfId="0">
      <alignment horizontal="left" vertical="center" wrapText="1"/>
    </xf>
    <xf numFmtId="4" fontId="9" fillId="0" borderId="11" applyAlignment="1" pivotButton="0" quotePrefix="0" xfId="0">
      <alignment vertical="bottom"/>
    </xf>
    <xf numFmtId="0" fontId="5" fillId="0" borderId="0" applyAlignment="1" pivotButton="0" quotePrefix="0" xfId="0">
      <alignment vertical="bottom" wrapText="1"/>
    </xf>
    <xf numFmtId="0" fontId="5" fillId="0" borderId="0" applyAlignment="1" pivotButton="0" quotePrefix="0" xfId="0">
      <alignment vertical="top" wrapText="1"/>
    </xf>
    <xf numFmtId="0" fontId="9" fillId="7" borderId="8" applyAlignment="1" pivotButton="0" quotePrefix="0" xfId="0">
      <alignment horizontal="left" vertical="center" wrapText="1"/>
    </xf>
    <xf numFmtId="165" fontId="9" fillId="7" borderId="8" applyAlignment="1" pivotButton="0" quotePrefix="0" xfId="0">
      <alignment horizontal="left" vertical="center" wrapText="1"/>
    </xf>
    <xf numFmtId="165" fontId="9" fillId="0" borderId="11" applyAlignment="1" pivotButton="0" quotePrefix="0" xfId="0">
      <alignment horizontal="left" vertical="bottom"/>
    </xf>
    <xf numFmtId="0" fontId="7" fillId="0" borderId="4" applyAlignment="1" pivotButton="0" quotePrefix="0" xfId="0">
      <alignment horizontal="left" vertical="center" wrapText="1"/>
    </xf>
    <xf numFmtId="0" fontId="7" fillId="0" borderId="8" applyAlignment="1" pivotButton="0" quotePrefix="0" xfId="0">
      <alignment horizontal="center" vertical="center"/>
    </xf>
    <xf numFmtId="0" fontId="10" fillId="9" borderId="8" applyAlignment="1" pivotButton="0" quotePrefix="0" xfId="0">
      <alignment horizontal="left" vertical="center"/>
    </xf>
    <xf numFmtId="0" fontId="7" fillId="0" borderId="8" applyAlignment="1" pivotButton="0" quotePrefix="0" xfId="0">
      <alignment horizontal="left" vertical="center"/>
    </xf>
    <xf numFmtId="166" fontId="7" fillId="5" borderId="4" applyAlignment="1" pivotButton="0" quotePrefix="0" xfId="0">
      <alignment horizontal="right" vertical="center"/>
    </xf>
    <xf numFmtId="168" fontId="7" fillId="5" borderId="4" applyAlignment="1" pivotButton="0" quotePrefix="0" xfId="0">
      <alignment horizontal="right" vertical="center"/>
    </xf>
    <xf numFmtId="169" fontId="7" fillId="5" borderId="4" applyAlignment="1" pivotButton="0" quotePrefix="0" xfId="0">
      <alignment horizontal="right" vertical="center"/>
    </xf>
    <xf numFmtId="1" fontId="7" fillId="5" borderId="4" applyAlignment="1" pivotButton="0" quotePrefix="0" xfId="0">
      <alignment horizontal="right" vertical="center"/>
    </xf>
    <xf numFmtId="0" fontId="16" fillId="2" borderId="0" applyAlignment="1" pivotButton="0" quotePrefix="0" xfId="0">
      <alignment vertical="bottom" wrapText="1"/>
    </xf>
    <xf numFmtId="0" fontId="10" fillId="2" borderId="4" applyAlignment="1" pivotButton="0" quotePrefix="0" xfId="0">
      <alignment horizontal="center" wrapText="1"/>
    </xf>
    <xf numFmtId="0" fontId="10" fillId="2" borderId="4" applyAlignment="1" pivotButton="0" quotePrefix="0" xfId="0">
      <alignment horizontal="center"/>
    </xf>
    <xf numFmtId="0" fontId="7" fillId="10" borderId="4" applyAlignment="1" pivotButton="0" quotePrefix="0" xfId="0">
      <alignment horizontal="left" vertical="center" wrapText="1"/>
    </xf>
    <xf numFmtId="166" fontId="7" fillId="10" borderId="4" applyAlignment="1" pivotButton="0" quotePrefix="0" xfId="0">
      <alignment horizontal="right" vertical="center"/>
    </xf>
    <xf numFmtId="169" fontId="7" fillId="10" borderId="4" pivotButton="0" quotePrefix="0" xfId="0"/>
    <xf numFmtId="0" fontId="22" fillId="0" borderId="4" applyAlignment="1" pivotButton="0" quotePrefix="0" xfId="0">
      <alignment horizontal="left" vertical="center" wrapText="1"/>
    </xf>
    <xf numFmtId="166" fontId="22" fillId="0" borderId="4" applyAlignment="1" pivotButton="0" quotePrefix="0" xfId="0">
      <alignment horizontal="right" vertical="center"/>
    </xf>
    <xf numFmtId="169" fontId="11" fillId="0" borderId="4" pivotButton="0" quotePrefix="0" xfId="0"/>
    <xf numFmtId="166" fontId="22" fillId="0" borderId="4" applyAlignment="1" pivotButton="0" quotePrefix="0" xfId="0">
      <alignment vertical="bottom"/>
    </xf>
    <xf numFmtId="0" fontId="7" fillId="10" borderId="4" applyAlignment="1" pivotButton="0" quotePrefix="0" xfId="0">
      <alignment vertical="bottom" wrapText="1"/>
    </xf>
    <xf numFmtId="166" fontId="7" fillId="10" borderId="4" applyAlignment="1" pivotButton="0" quotePrefix="0" xfId="0">
      <alignment vertical="bottom"/>
    </xf>
    <xf numFmtId="0" fontId="11" fillId="0" borderId="4" applyAlignment="1" pivotButton="0" quotePrefix="0" xfId="0">
      <alignment vertical="bottom" wrapText="1"/>
    </xf>
    <xf numFmtId="166" fontId="11" fillId="0" borderId="4" applyAlignment="1" pivotButton="0" quotePrefix="0" xfId="0">
      <alignment vertical="bottom"/>
    </xf>
    <xf numFmtId="0" fontId="11" fillId="0" borderId="4" applyAlignment="1" pivotButton="0" quotePrefix="0" xfId="0">
      <alignment wrapText="1"/>
    </xf>
    <xf numFmtId="0" fontId="11" fillId="10" borderId="4" applyAlignment="1" pivotButton="0" quotePrefix="0" xfId="0">
      <alignment vertical="bottom" wrapText="1"/>
    </xf>
    <xf numFmtId="166" fontId="11" fillId="10" borderId="4" applyAlignment="1" pivotButton="0" quotePrefix="0" xfId="0">
      <alignment vertical="bottom"/>
    </xf>
    <xf numFmtId="169" fontId="11" fillId="10" borderId="4" pivotButton="0" quotePrefix="0" xfId="0"/>
    <xf numFmtId="0" fontId="10" fillId="2" borderId="4" applyAlignment="1" pivotButton="0" quotePrefix="0" xfId="0">
      <alignment vertical="bottom" wrapText="1"/>
    </xf>
    <xf numFmtId="166" fontId="10" fillId="2" borderId="4" applyAlignment="1" pivotButton="0" quotePrefix="0" xfId="0">
      <alignment vertical="bottom"/>
    </xf>
    <xf numFmtId="0" fontId="7" fillId="7" borderId="4" applyAlignment="1" pivotButton="0" quotePrefix="0" xfId="0">
      <alignment horizontal="center" vertical="center"/>
    </xf>
    <xf numFmtId="1" fontId="9" fillId="0" borderId="4" applyAlignment="1" pivotButton="0" quotePrefix="0" xfId="0">
      <alignment horizontal="center" vertical="center"/>
    </xf>
    <xf numFmtId="164" fontId="7" fillId="5" borderId="4" applyAlignment="1" pivotButton="0" quotePrefix="0" xfId="0">
      <alignment horizontal="right" vertical="center"/>
    </xf>
    <xf numFmtId="0" fontId="4" fillId="0" borderId="0" applyAlignment="1" pivotButton="0" quotePrefix="0" xfId="0">
      <alignment wrapText="1"/>
    </xf>
    <xf numFmtId="0" fontId="23"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horizontal="left"/>
    </xf>
    <xf numFmtId="0" fontId="5" fillId="0" borderId="12" applyAlignment="1" pivotButton="0" quotePrefix="0" xfId="0">
      <alignment vertical="center" wrapText="1"/>
    </xf>
    <xf numFmtId="0" fontId="6" fillId="0" borderId="13" pivotButton="0" quotePrefix="0" xfId="0"/>
    <xf numFmtId="0" fontId="6" fillId="0" borderId="14" pivotButton="0" quotePrefix="0" xfId="0"/>
    <xf numFmtId="0" fontId="5" fillId="0" borderId="0" applyAlignment="1" pivotButton="0" quotePrefix="0" xfId="0">
      <alignment vertical="center" wrapText="1"/>
    </xf>
    <xf numFmtId="0" fontId="6" fillId="0" borderId="15" pivotButton="0" quotePrefix="0" xfId="0"/>
    <xf numFmtId="0" fontId="6" fillId="0" borderId="16" pivotButton="0" quotePrefix="0" xfId="0"/>
    <xf numFmtId="0" fontId="24" fillId="0" borderId="17" applyAlignment="1" pivotButton="0" quotePrefix="0" xfId="0">
      <alignment horizontal="left" vertical="top"/>
    </xf>
    <xf numFmtId="0" fontId="7" fillId="0" borderId="18" applyAlignment="1" pivotButton="0" quotePrefix="0" xfId="0">
      <alignment horizontal="right" vertical="center"/>
    </xf>
    <xf numFmtId="0" fontId="6" fillId="0" borderId="19" pivotButton="0" quotePrefix="0" xfId="0"/>
    <xf numFmtId="10" fontId="7" fillId="5" borderId="20" applyAlignment="1" pivotButton="0" quotePrefix="0" xfId="0">
      <alignment horizontal="center" vertical="center"/>
    </xf>
    <xf numFmtId="10" fontId="7" fillId="0" borderId="0" applyAlignment="1" pivotButton="0" quotePrefix="0" xfId="0">
      <alignment horizontal="center" vertical="center"/>
    </xf>
    <xf numFmtId="0" fontId="25" fillId="0" borderId="0" applyAlignment="1" pivotButton="0" quotePrefix="0" xfId="0">
      <alignment horizontal="left" vertical="bottom"/>
    </xf>
    <xf numFmtId="0" fontId="26" fillId="0" borderId="0" applyAlignment="1" pivotButton="0" quotePrefix="0" xfId="0">
      <alignment horizontal="left" vertical="bottom"/>
    </xf>
    <xf numFmtId="0" fontId="1" fillId="0" borderId="0" applyAlignment="1" pivotButton="0" quotePrefix="0" xfId="0">
      <alignment vertical="top" wrapText="1"/>
    </xf>
    <xf numFmtId="0" fontId="1" fillId="0" borderId="0" applyAlignment="1" pivotButton="0" quotePrefix="0" xfId="0">
      <alignment horizontal="left" vertical="top" wrapText="1"/>
    </xf>
    <xf numFmtId="0" fontId="4" fillId="0" borderId="0" applyAlignment="1" pivotButton="0" quotePrefix="0" xfId="0">
      <alignment vertical="top" wrapText="1"/>
    </xf>
    <xf numFmtId="0" fontId="7" fillId="0" borderId="21" applyAlignment="1" pivotButton="0" quotePrefix="0" xfId="0">
      <alignment horizontal="right" vertical="top" wrapText="1"/>
    </xf>
    <xf numFmtId="0" fontId="6" fillId="0" borderId="22" pivotButton="0" quotePrefix="0" xfId="0"/>
    <xf numFmtId="10" fontId="7" fillId="5" borderId="23" applyAlignment="1" pivotButton="0" quotePrefix="0" xfId="0">
      <alignment horizontal="center" vertical="top" wrapText="1"/>
    </xf>
    <xf numFmtId="10" fontId="7" fillId="0" borderId="0" applyAlignment="1" pivotButton="0" quotePrefix="0" xfId="0">
      <alignment horizontal="center" vertical="top" wrapText="1"/>
    </xf>
    <xf numFmtId="0" fontId="4" fillId="0" borderId="0" applyAlignment="1" pivotButton="0" quotePrefix="0" xfId="0">
      <alignment horizontal="left" vertical="bottom"/>
    </xf>
    <xf numFmtId="0" fontId="25" fillId="0" borderId="0" applyAlignment="1" pivotButton="0" quotePrefix="0" xfId="0">
      <alignment horizontal="left" vertical="center" wrapText="1"/>
    </xf>
    <xf numFmtId="0" fontId="26" fillId="0" borderId="0" applyAlignment="1" pivotButton="0" quotePrefix="0" xfId="0">
      <alignment horizontal="left" vertical="center" wrapText="1"/>
    </xf>
    <xf numFmtId="0" fontId="25" fillId="0" borderId="0" applyAlignment="1" pivotButton="0" quotePrefix="0" xfId="0">
      <alignment horizontal="right" vertical="top" wrapText="1"/>
    </xf>
    <xf numFmtId="0" fontId="26" fillId="0" borderId="0" applyAlignment="1" pivotButton="0" quotePrefix="0" xfId="0">
      <alignment horizontal="left" vertical="top" wrapText="1"/>
    </xf>
    <xf numFmtId="0" fontId="27" fillId="0" borderId="0" applyAlignment="1" pivotButton="0" quotePrefix="0" xfId="0">
      <alignment horizontal="right" vertical="center"/>
    </xf>
    <xf numFmtId="170" fontId="28" fillId="0" borderId="0" applyAlignment="1" pivotButton="0" quotePrefix="0" xfId="0">
      <alignment horizontal="left" vertical="center"/>
    </xf>
    <xf numFmtId="0" fontId="6" fillId="0" borderId="24" pivotButton="0" quotePrefix="0" xfId="0"/>
    <xf numFmtId="0" fontId="6" fillId="0" borderId="25" pivotButton="0" quotePrefix="0" xfId="0"/>
    <xf numFmtId="0" fontId="6" fillId="0" borderId="26" pivotButton="0" quotePrefix="0" xfId="0"/>
    <xf numFmtId="0" fontId="29" fillId="2" borderId="27" applyAlignment="1" pivotButton="0" quotePrefix="0" xfId="0">
      <alignment horizontal="center" vertical="center" wrapText="1"/>
    </xf>
    <xf numFmtId="0" fontId="30" fillId="0" borderId="27" applyAlignment="1" pivotButton="0" quotePrefix="0" xfId="0">
      <alignment horizontal="center" vertical="center" wrapText="1"/>
    </xf>
    <xf numFmtId="0" fontId="31" fillId="11" borderId="27" applyAlignment="1" pivotButton="0" quotePrefix="0" xfId="0">
      <alignment horizontal="center" vertical="center" wrapText="1"/>
    </xf>
    <xf numFmtId="0" fontId="30" fillId="11" borderId="27" applyAlignment="1" pivotButton="0" quotePrefix="0" xfId="0">
      <alignment horizontal="center" vertical="center" wrapText="1"/>
    </xf>
    <xf numFmtId="0" fontId="13" fillId="12" borderId="4" applyAlignment="1" pivotButton="0" quotePrefix="0" xfId="0">
      <alignment horizontal="center" vertical="top" wrapText="1"/>
    </xf>
    <xf numFmtId="0" fontId="13" fillId="0" borderId="0" applyAlignment="1" pivotButton="0" quotePrefix="0" xfId="0">
      <alignment horizontal="center" vertical="top" wrapText="1"/>
    </xf>
    <xf numFmtId="0" fontId="32" fillId="2" borderId="28" applyAlignment="1" pivotButton="0" quotePrefix="0" xfId="0">
      <alignment horizontal="left" vertical="top"/>
    </xf>
    <xf numFmtId="0" fontId="6" fillId="0" borderId="28" pivotButton="0" quotePrefix="0" xfId="0"/>
    <xf numFmtId="164" fontId="32" fillId="2" borderId="29" applyAlignment="1" pivotButton="0" quotePrefix="0" xfId="0">
      <alignment horizontal="right" vertical="center"/>
    </xf>
    <xf numFmtId="0" fontId="33" fillId="0" borderId="0" applyAlignment="1" pivotButton="0" quotePrefix="0" xfId="0">
      <alignment vertical="bottom"/>
    </xf>
    <xf numFmtId="0" fontId="34" fillId="10" borderId="6" applyAlignment="1" pivotButton="0" quotePrefix="0" xfId="0">
      <alignment horizontal="left" vertical="center"/>
    </xf>
    <xf numFmtId="0" fontId="6" fillId="0" borderId="30" pivotButton="0" quotePrefix="0" xfId="0"/>
    <xf numFmtId="164" fontId="34" fillId="5" borderId="6" applyAlignment="1" pivotButton="0" quotePrefix="0" xfId="0">
      <alignment horizontal="right" vertical="center"/>
    </xf>
    <xf numFmtId="0" fontId="9" fillId="0" borderId="4" applyAlignment="1" pivotButton="0" quotePrefix="0" xfId="0">
      <alignment horizontal="center" vertical="center"/>
    </xf>
    <xf numFmtId="0" fontId="11" fillId="0" borderId="4" applyAlignment="1" pivotButton="0" quotePrefix="0" xfId="0">
      <alignment vertical="top" wrapText="1"/>
    </xf>
    <xf numFmtId="164" fontId="9" fillId="0" borderId="8" applyAlignment="1" pivotButton="0" quotePrefix="0" xfId="0">
      <alignment horizontal="right" vertical="center"/>
    </xf>
    <xf numFmtId="0" fontId="5" fillId="0" borderId="0" applyAlignment="1" pivotButton="0" quotePrefix="0" xfId="0">
      <alignment horizontal="left" vertical="top" wrapText="1"/>
    </xf>
    <xf numFmtId="164" fontId="14" fillId="7" borderId="4" applyAlignment="1" pivotButton="0" quotePrefix="0" xfId="0">
      <alignment horizontal="center" vertical="center"/>
    </xf>
    <xf numFmtId="0" fontId="14" fillId="0" borderId="4" applyAlignment="1" pivotButton="0" quotePrefix="0" xfId="0">
      <alignment horizontal="center" vertical="center"/>
    </xf>
    <xf numFmtId="0" fontId="14" fillId="0" borderId="0" applyAlignment="1" pivotButton="0" quotePrefix="0" xfId="0">
      <alignment horizontal="center" vertical="center"/>
    </xf>
    <xf numFmtId="4" fontId="9" fillId="0" borderId="4" applyAlignment="1" pivotButton="0" quotePrefix="0" xfId="0">
      <alignment horizontal="right" vertical="center"/>
    </xf>
    <xf numFmtId="0" fontId="5" fillId="0" borderId="0" applyAlignment="1" pivotButton="0" quotePrefix="0" xfId="0">
      <alignment vertical="top" wrapText="1"/>
    </xf>
    <xf numFmtId="0" fontId="33" fillId="0" borderId="0" applyAlignment="1" pivotButton="0" quotePrefix="0" xfId="0">
      <alignment horizontal="center" vertical="bottom"/>
    </xf>
    <xf numFmtId="0" fontId="9" fillId="0" borderId="27" applyAlignment="1" pivotButton="0" quotePrefix="0" xfId="0">
      <alignment horizontal="center" vertical="center" wrapText="1"/>
    </xf>
    <xf numFmtId="0" fontId="11" fillId="0" borderId="27" applyAlignment="1" pivotButton="0" quotePrefix="0" xfId="0">
      <alignment vertical="top" wrapText="1"/>
    </xf>
    <xf numFmtId="4" fontId="9" fillId="0" borderId="27" applyAlignment="1" pivotButton="0" quotePrefix="0" xfId="0">
      <alignment horizontal="right" vertical="center"/>
    </xf>
    <xf numFmtId="0" fontId="9" fillId="0" borderId="27" applyAlignment="1" pivotButton="0" quotePrefix="0" xfId="0">
      <alignment horizontal="center" vertical="center"/>
    </xf>
    <xf numFmtId="164" fontId="9" fillId="0" borderId="27" applyAlignment="1" pivotButton="0" quotePrefix="0" xfId="0">
      <alignment horizontal="right" vertical="center"/>
    </xf>
    <xf numFmtId="164" fontId="14" fillId="7" borderId="4" applyAlignment="1" pivotButton="0" quotePrefix="0" xfId="0">
      <alignment horizontal="center" vertical="center"/>
    </xf>
    <xf numFmtId="0" fontId="35" fillId="0" borderId="0" applyAlignment="1" pivotButton="0" quotePrefix="0" xfId="0">
      <alignment vertical="top" wrapText="1"/>
    </xf>
    <xf numFmtId="164" fontId="14" fillId="7" borderId="4" applyAlignment="1" pivotButton="0" quotePrefix="0" xfId="0">
      <alignment horizontal="center" vertical="center" wrapText="1"/>
    </xf>
    <xf numFmtId="0" fontId="14" fillId="0" borderId="4" applyAlignment="1" pivotButton="0" quotePrefix="0" xfId="0">
      <alignment horizontal="center" vertical="center" wrapText="1"/>
    </xf>
    <xf numFmtId="0" fontId="14" fillId="0" borderId="0" applyAlignment="1" pivotButton="0" quotePrefix="0" xfId="0">
      <alignment horizontal="center" vertical="center" wrapText="1"/>
    </xf>
    <xf numFmtId="164" fontId="9" fillId="0" borderId="1" applyAlignment="1" pivotButton="0" quotePrefix="0" xfId="0">
      <alignment horizontal="right" vertical="center"/>
    </xf>
    <xf numFmtId="0" fontId="9" fillId="13" borderId="31" applyAlignment="1" pivotButton="0" quotePrefix="0" xfId="0">
      <alignment horizontal="center" vertical="center"/>
    </xf>
    <xf numFmtId="0" fontId="11" fillId="13" borderId="32" applyAlignment="1" pivotButton="0" quotePrefix="0" xfId="0">
      <alignment vertical="top" wrapText="1"/>
    </xf>
    <xf numFmtId="4" fontId="9" fillId="13" borderId="32" applyAlignment="1" pivotButton="0" quotePrefix="0" xfId="0">
      <alignment horizontal="right" vertical="center"/>
    </xf>
    <xf numFmtId="0" fontId="9" fillId="13" borderId="32" applyAlignment="1" pivotButton="0" quotePrefix="0" xfId="0">
      <alignment horizontal="center" vertical="center"/>
    </xf>
    <xf numFmtId="164" fontId="9" fillId="13" borderId="32" applyAlignment="1" pivotButton="0" quotePrefix="0" xfId="0">
      <alignment horizontal="right" vertical="center"/>
    </xf>
    <xf numFmtId="164" fontId="9" fillId="13" borderId="33" applyAlignment="1" pivotButton="0" quotePrefix="0" xfId="0">
      <alignment horizontal="right" vertical="center"/>
    </xf>
    <xf numFmtId="0" fontId="9" fillId="13" borderId="34" applyAlignment="1" pivotButton="0" quotePrefix="0" xfId="0">
      <alignment horizontal="center" vertical="center"/>
    </xf>
    <xf numFmtId="0" fontId="11" fillId="13" borderId="4" applyAlignment="1" pivotButton="0" quotePrefix="0" xfId="0">
      <alignment vertical="top" wrapText="1"/>
    </xf>
    <xf numFmtId="4" fontId="9" fillId="13" borderId="4" applyAlignment="1" pivotButton="0" quotePrefix="0" xfId="0">
      <alignment horizontal="right" vertical="center"/>
    </xf>
    <xf numFmtId="0" fontId="9" fillId="13" borderId="4" applyAlignment="1" pivotButton="0" quotePrefix="0" xfId="0">
      <alignment horizontal="center" vertical="center"/>
    </xf>
    <xf numFmtId="164" fontId="9" fillId="13" borderId="4" applyAlignment="1" pivotButton="0" quotePrefix="0" xfId="0">
      <alignment horizontal="right" vertical="center"/>
    </xf>
    <xf numFmtId="164" fontId="9" fillId="13" borderId="35" applyAlignment="1" pivotButton="0" quotePrefix="0" xfId="0">
      <alignment horizontal="right" vertical="center"/>
    </xf>
    <xf numFmtId="0" fontId="9" fillId="13" borderId="34" applyAlignment="1" pivotButton="0" quotePrefix="0" xfId="0">
      <alignment horizontal="center" vertical="center"/>
    </xf>
    <xf numFmtId="0" fontId="9" fillId="13" borderId="4" applyAlignment="1" pivotButton="0" quotePrefix="0" xfId="0">
      <alignment horizontal="center" vertical="center"/>
    </xf>
    <xf numFmtId="164" fontId="9" fillId="0" borderId="8" applyAlignment="1" pivotButton="0" quotePrefix="0" xfId="0">
      <alignment horizontal="right" vertical="center"/>
    </xf>
    <xf numFmtId="0" fontId="34" fillId="10" borderId="6" applyAlignment="1" pivotButton="0" quotePrefix="0" xfId="0">
      <alignment horizontal="left" vertical="center"/>
    </xf>
    <xf numFmtId="0" fontId="34" fillId="10" borderId="6" pivotButton="0" quotePrefix="0" xfId="0"/>
    <xf numFmtId="164" fontId="34" fillId="5" borderId="6" applyAlignment="1" pivotButton="0" quotePrefix="0" xfId="0">
      <alignment horizontal="right"/>
    </xf>
    <xf numFmtId="0" fontId="9" fillId="0" borderId="4" applyAlignment="1" pivotButton="0" quotePrefix="0" xfId="0">
      <alignment horizontal="center"/>
    </xf>
    <xf numFmtId="4" fontId="9" fillId="0" borderId="4" applyAlignment="1" pivotButton="0" quotePrefix="0" xfId="0">
      <alignment horizontal="right"/>
    </xf>
    <xf numFmtId="164" fontId="9" fillId="0" borderId="4" applyAlignment="1" pivotButton="0" quotePrefix="0" xfId="0">
      <alignment horizontal="right"/>
    </xf>
    <xf numFmtId="164" fontId="9" fillId="0" borderId="8" applyAlignment="1" pivotButton="0" quotePrefix="0" xfId="0">
      <alignment horizontal="right"/>
    </xf>
    <xf numFmtId="0" fontId="4" fillId="0" borderId="0" applyAlignment="1" pivotButton="0" quotePrefix="0" xfId="0">
      <alignment vertical="top"/>
    </xf>
    <xf numFmtId="0" fontId="36" fillId="0" borderId="0" applyAlignment="1" pivotButton="0" quotePrefix="0" xfId="0">
      <alignment vertical="top" wrapText="1"/>
    </xf>
    <xf numFmtId="164" fontId="14" fillId="7" borderId="4" applyAlignment="1" pivotButton="0" quotePrefix="0" xfId="0">
      <alignment horizontal="center"/>
    </xf>
    <xf numFmtId="0" fontId="14" fillId="0" borderId="4" applyAlignment="1" pivotButton="0" quotePrefix="0" xfId="0">
      <alignment horizontal="center"/>
    </xf>
    <xf numFmtId="0" fontId="34" fillId="10" borderId="6" pivotButton="0" quotePrefix="0" xfId="0"/>
    <xf numFmtId="0" fontId="36" fillId="0" borderId="0" applyAlignment="1" pivotButton="0" quotePrefix="0" xfId="0">
      <alignment vertical="top" wrapText="1"/>
    </xf>
    <xf numFmtId="0" fontId="4" fillId="0" borderId="0" applyAlignment="1" pivotButton="0" quotePrefix="0" xfId="0">
      <alignment vertical="bottom"/>
    </xf>
    <xf numFmtId="164" fontId="14" fillId="7" borderId="4" applyAlignment="1" pivotButton="0" quotePrefix="0" xfId="0">
      <alignment horizontal="center"/>
    </xf>
    <xf numFmtId="0" fontId="11" fillId="0" borderId="4" applyAlignment="1" pivotButton="0" quotePrefix="0" xfId="0">
      <alignment vertical="top" wrapText="1"/>
    </xf>
    <xf numFmtId="0" fontId="34" fillId="10" borderId="3" applyAlignment="1" pivotButton="0" quotePrefix="0" xfId="0">
      <alignment horizontal="left" vertical="center"/>
    </xf>
    <xf numFmtId="164" fontId="34" fillId="5" borderId="3" applyAlignment="1" pivotButton="0" quotePrefix="0" xfId="0">
      <alignment horizontal="right" vertical="center"/>
    </xf>
    <xf numFmtId="0" fontId="9" fillId="0" borderId="36" applyAlignment="1" pivotButton="0" quotePrefix="0" xfId="0">
      <alignment horizontal="center" vertical="center"/>
    </xf>
    <xf numFmtId="0" fontId="11" fillId="0" borderId="36" applyAlignment="1" pivotButton="0" quotePrefix="0" xfId="0">
      <alignment vertical="top" wrapText="1"/>
    </xf>
    <xf numFmtId="4" fontId="9" fillId="0" borderId="36" applyAlignment="1" pivotButton="0" quotePrefix="0" xfId="0">
      <alignment horizontal="right" vertical="center"/>
    </xf>
    <xf numFmtId="0" fontId="9" fillId="0" borderId="36" applyAlignment="1" pivotButton="0" quotePrefix="0" xfId="0">
      <alignment horizontal="center" vertical="center"/>
    </xf>
    <xf numFmtId="164" fontId="9" fillId="0" borderId="36" applyAlignment="1" pivotButton="0" quotePrefix="0" xfId="0">
      <alignment horizontal="right" vertical="center"/>
    </xf>
    <xf numFmtId="0" fontId="34" fillId="10" borderId="37" applyAlignment="1" pivotButton="0" quotePrefix="0" xfId="0">
      <alignment horizontal="left" vertical="center"/>
    </xf>
    <xf numFmtId="0" fontId="6" fillId="0" borderId="38" pivotButton="0" quotePrefix="0" xfId="0"/>
    <xf numFmtId="0" fontId="6" fillId="0" borderId="39" pivotButton="0" quotePrefix="0" xfId="0"/>
    <xf numFmtId="164" fontId="34" fillId="5" borderId="36" applyAlignment="1" pivotButton="0" quotePrefix="0" xfId="0">
      <alignment horizontal="right" vertical="center"/>
    </xf>
    <xf numFmtId="0" fontId="28" fillId="0" borderId="0" applyAlignment="1" pivotButton="0" quotePrefix="0" xfId="0">
      <alignment horizontal="left" vertical="center"/>
    </xf>
    <xf numFmtId="164" fontId="28" fillId="0" borderId="0" applyAlignment="1" pivotButton="0" quotePrefix="0" xfId="0">
      <alignment horizontal="right" vertical="center"/>
    </xf>
    <xf numFmtId="0" fontId="37" fillId="0" borderId="0" applyAlignment="1" pivotButton="0" quotePrefix="0" xfId="0">
      <alignment horizontal="right" vertical="bottom"/>
    </xf>
    <xf numFmtId="0" fontId="1" fillId="0" borderId="12" pivotButton="0" quotePrefix="0" xfId="0"/>
    <xf numFmtId="0" fontId="1" fillId="0" borderId="13" pivotButton="0" quotePrefix="0" xfId="0"/>
    <xf numFmtId="0" fontId="1" fillId="0" borderId="40" pivotButton="0" quotePrefix="0" xfId="0"/>
    <xf numFmtId="0" fontId="1" fillId="0" borderId="15" pivotButton="0" quotePrefix="0" xfId="0"/>
    <xf numFmtId="0" fontId="1" fillId="0" borderId="41" pivotButton="0" quotePrefix="0" xfId="0"/>
    <xf numFmtId="0" fontId="27" fillId="0" borderId="41" applyAlignment="1" pivotButton="0" quotePrefix="0" xfId="0">
      <alignment horizontal="right" vertical="center"/>
    </xf>
    <xf numFmtId="0" fontId="4" fillId="0" borderId="15" applyAlignment="1" pivotButton="0" quotePrefix="0" xfId="0">
      <alignment vertical="bottom"/>
    </xf>
    <xf numFmtId="0" fontId="4" fillId="0" borderId="41" applyAlignment="1" pivotButton="0" quotePrefix="0" xfId="0">
      <alignment vertical="bottom"/>
    </xf>
    <xf numFmtId="0" fontId="1" fillId="0" borderId="42" pivotButton="0" quotePrefix="0" xfId="0"/>
    <xf numFmtId="0" fontId="1" fillId="0" borderId="43" pivotButton="0" quotePrefix="0" xfId="0"/>
    <xf numFmtId="0" fontId="1" fillId="0" borderId="44" pivotButton="0" quotePrefix="0" xfId="0"/>
    <xf numFmtId="0" fontId="37" fillId="2" borderId="0" applyAlignment="1" pivotButton="0" quotePrefix="0" xfId="0">
      <alignment horizontal="right" vertical="bottom"/>
    </xf>
    <xf numFmtId="0" fontId="4" fillId="0" borderId="0" applyAlignment="1" pivotButton="0" quotePrefix="0" xfId="0">
      <alignment horizontal="center" vertical="bottom"/>
    </xf>
    <xf numFmtId="0" fontId="28" fillId="0" borderId="45" applyAlignment="1" pivotButton="0" quotePrefix="0" xfId="0">
      <alignment horizontal="left" vertical="center"/>
    </xf>
    <xf numFmtId="164" fontId="28" fillId="0" borderId="45" applyAlignment="1" pivotButton="0" quotePrefix="0" xfId="0">
      <alignment horizontal="right" vertical="center"/>
    </xf>
    <xf numFmtId="164" fontId="38" fillId="2" borderId="0" applyAlignment="1" pivotButton="0" quotePrefix="0" xfId="0">
      <alignment horizontal="right" vertical="center"/>
    </xf>
    <xf numFmtId="164" fontId="39" fillId="2" borderId="0" applyAlignment="1" pivotButton="0" quotePrefix="0" xfId="0">
      <alignment horizontal="center" vertical="center"/>
    </xf>
    <xf numFmtId="0" fontId="27" fillId="13" borderId="46" applyAlignment="1" pivotButton="0" quotePrefix="0" xfId="0">
      <alignment vertical="bottom"/>
    </xf>
    <xf numFmtId="0" fontId="4" fillId="13" borderId="0" applyAlignment="1" pivotButton="0" quotePrefix="0" xfId="0">
      <alignment vertical="bottom"/>
    </xf>
    <xf numFmtId="0" fontId="40" fillId="13" borderId="46" applyAlignment="1" pivotButton="0" quotePrefix="0" xfId="0">
      <alignment horizontal="left" vertical="center" wrapText="1"/>
    </xf>
    <xf numFmtId="0" fontId="34" fillId="0" borderId="0" applyAlignment="1" pivotButton="0" quotePrefix="0" xfId="0">
      <alignment horizontal="left" vertical="bottom"/>
    </xf>
    <xf numFmtId="0" fontId="41" fillId="0" borderId="0" applyAlignment="1" pivotButton="0" quotePrefix="0" xfId="0">
      <alignment horizontal="left" vertical="top"/>
    </xf>
    <xf numFmtId="0" fontId="10" fillId="0" borderId="0" applyAlignment="1" pivotButton="0" quotePrefix="0" xfId="0">
      <alignment horizontal="center" vertical="center"/>
    </xf>
    <xf numFmtId="0" fontId="42" fillId="0" borderId="47" applyAlignment="1" pivotButton="0" quotePrefix="0" xfId="0">
      <alignment horizontal="right"/>
    </xf>
    <xf numFmtId="0" fontId="34" fillId="0" borderId="48" applyAlignment="1" pivotButton="0" quotePrefix="0" xfId="0">
      <alignment horizontal="right" vertical="bottom"/>
    </xf>
    <xf numFmtId="0" fontId="34" fillId="0" borderId="49" applyAlignment="1" pivotButton="0" quotePrefix="0" xfId="0">
      <alignment horizontal="right" vertical="center"/>
    </xf>
    <xf numFmtId="0" fontId="41" fillId="0" borderId="50" applyAlignment="1" pivotButton="0" quotePrefix="0" xfId="0">
      <alignment horizontal="right" vertical="top"/>
    </xf>
    <xf numFmtId="165" fontId="34" fillId="0" borderId="51" applyAlignment="1" pivotButton="0" quotePrefix="0" xfId="0">
      <alignment horizontal="left" vertical="bottom"/>
    </xf>
    <xf numFmtId="0" fontId="34" fillId="0" borderId="52" applyAlignment="1" pivotButton="0" quotePrefix="0" xfId="0">
      <alignment horizontal="center" vertical="bottom"/>
    </xf>
    <xf numFmtId="0" fontId="42" fillId="0" borderId="0" pivotButton="0" quotePrefix="0" xfId="0"/>
    <xf numFmtId="165" fontId="34" fillId="0" borderId="49" applyAlignment="1" pivotButton="0" quotePrefix="0" xfId="0">
      <alignment horizontal="right" vertical="bottom"/>
    </xf>
    <xf numFmtId="0" fontId="41" fillId="0" borderId="17" applyAlignment="1" pivotButton="0" quotePrefix="0" xfId="0">
      <alignment horizontal="left" vertical="top"/>
    </xf>
    <xf numFmtId="0" fontId="43" fillId="0" borderId="0" applyAlignment="1" pivotButton="0" quotePrefix="0" xfId="0">
      <alignment horizontal="center" vertical="center"/>
    </xf>
    <xf numFmtId="0" fontId="41" fillId="0" borderId="49" applyAlignment="1" pivotButton="0" quotePrefix="0" xfId="0">
      <alignment horizontal="right" vertical="top"/>
    </xf>
    <xf numFmtId="0" fontId="34" fillId="0" borderId="53" applyAlignment="1" pivotButton="0" quotePrefix="0" xfId="0">
      <alignment horizontal="center" vertical="bottom"/>
    </xf>
    <xf numFmtId="0" fontId="44" fillId="9" borderId="54" applyAlignment="1" pivotButton="0" quotePrefix="0" xfId="0">
      <alignment horizontal="left" vertical="bottom"/>
    </xf>
    <xf numFmtId="0" fontId="45" fillId="0" borderId="55" applyAlignment="1" pivotButton="0" quotePrefix="0" xfId="0">
      <alignment horizontal="center" vertical="center"/>
    </xf>
    <xf numFmtId="0" fontId="46" fillId="0" borderId="56" applyAlignment="1" pivotButton="0" quotePrefix="0" xfId="0">
      <alignment horizontal="center" vertical="center" wrapText="1"/>
    </xf>
    <xf numFmtId="0" fontId="46" fillId="0" borderId="57" applyAlignment="1" pivotButton="0" quotePrefix="0" xfId="0">
      <alignment horizontal="center" vertical="center" wrapText="1"/>
    </xf>
    <xf numFmtId="0" fontId="25" fillId="0" borderId="0" applyAlignment="1" pivotButton="0" quotePrefix="0" xfId="0">
      <alignment horizontal="center" vertical="bottom"/>
    </xf>
    <xf numFmtId="0" fontId="44" fillId="9" borderId="57" applyAlignment="1" pivotButton="0" quotePrefix="0" xfId="0">
      <alignment horizontal="left" vertical="center"/>
    </xf>
    <xf numFmtId="0" fontId="47" fillId="0" borderId="57" applyAlignment="1" pivotButton="0" quotePrefix="0" xfId="0">
      <alignment horizontal="center" vertical="center"/>
    </xf>
    <xf numFmtId="0" fontId="44" fillId="9" borderId="57" applyAlignment="1" pivotButton="0" quotePrefix="0" xfId="0">
      <alignment horizontal="center" vertical="center"/>
    </xf>
    <xf numFmtId="165" fontId="46" fillId="0" borderId="58" applyAlignment="1" pivotButton="0" quotePrefix="0" xfId="0">
      <alignment horizontal="center" vertical="center" wrapText="1"/>
    </xf>
    <xf numFmtId="0" fontId="48" fillId="0" borderId="0" applyAlignment="1" pivotButton="0" quotePrefix="0" xfId="0">
      <alignment horizontal="left" vertical="center"/>
    </xf>
    <xf numFmtId="0" fontId="49" fillId="0" borderId="0" applyAlignment="1" pivotButton="0" quotePrefix="0" xfId="0">
      <alignment horizontal="left" vertical="bottom"/>
    </xf>
    <xf numFmtId="0" fontId="27" fillId="0" borderId="0" applyAlignment="1" pivotButton="0" quotePrefix="0" xfId="0">
      <alignment horizontal="left" vertical="center"/>
    </xf>
    <xf numFmtId="14" fontId="28" fillId="0" borderId="0" applyAlignment="1" pivotButton="0" quotePrefix="0" xfId="0">
      <alignment horizontal="left" vertical="center"/>
    </xf>
    <xf numFmtId="0" fontId="50" fillId="0" borderId="0" applyAlignment="1" pivotButton="0" quotePrefix="0" xfId="0">
      <alignment horizontal="left" vertical="top"/>
    </xf>
    <xf numFmtId="0" fontId="51" fillId="0" borderId="0" applyAlignment="1" pivotButton="0" quotePrefix="0" xfId="0">
      <alignment horizontal="left" vertical="top"/>
    </xf>
    <xf numFmtId="0" fontId="4" fillId="0" borderId="5" applyAlignment="1" pivotButton="0" quotePrefix="0" xfId="0">
      <alignment vertical="bottom"/>
    </xf>
    <xf numFmtId="0" fontId="27" fillId="0" borderId="0" applyAlignment="1" pivotButton="0" quotePrefix="0" xfId="0">
      <alignment horizontal="left" vertical="top" wrapText="1"/>
    </xf>
    <xf numFmtId="0" fontId="28" fillId="0" borderId="0" applyAlignment="1" pivotButton="0" quotePrefix="0" xfId="0">
      <alignment horizontal="left" vertical="top" wrapText="1"/>
    </xf>
    <xf numFmtId="0" fontId="4" fillId="0" borderId="7" applyAlignment="1" pivotButton="0" quotePrefix="0" xfId="0">
      <alignment vertical="bottom"/>
    </xf>
    <xf numFmtId="0" fontId="52" fillId="0" borderId="0" applyAlignment="1" pivotButton="0" quotePrefix="0" xfId="0">
      <alignment horizontal="left" vertical="center" wrapText="1"/>
    </xf>
    <xf numFmtId="0" fontId="10" fillId="2" borderId="4" applyAlignment="1" pivotButton="0" quotePrefix="0" xfId="0">
      <alignment horizontal="center" vertical="center"/>
    </xf>
    <xf numFmtId="0" fontId="53" fillId="2" borderId="8" applyAlignment="1" pivotButton="0" quotePrefix="0" xfId="0">
      <alignment horizontal="center" vertical="center"/>
    </xf>
    <xf numFmtId="0" fontId="53" fillId="9" borderId="8" applyAlignment="1" pivotButton="0" quotePrefix="0" xfId="0">
      <alignment horizontal="center" vertical="center"/>
    </xf>
    <xf numFmtId="0" fontId="13" fillId="12" borderId="4" applyAlignment="1" pivotButton="0" quotePrefix="0" xfId="0">
      <alignment horizontal="center" vertical="center"/>
    </xf>
    <xf numFmtId="171" fontId="13" fillId="12" borderId="4" applyAlignment="1" pivotButton="0" quotePrefix="0" xfId="0">
      <alignment horizontal="center" vertical="center"/>
    </xf>
    <xf numFmtId="0" fontId="9" fillId="0" borderId="4" applyAlignment="1" pivotButton="0" quotePrefix="0" xfId="0">
      <alignment horizontal="center" vertical="center" wrapText="1"/>
    </xf>
    <xf numFmtId="0" fontId="54" fillId="2" borderId="4" applyAlignment="1" pivotButton="0" quotePrefix="0" xfId="0">
      <alignment horizontal="center" vertical="center" textRotation="90" wrapText="1"/>
    </xf>
    <xf numFmtId="0" fontId="34" fillId="10" borderId="4" applyAlignment="1" pivotButton="0" quotePrefix="0" xfId="0">
      <alignment horizontal="center" vertical="center" wrapText="1"/>
    </xf>
    <xf numFmtId="164" fontId="9" fillId="0" borderId="4" applyAlignment="1" pivotButton="0" quotePrefix="0" xfId="0">
      <alignment horizontal="right" vertical="center" wrapText="1"/>
    </xf>
    <xf numFmtId="165" fontId="9" fillId="7" borderId="4" applyAlignment="1" pivotButton="0" quotePrefix="0" xfId="0">
      <alignment horizontal="center" vertical="center" wrapText="1"/>
    </xf>
    <xf numFmtId="10" fontId="9" fillId="7" borderId="4" applyAlignment="1" pivotButton="0" quotePrefix="0" xfId="0">
      <alignment horizontal="center" vertical="center" wrapText="1"/>
    </xf>
    <xf numFmtId="0" fontId="9" fillId="7" borderId="4" applyAlignment="1" pivotButton="0" quotePrefix="0" xfId="0">
      <alignment horizontal="center" vertical="center" wrapText="1"/>
    </xf>
    <xf numFmtId="0" fontId="4" fillId="0" borderId="4" applyAlignment="1" pivotButton="0" quotePrefix="0" xfId="0">
      <alignment vertical="bottom" wrapText="1"/>
    </xf>
    <xf numFmtId="0" fontId="14" fillId="0" borderId="0" applyAlignment="1" pivotButton="0" quotePrefix="0" xfId="0">
      <alignment horizontal="left" vertical="bottom" wrapText="1"/>
    </xf>
    <xf numFmtId="0" fontId="10" fillId="9" borderId="4" applyAlignment="1" pivotButton="0" quotePrefix="0" xfId="0">
      <alignment horizontal="center" vertical="center"/>
    </xf>
    <xf numFmtId="172" fontId="10" fillId="2" borderId="4" applyAlignment="1" pivotButton="0" quotePrefix="0" xfId="0">
      <alignment horizontal="center" vertical="center"/>
    </xf>
    <xf numFmtId="164" fontId="9" fillId="0" borderId="4" applyAlignment="1" pivotButton="0" quotePrefix="0" xfId="0">
      <alignment horizontal="center" vertical="center"/>
    </xf>
    <xf numFmtId="165" fontId="15" fillId="0" borderId="0" applyAlignment="1" pivotButton="0" quotePrefix="0" xfId="0">
      <alignment horizontal="left" vertical="top" wrapText="1"/>
    </xf>
    <xf numFmtId="0" fontId="7" fillId="0" borderId="0" applyAlignment="1" pivotButton="0" quotePrefix="0" xfId="0">
      <alignment horizontal="right" vertical="center"/>
    </xf>
    <xf numFmtId="165" fontId="7" fillId="5" borderId="4" applyAlignment="1" pivotButton="0" quotePrefix="0" xfId="0">
      <alignment horizontal="center" vertical="center"/>
    </xf>
    <xf numFmtId="0" fontId="10" fillId="9" borderId="8" applyAlignment="1" pivotButton="0" quotePrefix="0" xfId="0">
      <alignment horizontal="center" vertical="center"/>
    </xf>
    <xf numFmtId="0" fontId="7" fillId="0" borderId="4" applyAlignment="1" pivotButton="0" quotePrefix="0" xfId="0">
      <alignment horizontal="center" vertical="center" wrapText="1"/>
    </xf>
    <xf numFmtId="10" fontId="9" fillId="0" borderId="4" applyAlignment="1" pivotButton="0" quotePrefix="0" xfId="0">
      <alignment horizontal="center" vertical="center"/>
    </xf>
    <xf numFmtId="165" fontId="9" fillId="0" borderId="4" applyAlignment="1" pivotButton="0" quotePrefix="0" xfId="0">
      <alignment horizontal="center" vertical="center"/>
    </xf>
    <xf numFmtId="0" fontId="14" fillId="0" borderId="0" applyAlignment="1" pivotButton="0" quotePrefix="0" xfId="0">
      <alignment horizontal="left" vertical="center" wrapText="1"/>
    </xf>
    <xf numFmtId="167" fontId="13" fillId="0" borderId="0" applyAlignment="1" pivotButton="0" quotePrefix="0" xfId="0">
      <alignment horizontal="right" vertical="center" wrapText="1"/>
    </xf>
    <xf numFmtId="0" fontId="14" fillId="0" borderId="0" applyAlignment="1" pivotButton="0" quotePrefix="0" xfId="0">
      <alignment horizontal="left" vertical="center"/>
    </xf>
    <xf numFmtId="1" fontId="13" fillId="0" borderId="0" applyAlignment="1" pivotButton="0" quotePrefix="0" xfId="0">
      <alignment horizontal="right" vertical="center" wrapText="1"/>
    </xf>
    <xf numFmtId="0" fontId="10" fillId="0" borderId="0" applyAlignment="1" pivotButton="0" quotePrefix="0" xfId="0">
      <alignment horizontal="left" vertical="center" wrapText="1"/>
    </xf>
    <xf numFmtId="0" fontId="18" fillId="0" borderId="0" applyAlignment="1" pivotButton="0" quotePrefix="0" xfId="0">
      <alignment horizontal="center" vertical="center" wrapText="1"/>
    </xf>
    <xf numFmtId="0" fontId="19" fillId="0" borderId="0" applyAlignment="1" pivotButton="0" quotePrefix="0" xfId="0">
      <alignment horizontal="left" vertical="center" wrapText="1"/>
    </xf>
    <xf numFmtId="0" fontId="7" fillId="5" borderId="4" applyAlignment="1" pivotButton="0" quotePrefix="0" xfId="0">
      <alignment horizontal="right" vertical="center"/>
    </xf>
    <xf numFmtId="0" fontId="4" fillId="5" borderId="4" applyAlignment="1" pivotButton="0" quotePrefix="0" xfId="0">
      <alignment vertical="bottom"/>
    </xf>
    <xf numFmtId="10" fontId="7" fillId="5" borderId="4" applyAlignment="1" pivotButton="0" quotePrefix="0" xfId="0">
      <alignment horizontal="center" vertical="center"/>
    </xf>
    <xf numFmtId="0" fontId="1" fillId="0" borderId="0" applyAlignment="1" pivotButton="0" quotePrefix="0" xfId="0">
      <alignment wrapText="1"/>
    </xf>
    <xf numFmtId="0" fontId="7" fillId="5" borderId="8" applyAlignment="1" pivotButton="0" quotePrefix="0" xfId="0">
      <alignment horizontal="right" vertical="center"/>
    </xf>
    <xf numFmtId="173" fontId="9" fillId="0" borderId="4" applyAlignment="1" pivotButton="0" quotePrefix="0" xfId="0">
      <alignment horizontal="center" vertical="center"/>
    </xf>
    <xf numFmtId="173" fontId="9" fillId="7" borderId="4" applyAlignment="1" pivotButton="0" quotePrefix="0" xfId="0">
      <alignment horizontal="center" vertical="center"/>
    </xf>
    <xf numFmtId="0" fontId="7" fillId="5" borderId="4" applyAlignment="1" pivotButton="0" quotePrefix="0" xfId="0">
      <alignment horizontal="left" vertical="center"/>
    </xf>
    <xf numFmtId="10" fontId="9" fillId="5" borderId="4" applyAlignment="1" pivotButton="0" quotePrefix="0" xfId="0">
      <alignment horizontal="center" vertical="center"/>
    </xf>
    <xf numFmtId="0" fontId="5" fillId="5" borderId="4" applyAlignment="1" pivotButton="0" quotePrefix="0" xfId="0">
      <alignment vertical="bottom"/>
    </xf>
    <xf numFmtId="0" fontId="12" fillId="2" borderId="4" applyAlignment="1" pivotButton="0" quotePrefix="0" xfId="0">
      <alignment horizontal="left" vertical="center"/>
    </xf>
    <xf numFmtId="166" fontId="9" fillId="0" borderId="4" applyAlignment="1" pivotButton="0" quotePrefix="0" xfId="0">
      <alignment horizontal="right" vertical="center"/>
    </xf>
    <xf numFmtId="169" fontId="9" fillId="0" borderId="4" applyAlignment="1" pivotButton="0" quotePrefix="0" xfId="0">
      <alignment horizontal="center" vertical="center"/>
    </xf>
    <xf numFmtId="0" fontId="9" fillId="0" borderId="0" applyAlignment="1" pivotButton="0" quotePrefix="0" xfId="0">
      <alignment vertical="bottom"/>
    </xf>
    <xf numFmtId="166" fontId="9" fillId="0" borderId="0" applyAlignment="1" pivotButton="0" quotePrefix="0" xfId="0">
      <alignment vertical="bottom"/>
    </xf>
    <xf numFmtId="169" fontId="9" fillId="0" borderId="0" applyAlignment="1" pivotButton="0" quotePrefix="0" xfId="0">
      <alignment vertical="bottom"/>
    </xf>
    <xf numFmtId="0" fontId="9" fillId="5" borderId="4" applyAlignment="1" pivotButton="0" quotePrefix="0" xfId="0">
      <alignment horizontal="left" vertical="center"/>
    </xf>
    <xf numFmtId="166" fontId="9" fillId="5" borderId="4" applyAlignment="1" pivotButton="0" quotePrefix="0" xfId="0">
      <alignment horizontal="right" vertical="center"/>
    </xf>
    <xf numFmtId="169" fontId="9" fillId="5" borderId="4" applyAlignment="1" pivotButton="0" quotePrefix="0" xfId="0">
      <alignment horizontal="center" vertical="center"/>
    </xf>
    <xf numFmtId="0" fontId="9" fillId="9" borderId="4" applyAlignment="1" pivotButton="0" quotePrefix="0" xfId="0">
      <alignment horizontal="left" vertical="center"/>
    </xf>
    <xf numFmtId="166" fontId="9" fillId="9" borderId="4" applyAlignment="1" pivotButton="0" quotePrefix="0" xfId="0">
      <alignment vertical="bottom"/>
    </xf>
    <xf numFmtId="166" fontId="9" fillId="9" borderId="4" applyAlignment="1" pivotButton="0" quotePrefix="0" xfId="0">
      <alignment horizontal="right" vertical="center"/>
    </xf>
    <xf numFmtId="169" fontId="9" fillId="9" borderId="4" applyAlignment="1" pivotButton="0" quotePrefix="0" xfId="0">
      <alignment vertical="bottom"/>
    </xf>
    <xf numFmtId="0" fontId="4" fillId="9" borderId="4" applyAlignment="1" pivotButton="0" quotePrefix="0" xfId="0">
      <alignment vertical="bottom"/>
    </xf>
    <xf numFmtId="10" fontId="10" fillId="9" borderId="4" applyAlignment="1" pivotButton="0" quotePrefix="0" xfId="0">
      <alignment horizontal="right" vertical="center"/>
    </xf>
    <xf numFmtId="164" fontId="10" fillId="9" borderId="4" applyAlignment="1" pivotButton="0" quotePrefix="0" xfId="0">
      <alignment horizontal="right" vertical="center"/>
    </xf>
    <xf numFmtId="174" fontId="9" fillId="7" borderId="4" applyAlignment="1" pivotButton="0" quotePrefix="0" xfId="0">
      <alignment horizontal="center" vertical="center"/>
    </xf>
    <xf numFmtId="0" fontId="9" fillId="7" borderId="4" applyAlignment="1" pivotButton="0" quotePrefix="0" xfId="0">
      <alignment vertical="bottom"/>
    </xf>
    <xf numFmtId="164" fontId="4" fillId="0" borderId="0" applyAlignment="1" pivotButton="0" quotePrefix="0" xfId="0">
      <alignment vertical="bottom"/>
    </xf>
    <xf numFmtId="0" fontId="3" fillId="2" borderId="59" applyAlignment="1" pivotButton="0" quotePrefix="0" xfId="0">
      <alignment horizontal="left" vertical="center"/>
    </xf>
    <xf numFmtId="0" fontId="6" fillId="0" borderId="60" pivotButton="0" quotePrefix="0" xfId="0"/>
    <xf numFmtId="0" fontId="6" fillId="0" borderId="61" pivotButton="0" quotePrefix="0" xfId="0"/>
    <xf numFmtId="0" fontId="5" fillId="0" borderId="0" applyAlignment="1" pivotButton="0" quotePrefix="0" xfId="0">
      <alignment vertical="bottom"/>
    </xf>
    <xf numFmtId="0" fontId="10" fillId="9" borderId="37" applyAlignment="1" pivotButton="0" quotePrefix="0" xfId="0">
      <alignment vertical="bottom"/>
    </xf>
    <xf numFmtId="0" fontId="18" fillId="0" borderId="37" applyAlignment="1" pivotButton="0" quotePrefix="0" xfId="0">
      <alignment horizontal="center" vertical="center"/>
    </xf>
    <xf numFmtId="0" fontId="10" fillId="2" borderId="36" applyAlignment="1" pivotButton="0" quotePrefix="0" xfId="0">
      <alignment horizontal="center" vertical="center"/>
    </xf>
    <xf numFmtId="0" fontId="7" fillId="0" borderId="36" applyAlignment="1" pivotButton="0" quotePrefix="0" xfId="0">
      <alignment horizontal="left" vertical="center"/>
    </xf>
    <xf numFmtId="0" fontId="9" fillId="7" borderId="36" applyAlignment="1" pivotButton="0" quotePrefix="0" xfId="0">
      <alignment horizontal="center" vertical="center"/>
    </xf>
    <xf numFmtId="0" fontId="14" fillId="0" borderId="36" applyAlignment="1" pivotButton="0" quotePrefix="0" xfId="0">
      <alignment horizontal="left" vertical="center"/>
    </xf>
    <xf numFmtId="0" fontId="10" fillId="9" borderId="37" applyAlignment="1" pivotButton="0" quotePrefix="0" xfId="0">
      <alignment horizontal="left" vertical="center"/>
    </xf>
    <xf numFmtId="0" fontId="10" fillId="2" borderId="37" applyAlignment="1" pivotButton="0" quotePrefix="0" xfId="0">
      <alignment horizontal="left" vertical="center"/>
    </xf>
    <xf numFmtId="0" fontId="7" fillId="0" borderId="36" applyAlignment="1" pivotButton="0" quotePrefix="0" xfId="0">
      <alignment horizontal="center" vertical="center"/>
    </xf>
    <xf numFmtId="0" fontId="9" fillId="0" borderId="37" applyAlignment="1" pivotButton="0" quotePrefix="0" xfId="0">
      <alignment horizontal="left" vertical="center"/>
    </xf>
    <xf numFmtId="0" fontId="7" fillId="5" borderId="36" applyAlignment="1" pivotButton="0" quotePrefix="0" xfId="0">
      <alignment horizontal="center" vertical="center"/>
    </xf>
    <xf numFmtId="0" fontId="55" fillId="14" borderId="0" applyAlignment="1" pivotButton="0" quotePrefix="0" xfId="0">
      <alignment horizontal="left" vertical="center"/>
    </xf>
    <xf numFmtId="0" fontId="7" fillId="0" borderId="4" applyAlignment="1" pivotButton="0" quotePrefix="0" xfId="0">
      <alignment horizontal="right" vertical="center"/>
    </xf>
    <xf numFmtId="10" fontId="7" fillId="10" borderId="4" applyAlignment="1" pivotButton="0" quotePrefix="0" xfId="0">
      <alignment horizontal="center" vertical="center"/>
    </xf>
    <xf numFmtId="0" fontId="7" fillId="10" borderId="4" applyAlignment="1" pivotButton="0" quotePrefix="0" xfId="0">
      <alignment horizontal="right"/>
    </xf>
    <xf numFmtId="10" fontId="7" fillId="10" borderId="4" applyAlignment="1" pivotButton="0" quotePrefix="0" xfId="0">
      <alignment horizontal="right" vertical="center"/>
    </xf>
    <xf numFmtId="0" fontId="7" fillId="10" borderId="4" applyAlignment="1" pivotButton="0" quotePrefix="0" xfId="0">
      <alignment horizontal="right" vertical="center"/>
    </xf>
    <xf numFmtId="0" fontId="0" fillId="0" borderId="0" pivotButton="0" quotePrefix="0" xfId="0"/>
    <xf numFmtId="0" fontId="4" fillId="0" borderId="4" applyAlignment="1" pivotButton="0" quotePrefix="0" xfId="0">
      <alignment vertical="bottom"/>
    </xf>
    <xf numFmtId="0" fontId="0" fillId="0" borderId="2"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7" fillId="5" borderId="62" applyAlignment="1" pivotButton="0" quotePrefix="0" xfId="0">
      <alignment horizontal="left" vertical="center"/>
    </xf>
    <xf numFmtId="0" fontId="0" fillId="0" borderId="9" pivotButton="0" quotePrefix="0" xfId="0"/>
    <xf numFmtId="0" fontId="10" fillId="9" borderId="4" applyAlignment="1" pivotButton="0" quotePrefix="0" xfId="0">
      <alignment horizontal="left" vertical="center" wrapText="1"/>
    </xf>
    <xf numFmtId="0" fontId="0" fillId="0" borderId="11" pivotButton="0" quotePrefix="0" xfId="0"/>
    <xf numFmtId="0" fontId="56" fillId="15" borderId="0" applyAlignment="1" pivotButton="0" quotePrefix="0" xfId="0">
      <alignment vertical="bottom" wrapText="1"/>
    </xf>
    <xf numFmtId="0" fontId="57" fillId="15" borderId="75" applyAlignment="1" pivotButton="0" quotePrefix="0" xfId="0">
      <alignment horizontal="center"/>
    </xf>
    <xf numFmtId="0" fontId="58" fillId="16" borderId="75" applyAlignment="1" pivotButton="0" quotePrefix="0" xfId="0">
      <alignment horizontal="left" vertical="center" wrapText="1"/>
    </xf>
    <xf numFmtId="166" fontId="58" fillId="16" borderId="75" applyAlignment="1" pivotButton="0" quotePrefix="0" xfId="0">
      <alignment horizontal="right" vertical="center"/>
    </xf>
    <xf numFmtId="169" fontId="58" fillId="16" borderId="75" pivotButton="0" quotePrefix="0" xfId="0"/>
    <xf numFmtId="0" fontId="59" fillId="0" borderId="75" applyAlignment="1" pivotButton="0" quotePrefix="0" xfId="0">
      <alignment horizontal="left" vertical="center" wrapText="1"/>
    </xf>
    <xf numFmtId="166" fontId="59" fillId="0" borderId="75" applyAlignment="1" pivotButton="0" quotePrefix="0" xfId="0">
      <alignment horizontal="right" vertical="center"/>
    </xf>
    <xf numFmtId="169" fontId="59" fillId="0" borderId="75" pivotButton="0" quotePrefix="0" xfId="0"/>
    <xf numFmtId="166" fontId="59" fillId="0" borderId="75" applyAlignment="1" pivotButton="0" quotePrefix="0" xfId="0">
      <alignment vertical="bottom"/>
    </xf>
    <xf numFmtId="0" fontId="58" fillId="16" borderId="75" applyAlignment="1" pivotButton="0" quotePrefix="0" xfId="0">
      <alignment vertical="bottom" wrapText="1"/>
    </xf>
    <xf numFmtId="166" fontId="58" fillId="16" borderId="75" applyAlignment="1" pivotButton="0" quotePrefix="0" xfId="0">
      <alignment vertical="bottom"/>
    </xf>
    <xf numFmtId="0" fontId="59" fillId="0" borderId="75" applyAlignment="1" pivotButton="0" quotePrefix="0" xfId="0">
      <alignment vertical="bottom" wrapText="1"/>
    </xf>
    <xf numFmtId="0" fontId="59" fillId="0" borderId="75" applyAlignment="1" pivotButton="0" quotePrefix="0" xfId="0">
      <alignment wrapText="1"/>
    </xf>
    <xf numFmtId="0" fontId="59" fillId="10" borderId="75" applyAlignment="1" pivotButton="0" quotePrefix="0" xfId="0">
      <alignment vertical="bottom" wrapText="1"/>
    </xf>
    <xf numFmtId="166" fontId="59" fillId="10" borderId="75" applyAlignment="1" pivotButton="0" quotePrefix="0" xfId="0">
      <alignment vertical="bottom"/>
    </xf>
    <xf numFmtId="169" fontId="59" fillId="10" borderId="75" pivotButton="0" quotePrefix="0" xfId="0"/>
    <xf numFmtId="0" fontId="59" fillId="2" borderId="75" applyAlignment="1" pivotButton="0" quotePrefix="0" xfId="0">
      <alignment vertical="bottom" wrapText="1"/>
    </xf>
    <xf numFmtId="166" fontId="59" fillId="2" borderId="75" applyAlignment="1" pivotButton="0" quotePrefix="0" xfId="0">
      <alignment vertical="bottom"/>
    </xf>
    <xf numFmtId="0" fontId="57" fillId="15" borderId="75" applyAlignment="1" pivotButton="0" quotePrefix="0" xfId="0">
      <alignment vertical="bottom" wrapText="1"/>
    </xf>
    <xf numFmtId="166" fontId="57" fillId="15" borderId="75" applyAlignment="1" pivotButton="0" quotePrefix="0" xfId="0">
      <alignment vertical="bottom"/>
    </xf>
    <xf numFmtId="0" fontId="5" fillId="0" borderId="64" applyAlignment="1" pivotButton="0" quotePrefix="0" xfId="0">
      <alignment vertical="center" wrapText="1"/>
    </xf>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7" fillId="0" borderId="65" applyAlignment="1" pivotButton="0" quotePrefix="0" xfId="0">
      <alignment horizontal="right" vertical="center"/>
    </xf>
    <xf numFmtId="0" fontId="0" fillId="0" borderId="19" pivotButton="0" quotePrefix="0" xfId="0"/>
    <xf numFmtId="0" fontId="7" fillId="0" borderId="67" applyAlignment="1" pivotButton="0" quotePrefix="0" xfId="0">
      <alignment horizontal="right" vertical="top" wrapText="1"/>
    </xf>
    <xf numFmtId="0" fontId="0" fillId="0" borderId="22" pivotButton="0" quotePrefix="0" xfId="0"/>
    <xf numFmtId="0" fontId="5" fillId="0" borderId="70" applyAlignment="1" pivotButton="0" quotePrefix="0" xfId="0">
      <alignment vertical="center" wrapText="1"/>
    </xf>
    <xf numFmtId="0" fontId="0" fillId="0" borderId="24" pivotButton="0" quotePrefix="0" xfId="0"/>
    <xf numFmtId="0" fontId="0" fillId="0" borderId="25" pivotButton="0" quotePrefix="0" xfId="0"/>
    <xf numFmtId="0" fontId="0" fillId="0" borderId="26" pivotButton="0" quotePrefix="0" xfId="0"/>
    <xf numFmtId="0" fontId="0" fillId="0" borderId="28" pivotButton="0" quotePrefix="0" xfId="0"/>
    <xf numFmtId="0" fontId="34" fillId="10" borderId="72" applyAlignment="1" pivotButton="0" quotePrefix="0" xfId="0">
      <alignment horizontal="left" vertical="center"/>
    </xf>
    <xf numFmtId="0" fontId="0" fillId="0" borderId="30" pivotButton="0" quotePrefix="0" xfId="0"/>
    <xf numFmtId="0" fontId="34" fillId="10" borderId="72" pivotButton="0" quotePrefix="0" xfId="0"/>
    <xf numFmtId="0" fontId="34" fillId="10" borderId="73" applyAlignment="1" pivotButton="0" quotePrefix="0" xfId="0">
      <alignment horizontal="left" vertical="center"/>
    </xf>
    <xf numFmtId="0" fontId="34" fillId="10" borderId="36" applyAlignment="1" pivotButton="0" quotePrefix="0" xfId="0">
      <alignment horizontal="left" vertical="center"/>
    </xf>
    <xf numFmtId="0" fontId="0" fillId="0" borderId="38" pivotButton="0" quotePrefix="0" xfId="0"/>
    <xf numFmtId="0" fontId="0" fillId="0" borderId="39" pivotButton="0" quotePrefix="0" xfId="0"/>
    <xf numFmtId="0" fontId="2" fillId="0" borderId="5" applyAlignment="1" pivotButton="0" quotePrefix="0" xfId="0">
      <alignment horizontal="center" vertical="center"/>
    </xf>
    <xf numFmtId="0" fontId="53" fillId="2" borderId="4" applyAlignment="1" pivotButton="0" quotePrefix="0" xfId="0">
      <alignment horizontal="center" vertical="center"/>
    </xf>
    <xf numFmtId="0" fontId="53" fillId="9" borderId="4" applyAlignment="1" pivotButton="0" quotePrefix="0" xfId="0">
      <alignment horizontal="center" vertical="center"/>
    </xf>
    <xf numFmtId="0" fontId="3" fillId="2" borderId="74" applyAlignment="1" pivotButton="0" quotePrefix="0" xfId="0">
      <alignment horizontal="left" vertical="center"/>
    </xf>
    <xf numFmtId="0" fontId="10" fillId="9" borderId="36" applyAlignment="1" pivotButton="0" quotePrefix="0" xfId="0">
      <alignment vertical="bottom"/>
    </xf>
    <xf numFmtId="0" fontId="18" fillId="0" borderId="36" applyAlignment="1" pivotButton="0" quotePrefix="0" xfId="0">
      <alignment horizontal="center" vertical="center"/>
    </xf>
    <xf numFmtId="0" fontId="10" fillId="9" borderId="36" applyAlignment="1" pivotButton="0" quotePrefix="0" xfId="0">
      <alignment horizontal="left" vertical="center"/>
    </xf>
    <xf numFmtId="0" fontId="10" fillId="2" borderId="36" applyAlignment="1" pivotButton="0" quotePrefix="0" xfId="0">
      <alignment horizontal="left" vertical="center"/>
    </xf>
    <xf numFmtId="0" fontId="9" fillId="0" borderId="36" applyAlignment="1" pivotButton="0" quotePrefix="0" xfId="0">
      <alignment horizontal="left" vertical="center"/>
    </xf>
    <xf numFmtId="0" fontId="58" fillId="0" borderId="0" applyAlignment="1" pivotButton="0" quotePrefix="0" xfId="0">
      <alignment vertical="bottom"/>
    </xf>
    <xf numFmtId="169" fontId="4" fillId="0" borderId="0" applyAlignment="1" pivotButton="0" quotePrefix="0" xfId="0">
      <alignment vertical="bottom"/>
    </xf>
    <xf numFmtId="0" fontId="60" fillId="0" borderId="0" applyAlignment="1" pivotButton="0" quotePrefix="0" xfId="0">
      <alignment horizontal="center"/>
    </xf>
    <xf numFmtId="166" fontId="4" fillId="0" borderId="0" applyAlignment="1" pivotButton="0" quotePrefix="0" xfId="0">
      <alignment vertical="bottom"/>
    </xf>
    <xf numFmtId="166" fontId="58" fillId="0" borderId="0" applyAlignment="1" pivotButton="0" quotePrefix="0" xfId="0">
      <alignment vertical="bottom"/>
    </xf>
    <xf numFmtId="0" fontId="61" fillId="15" borderId="0" applyAlignment="1" pivotButton="0" quotePrefix="0" xfId="0">
      <alignment horizontal="left" vertical="center"/>
    </xf>
    <xf numFmtId="0" fontId="62" fillId="15" borderId="75" applyAlignment="1" pivotButton="0" quotePrefix="0" xfId="0">
      <alignment horizontal="center" vertical="center" wrapText="1"/>
    </xf>
    <xf numFmtId="0" fontId="59" fillId="0" borderId="75" applyAlignment="1" pivotButton="0" quotePrefix="0" xfId="0">
      <alignment horizontal="left" vertical="center"/>
    </xf>
    <xf numFmtId="0" fontId="0" fillId="0" borderId="78" pivotButton="0" quotePrefix="0" xfId="0"/>
    <xf numFmtId="0" fontId="59" fillId="17" borderId="75" applyAlignment="1" pivotButton="0" quotePrefix="0" xfId="0">
      <alignment horizontal="left" vertical="center"/>
    </xf>
    <xf numFmtId="0" fontId="58" fillId="0" borderId="75" applyAlignment="1" pivotButton="0" quotePrefix="0" xfId="0">
      <alignment horizontal="left" vertical="center"/>
    </xf>
    <xf numFmtId="0" fontId="63" fillId="17" borderId="75" applyAlignment="1" pivotButton="0" quotePrefix="0" xfId="0">
      <alignment horizontal="left" vertical="center"/>
    </xf>
    <xf numFmtId="9" fontId="58" fillId="17" borderId="75" applyAlignment="1" pivotButton="0" quotePrefix="0" xfId="0">
      <alignment horizontal="center" vertical="center"/>
    </xf>
    <xf numFmtId="166" fontId="58" fillId="0" borderId="75" applyAlignment="1" pivotButton="0" quotePrefix="0" xfId="0">
      <alignment horizontal="right" vertical="center"/>
    </xf>
    <xf numFmtId="1" fontId="63" fillId="0" borderId="75" applyAlignment="1" pivotButton="0" quotePrefix="0" xfId="0">
      <alignment horizontal="center" vertical="center"/>
    </xf>
    <xf numFmtId="166" fontId="63" fillId="0" borderId="75" applyAlignment="1" pivotButton="0" quotePrefix="0" xfId="0">
      <alignment horizontal="right" vertical="center"/>
    </xf>
    <xf numFmtId="0" fontId="60" fillId="0" borderId="75" applyAlignment="1" pivotButton="0" quotePrefix="0" xfId="0">
      <alignment horizontal="right" vertical="center"/>
    </xf>
    <xf numFmtId="9" fontId="58" fillId="0" borderId="75" applyAlignment="1" pivotButton="0" quotePrefix="0" xfId="0">
      <alignment horizontal="center" vertical="center"/>
    </xf>
    <xf numFmtId="0" fontId="60" fillId="0" borderId="75" applyAlignment="1" pivotButton="0" quotePrefix="0" xfId="0">
      <alignment horizontal="left" vertical="center"/>
    </xf>
    <xf numFmtId="168" fontId="59" fillId="17" borderId="75" applyAlignment="1" pivotButton="0" quotePrefix="0" xfId="0">
      <alignment horizontal="center" vertical="center"/>
    </xf>
    <xf numFmtId="166" fontId="59" fillId="17" borderId="75" applyAlignment="1" pivotButton="0" quotePrefix="0" xfId="0">
      <alignment horizontal="right" vertical="center"/>
    </xf>
    <xf numFmtId="0" fontId="59" fillId="17" borderId="75" applyAlignment="1" pivotButton="0" quotePrefix="0" xfId="0">
      <alignment horizontal="center" vertical="center"/>
    </xf>
    <xf numFmtId="0" fontId="59" fillId="0" borderId="75" applyAlignment="1" pivotButton="0" quotePrefix="0" xfId="0">
      <alignment horizontal="center" vertical="center"/>
    </xf>
    <xf numFmtId="166" fontId="63" fillId="17" borderId="75" applyAlignment="1" pivotButton="0" quotePrefix="0" xfId="0">
      <alignment horizontal="right" vertical="center"/>
    </xf>
    <xf numFmtId="169" fontId="58" fillId="0" borderId="75" applyAlignment="1" pivotButton="0" quotePrefix="0" xfId="0">
      <alignment horizontal="right" vertical="center"/>
    </xf>
    <xf numFmtId="0" fontId="64" fillId="0" borderId="0" pivotButton="0" quotePrefix="0" xfId="0"/>
    <xf numFmtId="0" fontId="65" fillId="0" borderId="0" pivotButton="0" quotePrefix="0" xfId="0"/>
    <xf numFmtId="0" fontId="57" fillId="15" borderId="75" applyAlignment="1" pivotButton="0" quotePrefix="0" xfId="0">
      <alignment horizontal="center" vertical="center" wrapText="1"/>
    </xf>
    <xf numFmtId="0" fontId="66" fillId="18" borderId="0" pivotButton="0" quotePrefix="0" xfId="0"/>
    <xf numFmtId="166" fontId="66" fillId="18" borderId="0" pivotButton="0" quotePrefix="0" xfId="0"/>
    <xf numFmtId="0" fontId="67" fillId="19" borderId="0" pivotButton="0" quotePrefix="0" xfId="0"/>
    <xf numFmtId="166" fontId="67" fillId="19" borderId="0" pivotButton="0" quotePrefix="0" xfId="0"/>
    <xf numFmtId="0" fontId="59" fillId="0" borderId="75" pivotButton="0" quotePrefix="0" xfId="0"/>
    <xf numFmtId="0" fontId="59" fillId="0" borderId="75" applyAlignment="1" pivotButton="0" quotePrefix="0" xfId="0">
      <alignment vertical="top" wrapText="1"/>
    </xf>
    <xf numFmtId="4" fontId="59" fillId="17" borderId="75" pivotButton="0" quotePrefix="0" xfId="0"/>
    <xf numFmtId="0" fontId="59" fillId="0" borderId="75" applyAlignment="1" pivotButton="0" quotePrefix="0" xfId="0">
      <alignment horizontal="center"/>
    </xf>
    <xf numFmtId="166" fontId="59" fillId="0" borderId="75" pivotButton="0" quotePrefix="0" xfId="0"/>
    <xf numFmtId="166" fontId="0" fillId="17" borderId="0" pivotButton="0" quotePrefix="0" xfId="0"/>
    <xf numFmtId="0" fontId="66" fillId="0" borderId="0" pivotButton="0" quotePrefix="0" xfId="0"/>
    <xf numFmtId="166" fontId="66" fillId="0" borderId="0" pivotButton="0" quotePrefix="0" xfId="0"/>
    <xf numFmtId="166" fontId="68" fillId="18" borderId="0" pivotButton="0" quotePrefix="0" xfId="0"/>
  </cellXfs>
  <cellStyles count="1">
    <cellStyle name="Normal" xfId="0" builtinId="0"/>
  </cellStyles>
  <dxfs count="16">
    <dxf>
      <font/>
      <fill>
        <patternFill patternType="solid">
          <fgColor rgb="FFF4CCCC"/>
          <bgColor rgb="FFF4CCCC"/>
        </patternFill>
      </fill>
      <border/>
    </dxf>
    <dxf>
      <font>
        <color rgb="FF434343"/>
      </font>
      <fill>
        <patternFill patternType="solid">
          <fgColor rgb="FFFFD966"/>
          <bgColor rgb="FFFFD966"/>
        </patternFill>
      </fill>
      <border/>
    </dxf>
    <dxf>
      <font>
        <color rgb="FFFF9900"/>
      </font>
      <fill>
        <patternFill patternType="solid">
          <fgColor rgb="FF660000"/>
          <bgColor rgb="FF660000"/>
        </patternFill>
      </fill>
      <border/>
    </dxf>
    <dxf>
      <font/>
      <fill>
        <patternFill patternType="solid">
          <fgColor rgb="FFFFE599"/>
          <bgColor rgb="FFFFE599"/>
        </patternFill>
      </fill>
      <border/>
    </dxf>
    <dxf>
      <font/>
      <fill>
        <patternFill patternType="solid">
          <fgColor rgb="FFD9EAD3"/>
          <bgColor rgb="FFD9EAD3"/>
        </patternFill>
      </fill>
      <border/>
    </dxf>
    <dxf>
      <font/>
      <fill>
        <patternFill patternType="solid">
          <fgColor rgb="FF434343"/>
          <bgColor rgb="FF434343"/>
        </patternFill>
      </fill>
      <border/>
    </dxf>
    <dxf>
      <font/>
      <fill>
        <patternFill patternType="solid">
          <fgColor rgb="FFEFEFEF"/>
          <bgColor rgb="FFEFEFEF"/>
        </patternFill>
      </fill>
      <border/>
    </dxf>
    <dxf>
      <font>
        <color rgb="FFFFFFFF"/>
      </font>
      <fill>
        <patternFill/>
      </fill>
      <border/>
    </dxf>
    <dxf>
      <font>
        <color rgb="FF00E900"/>
      </font>
      <fill>
        <patternFill patternType="solid">
          <fgColor rgb="FF434343"/>
          <bgColor rgb="FF434343"/>
        </patternFill>
      </fill>
      <border/>
    </dxf>
    <dxf>
      <font>
        <b val="1"/>
        <color rgb="FF00CA00"/>
      </font>
      <fill>
        <patternFill patternType="solid">
          <fgColor rgb="FF434343"/>
          <bgColor rgb="FF434343"/>
        </patternFill>
      </fill>
      <border/>
    </dxf>
    <dxf>
      <font>
        <b val="1"/>
        <color rgb="FFFF0000"/>
      </font>
      <fill>
        <patternFill/>
      </fill>
      <border/>
    </dxf>
    <dxf>
      <fill>
        <patternFill patternType="solid">
          <fgColor rgb="00FCA5A5"/>
        </patternFill>
      </fill>
    </dxf>
    <dxf>
      <fill>
        <patternFill patternType="solid">
          <fgColor rgb="00DBEAFE"/>
        </patternFill>
      </fill>
    </dxf>
    <dxf>
      <fill>
        <patternFill patternType="solid">
          <fgColor rgb="00FED7AA"/>
        </patternFill>
      </fill>
    </dxf>
    <dxf>
      <fill>
        <patternFill patternType="solid">
          <fgColor rgb="00DCFCE7"/>
        </patternFill>
      </fill>
    </dxf>
    <dxf>
      <font>
        <name val="Arial"/>
        <b val="1"/>
        <color rgb="00991B1B"/>
        <sz val="9"/>
      </font>
      <fill>
        <patternFill patternType="solid">
          <fgColor rgb="00FECACA"/>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None</author>
  </authors>
  <commentList>
    <comment ref="C18" authorId="0" shapeId="0">
      <text>
        <t xml:space="preserve">HAY QUE AGREGAR LA NORMA BIM PARA MULTINIVEL
</t>
      </text>
    </comment>
    <comment ref="D32" authorId="0" shapeId="0">
      <text>
        <t xml:space="preserve">POR QUE TIENBE ESTE ERROR
</t>
      </text>
    </comment>
  </commentList>
</comments>
</file>

<file path=xl/comments/comment2.xml><?xml version="1.0" encoding="utf-8"?>
<comments xmlns="http://schemas.openxmlformats.org/spreadsheetml/2006/main">
  <authors>
    <author>None</author>
  </authors>
  <commentList>
    <comment ref="B177" authorId="0" shapeId="0">
      <text>
        <t>RESUMEN POR PARTIDAS</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4</col>
      <colOff>0</colOff>
      <row>0</row>
      <rowOff>0</rowOff>
    </from>
    <ext cx="838200" cy="1905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257</row>
      <rowOff>0</rowOff>
    </from>
    <ext cx="590550" cy="152400"/>
    <pic>
      <nvPicPr>
        <cNvPr id="0" name="image3.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263</row>
      <rowOff>0</rowOff>
    </from>
    <ext cx="200025" cy="200025"/>
    <pic>
      <nvPicPr>
        <cNvPr id="0" name="image2.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4</col>
      <colOff>0</colOff>
      <row>0</row>
      <rowOff>0</rowOff>
    </from>
    <ext cx="838200" cy="1905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0" summaryRight="0"/>
    <pageSetUpPr/>
  </sheetPr>
  <dimension ref="A1:B1"/>
  <sheetViews>
    <sheetView workbookViewId="0">
      <selection activeCell="A1" sqref="A1"/>
    </sheetView>
  </sheetViews>
  <sheetFormatPr baseColWidth="8" defaultColWidth="14.43" defaultRowHeight="15" customHeight="1" outlineLevelRow="2"/>
  <cols>
    <col width="14.43" customWidth="1" style="371" min="1" max="6"/>
  </cols>
  <sheetData>
    <row r="1">
      <c r="A1" s="1" t="inlineStr">
        <is>
          <t>translate (contact in English please)</t>
        </is>
      </c>
      <c r="B1" s="1" t="inlineStr">
        <is>
          <t>traducir (contactar en inglés, por favor)</t>
        </is>
      </c>
    </row>
    <row r="21" ht="15.75" customHeight="1" s="371"/>
    <row r="22" ht="15.75" customHeight="1" s="371"/>
    <row r="23" ht="15.75" customHeight="1" s="371"/>
    <row r="24" ht="15.75" customHeight="1" s="371"/>
    <row r="25" ht="15.75" customHeight="1" s="371"/>
    <row r="26" ht="15.75" customHeight="1" s="371"/>
    <row r="27" ht="15.75" customHeight="1" s="371"/>
    <row r="28" ht="15.75" customHeight="1" s="371"/>
    <row r="29" ht="15.75" customHeight="1" s="371"/>
    <row r="30" ht="15.75" customHeight="1" s="371"/>
    <row r="31" ht="15.75" customHeight="1" s="371"/>
    <row r="32" ht="15.75" customHeight="1" s="371"/>
    <row r="33" ht="15.75" customHeight="1" s="371"/>
    <row r="34" ht="15.75" customHeight="1" s="371"/>
    <row r="35" ht="15.75" customHeight="1" s="371"/>
    <row r="36" ht="15.75" customHeight="1" s="371"/>
    <row r="37" ht="15.75" customHeight="1" s="371"/>
    <row r="38" ht="15.75" customHeight="1" s="371"/>
    <row r="39" ht="15.75" customHeight="1" s="371"/>
    <row r="40" ht="15.75" customHeight="1" s="371"/>
    <row r="41" ht="15.75" customHeight="1" s="371"/>
    <row r="42" ht="15.75" customHeight="1" s="371"/>
    <row r="43" ht="15.75" customHeight="1" s="371"/>
    <row r="44" ht="15.75" customHeight="1" s="371"/>
    <row r="45" ht="15.75" customHeight="1" s="371"/>
    <row r="46" ht="15.75" customHeight="1" s="371"/>
    <row r="47" ht="15.75" customHeight="1" s="371"/>
    <row r="48" ht="15.75" customHeight="1" s="371"/>
    <row r="49" ht="15.75" customHeight="1" s="371"/>
    <row r="50" ht="15.75" customHeight="1" s="371"/>
    <row r="51" ht="15.75" customHeight="1" s="371"/>
    <row r="52" ht="15.75" customHeight="1" s="371"/>
    <row r="53" ht="15.75" customHeight="1" s="371"/>
    <row r="54" ht="15.75" customHeight="1" s="371"/>
    <row r="55" ht="15.75" customHeight="1" s="371"/>
    <row r="56" ht="15.75" customHeight="1" s="371"/>
    <row r="57" ht="15.75" customHeight="1" s="371"/>
    <row r="58" ht="15.75" customHeight="1" s="371"/>
    <row r="59" ht="15.75" customHeight="1" s="371"/>
    <row r="60" ht="15.75" customHeight="1" s="371"/>
    <row r="61" ht="15.75" customHeight="1" s="371"/>
    <row r="62" ht="15.75" customHeight="1" s="371"/>
    <row r="63" ht="15.75" customHeight="1" s="371"/>
    <row r="64" ht="15.75" customHeight="1" s="371"/>
    <row r="65" ht="15.75" customHeight="1" s="371"/>
    <row r="66" ht="15.75" customHeight="1" s="371"/>
    <row r="67" ht="15.75" customHeight="1" s="371"/>
    <row r="68" ht="15.75" customHeight="1" s="371"/>
    <row r="69" ht="15.75" customHeight="1" s="371"/>
    <row r="70" ht="15.75" customHeight="1" s="371"/>
    <row r="71" ht="15.75" customHeight="1" s="371"/>
    <row r="72" ht="15.75" customHeight="1" s="371"/>
    <row r="73" ht="15.75" customHeight="1" s="371"/>
    <row r="74" ht="15.75" customHeight="1" s="371"/>
    <row r="75" ht="15.75" customHeight="1" s="371"/>
    <row r="76" ht="15.75" customHeight="1" s="371"/>
    <row r="77" ht="15.75" customHeight="1" s="371"/>
    <row r="78" ht="15.75" customHeight="1" s="371"/>
    <row r="79" ht="15.75" customHeight="1" s="371"/>
    <row r="80" ht="15.75" customHeight="1" s="371"/>
    <row r="81" ht="15.75" customHeight="1" s="371"/>
    <row r="82" ht="15.75" customHeight="1" s="371"/>
    <row r="83" ht="15.75" customHeight="1" s="371"/>
    <row r="84" ht="15.75" customHeight="1" s="371"/>
    <row r="85" ht="15.75" customHeight="1" s="371"/>
    <row r="86" ht="15.75" customHeight="1" s="371"/>
    <row r="87" ht="15.75" customHeight="1" s="371"/>
    <row r="88" ht="15.75" customHeight="1" s="371"/>
    <row r="89" ht="15.75" customHeight="1" s="371"/>
    <row r="90" ht="15.75" customHeight="1" s="371"/>
    <row r="91" ht="15.75" customHeight="1" s="371"/>
    <row r="92" ht="15.75" customHeight="1" s="371"/>
    <row r="93" ht="15.75" customHeight="1" s="371"/>
    <row r="94" ht="15.75" customHeight="1" s="371"/>
    <row r="95" ht="15.75" customHeight="1" s="371"/>
    <row r="96" ht="15.75" customHeight="1" s="371"/>
    <row r="97" ht="15.75" customHeight="1" s="371"/>
    <row r="98" ht="15.75" customHeight="1" s="371"/>
    <row r="99" ht="15.75" customHeight="1" s="371"/>
    <row r="100" ht="15.75" customHeight="1" s="371"/>
    <row r="101" ht="15.75" customHeight="1" s="371"/>
    <row r="102" ht="15.75" customHeight="1" s="371"/>
    <row r="103" ht="15.75" customHeight="1" s="371"/>
    <row r="104" ht="15.75" customHeight="1" s="371"/>
    <row r="105" ht="15.75" customHeight="1" s="371"/>
    <row r="106" ht="15.75" customHeight="1" s="371"/>
    <row r="107" ht="15.75" customHeight="1" s="371"/>
    <row r="108" ht="15.75" customHeight="1" s="371"/>
    <row r="109" ht="15.75" customHeight="1" s="371"/>
    <row r="110" ht="15.75" customHeight="1" s="371"/>
    <row r="111" ht="15.75" customHeight="1" s="371"/>
    <row r="112" ht="15.75" customHeight="1" s="371"/>
    <row r="113" ht="15.75" customHeight="1" s="371"/>
    <row r="114" ht="15.75" customHeight="1" s="371"/>
    <row r="115" ht="15.75" customHeight="1" s="371"/>
    <row r="116" ht="15.75" customHeight="1" s="371"/>
    <row r="117" ht="15.75" customHeight="1" s="371"/>
    <row r="118" ht="15.75" customHeight="1" s="371"/>
    <row r="119" ht="15.75" customHeight="1" s="371"/>
    <row r="120" ht="15.75" customHeight="1" s="371"/>
    <row r="121" ht="15.75" customHeight="1" s="371"/>
    <row r="122" ht="15.75" customHeight="1" s="371"/>
    <row r="123" ht="15.75" customHeight="1" s="371"/>
    <row r="124" ht="15.75" customHeight="1" s="371"/>
    <row r="125" ht="15.75" customHeight="1" s="371"/>
    <row r="126" ht="15.75" customHeight="1" s="371"/>
    <row r="127" ht="15.75" customHeight="1" s="371"/>
    <row r="128" ht="15.75" customHeight="1" s="371"/>
    <row r="129" ht="15.75" customHeight="1" s="371"/>
    <row r="130" ht="15.75" customHeight="1" s="371"/>
    <row r="131" ht="15.75" customHeight="1" s="371"/>
    <row r="132" ht="15.75" customHeight="1" s="371"/>
    <row r="133" ht="15.75" customHeight="1" s="371"/>
    <row r="134" ht="15.75" customHeight="1" s="371"/>
    <row r="135" ht="15.75" customHeight="1" s="371"/>
    <row r="136" ht="15.75" customHeight="1" s="371"/>
    <row r="137" ht="15.75" customHeight="1" s="371"/>
    <row r="138" ht="15.75" customHeight="1" s="371"/>
    <row r="139" ht="15.75" customHeight="1" s="371"/>
    <row r="140" ht="15.75" customHeight="1" s="371"/>
    <row r="141" ht="15.75" customHeight="1" s="371"/>
    <row r="142" ht="15.75" customHeight="1" s="371"/>
    <row r="143" ht="15.75" customHeight="1" s="371"/>
    <row r="144" ht="15.75" customHeight="1" s="371"/>
    <row r="145" ht="15.75" customHeight="1" s="371"/>
    <row r="146" ht="15.75" customHeight="1" s="371"/>
    <row r="147" ht="15.75" customHeight="1" s="371"/>
    <row r="148" ht="15.75" customHeight="1" s="371"/>
    <row r="149" ht="15.75" customHeight="1" s="371"/>
    <row r="150" ht="15.75" customHeight="1" s="371"/>
    <row r="151" ht="15.75" customHeight="1" s="371"/>
    <row r="152" ht="15.75" customHeight="1" s="371"/>
    <row r="153" ht="15.75" customHeight="1" s="371"/>
    <row r="154" ht="15.75" customHeight="1" s="371"/>
    <row r="155" ht="15.75" customHeight="1" s="371"/>
    <row r="156" ht="15.75" customHeight="1" s="371"/>
    <row r="157" ht="15.75" customHeight="1" s="371"/>
    <row r="158" ht="15.75" customHeight="1" s="371"/>
    <row r="159" ht="15.75" customHeight="1" s="371"/>
    <row r="160" ht="15.75" customHeight="1" s="371"/>
    <row r="161" ht="15.75" customHeight="1" s="371"/>
    <row r="162" ht="15.75" customHeight="1" s="371"/>
    <row r="163" ht="15.75" customHeight="1" s="371"/>
    <row r="164" ht="15.75" customHeight="1" s="371"/>
    <row r="165" ht="15.75" customHeight="1" s="371"/>
    <row r="166" ht="15.75" customHeight="1" s="371"/>
    <row r="167" ht="15.75" customHeight="1" s="371"/>
    <row r="168" ht="15.75" customHeight="1" s="371"/>
    <row r="169" ht="15.75" customHeight="1" s="371"/>
    <row r="170" ht="15.75" customHeight="1" s="371"/>
    <row r="171" ht="15.75" customHeight="1" s="371"/>
    <row r="172" ht="15.75" customHeight="1" s="371"/>
    <row r="173" ht="15.75" customHeight="1" s="371"/>
    <row r="174" ht="15.75" customHeight="1" s="371"/>
    <row r="175" ht="15.75" customHeight="1" s="371"/>
    <row r="176" ht="15.75" customHeight="1" s="371"/>
    <row r="177" ht="15.75" customHeight="1" s="371"/>
    <row r="178" ht="15.75" customHeight="1" s="371"/>
    <row r="179" ht="15.75" customHeight="1" s="371"/>
    <row r="180" ht="15.75" customHeight="1" s="371"/>
    <row r="181" ht="15.75" customHeight="1" s="371"/>
    <row r="182" ht="15.75" customHeight="1" s="371"/>
    <row r="183" ht="15.75" customHeight="1" s="371"/>
    <row r="184" ht="15.75" customHeight="1" s="371"/>
    <row r="185" ht="15.75" customHeight="1" s="371"/>
    <row r="186" ht="15.75" customHeight="1" s="371"/>
    <row r="187" ht="15.75" customHeight="1" s="371"/>
    <row r="188" ht="15.75" customHeight="1" s="371"/>
    <row r="189" ht="15.75" customHeight="1" s="371"/>
    <row r="190" ht="15.75" customHeight="1" s="371"/>
    <row r="191" ht="15.75" customHeight="1" s="371"/>
    <row r="192" ht="15.75" customHeight="1" s="371"/>
    <row r="193" ht="15.75" customHeight="1" s="371"/>
    <row r="194" ht="15.75" customHeight="1" s="371"/>
    <row r="195" ht="15.75" customHeight="1" s="371"/>
    <row r="196" ht="15.75" customHeight="1" s="371"/>
    <row r="197" ht="15.75" customHeight="1" s="371"/>
    <row r="198" ht="15.75" customHeight="1" s="371"/>
    <row r="199" ht="15.75" customHeight="1" s="371"/>
    <row r="200" ht="15.75" customHeight="1" s="371"/>
    <row r="201" ht="15.75" customHeight="1" s="371"/>
    <row r="202" ht="15.75" customHeight="1" s="371"/>
    <row r="203" ht="15.75" customHeight="1" s="371"/>
    <row r="204" ht="15.75" customHeight="1" s="371"/>
    <row r="205" ht="15.75" customHeight="1" s="371"/>
    <row r="206" ht="15.75" customHeight="1" s="371"/>
    <row r="207" ht="15.75" customHeight="1" s="371"/>
    <row r="208" ht="15.75" customHeight="1" s="371"/>
    <row r="209" ht="15.75" customHeight="1" s="371"/>
    <row r="210" ht="15.75" customHeight="1" s="371"/>
    <row r="211" ht="15.75" customHeight="1" s="371"/>
    <row r="212" ht="15.75" customHeight="1" s="371"/>
    <row r="213" ht="15.75" customHeight="1" s="371"/>
    <row r="214" ht="15.75" customHeight="1" s="371"/>
    <row r="215" ht="15.75" customHeight="1" s="371"/>
    <row r="216" ht="15.75" customHeight="1" s="371"/>
    <row r="217" ht="15.75" customHeight="1" s="371"/>
    <row r="218" ht="15.75" customHeight="1" s="371"/>
    <row r="219" ht="15.75" customHeight="1" s="371"/>
    <row r="220" ht="15.75" customHeight="1" s="371"/>
    <row r="221" ht="15.75" customHeight="1" s="371"/>
    <row r="222" ht="15.75" customHeight="1" s="371"/>
    <row r="223" ht="15.75" customHeight="1" s="371"/>
    <row r="224" ht="15.75" customHeight="1" s="371"/>
    <row r="225" ht="15.75" customHeight="1" s="371"/>
    <row r="226" ht="15.75" customHeight="1" s="371"/>
    <row r="227" ht="15.75" customHeight="1" s="371"/>
    <row r="228" ht="15.75" customHeight="1" s="371"/>
    <row r="229" ht="15.75" customHeight="1" s="371"/>
    <row r="230" ht="15.75" customHeight="1" s="371"/>
    <row r="231" ht="15.75" customHeight="1" s="371"/>
    <row r="232" ht="15.75" customHeight="1" s="371"/>
    <row r="233" ht="15.75" customHeight="1" s="371"/>
    <row r="234" ht="15.75" customHeight="1" s="371"/>
    <row r="235" ht="15.75" customHeight="1" s="371"/>
    <row r="236" ht="15.75" customHeight="1" s="371"/>
    <row r="237" ht="15.75" customHeight="1" s="371"/>
    <row r="238" ht="15.75" customHeight="1" s="371"/>
    <row r="239" ht="15.75" customHeight="1" s="371"/>
    <row r="240" ht="15.75" customHeight="1" s="371"/>
    <row r="241" ht="15.75" customHeight="1" s="371"/>
    <row r="242" ht="15.75" customHeight="1" s="371"/>
    <row r="243" ht="15.75" customHeight="1" s="371"/>
    <row r="244" ht="15.75" customHeight="1" s="371"/>
    <row r="245" ht="15.75" customHeight="1" s="371"/>
    <row r="246" ht="15.75" customHeight="1" s="371"/>
    <row r="247" ht="15.75" customHeight="1" s="371"/>
    <row r="248" ht="15.75" customHeight="1" s="371"/>
    <row r="249" ht="15.75" customHeight="1" s="371"/>
    <row r="250" ht="15.75" customHeight="1" s="371"/>
    <row r="251" ht="15.75" customHeight="1" s="371"/>
    <row r="252" ht="15.75" customHeight="1" s="371"/>
    <row r="253" ht="15.75" customHeight="1" s="371"/>
    <row r="254" ht="15.75" customHeight="1" s="371"/>
    <row r="255" ht="15.75" customHeight="1" s="371"/>
    <row r="256" ht="15.75" customHeight="1" s="371"/>
    <row r="257" ht="15.75" customHeight="1" s="371"/>
    <row r="258" ht="15.75" customHeight="1" s="371"/>
    <row r="259" ht="15.75" customHeight="1" s="371"/>
    <row r="260" ht="15.75" customHeight="1" s="371"/>
    <row r="261" ht="15.75" customHeight="1" s="371"/>
    <row r="262" ht="15.75" customHeight="1" s="371"/>
    <row r="263" ht="15.75" customHeight="1" s="371"/>
    <row r="264" ht="15.75" customHeight="1" s="371"/>
    <row r="265" ht="15.75" customHeight="1" s="371"/>
    <row r="266" ht="15.75" customHeight="1" s="371"/>
    <row r="267" ht="15.75" customHeight="1" s="371"/>
    <row r="268" ht="15.75" customHeight="1" s="371"/>
    <row r="269" ht="15.75" customHeight="1" s="371"/>
    <row r="270" ht="15.75" customHeight="1" s="371"/>
    <row r="271" ht="15.75" customHeight="1" s="371"/>
    <row r="272" ht="15.75" customHeight="1" s="371"/>
    <row r="273" ht="15.75" customHeight="1" s="371"/>
    <row r="274" ht="15.75" customHeight="1" s="371"/>
    <row r="275" ht="15.75" customHeight="1" s="371"/>
    <row r="276" ht="15.75" customHeight="1" s="371"/>
    <row r="277" ht="15.75" customHeight="1" s="371"/>
    <row r="278" ht="15.75" customHeight="1" s="371"/>
    <row r="279" ht="15.75" customHeight="1" s="371"/>
    <row r="280" ht="15.75" customHeight="1" s="371"/>
    <row r="281" ht="15.75" customHeight="1" s="371"/>
    <row r="282" ht="15.75" customHeight="1" s="371"/>
    <row r="283" ht="15.75" customHeight="1" s="371"/>
    <row r="284" ht="15.75" customHeight="1" s="371"/>
    <row r="285" ht="15.75" customHeight="1" s="371"/>
    <row r="286" ht="15.75" customHeight="1" s="371"/>
    <row r="287" ht="15.75" customHeight="1" s="371"/>
    <row r="288" ht="15.75" customHeight="1" s="371"/>
    <row r="289" ht="15.75" customHeight="1" s="371"/>
    <row r="290" ht="15.75" customHeight="1" s="371"/>
    <row r="291" ht="15.75" customHeight="1" s="371"/>
    <row r="292" ht="15.75" customHeight="1" s="371"/>
    <row r="293" ht="15.75" customHeight="1" s="371"/>
    <row r="294" ht="15.75" customHeight="1" s="371"/>
    <row r="295" ht="15.75" customHeight="1" s="371"/>
    <row r="296" ht="15.75" customHeight="1" s="371"/>
    <row r="297" ht="15.75" customHeight="1" s="371"/>
    <row r="298" ht="15.75" customHeight="1" s="371"/>
    <row r="299" ht="15.75" customHeight="1" s="371"/>
    <row r="300" ht="15.75" customHeight="1" s="371"/>
    <row r="301" ht="15.75" customHeight="1" s="371"/>
    <row r="302" ht="15.75" customHeight="1" s="371"/>
    <row r="303" ht="15.75" customHeight="1" s="371"/>
    <row r="304" ht="15.75" customHeight="1" s="371"/>
    <row r="305" ht="15.75" customHeight="1" s="371"/>
    <row r="306" ht="15.75" customHeight="1" s="371"/>
    <row r="307" ht="15.75" customHeight="1" s="371"/>
    <row r="308" ht="15.75" customHeight="1" s="371"/>
    <row r="309" ht="15.75" customHeight="1" s="371"/>
    <row r="310" ht="15.75" customHeight="1" s="371"/>
    <row r="311" ht="15.75" customHeight="1" s="371"/>
    <row r="312" ht="15.75" customHeight="1" s="371"/>
    <row r="313" ht="15.75" customHeight="1" s="371"/>
    <row r="314" ht="15.75" customHeight="1" s="371"/>
    <row r="315" ht="15.75" customHeight="1" s="371"/>
    <row r="316" ht="15.75" customHeight="1" s="371"/>
    <row r="317" ht="15.75" customHeight="1" s="371"/>
    <row r="318" ht="15.75" customHeight="1" s="371"/>
    <row r="319" ht="15.75" customHeight="1" s="371"/>
    <row r="320" ht="15.75" customHeight="1" s="371"/>
    <row r="321" ht="15.75" customHeight="1" s="371"/>
    <row r="322" ht="15.75" customHeight="1" s="371"/>
    <row r="323" ht="15.75" customHeight="1" s="371"/>
    <row r="324" ht="15.75" customHeight="1" s="371"/>
    <row r="325" ht="15.75" customHeight="1" s="371"/>
    <row r="326" ht="15.75" customHeight="1" s="371"/>
    <row r="327" ht="15.75" customHeight="1" s="371"/>
    <row r="328" ht="15.75" customHeight="1" s="371"/>
    <row r="329" ht="15.75" customHeight="1" s="371"/>
    <row r="330" ht="15.75" customHeight="1" s="371"/>
    <row r="331" ht="15.75" customHeight="1" s="371"/>
    <row r="332" ht="15.75" customHeight="1" s="371"/>
    <row r="333" ht="15.75" customHeight="1" s="371"/>
    <row r="334" ht="15.75" customHeight="1" s="371"/>
    <row r="335" ht="15.75" customHeight="1" s="371"/>
    <row r="336" ht="15.75" customHeight="1" s="371"/>
    <row r="337" ht="15.75" customHeight="1" s="371"/>
    <row r="338" ht="15.75" customHeight="1" s="371"/>
    <row r="339" ht="15.75" customHeight="1" s="371"/>
    <row r="340" ht="15.75" customHeight="1" s="371"/>
    <row r="341" ht="15.75" customHeight="1" s="371"/>
    <row r="342" ht="15.75" customHeight="1" s="371"/>
    <row r="343" ht="15.75" customHeight="1" s="371"/>
    <row r="344" ht="15.75" customHeight="1" s="371"/>
    <row r="345" ht="15.75" customHeight="1" s="371"/>
    <row r="346" ht="15.75" customHeight="1" s="371"/>
    <row r="347" ht="15.75" customHeight="1" s="371"/>
    <row r="348" ht="15.75" customHeight="1" s="371"/>
    <row r="349" ht="15.75" customHeight="1" s="371"/>
    <row r="350" ht="15.75" customHeight="1" s="371"/>
    <row r="351" ht="15.75" customHeight="1" s="371"/>
    <row r="352" ht="15.75" customHeight="1" s="371"/>
    <row r="353" ht="15.75" customHeight="1" s="371"/>
    <row r="354" ht="15.75" customHeight="1" s="371"/>
    <row r="355" ht="15.75" customHeight="1" s="371"/>
    <row r="356" ht="15.75" customHeight="1" s="371"/>
    <row r="357" ht="15.75" customHeight="1" s="371"/>
    <row r="358" ht="15.75" customHeight="1" s="371"/>
    <row r="359" ht="15.75" customHeight="1" s="371"/>
    <row r="360" ht="15.75" customHeight="1" s="371"/>
    <row r="361" ht="15.75" customHeight="1" s="371"/>
    <row r="362" ht="15.75" customHeight="1" s="371"/>
    <row r="363" ht="15.75" customHeight="1" s="371"/>
    <row r="364" ht="15.75" customHeight="1" s="371"/>
    <row r="365" ht="15.75" customHeight="1" s="371"/>
    <row r="366" ht="15.75" customHeight="1" s="371"/>
    <row r="367" ht="15.75" customHeight="1" s="371"/>
    <row r="368" ht="15.75" customHeight="1" s="371"/>
    <row r="369" ht="15.75" customHeight="1" s="371"/>
    <row r="370" ht="15.75" customHeight="1" s="371"/>
    <row r="371" ht="15.75" customHeight="1" s="371"/>
    <row r="372" ht="15.75" customHeight="1" s="371"/>
    <row r="373" ht="15.75" customHeight="1" s="371"/>
    <row r="374" ht="15.75" customHeight="1" s="371"/>
    <row r="375" ht="15.75" customHeight="1" s="371"/>
    <row r="376" ht="15.75" customHeight="1" s="371"/>
    <row r="377" ht="15.75" customHeight="1" s="371"/>
    <row r="378" ht="15.75" customHeight="1" s="371"/>
    <row r="379" ht="15.75" customHeight="1" s="371"/>
    <row r="380" ht="15.75" customHeight="1" s="371"/>
    <row r="381" ht="15.75" customHeight="1" s="371"/>
    <row r="382" ht="15.75" customHeight="1" s="371"/>
    <row r="383" ht="15.75" customHeight="1" s="371"/>
    <row r="384" ht="15.75" customHeight="1" s="371"/>
    <row r="385" ht="15.75" customHeight="1" s="371"/>
    <row r="386" ht="15.75" customHeight="1" s="371"/>
    <row r="387" ht="15.75" customHeight="1" s="371"/>
    <row r="388" ht="15.75" customHeight="1" s="371"/>
    <row r="389" ht="15.75" customHeight="1" s="371"/>
    <row r="390" ht="15.75" customHeight="1" s="371"/>
    <row r="391" ht="15.75" customHeight="1" s="371"/>
    <row r="392" ht="15.75" customHeight="1" s="371"/>
    <row r="393" ht="15.75" customHeight="1" s="371"/>
    <row r="394" ht="15.75" customHeight="1" s="371"/>
    <row r="395" ht="15.75" customHeight="1" s="371"/>
    <row r="396" ht="15.75" customHeight="1" s="371"/>
    <row r="397" ht="15.75" customHeight="1" s="371"/>
    <row r="398" ht="15.75" customHeight="1" s="371"/>
    <row r="399" ht="15.75" customHeight="1" s="371"/>
    <row r="400" ht="15.75" customHeight="1" s="371"/>
    <row r="401" ht="15.75" customHeight="1" s="371"/>
    <row r="402" ht="15.75" customHeight="1" s="371"/>
    <row r="403" ht="15.75" customHeight="1" s="371"/>
    <row r="404" ht="15.75" customHeight="1" s="371"/>
    <row r="405" ht="15.75" customHeight="1" s="371"/>
    <row r="406" ht="15.75" customHeight="1" s="371"/>
    <row r="407" ht="15.75" customHeight="1" s="371"/>
    <row r="408" ht="15.75" customHeight="1" s="371"/>
    <row r="409" ht="15.75" customHeight="1" s="371"/>
    <row r="410" ht="15.75" customHeight="1" s="371"/>
    <row r="411" ht="15.75" customHeight="1" s="371"/>
    <row r="412" ht="15.75" customHeight="1" s="371"/>
    <row r="413" ht="15.75" customHeight="1" s="371"/>
    <row r="414" ht="15.75" customHeight="1" s="371"/>
    <row r="415" ht="15.75" customHeight="1" s="371"/>
    <row r="416" ht="15.75" customHeight="1" s="371"/>
    <row r="417" ht="15.75" customHeight="1" s="371"/>
    <row r="418" ht="15.75" customHeight="1" s="371"/>
    <row r="419" ht="15.75" customHeight="1" s="371"/>
    <row r="420" ht="15.75" customHeight="1" s="371"/>
    <row r="421" ht="15.75" customHeight="1" s="371"/>
    <row r="422" ht="15.75" customHeight="1" s="371"/>
    <row r="423" ht="15.75" customHeight="1" s="371"/>
    <row r="424" ht="15.75" customHeight="1" s="371"/>
    <row r="425" ht="15.75" customHeight="1" s="371"/>
    <row r="426" ht="15.75" customHeight="1" s="371"/>
    <row r="427" ht="15.75" customHeight="1" s="371"/>
    <row r="428" ht="15.75" customHeight="1" s="371"/>
    <row r="429" ht="15.75" customHeight="1" s="371"/>
    <row r="430" ht="15.75" customHeight="1" s="371"/>
    <row r="431" ht="15.75" customHeight="1" s="371"/>
    <row r="432" ht="15.75" customHeight="1" s="371"/>
    <row r="433" ht="15.75" customHeight="1" s="371"/>
    <row r="434" ht="15.75" customHeight="1" s="371"/>
    <row r="435" ht="15.75" customHeight="1" s="371"/>
    <row r="436" ht="15.75" customHeight="1" s="371"/>
    <row r="437" ht="15.75" customHeight="1" s="371"/>
    <row r="438" ht="15.75" customHeight="1" s="371"/>
    <row r="439" ht="15.75" customHeight="1" s="371"/>
    <row r="440" ht="15.75" customHeight="1" s="371"/>
    <row r="441" ht="15.75" customHeight="1" s="371"/>
    <row r="442" ht="15.75" customHeight="1" s="371"/>
    <row r="443" ht="15.75" customHeight="1" s="371"/>
    <row r="444" ht="15.75" customHeight="1" s="371"/>
    <row r="445" ht="15.75" customHeight="1" s="371"/>
    <row r="446" ht="15.75" customHeight="1" s="371"/>
    <row r="447" ht="15.75" customHeight="1" s="371"/>
    <row r="448" ht="15.75" customHeight="1" s="371"/>
    <row r="449" ht="15.75" customHeight="1" s="371"/>
    <row r="450" ht="15.75" customHeight="1" s="371"/>
    <row r="451" ht="15.75" customHeight="1" s="371"/>
    <row r="452" ht="15.75" customHeight="1" s="371"/>
    <row r="453" ht="15.75" customHeight="1" s="371"/>
    <row r="454" ht="15.75" customHeight="1" s="371"/>
    <row r="455" ht="15.75" customHeight="1" s="371"/>
    <row r="456" ht="15.75" customHeight="1" s="371"/>
    <row r="457" ht="15.75" customHeight="1" s="371"/>
    <row r="458" ht="15.75" customHeight="1" s="371"/>
    <row r="459" ht="15.75" customHeight="1" s="371"/>
    <row r="460" ht="15.75" customHeight="1" s="371"/>
    <row r="461" ht="15.75" customHeight="1" s="371"/>
    <row r="462" ht="15.75" customHeight="1" s="371"/>
    <row r="463" ht="15.75" customHeight="1" s="371"/>
    <row r="464" ht="15.75" customHeight="1" s="371"/>
    <row r="465" ht="15.75" customHeight="1" s="371"/>
    <row r="466" ht="15.75" customHeight="1" s="371"/>
    <row r="467" ht="15.75" customHeight="1" s="371"/>
    <row r="468" ht="15.75" customHeight="1" s="371"/>
    <row r="469" ht="15.75" customHeight="1" s="371"/>
    <row r="470" ht="15.75" customHeight="1" s="371"/>
    <row r="471" ht="15.75" customHeight="1" s="371"/>
    <row r="472" ht="15.75" customHeight="1" s="371"/>
    <row r="473" ht="15.75" customHeight="1" s="371"/>
    <row r="474" ht="15.75" customHeight="1" s="371"/>
    <row r="475" ht="15.75" customHeight="1" s="371"/>
    <row r="476" ht="15.75" customHeight="1" s="371"/>
    <row r="477" ht="15.75" customHeight="1" s="371"/>
    <row r="478" ht="15.75" customHeight="1" s="371"/>
    <row r="479" ht="15.75" customHeight="1" s="371"/>
    <row r="480" ht="15.75" customHeight="1" s="371"/>
    <row r="481" ht="15.75" customHeight="1" s="371"/>
    <row r="482" ht="15.75" customHeight="1" s="371"/>
    <row r="483" ht="15.75" customHeight="1" s="371"/>
    <row r="484" ht="15.75" customHeight="1" s="371"/>
    <row r="485" ht="15.75" customHeight="1" s="371"/>
    <row r="486" ht="15.75" customHeight="1" s="371"/>
    <row r="487" ht="15.75" customHeight="1" s="371"/>
    <row r="488" ht="15.75" customHeight="1" s="371"/>
    <row r="489" ht="15.75" customHeight="1" s="371"/>
    <row r="490" ht="15.75" customHeight="1" s="371"/>
    <row r="491" ht="15.75" customHeight="1" s="371"/>
    <row r="492" ht="15.75" customHeight="1" s="371"/>
    <row r="493" ht="15.75" customHeight="1" s="371"/>
    <row r="494" ht="15.75" customHeight="1" s="371"/>
    <row r="495" ht="15.75" customHeight="1" s="371"/>
    <row r="496" ht="15.75" customHeight="1" s="371"/>
    <row r="497" ht="15.75" customHeight="1" s="371"/>
    <row r="498" ht="15.75" customHeight="1" s="371"/>
    <row r="499" ht="15.75" customHeight="1" s="371"/>
    <row r="500" ht="15.75" customHeight="1" s="371"/>
    <row r="501" ht="15.75" customHeight="1" s="371"/>
    <row r="502" ht="15.75" customHeight="1" s="371"/>
    <row r="503" ht="15.75" customHeight="1" s="371"/>
    <row r="504" ht="15.75" customHeight="1" s="371"/>
    <row r="505" ht="15.75" customHeight="1" s="371"/>
    <row r="506" ht="15.75" customHeight="1" s="371"/>
    <row r="507" ht="15.75" customHeight="1" s="371"/>
    <row r="508" ht="15.75" customHeight="1" s="371"/>
    <row r="509" ht="15.75" customHeight="1" s="371"/>
    <row r="510" ht="15.75" customHeight="1" s="371"/>
    <row r="511" ht="15.75" customHeight="1" s="371"/>
    <row r="512" ht="15.75" customHeight="1" s="371"/>
    <row r="513" ht="15.75" customHeight="1" s="371"/>
    <row r="514" ht="15.75" customHeight="1" s="371"/>
    <row r="515" ht="15.75" customHeight="1" s="371"/>
    <row r="516" ht="15.75" customHeight="1" s="371"/>
    <row r="517" ht="15.75" customHeight="1" s="371"/>
    <row r="518" ht="15.75" customHeight="1" s="371"/>
    <row r="519" ht="15.75" customHeight="1" s="371"/>
    <row r="520" ht="15.75" customHeight="1" s="371"/>
    <row r="521" ht="15.75" customHeight="1" s="371"/>
    <row r="522" ht="15.75" customHeight="1" s="371"/>
    <row r="523" ht="15.75" customHeight="1" s="371"/>
    <row r="524" ht="15.75" customHeight="1" s="371"/>
    <row r="525" ht="15.75" customHeight="1" s="371"/>
    <row r="526" ht="15.75" customHeight="1" s="371"/>
    <row r="527" ht="15.75" customHeight="1" s="371"/>
    <row r="528" ht="15.75" customHeight="1" s="371"/>
    <row r="529" ht="15.75" customHeight="1" s="371"/>
    <row r="530" ht="15.75" customHeight="1" s="371"/>
    <row r="531" ht="15.75" customHeight="1" s="371"/>
    <row r="532" ht="15.75" customHeight="1" s="371"/>
    <row r="533" ht="15.75" customHeight="1" s="371"/>
    <row r="534" ht="15.75" customHeight="1" s="371"/>
    <row r="535" ht="15.75" customHeight="1" s="371"/>
    <row r="536" ht="15.75" customHeight="1" s="371"/>
    <row r="537" ht="15.75" customHeight="1" s="371"/>
    <row r="538" ht="15.75" customHeight="1" s="371"/>
    <row r="539" ht="15.75" customHeight="1" s="371"/>
    <row r="540" ht="15.75" customHeight="1" s="371"/>
    <row r="541" ht="15.75" customHeight="1" s="371"/>
    <row r="542" ht="15.75" customHeight="1" s="371"/>
    <row r="543" ht="15.75" customHeight="1" s="371"/>
    <row r="544" ht="15.75" customHeight="1" s="371"/>
    <row r="545" ht="15.75" customHeight="1" s="371"/>
    <row r="546" ht="15.75" customHeight="1" s="371"/>
    <row r="547" ht="15.75" customHeight="1" s="371"/>
    <row r="548" ht="15.75" customHeight="1" s="371"/>
    <row r="549" ht="15.75" customHeight="1" s="371"/>
    <row r="550" ht="15.75" customHeight="1" s="371"/>
    <row r="551" ht="15.75" customHeight="1" s="371"/>
    <row r="552" ht="15.75" customHeight="1" s="371"/>
    <row r="553" ht="15.75" customHeight="1" s="371"/>
    <row r="554" ht="15.75" customHeight="1" s="371"/>
    <row r="555" ht="15.75" customHeight="1" s="371"/>
    <row r="556" ht="15.75" customHeight="1" s="371"/>
    <row r="557" ht="15.75" customHeight="1" s="371"/>
    <row r="558" ht="15.75" customHeight="1" s="371"/>
    <row r="559" ht="15.75" customHeight="1" s="371"/>
    <row r="560" ht="15.75" customHeight="1" s="371"/>
    <row r="561" ht="15.75" customHeight="1" s="371"/>
    <row r="562" ht="15.75" customHeight="1" s="371"/>
    <row r="563" ht="15.75" customHeight="1" s="371"/>
    <row r="564" ht="15.75" customHeight="1" s="371"/>
    <row r="565" ht="15.75" customHeight="1" s="371"/>
    <row r="566" ht="15.75" customHeight="1" s="371"/>
    <row r="567" ht="15.75" customHeight="1" s="371"/>
    <row r="568" ht="15.75" customHeight="1" s="371"/>
    <row r="569" ht="15.75" customHeight="1" s="371"/>
    <row r="570" ht="15.75" customHeight="1" s="371"/>
    <row r="571" ht="15.75" customHeight="1" s="371"/>
    <row r="572" ht="15.75" customHeight="1" s="371"/>
    <row r="573" ht="15.75" customHeight="1" s="371"/>
    <row r="574" ht="15.75" customHeight="1" s="371"/>
    <row r="575" ht="15.75" customHeight="1" s="371"/>
    <row r="576" ht="15.75" customHeight="1" s="371"/>
    <row r="577" ht="15.75" customHeight="1" s="371"/>
    <row r="578" ht="15.75" customHeight="1" s="371"/>
    <row r="579" ht="15.75" customHeight="1" s="371"/>
    <row r="580" ht="15.75" customHeight="1" s="371"/>
    <row r="581" ht="15.75" customHeight="1" s="371"/>
    <row r="582" ht="15.75" customHeight="1" s="371"/>
    <row r="583" ht="15.75" customHeight="1" s="371"/>
    <row r="584" ht="15.75" customHeight="1" s="371"/>
    <row r="585" ht="15.75" customHeight="1" s="371"/>
    <row r="586" ht="15.75" customHeight="1" s="371"/>
    <row r="587" ht="15.75" customHeight="1" s="371"/>
    <row r="588" ht="15.75" customHeight="1" s="371"/>
    <row r="589" ht="15.75" customHeight="1" s="371"/>
    <row r="590" ht="15.75" customHeight="1" s="371"/>
    <row r="591" ht="15.75" customHeight="1" s="371"/>
    <row r="592" ht="15.75" customHeight="1" s="371"/>
    <row r="593" ht="15.75" customHeight="1" s="371"/>
    <row r="594" ht="15.75" customHeight="1" s="371"/>
    <row r="595" ht="15.75" customHeight="1" s="371"/>
    <row r="596" ht="15.75" customHeight="1" s="371"/>
    <row r="597" ht="15.75" customHeight="1" s="371"/>
    <row r="598" ht="15.75" customHeight="1" s="371"/>
    <row r="599" ht="15.75" customHeight="1" s="371"/>
    <row r="600" ht="15.75" customHeight="1" s="371"/>
    <row r="601" ht="15.75" customHeight="1" s="371"/>
    <row r="602" ht="15.75" customHeight="1" s="371"/>
    <row r="603" ht="15.75" customHeight="1" s="371"/>
    <row r="604" ht="15.75" customHeight="1" s="371"/>
    <row r="605" ht="15.75" customHeight="1" s="371"/>
    <row r="606" ht="15.75" customHeight="1" s="371"/>
    <row r="607" ht="15.75" customHeight="1" s="371"/>
    <row r="608" ht="15.75" customHeight="1" s="371"/>
    <row r="609" ht="15.75" customHeight="1" s="371"/>
    <row r="610" ht="15.75" customHeight="1" s="371"/>
    <row r="611" ht="15.75" customHeight="1" s="371"/>
    <row r="612" ht="15.75" customHeight="1" s="371"/>
    <row r="613" ht="15.75" customHeight="1" s="371"/>
    <row r="614" ht="15.75" customHeight="1" s="371"/>
    <row r="615" ht="15.75" customHeight="1" s="371"/>
    <row r="616" ht="15.75" customHeight="1" s="371"/>
    <row r="617" ht="15.75" customHeight="1" s="371"/>
    <row r="618" ht="15.75" customHeight="1" s="371"/>
    <row r="619" ht="15.75" customHeight="1" s="371"/>
    <row r="620" ht="15.75" customHeight="1" s="371"/>
    <row r="621" ht="15.75" customHeight="1" s="371"/>
    <row r="622" ht="15.75" customHeight="1" s="371"/>
    <row r="623" ht="15.75" customHeight="1" s="371"/>
    <row r="624" ht="15.75" customHeight="1" s="371"/>
    <row r="625" ht="15.75" customHeight="1" s="371"/>
    <row r="626" ht="15.75" customHeight="1" s="371"/>
    <row r="627" ht="15.75" customHeight="1" s="371"/>
    <row r="628" ht="15.75" customHeight="1" s="371"/>
    <row r="629" ht="15.75" customHeight="1" s="371"/>
    <row r="630" ht="15.75" customHeight="1" s="371"/>
    <row r="631" ht="15.75" customHeight="1" s="371"/>
    <row r="632" ht="15.75" customHeight="1" s="371"/>
    <row r="633" ht="15.75" customHeight="1" s="371"/>
    <row r="634" ht="15.75" customHeight="1" s="371"/>
    <row r="635" ht="15.75" customHeight="1" s="371"/>
    <row r="636" ht="15.75" customHeight="1" s="371"/>
    <row r="637" ht="15.75" customHeight="1" s="371"/>
    <row r="638" ht="15.75" customHeight="1" s="371"/>
    <row r="639" ht="15.75" customHeight="1" s="371"/>
    <row r="640" ht="15.75" customHeight="1" s="371"/>
    <row r="641" ht="15.75" customHeight="1" s="371"/>
    <row r="642" ht="15.75" customHeight="1" s="371"/>
    <row r="643" ht="15.75" customHeight="1" s="371"/>
    <row r="644" ht="15.75" customHeight="1" s="371"/>
    <row r="645" ht="15.75" customHeight="1" s="371"/>
    <row r="646" ht="15.75" customHeight="1" s="371"/>
    <row r="647" ht="15.75" customHeight="1" s="371"/>
    <row r="648" ht="15.75" customHeight="1" s="371"/>
    <row r="649" ht="15.75" customHeight="1" s="371"/>
    <row r="650" ht="15.75" customHeight="1" s="371"/>
    <row r="651" ht="15.75" customHeight="1" s="371"/>
    <row r="652" ht="15.75" customHeight="1" s="371"/>
    <row r="653" ht="15.75" customHeight="1" s="371"/>
    <row r="654" ht="15.75" customHeight="1" s="371"/>
    <row r="655" ht="15.75" customHeight="1" s="371"/>
    <row r="656" ht="15.75" customHeight="1" s="371"/>
    <row r="657" ht="15.75" customHeight="1" s="371"/>
    <row r="658" ht="15.75" customHeight="1" s="371"/>
    <row r="659" ht="15.75" customHeight="1" s="371"/>
    <row r="660" ht="15.75" customHeight="1" s="371"/>
    <row r="661" ht="15.75" customHeight="1" s="371"/>
    <row r="662" ht="15.75" customHeight="1" s="371"/>
    <row r="663" ht="15.75" customHeight="1" s="371"/>
    <row r="664" ht="15.75" customHeight="1" s="371"/>
    <row r="665" ht="15.75" customHeight="1" s="371"/>
    <row r="666" ht="15.75" customHeight="1" s="371"/>
    <row r="667" ht="15.75" customHeight="1" s="371"/>
    <row r="668" ht="15.75" customHeight="1" s="371"/>
    <row r="669" ht="15.75" customHeight="1" s="371"/>
    <row r="670" ht="15.75" customHeight="1" s="371"/>
    <row r="671" ht="15.75" customHeight="1" s="371"/>
    <row r="672" ht="15.75" customHeight="1" s="371"/>
    <row r="673" ht="15.75" customHeight="1" s="371"/>
    <row r="674" ht="15.75" customHeight="1" s="371"/>
    <row r="675" ht="15.75" customHeight="1" s="371"/>
    <row r="676" ht="15.75" customHeight="1" s="371"/>
    <row r="677" ht="15.75" customHeight="1" s="371"/>
    <row r="678" ht="15.75" customHeight="1" s="371"/>
    <row r="679" ht="15.75" customHeight="1" s="371"/>
    <row r="680" ht="15.75" customHeight="1" s="371"/>
    <row r="681" ht="15.75" customHeight="1" s="371"/>
    <row r="682" ht="15.75" customHeight="1" s="371"/>
    <row r="683" ht="15.75" customHeight="1" s="371"/>
    <row r="684" ht="15.75" customHeight="1" s="371"/>
    <row r="685" ht="15.75" customHeight="1" s="371"/>
    <row r="686" ht="15.75" customHeight="1" s="371"/>
    <row r="687" ht="15.75" customHeight="1" s="371"/>
    <row r="688" ht="15.75" customHeight="1" s="371"/>
    <row r="689" ht="15.75" customHeight="1" s="371"/>
    <row r="690" ht="15.75" customHeight="1" s="371"/>
    <row r="691" ht="15.75" customHeight="1" s="371"/>
    <row r="692" ht="15.75" customHeight="1" s="371"/>
    <row r="693" ht="15.75" customHeight="1" s="371"/>
    <row r="694" ht="15.75" customHeight="1" s="371"/>
    <row r="695" ht="15.75" customHeight="1" s="371"/>
    <row r="696" ht="15.75" customHeight="1" s="371"/>
    <row r="697" ht="15.75" customHeight="1" s="371"/>
    <row r="698" ht="15.75" customHeight="1" s="371"/>
    <row r="699" ht="15.75" customHeight="1" s="371"/>
    <row r="700" ht="15.75" customHeight="1" s="371"/>
    <row r="701" ht="15.75" customHeight="1" s="371"/>
    <row r="702" ht="15.75" customHeight="1" s="371"/>
    <row r="703" ht="15.75" customHeight="1" s="371"/>
    <row r="704" ht="15.75" customHeight="1" s="371"/>
    <row r="705" ht="15.75" customHeight="1" s="371"/>
    <row r="706" ht="15.75" customHeight="1" s="371"/>
    <row r="707" ht="15.75" customHeight="1" s="371"/>
    <row r="708" ht="15.75" customHeight="1" s="371"/>
    <row r="709" ht="15.75" customHeight="1" s="371"/>
    <row r="710" ht="15.75" customHeight="1" s="371"/>
    <row r="711" ht="15.75" customHeight="1" s="371"/>
    <row r="712" ht="15.75" customHeight="1" s="371"/>
    <row r="713" ht="15.75" customHeight="1" s="371"/>
    <row r="714" ht="15.75" customHeight="1" s="371"/>
    <row r="715" ht="15.75" customHeight="1" s="371"/>
    <row r="716" ht="15.75" customHeight="1" s="371"/>
    <row r="717" ht="15.75" customHeight="1" s="371"/>
    <row r="718" ht="15.75" customHeight="1" s="371"/>
    <row r="719" ht="15.75" customHeight="1" s="371"/>
    <row r="720" ht="15.75" customHeight="1" s="371"/>
    <row r="721" ht="15.75" customHeight="1" s="371"/>
    <row r="722" ht="15.75" customHeight="1" s="371"/>
    <row r="723" ht="15.75" customHeight="1" s="371"/>
    <row r="724" ht="15.75" customHeight="1" s="371"/>
    <row r="725" ht="15.75" customHeight="1" s="371"/>
    <row r="726" ht="15.75" customHeight="1" s="371"/>
    <row r="727" ht="15.75" customHeight="1" s="371"/>
    <row r="728" ht="15.75" customHeight="1" s="371"/>
    <row r="729" ht="15.75" customHeight="1" s="371"/>
    <row r="730" ht="15.75" customHeight="1" s="371"/>
    <row r="731" ht="15.75" customHeight="1" s="371"/>
    <row r="732" ht="15.75" customHeight="1" s="371"/>
    <row r="733" ht="15.75" customHeight="1" s="371"/>
    <row r="734" ht="15.75" customHeight="1" s="371"/>
    <row r="735" ht="15.75" customHeight="1" s="371"/>
    <row r="736" ht="15.75" customHeight="1" s="371"/>
    <row r="737" ht="15.75" customHeight="1" s="371"/>
    <row r="738" ht="15.75" customHeight="1" s="371"/>
    <row r="739" ht="15.75" customHeight="1" s="371"/>
    <row r="740" ht="15.75" customHeight="1" s="371"/>
    <row r="741" ht="15.75" customHeight="1" s="371"/>
    <row r="742" ht="15.75" customHeight="1" s="371"/>
    <row r="743" ht="15.75" customHeight="1" s="371"/>
    <row r="744" ht="15.75" customHeight="1" s="371"/>
    <row r="745" ht="15.75" customHeight="1" s="371"/>
    <row r="746" ht="15.75" customHeight="1" s="371"/>
    <row r="747" ht="15.75" customHeight="1" s="371"/>
    <row r="748" ht="15.75" customHeight="1" s="371"/>
    <row r="749" ht="15.75" customHeight="1" s="371"/>
    <row r="750" ht="15.75" customHeight="1" s="371"/>
    <row r="751" ht="15.75" customHeight="1" s="371"/>
    <row r="752" ht="15.75" customHeight="1" s="371"/>
    <row r="753" ht="15.75" customHeight="1" s="371"/>
    <row r="754" ht="15.75" customHeight="1" s="371"/>
    <row r="755" ht="15.75" customHeight="1" s="371"/>
    <row r="756" ht="15.75" customHeight="1" s="371"/>
    <row r="757" ht="15.75" customHeight="1" s="371"/>
    <row r="758" ht="15.75" customHeight="1" s="371"/>
    <row r="759" ht="15.75" customHeight="1" s="371"/>
    <row r="760" ht="15.75" customHeight="1" s="371"/>
    <row r="761" ht="15.75" customHeight="1" s="371"/>
    <row r="762" ht="15.75" customHeight="1" s="371"/>
    <row r="763" ht="15.75" customHeight="1" s="371"/>
    <row r="764" ht="15.75" customHeight="1" s="371"/>
    <row r="765" ht="15.75" customHeight="1" s="371"/>
    <row r="766" ht="15.75" customHeight="1" s="371"/>
    <row r="767" ht="15.75" customHeight="1" s="371"/>
    <row r="768" ht="15.75" customHeight="1" s="371"/>
    <row r="769" ht="15.75" customHeight="1" s="371"/>
    <row r="770" ht="15.75" customHeight="1" s="371"/>
    <row r="771" ht="15.75" customHeight="1" s="371"/>
    <row r="772" ht="15.75" customHeight="1" s="371"/>
    <row r="773" ht="15.75" customHeight="1" s="371"/>
    <row r="774" ht="15.75" customHeight="1" s="371"/>
    <row r="775" ht="15.75" customHeight="1" s="371"/>
    <row r="776" ht="15.75" customHeight="1" s="371"/>
    <row r="777" ht="15.75" customHeight="1" s="371"/>
    <row r="778" ht="15.75" customHeight="1" s="371"/>
    <row r="779" ht="15.75" customHeight="1" s="371"/>
    <row r="780" ht="15.75" customHeight="1" s="371"/>
    <row r="781" ht="15.75" customHeight="1" s="371"/>
    <row r="782" ht="15.75" customHeight="1" s="371"/>
    <row r="783" ht="15.75" customHeight="1" s="371"/>
    <row r="784" ht="15.75" customHeight="1" s="371"/>
    <row r="785" ht="15.75" customHeight="1" s="371"/>
    <row r="786" ht="15.75" customHeight="1" s="371"/>
    <row r="787" ht="15.75" customHeight="1" s="371"/>
    <row r="788" ht="15.75" customHeight="1" s="371"/>
    <row r="789" ht="15.75" customHeight="1" s="371"/>
    <row r="790" ht="15.75" customHeight="1" s="371"/>
    <row r="791" ht="15.75" customHeight="1" s="371"/>
    <row r="792" ht="15.75" customHeight="1" s="371"/>
    <row r="793" ht="15.75" customHeight="1" s="371"/>
    <row r="794" ht="15.75" customHeight="1" s="371"/>
    <row r="795" ht="15.75" customHeight="1" s="371"/>
    <row r="796" ht="15.75" customHeight="1" s="371"/>
    <row r="797" ht="15.75" customHeight="1" s="371"/>
    <row r="798" ht="15.75" customHeight="1" s="371"/>
    <row r="799" ht="15.75" customHeight="1" s="371"/>
    <row r="800" ht="15.75" customHeight="1" s="371"/>
    <row r="801" ht="15.75" customHeight="1" s="371"/>
    <row r="802" ht="15.75" customHeight="1" s="371"/>
    <row r="803" ht="15.75" customHeight="1" s="371"/>
    <row r="804" ht="15.75" customHeight="1" s="371"/>
    <row r="805" ht="15.75" customHeight="1" s="371"/>
    <row r="806" ht="15.75" customHeight="1" s="371"/>
    <row r="807" ht="15.75" customHeight="1" s="371"/>
    <row r="808" ht="15.75" customHeight="1" s="371"/>
    <row r="809" ht="15.75" customHeight="1" s="371"/>
    <row r="810" ht="15.75" customHeight="1" s="371"/>
    <row r="811" ht="15.75" customHeight="1" s="371"/>
    <row r="812" ht="15.75" customHeight="1" s="371"/>
    <row r="813" ht="15.75" customHeight="1" s="371"/>
    <row r="814" ht="15.75" customHeight="1" s="371"/>
    <row r="815" ht="15.75" customHeight="1" s="371"/>
    <row r="816" ht="15.75" customHeight="1" s="371"/>
    <row r="817" ht="15.75" customHeight="1" s="371"/>
    <row r="818" ht="15.75" customHeight="1" s="371"/>
    <row r="819" ht="15.75" customHeight="1" s="371"/>
    <row r="820" ht="15.75" customHeight="1" s="371"/>
    <row r="821" ht="15.75" customHeight="1" s="371"/>
    <row r="822" ht="15.75" customHeight="1" s="371"/>
    <row r="823" ht="15.75" customHeight="1" s="371"/>
    <row r="824" ht="15.75" customHeight="1" s="371"/>
    <row r="825" ht="15.75" customHeight="1" s="371"/>
    <row r="826" ht="15.75" customHeight="1" s="371"/>
    <row r="827" ht="15.75" customHeight="1" s="371"/>
    <row r="828" ht="15.75" customHeight="1" s="371"/>
    <row r="829" ht="15.75" customHeight="1" s="371"/>
    <row r="830" ht="15.75" customHeight="1" s="371"/>
    <row r="831" ht="15.75" customHeight="1" s="371"/>
    <row r="832" ht="15.75" customHeight="1" s="371"/>
    <row r="833" ht="15.75" customHeight="1" s="371"/>
    <row r="834" ht="15.75" customHeight="1" s="371"/>
    <row r="835" ht="15.75" customHeight="1" s="371"/>
    <row r="836" ht="15.75" customHeight="1" s="371"/>
    <row r="837" ht="15.75" customHeight="1" s="371"/>
    <row r="838" ht="15.75" customHeight="1" s="371"/>
    <row r="839" ht="15.75" customHeight="1" s="371"/>
    <row r="840" ht="15.75" customHeight="1" s="371"/>
    <row r="841" ht="15.75" customHeight="1" s="371"/>
    <row r="842" ht="15.75" customHeight="1" s="371"/>
    <row r="843" ht="15.75" customHeight="1" s="371"/>
    <row r="844" ht="15.75" customHeight="1" s="371"/>
    <row r="845" ht="15.75" customHeight="1" s="371"/>
    <row r="846" ht="15.75" customHeight="1" s="371"/>
    <row r="847" ht="15.75" customHeight="1" s="371"/>
    <row r="848" ht="15.75" customHeight="1" s="371"/>
    <row r="849" ht="15.75" customHeight="1" s="371"/>
    <row r="850" ht="15.75" customHeight="1" s="371"/>
    <row r="851" ht="15.75" customHeight="1" s="371"/>
    <row r="852" ht="15.75" customHeight="1" s="371"/>
    <row r="853" ht="15.75" customHeight="1" s="371"/>
    <row r="854" ht="15.75" customHeight="1" s="371"/>
    <row r="855" ht="15.75" customHeight="1" s="371"/>
    <row r="856" ht="15.75" customHeight="1" s="371"/>
    <row r="857" ht="15.75" customHeight="1" s="371"/>
    <row r="858" ht="15.75" customHeight="1" s="371"/>
    <row r="859" ht="15.75" customHeight="1" s="371"/>
    <row r="860" ht="15.75" customHeight="1" s="371"/>
    <row r="861" ht="15.75" customHeight="1" s="371"/>
    <row r="862" ht="15.75" customHeight="1" s="371"/>
    <row r="863" ht="15.75" customHeight="1" s="371"/>
    <row r="864" ht="15.75" customHeight="1" s="371"/>
    <row r="865" ht="15.75" customHeight="1" s="371"/>
    <row r="866" ht="15.75" customHeight="1" s="371"/>
    <row r="867" ht="15.75" customHeight="1" s="371"/>
    <row r="868" ht="15.75" customHeight="1" s="371"/>
    <row r="869" ht="15.75" customHeight="1" s="371"/>
    <row r="870" ht="15.75" customHeight="1" s="371"/>
    <row r="871" ht="15.75" customHeight="1" s="371"/>
    <row r="872" ht="15.75" customHeight="1" s="371"/>
    <row r="873" ht="15.75" customHeight="1" s="371"/>
    <row r="874" ht="15.75" customHeight="1" s="371"/>
    <row r="875" ht="15.75" customHeight="1" s="371"/>
    <row r="876" ht="15.75" customHeight="1" s="371"/>
    <row r="877" ht="15.75" customHeight="1" s="371"/>
    <row r="878" ht="15.75" customHeight="1" s="371"/>
    <row r="879" ht="15.75" customHeight="1" s="371"/>
    <row r="880" ht="15.75" customHeight="1" s="371"/>
    <row r="881" ht="15.75" customHeight="1" s="371"/>
    <row r="882" ht="15.75" customHeight="1" s="371"/>
    <row r="883" ht="15.75" customHeight="1" s="371"/>
    <row r="884" ht="15.75" customHeight="1" s="371"/>
    <row r="885" ht="15.75" customHeight="1" s="371"/>
    <row r="886" ht="15.75" customHeight="1" s="371"/>
    <row r="887" ht="15.75" customHeight="1" s="371"/>
    <row r="888" ht="15.75" customHeight="1" s="371"/>
    <row r="889" ht="15.75" customHeight="1" s="371"/>
    <row r="890" ht="15.75" customHeight="1" s="371"/>
    <row r="891" ht="15.75" customHeight="1" s="371"/>
    <row r="892" ht="15.75" customHeight="1" s="371"/>
    <row r="893" ht="15.75" customHeight="1" s="371"/>
    <row r="894" ht="15.75" customHeight="1" s="371"/>
    <row r="895" ht="15.75" customHeight="1" s="371"/>
    <row r="896" ht="15.75" customHeight="1" s="371"/>
    <row r="897" ht="15.75" customHeight="1" s="371"/>
    <row r="898" ht="15.75" customHeight="1" s="371"/>
    <row r="899" ht="15.75" customHeight="1" s="371"/>
    <row r="900" ht="15.75" customHeight="1" s="371"/>
    <row r="901" ht="15.75" customHeight="1" s="371"/>
    <row r="902" ht="15.75" customHeight="1" s="371"/>
    <row r="903" ht="15.75" customHeight="1" s="371"/>
    <row r="904" ht="15.75" customHeight="1" s="371"/>
    <row r="905" ht="15.75" customHeight="1" s="371"/>
    <row r="906" ht="15.75" customHeight="1" s="371"/>
    <row r="907" ht="15.75" customHeight="1" s="371"/>
    <row r="908" ht="15.75" customHeight="1" s="371"/>
    <row r="909" ht="15.75" customHeight="1" s="371"/>
    <row r="910" ht="15.75" customHeight="1" s="371"/>
    <row r="911" ht="15.75" customHeight="1" s="371"/>
    <row r="912" ht="15.75" customHeight="1" s="371"/>
    <row r="913" ht="15.75" customHeight="1" s="371"/>
    <row r="914" ht="15.75" customHeight="1" s="371"/>
    <row r="915" ht="15.75" customHeight="1" s="371"/>
    <row r="916" ht="15.75" customHeight="1" s="371"/>
    <row r="917" ht="15.75" customHeight="1" s="371"/>
    <row r="918" ht="15.75" customHeight="1" s="371"/>
    <row r="919" ht="15.75" customHeight="1" s="371"/>
    <row r="920" ht="15.75" customHeight="1" s="371"/>
    <row r="921" ht="15.75" customHeight="1" s="371"/>
    <row r="922" ht="15.75" customHeight="1" s="371"/>
    <row r="923" ht="15.75" customHeight="1" s="371"/>
    <row r="924" ht="15.75" customHeight="1" s="371"/>
    <row r="925" ht="15.75" customHeight="1" s="371"/>
    <row r="926" ht="15.75" customHeight="1" s="371"/>
    <row r="927" ht="15.75" customHeight="1" s="371"/>
    <row r="928" ht="15.75" customHeight="1" s="371"/>
    <row r="929" ht="15.75" customHeight="1" s="371"/>
    <row r="930" ht="15.75" customHeight="1" s="371"/>
    <row r="931" ht="15.75" customHeight="1" s="371"/>
    <row r="932" ht="15.75" customHeight="1" s="371"/>
    <row r="933" ht="15.75" customHeight="1" s="371"/>
    <row r="934" ht="15.75" customHeight="1" s="371"/>
    <row r="935" ht="15.75" customHeight="1" s="371"/>
    <row r="936" ht="15.75" customHeight="1" s="371"/>
    <row r="937" ht="15.75" customHeight="1" s="371"/>
    <row r="938" ht="15.75" customHeight="1" s="371"/>
    <row r="939" ht="15.75" customHeight="1" s="371"/>
    <row r="940" ht="15.75" customHeight="1" s="371"/>
    <row r="941" ht="15.75" customHeight="1" s="371"/>
    <row r="942" ht="15.75" customHeight="1" s="371"/>
    <row r="943" ht="15.75" customHeight="1" s="371"/>
    <row r="944" ht="15.75" customHeight="1" s="371"/>
    <row r="945" ht="15.75" customHeight="1" s="371"/>
    <row r="946" ht="15.75" customHeight="1" s="371"/>
    <row r="947" ht="15.75" customHeight="1" s="371"/>
    <row r="948" ht="15.75" customHeight="1" s="371"/>
    <row r="949" ht="15.75" customHeight="1" s="371"/>
    <row r="950" ht="15.75" customHeight="1" s="371"/>
    <row r="951" ht="15.75" customHeight="1" s="371"/>
    <row r="952" ht="15.75" customHeight="1" s="371"/>
    <row r="953" ht="15.75" customHeight="1" s="371"/>
    <row r="954" ht="15.75" customHeight="1" s="371"/>
    <row r="955" ht="15.75" customHeight="1" s="371"/>
    <row r="956" ht="15.75" customHeight="1" s="371"/>
    <row r="957" ht="15.75" customHeight="1" s="371"/>
    <row r="958" ht="15.75" customHeight="1" s="371"/>
    <row r="959" ht="15.75" customHeight="1" s="371"/>
    <row r="960" ht="15.75" customHeight="1" s="371"/>
    <row r="961" ht="15.75" customHeight="1" s="371"/>
    <row r="962" ht="15.75" customHeight="1" s="371"/>
    <row r="963" ht="15.75" customHeight="1" s="371"/>
    <row r="964" ht="15.75" customHeight="1" s="371"/>
    <row r="965" ht="15.75" customHeight="1" s="371"/>
    <row r="966" ht="15.75" customHeight="1" s="371"/>
    <row r="967" ht="15.75" customHeight="1" s="371"/>
    <row r="968" ht="15.75" customHeight="1" s="371"/>
    <row r="969" ht="15.75" customHeight="1" s="371"/>
    <row r="970" ht="15.75" customHeight="1" s="371"/>
    <row r="971" ht="15.75" customHeight="1" s="371"/>
    <row r="972" ht="15.75" customHeight="1" s="371"/>
    <row r="973" ht="15.75" customHeight="1" s="371"/>
    <row r="974" ht="15.75" customHeight="1" s="371"/>
    <row r="975" ht="15.75" customHeight="1" s="371"/>
    <row r="976" ht="15.75" customHeight="1" s="371"/>
    <row r="977" ht="15.75" customHeight="1" s="371"/>
    <row r="978" ht="15.75" customHeight="1" s="371"/>
    <row r="979" ht="15.75" customHeight="1" s="371"/>
    <row r="980" ht="15.75" customHeight="1" s="371"/>
    <row r="981" ht="15.75" customHeight="1" s="371"/>
    <row r="982" ht="15.75" customHeight="1" s="371"/>
    <row r="983" ht="15.75" customHeight="1" s="371"/>
    <row r="984" ht="15.75" customHeight="1" s="371"/>
    <row r="985" ht="15.75" customHeight="1" s="371"/>
    <row r="986" ht="15.75" customHeight="1" s="371"/>
    <row r="987" ht="15.75" customHeight="1" s="371"/>
    <row r="988" ht="15.75" customHeight="1" s="371"/>
    <row r="989" ht="15.75" customHeight="1" s="371"/>
    <row r="990" ht="15.75" customHeight="1" s="371"/>
    <row r="991" ht="15.75" customHeight="1" s="371"/>
    <row r="992" ht="15.75" customHeight="1" s="371"/>
    <row r="993" ht="15.75" customHeight="1" s="371"/>
    <row r="994" ht="15.75" customHeight="1" s="371"/>
    <row r="995" ht="15.75" customHeight="1" s="371"/>
    <row r="996" ht="15.75" customHeight="1" s="371"/>
    <row r="997" ht="15.75" customHeight="1" s="371"/>
    <row r="998" ht="15.75" customHeight="1" s="371"/>
    <row r="999" ht="15.75" customHeight="1" s="371"/>
    <row r="1000" ht="15.75" customHeight="1" s="371"/>
  </sheetData>
  <pageMargins left="0.75" right="0.75" top="1" bottom="1" header="0" footer="0"/>
  <pageSetup orientation="landscape"/>
</worksheet>
</file>

<file path=xl/worksheets/sheet2.xml><?xml version="1.0" encoding="utf-8"?>
<worksheet xmlns="http://schemas.openxmlformats.org/spreadsheetml/2006/main">
  <sheetPr>
    <tabColor rgb="FF166534"/>
    <outlinePr summaryBelow="1" summaryRight="1"/>
    <pageSetUpPr/>
  </sheetPr>
  <dimension ref="A1:Z1000"/>
  <sheetViews>
    <sheetView workbookViewId="0">
      <pane ySplit="9" topLeftCell="A10" activePane="bottomLeft" state="frozen"/>
      <selection pane="bottomLeft" activeCell="B11" sqref="B11"/>
    </sheetView>
  </sheetViews>
  <sheetFormatPr baseColWidth="8" defaultColWidth="14.43" defaultRowHeight="15" customHeight="1" outlineLevelRow="2"/>
  <cols>
    <col width="14" customWidth="1" style="371" min="1" max="1"/>
    <col width="34" customWidth="1" style="371" min="2" max="2"/>
    <col width="26" customWidth="1" style="371" min="3" max="3"/>
    <col width="14" customWidth="1" style="371" min="4" max="4"/>
    <col width="11" customWidth="1" style="371" min="5" max="7"/>
    <col width="8" customWidth="1" style="371" min="8" max="8"/>
    <col width="13" customWidth="1" style="371" min="9" max="9"/>
    <col width="8" customWidth="1" style="371" min="10" max="10"/>
    <col width="44" customWidth="1" style="371" min="11" max="11"/>
    <col width="60" customWidth="1" style="371" min="12" max="12"/>
    <col width="15" customWidth="1" style="371" min="13" max="13"/>
    <col width="13" customWidth="1" style="371" min="14" max="15"/>
  </cols>
  <sheetData>
    <row r="1" ht="24" customHeight="1" s="371">
      <c r="A1" s="2" t="inlineStr">
        <is>
          <t>GENERADORES DE VOLUMEN · MEMORIA DE CUANTIFICACIÓN</t>
        </is>
      </c>
      <c r="J1" s="372" t="n"/>
      <c r="K1" s="373" t="n"/>
      <c r="L1" s="218" t="n"/>
      <c r="M1" s="9" t="n"/>
      <c r="N1" s="218" t="n"/>
      <c r="O1" s="218" t="n"/>
      <c r="P1" s="4" t="n"/>
      <c r="Q1" s="4" t="n"/>
      <c r="R1" s="4" t="n"/>
      <c r="S1" s="4" t="n"/>
      <c r="T1" s="4" t="n"/>
      <c r="U1" s="4" t="n"/>
      <c r="V1" s="4" t="n"/>
      <c r="W1" s="4" t="n"/>
      <c r="X1" s="4" t="n"/>
      <c r="Y1" s="4" t="n"/>
      <c r="Z1" s="4" t="n"/>
    </row>
    <row r="2" ht="15" customHeight="1" s="371">
      <c r="A2" s="10" t="inlineStr">
        <is>
          <t>PROYECTO</t>
        </is>
      </c>
      <c r="C2" s="12">
        <f>CARATULA!$C$10</f>
        <v/>
      </c>
      <c r="J2" s="374" t="n"/>
      <c r="K2" s="375" t="n"/>
      <c r="L2" s="218" t="n"/>
      <c r="M2" s="218" t="n"/>
      <c r="N2" s="218" t="n"/>
      <c r="O2" s="218" t="n"/>
      <c r="P2" s="4" t="n"/>
      <c r="Q2" s="4" t="n"/>
      <c r="R2" s="4" t="n"/>
      <c r="S2" s="4" t="n"/>
      <c r="T2" s="4" t="n"/>
      <c r="U2" s="4" t="n"/>
      <c r="V2" s="4" t="n"/>
      <c r="W2" s="4" t="n"/>
      <c r="X2" s="4" t="n"/>
      <c r="Y2" s="4" t="n"/>
      <c r="Z2" s="4" t="n"/>
    </row>
    <row r="3" ht="15" customHeight="1" s="371">
      <c r="A3" s="10" t="inlineStr">
        <is>
          <t>CLIENTE</t>
        </is>
      </c>
      <c r="C3" s="12">
        <f>CARATULA!$C$12</f>
        <v/>
      </c>
      <c r="J3" s="374" t="n"/>
      <c r="K3" s="375" t="n"/>
      <c r="L3" s="218" t="n"/>
      <c r="M3" s="218" t="n"/>
      <c r="N3" s="218" t="n"/>
      <c r="O3" s="218" t="n"/>
      <c r="P3" s="4" t="n"/>
      <c r="Q3" s="4" t="n"/>
      <c r="R3" s="4" t="n"/>
      <c r="S3" s="4" t="n"/>
      <c r="T3" s="4" t="n"/>
      <c r="U3" s="4" t="n"/>
      <c r="V3" s="4" t="n"/>
      <c r="W3" s="4" t="n"/>
      <c r="X3" s="4" t="n"/>
      <c r="Y3" s="4" t="n"/>
      <c r="Z3" s="4" t="n"/>
    </row>
    <row r="4" ht="15" customHeight="1" s="371">
      <c r="A4" s="10" t="inlineStr">
        <is>
          <t>UBICACIÓN</t>
        </is>
      </c>
      <c r="C4" s="12">
        <f>CARATULA!$C$14</f>
        <v/>
      </c>
      <c r="J4" s="374" t="n"/>
      <c r="K4" s="375" t="n"/>
      <c r="L4" s="218" t="n"/>
      <c r="M4" s="218" t="n"/>
      <c r="N4" s="218" t="n"/>
      <c r="O4" s="218" t="n"/>
      <c r="P4" s="4" t="n"/>
      <c r="Q4" s="4" t="n"/>
      <c r="R4" s="4" t="n"/>
      <c r="S4" s="4" t="n"/>
      <c r="T4" s="4" t="n"/>
      <c r="U4" s="4" t="n"/>
      <c r="V4" s="4" t="n"/>
      <c r="W4" s="4" t="n"/>
      <c r="X4" s="4" t="n"/>
      <c r="Y4" s="4" t="n"/>
      <c r="Z4" s="4" t="n"/>
    </row>
    <row r="5" ht="15.75" customHeight="1" s="371">
      <c r="A5" s="10" t="inlineStr">
        <is>
          <t>EMPRESA</t>
        </is>
      </c>
      <c r="C5" s="12">
        <f>CARATULA!$C$19</f>
        <v/>
      </c>
      <c r="J5" s="376" t="n"/>
      <c r="K5" s="377" t="n"/>
      <c r="L5" s="218" t="n"/>
      <c r="M5" s="22" t="n"/>
      <c r="N5" s="218" t="n"/>
      <c r="O5" s="218" t="n"/>
      <c r="P5" s="4" t="n"/>
      <c r="Q5" s="4" t="n"/>
      <c r="R5" s="4" t="n"/>
      <c r="S5" s="4" t="n"/>
      <c r="T5" s="4" t="n"/>
      <c r="U5" s="4" t="n"/>
      <c r="V5" s="4" t="n"/>
      <c r="W5" s="4" t="n"/>
      <c r="X5" s="4" t="n"/>
      <c r="Y5" s="4" t="n"/>
      <c r="Z5" s="4" t="n"/>
    </row>
    <row r="6" ht="12.75" customHeight="1" s="371">
      <c r="A6" s="10" t="inlineStr">
        <is>
          <t>FOLIO</t>
        </is>
      </c>
      <c r="B6" s="378">
        <f>'NORMA BIM'!$H$16</f>
        <v/>
      </c>
      <c r="C6" s="379" t="n"/>
      <c r="D6" s="379" t="n"/>
      <c r="E6" s="379" t="n"/>
      <c r="F6" s="379" t="n"/>
      <c r="G6" s="379" t="n"/>
      <c r="H6" s="379" t="n"/>
      <c r="I6" s="379" t="n"/>
      <c r="J6" s="218" t="n"/>
      <c r="K6" s="218" t="n"/>
      <c r="L6" s="218" t="n"/>
      <c r="M6" s="27" t="n"/>
      <c r="N6" s="218" t="n"/>
      <c r="O6" s="218" t="n"/>
      <c r="P6" s="4" t="n"/>
      <c r="Q6" s="4" t="n"/>
      <c r="R6" s="4" t="n"/>
      <c r="S6" s="4" t="n"/>
      <c r="T6" s="4" t="n"/>
      <c r="U6" s="4" t="n"/>
      <c r="V6" s="4" t="n"/>
      <c r="W6" s="4" t="n"/>
      <c r="X6" s="4" t="n"/>
      <c r="Y6" s="4" t="n"/>
      <c r="Z6" s="4" t="n"/>
    </row>
    <row r="7" ht="15" customHeight="1" s="371">
      <c r="A7" s="353" t="inlineStr">
        <is>
          <t>Es a la cantidad lo que la tarjeta de precios unitarios es al precio: aquí nace el número, no se escribe a mano.</t>
        </is>
      </c>
      <c r="B7" s="218" t="n"/>
      <c r="C7" s="218" t="n"/>
      <c r="D7" s="218" t="n"/>
      <c r="E7" s="218" t="n"/>
      <c r="F7" s="218" t="n"/>
      <c r="G7" s="218" t="n"/>
      <c r="H7" s="218" t="n"/>
      <c r="I7" s="218" t="n"/>
      <c r="J7" s="218" t="n"/>
      <c r="K7" s="218" t="n"/>
      <c r="L7" s="218" t="n"/>
      <c r="M7" s="31" t="n"/>
      <c r="N7" s="218" t="n"/>
      <c r="O7" s="218" t="n"/>
      <c r="P7" s="4" t="n"/>
      <c r="Q7" s="4" t="n"/>
      <c r="R7" s="4" t="n"/>
      <c r="S7" s="4" t="n"/>
      <c r="T7" s="4" t="n"/>
      <c r="U7" s="4" t="n"/>
      <c r="V7" s="4" t="n"/>
      <c r="W7" s="4" t="n"/>
      <c r="X7" s="4" t="n"/>
      <c r="Y7" s="4" t="n"/>
      <c r="Z7" s="4" t="n"/>
    </row>
    <row r="8" ht="15" customHeight="1" s="371">
      <c r="A8" s="218" t="n"/>
      <c r="B8" s="218" t="n"/>
      <c r="C8" s="218" t="n"/>
      <c r="D8" s="218" t="n"/>
      <c r="E8" s="218" t="n"/>
      <c r="F8" s="218" t="n"/>
      <c r="G8" s="218" t="n"/>
      <c r="H8" s="218" t="n"/>
      <c r="I8" s="218" t="n"/>
      <c r="J8" s="218" t="n"/>
      <c r="K8" s="218" t="n"/>
      <c r="L8" s="218" t="n"/>
      <c r="M8" s="33" t="n"/>
      <c r="N8" s="218" t="n"/>
      <c r="O8" s="218" t="n"/>
      <c r="P8" s="4" t="n"/>
      <c r="Q8" s="4" t="n"/>
      <c r="R8" s="4" t="n"/>
      <c r="S8" s="4" t="n"/>
      <c r="T8" s="4" t="n"/>
      <c r="U8" s="4" t="n"/>
      <c r="V8" s="4" t="n"/>
      <c r="W8" s="4" t="n"/>
      <c r="X8" s="4" t="n"/>
      <c r="Y8" s="4" t="n"/>
      <c r="Z8" s="4" t="n"/>
    </row>
    <row r="9" ht="30" customHeight="1" s="371">
      <c r="A9" s="32" t="inlineStr">
        <is>
          <t>CLAVE DEL CONCEPTO</t>
        </is>
      </c>
      <c r="B9" s="32" t="inlineStr">
        <is>
          <t>MÓDULO</t>
        </is>
      </c>
      <c r="C9" s="32" t="inlineStr">
        <is>
          <t>ELEMENTO / UBICACIÓN</t>
        </is>
      </c>
      <c r="D9" s="32" t="inlineStr">
        <is>
          <t>EJE O TRAMO</t>
        </is>
      </c>
      <c r="E9" s="32" t="inlineStr">
        <is>
          <t>LARGO</t>
        </is>
      </c>
      <c r="F9" s="32" t="inlineStr">
        <is>
          <t>ANCHO</t>
        </is>
      </c>
      <c r="G9" s="32" t="inlineStr">
        <is>
          <t>ALTO / ESP.</t>
        </is>
      </c>
      <c r="H9" s="32" t="inlineStr">
        <is>
          <t>No.</t>
        </is>
      </c>
      <c r="I9" s="32" t="inlineStr">
        <is>
          <t>VOLUMEN</t>
        </is>
      </c>
      <c r="J9" s="32" t="inlineStr">
        <is>
          <t>UNIDAD</t>
        </is>
      </c>
      <c r="K9" s="32" t="inlineStr">
        <is>
          <t>FUENTE / SUPUESTO</t>
        </is>
      </c>
      <c r="L9" s="14" t="inlineStr">
        <is>
          <t>DESCRIPCIÓN DEL CONCEPTO</t>
        </is>
      </c>
      <c r="M9" s="14" t="inlineStr">
        <is>
          <t>CANTIDAD EN PRESUPUESTO</t>
        </is>
      </c>
      <c r="N9" s="14" t="inlineStr">
        <is>
          <t>DIFERENCIA</t>
        </is>
      </c>
      <c r="O9" s="218" t="n"/>
      <c r="P9" s="4" t="n"/>
      <c r="Q9" s="4" t="n"/>
      <c r="R9" s="4" t="n"/>
      <c r="S9" s="4" t="n"/>
      <c r="T9" s="4" t="n"/>
      <c r="U9" s="4" t="n"/>
      <c r="V9" s="4" t="n"/>
      <c r="W9" s="4" t="n"/>
      <c r="X9" s="4" t="n"/>
      <c r="Y9" s="4" t="n"/>
      <c r="Z9" s="4" t="n"/>
    </row>
    <row r="10" ht="15" customHeight="1" s="371">
      <c r="A10" s="169" t="inlineStr">
        <is>
          <t>DEM5029</t>
        </is>
      </c>
      <c r="B10" s="169">
        <f t="array" ref="B10">IF($A10="","",IFERROR(INDEX(PRESUPUESTO!$N$10:$N$262,MATCH($A10,PRESUPUESTO!$A$10:$A$262,0)),""))</f>
        <v/>
      </c>
      <c r="C10" s="42" t="inlineStr">
        <is>
          <t>Muro interior central longitudinal</t>
        </is>
      </c>
      <c r="D10" s="43" t="inlineStr">
        <is>
          <t>—</t>
        </is>
      </c>
      <c r="E10" s="41" t="n">
        <v>3.85</v>
      </c>
      <c r="F10" s="41" t="n">
        <v>0.35</v>
      </c>
      <c r="G10" s="41" t="n">
        <v>3.4</v>
      </c>
      <c r="H10" s="41" t="n">
        <v>1</v>
      </c>
      <c r="I10" s="46">
        <f>E10*F10*G10*H10</f>
        <v/>
      </c>
      <c r="J10" s="169">
        <f t="array" ref="J10">IF($A10="","",IFERROR(INDEX(PRESUPUESTO!$D$10:$D$174,MATCH($A10&amp;"|"&amp;$B10,PRESUPUESTO!$O$10:$O$174,0)),"⚠"))</f>
        <v/>
      </c>
      <c r="K10" s="38">
        <f t="array" ref="K10">IF($A10="","",IFERROR(INDEX(PRESUPUESTO!$C$10:$C$174,MATCH($A10&amp;"|"&amp;$B10,PRESUPUESTO!$O$10:$O$174,0)),""))</f>
        <v/>
      </c>
      <c r="L10" s="49">
        <f t="array" ref="L10">IF($A10="","",IFERROR(INDEX(PRESUPUESTO!$B$10:$B$174,MATCH($A10,PRESUPUESTO!$A$10:$A$174,0)),"⚠ clave no existe"))</f>
        <v/>
      </c>
      <c r="M10" s="50">
        <f t="array" ref="M10">IF($A10="","",IFERROR(INDEX(PRESUPUESTO!$C$10:$C$262,MATCH($A10,PRESUPUESTO!$A$10:$A$262,0)),""))</f>
        <v/>
      </c>
      <c r="N10" s="51">
        <f>IF($A10="","",IFERROR(SUMIF($A$10:$A$509,$A10,$I$10:$I$509)-$M10,""))</f>
        <v/>
      </c>
      <c r="O10" s="218" t="n"/>
      <c r="P10" s="4" t="n"/>
      <c r="Q10" s="4" t="n"/>
      <c r="R10" s="4" t="n"/>
      <c r="S10" s="4" t="n"/>
      <c r="T10" s="4" t="n"/>
      <c r="U10" s="4" t="n"/>
      <c r="V10" s="4" t="n"/>
      <c r="W10" s="4" t="n"/>
      <c r="X10" s="4" t="n"/>
      <c r="Y10" s="4" t="n"/>
      <c r="Z10" s="4" t="n"/>
    </row>
    <row r="11" ht="15" customHeight="1" s="371">
      <c r="A11" s="169" t="inlineStr">
        <is>
          <t>DEM5029</t>
        </is>
      </c>
      <c r="B11" s="169">
        <f t="array" ref="B11">IF($A11="","",IFERROR(INDEX(PRESUPUESTO!$N$10:$N$262,MATCH($A11,PRESUPUESTO!$A$10:$A$262,0)),""))</f>
        <v/>
      </c>
      <c r="C11" s="42" t="inlineStr">
        <is>
          <t>Muro interior transversal 1</t>
        </is>
      </c>
      <c r="D11" s="43" t="inlineStr">
        <is>
          <t>—</t>
        </is>
      </c>
      <c r="E11" s="41" t="n">
        <v>7.53</v>
      </c>
      <c r="F11" s="41" t="n">
        <v>0.2</v>
      </c>
      <c r="G11" s="41" t="n">
        <v>3.4</v>
      </c>
      <c r="H11" s="41" t="n">
        <v>1</v>
      </c>
      <c r="I11" s="46">
        <f>E11*F11*G11*H11</f>
        <v/>
      </c>
      <c r="J11" s="169">
        <f t="array" ref="J11">IF($A11="","",IFERROR(INDEX(PRESUPUESTO!$D$10:$D$174,MATCH($A11&amp;"|"&amp;$B11,PRESUPUESTO!$O$10:$O$174,0)),"⚠"))</f>
        <v/>
      </c>
      <c r="K11" s="38">
        <f t="array" ref="K11">IF($A11="","",IFERROR(INDEX(PRESUPUESTO!$C$10:$C$174,MATCH($A11&amp;"|"&amp;$B11,PRESUPUESTO!$O$10:$O$174,0)),""))</f>
        <v/>
      </c>
      <c r="L11" s="49">
        <f t="array" ref="L11">IF($A11="","",IFERROR(INDEX(PRESUPUESTO!$B$10:$B$174,MATCH($A11,PRESUPUESTO!$A$10:$A$174,0)),"⚠ clave no existe"))</f>
        <v/>
      </c>
      <c r="M11" s="52">
        <f t="array" ref="M11">IF($A11="","",IFERROR(INDEX(PRESUPUESTO!$C$10:$C$262,MATCH($A11,PRESUPUESTO!$A$10:$A$262,0)),""))</f>
        <v/>
      </c>
      <c r="N11" s="51">
        <f>IF($A11="","",IFERROR(SUMIF($A$10:$A$509,$A11,$I$10:$I$509)-$M11,""))</f>
        <v/>
      </c>
      <c r="O11" s="218" t="n"/>
      <c r="P11" s="4" t="n"/>
      <c r="Q11" s="4" t="n"/>
      <c r="R11" s="4" t="n"/>
      <c r="S11" s="4" t="n"/>
      <c r="T11" s="4" t="n"/>
      <c r="U11" s="4" t="n"/>
      <c r="V11" s="4" t="n"/>
      <c r="W11" s="4" t="n"/>
      <c r="X11" s="4" t="n"/>
      <c r="Y11" s="4" t="n"/>
      <c r="Z11" s="4" t="n"/>
    </row>
    <row r="12" ht="15" customHeight="1" s="371">
      <c r="A12" s="169" t="inlineStr">
        <is>
          <t>DEM5029</t>
        </is>
      </c>
      <c r="B12" s="169">
        <f t="array" ref="B12">IF($A12="","",IFERROR(INDEX(PRESUPUESTO!$N$10:$N$262,MATCH($A12,PRESUPUESTO!$A$10:$A$262,0)),""))</f>
        <v/>
      </c>
      <c r="C12" s="42" t="inlineStr">
        <is>
          <t>Muro interior transversal 2</t>
        </is>
      </c>
      <c r="D12" s="43" t="inlineStr">
        <is>
          <t>—</t>
        </is>
      </c>
      <c r="E12" s="41" t="n">
        <v>7.53</v>
      </c>
      <c r="F12" s="41" t="n">
        <v>0.23</v>
      </c>
      <c r="G12" s="41" t="n">
        <v>3.4</v>
      </c>
      <c r="H12" s="41" t="n">
        <v>1</v>
      </c>
      <c r="I12" s="46">
        <f>E12*F12*G12*H12</f>
        <v/>
      </c>
      <c r="J12" s="169">
        <f t="array" ref="J12">IF($A12="","",IFERROR(INDEX(PRESUPUESTO!$D$10:$D$174,MATCH($A12&amp;"|"&amp;$B12,PRESUPUESTO!$O$10:$O$174,0)),"⚠"))</f>
        <v/>
      </c>
      <c r="K12" s="38">
        <f t="array" ref="K12">IF($A12="","",IFERROR(INDEX(PRESUPUESTO!$C$10:$C$174,MATCH($A12&amp;"|"&amp;$B12,PRESUPUESTO!$O$10:$O$174,0)),""))</f>
        <v/>
      </c>
      <c r="L12" s="49">
        <f t="array" ref="L12">IF($A12="","",IFERROR(INDEX(PRESUPUESTO!$B$10:$B$174,MATCH($A12,PRESUPUESTO!$A$10:$A$174,0)),"⚠ clave no existe"))</f>
        <v/>
      </c>
      <c r="M12" s="50">
        <f t="array" ref="M12">IF($A12="","",IFERROR(INDEX(PRESUPUESTO!$C$10:$C$262,MATCH($A12,PRESUPUESTO!$A$10:$A$262,0)),""))</f>
        <v/>
      </c>
      <c r="N12" s="51">
        <f>IF($A12="","",IFERROR(SUMIF($A$10:$A$509,$A12,$I$10:$I$509)-$M12,""))</f>
        <v/>
      </c>
      <c r="O12" s="218" t="n"/>
      <c r="P12" s="4" t="n"/>
      <c r="Q12" s="4" t="n"/>
      <c r="R12" s="4" t="n"/>
      <c r="S12" s="4" t="n"/>
      <c r="T12" s="4" t="n"/>
      <c r="U12" s="4" t="n"/>
      <c r="V12" s="4" t="n"/>
      <c r="W12" s="4" t="n"/>
      <c r="X12" s="4" t="n"/>
      <c r="Y12" s="4" t="n"/>
      <c r="Z12" s="4" t="n"/>
    </row>
    <row r="13" ht="15" customHeight="1" s="371">
      <c r="A13" s="169" t="inlineStr">
        <is>
          <t>DEM5029</t>
        </is>
      </c>
      <c r="B13" s="169">
        <f t="array" ref="B13">IF($A13="","",IFERROR(INDEX(PRESUPUESTO!$N$10:$N$262,MATCH($A13,PRESUPUESTO!$A$10:$A$262,0)),""))</f>
        <v/>
      </c>
      <c r="C13" s="42" t="inlineStr">
        <is>
          <t>Muro interior transversal 3</t>
        </is>
      </c>
      <c r="D13" s="43" t="inlineStr">
        <is>
          <t>—</t>
        </is>
      </c>
      <c r="E13" s="41" t="n">
        <v>7.53</v>
      </c>
      <c r="F13" s="41" t="n">
        <v>0.2</v>
      </c>
      <c r="G13" s="41" t="n">
        <v>3.4</v>
      </c>
      <c r="H13" s="41" t="n">
        <v>1</v>
      </c>
      <c r="I13" s="46">
        <f>E13*F13*G13*H13</f>
        <v/>
      </c>
      <c r="J13" s="169">
        <f t="array" ref="J13">IF($A13="","",IFERROR(INDEX(PRESUPUESTO!$D$10:$D$174,MATCH($A13&amp;"|"&amp;$B13,PRESUPUESTO!$O$10:$O$174,0)),"⚠"))</f>
        <v/>
      </c>
      <c r="K13" s="38">
        <f t="array" ref="K13">IF($A13="","",IFERROR(INDEX(PRESUPUESTO!$C$10:$C$174,MATCH($A13&amp;"|"&amp;$B13,PRESUPUESTO!$O$10:$O$174,0)),""))</f>
        <v/>
      </c>
      <c r="L13" s="49">
        <f t="array" ref="L13">IF($A13="","",IFERROR(INDEX(PRESUPUESTO!$B$10:$B$174,MATCH($A13,PRESUPUESTO!$A$10:$A$174,0)),"⚠ clave no existe"))</f>
        <v/>
      </c>
      <c r="M13" s="52">
        <f t="array" ref="M13">IF($A13="","",IFERROR(INDEX(PRESUPUESTO!$C$10:$C$262,MATCH($A13,PRESUPUESTO!$A$10:$A$262,0)),""))</f>
        <v/>
      </c>
      <c r="N13" s="51">
        <f>IF($A13="","",IFERROR(SUMIF($A$10:$A$509,$A13,$I$10:$I$509)-$M13,""))</f>
        <v/>
      </c>
      <c r="O13" s="218" t="n"/>
      <c r="P13" s="4" t="n"/>
      <c r="Q13" s="4" t="n"/>
      <c r="R13" s="4" t="n"/>
      <c r="S13" s="4" t="n"/>
      <c r="T13" s="4" t="n"/>
      <c r="U13" s="4" t="n"/>
      <c r="V13" s="4" t="n"/>
      <c r="W13" s="4" t="n"/>
      <c r="X13" s="4" t="n"/>
      <c r="Y13" s="4" t="n"/>
      <c r="Z13" s="4" t="n"/>
    </row>
    <row r="14" ht="15" customHeight="1" s="371">
      <c r="A14" s="169" t="inlineStr">
        <is>
          <t>DEM5029</t>
        </is>
      </c>
      <c r="B14" s="169">
        <f t="array" ref="B14">IF($A14="","",IFERROR(INDEX(PRESUPUESTO!$N$10:$N$262,MATCH($A14,PRESUPUESTO!$A$10:$A$262,0)),""))</f>
        <v/>
      </c>
      <c r="C14" s="42" t="inlineStr">
        <is>
          <t>Muros interiores zona inferior</t>
        </is>
      </c>
      <c r="D14" s="43" t="inlineStr">
        <is>
          <t>—</t>
        </is>
      </c>
      <c r="E14" s="41" t="n">
        <v>2.05</v>
      </c>
      <c r="F14" s="41" t="n">
        <v>0.88</v>
      </c>
      <c r="G14" s="41" t="n">
        <v>3.4</v>
      </c>
      <c r="H14" s="41" t="n">
        <v>1</v>
      </c>
      <c r="I14" s="46">
        <f>E14*F14*G14*H14</f>
        <v/>
      </c>
      <c r="J14" s="169">
        <f t="array" ref="J14">IF($A14="","",IFERROR(INDEX(PRESUPUESTO!$D$10:$D$174,MATCH($A14&amp;"|"&amp;$B14,PRESUPUESTO!$O$10:$O$174,0)),"⚠"))</f>
        <v/>
      </c>
      <c r="K14" s="38">
        <f t="array" ref="K14">IF($A14="","",IFERROR(INDEX(PRESUPUESTO!$C$10:$C$174,MATCH($A14&amp;"|"&amp;$B14,PRESUPUESTO!$O$10:$O$174,0)),""))</f>
        <v/>
      </c>
      <c r="L14" s="49">
        <f t="array" ref="L14">IF($A14="","",IFERROR(INDEX(PRESUPUESTO!$B$10:$B$174,MATCH($A14,PRESUPUESTO!$A$10:$A$174,0)),"⚠ clave no existe"))</f>
        <v/>
      </c>
      <c r="M14" s="50">
        <f t="array" ref="M14">IF($A14="","",IFERROR(INDEX(PRESUPUESTO!$C$10:$C$262,MATCH($A14,PRESUPUESTO!$A$10:$A$262,0)),""))</f>
        <v/>
      </c>
      <c r="N14" s="51">
        <f>IF($A14="","",IFERROR(SUMIF($A$10:$A$509,$A14,$I$10:$I$509)-$M14,""))</f>
        <v/>
      </c>
      <c r="O14" s="218" t="n"/>
      <c r="P14" s="4" t="n"/>
      <c r="Q14" s="4" t="n"/>
      <c r="R14" s="4" t="n"/>
      <c r="S14" s="4" t="n"/>
      <c r="T14" s="4" t="n"/>
      <c r="U14" s="4" t="n"/>
      <c r="V14" s="4" t="n"/>
      <c r="W14" s="4" t="n"/>
      <c r="X14" s="4" t="n"/>
      <c r="Y14" s="4" t="n"/>
      <c r="Z14" s="4" t="n"/>
    </row>
    <row r="15" ht="12.75" customHeight="1" s="371">
      <c r="A15" s="169" t="inlineStr">
        <is>
          <t>DEM5029</t>
        </is>
      </c>
      <c r="B15" s="169">
        <f t="array" ref="B15">IF($A15="","",IFERROR(INDEX(PRESUPUESTO!$N$10:$N$262,MATCH($A15,PRESUPUESTO!$A$10:$A$262,0)),""))</f>
        <v/>
      </c>
      <c r="C15" s="42" t="inlineStr">
        <is>
          <t>Muro de fachada a paso de servidumbre</t>
        </is>
      </c>
      <c r="D15" s="43" t="inlineStr">
        <is>
          <t>—</t>
        </is>
      </c>
      <c r="E15" s="41" t="n">
        <v>7.53</v>
      </c>
      <c r="F15" s="41" t="n">
        <v>0.2</v>
      </c>
      <c r="G15" s="41" t="n">
        <v>3.4</v>
      </c>
      <c r="H15" s="41" t="n">
        <v>1</v>
      </c>
      <c r="I15" s="46">
        <f>E15*F15*G15*H15</f>
        <v/>
      </c>
      <c r="J15" s="169">
        <f t="array" ref="J15">IF($A15="","",IFERROR(INDEX(PRESUPUESTO!$D$10:$D$174,MATCH($A15&amp;"|"&amp;$B15,PRESUPUESTO!$O$10:$O$174,0)),"⚠"))</f>
        <v/>
      </c>
      <c r="K15" s="38">
        <f t="array" ref="K15">IF($A15="","",IFERROR(INDEX(PRESUPUESTO!$C$10:$C$174,MATCH($A15&amp;"|"&amp;$B15,PRESUPUESTO!$O$10:$O$174,0)),""))</f>
        <v/>
      </c>
      <c r="L15" s="49">
        <f t="array" ref="L15">IF($A15="","",IFERROR(INDEX(PRESUPUESTO!$B$10:$B$174,MATCH($A15,PRESUPUESTO!$A$10:$A$174,0)),"⚠ clave no existe"))</f>
        <v/>
      </c>
      <c r="M15" s="59">
        <f t="array" ref="M15">IF($A15="","",IFERROR(INDEX(PRESUPUESTO!$C$10:$C$262,MATCH($A15,PRESUPUESTO!$A$10:$A$262,0)),""))</f>
        <v/>
      </c>
      <c r="N15" s="51">
        <f>IF($A15="","",IFERROR(SUMIF($A$10:$A$509,$A15,$I$10:$I$509)-$M15,""))</f>
        <v/>
      </c>
      <c r="O15" s="218" t="n"/>
      <c r="P15" s="4" t="n"/>
      <c r="Q15" s="4" t="n"/>
      <c r="R15" s="4" t="n"/>
      <c r="S15" s="4" t="n"/>
      <c r="T15" s="4" t="n"/>
      <c r="U15" s="4" t="n"/>
      <c r="V15" s="4" t="n"/>
      <c r="W15" s="4" t="n"/>
      <c r="X15" s="4" t="n"/>
      <c r="Y15" s="4" t="n"/>
      <c r="Z15" s="4" t="n"/>
    </row>
    <row r="16" ht="15" customHeight="1" s="371">
      <c r="A16" s="169" t="inlineStr">
        <is>
          <t>DEM5029</t>
        </is>
      </c>
      <c r="B16" s="169">
        <f t="array" ref="B16">IF($A16="","",IFERROR(INDEX(PRESUPUESTO!$N$10:$N$262,MATCH($A16,PRESUPUESTO!$A$10:$A$262,0)),""))</f>
        <v/>
      </c>
      <c r="C16" s="42" t="inlineStr">
        <is>
          <t>Muro posterior contra patio propio</t>
        </is>
      </c>
      <c r="D16" s="43" t="inlineStr">
        <is>
          <t>—</t>
        </is>
      </c>
      <c r="E16" s="41" t="n">
        <v>7.53</v>
      </c>
      <c r="F16" s="41" t="n">
        <v>0.16</v>
      </c>
      <c r="G16" s="41" t="n">
        <v>3.4</v>
      </c>
      <c r="H16" s="41" t="n">
        <v>1</v>
      </c>
      <c r="I16" s="46">
        <f>E16*F16*G16*H16</f>
        <v/>
      </c>
      <c r="J16" s="169">
        <f t="array" ref="J16">IF($A16="","",IFERROR(INDEX(PRESUPUESTO!$D$10:$D$174,MATCH($A16&amp;"|"&amp;$B16,PRESUPUESTO!$O$10:$O$174,0)),"⚠"))</f>
        <v/>
      </c>
      <c r="K16" s="38">
        <f t="array" ref="K16">IF($A16="","",IFERROR(INDEX(PRESUPUESTO!$C$10:$C$174,MATCH($A16&amp;"|"&amp;$B16,PRESUPUESTO!$O$10:$O$174,0)),""))</f>
        <v/>
      </c>
      <c r="L16" s="49">
        <f t="array" ref="L16">IF($A16="","",IFERROR(INDEX(PRESUPUESTO!$B$10:$B$174,MATCH($A16,PRESUPUESTO!$A$10:$A$174,0)),"⚠ clave no existe"))</f>
        <v/>
      </c>
      <c r="M16" s="52">
        <f t="array" ref="M16">IF($A16="","",IFERROR(INDEX(PRESUPUESTO!$C$10:$C$262,MATCH($A16,PRESUPUESTO!$A$10:$A$262,0)),""))</f>
        <v/>
      </c>
      <c r="N16" s="51">
        <f>IF($A16="","",IFERROR(SUMIF($A$10:$A$509,$A16,$I$10:$I$509)-$M16,""))</f>
        <v/>
      </c>
      <c r="O16" s="218" t="n"/>
      <c r="P16" s="4" t="n"/>
      <c r="Q16" s="4" t="n"/>
      <c r="R16" s="4" t="n"/>
      <c r="S16" s="4" t="n"/>
      <c r="T16" s="4" t="n"/>
      <c r="U16" s="4" t="n"/>
      <c r="V16" s="4" t="n"/>
      <c r="W16" s="4" t="n"/>
      <c r="X16" s="4" t="n"/>
      <c r="Y16" s="4" t="n"/>
      <c r="Z16" s="4" t="n"/>
    </row>
    <row r="17" ht="15" customHeight="1" s="371">
      <c r="A17" s="169" t="inlineStr">
        <is>
          <t>DEM5030</t>
        </is>
      </c>
      <c r="B17" s="169">
        <f t="array" ref="B17">IF($A17="","",IFERROR(INDEX(PRESUPUESTO!$N$10:$N$262,MATCH($A17,PRESUPUESTO!$A$10:$A$262,0)),""))</f>
        <v/>
      </c>
      <c r="C17" s="42" t="inlineStr">
        <is>
          <t>Losa de cubierta de la casa actual</t>
        </is>
      </c>
      <c r="D17" s="43" t="inlineStr">
        <is>
          <t>Zona A</t>
        </is>
      </c>
      <c r="E17" s="41" t="n">
        <v>7.93</v>
      </c>
      <c r="F17" s="41" t="n">
        <v>6.36</v>
      </c>
      <c r="G17" s="41" t="n">
        <v>0.12</v>
      </c>
      <c r="H17" s="41" t="n">
        <v>1</v>
      </c>
      <c r="I17" s="46">
        <f>E17*F17*G17*H17</f>
        <v/>
      </c>
      <c r="J17" s="169">
        <f t="array" ref="J17">IF($A17="","",IFERROR(INDEX(PRESUPUESTO!$D$10:$D$174,MATCH($A17&amp;"|"&amp;$B17,PRESUPUESTO!$O$10:$O$174,0)),"⚠"))</f>
        <v/>
      </c>
      <c r="K17" s="38">
        <f t="array" ref="K17">IF($A17="","",IFERROR(INDEX(PRESUPUESTO!$C$10:$C$174,MATCH($A17&amp;"|"&amp;$B17,PRESUPUESTO!$O$10:$O$174,0)),""))</f>
        <v/>
      </c>
      <c r="L17" s="49">
        <f t="array" ref="L17">IF($A17="","",IFERROR(INDEX(PRESUPUESTO!$B$10:$B$174,MATCH($A17,PRESUPUESTO!$A$10:$A$174,0)),"⚠ clave no existe"))</f>
        <v/>
      </c>
      <c r="M17" s="50">
        <f t="array" ref="M17">IF($A17="","",IFERROR(INDEX(PRESUPUESTO!$C$10:$C$262,MATCH($A17,PRESUPUESTO!$A$10:$A$262,0)),""))</f>
        <v/>
      </c>
      <c r="N17" s="51">
        <f>IF($A17="","",IFERROR(SUMIF($A$10:$A$509,$A17,$I$10:$I$509)-$M17,""))</f>
        <v/>
      </c>
      <c r="O17" s="218" t="n"/>
      <c r="P17" s="4" t="n"/>
      <c r="Q17" s="4" t="n"/>
      <c r="R17" s="4" t="n"/>
      <c r="S17" s="4" t="n"/>
      <c r="T17" s="4" t="n"/>
      <c r="U17" s="4" t="n"/>
      <c r="V17" s="4" t="n"/>
      <c r="W17" s="4" t="n"/>
      <c r="X17" s="4" t="n"/>
      <c r="Y17" s="4" t="n"/>
      <c r="Z17" s="4" t="n"/>
    </row>
    <row r="18" ht="15" customHeight="1" s="371">
      <c r="A18" s="169" t="inlineStr">
        <is>
          <t>DEM5031</t>
        </is>
      </c>
      <c r="B18" s="169">
        <f t="array" ref="B18">IF($A18="","",IFERROR(INDEX(PRESUPUESTO!$N$10:$N$262,MATCH($A18,PRESUPUESTO!$A$10:$A$262,0)),""))</f>
        <v/>
      </c>
      <c r="C18" s="42" t="inlineStr">
        <is>
          <t>Concreto pobre del patio</t>
        </is>
      </c>
      <c r="D18" s="43" t="inlineStr">
        <is>
          <t>Zona B</t>
        </is>
      </c>
      <c r="E18" s="41" t="n">
        <v>7.93</v>
      </c>
      <c r="F18" s="41" t="n">
        <v>3.69</v>
      </c>
      <c r="G18" s="41" t="n">
        <v>0.08</v>
      </c>
      <c r="H18" s="41" t="n">
        <v>1</v>
      </c>
      <c r="I18" s="46">
        <f>E18*F18*G18*H18</f>
        <v/>
      </c>
      <c r="J18" s="169">
        <f t="array" ref="J18">IF($A18="","",IFERROR(INDEX(PRESUPUESTO!$D$10:$D$174,MATCH($A18&amp;"|"&amp;$B18,PRESUPUESTO!$O$10:$O$174,0)),"⚠"))</f>
        <v/>
      </c>
      <c r="K18" s="38">
        <f t="array" ref="K18">IF($A18="","",IFERROR(INDEX(PRESUPUESTO!$C$10:$C$174,MATCH($A18&amp;"|"&amp;$B18,PRESUPUESTO!$O$10:$O$174,0)),""))</f>
        <v/>
      </c>
      <c r="L18" s="49">
        <f t="array" ref="L18">IF($A18="","",IFERROR(INDEX(PRESUPUESTO!$B$10:$B$174,MATCH($A18,PRESUPUESTO!$A$10:$A$174,0)),"⚠ clave no existe"))</f>
        <v/>
      </c>
      <c r="M18" s="52">
        <f t="array" ref="M18">IF($A18="","",IFERROR(INDEX(PRESUPUESTO!$C$10:$C$262,MATCH($A18,PRESUPUESTO!$A$10:$A$262,0)),""))</f>
        <v/>
      </c>
      <c r="N18" s="51">
        <f>IF($A18="","",IFERROR(SUMIF($A$10:$A$509,$A18,$I$10:$I$509)-$M18,""))</f>
        <v/>
      </c>
      <c r="O18" s="218" t="n"/>
      <c r="P18" s="4" t="n"/>
      <c r="Q18" s="4" t="n"/>
      <c r="R18" s="4" t="n"/>
      <c r="S18" s="4" t="n"/>
      <c r="T18" s="4" t="n"/>
      <c r="U18" s="4" t="n"/>
      <c r="V18" s="4" t="n"/>
      <c r="W18" s="4" t="n"/>
      <c r="X18" s="4" t="n"/>
      <c r="Y18" s="4" t="n"/>
      <c r="Z18" s="4" t="n"/>
    </row>
    <row r="19" ht="15" customHeight="1" s="371">
      <c r="A19" s="169" t="inlineStr">
        <is>
          <t>EXV3018</t>
        </is>
      </c>
      <c r="B19" s="169">
        <f t="array" ref="B19">IF($A19="","",IFERROR(INDEX(PRESUPUESTO!$N$10:$N$262,MATCH($A19,PRESUPUESTO!$A$10:$A$262,0)),""))</f>
        <v/>
      </c>
      <c r="C19" s="42" t="inlineStr">
        <is>
          <t>Trinchera CT-1 colindancia</t>
        </is>
      </c>
      <c r="D19" s="43" t="inlineStr">
        <is>
          <t>ES-07</t>
        </is>
      </c>
      <c r="E19" s="41" t="n">
        <v>48.55</v>
      </c>
      <c r="F19" s="41" t="n">
        <v>0.2</v>
      </c>
      <c r="G19" s="41" t="n">
        <v>0.4</v>
      </c>
      <c r="H19" s="41" t="n">
        <v>1</v>
      </c>
      <c r="I19" s="46">
        <f>E19*F19*G19*H19</f>
        <v/>
      </c>
      <c r="J19" s="169">
        <f t="array" ref="J19">IF($A19="","",IFERROR(INDEX(PRESUPUESTO!$D$10:$D$174,MATCH($A19&amp;"|"&amp;$B19,PRESUPUESTO!$O$10:$O$174,0)),"⚠"))</f>
        <v/>
      </c>
      <c r="K19" s="38">
        <f t="array" ref="K19">IF($A19="","",IFERROR(INDEX(PRESUPUESTO!$C$10:$C$174,MATCH($A19&amp;"|"&amp;$B19,PRESUPUESTO!$O$10:$O$174,0)),""))</f>
        <v/>
      </c>
      <c r="L19" s="49">
        <f t="array" ref="L19">IF($A19="","",IFERROR(INDEX(PRESUPUESTO!$B$10:$B$174,MATCH($A19,PRESUPUESTO!$A$10:$A$174,0)),"⚠ clave no existe"))</f>
        <v/>
      </c>
      <c r="M19" s="50">
        <f t="array" ref="M19">IF($A19="","",IFERROR(INDEX(PRESUPUESTO!$C$10:$C$262,MATCH($A19,PRESUPUESTO!$A$10:$A$262,0)),""))</f>
        <v/>
      </c>
      <c r="N19" s="51">
        <f>IF($A19="","",IFERROR(SUMIF($A$10:$A$509,$A19,$I$10:$I$509)-$M19,""))</f>
        <v/>
      </c>
      <c r="O19" s="218" t="n"/>
      <c r="P19" s="4" t="n"/>
      <c r="Q19" s="4" t="n"/>
      <c r="R19" s="4" t="n"/>
      <c r="S19" s="4" t="n"/>
      <c r="T19" s="4" t="n"/>
      <c r="U19" s="4" t="n"/>
      <c r="V19" s="4" t="n"/>
      <c r="W19" s="4" t="n"/>
      <c r="X19" s="4" t="n"/>
      <c r="Y19" s="4" t="n"/>
      <c r="Z19" s="4" t="n"/>
    </row>
    <row r="20" ht="15" customHeight="1" s="371">
      <c r="A20" s="169" t="inlineStr">
        <is>
          <t>EXV3018</t>
        </is>
      </c>
      <c r="B20" s="169">
        <f t="array" ref="B20">IF($A20="","",IFERROR(INDEX(PRESUPUESTO!$N$10:$N$262,MATCH($A20,PRESUPUESTO!$A$10:$A$262,0)),""))</f>
        <v/>
      </c>
      <c r="C20" s="42" t="inlineStr">
        <is>
          <t>Trinchera CT-1 central</t>
        </is>
      </c>
      <c r="D20" s="43" t="inlineStr">
        <is>
          <t>ES-07</t>
        </is>
      </c>
      <c r="E20" s="41" t="n">
        <v>40.55</v>
      </c>
      <c r="F20" s="41" t="n">
        <v>0.2</v>
      </c>
      <c r="G20" s="41" t="n">
        <v>0.4</v>
      </c>
      <c r="H20" s="41" t="n">
        <v>1</v>
      </c>
      <c r="I20" s="46">
        <f>E20*F20*G20*H20</f>
        <v/>
      </c>
      <c r="J20" s="169">
        <f t="array" ref="J20">IF($A20="","",IFERROR(INDEX(PRESUPUESTO!$D$10:$D$174,MATCH($A20&amp;"|"&amp;$B20,PRESUPUESTO!$O$10:$O$174,0)),"⚠"))</f>
        <v/>
      </c>
      <c r="K20" s="38">
        <f t="array" ref="K20">IF($A20="","",IFERROR(INDEX(PRESUPUESTO!$C$10:$C$174,MATCH($A20&amp;"|"&amp;$B20,PRESUPUESTO!$O$10:$O$174,0)),""))</f>
        <v/>
      </c>
      <c r="L20" s="49">
        <f t="array" ref="L20">IF($A20="","",IFERROR(INDEX(PRESUPUESTO!$B$10:$B$174,MATCH($A20,PRESUPUESTO!$A$10:$A$174,0)),"⚠ clave no existe"))</f>
        <v/>
      </c>
      <c r="M20" s="52">
        <f t="array" ref="M20">IF($A20="","",IFERROR(INDEX(PRESUPUESTO!$C$10:$C$262,MATCH($A20,PRESUPUESTO!$A$10:$A$262,0)),""))</f>
        <v/>
      </c>
      <c r="N20" s="51">
        <f>IF($A20="","",IFERROR(SUMIF($A$10:$A$509,$A20,$I$10:$I$509)-$M20,""))</f>
        <v/>
      </c>
      <c r="O20" s="218" t="n"/>
      <c r="P20" s="4" t="n"/>
      <c r="Q20" s="4" t="n"/>
      <c r="R20" s="4" t="n"/>
      <c r="S20" s="4" t="n"/>
      <c r="T20" s="4" t="n"/>
      <c r="U20" s="4" t="n"/>
      <c r="V20" s="4" t="n"/>
      <c r="W20" s="4" t="n"/>
      <c r="X20" s="4" t="n"/>
      <c r="Y20" s="4" t="n"/>
      <c r="Z20" s="4" t="n"/>
    </row>
    <row r="21" ht="30" customHeight="1" s="371">
      <c r="A21" s="169" t="inlineStr">
        <is>
          <t>EXV3019</t>
        </is>
      </c>
      <c r="B21" s="169">
        <f t="array" ref="B21">IF($A21="","",IFERROR(INDEX(PRESUPUESTO!$N$10:$N$262,MATCH($A21,PRESUPUESTO!$A$10:$A$262,0)),""))</f>
        <v/>
      </c>
      <c r="C21" s="42" t="inlineStr">
        <is>
          <t>Rebaje de terreno mejorado</t>
        </is>
      </c>
      <c r="D21" s="43" t="inlineStr">
        <is>
          <t>Zona B</t>
        </is>
      </c>
      <c r="E21" s="41" t="n">
        <v>7.93</v>
      </c>
      <c r="F21" s="41" t="n">
        <v>3.69</v>
      </c>
      <c r="G21" s="41" t="n">
        <v>0.2</v>
      </c>
      <c r="H21" s="41" t="n">
        <v>1</v>
      </c>
      <c r="I21" s="46">
        <f>E21*F21*G21*H21</f>
        <v/>
      </c>
      <c r="J21" s="169">
        <f t="array" ref="J21">IF($A21="","",IFERROR(INDEX(PRESUPUESTO!$D$10:$D$174,MATCH($A21&amp;"|"&amp;$B21,PRESUPUESTO!$O$10:$O$174,0)),"⚠"))</f>
        <v/>
      </c>
      <c r="K21" s="38">
        <f t="array" ref="K21">IF($A21="","",IFERROR(INDEX(PRESUPUESTO!$C$10:$C$174,MATCH($A21&amp;"|"&amp;$B21,PRESUPUESTO!$O$10:$O$174,0)),""))</f>
        <v/>
      </c>
      <c r="L21" s="49">
        <f t="array" ref="L21">IF($A21="","",IFERROR(INDEX(PRESUPUESTO!$B$10:$B$174,MATCH($A21,PRESUPUESTO!$A$10:$A$174,0)),"⚠ clave no existe"))</f>
        <v/>
      </c>
      <c r="M21" s="50">
        <f t="array" ref="M21">IF($A21="","",IFERROR(INDEX(PRESUPUESTO!$C$10:$C$262,MATCH($A21,PRESUPUESTO!$A$10:$A$262,0)),""))</f>
        <v/>
      </c>
      <c r="N21" s="51">
        <f>IF($A21="","",IFERROR(SUMIF($A$10:$A$509,$A21,$I$10:$I$509)-$M21,""))</f>
        <v/>
      </c>
      <c r="O21" s="218" t="n"/>
      <c r="P21" s="4" t="n"/>
      <c r="Q21" s="4" t="n"/>
      <c r="R21" s="4" t="n"/>
      <c r="S21" s="4" t="n"/>
      <c r="T21" s="4" t="n"/>
      <c r="U21" s="4" t="n"/>
      <c r="V21" s="4" t="n"/>
      <c r="W21" s="4" t="n"/>
      <c r="X21" s="4" t="n"/>
      <c r="Y21" s="4" t="n"/>
      <c r="Z21" s="4" t="n"/>
    </row>
    <row r="22" ht="15" customHeight="1" s="371">
      <c r="A22" s="169" t="inlineStr">
        <is>
          <t>PRE02226</t>
        </is>
      </c>
      <c r="B22" s="169">
        <f t="array" ref="B22">IF($A22="","",IFERROR(INDEX(PRESUPUESTO!$N$10:$N$262,MATCH($A22,PRESUPUESTO!$A$10:$A$262,0)),""))</f>
        <v/>
      </c>
      <c r="C22" s="42" t="inlineStr">
        <is>
          <t>Polietileno bajo losa de cimentación</t>
        </is>
      </c>
      <c r="D22" s="43" t="inlineStr">
        <is>
          <t>ES-07</t>
        </is>
      </c>
      <c r="E22" s="41" t="n">
        <v>76.65000000000001</v>
      </c>
      <c r="F22" s="41" t="n">
        <v>1</v>
      </c>
      <c r="G22" s="41" t="n">
        <v>1</v>
      </c>
      <c r="H22" s="41" t="n">
        <v>1</v>
      </c>
      <c r="I22" s="46">
        <f>E22*F22*G22*H22</f>
        <v/>
      </c>
      <c r="J22" s="169">
        <f t="array" ref="J22">IF($A22="","",IFERROR(INDEX(PRESUPUESTO!$D$10:$D$174,MATCH($A22&amp;"|"&amp;$B22,PRESUPUESTO!$O$10:$O$174,0)),"⚠"))</f>
        <v/>
      </c>
      <c r="K22" s="38">
        <f t="array" ref="K22">IF($A22="","",IFERROR(INDEX(PRESUPUESTO!$C$10:$C$174,MATCH($A22&amp;"|"&amp;$B22,PRESUPUESTO!$O$10:$O$174,0)),""))</f>
        <v/>
      </c>
      <c r="L22" s="49">
        <f t="array" ref="L22">IF($A22="","",IFERROR(INDEX(PRESUPUESTO!$B$10:$B$174,MATCH($A22,PRESUPUESTO!$A$10:$A$174,0)),"⚠ clave no existe"))</f>
        <v/>
      </c>
      <c r="M22" s="52">
        <f t="array" ref="M22">IF($A22="","",IFERROR(INDEX(PRESUPUESTO!$C$10:$C$262,MATCH($A22,PRESUPUESTO!$A$10:$A$262,0)),""))</f>
        <v/>
      </c>
      <c r="N22" s="51">
        <f>IF($A22="","",IFERROR(SUMIF($A$10:$A$509,$A22,$I$10:$I$509)-$M22,""))</f>
        <v/>
      </c>
      <c r="O22" s="218" t="n"/>
      <c r="P22" s="4" t="n"/>
      <c r="Q22" s="4" t="n"/>
      <c r="R22" s="4" t="n"/>
      <c r="S22" s="4" t="n"/>
      <c r="T22" s="4" t="n"/>
      <c r="U22" s="4" t="n"/>
      <c r="V22" s="4" t="n"/>
      <c r="W22" s="4" t="n"/>
      <c r="X22" s="4" t="n"/>
      <c r="Y22" s="4" t="n"/>
      <c r="Z22" s="4" t="n"/>
    </row>
    <row r="23" ht="15" customHeight="1" s="371">
      <c r="A23" s="169" t="inlineStr">
        <is>
          <t>CIM04004</t>
        </is>
      </c>
      <c r="B23" s="169">
        <f t="array" ref="B23">IF($A23="","",IFERROR(INDEX(PRESUPUESTO!$N$10:$N$262,MATCH($A23,PRESUPUESTO!$A$10:$A$262,0)),""))</f>
        <v/>
      </c>
      <c r="C23" s="42" t="inlineStr">
        <is>
          <t>Losa de cimentación h=15</t>
        </is>
      </c>
      <c r="D23" s="43" t="inlineStr">
        <is>
          <t>ES-07</t>
        </is>
      </c>
      <c r="E23" s="41" t="n">
        <v>76.65000000000001</v>
      </c>
      <c r="F23" s="41" t="n">
        <v>1</v>
      </c>
      <c r="G23" s="41" t="n">
        <v>1</v>
      </c>
      <c r="H23" s="41" t="n">
        <v>1</v>
      </c>
      <c r="I23" s="46">
        <f>E23*F23*G23*H23</f>
        <v/>
      </c>
      <c r="J23" s="169">
        <f t="array" ref="J23">IF($A23="","",IFERROR(INDEX(PRESUPUESTO!$D$10:$D$174,MATCH($A23&amp;"|"&amp;$B23,PRESUPUESTO!$O$10:$O$174,0)),"⚠"))</f>
        <v/>
      </c>
      <c r="K23" s="38">
        <f t="array" ref="K23">IF($A23="","",IFERROR(INDEX(PRESUPUESTO!$C$10:$C$174,MATCH($A23&amp;"|"&amp;$B23,PRESUPUESTO!$O$10:$O$174,0)),""))</f>
        <v/>
      </c>
      <c r="L23" s="49">
        <f t="array" ref="L23">IF($A23="","",IFERROR(INDEX(PRESUPUESTO!$B$10:$B$174,MATCH($A23,PRESUPUESTO!$A$10:$A$174,0)),"⚠ clave no existe"))</f>
        <v/>
      </c>
      <c r="M23" s="50">
        <f t="array" ref="M23">IF($A23="","",IFERROR(INDEX(PRESUPUESTO!$C$10:$C$262,MATCH($A23,PRESUPUESTO!$A$10:$A$262,0)),""))</f>
        <v/>
      </c>
      <c r="N23" s="51">
        <f>IF($A23="","",IFERROR(SUMIF($A$10:$A$509,$A23,$I$10:$I$509)-$M23,""))</f>
        <v/>
      </c>
      <c r="O23" s="218" t="n"/>
      <c r="P23" s="4" t="n"/>
      <c r="Q23" s="4" t="n"/>
      <c r="R23" s="4" t="n"/>
      <c r="S23" s="4" t="n"/>
      <c r="T23" s="4" t="n"/>
      <c r="U23" s="4" t="n"/>
      <c r="V23" s="4" t="n"/>
      <c r="W23" s="4" t="n"/>
      <c r="X23" s="4" t="n"/>
      <c r="Y23" s="4" t="n"/>
      <c r="Z23" s="4" t="n"/>
    </row>
    <row r="24" ht="12.75" customHeight="1" s="371">
      <c r="A24" s="169" t="inlineStr">
        <is>
          <t>CIM04002</t>
        </is>
      </c>
      <c r="B24" s="169">
        <f t="array" ref="B24">IF($A24="","",IFERROR(INDEX(PRESUPUESTO!$N$10:$N$262,MATCH($A24,PRESUPUESTO!$A$10:$A$262,0)),""))</f>
        <v/>
      </c>
      <c r="C24" s="42" t="inlineStr">
        <is>
          <t>CT-1 contratrabe de colindancia</t>
        </is>
      </c>
      <c r="D24" s="43" t="inlineStr">
        <is>
          <t>ES-07</t>
        </is>
      </c>
      <c r="E24" s="41" t="n">
        <v>48.55</v>
      </c>
      <c r="F24" s="41" t="n">
        <v>1</v>
      </c>
      <c r="G24" s="41" t="n">
        <v>1</v>
      </c>
      <c r="H24" s="41" t="n">
        <v>1</v>
      </c>
      <c r="I24" s="46">
        <f>E24*F24*G24*H24</f>
        <v/>
      </c>
      <c r="J24" s="169">
        <f t="array" ref="J24">IF($A24="","",IFERROR(INDEX(PRESUPUESTO!$D$10:$D$174,MATCH($A24&amp;"|"&amp;$B24,PRESUPUESTO!$O$10:$O$174,0)),"⚠"))</f>
        <v/>
      </c>
      <c r="K24" s="38">
        <f t="array" ref="K24">IF($A24="","",IFERROR(INDEX(PRESUPUESTO!$C$10:$C$174,MATCH($A24&amp;"|"&amp;$B24,PRESUPUESTO!$O$10:$O$174,0)),""))</f>
        <v/>
      </c>
      <c r="L24" s="49">
        <f t="array" ref="L24">IF($A24="","",IFERROR(INDEX(PRESUPUESTO!$B$10:$B$174,MATCH($A24,PRESUPUESTO!$A$10:$A$174,0)),"⚠ clave no existe"))</f>
        <v/>
      </c>
      <c r="M24" s="59">
        <f t="array" ref="M24">IF($A24="","",IFERROR(INDEX(PRESUPUESTO!$C$10:$C$262,MATCH($A24,PRESUPUESTO!$A$10:$A$262,0)),""))</f>
        <v/>
      </c>
      <c r="N24" s="51">
        <f>IF($A24="","",IFERROR(SUMIF($A$10:$A$509,$A24,$I$10:$I$509)-$M24,""))</f>
        <v/>
      </c>
      <c r="O24" s="218" t="n"/>
      <c r="P24" s="4" t="n"/>
      <c r="Q24" s="4" t="n"/>
      <c r="R24" s="4" t="n"/>
      <c r="S24" s="4" t="n"/>
      <c r="T24" s="4" t="n"/>
      <c r="U24" s="4" t="n"/>
      <c r="V24" s="4" t="n"/>
      <c r="W24" s="4" t="n"/>
      <c r="X24" s="4" t="n"/>
      <c r="Y24" s="4" t="n"/>
      <c r="Z24" s="4" t="n"/>
    </row>
    <row r="25" ht="15" customHeight="1" s="371">
      <c r="A25" s="169" t="inlineStr">
        <is>
          <t>CIM04003</t>
        </is>
      </c>
      <c r="B25" s="169">
        <f t="array" ref="B25">IF($A25="","",IFERROR(INDEX(PRESUPUESTO!$N$10:$N$262,MATCH($A25,PRESUPUESTO!$A$10:$A$262,0)),""))</f>
        <v/>
      </c>
      <c r="C25" s="42" t="inlineStr">
        <is>
          <t>CT-1 contratrabe central</t>
        </is>
      </c>
      <c r="D25" s="43" t="inlineStr">
        <is>
          <t>ES-07</t>
        </is>
      </c>
      <c r="E25" s="41" t="n">
        <v>40.55</v>
      </c>
      <c r="F25" s="41" t="n">
        <v>1</v>
      </c>
      <c r="G25" s="41" t="n">
        <v>1</v>
      </c>
      <c r="H25" s="41" t="n">
        <v>1</v>
      </c>
      <c r="I25" s="46">
        <f>E25*F25*G25*H25</f>
        <v/>
      </c>
      <c r="J25" s="169">
        <f t="array" ref="J25">IF($A25="","",IFERROR(INDEX(PRESUPUESTO!$D$10:$D$174,MATCH($A25&amp;"|"&amp;$B25,PRESUPUESTO!$O$10:$O$174,0)),"⚠"))</f>
        <v/>
      </c>
      <c r="K25" s="38">
        <f t="array" ref="K25">IF($A25="","",IFERROR(INDEX(PRESUPUESTO!$C$10:$C$174,MATCH($A25&amp;"|"&amp;$B25,PRESUPUESTO!$O$10:$O$174,0)),""))</f>
        <v/>
      </c>
      <c r="L25" s="49">
        <f t="array" ref="L25">IF($A25="","",IFERROR(INDEX(PRESUPUESTO!$B$10:$B$174,MATCH($A25,PRESUPUESTO!$A$10:$A$174,0)),"⚠ clave no existe"))</f>
        <v/>
      </c>
      <c r="M25" s="52">
        <f t="array" ref="M25">IF($A25="","",IFERROR(INDEX(PRESUPUESTO!$C$10:$C$262,MATCH($A25,PRESUPUESTO!$A$10:$A$262,0)),""))</f>
        <v/>
      </c>
      <c r="N25" s="51">
        <f>IF($A25="","",IFERROR(SUMIF($A$10:$A$509,$A25,$I$10:$I$509)-$M25,""))</f>
        <v/>
      </c>
      <c r="O25" s="218" t="n"/>
      <c r="P25" s="4" t="n"/>
      <c r="Q25" s="4" t="n"/>
      <c r="R25" s="4" t="n"/>
      <c r="S25" s="4" t="n"/>
      <c r="T25" s="4" t="n"/>
      <c r="U25" s="4" t="n"/>
      <c r="V25" s="4" t="n"/>
      <c r="W25" s="4" t="n"/>
      <c r="X25" s="4" t="n"/>
      <c r="Y25" s="4" t="n"/>
      <c r="Z25" s="4" t="n"/>
    </row>
    <row r="26" ht="15" customHeight="1" s="371">
      <c r="A26" s="169" t="inlineStr">
        <is>
          <t>ALB08216</t>
        </is>
      </c>
      <c r="B26" s="169">
        <f t="array" ref="B26">IF($A26="","",IFERROR(INDEX(PRESUPUESTO!$N$10:$N$262,MATCH($A26,PRESUPUESTO!$A$10:$A$262,0)),""))</f>
        <v/>
      </c>
      <c r="C26" s="42" t="inlineStr">
        <is>
          <t>K-1 castillos · planta baja</t>
        </is>
      </c>
      <c r="D26" s="43" t="inlineStr">
        <is>
          <t>ES-07 N-1</t>
        </is>
      </c>
      <c r="E26" s="41" t="n">
        <v>78.3</v>
      </c>
      <c r="F26" s="41" t="n">
        <v>1</v>
      </c>
      <c r="G26" s="41" t="n">
        <v>1</v>
      </c>
      <c r="H26" s="41" t="n">
        <v>1</v>
      </c>
      <c r="I26" s="46">
        <f>E26*F26*G26*H26</f>
        <v/>
      </c>
      <c r="J26" s="169">
        <f t="array" ref="J26">IF($A26="","",IFERROR(INDEX(PRESUPUESTO!$D$10:$D$174,MATCH($A26&amp;"|"&amp;$B26,PRESUPUESTO!$O$10:$O$174,0)),"⚠"))</f>
        <v/>
      </c>
      <c r="K26" s="38">
        <f t="array" ref="K26">IF($A26="","",IFERROR(INDEX(PRESUPUESTO!$C$10:$C$174,MATCH($A26&amp;"|"&amp;$B26,PRESUPUESTO!$O$10:$O$174,0)),""))</f>
        <v/>
      </c>
      <c r="L26" s="49">
        <f t="array" ref="L26">IF($A26="","",IFERROR(INDEX(PRESUPUESTO!$B$10:$B$174,MATCH($A26,PRESUPUESTO!$A$10:$A$174,0)),"⚠ clave no existe"))</f>
        <v/>
      </c>
      <c r="M26" s="50">
        <f t="array" ref="M26">IF($A26="","",IFERROR(INDEX(PRESUPUESTO!$C$10:$C$262,MATCH($A26,PRESUPUESTO!$A$10:$A$262,0)),""))</f>
        <v/>
      </c>
      <c r="N26" s="51">
        <f>IF($A26="","",IFERROR(SUMIF($A$10:$A$509,$A26,$I$10:$I$509)-$M26,""))</f>
        <v/>
      </c>
      <c r="O26" s="218" t="n"/>
      <c r="P26" s="4" t="n"/>
      <c r="Q26" s="4" t="n"/>
      <c r="R26" s="4" t="n"/>
      <c r="S26" s="4" t="n"/>
      <c r="T26" s="4" t="n"/>
      <c r="U26" s="4" t="n"/>
      <c r="V26" s="4" t="n"/>
      <c r="W26" s="4" t="n"/>
      <c r="X26" s="4" t="n"/>
      <c r="Y26" s="4" t="n"/>
      <c r="Z26" s="4" t="n"/>
    </row>
    <row r="27" ht="15" customHeight="1" s="371">
      <c r="A27" s="169" t="inlineStr">
        <is>
          <t>ALB08219</t>
        </is>
      </c>
      <c r="B27" s="169">
        <f t="array" ref="B27">IF($A27="","",IFERROR(INDEX(PRESUPUESTO!$N$10:$N$262,MATCH($A27,PRESUPUESTO!$A$10:$A$262,0)),""))</f>
        <v/>
      </c>
      <c r="C27" s="42" t="inlineStr">
        <is>
          <t>Muro de block · planta baja</t>
        </is>
      </c>
      <c r="D27" s="43" t="inlineStr">
        <is>
          <t>ES-07 N-1</t>
        </is>
      </c>
      <c r="E27" s="41" t="n">
        <v>119.07</v>
      </c>
      <c r="F27" s="41" t="n">
        <v>1</v>
      </c>
      <c r="G27" s="41" t="n">
        <v>1</v>
      </c>
      <c r="H27" s="41" t="n">
        <v>1</v>
      </c>
      <c r="I27" s="46">
        <f>E27*F27*G27*H27</f>
        <v/>
      </c>
      <c r="J27" s="169">
        <f t="array" ref="J27">IF($A27="","",IFERROR(INDEX(PRESUPUESTO!$D$10:$D$174,MATCH($A27&amp;"|"&amp;$B27,PRESUPUESTO!$O$10:$O$174,0)),"⚠"))</f>
        <v/>
      </c>
      <c r="K27" s="38">
        <f t="array" ref="K27">IF($A27="","",IFERROR(INDEX(PRESUPUESTO!$C$10:$C$174,MATCH($A27&amp;"|"&amp;$B27,PRESUPUESTO!$O$10:$O$174,0)),""))</f>
        <v/>
      </c>
      <c r="L27" s="49">
        <f t="array" ref="L27">IF($A27="","",IFERROR(INDEX(PRESUPUESTO!$B$10:$B$174,MATCH($A27,PRESUPUESTO!$A$10:$A$174,0)),"⚠ clave no existe"))</f>
        <v/>
      </c>
      <c r="M27" s="52">
        <f t="array" ref="M27">IF($A27="","",IFERROR(INDEX(PRESUPUESTO!$C$10:$C$262,MATCH($A27,PRESUPUESTO!$A$10:$A$262,0)),""))</f>
        <v/>
      </c>
      <c r="N27" s="51">
        <f>IF($A27="","",IFERROR(SUMIF($A$10:$A$509,$A27,$I$10:$I$509)-$M27,""))</f>
        <v/>
      </c>
      <c r="O27" s="218" t="n"/>
      <c r="P27" s="4" t="n"/>
      <c r="Q27" s="4" t="n"/>
      <c r="R27" s="4" t="n"/>
      <c r="S27" s="4" t="n"/>
      <c r="T27" s="4" t="n"/>
      <c r="U27" s="4" t="n"/>
      <c r="V27" s="4" t="n"/>
      <c r="W27" s="4" t="n"/>
      <c r="X27" s="4" t="n"/>
      <c r="Y27" s="4" t="n"/>
      <c r="Z27" s="4" t="n"/>
    </row>
    <row r="28" ht="15" customHeight="1" s="371">
      <c r="A28" s="169" t="inlineStr">
        <is>
          <t>ALB08224</t>
        </is>
      </c>
      <c r="B28" s="169">
        <f t="array" ref="B28">IF($A28="","",IFERROR(INDEX(PRESUPUESTO!$N$10:$N$262,MATCH($A28,PRESUPUESTO!$A$10:$A$262,0)),""))</f>
        <v/>
      </c>
      <c r="C28" s="42" t="inlineStr">
        <is>
          <t>Losa vigueta y bovedilla H=25 · sobre PB</t>
        </is>
      </c>
      <c r="D28" s="43" t="inlineStr">
        <is>
          <t>ES-07 N-1</t>
        </is>
      </c>
      <c r="E28" s="41" t="n">
        <v>51.1</v>
      </c>
      <c r="F28" s="41" t="n">
        <v>1</v>
      </c>
      <c r="G28" s="41" t="n">
        <v>1</v>
      </c>
      <c r="H28" s="41" t="n">
        <v>1</v>
      </c>
      <c r="I28" s="46">
        <f>E28*F28*G28*H28</f>
        <v/>
      </c>
      <c r="J28" s="169">
        <f t="array" ref="J28">IF($A28="","",IFERROR(INDEX(PRESUPUESTO!$D$10:$D$174,MATCH($A28&amp;"|"&amp;$B28,PRESUPUESTO!$O$10:$O$174,0)),"⚠"))</f>
        <v/>
      </c>
      <c r="K28" s="38">
        <f t="array" ref="K28">IF($A28="","",IFERROR(INDEX(PRESUPUESTO!$C$10:$C$174,MATCH($A28&amp;"|"&amp;$B28,PRESUPUESTO!$O$10:$O$174,0)),""))</f>
        <v/>
      </c>
      <c r="L28" s="49">
        <f t="array" ref="L28">IF($A28="","",IFERROR(INDEX(PRESUPUESTO!$B$10:$B$174,MATCH($A28,PRESUPUESTO!$A$10:$A$174,0)),"⚠ clave no existe"))</f>
        <v/>
      </c>
      <c r="M28" s="50">
        <f t="array" ref="M28">IF($A28="","",IFERROR(INDEX(PRESUPUESTO!$C$10:$C$262,MATCH($A28,PRESUPUESTO!$A$10:$A$262,0)),""))</f>
        <v/>
      </c>
      <c r="N28" s="51">
        <f>IF($A28="","",IFERROR(SUMIF($A$10:$A$509,$A28,$I$10:$I$509)-$M28,""))</f>
        <v/>
      </c>
      <c r="O28" s="218" t="n"/>
      <c r="P28" s="4" t="n"/>
      <c r="Q28" s="4" t="n"/>
      <c r="R28" s="4" t="n"/>
      <c r="S28" s="4" t="n"/>
      <c r="T28" s="4" t="n"/>
      <c r="U28" s="4" t="n"/>
      <c r="V28" s="4" t="n"/>
      <c r="W28" s="4" t="n"/>
      <c r="X28" s="4" t="n"/>
      <c r="Y28" s="4" t="n"/>
      <c r="Z28" s="4" t="n"/>
    </row>
    <row r="29" ht="15" customHeight="1" s="371">
      <c r="A29" s="169" t="inlineStr">
        <is>
          <t>ALB08226</t>
        </is>
      </c>
      <c r="B29" s="169">
        <f t="array" ref="B29">IF($A29="","",IFERROR(INDEX(PRESUPUESTO!$N$10:$N$262,MATCH($A29,PRESUPUESTO!$A$10:$A$262,0)),""))</f>
        <v/>
      </c>
      <c r="C29" s="42" t="inlineStr">
        <is>
          <t>Losa maciza h=10 · sobre PB</t>
        </is>
      </c>
      <c r="D29" s="43" t="inlineStr">
        <is>
          <t>ES-07 N-1</t>
        </is>
      </c>
      <c r="E29" s="41" t="n">
        <v>4.45</v>
      </c>
      <c r="F29" s="41" t="n">
        <v>1</v>
      </c>
      <c r="G29" s="41" t="n">
        <v>1</v>
      </c>
      <c r="H29" s="41" t="n">
        <v>1</v>
      </c>
      <c r="I29" s="46">
        <f>E29*F29*G29*H29</f>
        <v/>
      </c>
      <c r="J29" s="169">
        <f t="array" ref="J29">IF($A29="","",IFERROR(INDEX(PRESUPUESTO!$D$10:$D$174,MATCH($A29&amp;"|"&amp;$B29,PRESUPUESTO!$O$10:$O$174,0)),"⚠"))</f>
        <v/>
      </c>
      <c r="K29" s="38">
        <f t="array" ref="K29">IF($A29="","",IFERROR(INDEX(PRESUPUESTO!$C$10:$C$174,MATCH($A29&amp;"|"&amp;$B29,PRESUPUESTO!$O$10:$O$174,0)),""))</f>
        <v/>
      </c>
      <c r="L29" s="49">
        <f t="array" ref="L29">IF($A29="","",IFERROR(INDEX(PRESUPUESTO!$B$10:$B$174,MATCH($A29,PRESUPUESTO!$A$10:$A$174,0)),"⚠ clave no existe"))</f>
        <v/>
      </c>
      <c r="M29" s="52">
        <f t="array" ref="M29">IF($A29="","",IFERROR(INDEX(PRESUPUESTO!$C$10:$C$262,MATCH($A29,PRESUPUESTO!$A$10:$A$262,0)),""))</f>
        <v/>
      </c>
      <c r="N29" s="51">
        <f>IF($A29="","",IFERROR(SUMIF($A$10:$A$509,$A29,$I$10:$I$509)-$M29,""))</f>
        <v/>
      </c>
      <c r="O29" s="218" t="n"/>
      <c r="P29" s="4" t="n"/>
      <c r="Q29" s="4" t="n"/>
      <c r="R29" s="4" t="n"/>
      <c r="S29" s="4" t="n"/>
      <c r="T29" s="4" t="n"/>
      <c r="U29" s="4" t="n"/>
      <c r="V29" s="4" t="n"/>
      <c r="W29" s="4" t="n"/>
      <c r="X29" s="4" t="n"/>
      <c r="Y29" s="4" t="n"/>
      <c r="Z29" s="4" t="n"/>
    </row>
    <row r="30" ht="15" customHeight="1" s="371">
      <c r="A30" s="169" t="inlineStr">
        <is>
          <t>ALB08219</t>
        </is>
      </c>
      <c r="B30" s="169">
        <f t="array" ref="B30">IF($A30="","",IFERROR(INDEX(PRESUPUESTO!$N$10:$N$262,MATCH($A30,PRESUPUESTO!$A$10:$A$262,0)),""))</f>
        <v/>
      </c>
      <c r="C30" s="42" t="inlineStr">
        <is>
          <t>Muro de block · nivel 1</t>
        </is>
      </c>
      <c r="D30" s="43" t="inlineStr">
        <is>
          <t>ES-07 N-2</t>
        </is>
      </c>
      <c r="E30" s="41" t="n">
        <v>123.66</v>
      </c>
      <c r="F30" s="41" t="n">
        <v>1</v>
      </c>
      <c r="G30" s="41" t="n">
        <v>1</v>
      </c>
      <c r="H30" s="41" t="n">
        <v>1</v>
      </c>
      <c r="I30" s="46">
        <f>E30*F30*G30*H30</f>
        <v/>
      </c>
      <c r="J30" s="169">
        <f t="array" ref="J30">IF($A30="","",IFERROR(INDEX(PRESUPUESTO!$D$10:$D$174,MATCH($A30&amp;"|"&amp;$B30,PRESUPUESTO!$O$10:$O$174,0)),"⚠"))</f>
        <v/>
      </c>
      <c r="K30" s="38">
        <f t="array" ref="K30">IF($A30="","",IFERROR(INDEX(PRESUPUESTO!$C$10:$C$174,MATCH($A30&amp;"|"&amp;$B30,PRESUPUESTO!$O$10:$O$174,0)),""))</f>
        <v/>
      </c>
      <c r="L30" s="49">
        <f t="array" ref="L30">IF($A30="","",IFERROR(INDEX(PRESUPUESTO!$B$10:$B$174,MATCH($A30,PRESUPUESTO!$A$10:$A$174,0)),"⚠ clave no existe"))</f>
        <v/>
      </c>
      <c r="M30" s="50">
        <f t="array" ref="M30">IF($A30="","",IFERROR(INDEX(PRESUPUESTO!$C$10:$C$262,MATCH($A30,PRESUPUESTO!$A$10:$A$262,0)),""))</f>
        <v/>
      </c>
      <c r="N30" s="51">
        <f>IF($A30="","",IFERROR(SUMIF($A$10:$A$509,$A30,$I$10:$I$509)-$M30,""))</f>
        <v/>
      </c>
      <c r="O30" s="218" t="n"/>
      <c r="P30" s="4" t="n"/>
      <c r="Q30" s="4" t="n"/>
      <c r="R30" s="4" t="n"/>
      <c r="S30" s="4" t="n"/>
      <c r="T30" s="4" t="n"/>
      <c r="U30" s="4" t="n"/>
      <c r="V30" s="4" t="n"/>
      <c r="W30" s="4" t="n"/>
      <c r="X30" s="4" t="n"/>
      <c r="Y30" s="4" t="n"/>
      <c r="Z30" s="4" t="n"/>
    </row>
    <row r="31" ht="12.75" customHeight="1" s="371">
      <c r="A31" s="169" t="inlineStr">
        <is>
          <t>ALB08216</t>
        </is>
      </c>
      <c r="B31" s="169">
        <f t="array" ref="B31">IF($A31="","",IFERROR(INDEX(PRESUPUESTO!$N$10:$N$262,MATCH($A31,PRESUPUESTO!$A$10:$A$262,0)),""))</f>
        <v/>
      </c>
      <c r="C31" s="42" t="inlineStr">
        <is>
          <t>K-1 castillos · nivel 1</t>
        </is>
      </c>
      <c r="D31" s="43" t="inlineStr">
        <is>
          <t>ES-07 N-2</t>
        </is>
      </c>
      <c r="E31" s="41" t="n">
        <v>72.90000000000001</v>
      </c>
      <c r="F31" s="41" t="n">
        <v>1</v>
      </c>
      <c r="G31" s="41" t="n">
        <v>1</v>
      </c>
      <c r="H31" s="41" t="n">
        <v>1</v>
      </c>
      <c r="I31" s="46">
        <f>E31*F31*G31*H31</f>
        <v/>
      </c>
      <c r="J31" s="169">
        <f t="array" ref="J31">IF($A31="","",IFERROR(INDEX(PRESUPUESTO!$D$10:$D$174,MATCH($A31&amp;"|"&amp;$B31,PRESUPUESTO!$O$10:$O$174,0)),"⚠"))</f>
        <v/>
      </c>
      <c r="K31" s="38">
        <f t="array" ref="K31">IF($A31="","",IFERROR(INDEX(PRESUPUESTO!$C$10:$C$174,MATCH($A31&amp;"|"&amp;$B31,PRESUPUESTO!$O$10:$O$174,0)),""))</f>
        <v/>
      </c>
      <c r="L31" s="49">
        <f t="array" ref="L31">IF($A31="","",IFERROR(INDEX(PRESUPUESTO!$B$10:$B$174,MATCH($A31,PRESUPUESTO!$A$10:$A$174,0)),"⚠ clave no existe"))</f>
        <v/>
      </c>
      <c r="M31" s="59">
        <f t="array" ref="M31">IF($A31="","",IFERROR(INDEX(PRESUPUESTO!$C$10:$C$262,MATCH($A31,PRESUPUESTO!$A$10:$A$262,0)),""))</f>
        <v/>
      </c>
      <c r="N31" s="51">
        <f>IF($A31="","",IFERROR(SUMIF($A$10:$A$509,$A31,$I$10:$I$509)-$M31,""))</f>
        <v/>
      </c>
      <c r="O31" s="218" t="n"/>
      <c r="P31" s="4" t="n"/>
      <c r="Q31" s="4" t="n"/>
      <c r="R31" s="4" t="n"/>
      <c r="S31" s="4" t="n"/>
      <c r="T31" s="4" t="n"/>
      <c r="U31" s="4" t="n"/>
      <c r="V31" s="4" t="n"/>
      <c r="W31" s="4" t="n"/>
      <c r="X31" s="4" t="n"/>
      <c r="Y31" s="4" t="n"/>
      <c r="Z31" s="4" t="n"/>
    </row>
    <row r="32" ht="15" customHeight="1" s="371">
      <c r="A32" s="218" t="n"/>
      <c r="B32" s="218">
        <f t="array" ref="B32">IF($A32="","",IFERROR(INDEX(PRESUPUESTO!$N$10:$N$262,MATCH($A32,PRESUPUESTO!$A$10:$A$262,0)),""))</f>
        <v/>
      </c>
      <c r="C32" s="218" t="n"/>
      <c r="D32" s="218" t="n"/>
      <c r="E32" s="218" t="n"/>
      <c r="F32" s="218" t="n"/>
      <c r="G32" s="218" t="n"/>
      <c r="H32" s="218" t="n"/>
      <c r="I32" s="218" t="n"/>
      <c r="J32" s="218">
        <f t="array" ref="J32">IF($A32="","",IFERROR(INDEX(PRESUPUESTO!$D$10:$D$174,MATCH($A32&amp;"|"&amp;$B32,PRESUPUESTO!$O$10:$O$174,0)),"⚠"))</f>
        <v/>
      </c>
      <c r="K32" s="218">
        <f t="array" ref="K32">IF($A32="","",IFERROR(INDEX(PRESUPUESTO!$C$10:$C$174,MATCH($A32&amp;"|"&amp;$B32,PRESUPUESTO!$O$10:$O$174,0)),""))</f>
        <v/>
      </c>
      <c r="L32" s="49">
        <f t="array" ref="L32">IF($A32="","",IFERROR(INDEX(PRESUPUESTO!$B$10:$B$174,MATCH($A32,PRESUPUESTO!$A$10:$A$174,0)),"⚠ clave no existe"))</f>
        <v/>
      </c>
      <c r="M32" s="60">
        <f t="array" ref="M32">IF($A32="","",IFERROR(INDEX(PRESUPUESTO!$C$10:$C$262,MATCH($A32,PRESUPUESTO!$A$10:$A$262,0)),""))</f>
        <v/>
      </c>
      <c r="N32" s="51">
        <f>IF($A32="","",IFERROR(SUMIF($A$10:$A$509,$A32,$I$10:$I$509)-$M32,""))</f>
        <v/>
      </c>
      <c r="O32" s="61" t="n"/>
      <c r="P32" s="4" t="n"/>
      <c r="Q32" s="4" t="n"/>
      <c r="R32" s="4" t="n"/>
      <c r="S32" s="4" t="n"/>
      <c r="T32" s="4" t="n"/>
      <c r="U32" s="4" t="n"/>
      <c r="V32" s="4" t="n"/>
      <c r="W32" s="4" t="n"/>
      <c r="X32" s="4" t="n"/>
      <c r="Y32" s="4" t="n"/>
      <c r="Z32" s="4" t="n"/>
    </row>
    <row r="33" ht="15" customHeight="1" s="371">
      <c r="A33" s="62" t="inlineStr">
        <is>
          <t>VOLUMEN ACUMULADO POR CLAVE  ·  esto es lo que lee la columna CANTIDAD del PRESUPUESTO</t>
        </is>
      </c>
      <c r="B33" s="63">
        <f t="array" ref="B33">IF($A33="","",IFERROR(INDEX(PRESUPUESTO!$N$10:$N$262,MATCH($A33,PRESUPUESTO!$A$10:$A$262,0)),""))</f>
        <v/>
      </c>
      <c r="C33" s="4" t="n"/>
      <c r="D33" s="4" t="n"/>
      <c r="E33" s="4" t="n"/>
      <c r="F33" s="4" t="n"/>
      <c r="G33" s="4" t="n"/>
      <c r="H33" s="4" t="n"/>
      <c r="I33" s="4" t="n"/>
      <c r="J33" s="63">
        <f t="array" ref="J33">IF($A33="","",IFERROR(INDEX(PRESUPUESTO!$D$10:$D$174,MATCH($A33&amp;"|"&amp;$B33,PRESUPUESTO!$O$10:$O$174,0)),"⚠"))</f>
        <v/>
      </c>
      <c r="K33" s="63">
        <f t="array" ref="K33">IF($A33="","",IFERROR(INDEX(PRESUPUESTO!$C$10:$C$174,MATCH($A33&amp;"|"&amp;$B33,PRESUPUESTO!$O$10:$O$174,0)),""))</f>
        <v/>
      </c>
      <c r="L33" s="49">
        <f t="array" ref="L33">IF($A33="","",IFERROR(INDEX(PRESUPUESTO!$B$10:$B$174,MATCH($A33,PRESUPUESTO!$A$10:$A$174,0)),"⚠ clave no existe"))</f>
        <v/>
      </c>
      <c r="M33" s="60">
        <f t="array" ref="M33">IF($A33="","",IFERROR(INDEX(PRESUPUESTO!$C$10:$C$262,MATCH($A33,PRESUPUESTO!$A$10:$A$262,0)),""))</f>
        <v/>
      </c>
      <c r="N33" s="51">
        <f>IF($A33="","",IFERROR(SUMIF($A$10:$A$509,$A33,$I$10:$I$509)-$M33,""))</f>
        <v/>
      </c>
      <c r="O33" s="61" t="n"/>
      <c r="P33" s="4" t="n"/>
      <c r="Q33" s="4" t="n"/>
      <c r="R33" s="4" t="n"/>
      <c r="S33" s="4" t="n"/>
      <c r="T33" s="4" t="n"/>
      <c r="U33" s="4" t="n"/>
      <c r="V33" s="4" t="n"/>
      <c r="W33" s="4" t="n"/>
      <c r="X33" s="4" t="n"/>
      <c r="Y33" s="4" t="n"/>
      <c r="Z33" s="4" t="n"/>
    </row>
    <row r="34" ht="15" customHeight="1" s="371">
      <c r="A34" s="32" t="inlineStr">
        <is>
          <t>CLAVE</t>
        </is>
      </c>
      <c r="B34" s="32">
        <f t="array" ref="B34">IF($A34="","",IFERROR(INDEX(PRESUPUESTO!$N$10:$N$262,MATCH($A34,PRESUPUESTO!$A$10:$A$262,0)),""))</f>
        <v/>
      </c>
      <c r="C34" s="32" t="inlineStr">
        <is>
          <t>CONCEPTO</t>
        </is>
      </c>
      <c r="D34" s="218" t="n"/>
      <c r="E34" s="218" t="n"/>
      <c r="F34" s="218" t="n"/>
      <c r="G34" s="218" t="n"/>
      <c r="H34" s="218" t="n"/>
      <c r="I34" s="32" t="inlineStr">
        <is>
          <t>VOLUMEN</t>
        </is>
      </c>
      <c r="J34" s="32">
        <f t="array" ref="J34">IF($A34="","",IFERROR(INDEX(PRESUPUESTO!$D$10:$D$174,MATCH($A34&amp;"|"&amp;$B34,PRESUPUESTO!$O$10:$O$174,0)),"⚠"))</f>
        <v/>
      </c>
      <c r="K34" s="32">
        <f t="array" ref="K34">IF($A34="","",IFERROR(INDEX(PRESUPUESTO!$C$10:$C$174,MATCH($A34&amp;"|"&amp;$B34,PRESUPUESTO!$O$10:$O$174,0)),""))</f>
        <v/>
      </c>
      <c r="L34" s="49">
        <f t="array" ref="L34">IF($A34="","",IFERROR(INDEX(PRESUPUESTO!$B$10:$B$174,MATCH($A34,PRESUPUESTO!$A$10:$A$174,0)),"⚠ clave no existe"))</f>
        <v/>
      </c>
      <c r="M34" s="60">
        <f t="array" ref="M34">IF($A34="","",IFERROR(INDEX(PRESUPUESTO!$C$10:$C$262,MATCH($A34,PRESUPUESTO!$A$10:$A$262,0)),""))</f>
        <v/>
      </c>
      <c r="N34" s="51">
        <f>IF($A34="","",IFERROR(SUMIF($A$10:$A$509,$A34,$I$10:$I$509)-$M34,""))</f>
        <v/>
      </c>
      <c r="O34" s="64" t="n"/>
      <c r="P34" s="4" t="n"/>
      <c r="Q34" s="4" t="n"/>
      <c r="R34" s="4" t="n"/>
      <c r="S34" s="4" t="n"/>
      <c r="T34" s="4" t="n"/>
      <c r="U34" s="4" t="n"/>
      <c r="V34" s="4" t="n"/>
      <c r="W34" s="4" t="n"/>
      <c r="X34" s="4" t="n"/>
      <c r="Y34" s="4" t="n"/>
      <c r="Z34" s="4" t="n"/>
    </row>
    <row r="35" ht="12.75" customHeight="1" s="371">
      <c r="A35" s="65" t="inlineStr">
        <is>
          <t>ALB08216</t>
        </is>
      </c>
      <c r="B35" s="169">
        <f t="array" ref="B35">IF($A35="","",IFERROR(INDEX(PRESUPUESTO!$N$10:$N$262,MATCH($A35,PRESUPUESTO!$A$10:$A$262,0)),""))</f>
        <v/>
      </c>
      <c r="C35" s="66">
        <f t="array" ref="C35">IFERROR(INDEX(PRESUPUESTO!$B$10:$B$204,MATCH($A35&amp;"|"&amp;$B35,PRESUPUESTO!$O$10:$O$204,0)),"⚠ no existe en ese módulo")</f>
        <v/>
      </c>
      <c r="D35" s="218" t="n"/>
      <c r="E35" s="218" t="n"/>
      <c r="F35" s="218" t="n"/>
      <c r="G35" s="218" t="n"/>
      <c r="H35" s="218" t="n"/>
      <c r="I35" s="67">
        <f>SUMIFS($I$10:$I$31,$A$10:$A$31,$A35,$B$10:$B$31,$B35)</f>
        <v/>
      </c>
      <c r="J35" s="169">
        <f t="array" ref="J35">IF($A35="","",IFERROR(INDEX(PRESUPUESTO!$D$10:$D$174,MATCH($A35&amp;"|"&amp;$B35,PRESUPUESTO!$O$10:$O$174,0)),"⚠"))</f>
        <v/>
      </c>
      <c r="K35" s="176">
        <f t="array" ref="K35">IF($A35="","",IFERROR(INDEX(PRESUPUESTO!$C$10:$C$174,MATCH($A35&amp;"|"&amp;$B35,PRESUPUESTO!$O$10:$O$174,0)),""))</f>
        <v/>
      </c>
      <c r="L35" s="49">
        <f t="array" ref="L35">IF($A35="","",IFERROR(INDEX(PRESUPUESTO!$B$10:$B$174,MATCH($A35,PRESUPUESTO!$A$10:$A$174,0)),"⚠ clave no existe"))</f>
        <v/>
      </c>
      <c r="M35" s="69">
        <f t="array" ref="M35">IF($A35="","",IFERROR(INDEX(PRESUPUESTO!$C$10:$C$262,MATCH($A35,PRESUPUESTO!$A$10:$A$262,0)),""))</f>
        <v/>
      </c>
      <c r="N35" s="51">
        <f>IF($A35="","",IFERROR(SUMIF($A$10:$A$509,$A35,$I$10:$I$509)-$M35,""))</f>
        <v/>
      </c>
      <c r="O35" s="218" t="n"/>
      <c r="P35" s="4" t="n"/>
      <c r="Q35" s="4" t="n"/>
      <c r="R35" s="4" t="n"/>
      <c r="S35" s="4" t="n"/>
      <c r="T35" s="4" t="n"/>
      <c r="U35" s="4" t="n"/>
      <c r="V35" s="4" t="n"/>
      <c r="W35" s="4" t="n"/>
      <c r="X35" s="4" t="n"/>
      <c r="Y35" s="4" t="n"/>
      <c r="Z35" s="4" t="n"/>
    </row>
    <row r="36" ht="18" customHeight="1" s="371">
      <c r="A36" s="65" t="inlineStr">
        <is>
          <t>ALB08216</t>
        </is>
      </c>
      <c r="B36" s="169">
        <f t="array" ref="B36">IF($A36="","",IFERROR(INDEX(PRESUPUESTO!$N$10:$N$262,MATCH($A36,PRESUPUESTO!$A$10:$A$262,0)),""))</f>
        <v/>
      </c>
      <c r="C36" s="66">
        <f t="array" ref="C36">IFERROR(INDEX(PRESUPUESTO!$B$10:$B$204,MATCH($A36&amp;"|"&amp;$B36,PRESUPUESTO!$O$10:$O$204,0)),"⚠ no existe en ese módulo")</f>
        <v/>
      </c>
      <c r="D36" s="218" t="n"/>
      <c r="E36" s="218" t="n"/>
      <c r="F36" s="218" t="n"/>
      <c r="G36" s="218" t="n"/>
      <c r="H36" s="218" t="n"/>
      <c r="I36" s="67">
        <f>SUMIFS($I$10:$I$31,$A$10:$A$31,$A36,$B$10:$B$31,$B36)</f>
        <v/>
      </c>
      <c r="J36" s="169">
        <f t="array" ref="J36">IF($A36="","",IFERROR(INDEX(PRESUPUESTO!$D$10:$D$174,MATCH($A36&amp;"|"&amp;$B36,PRESUPUESTO!$O$10:$O$174,0)),"⚠"))</f>
        <v/>
      </c>
      <c r="K36" s="176">
        <f t="array" ref="K36">IF($A36="","",IFERROR(INDEX(PRESUPUESTO!$C$10:$C$174,MATCH($A36&amp;"|"&amp;$B36,PRESUPUESTO!$O$10:$O$174,0)),""))</f>
        <v/>
      </c>
      <c r="L36" s="49">
        <f t="array" ref="L36">IF($A36="","",IFERROR(INDEX(PRESUPUESTO!$B$10:$B$174,MATCH($A36,PRESUPUESTO!$A$10:$A$174,0)),"⚠ clave no existe"))</f>
        <v/>
      </c>
      <c r="M36" s="70">
        <f t="array" ref="M36">IF($A36="","",IFERROR(INDEX(PRESUPUESTO!$C$10:$C$262,MATCH($A36,PRESUPUESTO!$A$10:$A$262,0)),""))</f>
        <v/>
      </c>
      <c r="N36" s="51">
        <f>IF($A36="","",IFERROR(SUMIF($A$10:$A$509,$A36,$I$10:$I$509)-$M36,""))</f>
        <v/>
      </c>
      <c r="O36" s="218" t="n"/>
      <c r="P36" s="4" t="n"/>
      <c r="Q36" s="4" t="n"/>
      <c r="R36" s="4" t="n"/>
      <c r="S36" s="4" t="n"/>
      <c r="T36" s="4" t="n"/>
      <c r="U36" s="4" t="n"/>
      <c r="V36" s="4" t="n"/>
      <c r="W36" s="4" t="n"/>
      <c r="X36" s="4" t="n"/>
      <c r="Y36" s="4" t="n"/>
      <c r="Z36" s="4" t="n"/>
    </row>
    <row r="37" ht="18" customHeight="1" s="371">
      <c r="A37" s="65" t="inlineStr">
        <is>
          <t>ALB08219</t>
        </is>
      </c>
      <c r="B37" s="169">
        <f t="array" ref="B37">IF($A37="","",IFERROR(INDEX(PRESUPUESTO!$N$10:$N$262,MATCH($A37,PRESUPUESTO!$A$10:$A$262,0)),""))</f>
        <v/>
      </c>
      <c r="C37" s="66">
        <f t="array" ref="C37">IFERROR(INDEX(PRESUPUESTO!$B$10:$B$204,MATCH($A37&amp;"|"&amp;$B37,PRESUPUESTO!$O$10:$O$204,0)),"⚠ no existe en ese módulo")</f>
        <v/>
      </c>
      <c r="D37" s="218" t="n"/>
      <c r="E37" s="218" t="n"/>
      <c r="F37" s="218" t="n"/>
      <c r="G37" s="218" t="n"/>
      <c r="H37" s="218" t="n"/>
      <c r="I37" s="67">
        <f>SUMIFS($I$10:$I$31,$A$10:$A$31,$A37,$B$10:$B$31,$B37)</f>
        <v/>
      </c>
      <c r="J37" s="169">
        <f t="array" ref="J37">IF($A37="","",IFERROR(INDEX(PRESUPUESTO!$D$10:$D$174,MATCH($A37&amp;"|"&amp;$B37,PRESUPUESTO!$O$10:$O$174,0)),"⚠"))</f>
        <v/>
      </c>
      <c r="K37" s="176">
        <f t="array" ref="K37">IF($A37="","",IFERROR(INDEX(PRESUPUESTO!$C$10:$C$174,MATCH($A37&amp;"|"&amp;$B37,PRESUPUESTO!$O$10:$O$174,0)),""))</f>
        <v/>
      </c>
      <c r="L37" s="49">
        <f t="array" ref="L37">IF($A37="","",IFERROR(INDEX(PRESUPUESTO!$B$10:$B$174,MATCH($A37,PRESUPUESTO!$A$10:$A$174,0)),"⚠ clave no existe"))</f>
        <v/>
      </c>
      <c r="M37" s="51">
        <f t="array" ref="M37">IF($A37="","",IFERROR(INDEX(PRESUPUESTO!$C$10:$C$262,MATCH($A37,PRESUPUESTO!$A$10:$A$262,0)),""))</f>
        <v/>
      </c>
      <c r="N37" s="51">
        <f>IF($A37="","",IFERROR(SUMIF($A$10:$A$509,$A37,$I$10:$I$509)-$M37,""))</f>
        <v/>
      </c>
      <c r="O37" s="218" t="n"/>
      <c r="P37" s="4" t="n"/>
      <c r="Q37" s="4" t="n"/>
      <c r="R37" s="4" t="n"/>
      <c r="S37" s="4" t="n"/>
      <c r="T37" s="4" t="n"/>
      <c r="U37" s="4" t="n"/>
      <c r="V37" s="4" t="n"/>
      <c r="W37" s="4" t="n"/>
      <c r="X37" s="4" t="n"/>
      <c r="Y37" s="4" t="n"/>
      <c r="Z37" s="4" t="n"/>
    </row>
    <row r="38" ht="10.5" customHeight="1" s="371">
      <c r="A38" s="65" t="inlineStr">
        <is>
          <t>ALB08219</t>
        </is>
      </c>
      <c r="B38" s="169">
        <f t="array" ref="B38">IF($A38="","",IFERROR(INDEX(PRESUPUESTO!$N$10:$N$262,MATCH($A38,PRESUPUESTO!$A$10:$A$262,0)),""))</f>
        <v/>
      </c>
      <c r="C38" s="66">
        <f t="array" ref="C38">IFERROR(INDEX(PRESUPUESTO!$B$10:$B$204,MATCH($A38&amp;"|"&amp;$B38,PRESUPUESTO!$O$10:$O$204,0)),"⚠ no existe en ese módulo")</f>
        <v/>
      </c>
      <c r="D38" s="218" t="n"/>
      <c r="E38" s="218" t="n"/>
      <c r="F38" s="218" t="n"/>
      <c r="G38" s="218" t="n"/>
      <c r="H38" s="218" t="n"/>
      <c r="I38" s="67">
        <f>SUMIFS($I$10:$I$31,$A$10:$A$31,$A38,$B$10:$B$31,$B38)</f>
        <v/>
      </c>
      <c r="J38" s="169">
        <f t="array" ref="J38">IF($A38="","",IFERROR(INDEX(PRESUPUESTO!$D$10:$D$174,MATCH($A38&amp;"|"&amp;$B38,PRESUPUESTO!$O$10:$O$174,0)),"⚠"))</f>
        <v/>
      </c>
      <c r="K38" s="176">
        <f t="array" ref="K38">IF($A38="","",IFERROR(INDEX(PRESUPUESTO!$C$10:$C$174,MATCH($A38&amp;"|"&amp;$B38,PRESUPUESTO!$O$10:$O$174,0)),""))</f>
        <v/>
      </c>
      <c r="L38" s="49">
        <f t="array" ref="L38">IF($A38="","",IFERROR(INDEX(PRESUPUESTO!$B$10:$B$174,MATCH($A38,PRESUPUESTO!$A$10:$A$174,0)),"⚠ clave no existe"))</f>
        <v/>
      </c>
      <c r="M38" s="71">
        <f t="array" ref="M38">IF($A38="","",IFERROR(INDEX(PRESUPUESTO!$C$10:$C$262,MATCH($A38,PRESUPUESTO!$A$10:$A$262,0)),""))</f>
        <v/>
      </c>
      <c r="N38" s="51">
        <f>IF($A38="","",IFERROR(SUMIF($A$10:$A$509,$A38,$I$10:$I$509)-$M38,""))</f>
        <v/>
      </c>
      <c r="O38" s="218" t="n"/>
      <c r="P38" s="4" t="n"/>
      <c r="Q38" s="4" t="n"/>
      <c r="R38" s="4" t="n"/>
      <c r="S38" s="4" t="n"/>
      <c r="T38" s="4" t="n"/>
      <c r="U38" s="4" t="n"/>
      <c r="V38" s="4" t="n"/>
      <c r="W38" s="4" t="n"/>
      <c r="X38" s="4" t="n"/>
      <c r="Y38" s="4" t="n"/>
      <c r="Z38" s="4" t="n"/>
    </row>
    <row r="39" ht="18.75" customHeight="1" s="371">
      <c r="A39" s="65" t="inlineStr">
        <is>
          <t>ALB08224</t>
        </is>
      </c>
      <c r="B39" s="169">
        <f t="array" ref="B39">IF($A39="","",IFERROR(INDEX(PRESUPUESTO!$N$10:$N$262,MATCH($A39,PRESUPUESTO!$A$10:$A$262,0)),""))</f>
        <v/>
      </c>
      <c r="C39" s="66">
        <f t="array" ref="C39">IFERROR(INDEX(PRESUPUESTO!$B$10:$B$204,MATCH($A39&amp;"|"&amp;$B39,PRESUPUESTO!$O$10:$O$204,0)),"⚠ no existe en ese módulo")</f>
        <v/>
      </c>
      <c r="D39" s="218" t="n"/>
      <c r="E39" s="218" t="n"/>
      <c r="F39" s="218" t="n"/>
      <c r="G39" s="218" t="n"/>
      <c r="H39" s="218" t="n"/>
      <c r="I39" s="67">
        <f>SUMIFS($I$10:$I$31,$A$10:$A$31,$A39,$B$10:$B$31,$B39)</f>
        <v/>
      </c>
      <c r="J39" s="169">
        <f t="array" ref="J39">IF($A39="","",IFERROR(INDEX(PRESUPUESTO!$D$10:$D$174,MATCH($A39&amp;"|"&amp;$B39,PRESUPUESTO!$O$10:$O$174,0)),"⚠"))</f>
        <v/>
      </c>
      <c r="K39" s="176">
        <f t="array" ref="K39">IF($A39="","",IFERROR(INDEX(PRESUPUESTO!$C$10:$C$174,MATCH($A39&amp;"|"&amp;$B39,PRESUPUESTO!$O$10:$O$174,0)),""))</f>
        <v/>
      </c>
      <c r="L39" s="49">
        <f t="array" ref="L39">IF($A39="","",IFERROR(INDEX(PRESUPUESTO!$B$10:$B$174,MATCH($A39,PRESUPUESTO!$A$10:$A$174,0)),"⚠ clave no existe"))</f>
        <v/>
      </c>
      <c r="M39" s="51">
        <f t="array" ref="M39">IF($A39="","",IFERROR(INDEX(PRESUPUESTO!$C$10:$C$262,MATCH($A39,PRESUPUESTO!$A$10:$A$262,0)),""))</f>
        <v/>
      </c>
      <c r="N39" s="51">
        <f>IF($A39="","",IFERROR(SUMIF($A$10:$A$509,$A39,$I$10:$I$509)-$M39,""))</f>
        <v/>
      </c>
      <c r="O39" s="218" t="n"/>
      <c r="P39" s="4" t="n"/>
      <c r="Q39" s="4" t="n"/>
      <c r="R39" s="4" t="n"/>
      <c r="S39" s="4" t="n"/>
      <c r="T39" s="4" t="n"/>
      <c r="U39" s="4" t="n"/>
      <c r="V39" s="4" t="n"/>
      <c r="W39" s="4" t="n"/>
      <c r="X39" s="4" t="n"/>
      <c r="Y39" s="4" t="n"/>
      <c r="Z39" s="4" t="n"/>
    </row>
    <row r="40" ht="18.75" customHeight="1" s="371">
      <c r="A40" s="65" t="inlineStr">
        <is>
          <t>ALB08226</t>
        </is>
      </c>
      <c r="B40" s="169">
        <f t="array" ref="B40">IF($A40="","",IFERROR(INDEX(PRESUPUESTO!$N$10:$N$262,MATCH($A40,PRESUPUESTO!$A$10:$A$262,0)),""))</f>
        <v/>
      </c>
      <c r="C40" s="66">
        <f t="array" ref="C40">IFERROR(INDEX(PRESUPUESTO!$B$10:$B$204,MATCH($A40&amp;"|"&amp;$B40,PRESUPUESTO!$O$10:$O$204,0)),"⚠ no existe en ese módulo")</f>
        <v/>
      </c>
      <c r="D40" s="218" t="n"/>
      <c r="E40" s="218" t="n"/>
      <c r="F40" s="218" t="n"/>
      <c r="G40" s="218" t="n"/>
      <c r="H40" s="218" t="n"/>
      <c r="I40" s="67">
        <f>SUMIFS($I$10:$I$31,$A$10:$A$31,$A40,$B$10:$B$31,$B40)</f>
        <v/>
      </c>
      <c r="J40" s="169">
        <f t="array" ref="J40">IF($A40="","",IFERROR(INDEX(PRESUPUESTO!$D$10:$D$174,MATCH($A40&amp;"|"&amp;$B40,PRESUPUESTO!$O$10:$O$174,0)),"⚠"))</f>
        <v/>
      </c>
      <c r="K40" s="176">
        <f t="array" ref="K40">IF($A40="","",IFERROR(INDEX(PRESUPUESTO!$C$10:$C$174,MATCH($A40&amp;"|"&amp;$B40,PRESUPUESTO!$O$10:$O$174,0)),""))</f>
        <v/>
      </c>
      <c r="L40" s="49">
        <f t="array" ref="L40">IF($A40="","",IFERROR(INDEX(PRESUPUESTO!$B$10:$B$174,MATCH($A40,PRESUPUESTO!$A$10:$A$174,0)),"⚠ clave no existe"))</f>
        <v/>
      </c>
      <c r="M40" s="51">
        <f t="array" ref="M40">IF($A40="","",IFERROR(INDEX(PRESUPUESTO!$C$10:$C$262,MATCH($A40,PRESUPUESTO!$A$10:$A$262,0)),""))</f>
        <v/>
      </c>
      <c r="N40" s="51">
        <f>IF($A40="","",IFERROR(SUMIF($A$10:$A$509,$A40,$I$10:$I$509)-$M40,""))</f>
        <v/>
      </c>
      <c r="O40" s="218" t="n"/>
      <c r="P40" s="4" t="n"/>
      <c r="Q40" s="4" t="n"/>
      <c r="R40" s="4" t="n"/>
      <c r="S40" s="4" t="n"/>
      <c r="T40" s="4" t="n"/>
      <c r="U40" s="4" t="n"/>
      <c r="V40" s="4" t="n"/>
      <c r="W40" s="4" t="n"/>
      <c r="X40" s="4" t="n"/>
      <c r="Y40" s="4" t="n"/>
      <c r="Z40" s="4" t="n"/>
    </row>
    <row r="41" ht="18.75" customHeight="1" s="371">
      <c r="A41" s="65" t="inlineStr">
        <is>
          <t>CIM04002</t>
        </is>
      </c>
      <c r="B41" s="169">
        <f t="array" ref="B41">IF($A41="","",IFERROR(INDEX(PRESUPUESTO!$N$10:$N$262,MATCH($A41,PRESUPUESTO!$A$10:$A$262,0)),""))</f>
        <v/>
      </c>
      <c r="C41" s="66">
        <f t="array" ref="C41">IFERROR(INDEX(PRESUPUESTO!$B$10:$B$204,MATCH($A41&amp;"|"&amp;$B41,PRESUPUESTO!$O$10:$O$204,0)),"⚠ no existe en ese módulo")</f>
        <v/>
      </c>
      <c r="D41" s="218" t="n"/>
      <c r="E41" s="218" t="n"/>
      <c r="F41" s="218" t="n"/>
      <c r="G41" s="218" t="n"/>
      <c r="H41" s="218" t="n"/>
      <c r="I41" s="67">
        <f>SUMIFS($I$10:$I$31,$A$10:$A$31,$A41,$B$10:$B$31,$B41)</f>
        <v/>
      </c>
      <c r="J41" s="169">
        <f t="array" ref="J41">IF($A41="","",IFERROR(INDEX(PRESUPUESTO!$D$10:$D$174,MATCH($A41&amp;"|"&amp;$B41,PRESUPUESTO!$O$10:$O$174,0)),"⚠"))</f>
        <v/>
      </c>
      <c r="K41" s="176">
        <f t="array" ref="K41">IF($A41="","",IFERROR(INDEX(PRESUPUESTO!$C$10:$C$174,MATCH($A41&amp;"|"&amp;$B41,PRESUPUESTO!$O$10:$O$174,0)),""))</f>
        <v/>
      </c>
      <c r="L41" s="49">
        <f t="array" ref="L41">IF($A41="","",IFERROR(INDEX(PRESUPUESTO!$B$10:$B$174,MATCH($A41,PRESUPUESTO!$A$10:$A$174,0)),"⚠ clave no existe"))</f>
        <v/>
      </c>
      <c r="M41" s="51">
        <f t="array" ref="M41">IF($A41="","",IFERROR(INDEX(PRESUPUESTO!$C$10:$C$262,MATCH($A41,PRESUPUESTO!$A$10:$A$262,0)),""))</f>
        <v/>
      </c>
      <c r="N41" s="51">
        <f>IF($A41="","",IFERROR(SUMIF($A$10:$A$509,$A41,$I$10:$I$509)-$M41,""))</f>
        <v/>
      </c>
      <c r="O41" s="218" t="n"/>
      <c r="P41" s="4" t="n"/>
      <c r="Q41" s="4" t="n"/>
      <c r="R41" s="4" t="n"/>
      <c r="S41" s="4" t="n"/>
      <c r="T41" s="4" t="n"/>
      <c r="U41" s="4" t="n"/>
      <c r="V41" s="4" t="n"/>
      <c r="W41" s="4" t="n"/>
      <c r="X41" s="4" t="n"/>
      <c r="Y41" s="4" t="n"/>
      <c r="Z41" s="4" t="n"/>
    </row>
    <row r="42" ht="18.75" customHeight="1" s="371">
      <c r="A42" s="65" t="inlineStr">
        <is>
          <t>CIM04003</t>
        </is>
      </c>
      <c r="B42" s="169">
        <f t="array" ref="B42">IF($A42="","",IFERROR(INDEX(PRESUPUESTO!$N$10:$N$262,MATCH($A42,PRESUPUESTO!$A$10:$A$262,0)),""))</f>
        <v/>
      </c>
      <c r="C42" s="66">
        <f t="array" ref="C42">IFERROR(INDEX(PRESUPUESTO!$B$10:$B$204,MATCH($A42&amp;"|"&amp;$B42,PRESUPUESTO!$O$10:$O$204,0)),"⚠ no existe en ese módulo")</f>
        <v/>
      </c>
      <c r="D42" s="218" t="n"/>
      <c r="E42" s="218" t="n"/>
      <c r="F42" s="218" t="n"/>
      <c r="G42" s="218" t="n"/>
      <c r="H42" s="218" t="n"/>
      <c r="I42" s="67">
        <f>SUMIFS($I$10:$I$31,$A$10:$A$31,$A42,$B$10:$B$31,$B42)</f>
        <v/>
      </c>
      <c r="J42" s="169">
        <f t="array" ref="J42">IF($A42="","",IFERROR(INDEX(PRESUPUESTO!$D$10:$D$174,MATCH($A42&amp;"|"&amp;$B42,PRESUPUESTO!$O$10:$O$174,0)),"⚠"))</f>
        <v/>
      </c>
      <c r="K42" s="176">
        <f t="array" ref="K42">IF($A42="","",IFERROR(INDEX(PRESUPUESTO!$C$10:$C$174,MATCH($A42&amp;"|"&amp;$B42,PRESUPUESTO!$O$10:$O$174,0)),""))</f>
        <v/>
      </c>
      <c r="L42" s="49">
        <f t="array" ref="L42">IF($A42="","",IFERROR(INDEX(PRESUPUESTO!$B$10:$B$174,MATCH($A42,PRESUPUESTO!$A$10:$A$174,0)),"⚠ clave no existe"))</f>
        <v/>
      </c>
      <c r="M42" s="51">
        <f t="array" ref="M42">IF($A42="","",IFERROR(INDEX(PRESUPUESTO!$C$10:$C$262,MATCH($A42,PRESUPUESTO!$A$10:$A$262,0)),""))</f>
        <v/>
      </c>
      <c r="N42" s="51">
        <f>IF($A42="","",IFERROR(SUMIF($A$10:$A$509,$A42,$I$10:$I$509)-$M42,""))</f>
        <v/>
      </c>
      <c r="O42" s="218" t="n"/>
      <c r="P42" s="4" t="n"/>
      <c r="Q42" s="4" t="n"/>
      <c r="R42" s="4" t="n"/>
      <c r="S42" s="4" t="n"/>
      <c r="T42" s="4" t="n"/>
      <c r="U42" s="4" t="n"/>
      <c r="V42" s="4" t="n"/>
      <c r="W42" s="4" t="n"/>
      <c r="X42" s="4" t="n"/>
      <c r="Y42" s="4" t="n"/>
      <c r="Z42" s="4" t="n"/>
    </row>
    <row r="43" ht="18.75" customHeight="1" s="371">
      <c r="A43" s="65" t="inlineStr">
        <is>
          <t>CIM04004</t>
        </is>
      </c>
      <c r="B43" s="169">
        <f t="array" ref="B43">IF($A43="","",IFERROR(INDEX(PRESUPUESTO!$N$10:$N$262,MATCH($A43,PRESUPUESTO!$A$10:$A$262,0)),""))</f>
        <v/>
      </c>
      <c r="C43" s="66">
        <f t="array" ref="C43">IFERROR(INDEX(PRESUPUESTO!$B$10:$B$204,MATCH($A43&amp;"|"&amp;$B43,PRESUPUESTO!$O$10:$O$204,0)),"⚠ no existe en ese módulo")</f>
        <v/>
      </c>
      <c r="D43" s="218" t="n"/>
      <c r="E43" s="218" t="n"/>
      <c r="F43" s="218" t="n"/>
      <c r="G43" s="218" t="n"/>
      <c r="H43" s="218" t="n"/>
      <c r="I43" s="67">
        <f>SUMIFS($I$10:$I$31,$A$10:$A$31,$A43,$B$10:$B$31,$B43)</f>
        <v/>
      </c>
      <c r="J43" s="169">
        <f t="array" ref="J43">IF($A43="","",IFERROR(INDEX(PRESUPUESTO!$D$10:$D$174,MATCH($A43&amp;"|"&amp;$B43,PRESUPUESTO!$O$10:$O$174,0)),"⚠"))</f>
        <v/>
      </c>
      <c r="K43" s="176">
        <f t="array" ref="K43">IF($A43="","",IFERROR(INDEX(PRESUPUESTO!$C$10:$C$174,MATCH($A43&amp;"|"&amp;$B43,PRESUPUESTO!$O$10:$O$174,0)),""))</f>
        <v/>
      </c>
      <c r="L43" s="49">
        <f t="array" ref="L43">IF($A43="","",IFERROR(INDEX(PRESUPUESTO!$B$10:$B$174,MATCH($A43,PRESUPUESTO!$A$10:$A$174,0)),"⚠ clave no existe"))</f>
        <v/>
      </c>
      <c r="M43" s="51">
        <f t="array" ref="M43">IF($A43="","",IFERROR(INDEX(PRESUPUESTO!$C$10:$C$262,MATCH($A43,PRESUPUESTO!$A$10:$A$262,0)),""))</f>
        <v/>
      </c>
      <c r="N43" s="51">
        <f>IF($A43="","",IFERROR(SUMIF($A$10:$A$509,$A43,$I$10:$I$509)-$M43,""))</f>
        <v/>
      </c>
      <c r="O43" s="218" t="n"/>
      <c r="P43" s="4" t="n"/>
      <c r="Q43" s="4" t="n"/>
      <c r="R43" s="4" t="n"/>
      <c r="S43" s="4" t="n"/>
      <c r="T43" s="4" t="n"/>
      <c r="U43" s="4" t="n"/>
      <c r="V43" s="4" t="n"/>
      <c r="W43" s="4" t="n"/>
      <c r="X43" s="4" t="n"/>
      <c r="Y43" s="4" t="n"/>
      <c r="Z43" s="4" t="n"/>
    </row>
    <row r="44" ht="18.75" customHeight="1" s="371">
      <c r="A44" s="65" t="inlineStr">
        <is>
          <t>DEM5029</t>
        </is>
      </c>
      <c r="B44" s="169">
        <f t="array" ref="B44">IF($A44="","",IFERROR(INDEX(PRESUPUESTO!$N$10:$N$262,MATCH($A44,PRESUPUESTO!$A$10:$A$262,0)),""))</f>
        <v/>
      </c>
      <c r="C44" s="66">
        <f t="array" ref="C44">IFERROR(INDEX(PRESUPUESTO!$B$10:$B$204,MATCH($A44&amp;"|"&amp;$B44,PRESUPUESTO!$O$10:$O$204,0)),"⚠ no existe en ese módulo")</f>
        <v/>
      </c>
      <c r="D44" s="218" t="n"/>
      <c r="E44" s="218" t="n"/>
      <c r="F44" s="218" t="n"/>
      <c r="G44" s="218" t="n"/>
      <c r="H44" s="218" t="n"/>
      <c r="I44" s="67">
        <f>SUMIFS($I$10:$I$31,$A$10:$A$31,$A44,$B$10:$B$31,$B44)</f>
        <v/>
      </c>
      <c r="J44" s="169">
        <f t="array" ref="J44">IF($A44="","",IFERROR(INDEX(PRESUPUESTO!$D$10:$D$174,MATCH($A44&amp;"|"&amp;$B44,PRESUPUESTO!$O$10:$O$174,0)),"⚠"))</f>
        <v/>
      </c>
      <c r="K44" s="176">
        <f t="array" ref="K44">IF($A44="","",IFERROR(INDEX(PRESUPUESTO!$C$10:$C$174,MATCH($A44&amp;"|"&amp;$B44,PRESUPUESTO!$O$10:$O$174,0)),""))</f>
        <v/>
      </c>
      <c r="L44" s="49">
        <f t="array" ref="L44">IF($A44="","",IFERROR(INDEX(PRESUPUESTO!$B$10:$B$174,MATCH($A44,PRESUPUESTO!$A$10:$A$174,0)),"⚠ clave no existe"))</f>
        <v/>
      </c>
      <c r="M44" s="51">
        <f t="array" ref="M44">IF($A44="","",IFERROR(INDEX(PRESUPUESTO!$C$10:$C$262,MATCH($A44,PRESUPUESTO!$A$10:$A$262,0)),""))</f>
        <v/>
      </c>
      <c r="N44" s="51">
        <f>IF($A44="","",IFERROR(SUMIF($A$10:$A$509,$A44,$I$10:$I$509)-$M44,""))</f>
        <v/>
      </c>
      <c r="O44" s="218" t="n"/>
      <c r="P44" s="4" t="n"/>
      <c r="Q44" s="4" t="n"/>
      <c r="R44" s="4" t="n"/>
      <c r="S44" s="4" t="n"/>
      <c r="T44" s="4" t="n"/>
      <c r="U44" s="4" t="n"/>
      <c r="V44" s="4" t="n"/>
      <c r="W44" s="4" t="n"/>
      <c r="X44" s="4" t="n"/>
      <c r="Y44" s="4" t="n"/>
      <c r="Z44" s="4" t="n"/>
    </row>
    <row r="45" ht="18.75" customHeight="1" s="371">
      <c r="A45" s="65" t="inlineStr">
        <is>
          <t>DEM5030</t>
        </is>
      </c>
      <c r="B45" s="169">
        <f t="array" ref="B45">IF($A45="","",IFERROR(INDEX(PRESUPUESTO!$N$10:$N$262,MATCH($A45,PRESUPUESTO!$A$10:$A$262,0)),""))</f>
        <v/>
      </c>
      <c r="C45" s="66">
        <f t="array" ref="C45">IFERROR(INDEX(PRESUPUESTO!$B$10:$B$204,MATCH($A45&amp;"|"&amp;$B45,PRESUPUESTO!$O$10:$O$204,0)),"⚠ no existe en ese módulo")</f>
        <v/>
      </c>
      <c r="D45" s="218" t="n"/>
      <c r="E45" s="218" t="n"/>
      <c r="F45" s="218" t="n"/>
      <c r="G45" s="218" t="n"/>
      <c r="H45" s="218" t="n"/>
      <c r="I45" s="67">
        <f>SUMIFS($I$10:$I$31,$A$10:$A$31,$A45,$B$10:$B$31,$B45)</f>
        <v/>
      </c>
      <c r="J45" s="169">
        <f t="array" ref="J45">IF($A45="","",IFERROR(INDEX(PRESUPUESTO!$D$10:$D$174,MATCH($A45&amp;"|"&amp;$B45,PRESUPUESTO!$O$10:$O$174,0)),"⚠"))</f>
        <v/>
      </c>
      <c r="K45" s="176">
        <f t="array" ref="K45">IF($A45="","",IFERROR(INDEX(PRESUPUESTO!$C$10:$C$174,MATCH($A45&amp;"|"&amp;$B45,PRESUPUESTO!$O$10:$O$174,0)),""))</f>
        <v/>
      </c>
      <c r="L45" s="47">
        <f t="array" ref="L45">IF($A45="","",IFERROR(INDEX(PRESUPUESTO!$B$10:$B$174,MATCH($A45,PRESUPUESTO!$A$10:$A$174,0)),"⚠ clave no existe"))</f>
        <v/>
      </c>
      <c r="M45" s="51">
        <f t="array" ref="M45">IF($A45="","",IFERROR(INDEX(PRESUPUESTO!$C$10:$C$262,MATCH($A45,PRESUPUESTO!$A$10:$A$262,0)),""))</f>
        <v/>
      </c>
      <c r="N45" s="51">
        <f>IF($A45="","",IFERROR(SUMIF($A$10:$A$509,$A45,$I$10:$I$509)-$M45,""))</f>
        <v/>
      </c>
      <c r="O45" s="218" t="n"/>
      <c r="P45" s="4" t="n"/>
      <c r="Q45" s="4" t="n"/>
      <c r="R45" s="4" t="n"/>
      <c r="S45" s="4" t="n"/>
      <c r="T45" s="4" t="n"/>
      <c r="U45" s="4" t="n"/>
      <c r="V45" s="4" t="n"/>
      <c r="W45" s="4" t="n"/>
      <c r="X45" s="4" t="n"/>
      <c r="Y45" s="4" t="n"/>
      <c r="Z45" s="4" t="n"/>
    </row>
    <row r="46" ht="18.75" customHeight="1" s="371">
      <c r="A46" s="65" t="inlineStr">
        <is>
          <t>DEM5031</t>
        </is>
      </c>
      <c r="B46" s="169">
        <f t="array" ref="B46">IF($A46="","",IFERROR(INDEX(PRESUPUESTO!$N$10:$N$262,MATCH($A46,PRESUPUESTO!$A$10:$A$262,0)),""))</f>
        <v/>
      </c>
      <c r="C46" s="66">
        <f t="array" ref="C46">IFERROR(INDEX(PRESUPUESTO!$B$10:$B$204,MATCH($A46&amp;"|"&amp;$B46,PRESUPUESTO!$O$10:$O$204,0)),"⚠ no existe en ese módulo")</f>
        <v/>
      </c>
      <c r="D46" s="218" t="n"/>
      <c r="E46" s="218" t="n"/>
      <c r="F46" s="218" t="n"/>
      <c r="G46" s="218" t="n"/>
      <c r="H46" s="218" t="n"/>
      <c r="I46" s="67">
        <f>SUMIFS($I$10:$I$31,$A$10:$A$31,$A46,$B$10:$B$31,$B46)</f>
        <v/>
      </c>
      <c r="J46" s="169">
        <f t="array" ref="J46">IF($A46="","",IFERROR(INDEX(PRESUPUESTO!$D$10:$D$174,MATCH($A46&amp;"|"&amp;$B46,PRESUPUESTO!$O$10:$O$174,0)),"⚠"))</f>
        <v/>
      </c>
      <c r="K46" s="176">
        <f t="array" ref="K46">IF($A46="","",IFERROR(INDEX(PRESUPUESTO!$C$10:$C$174,MATCH($A46&amp;"|"&amp;$B46,PRESUPUESTO!$O$10:$O$174,0)),""))</f>
        <v/>
      </c>
      <c r="L46" s="47">
        <f t="array" ref="L46">IF($A46="","",IFERROR(INDEX(PRESUPUESTO!$B$10:$B$174,MATCH($A46,PRESUPUESTO!$A$10:$A$174,0)),"⚠ clave no existe"))</f>
        <v/>
      </c>
      <c r="M46" s="51">
        <f t="array" ref="M46">IF($A46="","",IFERROR(INDEX(PRESUPUESTO!$C$10:$C$262,MATCH($A46,PRESUPUESTO!$A$10:$A$262,0)),""))</f>
        <v/>
      </c>
      <c r="N46" s="51">
        <f>IF($A46="","",IFERROR(SUMIF($A$10:$A$509,$A46,$I$10:$I$509)-$M46,""))</f>
        <v/>
      </c>
      <c r="O46" s="218" t="n"/>
      <c r="P46" s="4" t="n"/>
      <c r="Q46" s="4" t="n"/>
      <c r="R46" s="4" t="n"/>
      <c r="S46" s="4" t="n"/>
      <c r="T46" s="4" t="n"/>
      <c r="U46" s="4" t="n"/>
      <c r="V46" s="4" t="n"/>
      <c r="W46" s="4" t="n"/>
      <c r="X46" s="4" t="n"/>
      <c r="Y46" s="4" t="n"/>
      <c r="Z46" s="4" t="n"/>
    </row>
    <row r="47" ht="18.75" customHeight="1" s="371">
      <c r="A47" s="65" t="inlineStr">
        <is>
          <t>EXV3018</t>
        </is>
      </c>
      <c r="B47" s="169">
        <f t="array" ref="B47">IF($A47="","",IFERROR(INDEX(PRESUPUESTO!$N$10:$N$262,MATCH($A47,PRESUPUESTO!$A$10:$A$262,0)),""))</f>
        <v/>
      </c>
      <c r="C47" s="66">
        <f t="array" ref="C47">IFERROR(INDEX(PRESUPUESTO!$B$10:$B$204,MATCH($A47&amp;"|"&amp;$B47,PRESUPUESTO!$O$10:$O$204,0)),"⚠ no existe en ese módulo")</f>
        <v/>
      </c>
      <c r="D47" s="218" t="n"/>
      <c r="E47" s="218" t="n"/>
      <c r="F47" s="218" t="n"/>
      <c r="G47" s="218" t="n"/>
      <c r="H47" s="218" t="n"/>
      <c r="I47" s="67">
        <f>SUMIFS($I$10:$I$31,$A$10:$A$31,$A47,$B$10:$B$31,$B47)</f>
        <v/>
      </c>
      <c r="J47" s="169">
        <f t="array" ref="J47">IF($A47="","",IFERROR(INDEX(PRESUPUESTO!$D$10:$D$174,MATCH($A47&amp;"|"&amp;$B47,PRESUPUESTO!$O$10:$O$174,0)),"⚠"))</f>
        <v/>
      </c>
      <c r="K47" s="176">
        <f t="array" ref="K47">IF($A47="","",IFERROR(INDEX(PRESUPUESTO!$C$10:$C$174,MATCH($A47&amp;"|"&amp;$B47,PRESUPUESTO!$O$10:$O$174,0)),""))</f>
        <v/>
      </c>
      <c r="L47" s="47">
        <f t="array" ref="L47">IF($A47="","",IFERROR(INDEX(PRESUPUESTO!$B$10:$B$174,MATCH($A47,PRESUPUESTO!$A$10:$A$174,0)),"⚠ clave no existe"))</f>
        <v/>
      </c>
      <c r="M47" s="51">
        <f t="array" ref="M47">IF($A47="","",IFERROR(INDEX(PRESUPUESTO!$C$10:$C$262,MATCH($A47,PRESUPUESTO!$A$10:$A$262,0)),""))</f>
        <v/>
      </c>
      <c r="N47" s="51">
        <f>IF($A47="","",IFERROR(SUMIF($A$10:$A$509,$A47,$I$10:$I$509)-$M47,""))</f>
        <v/>
      </c>
      <c r="O47" s="218" t="n"/>
      <c r="P47" s="4" t="n"/>
      <c r="Q47" s="4" t="n"/>
      <c r="R47" s="4" t="n"/>
      <c r="S47" s="4" t="n"/>
      <c r="T47" s="4" t="n"/>
      <c r="U47" s="4" t="n"/>
      <c r="V47" s="4" t="n"/>
      <c r="W47" s="4" t="n"/>
      <c r="X47" s="4" t="n"/>
      <c r="Y47" s="4" t="n"/>
      <c r="Z47" s="4" t="n"/>
    </row>
    <row r="48" ht="18.75" customHeight="1" s="371">
      <c r="A48" s="65" t="inlineStr">
        <is>
          <t>EXV3019</t>
        </is>
      </c>
      <c r="B48" s="169">
        <f t="array" ref="B48">IF($A48="","",IFERROR(INDEX(PRESUPUESTO!$N$10:$N$262,MATCH($A48,PRESUPUESTO!$A$10:$A$262,0)),""))</f>
        <v/>
      </c>
      <c r="C48" s="66">
        <f t="array" ref="C48">IFERROR(INDEX(PRESUPUESTO!$B$10:$B$204,MATCH($A48&amp;"|"&amp;$B48,PRESUPUESTO!$O$10:$O$204,0)),"⚠ no existe en ese módulo")</f>
        <v/>
      </c>
      <c r="D48" s="218" t="n"/>
      <c r="E48" s="218" t="n"/>
      <c r="F48" s="218" t="n"/>
      <c r="G48" s="218" t="n"/>
      <c r="H48" s="218" t="n"/>
      <c r="I48" s="67">
        <f>SUMIFS($I$10:$I$31,$A$10:$A$31,$A48,$B$10:$B$31,$B48)</f>
        <v/>
      </c>
      <c r="J48" s="169">
        <f t="array" ref="J48">IF($A48="","",IFERROR(INDEX(PRESUPUESTO!$D$10:$D$174,MATCH($A48&amp;"|"&amp;$B48,PRESUPUESTO!$O$10:$O$174,0)),"⚠"))</f>
        <v/>
      </c>
      <c r="K48" s="176">
        <f t="array" ref="K48">IF($A48="","",IFERROR(INDEX(PRESUPUESTO!$C$10:$C$174,MATCH($A48&amp;"|"&amp;$B48,PRESUPUESTO!$O$10:$O$174,0)),""))</f>
        <v/>
      </c>
      <c r="L48" s="47">
        <f t="array" ref="L48">IF($A48="","",IFERROR(INDEX(PRESUPUESTO!$B$10:$B$174,MATCH($A48,PRESUPUESTO!$A$10:$A$174,0)),"⚠ clave no existe"))</f>
        <v/>
      </c>
      <c r="M48" s="51">
        <f t="array" ref="M48">IF($A48="","",IFERROR(INDEX(PRESUPUESTO!$C$10:$C$262,MATCH($A48,PRESUPUESTO!$A$10:$A$262,0)),""))</f>
        <v/>
      </c>
      <c r="N48" s="51">
        <f>IF($A48="","",IFERROR(SUMIF($A$10:$A$509,$A48,$I$10:$I$509)-$M48,""))</f>
        <v/>
      </c>
      <c r="O48" s="218" t="n"/>
      <c r="P48" s="4" t="n"/>
      <c r="Q48" s="4" t="n"/>
      <c r="R48" s="4" t="n"/>
      <c r="S48" s="4" t="n"/>
      <c r="T48" s="4" t="n"/>
      <c r="U48" s="4" t="n"/>
      <c r="V48" s="4" t="n"/>
      <c r="W48" s="4" t="n"/>
      <c r="X48" s="4" t="n"/>
      <c r="Y48" s="4" t="n"/>
      <c r="Z48" s="4" t="n"/>
    </row>
    <row r="49" ht="18.75" customHeight="1" s="371">
      <c r="A49" s="65" t="inlineStr">
        <is>
          <t>PRE02226</t>
        </is>
      </c>
      <c r="B49" s="169">
        <f t="array" ref="B49">IF($A49="","",IFERROR(INDEX(PRESUPUESTO!$N$10:$N$262,MATCH($A49,PRESUPUESTO!$A$10:$A$262,0)),""))</f>
        <v/>
      </c>
      <c r="C49" s="66">
        <f t="array" ref="C49">IFERROR(INDEX(PRESUPUESTO!$B$10:$B$204,MATCH($A49&amp;"|"&amp;$B49,PRESUPUESTO!$O$10:$O$204,0)),"⚠ no existe en ese módulo")</f>
        <v/>
      </c>
      <c r="D49" s="218" t="n"/>
      <c r="E49" s="218" t="n"/>
      <c r="F49" s="218" t="n"/>
      <c r="G49" s="218" t="n"/>
      <c r="H49" s="218" t="n"/>
      <c r="I49" s="67">
        <f>SUMIFS($I$10:$I$31,$A$10:$A$31,$A49,$B$10:$B$31,$B49)</f>
        <v/>
      </c>
      <c r="J49" s="169">
        <f t="array" ref="J49">IF($A49="","",IFERROR(INDEX(PRESUPUESTO!$D$10:$D$174,MATCH($A49&amp;"|"&amp;$B49,PRESUPUESTO!$O$10:$O$174,0)),"⚠"))</f>
        <v/>
      </c>
      <c r="K49" s="176">
        <f t="array" ref="K49">IF($A49="","",IFERROR(INDEX(PRESUPUESTO!$C$10:$C$174,MATCH($A49&amp;"|"&amp;$B49,PRESUPUESTO!$O$10:$O$174,0)),""))</f>
        <v/>
      </c>
      <c r="L49" s="47">
        <f t="array" ref="L49">IF($A49="","",IFERROR(INDEX(PRESUPUESTO!$B$10:$B$174,MATCH($A49,PRESUPUESTO!$A$10:$A$174,0)),"⚠ clave no existe"))</f>
        <v/>
      </c>
      <c r="M49" s="51">
        <f t="array" ref="M49">IF($A49="","",IFERROR(INDEX(PRESUPUESTO!$C$10:$C$262,MATCH($A49,PRESUPUESTO!$A$10:$A$262,0)),""))</f>
        <v/>
      </c>
      <c r="N49" s="51">
        <f>IF($A49="","",IFERROR(SUMIF($A$10:$A$509,$A49,$I$10:$I$509)-$M49,""))</f>
        <v/>
      </c>
      <c r="O49" s="218" t="n"/>
      <c r="P49" s="4" t="n"/>
      <c r="Q49" s="4" t="n"/>
      <c r="R49" s="4" t="n"/>
      <c r="S49" s="4" t="n"/>
      <c r="T49" s="4" t="n"/>
      <c r="U49" s="4" t="n"/>
      <c r="V49" s="4" t="n"/>
      <c r="W49" s="4" t="n"/>
      <c r="X49" s="4" t="n"/>
      <c r="Y49" s="4" t="n"/>
      <c r="Z49" s="4" t="n"/>
    </row>
    <row r="50" ht="15.75" customHeight="1" s="371">
      <c r="A50" s="218" t="n"/>
      <c r="B50" s="218">
        <f t="array" ref="B50">IF($A50="","",IFERROR(INDEX(PRESUPUESTO!$N$10:$N$262,MATCH($A50,PRESUPUESTO!$A$10:$A$262,0)),""))</f>
        <v/>
      </c>
      <c r="C50" s="218" t="n"/>
      <c r="D50" s="218" t="n"/>
      <c r="E50" s="218" t="n"/>
      <c r="F50" s="218" t="n"/>
      <c r="G50" s="218" t="n"/>
      <c r="H50" s="218" t="n"/>
      <c r="I50" s="218" t="n"/>
      <c r="J50" s="218">
        <f t="array" ref="J50">IF($A50="","",IFERROR(INDEX(PRESUPUESTO!$D$10:$D$174,MATCH($A50&amp;"|"&amp;$B50,PRESUPUESTO!$O$10:$O$174,0)),"⚠"))</f>
        <v/>
      </c>
      <c r="K50" s="218">
        <f t="array" ref="K50">IF($A50="","",IFERROR(INDEX(PRESUPUESTO!$C$10:$C$174,MATCH($A50&amp;"|"&amp;$B50,PRESUPUESTO!$O$10:$O$174,0)),""))</f>
        <v/>
      </c>
      <c r="L50" s="47">
        <f t="array" ref="L50">IF($A50="","",IFERROR(INDEX(PRESUPUESTO!$B$10:$B$174,MATCH($A50,PRESUPUESTO!$A$10:$A$174,0)),"⚠ clave no existe"))</f>
        <v/>
      </c>
      <c r="M50" s="51">
        <f t="array" ref="M50">IF($A50="","",IFERROR(INDEX(PRESUPUESTO!$C$10:$C$262,MATCH($A50,PRESUPUESTO!$A$10:$A$262,0)),""))</f>
        <v/>
      </c>
      <c r="N50" s="51">
        <f>IF($A50="","",IFERROR(SUMIF($A$10:$A$509,$A50,$I$10:$I$509)-$M50,""))</f>
        <v/>
      </c>
      <c r="O50" s="218" t="n"/>
      <c r="P50" s="4" t="n"/>
      <c r="Q50" s="4" t="n"/>
      <c r="R50" s="4" t="n"/>
      <c r="S50" s="4" t="n"/>
      <c r="T50" s="4" t="n"/>
      <c r="U50" s="4" t="n"/>
      <c r="V50" s="4" t="n"/>
      <c r="W50" s="4" t="n"/>
      <c r="X50" s="4" t="n"/>
      <c r="Y50" s="4" t="n"/>
      <c r="Z50" s="4" t="n"/>
    </row>
    <row r="51" ht="15" customHeight="1" s="371">
      <c r="A51" s="218" t="n"/>
      <c r="B51" s="218">
        <f t="array" ref="B51">IF($A51="","",IFERROR(INDEX(PRESUPUESTO!$N$10:$N$262,MATCH($A51,PRESUPUESTO!$A$10:$A$262,0)),""))</f>
        <v/>
      </c>
      <c r="C51" s="353" t="inlineStr">
        <is>
          <t>Renglón en rojo = el volumen del generador NO coincide con la cantidad capturada en el presupuesto.</t>
        </is>
      </c>
      <c r="D51" s="218" t="n"/>
      <c r="E51" s="218" t="n"/>
      <c r="F51" s="218" t="n"/>
      <c r="G51" s="218" t="n"/>
      <c r="H51" s="218" t="n"/>
      <c r="I51" s="218" t="n"/>
      <c r="J51" s="218">
        <f t="array" ref="J51">IF($A51="","",IFERROR(INDEX(PRESUPUESTO!$D$10:$D$174,MATCH($A51&amp;"|"&amp;$B51,PRESUPUESTO!$O$10:$O$174,0)),"⚠"))</f>
        <v/>
      </c>
      <c r="K51" s="218">
        <f t="array" ref="K51">IF($A51="","",IFERROR(INDEX(PRESUPUESTO!$C$10:$C$174,MATCH($A51&amp;"|"&amp;$B51,PRESUPUESTO!$O$10:$O$174,0)),""))</f>
        <v/>
      </c>
      <c r="L51" s="47">
        <f t="array" ref="L51">IF($A51="","",IFERROR(INDEX(PRESUPUESTO!$B$10:$B$174,MATCH($A51,PRESUPUESTO!$A$10:$A$174,0)),"⚠ clave no existe"))</f>
        <v/>
      </c>
      <c r="M51" s="51">
        <f t="array" ref="M51">IF($A51="","",IFERROR(INDEX(PRESUPUESTO!$C$10:$C$262,MATCH($A51,PRESUPUESTO!$A$10:$A$262,0)),""))</f>
        <v/>
      </c>
      <c r="N51" s="51">
        <f>IF($A51="","",IFERROR(SUMIF($A$10:$A$509,$A51,$I$10:$I$509)-$M51,""))</f>
        <v/>
      </c>
      <c r="O51" s="218" t="n"/>
      <c r="P51" s="4" t="n"/>
      <c r="Q51" s="4" t="n"/>
      <c r="R51" s="4" t="n"/>
      <c r="S51" s="4" t="n"/>
      <c r="T51" s="4" t="n"/>
      <c r="U51" s="4" t="n"/>
      <c r="V51" s="4" t="n"/>
      <c r="W51" s="4" t="n"/>
      <c r="X51" s="4" t="n"/>
      <c r="Y51" s="4" t="n"/>
      <c r="Z51" s="4" t="n"/>
    </row>
    <row r="52" ht="15" customHeight="1" s="371">
      <c r="A52" s="218" t="n"/>
      <c r="B52" s="218">
        <f t="array" ref="B52">IF($A52="","",IFERROR(INDEX(PRESUPUESTO!$N$10:$N$262,MATCH($A52,PRESUPUESTO!$A$10:$A$262,0)),""))</f>
        <v/>
      </c>
      <c r="C52" s="353" t="inlineStr">
        <is>
          <t>Celda amarilla en FUENTE = el dato viene de un supuesto, no de plano. Hay que confirmarlo antes de cotizar.</t>
        </is>
      </c>
      <c r="D52" s="218" t="n"/>
      <c r="E52" s="218" t="n"/>
      <c r="F52" s="218" t="n"/>
      <c r="G52" s="218" t="n"/>
      <c r="H52" s="218" t="n"/>
      <c r="I52" s="218" t="n"/>
      <c r="J52" s="218">
        <f t="array" ref="J52">IF($A52="","",IFERROR(INDEX(PRESUPUESTO!$D$10:$D$174,MATCH($A52&amp;"|"&amp;$B52,PRESUPUESTO!$O$10:$O$174,0)),"⚠"))</f>
        <v/>
      </c>
      <c r="K52" s="218">
        <f t="array" ref="K52">IF($A52="","",IFERROR(INDEX(PRESUPUESTO!$C$10:$C$174,MATCH($A52&amp;"|"&amp;$B52,PRESUPUESTO!$O$10:$O$174,0)),""))</f>
        <v/>
      </c>
      <c r="L52" s="47">
        <f t="array" ref="L52">IF($A52="","",IFERROR(INDEX(PRESUPUESTO!$B$10:$B$174,MATCH($A52,PRESUPUESTO!$A$10:$A$174,0)),"⚠ clave no existe"))</f>
        <v/>
      </c>
      <c r="M52" s="51">
        <f t="array" ref="M52">IF($A52="","",IFERROR(INDEX(PRESUPUESTO!$C$10:$C$262,MATCH($A52,PRESUPUESTO!$A$10:$A$262,0)),""))</f>
        <v/>
      </c>
      <c r="N52" s="51">
        <f>IF($A52="","",IFERROR(SUMIF($A$10:$A$509,$A52,$I$10:$I$509)-$M52,""))</f>
        <v/>
      </c>
      <c r="O52" s="218" t="n"/>
      <c r="P52" s="4" t="n"/>
      <c r="Q52" s="4" t="n"/>
      <c r="R52" s="4" t="n"/>
      <c r="S52" s="4" t="n"/>
      <c r="T52" s="4" t="n"/>
      <c r="U52" s="4" t="n"/>
      <c r="V52" s="4" t="n"/>
      <c r="W52" s="4" t="n"/>
      <c r="X52" s="4" t="n"/>
      <c r="Y52" s="4" t="n"/>
      <c r="Z52" s="4" t="n"/>
    </row>
    <row r="53" ht="15.75" customHeight="1" s="371">
      <c r="A53" s="218" t="n"/>
      <c r="B53" s="218">
        <f t="array" ref="B53">IF($A53="","",IFERROR(INDEX(PRESUPUESTO!$N$10:$N$262,MATCH($A53,PRESUPUESTO!$A$10:$A$262,0)),""))</f>
        <v/>
      </c>
      <c r="C53" s="218" t="n"/>
      <c r="D53" s="218" t="n"/>
      <c r="E53" s="218" t="n"/>
      <c r="F53" s="218" t="n"/>
      <c r="G53" s="218" t="n"/>
      <c r="H53" s="218" t="n"/>
      <c r="I53" s="218" t="n"/>
      <c r="J53" s="218">
        <f t="array" ref="J53">IF($A53="","",IFERROR(INDEX(PRESUPUESTO!$D$10:$D$174,MATCH($A53&amp;"|"&amp;$B53,PRESUPUESTO!$O$10:$O$174,0)),"⚠"))</f>
        <v/>
      </c>
      <c r="K53" s="218">
        <f t="array" ref="K53">IF($A53="","",IFERROR(INDEX(PRESUPUESTO!$C$10:$C$174,MATCH($A53&amp;"|"&amp;$B53,PRESUPUESTO!$O$10:$O$174,0)),""))</f>
        <v/>
      </c>
      <c r="L53" s="47">
        <f t="array" ref="L53">IF($A53="","",IFERROR(INDEX(PRESUPUESTO!$B$10:$B$174,MATCH($A53,PRESUPUESTO!$A$10:$A$174,0)),"⚠ clave no existe"))</f>
        <v/>
      </c>
      <c r="M53" s="51">
        <f t="array" ref="M53">IF($A53="","",IFERROR(INDEX(PRESUPUESTO!$C$10:$C$262,MATCH($A53,PRESUPUESTO!$A$10:$A$262,0)),""))</f>
        <v/>
      </c>
      <c r="N53" s="51">
        <f>IF($A53="","",IFERROR(SUMIF($A$10:$A$509,$A53,$I$10:$I$509)-$M53,""))</f>
        <v/>
      </c>
      <c r="O53" s="218" t="n"/>
      <c r="P53" s="4" t="n"/>
      <c r="Q53" s="4" t="n"/>
      <c r="R53" s="4" t="n"/>
      <c r="S53" s="4" t="n"/>
      <c r="T53" s="4" t="n"/>
      <c r="U53" s="4" t="n"/>
      <c r="V53" s="4" t="n"/>
      <c r="W53" s="4" t="n"/>
      <c r="X53" s="4" t="n"/>
      <c r="Y53" s="4" t="n"/>
      <c r="Z53" s="4" t="n"/>
    </row>
    <row r="54" ht="15.75" customHeight="1" s="371">
      <c r="A54" s="218" t="n"/>
      <c r="B54" s="218">
        <f t="array" ref="B54">IF($A54="","",IFERROR(INDEX(PRESUPUESTO!$N$10:$N$262,MATCH($A54,PRESUPUESTO!$A$10:$A$262,0)),""))</f>
        <v/>
      </c>
      <c r="C54" s="218" t="n"/>
      <c r="D54" s="218" t="n"/>
      <c r="E54" s="218" t="n"/>
      <c r="F54" s="218" t="n"/>
      <c r="G54" s="218" t="n"/>
      <c r="H54" s="218" t="n"/>
      <c r="I54" s="218" t="n"/>
      <c r="J54" s="218">
        <f t="array" ref="J54">IF($A54="","",IFERROR(INDEX(PRESUPUESTO!$D$10:$D$174,MATCH($A54&amp;"|"&amp;$B54,PRESUPUESTO!$O$10:$O$174,0)),"⚠"))</f>
        <v/>
      </c>
      <c r="K54" s="218">
        <f t="array" ref="K54">IF($A54="","",IFERROR(INDEX(PRESUPUESTO!$C$10:$C$174,MATCH($A54&amp;"|"&amp;$B54,PRESUPUESTO!$O$10:$O$174,0)),""))</f>
        <v/>
      </c>
      <c r="L54" s="47">
        <f t="array" ref="L54">IF($A54="","",IFERROR(INDEX(PRESUPUESTO!$B$10:$B$174,MATCH($A54,PRESUPUESTO!$A$10:$A$174,0)),"⚠ clave no existe"))</f>
        <v/>
      </c>
      <c r="M54" s="51">
        <f t="array" ref="M54">IF($A54="","",IFERROR(INDEX(PRESUPUESTO!$C$10:$C$262,MATCH($A54,PRESUPUESTO!$A$10:$A$262,0)),""))</f>
        <v/>
      </c>
      <c r="N54" s="51">
        <f>IF($A54="","",IFERROR(SUMIF($A$10:$A$509,$A54,$I$10:$I$509)-$M54,""))</f>
        <v/>
      </c>
      <c r="O54" s="218" t="n"/>
      <c r="P54" s="4" t="n"/>
      <c r="Q54" s="4" t="n"/>
      <c r="R54" s="4" t="n"/>
      <c r="S54" s="4" t="n"/>
      <c r="T54" s="4" t="n"/>
      <c r="U54" s="4" t="n"/>
      <c r="V54" s="4" t="n"/>
      <c r="W54" s="4" t="n"/>
      <c r="X54" s="4" t="n"/>
      <c r="Y54" s="4" t="n"/>
      <c r="Z54" s="4" t="n"/>
    </row>
    <row r="55" ht="15.75" customHeight="1" s="371">
      <c r="A55" s="218" t="n"/>
      <c r="B55" s="218">
        <f t="array" ref="B55">IF($A55="","",IFERROR(INDEX(PRESUPUESTO!$N$10:$N$262,MATCH($A55,PRESUPUESTO!$A$10:$A$262,0)),""))</f>
        <v/>
      </c>
      <c r="C55" s="218" t="n"/>
      <c r="D55" s="218" t="n"/>
      <c r="E55" s="218" t="n"/>
      <c r="F55" s="218" t="n"/>
      <c r="G55" s="218" t="n"/>
      <c r="H55" s="218" t="n"/>
      <c r="I55" s="218" t="n"/>
      <c r="J55" s="218">
        <f t="array" ref="J55">IF($A55="","",IFERROR(INDEX(PRESUPUESTO!$D$10:$D$174,MATCH($A55&amp;"|"&amp;$B55,PRESUPUESTO!$O$10:$O$174,0)),"⚠"))</f>
        <v/>
      </c>
      <c r="K55" s="218">
        <f t="array" ref="K55">IF($A55="","",IFERROR(INDEX(PRESUPUESTO!$C$10:$C$174,MATCH($A55&amp;"|"&amp;$B55,PRESUPUESTO!$O$10:$O$174,0)),""))</f>
        <v/>
      </c>
      <c r="L55" s="47">
        <f t="array" ref="L55">IF($A55="","",IFERROR(INDEX(PRESUPUESTO!$B$10:$B$174,MATCH($A55,PRESUPUESTO!$A$10:$A$174,0)),"⚠ clave no existe"))</f>
        <v/>
      </c>
      <c r="M55" s="51">
        <f t="array" ref="M55">IF($A55="","",IFERROR(INDEX(PRESUPUESTO!$C$10:$C$262,MATCH($A55,PRESUPUESTO!$A$10:$A$262,0)),""))</f>
        <v/>
      </c>
      <c r="N55" s="51">
        <f>IF($A55="","",IFERROR(SUMIF($A$10:$A$509,$A55,$I$10:$I$509)-$M55,""))</f>
        <v/>
      </c>
      <c r="O55" s="218" t="n"/>
      <c r="P55" s="4" t="n"/>
      <c r="Q55" s="4" t="n"/>
      <c r="R55" s="4" t="n"/>
      <c r="S55" s="4" t="n"/>
      <c r="T55" s="4" t="n"/>
      <c r="U55" s="4" t="n"/>
      <c r="V55" s="4" t="n"/>
      <c r="W55" s="4" t="n"/>
      <c r="X55" s="4" t="n"/>
      <c r="Y55" s="4" t="n"/>
      <c r="Z55" s="4" t="n"/>
    </row>
    <row r="56" ht="15.75" customHeight="1" s="371">
      <c r="A56" s="218" t="n"/>
      <c r="B56" s="218">
        <f t="array" ref="B56">IF($A56="","",IFERROR(INDEX(PRESUPUESTO!$N$10:$N$262,MATCH($A56,PRESUPUESTO!$A$10:$A$262,0)),""))</f>
        <v/>
      </c>
      <c r="C56" s="218" t="n"/>
      <c r="D56" s="218" t="n"/>
      <c r="E56" s="218" t="n"/>
      <c r="F56" s="218" t="n"/>
      <c r="G56" s="218" t="n"/>
      <c r="H56" s="218" t="n"/>
      <c r="I56" s="218" t="n"/>
      <c r="J56" s="218">
        <f t="array" ref="J56">IF($A56="","",IFERROR(INDEX(PRESUPUESTO!$D$10:$D$174,MATCH($A56&amp;"|"&amp;$B56,PRESUPUESTO!$O$10:$O$174,0)),"⚠"))</f>
        <v/>
      </c>
      <c r="K56" s="218">
        <f t="array" ref="K56">IF($A56="","",IFERROR(INDEX(PRESUPUESTO!$C$10:$C$174,MATCH($A56&amp;"|"&amp;$B56,PRESUPUESTO!$O$10:$O$174,0)),""))</f>
        <v/>
      </c>
      <c r="L56" s="47">
        <f t="array" ref="L56">IF($A56="","",IFERROR(INDEX(PRESUPUESTO!$B$10:$B$174,MATCH($A56,PRESUPUESTO!$A$10:$A$174,0)),"⚠ clave no existe"))</f>
        <v/>
      </c>
      <c r="M56" s="51">
        <f t="array" ref="M56">IF($A56="","",IFERROR(INDEX(PRESUPUESTO!$C$10:$C$262,MATCH($A56,PRESUPUESTO!$A$10:$A$262,0)),""))</f>
        <v/>
      </c>
      <c r="N56" s="51">
        <f>IF($A56="","",IFERROR(SUMIF($A$10:$A$509,$A56,$I$10:$I$509)-$M56,""))</f>
        <v/>
      </c>
      <c r="O56" s="218" t="n"/>
      <c r="P56" s="4" t="n"/>
      <c r="Q56" s="4" t="n"/>
      <c r="R56" s="4" t="n"/>
      <c r="S56" s="4" t="n"/>
      <c r="T56" s="4" t="n"/>
      <c r="U56" s="4" t="n"/>
      <c r="V56" s="4" t="n"/>
      <c r="W56" s="4" t="n"/>
      <c r="X56" s="4" t="n"/>
      <c r="Y56" s="4" t="n"/>
      <c r="Z56" s="4" t="n"/>
    </row>
    <row r="57" ht="15.75" customHeight="1" s="371">
      <c r="A57" s="218" t="n"/>
      <c r="B57" s="218">
        <f t="array" ref="B57">IF($A57="","",IFERROR(INDEX(PRESUPUESTO!$N$10:$N$262,MATCH($A57,PRESUPUESTO!$A$10:$A$262,0)),""))</f>
        <v/>
      </c>
      <c r="C57" s="218" t="n"/>
      <c r="D57" s="218" t="n"/>
      <c r="E57" s="218" t="n"/>
      <c r="F57" s="218" t="n"/>
      <c r="G57" s="218" t="n"/>
      <c r="H57" s="218" t="n"/>
      <c r="I57" s="218" t="n"/>
      <c r="J57" s="218">
        <f t="array" ref="J57">IF($A57="","",IFERROR(INDEX(PRESUPUESTO!$D$10:$D$174,MATCH($A57&amp;"|"&amp;$B57,PRESUPUESTO!$O$10:$O$174,0)),"⚠"))</f>
        <v/>
      </c>
      <c r="K57" s="218">
        <f t="array" ref="K57">IF($A57="","",IFERROR(INDEX(PRESUPUESTO!$C$10:$C$174,MATCH($A57&amp;"|"&amp;$B57,PRESUPUESTO!$O$10:$O$174,0)),""))</f>
        <v/>
      </c>
      <c r="L57" s="47">
        <f t="array" ref="L57">IF($A57="","",IFERROR(INDEX(PRESUPUESTO!$B$10:$B$174,MATCH($A57,PRESUPUESTO!$A$10:$A$174,0)),"⚠ clave no existe"))</f>
        <v/>
      </c>
      <c r="M57" s="51">
        <f t="array" ref="M57">IF($A57="","",IFERROR(INDEX(PRESUPUESTO!$C$10:$C$262,MATCH($A57,PRESUPUESTO!$A$10:$A$262,0)),""))</f>
        <v/>
      </c>
      <c r="N57" s="51">
        <f>IF($A57="","",IFERROR(SUMIF($A$10:$A$509,$A57,$I$10:$I$509)-$M57,""))</f>
        <v/>
      </c>
      <c r="O57" s="218" t="n"/>
      <c r="P57" s="4" t="n"/>
      <c r="Q57" s="4" t="n"/>
      <c r="R57" s="4" t="n"/>
      <c r="S57" s="4" t="n"/>
      <c r="T57" s="4" t="n"/>
      <c r="U57" s="4" t="n"/>
      <c r="V57" s="4" t="n"/>
      <c r="W57" s="4" t="n"/>
      <c r="X57" s="4" t="n"/>
      <c r="Y57" s="4" t="n"/>
      <c r="Z57" s="4" t="n"/>
    </row>
    <row r="58" ht="15.75" customHeight="1" s="371">
      <c r="A58" s="218" t="n"/>
      <c r="B58" s="218">
        <f t="array" ref="B58">IF($A58="","",IFERROR(INDEX(PRESUPUESTO!$N$10:$N$262,MATCH($A58,PRESUPUESTO!$A$10:$A$262,0)),""))</f>
        <v/>
      </c>
      <c r="C58" s="218" t="n"/>
      <c r="D58" s="218" t="n"/>
      <c r="E58" s="218" t="n"/>
      <c r="F58" s="218" t="n"/>
      <c r="G58" s="218" t="n"/>
      <c r="H58" s="218" t="n"/>
      <c r="I58" s="218" t="n"/>
      <c r="J58" s="218">
        <f t="array" ref="J58">IF($A58="","",IFERROR(INDEX(PRESUPUESTO!$D$10:$D$174,MATCH($A58&amp;"|"&amp;$B58,PRESUPUESTO!$O$10:$O$174,0)),"⚠"))</f>
        <v/>
      </c>
      <c r="K58" s="218">
        <f t="array" ref="K58">IF($A58="","",IFERROR(INDEX(PRESUPUESTO!$C$10:$C$174,MATCH($A58&amp;"|"&amp;$B58,PRESUPUESTO!$O$10:$O$174,0)),""))</f>
        <v/>
      </c>
      <c r="L58" s="47">
        <f t="array" ref="L58">IF($A58="","",IFERROR(INDEX(PRESUPUESTO!$B$10:$B$174,MATCH($A58,PRESUPUESTO!$A$10:$A$174,0)),"⚠ clave no existe"))</f>
        <v/>
      </c>
      <c r="M58" s="51">
        <f t="array" ref="M58">IF($A58="","",IFERROR(INDEX(PRESUPUESTO!$C$10:$C$262,MATCH($A58,PRESUPUESTO!$A$10:$A$262,0)),""))</f>
        <v/>
      </c>
      <c r="N58" s="51">
        <f>IF($A58="","",IFERROR(SUMIF($A$10:$A$509,$A58,$I$10:$I$509)-$M58,""))</f>
        <v/>
      </c>
      <c r="O58" s="218" t="n"/>
      <c r="P58" s="4" t="n"/>
      <c r="Q58" s="4" t="n"/>
      <c r="R58" s="4" t="n"/>
      <c r="S58" s="4" t="n"/>
      <c r="T58" s="4" t="n"/>
      <c r="U58" s="4" t="n"/>
      <c r="V58" s="4" t="n"/>
      <c r="W58" s="4" t="n"/>
      <c r="X58" s="4" t="n"/>
      <c r="Y58" s="4" t="n"/>
      <c r="Z58" s="4" t="n"/>
    </row>
    <row r="59" ht="15.75" customHeight="1" s="371">
      <c r="A59" s="218" t="n"/>
      <c r="B59" s="218">
        <f t="array" ref="B59">IF($A59="","",IFERROR(INDEX(PRESUPUESTO!$N$10:$N$262,MATCH($A59,PRESUPUESTO!$A$10:$A$262,0)),""))</f>
        <v/>
      </c>
      <c r="C59" s="218" t="n"/>
      <c r="D59" s="218" t="n"/>
      <c r="E59" s="218" t="n"/>
      <c r="F59" s="218" t="n"/>
      <c r="G59" s="218" t="n"/>
      <c r="H59" s="218" t="n"/>
      <c r="I59" s="218" t="n"/>
      <c r="J59" s="218">
        <f t="array" ref="J59">IF($A59="","",IFERROR(INDEX(PRESUPUESTO!$D$10:$D$174,MATCH($A59&amp;"|"&amp;$B59,PRESUPUESTO!$O$10:$O$174,0)),"⚠"))</f>
        <v/>
      </c>
      <c r="K59" s="218">
        <f t="array" ref="K59">IF($A59="","",IFERROR(INDEX(PRESUPUESTO!$C$10:$C$174,MATCH($A59&amp;"|"&amp;$B59,PRESUPUESTO!$O$10:$O$174,0)),""))</f>
        <v/>
      </c>
      <c r="L59" s="47">
        <f t="array" ref="L59">IF($A59="","",IFERROR(INDEX(PRESUPUESTO!$B$10:$B$174,MATCH($A59,PRESUPUESTO!$A$10:$A$174,0)),"⚠ clave no existe"))</f>
        <v/>
      </c>
      <c r="M59" s="51">
        <f t="array" ref="M59">IF($A59="","",IFERROR(INDEX(PRESUPUESTO!$C$10:$C$262,MATCH($A59,PRESUPUESTO!$A$10:$A$262,0)),""))</f>
        <v/>
      </c>
      <c r="N59" s="51">
        <f>IF($A59="","",IFERROR(SUMIF($A$10:$A$509,$A59,$I$10:$I$509)-$M59,""))</f>
        <v/>
      </c>
      <c r="O59" s="218" t="n"/>
      <c r="P59" s="4" t="n"/>
      <c r="Q59" s="4" t="n"/>
      <c r="R59" s="4" t="n"/>
      <c r="S59" s="4" t="n"/>
      <c r="T59" s="4" t="n"/>
      <c r="U59" s="4" t="n"/>
      <c r="V59" s="4" t="n"/>
      <c r="W59" s="4" t="n"/>
      <c r="X59" s="4" t="n"/>
      <c r="Y59" s="4" t="n"/>
      <c r="Z59" s="4" t="n"/>
    </row>
    <row r="60" ht="15.75" customHeight="1" s="371">
      <c r="A60" s="218" t="n"/>
      <c r="B60" s="218">
        <f t="array" ref="B60">IF($A60="","",IFERROR(INDEX(PRESUPUESTO!$N$10:$N$262,MATCH($A60,PRESUPUESTO!$A$10:$A$262,0)),""))</f>
        <v/>
      </c>
      <c r="C60" s="218" t="n"/>
      <c r="D60" s="218" t="n"/>
      <c r="E60" s="218" t="n"/>
      <c r="F60" s="218" t="n"/>
      <c r="G60" s="218" t="n"/>
      <c r="H60" s="218" t="n"/>
      <c r="I60" s="218" t="n"/>
      <c r="J60" s="218">
        <f t="array" ref="J60">IF($A60="","",IFERROR(INDEX(PRESUPUESTO!$D$10:$D$174,MATCH($A60&amp;"|"&amp;$B60,PRESUPUESTO!$O$10:$O$174,0)),"⚠"))</f>
        <v/>
      </c>
      <c r="K60" s="218">
        <f t="array" ref="K60">IF($A60="","",IFERROR(INDEX(PRESUPUESTO!$C$10:$C$174,MATCH($A60&amp;"|"&amp;$B60,PRESUPUESTO!$O$10:$O$174,0)),""))</f>
        <v/>
      </c>
      <c r="L60" s="47">
        <f t="array" ref="L60">IF($A60="","",IFERROR(INDEX(PRESUPUESTO!$B$10:$B$174,MATCH($A60,PRESUPUESTO!$A$10:$A$174,0)),"⚠ clave no existe"))</f>
        <v/>
      </c>
      <c r="M60" s="51">
        <f t="array" ref="M60">IF($A60="","",IFERROR(INDEX(PRESUPUESTO!$C$10:$C$262,MATCH($A60,PRESUPUESTO!$A$10:$A$262,0)),""))</f>
        <v/>
      </c>
      <c r="N60" s="51">
        <f>IF($A60="","",IFERROR(SUMIF($A$10:$A$509,$A60,$I$10:$I$509)-$M60,""))</f>
        <v/>
      </c>
      <c r="O60" s="218" t="n"/>
      <c r="P60" s="4" t="n"/>
      <c r="Q60" s="4" t="n"/>
      <c r="R60" s="4" t="n"/>
      <c r="S60" s="4" t="n"/>
      <c r="T60" s="4" t="n"/>
      <c r="U60" s="4" t="n"/>
      <c r="V60" s="4" t="n"/>
      <c r="W60" s="4" t="n"/>
      <c r="X60" s="4" t="n"/>
      <c r="Y60" s="4" t="n"/>
      <c r="Z60" s="4" t="n"/>
    </row>
    <row r="61" ht="15.75" customHeight="1" s="371">
      <c r="A61" s="218" t="n"/>
      <c r="B61" s="218">
        <f t="array" ref="B61">IF($A61="","",IFERROR(INDEX(PRESUPUESTO!$N$10:$N$262,MATCH($A61,PRESUPUESTO!$A$10:$A$262,0)),""))</f>
        <v/>
      </c>
      <c r="C61" s="218" t="n"/>
      <c r="D61" s="218" t="n"/>
      <c r="E61" s="218" t="n"/>
      <c r="F61" s="218" t="n"/>
      <c r="G61" s="218" t="n"/>
      <c r="H61" s="218" t="n"/>
      <c r="I61" s="218" t="n"/>
      <c r="J61" s="218">
        <f t="array" ref="J61">IF($A61="","",IFERROR(INDEX(PRESUPUESTO!$D$10:$D$174,MATCH($A61&amp;"|"&amp;$B61,PRESUPUESTO!$O$10:$O$174,0)),"⚠"))</f>
        <v/>
      </c>
      <c r="K61" s="218">
        <f t="array" ref="K61">IF($A61="","",IFERROR(INDEX(PRESUPUESTO!$C$10:$C$174,MATCH($A61&amp;"|"&amp;$B61,PRESUPUESTO!$O$10:$O$174,0)),""))</f>
        <v/>
      </c>
      <c r="L61" s="47">
        <f t="array" ref="L61">IF($A61="","",IFERROR(INDEX(PRESUPUESTO!$B$10:$B$174,MATCH($A61,PRESUPUESTO!$A$10:$A$174,0)),"⚠ clave no existe"))</f>
        <v/>
      </c>
      <c r="M61" s="51">
        <f t="array" ref="M61">IF($A61="","",IFERROR(INDEX(PRESUPUESTO!$C$10:$C$262,MATCH($A61,PRESUPUESTO!$A$10:$A$262,0)),""))</f>
        <v/>
      </c>
      <c r="N61" s="51">
        <f>IF($A61="","",IFERROR(SUMIF($A$10:$A$509,$A61,$I$10:$I$509)-$M61,""))</f>
        <v/>
      </c>
      <c r="O61" s="218" t="n"/>
      <c r="P61" s="4" t="n"/>
      <c r="Q61" s="4" t="n"/>
      <c r="R61" s="4" t="n"/>
      <c r="S61" s="4" t="n"/>
      <c r="T61" s="4" t="n"/>
      <c r="U61" s="4" t="n"/>
      <c r="V61" s="4" t="n"/>
      <c r="W61" s="4" t="n"/>
      <c r="X61" s="4" t="n"/>
      <c r="Y61" s="4" t="n"/>
      <c r="Z61" s="4" t="n"/>
    </row>
    <row r="62" ht="15.75" customHeight="1" s="371">
      <c r="A62" s="218" t="n"/>
      <c r="B62" s="218">
        <f t="array" ref="B62">IF($A62="","",IFERROR(INDEX(PRESUPUESTO!$N$10:$N$262,MATCH($A62,PRESUPUESTO!$A$10:$A$262,0)),""))</f>
        <v/>
      </c>
      <c r="C62" s="218" t="n"/>
      <c r="D62" s="218" t="n"/>
      <c r="E62" s="218" t="n"/>
      <c r="F62" s="218" t="n"/>
      <c r="G62" s="218" t="n"/>
      <c r="H62" s="218" t="n"/>
      <c r="I62" s="218" t="n"/>
      <c r="J62" s="218">
        <f t="array" ref="J62">IF($A62="","",IFERROR(INDEX(PRESUPUESTO!$D$10:$D$174,MATCH($A62&amp;"|"&amp;$B62,PRESUPUESTO!$O$10:$O$174,0)),"⚠"))</f>
        <v/>
      </c>
      <c r="K62" s="218">
        <f t="array" ref="K62">IF($A62="","",IFERROR(INDEX(PRESUPUESTO!$C$10:$C$174,MATCH($A62&amp;"|"&amp;$B62,PRESUPUESTO!$O$10:$O$174,0)),""))</f>
        <v/>
      </c>
      <c r="L62" s="47">
        <f t="array" ref="L62">IF($A62="","",IFERROR(INDEX(PRESUPUESTO!$B$10:$B$174,MATCH($A62,PRESUPUESTO!$A$10:$A$174,0)),"⚠ clave no existe"))</f>
        <v/>
      </c>
      <c r="M62" s="51">
        <f t="array" ref="M62">IF($A62="","",IFERROR(INDEX(PRESUPUESTO!$C$10:$C$262,MATCH($A62,PRESUPUESTO!$A$10:$A$262,0)),""))</f>
        <v/>
      </c>
      <c r="N62" s="51">
        <f>IF($A62="","",IFERROR(SUMIF($A$10:$A$509,$A62,$I$10:$I$509)-$M62,""))</f>
        <v/>
      </c>
      <c r="O62" s="218" t="n"/>
      <c r="P62" s="4" t="n"/>
      <c r="Q62" s="4" t="n"/>
      <c r="R62" s="4" t="n"/>
      <c r="S62" s="4" t="n"/>
      <c r="T62" s="4" t="n"/>
      <c r="U62" s="4" t="n"/>
      <c r="V62" s="4" t="n"/>
      <c r="W62" s="4" t="n"/>
      <c r="X62" s="4" t="n"/>
      <c r="Y62" s="4" t="n"/>
      <c r="Z62" s="4" t="n"/>
    </row>
    <row r="63" ht="15.75" customHeight="1" s="371">
      <c r="A63" s="218" t="n"/>
      <c r="B63" s="218">
        <f t="array" ref="B63">IF($A63="","",IFERROR(INDEX(PRESUPUESTO!$N$10:$N$262,MATCH($A63,PRESUPUESTO!$A$10:$A$262,0)),""))</f>
        <v/>
      </c>
      <c r="C63" s="218" t="n"/>
      <c r="D63" s="218" t="n"/>
      <c r="E63" s="218" t="n"/>
      <c r="F63" s="218" t="n"/>
      <c r="G63" s="218" t="n"/>
      <c r="H63" s="218" t="n"/>
      <c r="I63" s="218" t="n"/>
      <c r="J63" s="218">
        <f t="array" ref="J63">IF($A63="","",IFERROR(INDEX(PRESUPUESTO!$D$10:$D$174,MATCH($A63&amp;"|"&amp;$B63,PRESUPUESTO!$O$10:$O$174,0)),"⚠"))</f>
        <v/>
      </c>
      <c r="K63" s="218">
        <f t="array" ref="K63">IF($A63="","",IFERROR(INDEX(PRESUPUESTO!$C$10:$C$174,MATCH($A63&amp;"|"&amp;$B63,PRESUPUESTO!$O$10:$O$174,0)),""))</f>
        <v/>
      </c>
      <c r="L63" s="47">
        <f t="array" ref="L63">IF($A63="","",IFERROR(INDEX(PRESUPUESTO!$B$10:$B$174,MATCH($A63,PRESUPUESTO!$A$10:$A$174,0)),"⚠ clave no existe"))</f>
        <v/>
      </c>
      <c r="M63" s="51">
        <f t="array" ref="M63">IF($A63="","",IFERROR(INDEX(PRESUPUESTO!$C$10:$C$262,MATCH($A63,PRESUPUESTO!$A$10:$A$262,0)),""))</f>
        <v/>
      </c>
      <c r="N63" s="51">
        <f>IF($A63="","",IFERROR(SUMIF($A$10:$A$509,$A63,$I$10:$I$509)-$M63,""))</f>
        <v/>
      </c>
      <c r="O63" s="218" t="n"/>
      <c r="P63" s="4" t="n"/>
      <c r="Q63" s="4" t="n"/>
      <c r="R63" s="4" t="n"/>
      <c r="S63" s="4" t="n"/>
      <c r="T63" s="4" t="n"/>
      <c r="U63" s="4" t="n"/>
      <c r="V63" s="4" t="n"/>
      <c r="W63" s="4" t="n"/>
      <c r="X63" s="4" t="n"/>
      <c r="Y63" s="4" t="n"/>
      <c r="Z63" s="4" t="n"/>
    </row>
    <row r="64" ht="15.75" customHeight="1" s="371">
      <c r="A64" s="218" t="n"/>
      <c r="B64" s="218">
        <f t="array" ref="B64">IF($A64="","",IFERROR(INDEX(PRESUPUESTO!$N$10:$N$262,MATCH($A64,PRESUPUESTO!$A$10:$A$262,0)),""))</f>
        <v/>
      </c>
      <c r="C64" s="218" t="n"/>
      <c r="D64" s="218" t="n"/>
      <c r="E64" s="218" t="n"/>
      <c r="F64" s="218" t="n"/>
      <c r="G64" s="218" t="n"/>
      <c r="H64" s="218" t="n"/>
      <c r="I64" s="218" t="n"/>
      <c r="J64" s="218">
        <f t="array" ref="J64">IF($A64="","",IFERROR(INDEX(PRESUPUESTO!$D$10:$D$174,MATCH($A64&amp;"|"&amp;$B64,PRESUPUESTO!$O$10:$O$174,0)),"⚠"))</f>
        <v/>
      </c>
      <c r="K64" s="218">
        <f t="array" ref="K64">IF($A64="","",IFERROR(INDEX(PRESUPUESTO!$C$10:$C$174,MATCH($A64&amp;"|"&amp;$B64,PRESUPUESTO!$O$10:$O$174,0)),""))</f>
        <v/>
      </c>
      <c r="L64" s="47">
        <f t="array" ref="L64">IF($A64="","",IFERROR(INDEX(PRESUPUESTO!$B$10:$B$174,MATCH($A64,PRESUPUESTO!$A$10:$A$174,0)),"⚠ clave no existe"))</f>
        <v/>
      </c>
      <c r="M64" s="51">
        <f t="array" ref="M64">IF($A64="","",IFERROR(INDEX(PRESUPUESTO!$C$10:$C$262,MATCH($A64,PRESUPUESTO!$A$10:$A$262,0)),""))</f>
        <v/>
      </c>
      <c r="N64" s="51">
        <f>IF($A64="","",IFERROR(SUMIF($A$10:$A$509,$A64,$I$10:$I$509)-$M64,""))</f>
        <v/>
      </c>
      <c r="O64" s="218" t="n"/>
      <c r="P64" s="4" t="n"/>
      <c r="Q64" s="4" t="n"/>
      <c r="R64" s="4" t="n"/>
      <c r="S64" s="4" t="n"/>
      <c r="T64" s="4" t="n"/>
      <c r="U64" s="4" t="n"/>
      <c r="V64" s="4" t="n"/>
      <c r="W64" s="4" t="n"/>
      <c r="X64" s="4" t="n"/>
      <c r="Y64" s="4" t="n"/>
      <c r="Z64" s="4" t="n"/>
    </row>
    <row r="65" ht="15.75" customHeight="1" s="371">
      <c r="A65" s="218" t="n"/>
      <c r="B65" s="218">
        <f t="array" ref="B65">IF($A65="","",IFERROR(INDEX(PRESUPUESTO!$N$10:$N$262,MATCH($A65,PRESUPUESTO!$A$10:$A$262,0)),""))</f>
        <v/>
      </c>
      <c r="C65" s="218" t="n"/>
      <c r="D65" s="218" t="n"/>
      <c r="E65" s="218" t="n"/>
      <c r="F65" s="218" t="n"/>
      <c r="G65" s="218" t="n"/>
      <c r="H65" s="218" t="n"/>
      <c r="I65" s="218" t="n"/>
      <c r="J65" s="218">
        <f t="array" ref="J65">IF($A65="","",IFERROR(INDEX(PRESUPUESTO!$D$10:$D$174,MATCH($A65&amp;"|"&amp;$B65,PRESUPUESTO!$O$10:$O$174,0)),"⚠"))</f>
        <v/>
      </c>
      <c r="K65" s="218">
        <f t="array" ref="K65">IF($A65="","",IFERROR(INDEX(PRESUPUESTO!$C$10:$C$174,MATCH($A65&amp;"|"&amp;$B65,PRESUPUESTO!$O$10:$O$174,0)),""))</f>
        <v/>
      </c>
      <c r="L65" s="47">
        <f t="array" ref="L65">IF($A65="","",IFERROR(INDEX(PRESUPUESTO!$B$10:$B$174,MATCH($A65,PRESUPUESTO!$A$10:$A$174,0)),"⚠ clave no existe"))</f>
        <v/>
      </c>
      <c r="M65" s="51">
        <f t="array" ref="M65">IF($A65="","",IFERROR(INDEX(PRESUPUESTO!$C$10:$C$262,MATCH($A65,PRESUPUESTO!$A$10:$A$262,0)),""))</f>
        <v/>
      </c>
      <c r="N65" s="51">
        <f>IF($A65="","",IFERROR(SUMIF($A$10:$A$509,$A65,$I$10:$I$509)-$M65,""))</f>
        <v/>
      </c>
      <c r="O65" s="218" t="n"/>
      <c r="P65" s="4" t="n"/>
      <c r="Q65" s="4" t="n"/>
      <c r="R65" s="4" t="n"/>
      <c r="S65" s="4" t="n"/>
      <c r="T65" s="4" t="n"/>
      <c r="U65" s="4" t="n"/>
      <c r="V65" s="4" t="n"/>
      <c r="W65" s="4" t="n"/>
      <c r="X65" s="4" t="n"/>
      <c r="Y65" s="4" t="n"/>
      <c r="Z65" s="4" t="n"/>
    </row>
    <row r="66" ht="15.75" customHeight="1" s="371">
      <c r="A66" s="218" t="n"/>
      <c r="B66" s="218">
        <f t="array" ref="B66">IF($A66="","",IFERROR(INDEX(PRESUPUESTO!$N$10:$N$262,MATCH($A66,PRESUPUESTO!$A$10:$A$262,0)),""))</f>
        <v/>
      </c>
      <c r="C66" s="218" t="n"/>
      <c r="D66" s="218" t="n"/>
      <c r="E66" s="218" t="n"/>
      <c r="F66" s="218" t="n"/>
      <c r="G66" s="218" t="n"/>
      <c r="H66" s="218" t="n"/>
      <c r="I66" s="218" t="n"/>
      <c r="J66" s="218">
        <f t="array" ref="J66">IF($A66="","",IFERROR(INDEX(PRESUPUESTO!$D$10:$D$174,MATCH($A66&amp;"|"&amp;$B66,PRESUPUESTO!$O$10:$O$174,0)),"⚠"))</f>
        <v/>
      </c>
      <c r="K66" s="218">
        <f t="array" ref="K66">IF($A66="","",IFERROR(INDEX(PRESUPUESTO!$C$10:$C$174,MATCH($A66&amp;"|"&amp;$B66,PRESUPUESTO!$O$10:$O$174,0)),""))</f>
        <v/>
      </c>
      <c r="L66" s="47">
        <f t="array" ref="L66">IF($A66="","",IFERROR(INDEX(PRESUPUESTO!$B$10:$B$174,MATCH($A66,PRESUPUESTO!$A$10:$A$174,0)),"⚠ clave no existe"))</f>
        <v/>
      </c>
      <c r="M66" s="51">
        <f t="array" ref="M66">IF($A66="","",IFERROR(INDEX(PRESUPUESTO!$C$10:$C$262,MATCH($A66,PRESUPUESTO!$A$10:$A$262,0)),""))</f>
        <v/>
      </c>
      <c r="N66" s="51">
        <f>IF($A66="","",IFERROR(SUMIF($A$10:$A$509,$A66,$I$10:$I$509)-$M66,""))</f>
        <v/>
      </c>
      <c r="O66" s="218" t="n"/>
      <c r="P66" s="4" t="n"/>
      <c r="Q66" s="4" t="n"/>
      <c r="R66" s="4" t="n"/>
      <c r="S66" s="4" t="n"/>
      <c r="T66" s="4" t="n"/>
      <c r="U66" s="4" t="n"/>
      <c r="V66" s="4" t="n"/>
      <c r="W66" s="4" t="n"/>
      <c r="X66" s="4" t="n"/>
      <c r="Y66" s="4" t="n"/>
      <c r="Z66" s="4" t="n"/>
    </row>
    <row r="67" ht="15.75" customHeight="1" s="371">
      <c r="A67" s="218" t="n"/>
      <c r="B67" s="218">
        <f t="array" ref="B67">IF($A67="","",IFERROR(INDEX(PRESUPUESTO!$N$10:$N$262,MATCH($A67,PRESUPUESTO!$A$10:$A$262,0)),""))</f>
        <v/>
      </c>
      <c r="C67" s="218" t="n"/>
      <c r="D67" s="218" t="n"/>
      <c r="E67" s="218" t="n"/>
      <c r="F67" s="218" t="n"/>
      <c r="G67" s="218" t="n"/>
      <c r="H67" s="218" t="n"/>
      <c r="I67" s="218" t="n"/>
      <c r="J67" s="218">
        <f t="array" ref="J67">IF($A67="","",IFERROR(INDEX(PRESUPUESTO!$D$10:$D$174,MATCH($A67&amp;"|"&amp;$B67,PRESUPUESTO!$O$10:$O$174,0)),"⚠"))</f>
        <v/>
      </c>
      <c r="K67" s="218">
        <f t="array" ref="K67">IF($A67="","",IFERROR(INDEX(PRESUPUESTO!$C$10:$C$174,MATCH($A67&amp;"|"&amp;$B67,PRESUPUESTO!$O$10:$O$174,0)),""))</f>
        <v/>
      </c>
      <c r="L67" s="47">
        <f t="array" ref="L67">IF($A67="","",IFERROR(INDEX(PRESUPUESTO!$B$10:$B$174,MATCH($A67,PRESUPUESTO!$A$10:$A$174,0)),"⚠ clave no existe"))</f>
        <v/>
      </c>
      <c r="M67" s="51">
        <f t="array" ref="M67">IF($A67="","",IFERROR(INDEX(PRESUPUESTO!$C$10:$C$262,MATCH($A67,PRESUPUESTO!$A$10:$A$262,0)),""))</f>
        <v/>
      </c>
      <c r="N67" s="51">
        <f>IF($A67="","",IFERROR(SUMIF($A$10:$A$509,$A67,$I$10:$I$509)-$M67,""))</f>
        <v/>
      </c>
      <c r="O67" s="218" t="n"/>
      <c r="P67" s="4" t="n"/>
      <c r="Q67" s="4" t="n"/>
      <c r="R67" s="4" t="n"/>
      <c r="S67" s="4" t="n"/>
      <c r="T67" s="4" t="n"/>
      <c r="U67" s="4" t="n"/>
      <c r="V67" s="4" t="n"/>
      <c r="W67" s="4" t="n"/>
      <c r="X67" s="4" t="n"/>
      <c r="Y67" s="4" t="n"/>
      <c r="Z67" s="4" t="n"/>
    </row>
    <row r="68" ht="15.75" customHeight="1" s="371">
      <c r="A68" s="218" t="n"/>
      <c r="B68" s="218">
        <f t="array" ref="B68">IF($A68="","",IFERROR(INDEX(PRESUPUESTO!$N$10:$N$262,MATCH($A68,PRESUPUESTO!$A$10:$A$262,0)),""))</f>
        <v/>
      </c>
      <c r="C68" s="218" t="n"/>
      <c r="D68" s="218" t="n"/>
      <c r="E68" s="218" t="n"/>
      <c r="F68" s="218" t="n"/>
      <c r="G68" s="218" t="n"/>
      <c r="H68" s="218" t="n"/>
      <c r="I68" s="218" t="n"/>
      <c r="J68" s="218">
        <f t="array" ref="J68">IF($A68="","",IFERROR(INDEX(PRESUPUESTO!$D$10:$D$174,MATCH($A68&amp;"|"&amp;$B68,PRESUPUESTO!$O$10:$O$174,0)),"⚠"))</f>
        <v/>
      </c>
      <c r="K68" s="218">
        <f t="array" ref="K68">IF($A68="","",IFERROR(INDEX(PRESUPUESTO!$C$10:$C$174,MATCH($A68&amp;"|"&amp;$B68,PRESUPUESTO!$O$10:$O$174,0)),""))</f>
        <v/>
      </c>
      <c r="L68" s="47">
        <f t="array" ref="L68">IF($A68="","",IFERROR(INDEX(PRESUPUESTO!$B$10:$B$174,MATCH($A68,PRESUPUESTO!$A$10:$A$174,0)),"⚠ clave no existe"))</f>
        <v/>
      </c>
      <c r="M68" s="51">
        <f t="array" ref="M68">IF($A68="","",IFERROR(INDEX(PRESUPUESTO!$C$10:$C$262,MATCH($A68,PRESUPUESTO!$A$10:$A$262,0)),""))</f>
        <v/>
      </c>
      <c r="N68" s="51">
        <f>IF($A68="","",IFERROR(SUMIF($A$10:$A$509,$A68,$I$10:$I$509)-$M68,""))</f>
        <v/>
      </c>
      <c r="O68" s="218" t="n"/>
      <c r="P68" s="4" t="n"/>
      <c r="Q68" s="4" t="n"/>
      <c r="R68" s="4" t="n"/>
      <c r="S68" s="4" t="n"/>
      <c r="T68" s="4" t="n"/>
      <c r="U68" s="4" t="n"/>
      <c r="V68" s="4" t="n"/>
      <c r="W68" s="4" t="n"/>
      <c r="X68" s="4" t="n"/>
      <c r="Y68" s="4" t="n"/>
      <c r="Z68" s="4" t="n"/>
    </row>
    <row r="69" ht="15.75" customHeight="1" s="371">
      <c r="A69" s="218" t="n"/>
      <c r="B69" s="218">
        <f t="array" ref="B69">IF($A69="","",IFERROR(INDEX(PRESUPUESTO!$N$10:$N$262,MATCH($A69,PRESUPUESTO!$A$10:$A$262,0)),""))</f>
        <v/>
      </c>
      <c r="C69" s="218" t="n"/>
      <c r="D69" s="218" t="n"/>
      <c r="E69" s="218" t="n"/>
      <c r="F69" s="218" t="n"/>
      <c r="G69" s="218" t="n"/>
      <c r="H69" s="218" t="n"/>
      <c r="I69" s="218" t="n"/>
      <c r="J69" s="218">
        <f t="array" ref="J69">IF($A69="","",IFERROR(INDEX(PRESUPUESTO!$D$10:$D$174,MATCH($A69&amp;"|"&amp;$B69,PRESUPUESTO!$O$10:$O$174,0)),"⚠"))</f>
        <v/>
      </c>
      <c r="K69" s="218">
        <f t="array" ref="K69">IF($A69="","",IFERROR(INDEX(PRESUPUESTO!$C$10:$C$174,MATCH($A69&amp;"|"&amp;$B69,PRESUPUESTO!$O$10:$O$174,0)),""))</f>
        <v/>
      </c>
      <c r="L69" s="47">
        <f t="array" ref="L69">IF($A69="","",IFERROR(INDEX(PRESUPUESTO!$B$10:$B$174,MATCH($A69,PRESUPUESTO!$A$10:$A$174,0)),"⚠ clave no existe"))</f>
        <v/>
      </c>
      <c r="M69" s="51">
        <f t="array" ref="M69">IF($A69="","",IFERROR(INDEX(PRESUPUESTO!$C$10:$C$262,MATCH($A69,PRESUPUESTO!$A$10:$A$262,0)),""))</f>
        <v/>
      </c>
      <c r="N69" s="51">
        <f>IF($A69="","",IFERROR(SUMIF($A$10:$A$509,$A69,$I$10:$I$509)-$M69,""))</f>
        <v/>
      </c>
      <c r="O69" s="218" t="n"/>
      <c r="P69" s="4" t="n"/>
      <c r="Q69" s="4" t="n"/>
      <c r="R69" s="4" t="n"/>
      <c r="S69" s="4" t="n"/>
      <c r="T69" s="4" t="n"/>
      <c r="U69" s="4" t="n"/>
      <c r="V69" s="4" t="n"/>
      <c r="W69" s="4" t="n"/>
      <c r="X69" s="4" t="n"/>
      <c r="Y69" s="4" t="n"/>
      <c r="Z69" s="4" t="n"/>
    </row>
    <row r="70" ht="15.75" customHeight="1" s="371">
      <c r="A70" s="218" t="n"/>
      <c r="B70" s="218">
        <f t="array" ref="B70">IF($A70="","",IFERROR(INDEX(PRESUPUESTO!$N$10:$N$262,MATCH($A70,PRESUPUESTO!$A$10:$A$262,0)),""))</f>
        <v/>
      </c>
      <c r="C70" s="218" t="n"/>
      <c r="D70" s="218" t="n"/>
      <c r="E70" s="218" t="n"/>
      <c r="F70" s="218" t="n"/>
      <c r="G70" s="218" t="n"/>
      <c r="H70" s="218" t="n"/>
      <c r="I70" s="218" t="n"/>
      <c r="J70" s="218">
        <f t="array" ref="J70">IF($A70="","",IFERROR(INDEX(PRESUPUESTO!$D$10:$D$174,MATCH($A70&amp;"|"&amp;$B70,PRESUPUESTO!$O$10:$O$174,0)),"⚠"))</f>
        <v/>
      </c>
      <c r="K70" s="218">
        <f t="array" ref="K70">IF($A70="","",IFERROR(INDEX(PRESUPUESTO!$C$10:$C$174,MATCH($A70&amp;"|"&amp;$B70,PRESUPUESTO!$O$10:$O$174,0)),""))</f>
        <v/>
      </c>
      <c r="L70" s="47">
        <f t="array" ref="L70">IF($A70="","",IFERROR(INDEX(PRESUPUESTO!$B$10:$B$174,MATCH($A70,PRESUPUESTO!$A$10:$A$174,0)),"⚠ clave no existe"))</f>
        <v/>
      </c>
      <c r="M70" s="51">
        <f t="array" ref="M70">IF($A70="","",IFERROR(INDEX(PRESUPUESTO!$C$10:$C$262,MATCH($A70,PRESUPUESTO!$A$10:$A$262,0)),""))</f>
        <v/>
      </c>
      <c r="N70" s="51">
        <f>IF($A70="","",IFERROR(SUMIF($A$10:$A$509,$A70,$I$10:$I$509)-$M70,""))</f>
        <v/>
      </c>
      <c r="O70" s="218" t="n"/>
      <c r="P70" s="4" t="n"/>
      <c r="Q70" s="4" t="n"/>
      <c r="R70" s="4" t="n"/>
      <c r="S70" s="4" t="n"/>
      <c r="T70" s="4" t="n"/>
      <c r="U70" s="4" t="n"/>
      <c r="V70" s="4" t="n"/>
      <c r="W70" s="4" t="n"/>
      <c r="X70" s="4" t="n"/>
      <c r="Y70" s="4" t="n"/>
      <c r="Z70" s="4" t="n"/>
    </row>
    <row r="71" ht="15.75" customHeight="1" s="371">
      <c r="A71" s="218" t="n"/>
      <c r="B71" s="218">
        <f t="array" ref="B71">IF($A71="","",IFERROR(INDEX(PRESUPUESTO!$N$10:$N$262,MATCH($A71,PRESUPUESTO!$A$10:$A$262,0)),""))</f>
        <v/>
      </c>
      <c r="C71" s="218" t="n"/>
      <c r="D71" s="218" t="n"/>
      <c r="E71" s="218" t="n"/>
      <c r="F71" s="218" t="n"/>
      <c r="G71" s="218" t="n"/>
      <c r="H71" s="218" t="n"/>
      <c r="I71" s="218" t="n"/>
      <c r="J71" s="218">
        <f t="array" ref="J71">IF($A71="","",IFERROR(INDEX(PRESUPUESTO!$D$10:$D$174,MATCH($A71&amp;"|"&amp;$B71,PRESUPUESTO!$O$10:$O$174,0)),"⚠"))</f>
        <v/>
      </c>
      <c r="K71" s="218">
        <f t="array" ref="K71">IF($A71="","",IFERROR(INDEX(PRESUPUESTO!$C$10:$C$174,MATCH($A71&amp;"|"&amp;$B71,PRESUPUESTO!$O$10:$O$174,0)),""))</f>
        <v/>
      </c>
      <c r="L71" s="47">
        <f t="array" ref="L71">IF($A71="","",IFERROR(INDEX(PRESUPUESTO!$B$10:$B$174,MATCH($A71,PRESUPUESTO!$A$10:$A$174,0)),"⚠ clave no existe"))</f>
        <v/>
      </c>
      <c r="M71" s="51">
        <f t="array" ref="M71">IF($A71="","",IFERROR(INDEX(PRESUPUESTO!$C$10:$C$262,MATCH($A71,PRESUPUESTO!$A$10:$A$262,0)),""))</f>
        <v/>
      </c>
      <c r="N71" s="51">
        <f>IF($A71="","",IFERROR(SUMIF($A$10:$A$509,$A71,$I$10:$I$509)-$M71,""))</f>
        <v/>
      </c>
      <c r="O71" s="218" t="n"/>
      <c r="P71" s="4" t="n"/>
      <c r="Q71" s="4" t="n"/>
      <c r="R71" s="4" t="n"/>
      <c r="S71" s="4" t="n"/>
      <c r="T71" s="4" t="n"/>
      <c r="U71" s="4" t="n"/>
      <c r="V71" s="4" t="n"/>
      <c r="W71" s="4" t="n"/>
      <c r="X71" s="4" t="n"/>
      <c r="Y71" s="4" t="n"/>
      <c r="Z71" s="4" t="n"/>
    </row>
    <row r="72" ht="15.75" customHeight="1" s="371">
      <c r="A72" s="218" t="n"/>
      <c r="B72" s="218">
        <f t="array" ref="B72">IF($A72="","",IFERROR(INDEX(PRESUPUESTO!$N$10:$N$262,MATCH($A72,PRESUPUESTO!$A$10:$A$262,0)),""))</f>
        <v/>
      </c>
      <c r="C72" s="218" t="n"/>
      <c r="D72" s="218" t="n"/>
      <c r="E72" s="218" t="n"/>
      <c r="F72" s="218" t="n"/>
      <c r="G72" s="218" t="n"/>
      <c r="H72" s="218" t="n"/>
      <c r="I72" s="218" t="n"/>
      <c r="J72" s="218">
        <f t="array" ref="J72">IF($A72="","",IFERROR(INDEX(PRESUPUESTO!$D$10:$D$174,MATCH($A72&amp;"|"&amp;$B72,PRESUPUESTO!$O$10:$O$174,0)),"⚠"))</f>
        <v/>
      </c>
      <c r="K72" s="218">
        <f t="array" ref="K72">IF($A72="","",IFERROR(INDEX(PRESUPUESTO!$C$10:$C$174,MATCH($A72&amp;"|"&amp;$B72,PRESUPUESTO!$O$10:$O$174,0)),""))</f>
        <v/>
      </c>
      <c r="L72" s="47">
        <f t="array" ref="L72">IF($A72="","",IFERROR(INDEX(PRESUPUESTO!$B$10:$B$174,MATCH($A72,PRESUPUESTO!$A$10:$A$174,0)),"⚠ clave no existe"))</f>
        <v/>
      </c>
      <c r="M72" s="51">
        <f t="array" ref="M72">IF($A72="","",IFERROR(INDEX(PRESUPUESTO!$C$10:$C$262,MATCH($A72,PRESUPUESTO!$A$10:$A$262,0)),""))</f>
        <v/>
      </c>
      <c r="N72" s="51">
        <f>IF($A72="","",IFERROR(SUMIF($A$10:$A$509,$A72,$I$10:$I$509)-$M72,""))</f>
        <v/>
      </c>
      <c r="O72" s="218" t="n"/>
      <c r="P72" s="4" t="n"/>
      <c r="Q72" s="4" t="n"/>
      <c r="R72" s="4" t="n"/>
      <c r="S72" s="4" t="n"/>
      <c r="T72" s="4" t="n"/>
      <c r="U72" s="4" t="n"/>
      <c r="V72" s="4" t="n"/>
      <c r="W72" s="4" t="n"/>
      <c r="X72" s="4" t="n"/>
      <c r="Y72" s="4" t="n"/>
      <c r="Z72" s="4" t="n"/>
    </row>
    <row r="73" ht="15.75" customHeight="1" s="371">
      <c r="A73" s="218" t="n"/>
      <c r="B73" s="218">
        <f t="array" ref="B73">IF($A73="","",IFERROR(INDEX(PRESUPUESTO!$N$10:$N$262,MATCH($A73,PRESUPUESTO!$A$10:$A$262,0)),""))</f>
        <v/>
      </c>
      <c r="C73" s="218" t="n"/>
      <c r="D73" s="218" t="n"/>
      <c r="E73" s="218" t="n"/>
      <c r="F73" s="218" t="n"/>
      <c r="G73" s="218" t="n"/>
      <c r="H73" s="218" t="n"/>
      <c r="I73" s="218" t="n"/>
      <c r="J73" s="218">
        <f t="array" ref="J73">IF($A73="","",IFERROR(INDEX(PRESUPUESTO!$D$10:$D$174,MATCH($A73&amp;"|"&amp;$B73,PRESUPUESTO!$O$10:$O$174,0)),"⚠"))</f>
        <v/>
      </c>
      <c r="K73" s="218">
        <f t="array" ref="K73">IF($A73="","",IFERROR(INDEX(PRESUPUESTO!$C$10:$C$174,MATCH($A73&amp;"|"&amp;$B73,PRESUPUESTO!$O$10:$O$174,0)),""))</f>
        <v/>
      </c>
      <c r="L73" s="47">
        <f t="array" ref="L73">IF($A73="","",IFERROR(INDEX(PRESUPUESTO!$B$10:$B$174,MATCH($A73,PRESUPUESTO!$A$10:$A$174,0)),"⚠ clave no existe"))</f>
        <v/>
      </c>
      <c r="M73" s="51">
        <f t="array" ref="M73">IF($A73="","",IFERROR(INDEX(PRESUPUESTO!$C$10:$C$262,MATCH($A73,PRESUPUESTO!$A$10:$A$262,0)),""))</f>
        <v/>
      </c>
      <c r="N73" s="51">
        <f>IF($A73="","",IFERROR(SUMIF($A$10:$A$509,$A73,$I$10:$I$509)-$M73,""))</f>
        <v/>
      </c>
      <c r="O73" s="218" t="n"/>
      <c r="P73" s="4" t="n"/>
      <c r="Q73" s="4" t="n"/>
      <c r="R73" s="4" t="n"/>
      <c r="S73" s="4" t="n"/>
      <c r="T73" s="4" t="n"/>
      <c r="U73" s="4" t="n"/>
      <c r="V73" s="4" t="n"/>
      <c r="W73" s="4" t="n"/>
      <c r="X73" s="4" t="n"/>
      <c r="Y73" s="4" t="n"/>
      <c r="Z73" s="4" t="n"/>
    </row>
    <row r="74" ht="15.75" customHeight="1" s="371">
      <c r="A74" s="218" t="n"/>
      <c r="B74" s="218">
        <f t="array" ref="B74">IF($A74="","",IFERROR(INDEX(PRESUPUESTO!$N$10:$N$262,MATCH($A74,PRESUPUESTO!$A$10:$A$262,0)),""))</f>
        <v/>
      </c>
      <c r="C74" s="218" t="n"/>
      <c r="D74" s="218" t="n"/>
      <c r="E74" s="218" t="n"/>
      <c r="F74" s="218" t="n"/>
      <c r="G74" s="218" t="n"/>
      <c r="H74" s="218" t="n"/>
      <c r="I74" s="218" t="n"/>
      <c r="J74" s="218">
        <f t="array" ref="J74">IF($A74="","",IFERROR(INDEX(PRESUPUESTO!$D$10:$D$174,MATCH($A74&amp;"|"&amp;$B74,PRESUPUESTO!$O$10:$O$174,0)),"⚠"))</f>
        <v/>
      </c>
      <c r="K74" s="218">
        <f t="array" ref="K74">IF($A74="","",IFERROR(INDEX(PRESUPUESTO!$C$10:$C$174,MATCH($A74&amp;"|"&amp;$B74,PRESUPUESTO!$O$10:$O$174,0)),""))</f>
        <v/>
      </c>
      <c r="L74" s="47">
        <f t="array" ref="L74">IF($A74="","",IFERROR(INDEX(PRESUPUESTO!$B$10:$B$174,MATCH($A74,PRESUPUESTO!$A$10:$A$174,0)),"⚠ clave no existe"))</f>
        <v/>
      </c>
      <c r="M74" s="51">
        <f t="array" ref="M74">IF($A74="","",IFERROR(INDEX(PRESUPUESTO!$C$10:$C$262,MATCH($A74,PRESUPUESTO!$A$10:$A$262,0)),""))</f>
        <v/>
      </c>
      <c r="N74" s="51">
        <f>IF($A74="","",IFERROR(SUMIF($A$10:$A$509,$A74,$I$10:$I$509)-$M74,""))</f>
        <v/>
      </c>
      <c r="O74" s="218" t="n"/>
      <c r="P74" s="4" t="n"/>
      <c r="Q74" s="4" t="n"/>
      <c r="R74" s="4" t="n"/>
      <c r="S74" s="4" t="n"/>
      <c r="T74" s="4" t="n"/>
      <c r="U74" s="4" t="n"/>
      <c r="V74" s="4" t="n"/>
      <c r="W74" s="4" t="n"/>
      <c r="X74" s="4" t="n"/>
      <c r="Y74" s="4" t="n"/>
      <c r="Z74" s="4" t="n"/>
    </row>
    <row r="75" ht="15.75" customHeight="1" s="371">
      <c r="A75" s="218" t="n"/>
      <c r="B75" s="218">
        <f t="array" ref="B75">IF($A75="","",IFERROR(INDEX(PRESUPUESTO!$N$10:$N$262,MATCH($A75,PRESUPUESTO!$A$10:$A$262,0)),""))</f>
        <v/>
      </c>
      <c r="C75" s="218" t="n"/>
      <c r="D75" s="218" t="n"/>
      <c r="E75" s="218" t="n"/>
      <c r="F75" s="218" t="n"/>
      <c r="G75" s="218" t="n"/>
      <c r="H75" s="218" t="n"/>
      <c r="I75" s="218" t="n"/>
      <c r="J75" s="218">
        <f t="array" ref="J75">IF($A75="","",IFERROR(INDEX(PRESUPUESTO!$D$10:$D$174,MATCH($A75&amp;"|"&amp;$B75,PRESUPUESTO!$O$10:$O$174,0)),"⚠"))</f>
        <v/>
      </c>
      <c r="K75" s="218">
        <f t="array" ref="K75">IF($A75="","",IFERROR(INDEX(PRESUPUESTO!$C$10:$C$174,MATCH($A75&amp;"|"&amp;$B75,PRESUPUESTO!$O$10:$O$174,0)),""))</f>
        <v/>
      </c>
      <c r="L75" s="47">
        <f t="array" ref="L75">IF($A75="","",IFERROR(INDEX(PRESUPUESTO!$B$10:$B$174,MATCH($A75,PRESUPUESTO!$A$10:$A$174,0)),"⚠ clave no existe"))</f>
        <v/>
      </c>
      <c r="M75" s="51">
        <f t="array" ref="M75">IF($A75="","",IFERROR(INDEX(PRESUPUESTO!$C$10:$C$262,MATCH($A75,PRESUPUESTO!$A$10:$A$262,0)),""))</f>
        <v/>
      </c>
      <c r="N75" s="51">
        <f>IF($A75="","",IFERROR(SUMIF($A$10:$A$509,$A75,$I$10:$I$509)-$M75,""))</f>
        <v/>
      </c>
      <c r="O75" s="218" t="n"/>
      <c r="P75" s="4" t="n"/>
      <c r="Q75" s="4" t="n"/>
      <c r="R75" s="4" t="n"/>
      <c r="S75" s="4" t="n"/>
      <c r="T75" s="4" t="n"/>
      <c r="U75" s="4" t="n"/>
      <c r="V75" s="4" t="n"/>
      <c r="W75" s="4" t="n"/>
      <c r="X75" s="4" t="n"/>
      <c r="Y75" s="4" t="n"/>
      <c r="Z75" s="4" t="n"/>
    </row>
    <row r="76" ht="15.75" customHeight="1" s="371">
      <c r="A76" s="218" t="n"/>
      <c r="B76" s="218">
        <f t="array" ref="B76">IF($A76="","",IFERROR(INDEX(PRESUPUESTO!$N$10:$N$262,MATCH($A76,PRESUPUESTO!$A$10:$A$262,0)),""))</f>
        <v/>
      </c>
      <c r="C76" s="218" t="n"/>
      <c r="D76" s="218" t="n"/>
      <c r="E76" s="218" t="n"/>
      <c r="F76" s="218" t="n"/>
      <c r="G76" s="218" t="n"/>
      <c r="H76" s="218" t="n"/>
      <c r="I76" s="218" t="n"/>
      <c r="J76" s="218">
        <f t="array" ref="J76">IF($A76="","",IFERROR(INDEX(PRESUPUESTO!$D$10:$D$174,MATCH($A76&amp;"|"&amp;$B76,PRESUPUESTO!$O$10:$O$174,0)),"⚠"))</f>
        <v/>
      </c>
      <c r="K76" s="218">
        <f t="array" ref="K76">IF($A76="","",IFERROR(INDEX(PRESUPUESTO!$C$10:$C$174,MATCH($A76&amp;"|"&amp;$B76,PRESUPUESTO!$O$10:$O$174,0)),""))</f>
        <v/>
      </c>
      <c r="L76" s="47">
        <f t="array" ref="L76">IF($A76="","",IFERROR(INDEX(PRESUPUESTO!$B$10:$B$174,MATCH($A76,PRESUPUESTO!$A$10:$A$174,0)),"⚠ clave no existe"))</f>
        <v/>
      </c>
      <c r="M76" s="51">
        <f t="array" ref="M76">IF($A76="","",IFERROR(INDEX(PRESUPUESTO!$C$10:$C$262,MATCH($A76,PRESUPUESTO!$A$10:$A$262,0)),""))</f>
        <v/>
      </c>
      <c r="N76" s="51">
        <f>IF($A76="","",IFERROR(SUMIF($A$10:$A$509,$A76,$I$10:$I$509)-$M76,""))</f>
        <v/>
      </c>
      <c r="O76" s="218" t="n"/>
      <c r="P76" s="4" t="n"/>
      <c r="Q76" s="4" t="n"/>
      <c r="R76" s="4" t="n"/>
      <c r="S76" s="4" t="n"/>
      <c r="T76" s="4" t="n"/>
      <c r="U76" s="4" t="n"/>
      <c r="V76" s="4" t="n"/>
      <c r="W76" s="4" t="n"/>
      <c r="X76" s="4" t="n"/>
      <c r="Y76" s="4" t="n"/>
      <c r="Z76" s="4" t="n"/>
    </row>
    <row r="77" ht="15.75" customHeight="1" s="371">
      <c r="A77" s="218" t="n"/>
      <c r="B77" s="218">
        <f t="array" ref="B77">IF($A77="","",IFERROR(INDEX(PRESUPUESTO!$N$10:$N$262,MATCH($A77,PRESUPUESTO!$A$10:$A$262,0)),""))</f>
        <v/>
      </c>
      <c r="C77" s="218" t="n"/>
      <c r="D77" s="218" t="n"/>
      <c r="E77" s="218" t="n"/>
      <c r="F77" s="218" t="n"/>
      <c r="G77" s="218" t="n"/>
      <c r="H77" s="218" t="n"/>
      <c r="I77" s="218" t="n"/>
      <c r="J77" s="218">
        <f t="array" ref="J77">IF($A77="","",IFERROR(INDEX(PRESUPUESTO!$D$10:$D$174,MATCH($A77&amp;"|"&amp;$B77,PRESUPUESTO!$O$10:$O$174,0)),"⚠"))</f>
        <v/>
      </c>
      <c r="K77" s="218">
        <f t="array" ref="K77">IF($A77="","",IFERROR(INDEX(PRESUPUESTO!$C$10:$C$174,MATCH($A77&amp;"|"&amp;$B77,PRESUPUESTO!$O$10:$O$174,0)),""))</f>
        <v/>
      </c>
      <c r="L77" s="47">
        <f t="array" ref="L77">IF($A77="","",IFERROR(INDEX(PRESUPUESTO!$B$10:$B$174,MATCH($A77,PRESUPUESTO!$A$10:$A$174,0)),"⚠ clave no existe"))</f>
        <v/>
      </c>
      <c r="M77" s="51">
        <f t="array" ref="M77">IF($A77="","",IFERROR(INDEX(PRESUPUESTO!$C$10:$C$262,MATCH($A77,PRESUPUESTO!$A$10:$A$262,0)),""))</f>
        <v/>
      </c>
      <c r="N77" s="51">
        <f>IF($A77="","",IFERROR(SUMIF($A$10:$A$509,$A77,$I$10:$I$509)-$M77,""))</f>
        <v/>
      </c>
      <c r="O77" s="218" t="n"/>
      <c r="P77" s="4" t="n"/>
      <c r="Q77" s="4" t="n"/>
      <c r="R77" s="4" t="n"/>
      <c r="S77" s="4" t="n"/>
      <c r="T77" s="4" t="n"/>
      <c r="U77" s="4" t="n"/>
      <c r="V77" s="4" t="n"/>
      <c r="W77" s="4" t="n"/>
      <c r="X77" s="4" t="n"/>
      <c r="Y77" s="4" t="n"/>
      <c r="Z77" s="4" t="n"/>
    </row>
    <row r="78" ht="15.75" customHeight="1" s="371">
      <c r="A78" s="218" t="n"/>
      <c r="B78" s="218">
        <f t="array" ref="B78">IF($A78="","",IFERROR(INDEX(PRESUPUESTO!$N$10:$N$262,MATCH($A78,PRESUPUESTO!$A$10:$A$262,0)),""))</f>
        <v/>
      </c>
      <c r="C78" s="218" t="n"/>
      <c r="D78" s="218" t="n"/>
      <c r="E78" s="218" t="n"/>
      <c r="F78" s="218" t="n"/>
      <c r="G78" s="218" t="n"/>
      <c r="H78" s="218" t="n"/>
      <c r="I78" s="218" t="n"/>
      <c r="J78" s="218">
        <f t="array" ref="J78">IF($A78="","",IFERROR(INDEX(PRESUPUESTO!$D$10:$D$174,MATCH($A78&amp;"|"&amp;$B78,PRESUPUESTO!$O$10:$O$174,0)),"⚠"))</f>
        <v/>
      </c>
      <c r="K78" s="218">
        <f t="array" ref="K78">IF($A78="","",IFERROR(INDEX(PRESUPUESTO!$C$10:$C$174,MATCH($A78&amp;"|"&amp;$B78,PRESUPUESTO!$O$10:$O$174,0)),""))</f>
        <v/>
      </c>
      <c r="L78" s="47">
        <f t="array" ref="L78">IF($A78="","",IFERROR(INDEX(PRESUPUESTO!$B$10:$B$174,MATCH($A78,PRESUPUESTO!$A$10:$A$174,0)),"⚠ clave no existe"))</f>
        <v/>
      </c>
      <c r="M78" s="51">
        <f t="array" ref="M78">IF($A78="","",IFERROR(INDEX(PRESUPUESTO!$C$10:$C$262,MATCH($A78,PRESUPUESTO!$A$10:$A$262,0)),""))</f>
        <v/>
      </c>
      <c r="N78" s="51">
        <f>IF($A78="","",IFERROR(SUMIF($A$10:$A$509,$A78,$I$10:$I$509)-$M78,""))</f>
        <v/>
      </c>
      <c r="O78" s="218" t="n"/>
      <c r="P78" s="4" t="n"/>
      <c r="Q78" s="4" t="n"/>
      <c r="R78" s="4" t="n"/>
      <c r="S78" s="4" t="n"/>
      <c r="T78" s="4" t="n"/>
      <c r="U78" s="4" t="n"/>
      <c r="V78" s="4" t="n"/>
      <c r="W78" s="4" t="n"/>
      <c r="X78" s="4" t="n"/>
      <c r="Y78" s="4" t="n"/>
      <c r="Z78" s="4" t="n"/>
    </row>
    <row r="79" ht="15.75" customHeight="1" s="371">
      <c r="A79" s="218" t="n"/>
      <c r="B79" s="218">
        <f t="array" ref="B79">IF($A79="","",IFERROR(INDEX(PRESUPUESTO!$N$10:$N$262,MATCH($A79,PRESUPUESTO!$A$10:$A$262,0)),""))</f>
        <v/>
      </c>
      <c r="C79" s="218" t="n"/>
      <c r="D79" s="218" t="n"/>
      <c r="E79" s="218" t="n"/>
      <c r="F79" s="218" t="n"/>
      <c r="G79" s="218" t="n"/>
      <c r="H79" s="218" t="n"/>
      <c r="I79" s="218" t="n"/>
      <c r="J79" s="218">
        <f t="array" ref="J79">IF($A79="","",IFERROR(INDEX(PRESUPUESTO!$D$10:$D$174,MATCH($A79&amp;"|"&amp;$B79,PRESUPUESTO!$O$10:$O$174,0)),"⚠"))</f>
        <v/>
      </c>
      <c r="K79" s="218">
        <f t="array" ref="K79">IF($A79="","",IFERROR(INDEX(PRESUPUESTO!$C$10:$C$174,MATCH($A79&amp;"|"&amp;$B79,PRESUPUESTO!$O$10:$O$174,0)),""))</f>
        <v/>
      </c>
      <c r="L79" s="47">
        <f t="array" ref="L79">IF($A79="","",IFERROR(INDEX(PRESUPUESTO!$B$10:$B$174,MATCH($A79,PRESUPUESTO!$A$10:$A$174,0)),"⚠ clave no existe"))</f>
        <v/>
      </c>
      <c r="M79" s="51">
        <f t="array" ref="M79">IF($A79="","",IFERROR(INDEX(PRESUPUESTO!$C$10:$C$262,MATCH($A79,PRESUPUESTO!$A$10:$A$262,0)),""))</f>
        <v/>
      </c>
      <c r="N79" s="51">
        <f>IF($A79="","",IFERROR(SUMIF($A$10:$A$509,$A79,$I$10:$I$509)-$M79,""))</f>
        <v/>
      </c>
      <c r="O79" s="218" t="n"/>
      <c r="P79" s="4" t="n"/>
      <c r="Q79" s="4" t="n"/>
      <c r="R79" s="4" t="n"/>
      <c r="S79" s="4" t="n"/>
      <c r="T79" s="4" t="n"/>
      <c r="U79" s="4" t="n"/>
      <c r="V79" s="4" t="n"/>
      <c r="W79" s="4" t="n"/>
      <c r="X79" s="4" t="n"/>
      <c r="Y79" s="4" t="n"/>
      <c r="Z79" s="4" t="n"/>
    </row>
    <row r="80" ht="15.75" customHeight="1" s="371">
      <c r="A80" s="218" t="n"/>
      <c r="B80" s="218">
        <f t="array" ref="B80">IF($A80="","",IFERROR(INDEX(PRESUPUESTO!$N$10:$N$262,MATCH($A80,PRESUPUESTO!$A$10:$A$262,0)),""))</f>
        <v/>
      </c>
      <c r="C80" s="218" t="n"/>
      <c r="D80" s="218" t="n"/>
      <c r="E80" s="218" t="n"/>
      <c r="F80" s="218" t="n"/>
      <c r="G80" s="218" t="n"/>
      <c r="H80" s="218" t="n"/>
      <c r="I80" s="218" t="n"/>
      <c r="J80" s="218">
        <f t="array" ref="J80">IF($A80="","",IFERROR(INDEX(PRESUPUESTO!$D$10:$D$174,MATCH($A80&amp;"|"&amp;$B80,PRESUPUESTO!$O$10:$O$174,0)),"⚠"))</f>
        <v/>
      </c>
      <c r="K80" s="218">
        <f t="array" ref="K80">IF($A80="","",IFERROR(INDEX(PRESUPUESTO!$C$10:$C$174,MATCH($A80&amp;"|"&amp;$B80,PRESUPUESTO!$O$10:$O$174,0)),""))</f>
        <v/>
      </c>
      <c r="L80" s="47">
        <f t="array" ref="L80">IF($A80="","",IFERROR(INDEX(PRESUPUESTO!$B$10:$B$174,MATCH($A80,PRESUPUESTO!$A$10:$A$174,0)),"⚠ clave no existe"))</f>
        <v/>
      </c>
      <c r="M80" s="51">
        <f t="array" ref="M80">IF($A80="","",IFERROR(INDEX(PRESUPUESTO!$C$10:$C$262,MATCH($A80,PRESUPUESTO!$A$10:$A$262,0)),""))</f>
        <v/>
      </c>
      <c r="N80" s="51">
        <f>IF($A80="","",IFERROR(SUMIF($A$10:$A$509,$A80,$I$10:$I$509)-$M80,""))</f>
        <v/>
      </c>
      <c r="O80" s="218" t="n"/>
      <c r="P80" s="4" t="n"/>
      <c r="Q80" s="4" t="n"/>
      <c r="R80" s="4" t="n"/>
      <c r="S80" s="4" t="n"/>
      <c r="T80" s="4" t="n"/>
      <c r="U80" s="4" t="n"/>
      <c r="V80" s="4" t="n"/>
      <c r="W80" s="4" t="n"/>
      <c r="X80" s="4" t="n"/>
      <c r="Y80" s="4" t="n"/>
      <c r="Z80" s="4" t="n"/>
    </row>
    <row r="81" ht="15.75" customHeight="1" s="371">
      <c r="A81" s="218" t="n"/>
      <c r="B81" s="218">
        <f t="array" ref="B81">IF($A81="","",IFERROR(INDEX(PRESUPUESTO!$N$10:$N$262,MATCH($A81,PRESUPUESTO!$A$10:$A$262,0)),""))</f>
        <v/>
      </c>
      <c r="C81" s="218" t="n"/>
      <c r="D81" s="218" t="n"/>
      <c r="E81" s="218" t="n"/>
      <c r="F81" s="218" t="n"/>
      <c r="G81" s="218" t="n"/>
      <c r="H81" s="218" t="n"/>
      <c r="I81" s="218" t="n"/>
      <c r="J81" s="218">
        <f t="array" ref="J81">IF($A81="","",IFERROR(INDEX(PRESUPUESTO!$D$10:$D$174,MATCH($A81&amp;"|"&amp;$B81,PRESUPUESTO!$O$10:$O$174,0)),"⚠"))</f>
        <v/>
      </c>
      <c r="K81" s="218">
        <f t="array" ref="K81">IF($A81="","",IFERROR(INDEX(PRESUPUESTO!$C$10:$C$174,MATCH($A81&amp;"|"&amp;$B81,PRESUPUESTO!$O$10:$O$174,0)),""))</f>
        <v/>
      </c>
      <c r="L81" s="47">
        <f t="array" ref="L81">IF($A81="","",IFERROR(INDEX(PRESUPUESTO!$B$10:$B$174,MATCH($A81,PRESUPUESTO!$A$10:$A$174,0)),"⚠ clave no existe"))</f>
        <v/>
      </c>
      <c r="M81" s="51">
        <f t="array" ref="M81">IF($A81="","",IFERROR(INDEX(PRESUPUESTO!$C$10:$C$262,MATCH($A81,PRESUPUESTO!$A$10:$A$262,0)),""))</f>
        <v/>
      </c>
      <c r="N81" s="51">
        <f>IF($A81="","",IFERROR(SUMIF($A$10:$A$509,$A81,$I$10:$I$509)-$M81,""))</f>
        <v/>
      </c>
      <c r="O81" s="218" t="n"/>
      <c r="P81" s="4" t="n"/>
      <c r="Q81" s="4" t="n"/>
      <c r="R81" s="4" t="n"/>
      <c r="S81" s="4" t="n"/>
      <c r="T81" s="4" t="n"/>
      <c r="U81" s="4" t="n"/>
      <c r="V81" s="4" t="n"/>
      <c r="W81" s="4" t="n"/>
      <c r="X81" s="4" t="n"/>
      <c r="Y81" s="4" t="n"/>
      <c r="Z81" s="4" t="n"/>
    </row>
    <row r="82" ht="15.75" customHeight="1" s="371">
      <c r="A82" s="218" t="n"/>
      <c r="B82" s="218">
        <f t="array" ref="B82">IF($A82="","",IFERROR(INDEX(PRESUPUESTO!$N$10:$N$262,MATCH($A82,PRESUPUESTO!$A$10:$A$262,0)),""))</f>
        <v/>
      </c>
      <c r="C82" s="218" t="n"/>
      <c r="D82" s="218" t="n"/>
      <c r="E82" s="218" t="n"/>
      <c r="F82" s="218" t="n"/>
      <c r="G82" s="218" t="n"/>
      <c r="H82" s="218" t="n"/>
      <c r="I82" s="218" t="n"/>
      <c r="J82" s="218">
        <f t="array" ref="J82">IF($A82="","",IFERROR(INDEX(PRESUPUESTO!$D$10:$D$174,MATCH($A82&amp;"|"&amp;$B82,PRESUPUESTO!$O$10:$O$174,0)),"⚠"))</f>
        <v/>
      </c>
      <c r="K82" s="218">
        <f t="array" ref="K82">IF($A82="","",IFERROR(INDEX(PRESUPUESTO!$C$10:$C$174,MATCH($A82&amp;"|"&amp;$B82,PRESUPUESTO!$O$10:$O$174,0)),""))</f>
        <v/>
      </c>
      <c r="L82" s="47">
        <f t="array" ref="L82">IF($A82="","",IFERROR(INDEX(PRESUPUESTO!$B$10:$B$174,MATCH($A82,PRESUPUESTO!$A$10:$A$174,0)),"⚠ clave no existe"))</f>
        <v/>
      </c>
      <c r="M82" s="51">
        <f t="array" ref="M82">IF($A82="","",IFERROR(INDEX(PRESUPUESTO!$C$10:$C$262,MATCH($A82,PRESUPUESTO!$A$10:$A$262,0)),""))</f>
        <v/>
      </c>
      <c r="N82" s="51">
        <f>IF($A82="","",IFERROR(SUMIF($A$10:$A$509,$A82,$I$10:$I$509)-$M82,""))</f>
        <v/>
      </c>
      <c r="O82" s="218" t="n"/>
      <c r="P82" s="4" t="n"/>
      <c r="Q82" s="4" t="n"/>
      <c r="R82" s="4" t="n"/>
      <c r="S82" s="4" t="n"/>
      <c r="T82" s="4" t="n"/>
      <c r="U82" s="4" t="n"/>
      <c r="V82" s="4" t="n"/>
      <c r="W82" s="4" t="n"/>
      <c r="X82" s="4" t="n"/>
      <c r="Y82" s="4" t="n"/>
      <c r="Z82" s="4" t="n"/>
    </row>
    <row r="83" ht="15.75" customHeight="1" s="371">
      <c r="A83" s="218" t="n"/>
      <c r="B83" s="218">
        <f t="array" ref="B83">IF($A83="","",IFERROR(INDEX(PRESUPUESTO!$N$10:$N$262,MATCH($A83,PRESUPUESTO!$A$10:$A$262,0)),""))</f>
        <v/>
      </c>
      <c r="C83" s="218" t="n"/>
      <c r="D83" s="218" t="n"/>
      <c r="E83" s="218" t="n"/>
      <c r="F83" s="218" t="n"/>
      <c r="G83" s="218" t="n"/>
      <c r="H83" s="218" t="n"/>
      <c r="I83" s="218" t="n"/>
      <c r="J83" s="218">
        <f t="array" ref="J83">IF($A83="","",IFERROR(INDEX(PRESUPUESTO!$D$10:$D$174,MATCH($A83&amp;"|"&amp;$B83,PRESUPUESTO!$O$10:$O$174,0)),"⚠"))</f>
        <v/>
      </c>
      <c r="K83" s="218">
        <f t="array" ref="K83">IF($A83="","",IFERROR(INDEX(PRESUPUESTO!$C$10:$C$174,MATCH($A83&amp;"|"&amp;$B83,PRESUPUESTO!$O$10:$O$174,0)),""))</f>
        <v/>
      </c>
      <c r="L83" s="47">
        <f t="array" ref="L83">IF($A83="","",IFERROR(INDEX(PRESUPUESTO!$B$10:$B$174,MATCH($A83,PRESUPUESTO!$A$10:$A$174,0)),"⚠ clave no existe"))</f>
        <v/>
      </c>
      <c r="M83" s="51">
        <f t="array" ref="M83">IF($A83="","",IFERROR(INDEX(PRESUPUESTO!$C$10:$C$262,MATCH($A83,PRESUPUESTO!$A$10:$A$262,0)),""))</f>
        <v/>
      </c>
      <c r="N83" s="51">
        <f>IF($A83="","",IFERROR(SUMIF($A$10:$A$509,$A83,$I$10:$I$509)-$M83,""))</f>
        <v/>
      </c>
      <c r="O83" s="218" t="n"/>
      <c r="P83" s="4" t="n"/>
      <c r="Q83" s="4" t="n"/>
      <c r="R83" s="4" t="n"/>
      <c r="S83" s="4" t="n"/>
      <c r="T83" s="4" t="n"/>
      <c r="U83" s="4" t="n"/>
      <c r="V83" s="4" t="n"/>
      <c r="W83" s="4" t="n"/>
      <c r="X83" s="4" t="n"/>
      <c r="Y83" s="4" t="n"/>
      <c r="Z83" s="4" t="n"/>
    </row>
    <row r="84" ht="15.75" customHeight="1" s="371">
      <c r="A84" s="218" t="n"/>
      <c r="B84" s="218">
        <f t="array" ref="B84">IF($A84="","",IFERROR(INDEX(PRESUPUESTO!$N$10:$N$262,MATCH($A84,PRESUPUESTO!$A$10:$A$262,0)),""))</f>
        <v/>
      </c>
      <c r="C84" s="218" t="n"/>
      <c r="D84" s="218" t="n"/>
      <c r="E84" s="218" t="n"/>
      <c r="F84" s="218" t="n"/>
      <c r="G84" s="218" t="n"/>
      <c r="H84" s="218" t="n"/>
      <c r="I84" s="218" t="n"/>
      <c r="J84" s="218">
        <f t="array" ref="J84">IF($A84="","",IFERROR(INDEX(PRESUPUESTO!$D$10:$D$174,MATCH($A84&amp;"|"&amp;$B84,PRESUPUESTO!$O$10:$O$174,0)),"⚠"))</f>
        <v/>
      </c>
      <c r="K84" s="218">
        <f t="array" ref="K84">IF($A84="","",IFERROR(INDEX(PRESUPUESTO!$C$10:$C$174,MATCH($A84&amp;"|"&amp;$B84,PRESUPUESTO!$O$10:$O$174,0)),""))</f>
        <v/>
      </c>
      <c r="L84" s="47">
        <f t="array" ref="L84">IF($A84="","",IFERROR(INDEX(PRESUPUESTO!$B$10:$B$174,MATCH($A84,PRESUPUESTO!$A$10:$A$174,0)),"⚠ clave no existe"))</f>
        <v/>
      </c>
      <c r="M84" s="51">
        <f t="array" ref="M84">IF($A84="","",IFERROR(INDEX(PRESUPUESTO!$C$10:$C$262,MATCH($A84,PRESUPUESTO!$A$10:$A$262,0)),""))</f>
        <v/>
      </c>
      <c r="N84" s="51">
        <f>IF($A84="","",IFERROR(SUMIF($A$10:$A$509,$A84,$I$10:$I$509)-$M84,""))</f>
        <v/>
      </c>
      <c r="O84" s="218" t="n"/>
      <c r="P84" s="4" t="n"/>
      <c r="Q84" s="4" t="n"/>
      <c r="R84" s="4" t="n"/>
      <c r="S84" s="4" t="n"/>
      <c r="T84" s="4" t="n"/>
      <c r="U84" s="4" t="n"/>
      <c r="V84" s="4" t="n"/>
      <c r="W84" s="4" t="n"/>
      <c r="X84" s="4" t="n"/>
      <c r="Y84" s="4" t="n"/>
      <c r="Z84" s="4" t="n"/>
    </row>
    <row r="85" ht="15.75" customHeight="1" s="371">
      <c r="A85" s="218" t="n"/>
      <c r="B85" s="218">
        <f t="array" ref="B85">IF($A85="","",IFERROR(INDEX(PRESUPUESTO!$N$10:$N$262,MATCH($A85,PRESUPUESTO!$A$10:$A$262,0)),""))</f>
        <v/>
      </c>
      <c r="C85" s="218" t="n"/>
      <c r="D85" s="218" t="n"/>
      <c r="E85" s="218" t="n"/>
      <c r="F85" s="218" t="n"/>
      <c r="G85" s="218" t="n"/>
      <c r="H85" s="218" t="n"/>
      <c r="I85" s="218" t="n"/>
      <c r="J85" s="218">
        <f t="array" ref="J85">IF($A85="","",IFERROR(INDEX(PRESUPUESTO!$D$10:$D$174,MATCH($A85&amp;"|"&amp;$B85,PRESUPUESTO!$O$10:$O$174,0)),"⚠"))</f>
        <v/>
      </c>
      <c r="K85" s="218">
        <f t="array" ref="K85">IF($A85="","",IFERROR(INDEX(PRESUPUESTO!$C$10:$C$174,MATCH($A85&amp;"|"&amp;$B85,PRESUPUESTO!$O$10:$O$174,0)),""))</f>
        <v/>
      </c>
      <c r="L85" s="47">
        <f t="array" ref="L85">IF($A85="","",IFERROR(INDEX(PRESUPUESTO!$B$10:$B$174,MATCH($A85,PRESUPUESTO!$A$10:$A$174,0)),"⚠ clave no existe"))</f>
        <v/>
      </c>
      <c r="M85" s="51">
        <f t="array" ref="M85">IF($A85="","",IFERROR(INDEX(PRESUPUESTO!$C$10:$C$262,MATCH($A85,PRESUPUESTO!$A$10:$A$262,0)),""))</f>
        <v/>
      </c>
      <c r="N85" s="51">
        <f>IF($A85="","",IFERROR(SUMIF($A$10:$A$509,$A85,$I$10:$I$509)-$M85,""))</f>
        <v/>
      </c>
      <c r="O85" s="218" t="n"/>
      <c r="P85" s="4" t="n"/>
      <c r="Q85" s="4" t="n"/>
      <c r="R85" s="4" t="n"/>
      <c r="S85" s="4" t="n"/>
      <c r="T85" s="4" t="n"/>
      <c r="U85" s="4" t="n"/>
      <c r="V85" s="4" t="n"/>
      <c r="W85" s="4" t="n"/>
      <c r="X85" s="4" t="n"/>
      <c r="Y85" s="4" t="n"/>
      <c r="Z85" s="4" t="n"/>
    </row>
    <row r="86" ht="15.75" customHeight="1" s="371">
      <c r="A86" s="218" t="n"/>
      <c r="B86" s="218">
        <f t="array" ref="B86">IF($A86="","",IFERROR(INDEX(PRESUPUESTO!$N$10:$N$262,MATCH($A86,PRESUPUESTO!$A$10:$A$262,0)),""))</f>
        <v/>
      </c>
      <c r="C86" s="218" t="n"/>
      <c r="D86" s="218" t="n"/>
      <c r="E86" s="218" t="n"/>
      <c r="F86" s="218" t="n"/>
      <c r="G86" s="218" t="n"/>
      <c r="H86" s="218" t="n"/>
      <c r="I86" s="218" t="n"/>
      <c r="J86" s="218">
        <f t="array" ref="J86">IF($A86="","",IFERROR(INDEX(PRESUPUESTO!$D$10:$D$174,MATCH($A86&amp;"|"&amp;$B86,PRESUPUESTO!$O$10:$O$174,0)),"⚠"))</f>
        <v/>
      </c>
      <c r="K86" s="218">
        <f t="array" ref="K86">IF($A86="","",IFERROR(INDEX(PRESUPUESTO!$C$10:$C$174,MATCH($A86&amp;"|"&amp;$B86,PRESUPUESTO!$O$10:$O$174,0)),""))</f>
        <v/>
      </c>
      <c r="L86" s="47">
        <f t="array" ref="L86">IF($A86="","",IFERROR(INDEX(PRESUPUESTO!$B$10:$B$174,MATCH($A86,PRESUPUESTO!$A$10:$A$174,0)),"⚠ clave no existe"))</f>
        <v/>
      </c>
      <c r="M86" s="51">
        <f t="array" ref="M86">IF($A86="","",IFERROR(INDEX(PRESUPUESTO!$C$10:$C$262,MATCH($A86,PRESUPUESTO!$A$10:$A$262,0)),""))</f>
        <v/>
      </c>
      <c r="N86" s="51">
        <f>IF($A86="","",IFERROR(SUMIF($A$10:$A$509,$A86,$I$10:$I$509)-$M86,""))</f>
        <v/>
      </c>
      <c r="O86" s="218" t="n"/>
      <c r="P86" s="4" t="n"/>
      <c r="Q86" s="4" t="n"/>
      <c r="R86" s="4" t="n"/>
      <c r="S86" s="4" t="n"/>
      <c r="T86" s="4" t="n"/>
      <c r="U86" s="4" t="n"/>
      <c r="V86" s="4" t="n"/>
      <c r="W86" s="4" t="n"/>
      <c r="X86" s="4" t="n"/>
      <c r="Y86" s="4" t="n"/>
      <c r="Z86" s="4" t="n"/>
    </row>
    <row r="87" ht="15.75" customHeight="1" s="371">
      <c r="A87" s="218" t="n"/>
      <c r="B87" s="218">
        <f t="array" ref="B87">IF($A87="","",IFERROR(INDEX(PRESUPUESTO!$N$10:$N$262,MATCH($A87,PRESUPUESTO!$A$10:$A$262,0)),""))</f>
        <v/>
      </c>
      <c r="C87" s="218" t="n"/>
      <c r="D87" s="218" t="n"/>
      <c r="E87" s="218" t="n"/>
      <c r="F87" s="218" t="n"/>
      <c r="G87" s="218" t="n"/>
      <c r="H87" s="218" t="n"/>
      <c r="I87" s="218" t="n"/>
      <c r="J87" s="218">
        <f t="array" ref="J87">IF($A87="","",IFERROR(INDEX(PRESUPUESTO!$D$10:$D$174,MATCH($A87&amp;"|"&amp;$B87,PRESUPUESTO!$O$10:$O$174,0)),"⚠"))</f>
        <v/>
      </c>
      <c r="K87" s="218">
        <f t="array" ref="K87">IF($A87="","",IFERROR(INDEX(PRESUPUESTO!$C$10:$C$174,MATCH($A87&amp;"|"&amp;$B87,PRESUPUESTO!$O$10:$O$174,0)),""))</f>
        <v/>
      </c>
      <c r="L87" s="47">
        <f t="array" ref="L87">IF($A87="","",IFERROR(INDEX(PRESUPUESTO!$B$10:$B$174,MATCH($A87,PRESUPUESTO!$A$10:$A$174,0)),"⚠ clave no existe"))</f>
        <v/>
      </c>
      <c r="M87" s="51">
        <f t="array" ref="M87">IF($A87="","",IFERROR(INDEX(PRESUPUESTO!$C$10:$C$262,MATCH($A87,PRESUPUESTO!$A$10:$A$262,0)),""))</f>
        <v/>
      </c>
      <c r="N87" s="51">
        <f>IF($A87="","",IFERROR(SUMIF($A$10:$A$509,$A87,$I$10:$I$509)-$M87,""))</f>
        <v/>
      </c>
      <c r="O87" s="218" t="n"/>
      <c r="P87" s="4" t="n"/>
      <c r="Q87" s="4" t="n"/>
      <c r="R87" s="4" t="n"/>
      <c r="S87" s="4" t="n"/>
      <c r="T87" s="4" t="n"/>
      <c r="U87" s="4" t="n"/>
      <c r="V87" s="4" t="n"/>
      <c r="W87" s="4" t="n"/>
      <c r="X87" s="4" t="n"/>
      <c r="Y87" s="4" t="n"/>
      <c r="Z87" s="4" t="n"/>
    </row>
    <row r="88" ht="15.75" customHeight="1" s="371">
      <c r="A88" s="218" t="n"/>
      <c r="B88" s="218">
        <f t="array" ref="B88">IF($A88="","",IFERROR(INDEX(PRESUPUESTO!$N$10:$N$262,MATCH($A88,PRESUPUESTO!$A$10:$A$262,0)),""))</f>
        <v/>
      </c>
      <c r="C88" s="218" t="n"/>
      <c r="D88" s="218" t="n"/>
      <c r="E88" s="218" t="n"/>
      <c r="F88" s="218" t="n"/>
      <c r="G88" s="218" t="n"/>
      <c r="H88" s="218" t="n"/>
      <c r="I88" s="218" t="n"/>
      <c r="J88" s="218">
        <f t="array" ref="J88">IF($A88="","",IFERROR(INDEX(PRESUPUESTO!$D$10:$D$174,MATCH($A88&amp;"|"&amp;$B88,PRESUPUESTO!$O$10:$O$174,0)),"⚠"))</f>
        <v/>
      </c>
      <c r="K88" s="218">
        <f t="array" ref="K88">IF($A88="","",IFERROR(INDEX(PRESUPUESTO!$C$10:$C$174,MATCH($A88&amp;"|"&amp;$B88,PRESUPUESTO!$O$10:$O$174,0)),""))</f>
        <v/>
      </c>
      <c r="L88" s="47">
        <f t="array" ref="L88">IF($A88="","",IFERROR(INDEX(PRESUPUESTO!$B$10:$B$174,MATCH($A88,PRESUPUESTO!$A$10:$A$174,0)),"⚠ clave no existe"))</f>
        <v/>
      </c>
      <c r="M88" s="51">
        <f t="array" ref="M88">IF($A88="","",IFERROR(INDEX(PRESUPUESTO!$C$10:$C$262,MATCH($A88,PRESUPUESTO!$A$10:$A$262,0)),""))</f>
        <v/>
      </c>
      <c r="N88" s="51">
        <f>IF($A88="","",IFERROR(SUMIF($A$10:$A$509,$A88,$I$10:$I$509)-$M88,""))</f>
        <v/>
      </c>
      <c r="O88" s="218" t="n"/>
      <c r="P88" s="4" t="n"/>
      <c r="Q88" s="4" t="n"/>
      <c r="R88" s="4" t="n"/>
      <c r="S88" s="4" t="n"/>
      <c r="T88" s="4" t="n"/>
      <c r="U88" s="4" t="n"/>
      <c r="V88" s="4" t="n"/>
      <c r="W88" s="4" t="n"/>
      <c r="X88" s="4" t="n"/>
      <c r="Y88" s="4" t="n"/>
      <c r="Z88" s="4" t="n"/>
    </row>
    <row r="89" ht="15.75" customHeight="1" s="371">
      <c r="A89" s="218" t="n"/>
      <c r="B89" s="218">
        <f t="array" ref="B89">IF($A89="","",IFERROR(INDEX(PRESUPUESTO!$N$10:$N$262,MATCH($A89,PRESUPUESTO!$A$10:$A$262,0)),""))</f>
        <v/>
      </c>
      <c r="C89" s="218" t="n"/>
      <c r="D89" s="218" t="n"/>
      <c r="E89" s="218" t="n"/>
      <c r="F89" s="218" t="n"/>
      <c r="G89" s="218" t="n"/>
      <c r="H89" s="218" t="n"/>
      <c r="I89" s="218" t="n"/>
      <c r="J89" s="218">
        <f t="array" ref="J89">IF($A89="","",IFERROR(INDEX(PRESUPUESTO!$D$10:$D$174,MATCH($A89&amp;"|"&amp;$B89,PRESUPUESTO!$O$10:$O$174,0)),"⚠"))</f>
        <v/>
      </c>
      <c r="K89" s="218">
        <f t="array" ref="K89">IF($A89="","",IFERROR(INDEX(PRESUPUESTO!$C$10:$C$174,MATCH($A89&amp;"|"&amp;$B89,PRESUPUESTO!$O$10:$O$174,0)),""))</f>
        <v/>
      </c>
      <c r="L89" s="47">
        <f t="array" ref="L89">IF($A89="","",IFERROR(INDEX(PRESUPUESTO!$B$10:$B$174,MATCH($A89,PRESUPUESTO!$A$10:$A$174,0)),"⚠ clave no existe"))</f>
        <v/>
      </c>
      <c r="M89" s="51">
        <f t="array" ref="M89">IF($A89="","",IFERROR(INDEX(PRESUPUESTO!$C$10:$C$262,MATCH($A89,PRESUPUESTO!$A$10:$A$262,0)),""))</f>
        <v/>
      </c>
      <c r="N89" s="51">
        <f>IF($A89="","",IFERROR(SUMIF($A$10:$A$509,$A89,$I$10:$I$509)-$M89,""))</f>
        <v/>
      </c>
      <c r="O89" s="218" t="n"/>
      <c r="P89" s="4" t="n"/>
      <c r="Q89" s="4" t="n"/>
      <c r="R89" s="4" t="n"/>
      <c r="S89" s="4" t="n"/>
      <c r="T89" s="4" t="n"/>
      <c r="U89" s="4" t="n"/>
      <c r="V89" s="4" t="n"/>
      <c r="W89" s="4" t="n"/>
      <c r="X89" s="4" t="n"/>
      <c r="Y89" s="4" t="n"/>
      <c r="Z89" s="4" t="n"/>
    </row>
    <row r="90" ht="15.75" customHeight="1" s="371">
      <c r="A90" s="218" t="n"/>
      <c r="B90" s="218">
        <f t="array" ref="B90">IF($A90="","",IFERROR(INDEX(PRESUPUESTO!$N$10:$N$262,MATCH($A90,PRESUPUESTO!$A$10:$A$262,0)),""))</f>
        <v/>
      </c>
      <c r="C90" s="218" t="n"/>
      <c r="D90" s="218" t="n"/>
      <c r="E90" s="218" t="n"/>
      <c r="F90" s="218" t="n"/>
      <c r="G90" s="218" t="n"/>
      <c r="H90" s="218" t="n"/>
      <c r="I90" s="218" t="n"/>
      <c r="J90" s="218">
        <f t="array" ref="J90">IF($A90="","",IFERROR(INDEX(PRESUPUESTO!$D$10:$D$174,MATCH($A90&amp;"|"&amp;$B90,PRESUPUESTO!$O$10:$O$174,0)),"⚠"))</f>
        <v/>
      </c>
      <c r="K90" s="218">
        <f t="array" ref="K90">IF($A90="","",IFERROR(INDEX(PRESUPUESTO!$C$10:$C$174,MATCH($A90&amp;"|"&amp;$B90,PRESUPUESTO!$O$10:$O$174,0)),""))</f>
        <v/>
      </c>
      <c r="L90" s="47">
        <f t="array" ref="L90">IF($A90="","",IFERROR(INDEX(PRESUPUESTO!$B$10:$B$174,MATCH($A90,PRESUPUESTO!$A$10:$A$174,0)),"⚠ clave no existe"))</f>
        <v/>
      </c>
      <c r="M90" s="51">
        <f t="array" ref="M90">IF($A90="","",IFERROR(INDEX(PRESUPUESTO!$C$10:$C$262,MATCH($A90,PRESUPUESTO!$A$10:$A$262,0)),""))</f>
        <v/>
      </c>
      <c r="N90" s="51">
        <f>IF($A90="","",IFERROR(SUMIF($A$10:$A$509,$A90,$I$10:$I$509)-$M90,""))</f>
        <v/>
      </c>
      <c r="O90" s="218" t="n"/>
      <c r="P90" s="4" t="n"/>
      <c r="Q90" s="4" t="n"/>
      <c r="R90" s="4" t="n"/>
      <c r="S90" s="4" t="n"/>
      <c r="T90" s="4" t="n"/>
      <c r="U90" s="4" t="n"/>
      <c r="V90" s="4" t="n"/>
      <c r="W90" s="4" t="n"/>
      <c r="X90" s="4" t="n"/>
      <c r="Y90" s="4" t="n"/>
      <c r="Z90" s="4" t="n"/>
    </row>
    <row r="91" ht="15.75" customHeight="1" s="371">
      <c r="A91" s="218" t="n"/>
      <c r="B91" s="218">
        <f t="array" ref="B91">IF($A91="","",IFERROR(INDEX(PRESUPUESTO!$N$10:$N$262,MATCH($A91,PRESUPUESTO!$A$10:$A$262,0)),""))</f>
        <v/>
      </c>
      <c r="C91" s="218" t="n"/>
      <c r="D91" s="218" t="n"/>
      <c r="E91" s="218" t="n"/>
      <c r="F91" s="218" t="n"/>
      <c r="G91" s="218" t="n"/>
      <c r="H91" s="218" t="n"/>
      <c r="I91" s="218" t="n"/>
      <c r="J91" s="218">
        <f t="array" ref="J91">IF($A91="","",IFERROR(INDEX(PRESUPUESTO!$D$10:$D$174,MATCH($A91&amp;"|"&amp;$B91,PRESUPUESTO!$O$10:$O$174,0)),"⚠"))</f>
        <v/>
      </c>
      <c r="K91" s="218">
        <f t="array" ref="K91">IF($A91="","",IFERROR(INDEX(PRESUPUESTO!$C$10:$C$174,MATCH($A91&amp;"|"&amp;$B91,PRESUPUESTO!$O$10:$O$174,0)),""))</f>
        <v/>
      </c>
      <c r="L91" s="47">
        <f t="array" ref="L91">IF($A91="","",IFERROR(INDEX(PRESUPUESTO!$B$10:$B$174,MATCH($A91,PRESUPUESTO!$A$10:$A$174,0)),"⚠ clave no existe"))</f>
        <v/>
      </c>
      <c r="M91" s="51">
        <f t="array" ref="M91">IF($A91="","",IFERROR(INDEX(PRESUPUESTO!$C$10:$C$262,MATCH($A91,PRESUPUESTO!$A$10:$A$262,0)),""))</f>
        <v/>
      </c>
      <c r="N91" s="51">
        <f>IF($A91="","",IFERROR(SUMIF($A$10:$A$509,$A91,$I$10:$I$509)-$M91,""))</f>
        <v/>
      </c>
      <c r="O91" s="218" t="n"/>
      <c r="P91" s="4" t="n"/>
      <c r="Q91" s="4" t="n"/>
      <c r="R91" s="4" t="n"/>
      <c r="S91" s="4" t="n"/>
      <c r="T91" s="4" t="n"/>
      <c r="U91" s="4" t="n"/>
      <c r="V91" s="4" t="n"/>
      <c r="W91" s="4" t="n"/>
      <c r="X91" s="4" t="n"/>
      <c r="Y91" s="4" t="n"/>
      <c r="Z91" s="4" t="n"/>
    </row>
    <row r="92" ht="15.75" customHeight="1" s="371">
      <c r="A92" s="218" t="n"/>
      <c r="B92" s="218">
        <f t="array" ref="B92">IF($A92="","",IFERROR(INDEX(PRESUPUESTO!$N$10:$N$262,MATCH($A92,PRESUPUESTO!$A$10:$A$262,0)),""))</f>
        <v/>
      </c>
      <c r="C92" s="218" t="n"/>
      <c r="D92" s="218" t="n"/>
      <c r="E92" s="218" t="n"/>
      <c r="F92" s="218" t="n"/>
      <c r="G92" s="218" t="n"/>
      <c r="H92" s="218" t="n"/>
      <c r="I92" s="218" t="n"/>
      <c r="J92" s="218">
        <f t="array" ref="J92">IF($A92="","",IFERROR(INDEX(PRESUPUESTO!$D$10:$D$174,MATCH($A92&amp;"|"&amp;$B92,PRESUPUESTO!$O$10:$O$174,0)),"⚠"))</f>
        <v/>
      </c>
      <c r="K92" s="218">
        <f t="array" ref="K92">IF($A92="","",IFERROR(INDEX(PRESUPUESTO!$C$10:$C$174,MATCH($A92&amp;"|"&amp;$B92,PRESUPUESTO!$O$10:$O$174,0)),""))</f>
        <v/>
      </c>
      <c r="L92" s="47">
        <f t="array" ref="L92">IF($A92="","",IFERROR(INDEX(PRESUPUESTO!$B$10:$B$174,MATCH($A92,PRESUPUESTO!$A$10:$A$174,0)),"⚠ clave no existe"))</f>
        <v/>
      </c>
      <c r="M92" s="51">
        <f t="array" ref="M92">IF($A92="","",IFERROR(INDEX(PRESUPUESTO!$C$10:$C$262,MATCH($A92,PRESUPUESTO!$A$10:$A$262,0)),""))</f>
        <v/>
      </c>
      <c r="N92" s="51">
        <f>IF($A92="","",IFERROR(SUMIF($A$10:$A$509,$A92,$I$10:$I$509)-$M92,""))</f>
        <v/>
      </c>
      <c r="O92" s="218" t="n"/>
      <c r="P92" s="4" t="n"/>
      <c r="Q92" s="4" t="n"/>
      <c r="R92" s="4" t="n"/>
      <c r="S92" s="4" t="n"/>
      <c r="T92" s="4" t="n"/>
      <c r="U92" s="4" t="n"/>
      <c r="V92" s="4" t="n"/>
      <c r="W92" s="4" t="n"/>
      <c r="X92" s="4" t="n"/>
      <c r="Y92" s="4" t="n"/>
      <c r="Z92" s="4" t="n"/>
    </row>
    <row r="93" ht="15.75" customHeight="1" s="371">
      <c r="A93" s="218" t="n"/>
      <c r="B93" s="218">
        <f t="array" ref="B93">IF($A93="","",IFERROR(INDEX(PRESUPUESTO!$N$10:$N$262,MATCH($A93,PRESUPUESTO!$A$10:$A$262,0)),""))</f>
        <v/>
      </c>
      <c r="C93" s="218" t="n"/>
      <c r="D93" s="218" t="n"/>
      <c r="E93" s="218" t="n"/>
      <c r="F93" s="218" t="n"/>
      <c r="G93" s="218" t="n"/>
      <c r="H93" s="218" t="n"/>
      <c r="I93" s="218" t="n"/>
      <c r="J93" s="218">
        <f t="array" ref="J93">IF($A93="","",IFERROR(INDEX(PRESUPUESTO!$D$10:$D$174,MATCH($A93&amp;"|"&amp;$B93,PRESUPUESTO!$O$10:$O$174,0)),"⚠"))</f>
        <v/>
      </c>
      <c r="K93" s="218">
        <f t="array" ref="K93">IF($A93="","",IFERROR(INDEX(PRESUPUESTO!$C$10:$C$174,MATCH($A93&amp;"|"&amp;$B93,PRESUPUESTO!$O$10:$O$174,0)),""))</f>
        <v/>
      </c>
      <c r="L93" s="47">
        <f t="array" ref="L93">IF($A93="","",IFERROR(INDEX(PRESUPUESTO!$B$10:$B$174,MATCH($A93,PRESUPUESTO!$A$10:$A$174,0)),"⚠ clave no existe"))</f>
        <v/>
      </c>
      <c r="M93" s="51">
        <f t="array" ref="M93">IF($A93="","",IFERROR(INDEX(PRESUPUESTO!$C$10:$C$262,MATCH($A93,PRESUPUESTO!$A$10:$A$262,0)),""))</f>
        <v/>
      </c>
      <c r="N93" s="51">
        <f>IF($A93="","",IFERROR(SUMIF($A$10:$A$509,$A93,$I$10:$I$509)-$M93,""))</f>
        <v/>
      </c>
      <c r="O93" s="218" t="n"/>
      <c r="P93" s="4" t="n"/>
      <c r="Q93" s="4" t="n"/>
      <c r="R93" s="4" t="n"/>
      <c r="S93" s="4" t="n"/>
      <c r="T93" s="4" t="n"/>
      <c r="U93" s="4" t="n"/>
      <c r="V93" s="4" t="n"/>
      <c r="W93" s="4" t="n"/>
      <c r="X93" s="4" t="n"/>
      <c r="Y93" s="4" t="n"/>
      <c r="Z93" s="4" t="n"/>
    </row>
    <row r="94" ht="15.75" customHeight="1" s="371">
      <c r="A94" s="218" t="n"/>
      <c r="B94" s="218">
        <f t="array" ref="B94">IF($A94="","",IFERROR(INDEX(PRESUPUESTO!$N$10:$N$262,MATCH($A94,PRESUPUESTO!$A$10:$A$262,0)),""))</f>
        <v/>
      </c>
      <c r="C94" s="218" t="n"/>
      <c r="D94" s="218" t="n"/>
      <c r="E94" s="218" t="n"/>
      <c r="F94" s="218" t="n"/>
      <c r="G94" s="218" t="n"/>
      <c r="H94" s="218" t="n"/>
      <c r="I94" s="218" t="n"/>
      <c r="J94" s="218">
        <f t="array" ref="J94">IF($A94="","",IFERROR(INDEX(PRESUPUESTO!$D$10:$D$174,MATCH($A94&amp;"|"&amp;$B94,PRESUPUESTO!$O$10:$O$174,0)),"⚠"))</f>
        <v/>
      </c>
      <c r="K94" s="218">
        <f t="array" ref="K94">IF($A94="","",IFERROR(INDEX(PRESUPUESTO!$C$10:$C$174,MATCH($A94&amp;"|"&amp;$B94,PRESUPUESTO!$O$10:$O$174,0)),""))</f>
        <v/>
      </c>
      <c r="L94" s="47">
        <f t="array" ref="L94">IF($A94="","",IFERROR(INDEX(PRESUPUESTO!$B$10:$B$174,MATCH($A94,PRESUPUESTO!$A$10:$A$174,0)),"⚠ clave no existe"))</f>
        <v/>
      </c>
      <c r="M94" s="51">
        <f t="array" ref="M94">IF($A94="","",IFERROR(INDEX(PRESUPUESTO!$C$10:$C$262,MATCH($A94,PRESUPUESTO!$A$10:$A$262,0)),""))</f>
        <v/>
      </c>
      <c r="N94" s="51">
        <f>IF($A94="","",IFERROR(SUMIF($A$10:$A$509,$A94,$I$10:$I$509)-$M94,""))</f>
        <v/>
      </c>
      <c r="O94" s="218" t="n"/>
      <c r="P94" s="4" t="n"/>
      <c r="Q94" s="4" t="n"/>
      <c r="R94" s="4" t="n"/>
      <c r="S94" s="4" t="n"/>
      <c r="T94" s="4" t="n"/>
      <c r="U94" s="4" t="n"/>
      <c r="V94" s="4" t="n"/>
      <c r="W94" s="4" t="n"/>
      <c r="X94" s="4" t="n"/>
      <c r="Y94" s="4" t="n"/>
      <c r="Z94" s="4" t="n"/>
    </row>
    <row r="95" ht="15.75" customHeight="1" s="371">
      <c r="A95" s="218" t="n"/>
      <c r="B95" s="218">
        <f t="array" ref="B95">IF($A95="","",IFERROR(INDEX(PRESUPUESTO!$N$10:$N$262,MATCH($A95,PRESUPUESTO!$A$10:$A$262,0)),""))</f>
        <v/>
      </c>
      <c r="C95" s="218" t="n"/>
      <c r="D95" s="218" t="n"/>
      <c r="E95" s="218" t="n"/>
      <c r="F95" s="218" t="n"/>
      <c r="G95" s="218" t="n"/>
      <c r="H95" s="218" t="n"/>
      <c r="I95" s="218" t="n"/>
      <c r="J95" s="218">
        <f t="array" ref="J95">IF($A95="","",IFERROR(INDEX(PRESUPUESTO!$D$10:$D$174,MATCH($A95&amp;"|"&amp;$B95,PRESUPUESTO!$O$10:$O$174,0)),"⚠"))</f>
        <v/>
      </c>
      <c r="K95" s="218">
        <f t="array" ref="K95">IF($A95="","",IFERROR(INDEX(PRESUPUESTO!$C$10:$C$174,MATCH($A95&amp;"|"&amp;$B95,PRESUPUESTO!$O$10:$O$174,0)),""))</f>
        <v/>
      </c>
      <c r="L95" s="47">
        <f t="array" ref="L95">IF($A95="","",IFERROR(INDEX(PRESUPUESTO!$B$10:$B$174,MATCH($A95,PRESUPUESTO!$A$10:$A$174,0)),"⚠ clave no existe"))</f>
        <v/>
      </c>
      <c r="M95" s="51">
        <f t="array" ref="M95">IF($A95="","",IFERROR(INDEX(PRESUPUESTO!$C$10:$C$262,MATCH($A95,PRESUPUESTO!$A$10:$A$262,0)),""))</f>
        <v/>
      </c>
      <c r="N95" s="51">
        <f>IF($A95="","",IFERROR(SUMIF($A$10:$A$509,$A95,$I$10:$I$509)-$M95,""))</f>
        <v/>
      </c>
      <c r="O95" s="218" t="n"/>
      <c r="P95" s="4" t="n"/>
      <c r="Q95" s="4" t="n"/>
      <c r="R95" s="4" t="n"/>
      <c r="S95" s="4" t="n"/>
      <c r="T95" s="4" t="n"/>
      <c r="U95" s="4" t="n"/>
      <c r="V95" s="4" t="n"/>
      <c r="W95" s="4" t="n"/>
      <c r="X95" s="4" t="n"/>
      <c r="Y95" s="4" t="n"/>
      <c r="Z95" s="4" t="n"/>
    </row>
    <row r="96" ht="15.75" customHeight="1" s="371">
      <c r="A96" s="218" t="n"/>
      <c r="B96" s="218">
        <f t="array" ref="B96">IF($A96="","",IFERROR(INDEX(PRESUPUESTO!$N$10:$N$262,MATCH($A96,PRESUPUESTO!$A$10:$A$262,0)),""))</f>
        <v/>
      </c>
      <c r="C96" s="218" t="n"/>
      <c r="D96" s="218" t="n"/>
      <c r="E96" s="218" t="n"/>
      <c r="F96" s="218" t="n"/>
      <c r="G96" s="218" t="n"/>
      <c r="H96" s="218" t="n"/>
      <c r="I96" s="218" t="n"/>
      <c r="J96" s="218">
        <f t="array" ref="J96">IF($A96="","",IFERROR(INDEX(PRESUPUESTO!$D$10:$D$174,MATCH($A96&amp;"|"&amp;$B96,PRESUPUESTO!$O$10:$O$174,0)),"⚠"))</f>
        <v/>
      </c>
      <c r="K96" s="218">
        <f t="array" ref="K96">IF($A96="","",IFERROR(INDEX(PRESUPUESTO!$C$10:$C$174,MATCH($A96&amp;"|"&amp;$B96,PRESUPUESTO!$O$10:$O$174,0)),""))</f>
        <v/>
      </c>
      <c r="L96" s="47">
        <f t="array" ref="L96">IF($A96="","",IFERROR(INDEX(PRESUPUESTO!$B$10:$B$174,MATCH($A96,PRESUPUESTO!$A$10:$A$174,0)),"⚠ clave no existe"))</f>
        <v/>
      </c>
      <c r="M96" s="51">
        <f t="array" ref="M96">IF($A96="","",IFERROR(INDEX(PRESUPUESTO!$C$10:$C$262,MATCH($A96,PRESUPUESTO!$A$10:$A$262,0)),""))</f>
        <v/>
      </c>
      <c r="N96" s="51">
        <f>IF($A96="","",IFERROR(SUMIF($A$10:$A$509,$A96,$I$10:$I$509)-$M96,""))</f>
        <v/>
      </c>
      <c r="O96" s="218" t="n"/>
      <c r="P96" s="4" t="n"/>
      <c r="Q96" s="4" t="n"/>
      <c r="R96" s="4" t="n"/>
      <c r="S96" s="4" t="n"/>
      <c r="T96" s="4" t="n"/>
      <c r="U96" s="4" t="n"/>
      <c r="V96" s="4" t="n"/>
      <c r="W96" s="4" t="n"/>
      <c r="X96" s="4" t="n"/>
      <c r="Y96" s="4" t="n"/>
      <c r="Z96" s="4" t="n"/>
    </row>
    <row r="97" ht="15.75" customHeight="1" s="371">
      <c r="A97" s="218" t="n"/>
      <c r="B97" s="218">
        <f t="array" ref="B97">IF($A97="","",IFERROR(INDEX(PRESUPUESTO!$N$10:$N$262,MATCH($A97,PRESUPUESTO!$A$10:$A$262,0)),""))</f>
        <v/>
      </c>
      <c r="C97" s="218" t="n"/>
      <c r="D97" s="218" t="n"/>
      <c r="E97" s="218" t="n"/>
      <c r="F97" s="218" t="n"/>
      <c r="G97" s="218" t="n"/>
      <c r="H97" s="218" t="n"/>
      <c r="I97" s="218" t="n"/>
      <c r="J97" s="218">
        <f t="array" ref="J97">IF($A97="","",IFERROR(INDEX(PRESUPUESTO!$D$10:$D$174,MATCH($A97&amp;"|"&amp;$B97,PRESUPUESTO!$O$10:$O$174,0)),"⚠"))</f>
        <v/>
      </c>
      <c r="K97" s="218">
        <f t="array" ref="K97">IF($A97="","",IFERROR(INDEX(PRESUPUESTO!$C$10:$C$174,MATCH($A97&amp;"|"&amp;$B97,PRESUPUESTO!$O$10:$O$174,0)),""))</f>
        <v/>
      </c>
      <c r="L97" s="47">
        <f t="array" ref="L97">IF($A97="","",IFERROR(INDEX(PRESUPUESTO!$B$10:$B$174,MATCH($A97,PRESUPUESTO!$A$10:$A$174,0)),"⚠ clave no existe"))</f>
        <v/>
      </c>
      <c r="M97" s="51">
        <f t="array" ref="M97">IF($A97="","",IFERROR(INDEX(PRESUPUESTO!$C$10:$C$262,MATCH($A97,PRESUPUESTO!$A$10:$A$262,0)),""))</f>
        <v/>
      </c>
      <c r="N97" s="51">
        <f>IF($A97="","",IFERROR(SUMIF($A$10:$A$509,$A97,$I$10:$I$509)-$M97,""))</f>
        <v/>
      </c>
      <c r="O97" s="218" t="n"/>
      <c r="P97" s="4" t="n"/>
      <c r="Q97" s="4" t="n"/>
      <c r="R97" s="4" t="n"/>
      <c r="S97" s="4" t="n"/>
      <c r="T97" s="4" t="n"/>
      <c r="U97" s="4" t="n"/>
      <c r="V97" s="4" t="n"/>
      <c r="W97" s="4" t="n"/>
      <c r="X97" s="4" t="n"/>
      <c r="Y97" s="4" t="n"/>
      <c r="Z97" s="4" t="n"/>
    </row>
    <row r="98" ht="15.75" customHeight="1" s="371">
      <c r="A98" s="218" t="n"/>
      <c r="B98" s="218">
        <f t="array" ref="B98">IF($A98="","",IFERROR(INDEX(PRESUPUESTO!$N$10:$N$262,MATCH($A98,PRESUPUESTO!$A$10:$A$262,0)),""))</f>
        <v/>
      </c>
      <c r="C98" s="218" t="n"/>
      <c r="D98" s="218" t="n"/>
      <c r="E98" s="218" t="n"/>
      <c r="F98" s="218" t="n"/>
      <c r="G98" s="218" t="n"/>
      <c r="H98" s="218" t="n"/>
      <c r="I98" s="218" t="n"/>
      <c r="J98" s="218">
        <f t="array" ref="J98">IF($A98="","",IFERROR(INDEX(PRESUPUESTO!$D$10:$D$174,MATCH($A98&amp;"|"&amp;$B98,PRESUPUESTO!$O$10:$O$174,0)),"⚠"))</f>
        <v/>
      </c>
      <c r="K98" s="218">
        <f t="array" ref="K98">IF($A98="","",IFERROR(INDEX(PRESUPUESTO!$C$10:$C$174,MATCH($A98&amp;"|"&amp;$B98,PRESUPUESTO!$O$10:$O$174,0)),""))</f>
        <v/>
      </c>
      <c r="L98" s="47">
        <f t="array" ref="L98">IF($A98="","",IFERROR(INDEX(PRESUPUESTO!$B$10:$B$174,MATCH($A98,PRESUPUESTO!$A$10:$A$174,0)),"⚠ clave no existe"))</f>
        <v/>
      </c>
      <c r="M98" s="51">
        <f t="array" ref="M98">IF($A98="","",IFERROR(INDEX(PRESUPUESTO!$C$10:$C$262,MATCH($A98,PRESUPUESTO!$A$10:$A$262,0)),""))</f>
        <v/>
      </c>
      <c r="N98" s="51">
        <f>IF($A98="","",IFERROR(SUMIF($A$10:$A$509,$A98,$I$10:$I$509)-$M98,""))</f>
        <v/>
      </c>
      <c r="O98" s="218" t="n"/>
      <c r="P98" s="4" t="n"/>
      <c r="Q98" s="4" t="n"/>
      <c r="R98" s="4" t="n"/>
      <c r="S98" s="4" t="n"/>
      <c r="T98" s="4" t="n"/>
      <c r="U98" s="4" t="n"/>
      <c r="V98" s="4" t="n"/>
      <c r="W98" s="4" t="n"/>
      <c r="X98" s="4" t="n"/>
      <c r="Y98" s="4" t="n"/>
      <c r="Z98" s="4" t="n"/>
    </row>
    <row r="99" ht="15.75" customHeight="1" s="371">
      <c r="A99" s="218" t="n"/>
      <c r="B99" s="218">
        <f t="array" ref="B99">IF($A99="","",IFERROR(INDEX(PRESUPUESTO!$N$10:$N$262,MATCH($A99,PRESUPUESTO!$A$10:$A$262,0)),""))</f>
        <v/>
      </c>
      <c r="C99" s="218" t="n"/>
      <c r="D99" s="218" t="n"/>
      <c r="E99" s="218" t="n"/>
      <c r="F99" s="218" t="n"/>
      <c r="G99" s="218" t="n"/>
      <c r="H99" s="218" t="n"/>
      <c r="I99" s="218" t="n"/>
      <c r="J99" s="218">
        <f t="array" ref="J99">IF($A99="","",IFERROR(INDEX(PRESUPUESTO!$D$10:$D$174,MATCH($A99&amp;"|"&amp;$B99,PRESUPUESTO!$O$10:$O$174,0)),"⚠"))</f>
        <v/>
      </c>
      <c r="K99" s="218">
        <f t="array" ref="K99">IF($A99="","",IFERROR(INDEX(PRESUPUESTO!$C$10:$C$174,MATCH($A99&amp;"|"&amp;$B99,PRESUPUESTO!$O$10:$O$174,0)),""))</f>
        <v/>
      </c>
      <c r="L99" s="47">
        <f t="array" ref="L99">IF($A99="","",IFERROR(INDEX(PRESUPUESTO!$B$10:$B$174,MATCH($A99,PRESUPUESTO!$A$10:$A$174,0)),"⚠ clave no existe"))</f>
        <v/>
      </c>
      <c r="M99" s="51">
        <f t="array" ref="M99">IF($A99="","",IFERROR(INDEX(PRESUPUESTO!$C$10:$C$262,MATCH($A99,PRESUPUESTO!$A$10:$A$262,0)),""))</f>
        <v/>
      </c>
      <c r="N99" s="51">
        <f>IF($A99="","",IFERROR(SUMIF($A$10:$A$509,$A99,$I$10:$I$509)-$M99,""))</f>
        <v/>
      </c>
      <c r="O99" s="218" t="n"/>
      <c r="P99" s="4" t="n"/>
      <c r="Q99" s="4" t="n"/>
      <c r="R99" s="4" t="n"/>
      <c r="S99" s="4" t="n"/>
      <c r="T99" s="4" t="n"/>
      <c r="U99" s="4" t="n"/>
      <c r="V99" s="4" t="n"/>
      <c r="W99" s="4" t="n"/>
      <c r="X99" s="4" t="n"/>
      <c r="Y99" s="4" t="n"/>
      <c r="Z99" s="4" t="n"/>
    </row>
    <row r="100" ht="15.75" customHeight="1" s="371">
      <c r="A100" s="218" t="n"/>
      <c r="B100" s="218">
        <f t="array" ref="B100">IF($A100="","",IFERROR(INDEX(PRESUPUESTO!$N$10:$N$262,MATCH($A100,PRESUPUESTO!$A$10:$A$262,0)),""))</f>
        <v/>
      </c>
      <c r="C100" s="218" t="n"/>
      <c r="D100" s="218" t="n"/>
      <c r="E100" s="218" t="n"/>
      <c r="F100" s="218" t="n"/>
      <c r="G100" s="218" t="n"/>
      <c r="H100" s="218" t="n"/>
      <c r="I100" s="218" t="n"/>
      <c r="J100" s="218">
        <f t="array" ref="J100">IF($A100="","",IFERROR(INDEX(PRESUPUESTO!$D$10:$D$174,MATCH($A100&amp;"|"&amp;$B100,PRESUPUESTO!$O$10:$O$174,0)),"⚠"))</f>
        <v/>
      </c>
      <c r="K100" s="218">
        <f t="array" ref="K100">IF($A100="","",IFERROR(INDEX(PRESUPUESTO!$C$10:$C$174,MATCH($A100&amp;"|"&amp;$B100,PRESUPUESTO!$O$10:$O$174,0)),""))</f>
        <v/>
      </c>
      <c r="L100" s="47">
        <f t="array" ref="L100">IF($A100="","",IFERROR(INDEX(PRESUPUESTO!$B$10:$B$174,MATCH($A100,PRESUPUESTO!$A$10:$A$174,0)),"⚠ clave no existe"))</f>
        <v/>
      </c>
      <c r="M100" s="51">
        <f t="array" ref="M100">IF($A100="","",IFERROR(INDEX(PRESUPUESTO!$C$10:$C$262,MATCH($A100,PRESUPUESTO!$A$10:$A$262,0)),""))</f>
        <v/>
      </c>
      <c r="N100" s="51">
        <f>IF($A100="","",IFERROR(SUMIF($A$10:$A$509,$A100,$I$10:$I$509)-$M100,""))</f>
        <v/>
      </c>
      <c r="O100" s="218" t="n"/>
      <c r="P100" s="4" t="n"/>
      <c r="Q100" s="4" t="n"/>
      <c r="R100" s="4" t="n"/>
      <c r="S100" s="4" t="n"/>
      <c r="T100" s="4" t="n"/>
      <c r="U100" s="4" t="n"/>
      <c r="V100" s="4" t="n"/>
      <c r="W100" s="4" t="n"/>
      <c r="X100" s="4" t="n"/>
      <c r="Y100" s="4" t="n"/>
      <c r="Z100" s="4" t="n"/>
    </row>
    <row r="101" ht="15.75" customHeight="1" s="371">
      <c r="A101" s="218" t="n"/>
      <c r="B101" s="218">
        <f t="array" ref="B101">IF($A101="","",IFERROR(INDEX(PRESUPUESTO!$N$10:$N$262,MATCH($A101,PRESUPUESTO!$A$10:$A$262,0)),""))</f>
        <v/>
      </c>
      <c r="C101" s="218" t="n"/>
      <c r="D101" s="218" t="n"/>
      <c r="E101" s="218" t="n"/>
      <c r="F101" s="218" t="n"/>
      <c r="G101" s="218" t="n"/>
      <c r="H101" s="218" t="n"/>
      <c r="I101" s="218" t="n"/>
      <c r="J101" s="218">
        <f t="array" ref="J101">IF($A101="","",IFERROR(INDEX(PRESUPUESTO!$D$10:$D$174,MATCH($A101&amp;"|"&amp;$B101,PRESUPUESTO!$O$10:$O$174,0)),"⚠"))</f>
        <v/>
      </c>
      <c r="K101" s="218">
        <f t="array" ref="K101">IF($A101="","",IFERROR(INDEX(PRESUPUESTO!$C$10:$C$174,MATCH($A101&amp;"|"&amp;$B101,PRESUPUESTO!$O$10:$O$174,0)),""))</f>
        <v/>
      </c>
      <c r="L101" s="47">
        <f t="array" ref="L101">IF($A101="","",IFERROR(INDEX(PRESUPUESTO!$B$10:$B$174,MATCH($A101,PRESUPUESTO!$A$10:$A$174,0)),"⚠ clave no existe"))</f>
        <v/>
      </c>
      <c r="M101" s="51">
        <f t="array" ref="M101">IF($A101="","",IFERROR(INDEX(PRESUPUESTO!$C$10:$C$262,MATCH($A101,PRESUPUESTO!$A$10:$A$262,0)),""))</f>
        <v/>
      </c>
      <c r="N101" s="51">
        <f>IF($A101="","",IFERROR(SUMIF($A$10:$A$509,$A101,$I$10:$I$509)-$M101,""))</f>
        <v/>
      </c>
      <c r="O101" s="218" t="n"/>
      <c r="P101" s="4" t="n"/>
      <c r="Q101" s="4" t="n"/>
      <c r="R101" s="4" t="n"/>
      <c r="S101" s="4" t="n"/>
      <c r="T101" s="4" t="n"/>
      <c r="U101" s="4" t="n"/>
      <c r="V101" s="4" t="n"/>
      <c r="W101" s="4" t="n"/>
      <c r="X101" s="4" t="n"/>
      <c r="Y101" s="4" t="n"/>
      <c r="Z101" s="4" t="n"/>
    </row>
    <row r="102" ht="15.75" customHeight="1" s="371">
      <c r="A102" s="218" t="n"/>
      <c r="B102" s="218">
        <f t="array" ref="B102">IF($A102="","",IFERROR(INDEX(PRESUPUESTO!$N$10:$N$262,MATCH($A102,PRESUPUESTO!$A$10:$A$262,0)),""))</f>
        <v/>
      </c>
      <c r="C102" s="218" t="n"/>
      <c r="D102" s="218" t="n"/>
      <c r="E102" s="218" t="n"/>
      <c r="F102" s="218" t="n"/>
      <c r="G102" s="218" t="n"/>
      <c r="H102" s="218" t="n"/>
      <c r="I102" s="218" t="n"/>
      <c r="J102" s="218">
        <f t="array" ref="J102">IF($A102="","",IFERROR(INDEX(PRESUPUESTO!$D$10:$D$174,MATCH($A102&amp;"|"&amp;$B102,PRESUPUESTO!$O$10:$O$174,0)),"⚠"))</f>
        <v/>
      </c>
      <c r="K102" s="218">
        <f t="array" ref="K102">IF($A102="","",IFERROR(INDEX(PRESUPUESTO!$C$10:$C$174,MATCH($A102&amp;"|"&amp;$B102,PRESUPUESTO!$O$10:$O$174,0)),""))</f>
        <v/>
      </c>
      <c r="L102" s="47">
        <f t="array" ref="L102">IF($A102="","",IFERROR(INDEX(PRESUPUESTO!$B$10:$B$174,MATCH($A102,PRESUPUESTO!$A$10:$A$174,0)),"⚠ clave no existe"))</f>
        <v/>
      </c>
      <c r="M102" s="51">
        <f t="array" ref="M102">IF($A102="","",IFERROR(INDEX(PRESUPUESTO!$C$10:$C$262,MATCH($A102,PRESUPUESTO!$A$10:$A$262,0)),""))</f>
        <v/>
      </c>
      <c r="N102" s="51">
        <f>IF($A102="","",IFERROR(SUMIF($A$10:$A$509,$A102,$I$10:$I$509)-$M102,""))</f>
        <v/>
      </c>
      <c r="O102" s="218" t="n"/>
      <c r="P102" s="4" t="n"/>
      <c r="Q102" s="4" t="n"/>
      <c r="R102" s="4" t="n"/>
      <c r="S102" s="4" t="n"/>
      <c r="T102" s="4" t="n"/>
      <c r="U102" s="4" t="n"/>
      <c r="V102" s="4" t="n"/>
      <c r="W102" s="4" t="n"/>
      <c r="X102" s="4" t="n"/>
      <c r="Y102" s="4" t="n"/>
      <c r="Z102" s="4" t="n"/>
    </row>
    <row r="103" ht="15.75" customHeight="1" s="371">
      <c r="A103" s="218" t="n"/>
      <c r="B103" s="218">
        <f t="array" ref="B103">IF($A103="","",IFERROR(INDEX(PRESUPUESTO!$N$10:$N$262,MATCH($A103,PRESUPUESTO!$A$10:$A$262,0)),""))</f>
        <v/>
      </c>
      <c r="C103" s="218" t="n"/>
      <c r="D103" s="218" t="n"/>
      <c r="E103" s="218" t="n"/>
      <c r="F103" s="218" t="n"/>
      <c r="G103" s="218" t="n"/>
      <c r="H103" s="218" t="n"/>
      <c r="I103" s="218" t="n"/>
      <c r="J103" s="218">
        <f t="array" ref="J103">IF($A103="","",IFERROR(INDEX(PRESUPUESTO!$D$10:$D$174,MATCH($A103&amp;"|"&amp;$B103,PRESUPUESTO!$O$10:$O$174,0)),"⚠"))</f>
        <v/>
      </c>
      <c r="K103" s="218">
        <f t="array" ref="K103">IF($A103="","",IFERROR(INDEX(PRESUPUESTO!$C$10:$C$174,MATCH($A103&amp;"|"&amp;$B103,PRESUPUESTO!$O$10:$O$174,0)),""))</f>
        <v/>
      </c>
      <c r="L103" s="47">
        <f t="array" ref="L103">IF($A103="","",IFERROR(INDEX(PRESUPUESTO!$B$10:$B$174,MATCH($A103,PRESUPUESTO!$A$10:$A$174,0)),"⚠ clave no existe"))</f>
        <v/>
      </c>
      <c r="M103" s="51">
        <f t="array" ref="M103">IF($A103="","",IFERROR(INDEX(PRESUPUESTO!$C$10:$C$262,MATCH($A103,PRESUPUESTO!$A$10:$A$262,0)),""))</f>
        <v/>
      </c>
      <c r="N103" s="51">
        <f>IF($A103="","",IFERROR(SUMIF($A$10:$A$509,$A103,$I$10:$I$509)-$M103,""))</f>
        <v/>
      </c>
      <c r="O103" s="218" t="n"/>
      <c r="P103" s="4" t="n"/>
      <c r="Q103" s="4" t="n"/>
      <c r="R103" s="4" t="n"/>
      <c r="S103" s="4" t="n"/>
      <c r="T103" s="4" t="n"/>
      <c r="U103" s="4" t="n"/>
      <c r="V103" s="4" t="n"/>
      <c r="W103" s="4" t="n"/>
      <c r="X103" s="4" t="n"/>
      <c r="Y103" s="4" t="n"/>
      <c r="Z103" s="4" t="n"/>
    </row>
    <row r="104" ht="15.75" customHeight="1" s="371">
      <c r="A104" s="218" t="n"/>
      <c r="B104" s="218">
        <f t="array" ref="B104">IF($A104="","",IFERROR(INDEX(PRESUPUESTO!$N$10:$N$262,MATCH($A104,PRESUPUESTO!$A$10:$A$262,0)),""))</f>
        <v/>
      </c>
      <c r="C104" s="218" t="n"/>
      <c r="D104" s="218" t="n"/>
      <c r="E104" s="218" t="n"/>
      <c r="F104" s="218" t="n"/>
      <c r="G104" s="218" t="n"/>
      <c r="H104" s="218" t="n"/>
      <c r="I104" s="218" t="n"/>
      <c r="J104" s="218">
        <f t="array" ref="J104">IF($A104="","",IFERROR(INDEX(PRESUPUESTO!$D$10:$D$174,MATCH($A104&amp;"|"&amp;$B104,PRESUPUESTO!$O$10:$O$174,0)),"⚠"))</f>
        <v/>
      </c>
      <c r="K104" s="218">
        <f t="array" ref="K104">IF($A104="","",IFERROR(INDEX(PRESUPUESTO!$C$10:$C$174,MATCH($A104&amp;"|"&amp;$B104,PRESUPUESTO!$O$10:$O$174,0)),""))</f>
        <v/>
      </c>
      <c r="L104" s="47">
        <f t="array" ref="L104">IF($A104="","",IFERROR(INDEX(PRESUPUESTO!$B$10:$B$174,MATCH($A104,PRESUPUESTO!$A$10:$A$174,0)),"⚠ clave no existe"))</f>
        <v/>
      </c>
      <c r="M104" s="51">
        <f t="array" ref="M104">IF($A104="","",IFERROR(INDEX(PRESUPUESTO!$C$10:$C$262,MATCH($A104,PRESUPUESTO!$A$10:$A$262,0)),""))</f>
        <v/>
      </c>
      <c r="N104" s="51">
        <f>IF($A104="","",IFERROR(SUMIF($A$10:$A$509,$A104,$I$10:$I$509)-$M104,""))</f>
        <v/>
      </c>
      <c r="O104" s="218" t="n"/>
      <c r="P104" s="4" t="n"/>
      <c r="Q104" s="4" t="n"/>
      <c r="R104" s="4" t="n"/>
      <c r="S104" s="4" t="n"/>
      <c r="T104" s="4" t="n"/>
      <c r="U104" s="4" t="n"/>
      <c r="V104" s="4" t="n"/>
      <c r="W104" s="4" t="n"/>
      <c r="X104" s="4" t="n"/>
      <c r="Y104" s="4" t="n"/>
      <c r="Z104" s="4" t="n"/>
    </row>
    <row r="105" ht="15.75" customHeight="1" s="371">
      <c r="A105" s="218" t="n"/>
      <c r="B105" s="218">
        <f t="array" ref="B105">IF($A105="","",IFERROR(INDEX(PRESUPUESTO!$N$10:$N$262,MATCH($A105,PRESUPUESTO!$A$10:$A$262,0)),""))</f>
        <v/>
      </c>
      <c r="C105" s="218" t="n"/>
      <c r="D105" s="218" t="n"/>
      <c r="E105" s="218" t="n"/>
      <c r="F105" s="218" t="n"/>
      <c r="G105" s="218" t="n"/>
      <c r="H105" s="218" t="n"/>
      <c r="I105" s="218" t="n"/>
      <c r="J105" s="218">
        <f t="array" ref="J105">IF($A105="","",IFERROR(INDEX(PRESUPUESTO!$D$10:$D$174,MATCH($A105&amp;"|"&amp;$B105,PRESUPUESTO!$O$10:$O$174,0)),"⚠"))</f>
        <v/>
      </c>
      <c r="K105" s="218">
        <f t="array" ref="K105">IF($A105="","",IFERROR(INDEX(PRESUPUESTO!$C$10:$C$174,MATCH($A105&amp;"|"&amp;$B105,PRESUPUESTO!$O$10:$O$174,0)),""))</f>
        <v/>
      </c>
      <c r="L105" s="47">
        <f t="array" ref="L105">IF($A105="","",IFERROR(INDEX(PRESUPUESTO!$B$10:$B$174,MATCH($A105,PRESUPUESTO!$A$10:$A$174,0)),"⚠ clave no existe"))</f>
        <v/>
      </c>
      <c r="M105" s="51">
        <f t="array" ref="M105">IF($A105="","",IFERROR(INDEX(PRESUPUESTO!$C$10:$C$262,MATCH($A105,PRESUPUESTO!$A$10:$A$262,0)),""))</f>
        <v/>
      </c>
      <c r="N105" s="51">
        <f>IF($A105="","",IFERROR(SUMIF($A$10:$A$509,$A105,$I$10:$I$509)-$M105,""))</f>
        <v/>
      </c>
      <c r="O105" s="218" t="n"/>
      <c r="P105" s="4" t="n"/>
      <c r="Q105" s="4" t="n"/>
      <c r="R105" s="4" t="n"/>
      <c r="S105" s="4" t="n"/>
      <c r="T105" s="4" t="n"/>
      <c r="U105" s="4" t="n"/>
      <c r="V105" s="4" t="n"/>
      <c r="W105" s="4" t="n"/>
      <c r="X105" s="4" t="n"/>
      <c r="Y105" s="4" t="n"/>
      <c r="Z105" s="4" t="n"/>
    </row>
    <row r="106" ht="15.75" customHeight="1" s="371">
      <c r="A106" s="218" t="n"/>
      <c r="B106" s="218">
        <f t="array" ref="B106">IF($A106="","",IFERROR(INDEX(PRESUPUESTO!$N$10:$N$262,MATCH($A106,PRESUPUESTO!$A$10:$A$262,0)),""))</f>
        <v/>
      </c>
      <c r="C106" s="218" t="n"/>
      <c r="D106" s="218" t="n"/>
      <c r="E106" s="218" t="n"/>
      <c r="F106" s="218" t="n"/>
      <c r="G106" s="218" t="n"/>
      <c r="H106" s="218" t="n"/>
      <c r="I106" s="218" t="n"/>
      <c r="J106" s="218">
        <f t="array" ref="J106">IF($A106="","",IFERROR(INDEX(PRESUPUESTO!$D$10:$D$174,MATCH($A106&amp;"|"&amp;$B106,PRESUPUESTO!$O$10:$O$174,0)),"⚠"))</f>
        <v/>
      </c>
      <c r="K106" s="218">
        <f t="array" ref="K106">IF($A106="","",IFERROR(INDEX(PRESUPUESTO!$C$10:$C$174,MATCH($A106&amp;"|"&amp;$B106,PRESUPUESTO!$O$10:$O$174,0)),""))</f>
        <v/>
      </c>
      <c r="L106" s="47">
        <f t="array" ref="L106">IF($A106="","",IFERROR(INDEX(PRESUPUESTO!$B$10:$B$174,MATCH($A106,PRESUPUESTO!$A$10:$A$174,0)),"⚠ clave no existe"))</f>
        <v/>
      </c>
      <c r="M106" s="51">
        <f t="array" ref="M106">IF($A106="","",IFERROR(INDEX(PRESUPUESTO!$C$10:$C$262,MATCH($A106,PRESUPUESTO!$A$10:$A$262,0)),""))</f>
        <v/>
      </c>
      <c r="N106" s="51">
        <f>IF($A106="","",IFERROR(SUMIF($A$10:$A$509,$A106,$I$10:$I$509)-$M106,""))</f>
        <v/>
      </c>
      <c r="O106" s="218" t="n"/>
      <c r="P106" s="4" t="n"/>
      <c r="Q106" s="4" t="n"/>
      <c r="R106" s="4" t="n"/>
      <c r="S106" s="4" t="n"/>
      <c r="T106" s="4" t="n"/>
      <c r="U106" s="4" t="n"/>
      <c r="V106" s="4" t="n"/>
      <c r="W106" s="4" t="n"/>
      <c r="X106" s="4" t="n"/>
      <c r="Y106" s="4" t="n"/>
      <c r="Z106" s="4" t="n"/>
    </row>
    <row r="107" ht="15.75" customHeight="1" s="371">
      <c r="A107" s="218" t="n"/>
      <c r="B107" s="218">
        <f t="array" ref="B107">IF($A107="","",IFERROR(INDEX(PRESUPUESTO!$N$10:$N$262,MATCH($A107,PRESUPUESTO!$A$10:$A$262,0)),""))</f>
        <v/>
      </c>
      <c r="C107" s="218" t="n"/>
      <c r="D107" s="218" t="n"/>
      <c r="E107" s="218" t="n"/>
      <c r="F107" s="218" t="n"/>
      <c r="G107" s="218" t="n"/>
      <c r="H107" s="218" t="n"/>
      <c r="I107" s="218" t="n"/>
      <c r="J107" s="218">
        <f t="array" ref="J107">IF($A107="","",IFERROR(INDEX(PRESUPUESTO!$D$10:$D$174,MATCH($A107&amp;"|"&amp;$B107,PRESUPUESTO!$O$10:$O$174,0)),"⚠"))</f>
        <v/>
      </c>
      <c r="K107" s="218">
        <f t="array" ref="K107">IF($A107="","",IFERROR(INDEX(PRESUPUESTO!$C$10:$C$174,MATCH($A107&amp;"|"&amp;$B107,PRESUPUESTO!$O$10:$O$174,0)),""))</f>
        <v/>
      </c>
      <c r="L107" s="47">
        <f t="array" ref="L107">IF($A107="","",IFERROR(INDEX(PRESUPUESTO!$B$10:$B$174,MATCH($A107,PRESUPUESTO!$A$10:$A$174,0)),"⚠ clave no existe"))</f>
        <v/>
      </c>
      <c r="M107" s="51">
        <f t="array" ref="M107">IF($A107="","",IFERROR(INDEX(PRESUPUESTO!$C$10:$C$262,MATCH($A107,PRESUPUESTO!$A$10:$A$262,0)),""))</f>
        <v/>
      </c>
      <c r="N107" s="51">
        <f>IF($A107="","",IFERROR(SUMIF($A$10:$A$509,$A107,$I$10:$I$509)-$M107,""))</f>
        <v/>
      </c>
      <c r="O107" s="218" t="n"/>
      <c r="P107" s="4" t="n"/>
      <c r="Q107" s="4" t="n"/>
      <c r="R107" s="4" t="n"/>
      <c r="S107" s="4" t="n"/>
      <c r="T107" s="4" t="n"/>
      <c r="U107" s="4" t="n"/>
      <c r="V107" s="4" t="n"/>
      <c r="W107" s="4" t="n"/>
      <c r="X107" s="4" t="n"/>
      <c r="Y107" s="4" t="n"/>
      <c r="Z107" s="4" t="n"/>
    </row>
    <row r="108" ht="15.75" customHeight="1" s="371">
      <c r="A108" s="218" t="n"/>
      <c r="B108" s="218">
        <f t="array" ref="B108">IF($A108="","",IFERROR(INDEX(PRESUPUESTO!$N$10:$N$262,MATCH($A108,PRESUPUESTO!$A$10:$A$262,0)),""))</f>
        <v/>
      </c>
      <c r="C108" s="218" t="n"/>
      <c r="D108" s="218" t="n"/>
      <c r="E108" s="218" t="n"/>
      <c r="F108" s="218" t="n"/>
      <c r="G108" s="218" t="n"/>
      <c r="H108" s="218" t="n"/>
      <c r="I108" s="218" t="n"/>
      <c r="J108" s="218">
        <f t="array" ref="J108">IF($A108="","",IFERROR(INDEX(PRESUPUESTO!$D$10:$D$174,MATCH($A108&amp;"|"&amp;$B108,PRESUPUESTO!$O$10:$O$174,0)),"⚠"))</f>
        <v/>
      </c>
      <c r="K108" s="218">
        <f t="array" ref="K108">IF($A108="","",IFERROR(INDEX(PRESUPUESTO!$C$10:$C$174,MATCH($A108&amp;"|"&amp;$B108,PRESUPUESTO!$O$10:$O$174,0)),""))</f>
        <v/>
      </c>
      <c r="L108" s="47">
        <f t="array" ref="L108">IF($A108="","",IFERROR(INDEX(PRESUPUESTO!$B$10:$B$174,MATCH($A108,PRESUPUESTO!$A$10:$A$174,0)),"⚠ clave no existe"))</f>
        <v/>
      </c>
      <c r="M108" s="51">
        <f t="array" ref="M108">IF($A108="","",IFERROR(INDEX(PRESUPUESTO!$C$10:$C$262,MATCH($A108,PRESUPUESTO!$A$10:$A$262,0)),""))</f>
        <v/>
      </c>
      <c r="N108" s="51">
        <f>IF($A108="","",IFERROR(SUMIF($A$10:$A$509,$A108,$I$10:$I$509)-$M108,""))</f>
        <v/>
      </c>
      <c r="O108" s="218" t="n"/>
      <c r="P108" s="4" t="n"/>
      <c r="Q108" s="4" t="n"/>
      <c r="R108" s="4" t="n"/>
      <c r="S108" s="4" t="n"/>
      <c r="T108" s="4" t="n"/>
      <c r="U108" s="4" t="n"/>
      <c r="V108" s="4" t="n"/>
      <c r="W108" s="4" t="n"/>
      <c r="X108" s="4" t="n"/>
      <c r="Y108" s="4" t="n"/>
      <c r="Z108" s="4" t="n"/>
    </row>
    <row r="109" ht="15.75" customHeight="1" s="371">
      <c r="A109" s="218" t="n"/>
      <c r="B109" s="218">
        <f t="array" ref="B109">IF($A109="","",IFERROR(INDEX(PRESUPUESTO!$N$10:$N$262,MATCH($A109,PRESUPUESTO!$A$10:$A$262,0)),""))</f>
        <v/>
      </c>
      <c r="C109" s="218" t="n"/>
      <c r="D109" s="218" t="n"/>
      <c r="E109" s="218" t="n"/>
      <c r="F109" s="218" t="n"/>
      <c r="G109" s="218" t="n"/>
      <c r="H109" s="218" t="n"/>
      <c r="I109" s="218" t="n"/>
      <c r="J109" s="218">
        <f t="array" ref="J109">IF($A109="","",IFERROR(INDEX(PRESUPUESTO!$D$10:$D$174,MATCH($A109&amp;"|"&amp;$B109,PRESUPUESTO!$O$10:$O$174,0)),"⚠"))</f>
        <v/>
      </c>
      <c r="K109" s="218">
        <f t="array" ref="K109">IF($A109="","",IFERROR(INDEX(PRESUPUESTO!$C$10:$C$174,MATCH($A109&amp;"|"&amp;$B109,PRESUPUESTO!$O$10:$O$174,0)),""))</f>
        <v/>
      </c>
      <c r="L109" s="47">
        <f t="array" ref="L109">IF($A109="","",IFERROR(INDEX(PRESUPUESTO!$B$10:$B$174,MATCH($A109,PRESUPUESTO!$A$10:$A$174,0)),"⚠ clave no existe"))</f>
        <v/>
      </c>
      <c r="M109" s="51">
        <f t="array" ref="M109">IF($A109="","",IFERROR(INDEX(PRESUPUESTO!$C$10:$C$262,MATCH($A109,PRESUPUESTO!$A$10:$A$262,0)),""))</f>
        <v/>
      </c>
      <c r="N109" s="51">
        <f>IF($A109="","",IFERROR(SUMIF($A$10:$A$509,$A109,$I$10:$I$509)-$M109,""))</f>
        <v/>
      </c>
      <c r="O109" s="218" t="n"/>
      <c r="P109" s="4" t="n"/>
      <c r="Q109" s="4" t="n"/>
      <c r="R109" s="4" t="n"/>
      <c r="S109" s="4" t="n"/>
      <c r="T109" s="4" t="n"/>
      <c r="U109" s="4" t="n"/>
      <c r="V109" s="4" t="n"/>
      <c r="W109" s="4" t="n"/>
      <c r="X109" s="4" t="n"/>
      <c r="Y109" s="4" t="n"/>
      <c r="Z109" s="4" t="n"/>
    </row>
    <row r="110" ht="15.75" customHeight="1" s="371">
      <c r="A110" s="218" t="n"/>
      <c r="B110" s="218">
        <f t="array" ref="B110">IF($A110="","",IFERROR(INDEX(PRESUPUESTO!$N$10:$N$262,MATCH($A110,PRESUPUESTO!$A$10:$A$262,0)),""))</f>
        <v/>
      </c>
      <c r="C110" s="218" t="n"/>
      <c r="D110" s="218" t="n"/>
      <c r="E110" s="218" t="n"/>
      <c r="F110" s="218" t="n"/>
      <c r="G110" s="218" t="n"/>
      <c r="H110" s="218" t="n"/>
      <c r="I110" s="218" t="n"/>
      <c r="J110" s="218">
        <f t="array" ref="J110">IF($A110="","",IFERROR(INDEX(PRESUPUESTO!$D$10:$D$174,MATCH($A110&amp;"|"&amp;$B110,PRESUPUESTO!$O$10:$O$174,0)),"⚠"))</f>
        <v/>
      </c>
      <c r="K110" s="218">
        <f t="array" ref="K110">IF($A110="","",IFERROR(INDEX(PRESUPUESTO!$C$10:$C$174,MATCH($A110&amp;"|"&amp;$B110,PRESUPUESTO!$O$10:$O$174,0)),""))</f>
        <v/>
      </c>
      <c r="L110" s="47">
        <f t="array" ref="L110">IF($A110="","",IFERROR(INDEX(PRESUPUESTO!$B$10:$B$174,MATCH($A110,PRESUPUESTO!$A$10:$A$174,0)),"⚠ clave no existe"))</f>
        <v/>
      </c>
      <c r="M110" s="51">
        <f t="array" ref="M110">IF($A110="","",IFERROR(INDEX(PRESUPUESTO!$C$10:$C$262,MATCH($A110,PRESUPUESTO!$A$10:$A$262,0)),""))</f>
        <v/>
      </c>
      <c r="N110" s="51">
        <f>IF($A110="","",IFERROR(SUMIF($A$10:$A$509,$A110,$I$10:$I$509)-$M110,""))</f>
        <v/>
      </c>
      <c r="O110" s="218" t="n"/>
      <c r="P110" s="4" t="n"/>
      <c r="Q110" s="4" t="n"/>
      <c r="R110" s="4" t="n"/>
      <c r="S110" s="4" t="n"/>
      <c r="T110" s="4" t="n"/>
      <c r="U110" s="4" t="n"/>
      <c r="V110" s="4" t="n"/>
      <c r="W110" s="4" t="n"/>
      <c r="X110" s="4" t="n"/>
      <c r="Y110" s="4" t="n"/>
      <c r="Z110" s="4" t="n"/>
    </row>
    <row r="111" ht="15.75" customHeight="1" s="371">
      <c r="A111" s="218" t="n"/>
      <c r="B111" s="218">
        <f t="array" ref="B111">IF($A111="","",IFERROR(INDEX(PRESUPUESTO!$N$10:$N$262,MATCH($A111,PRESUPUESTO!$A$10:$A$262,0)),""))</f>
        <v/>
      </c>
      <c r="C111" s="218" t="n"/>
      <c r="D111" s="218" t="n"/>
      <c r="E111" s="218" t="n"/>
      <c r="F111" s="218" t="n"/>
      <c r="G111" s="218" t="n"/>
      <c r="H111" s="218" t="n"/>
      <c r="I111" s="218" t="n"/>
      <c r="J111" s="218">
        <f t="array" ref="J111">IF($A111="","",IFERROR(INDEX(PRESUPUESTO!$D$10:$D$174,MATCH($A111&amp;"|"&amp;$B111,PRESUPUESTO!$O$10:$O$174,0)),"⚠"))</f>
        <v/>
      </c>
      <c r="K111" s="218">
        <f t="array" ref="K111">IF($A111="","",IFERROR(INDEX(PRESUPUESTO!$C$10:$C$174,MATCH($A111&amp;"|"&amp;$B111,PRESUPUESTO!$O$10:$O$174,0)),""))</f>
        <v/>
      </c>
      <c r="L111" s="47">
        <f t="array" ref="L111">IF($A111="","",IFERROR(INDEX(PRESUPUESTO!$B$10:$B$174,MATCH($A111,PRESUPUESTO!$A$10:$A$174,0)),"⚠ clave no existe"))</f>
        <v/>
      </c>
      <c r="M111" s="51">
        <f t="array" ref="M111">IF($A111="","",IFERROR(INDEX(PRESUPUESTO!$C$10:$C$262,MATCH($A111,PRESUPUESTO!$A$10:$A$262,0)),""))</f>
        <v/>
      </c>
      <c r="N111" s="51">
        <f>IF($A111="","",IFERROR(SUMIF($A$10:$A$509,$A111,$I$10:$I$509)-$M111,""))</f>
        <v/>
      </c>
      <c r="O111" s="218" t="n"/>
      <c r="P111" s="4" t="n"/>
      <c r="Q111" s="4" t="n"/>
      <c r="R111" s="4" t="n"/>
      <c r="S111" s="4" t="n"/>
      <c r="T111" s="4" t="n"/>
      <c r="U111" s="4" t="n"/>
      <c r="V111" s="4" t="n"/>
      <c r="W111" s="4" t="n"/>
      <c r="X111" s="4" t="n"/>
      <c r="Y111" s="4" t="n"/>
      <c r="Z111" s="4" t="n"/>
    </row>
    <row r="112" ht="15.75" customHeight="1" s="371">
      <c r="A112" s="218" t="n"/>
      <c r="B112" s="218">
        <f t="array" ref="B112">IF($A112="","",IFERROR(INDEX(PRESUPUESTO!$N$10:$N$262,MATCH($A112,PRESUPUESTO!$A$10:$A$262,0)),""))</f>
        <v/>
      </c>
      <c r="C112" s="218" t="n"/>
      <c r="D112" s="218" t="n"/>
      <c r="E112" s="218" t="n"/>
      <c r="F112" s="218" t="n"/>
      <c r="G112" s="218" t="n"/>
      <c r="H112" s="218" t="n"/>
      <c r="I112" s="218" t="n"/>
      <c r="J112" s="218">
        <f t="array" ref="J112">IF($A112="","",IFERROR(INDEX(PRESUPUESTO!$D$10:$D$174,MATCH($A112&amp;"|"&amp;$B112,PRESUPUESTO!$O$10:$O$174,0)),"⚠"))</f>
        <v/>
      </c>
      <c r="K112" s="218">
        <f t="array" ref="K112">IF($A112="","",IFERROR(INDEX(PRESUPUESTO!$C$10:$C$174,MATCH($A112&amp;"|"&amp;$B112,PRESUPUESTO!$O$10:$O$174,0)),""))</f>
        <v/>
      </c>
      <c r="L112" s="47">
        <f t="array" ref="L112">IF($A112="","",IFERROR(INDEX(PRESUPUESTO!$B$10:$B$174,MATCH($A112,PRESUPUESTO!$A$10:$A$174,0)),"⚠ clave no existe"))</f>
        <v/>
      </c>
      <c r="M112" s="51">
        <f t="array" ref="M112">IF($A112="","",IFERROR(INDEX(PRESUPUESTO!$C$10:$C$262,MATCH($A112,PRESUPUESTO!$A$10:$A$262,0)),""))</f>
        <v/>
      </c>
      <c r="N112" s="51">
        <f>IF($A112="","",IFERROR(SUMIF($A$10:$A$509,$A112,$I$10:$I$509)-$M112,""))</f>
        <v/>
      </c>
      <c r="O112" s="218" t="n"/>
      <c r="P112" s="4" t="n"/>
      <c r="Q112" s="4" t="n"/>
      <c r="R112" s="4" t="n"/>
      <c r="S112" s="4" t="n"/>
      <c r="T112" s="4" t="n"/>
      <c r="U112" s="4" t="n"/>
      <c r="V112" s="4" t="n"/>
      <c r="W112" s="4" t="n"/>
      <c r="X112" s="4" t="n"/>
      <c r="Y112" s="4" t="n"/>
      <c r="Z112" s="4" t="n"/>
    </row>
    <row r="113" ht="15.75" customHeight="1" s="371">
      <c r="A113" s="218" t="n"/>
      <c r="B113" s="218">
        <f t="array" ref="B113">IF($A113="","",IFERROR(INDEX(PRESUPUESTO!$N$10:$N$262,MATCH($A113,PRESUPUESTO!$A$10:$A$262,0)),""))</f>
        <v/>
      </c>
      <c r="C113" s="218" t="n"/>
      <c r="D113" s="218" t="n"/>
      <c r="E113" s="218" t="n"/>
      <c r="F113" s="218" t="n"/>
      <c r="G113" s="218" t="n"/>
      <c r="H113" s="218" t="n"/>
      <c r="I113" s="218" t="n"/>
      <c r="J113" s="218">
        <f t="array" ref="J113">IF($A113="","",IFERROR(INDEX(PRESUPUESTO!$D$10:$D$174,MATCH($A113&amp;"|"&amp;$B113,PRESUPUESTO!$O$10:$O$174,0)),"⚠"))</f>
        <v/>
      </c>
      <c r="K113" s="218">
        <f t="array" ref="K113">IF($A113="","",IFERROR(INDEX(PRESUPUESTO!$C$10:$C$174,MATCH($A113&amp;"|"&amp;$B113,PRESUPUESTO!$O$10:$O$174,0)),""))</f>
        <v/>
      </c>
      <c r="L113" s="47">
        <f t="array" ref="L113">IF($A113="","",IFERROR(INDEX(PRESUPUESTO!$B$10:$B$174,MATCH($A113,PRESUPUESTO!$A$10:$A$174,0)),"⚠ clave no existe"))</f>
        <v/>
      </c>
      <c r="M113" s="51">
        <f t="array" ref="M113">IF($A113="","",IFERROR(INDEX(PRESUPUESTO!$C$10:$C$262,MATCH($A113,PRESUPUESTO!$A$10:$A$262,0)),""))</f>
        <v/>
      </c>
      <c r="N113" s="51">
        <f>IF($A113="","",IFERROR(SUMIF($A$10:$A$509,$A113,$I$10:$I$509)-$M113,""))</f>
        <v/>
      </c>
      <c r="O113" s="218" t="n"/>
      <c r="P113" s="4" t="n"/>
      <c r="Q113" s="4" t="n"/>
      <c r="R113" s="4" t="n"/>
      <c r="S113" s="4" t="n"/>
      <c r="T113" s="4" t="n"/>
      <c r="U113" s="4" t="n"/>
      <c r="V113" s="4" t="n"/>
      <c r="W113" s="4" t="n"/>
      <c r="X113" s="4" t="n"/>
      <c r="Y113" s="4" t="n"/>
      <c r="Z113" s="4" t="n"/>
    </row>
    <row r="114" ht="15.75" customHeight="1" s="371">
      <c r="A114" s="218" t="n"/>
      <c r="B114" s="218">
        <f t="array" ref="B114">IF($A114="","",IFERROR(INDEX(PRESUPUESTO!$N$10:$N$262,MATCH($A114,PRESUPUESTO!$A$10:$A$262,0)),""))</f>
        <v/>
      </c>
      <c r="C114" s="218" t="n"/>
      <c r="D114" s="218" t="n"/>
      <c r="E114" s="218" t="n"/>
      <c r="F114" s="218" t="n"/>
      <c r="G114" s="218" t="n"/>
      <c r="H114" s="218" t="n"/>
      <c r="I114" s="218" t="n"/>
      <c r="J114" s="218">
        <f t="array" ref="J114">IF($A114="","",IFERROR(INDEX(PRESUPUESTO!$D$10:$D$174,MATCH($A114&amp;"|"&amp;$B114,PRESUPUESTO!$O$10:$O$174,0)),"⚠"))</f>
        <v/>
      </c>
      <c r="K114" s="218">
        <f t="array" ref="K114">IF($A114="","",IFERROR(INDEX(PRESUPUESTO!$C$10:$C$174,MATCH($A114&amp;"|"&amp;$B114,PRESUPUESTO!$O$10:$O$174,0)),""))</f>
        <v/>
      </c>
      <c r="L114" s="47">
        <f t="array" ref="L114">IF($A114="","",IFERROR(INDEX(PRESUPUESTO!$B$10:$B$174,MATCH($A114,PRESUPUESTO!$A$10:$A$174,0)),"⚠ clave no existe"))</f>
        <v/>
      </c>
      <c r="M114" s="51">
        <f t="array" ref="M114">IF($A114="","",IFERROR(INDEX(PRESUPUESTO!$C$10:$C$262,MATCH($A114,PRESUPUESTO!$A$10:$A$262,0)),""))</f>
        <v/>
      </c>
      <c r="N114" s="51">
        <f>IF($A114="","",IFERROR(SUMIF($A$10:$A$509,$A114,$I$10:$I$509)-$M114,""))</f>
        <v/>
      </c>
      <c r="O114" s="218" t="n"/>
      <c r="P114" s="4" t="n"/>
      <c r="Q114" s="4" t="n"/>
      <c r="R114" s="4" t="n"/>
      <c r="S114" s="4" t="n"/>
      <c r="T114" s="4" t="n"/>
      <c r="U114" s="4" t="n"/>
      <c r="V114" s="4" t="n"/>
      <c r="W114" s="4" t="n"/>
      <c r="X114" s="4" t="n"/>
      <c r="Y114" s="4" t="n"/>
      <c r="Z114" s="4" t="n"/>
    </row>
    <row r="115" ht="15.75" customHeight="1" s="371">
      <c r="A115" s="218" t="n"/>
      <c r="B115" s="218">
        <f t="array" ref="B115">IF($A115="","",IFERROR(INDEX(PRESUPUESTO!$N$10:$N$262,MATCH($A115,PRESUPUESTO!$A$10:$A$262,0)),""))</f>
        <v/>
      </c>
      <c r="C115" s="218" t="n"/>
      <c r="D115" s="218" t="n"/>
      <c r="E115" s="218" t="n"/>
      <c r="F115" s="218" t="n"/>
      <c r="G115" s="218" t="n"/>
      <c r="H115" s="218" t="n"/>
      <c r="I115" s="218" t="n"/>
      <c r="J115" s="218">
        <f t="array" ref="J115">IF($A115="","",IFERROR(INDEX(PRESUPUESTO!$D$10:$D$174,MATCH($A115&amp;"|"&amp;$B115,PRESUPUESTO!$O$10:$O$174,0)),"⚠"))</f>
        <v/>
      </c>
      <c r="K115" s="218">
        <f t="array" ref="K115">IF($A115="","",IFERROR(INDEX(PRESUPUESTO!$C$10:$C$174,MATCH($A115&amp;"|"&amp;$B115,PRESUPUESTO!$O$10:$O$174,0)),""))</f>
        <v/>
      </c>
      <c r="L115" s="47">
        <f t="array" ref="L115">IF($A115="","",IFERROR(INDEX(PRESUPUESTO!$B$10:$B$174,MATCH($A115,PRESUPUESTO!$A$10:$A$174,0)),"⚠ clave no existe"))</f>
        <v/>
      </c>
      <c r="M115" s="51">
        <f t="array" ref="M115">IF($A115="","",IFERROR(INDEX(PRESUPUESTO!$C$10:$C$262,MATCH($A115,PRESUPUESTO!$A$10:$A$262,0)),""))</f>
        <v/>
      </c>
      <c r="N115" s="51">
        <f>IF($A115="","",IFERROR(SUMIF($A$10:$A$509,$A115,$I$10:$I$509)-$M115,""))</f>
        <v/>
      </c>
      <c r="O115" s="218" t="n"/>
      <c r="P115" s="4" t="n"/>
      <c r="Q115" s="4" t="n"/>
      <c r="R115" s="4" t="n"/>
      <c r="S115" s="4" t="n"/>
      <c r="T115" s="4" t="n"/>
      <c r="U115" s="4" t="n"/>
      <c r="V115" s="4" t="n"/>
      <c r="W115" s="4" t="n"/>
      <c r="X115" s="4" t="n"/>
      <c r="Y115" s="4" t="n"/>
      <c r="Z115" s="4" t="n"/>
    </row>
    <row r="116" ht="15.75" customHeight="1" s="371">
      <c r="A116" s="218" t="n"/>
      <c r="B116" s="218">
        <f t="array" ref="B116">IF($A116="","",IFERROR(INDEX(PRESUPUESTO!$N$10:$N$262,MATCH($A116,PRESUPUESTO!$A$10:$A$262,0)),""))</f>
        <v/>
      </c>
      <c r="C116" s="218" t="n"/>
      <c r="D116" s="218" t="n"/>
      <c r="E116" s="218" t="n"/>
      <c r="F116" s="218" t="n"/>
      <c r="G116" s="218" t="n"/>
      <c r="H116" s="218" t="n"/>
      <c r="I116" s="218" t="n"/>
      <c r="J116" s="218">
        <f t="array" ref="J116">IF($A116="","",IFERROR(INDEX(PRESUPUESTO!$D$10:$D$174,MATCH($A116&amp;"|"&amp;$B116,PRESUPUESTO!$O$10:$O$174,0)),"⚠"))</f>
        <v/>
      </c>
      <c r="K116" s="218">
        <f t="array" ref="K116">IF($A116="","",IFERROR(INDEX(PRESUPUESTO!$C$10:$C$174,MATCH($A116&amp;"|"&amp;$B116,PRESUPUESTO!$O$10:$O$174,0)),""))</f>
        <v/>
      </c>
      <c r="L116" s="47">
        <f t="array" ref="L116">IF($A116="","",IFERROR(INDEX(PRESUPUESTO!$B$10:$B$174,MATCH($A116,PRESUPUESTO!$A$10:$A$174,0)),"⚠ clave no existe"))</f>
        <v/>
      </c>
      <c r="M116" s="51">
        <f t="array" ref="M116">IF($A116="","",IFERROR(INDEX(PRESUPUESTO!$C$10:$C$262,MATCH($A116,PRESUPUESTO!$A$10:$A$262,0)),""))</f>
        <v/>
      </c>
      <c r="N116" s="51">
        <f>IF($A116="","",IFERROR(SUMIF($A$10:$A$509,$A116,$I$10:$I$509)-$M116,""))</f>
        <v/>
      </c>
      <c r="O116" s="218" t="n"/>
      <c r="P116" s="4" t="n"/>
      <c r="Q116" s="4" t="n"/>
      <c r="R116" s="4" t="n"/>
      <c r="S116" s="4" t="n"/>
      <c r="T116" s="4" t="n"/>
      <c r="U116" s="4" t="n"/>
      <c r="V116" s="4" t="n"/>
      <c r="W116" s="4" t="n"/>
      <c r="X116" s="4" t="n"/>
      <c r="Y116" s="4" t="n"/>
      <c r="Z116" s="4" t="n"/>
    </row>
    <row r="117" ht="15.75" customHeight="1" s="371">
      <c r="A117" s="218" t="n"/>
      <c r="B117" s="218">
        <f t="array" ref="B117">IF($A117="","",IFERROR(INDEX(PRESUPUESTO!$N$10:$N$262,MATCH($A117,PRESUPUESTO!$A$10:$A$262,0)),""))</f>
        <v/>
      </c>
      <c r="C117" s="218" t="n"/>
      <c r="D117" s="218" t="n"/>
      <c r="E117" s="218" t="n"/>
      <c r="F117" s="218" t="n"/>
      <c r="G117" s="218" t="n"/>
      <c r="H117" s="218" t="n"/>
      <c r="I117" s="218" t="n"/>
      <c r="J117" s="218">
        <f t="array" ref="J117">IF($A117="","",IFERROR(INDEX(PRESUPUESTO!$D$10:$D$174,MATCH($A117&amp;"|"&amp;$B117,PRESUPUESTO!$O$10:$O$174,0)),"⚠"))</f>
        <v/>
      </c>
      <c r="K117" s="218">
        <f t="array" ref="K117">IF($A117="","",IFERROR(INDEX(PRESUPUESTO!$C$10:$C$174,MATCH($A117&amp;"|"&amp;$B117,PRESUPUESTO!$O$10:$O$174,0)),""))</f>
        <v/>
      </c>
      <c r="L117" s="47">
        <f t="array" ref="L117">IF($A117="","",IFERROR(INDEX(PRESUPUESTO!$B$10:$B$174,MATCH($A117,PRESUPUESTO!$A$10:$A$174,0)),"⚠ clave no existe"))</f>
        <v/>
      </c>
      <c r="M117" s="51">
        <f t="array" ref="M117">IF($A117="","",IFERROR(INDEX(PRESUPUESTO!$C$10:$C$262,MATCH($A117,PRESUPUESTO!$A$10:$A$262,0)),""))</f>
        <v/>
      </c>
      <c r="N117" s="51">
        <f>IF($A117="","",IFERROR(SUMIF($A$10:$A$509,$A117,$I$10:$I$509)-$M117,""))</f>
        <v/>
      </c>
      <c r="O117" s="218" t="n"/>
      <c r="P117" s="4" t="n"/>
      <c r="Q117" s="4" t="n"/>
      <c r="R117" s="4" t="n"/>
      <c r="S117" s="4" t="n"/>
      <c r="T117" s="4" t="n"/>
      <c r="U117" s="4" t="n"/>
      <c r="V117" s="4" t="n"/>
      <c r="W117" s="4" t="n"/>
      <c r="X117" s="4" t="n"/>
      <c r="Y117" s="4" t="n"/>
      <c r="Z117" s="4" t="n"/>
    </row>
    <row r="118" ht="15.75" customHeight="1" s="371">
      <c r="A118" s="218" t="n"/>
      <c r="B118" s="218">
        <f t="array" ref="B118">IF($A118="","",IFERROR(INDEX(PRESUPUESTO!$N$10:$N$262,MATCH($A118,PRESUPUESTO!$A$10:$A$262,0)),""))</f>
        <v/>
      </c>
      <c r="C118" s="218" t="n"/>
      <c r="D118" s="218" t="n"/>
      <c r="E118" s="218" t="n"/>
      <c r="F118" s="218" t="n"/>
      <c r="G118" s="218" t="n"/>
      <c r="H118" s="218" t="n"/>
      <c r="I118" s="218" t="n"/>
      <c r="J118" s="218">
        <f t="array" ref="J118">IF($A118="","",IFERROR(INDEX(PRESUPUESTO!$D$10:$D$174,MATCH($A118&amp;"|"&amp;$B118,PRESUPUESTO!$O$10:$O$174,0)),"⚠"))</f>
        <v/>
      </c>
      <c r="K118" s="218">
        <f t="array" ref="K118">IF($A118="","",IFERROR(INDEX(PRESUPUESTO!$C$10:$C$174,MATCH($A118&amp;"|"&amp;$B118,PRESUPUESTO!$O$10:$O$174,0)),""))</f>
        <v/>
      </c>
      <c r="L118" s="47">
        <f t="array" ref="L118">IF($A118="","",IFERROR(INDEX(PRESUPUESTO!$B$10:$B$174,MATCH($A118,PRESUPUESTO!$A$10:$A$174,0)),"⚠ clave no existe"))</f>
        <v/>
      </c>
      <c r="M118" s="51">
        <f t="array" ref="M118">IF($A118="","",IFERROR(INDEX(PRESUPUESTO!$C$10:$C$262,MATCH($A118,PRESUPUESTO!$A$10:$A$262,0)),""))</f>
        <v/>
      </c>
      <c r="N118" s="51">
        <f>IF($A118="","",IFERROR(SUMIF($A$10:$A$509,$A118,$I$10:$I$509)-$M118,""))</f>
        <v/>
      </c>
      <c r="O118" s="218" t="n"/>
      <c r="P118" s="4" t="n"/>
      <c r="Q118" s="4" t="n"/>
      <c r="R118" s="4" t="n"/>
      <c r="S118" s="4" t="n"/>
      <c r="T118" s="4" t="n"/>
      <c r="U118" s="4" t="n"/>
      <c r="V118" s="4" t="n"/>
      <c r="W118" s="4" t="n"/>
      <c r="X118" s="4" t="n"/>
      <c r="Y118" s="4" t="n"/>
      <c r="Z118" s="4" t="n"/>
    </row>
    <row r="119" ht="15.75" customHeight="1" s="371">
      <c r="A119" s="218" t="n"/>
      <c r="B119" s="218">
        <f t="array" ref="B119">IF($A119="","",IFERROR(INDEX(PRESUPUESTO!$N$10:$N$262,MATCH($A119,PRESUPUESTO!$A$10:$A$262,0)),""))</f>
        <v/>
      </c>
      <c r="C119" s="218" t="n"/>
      <c r="D119" s="218" t="n"/>
      <c r="E119" s="218" t="n"/>
      <c r="F119" s="218" t="n"/>
      <c r="G119" s="218" t="n"/>
      <c r="H119" s="218" t="n"/>
      <c r="I119" s="218" t="n"/>
      <c r="J119" s="218">
        <f t="array" ref="J119">IF($A119="","",IFERROR(INDEX(PRESUPUESTO!$D$10:$D$174,MATCH($A119&amp;"|"&amp;$B119,PRESUPUESTO!$O$10:$O$174,0)),"⚠"))</f>
        <v/>
      </c>
      <c r="K119" s="218">
        <f t="array" ref="K119">IF($A119="","",IFERROR(INDEX(PRESUPUESTO!$C$10:$C$174,MATCH($A119&amp;"|"&amp;$B119,PRESUPUESTO!$O$10:$O$174,0)),""))</f>
        <v/>
      </c>
      <c r="L119" s="47">
        <f t="array" ref="L119">IF($A119="","",IFERROR(INDEX(PRESUPUESTO!$B$10:$B$174,MATCH($A119,PRESUPUESTO!$A$10:$A$174,0)),"⚠ clave no existe"))</f>
        <v/>
      </c>
      <c r="M119" s="51">
        <f t="array" ref="M119">IF($A119="","",IFERROR(INDEX(PRESUPUESTO!$C$10:$C$262,MATCH($A119,PRESUPUESTO!$A$10:$A$262,0)),""))</f>
        <v/>
      </c>
      <c r="N119" s="51">
        <f>IF($A119="","",IFERROR(SUMIF($A$10:$A$509,$A119,$I$10:$I$509)-$M119,""))</f>
        <v/>
      </c>
      <c r="O119" s="218" t="n"/>
      <c r="P119" s="4" t="n"/>
      <c r="Q119" s="4" t="n"/>
      <c r="R119" s="4" t="n"/>
      <c r="S119" s="4" t="n"/>
      <c r="T119" s="4" t="n"/>
      <c r="U119" s="4" t="n"/>
      <c r="V119" s="4" t="n"/>
      <c r="W119" s="4" t="n"/>
      <c r="X119" s="4" t="n"/>
      <c r="Y119" s="4" t="n"/>
      <c r="Z119" s="4" t="n"/>
    </row>
    <row r="120" ht="15.75" customHeight="1" s="371">
      <c r="A120" s="218" t="n"/>
      <c r="B120" s="218">
        <f t="array" ref="B120">IF($A120="","",IFERROR(INDEX(PRESUPUESTO!$N$10:$N$262,MATCH($A120,PRESUPUESTO!$A$10:$A$262,0)),""))</f>
        <v/>
      </c>
      <c r="C120" s="218" t="n"/>
      <c r="D120" s="218" t="n"/>
      <c r="E120" s="218" t="n"/>
      <c r="F120" s="218" t="n"/>
      <c r="G120" s="218" t="n"/>
      <c r="H120" s="218" t="n"/>
      <c r="I120" s="218" t="n"/>
      <c r="J120" s="218">
        <f t="array" ref="J120">IF($A120="","",IFERROR(INDEX(PRESUPUESTO!$D$10:$D$174,MATCH($A120&amp;"|"&amp;$B120,PRESUPUESTO!$O$10:$O$174,0)),"⚠"))</f>
        <v/>
      </c>
      <c r="K120" s="218">
        <f t="array" ref="K120">IF($A120="","",IFERROR(INDEX(PRESUPUESTO!$C$10:$C$174,MATCH($A120&amp;"|"&amp;$B120,PRESUPUESTO!$O$10:$O$174,0)),""))</f>
        <v/>
      </c>
      <c r="L120" s="47">
        <f t="array" ref="L120">IF($A120="","",IFERROR(INDEX(PRESUPUESTO!$B$10:$B$174,MATCH($A120,PRESUPUESTO!$A$10:$A$174,0)),"⚠ clave no existe"))</f>
        <v/>
      </c>
      <c r="M120" s="51">
        <f t="array" ref="M120">IF($A120="","",IFERROR(INDEX(PRESUPUESTO!$C$10:$C$262,MATCH($A120,PRESUPUESTO!$A$10:$A$262,0)),""))</f>
        <v/>
      </c>
      <c r="N120" s="51">
        <f>IF($A120="","",IFERROR(SUMIF($A$10:$A$509,$A120,$I$10:$I$509)-$M120,""))</f>
        <v/>
      </c>
      <c r="O120" s="218" t="n"/>
      <c r="P120" s="4" t="n"/>
      <c r="Q120" s="4" t="n"/>
      <c r="R120" s="4" t="n"/>
      <c r="S120" s="4" t="n"/>
      <c r="T120" s="4" t="n"/>
      <c r="U120" s="4" t="n"/>
      <c r="V120" s="4" t="n"/>
      <c r="W120" s="4" t="n"/>
      <c r="X120" s="4" t="n"/>
      <c r="Y120" s="4" t="n"/>
      <c r="Z120" s="4" t="n"/>
    </row>
    <row r="121" ht="15.75" customHeight="1" s="371">
      <c r="A121" s="218" t="n"/>
      <c r="B121" s="218">
        <f t="array" ref="B121">IF($A121="","",IFERROR(INDEX(PRESUPUESTO!$N$10:$N$262,MATCH($A121,PRESUPUESTO!$A$10:$A$262,0)),""))</f>
        <v/>
      </c>
      <c r="C121" s="218" t="n"/>
      <c r="D121" s="218" t="n"/>
      <c r="E121" s="218" t="n"/>
      <c r="F121" s="218" t="n"/>
      <c r="G121" s="218" t="n"/>
      <c r="H121" s="218" t="n"/>
      <c r="I121" s="218" t="n"/>
      <c r="J121" s="218">
        <f t="array" ref="J121">IF($A121="","",IFERROR(INDEX(PRESUPUESTO!$D$10:$D$174,MATCH($A121&amp;"|"&amp;$B121,PRESUPUESTO!$O$10:$O$174,0)),"⚠"))</f>
        <v/>
      </c>
      <c r="K121" s="218">
        <f t="array" ref="K121">IF($A121="","",IFERROR(INDEX(PRESUPUESTO!$C$10:$C$174,MATCH($A121&amp;"|"&amp;$B121,PRESUPUESTO!$O$10:$O$174,0)),""))</f>
        <v/>
      </c>
      <c r="L121" s="47">
        <f t="array" ref="L121">IF($A121="","",IFERROR(INDEX(PRESUPUESTO!$B$10:$B$174,MATCH($A121,PRESUPUESTO!$A$10:$A$174,0)),"⚠ clave no existe"))</f>
        <v/>
      </c>
      <c r="M121" s="51">
        <f t="array" ref="M121">IF($A121="","",IFERROR(INDEX(PRESUPUESTO!$C$10:$C$262,MATCH($A121,PRESUPUESTO!$A$10:$A$262,0)),""))</f>
        <v/>
      </c>
      <c r="N121" s="51">
        <f>IF($A121="","",IFERROR(SUMIF($A$10:$A$509,$A121,$I$10:$I$509)-$M121,""))</f>
        <v/>
      </c>
      <c r="O121" s="218" t="n"/>
      <c r="P121" s="4" t="n"/>
      <c r="Q121" s="4" t="n"/>
      <c r="R121" s="4" t="n"/>
      <c r="S121" s="4" t="n"/>
      <c r="T121" s="4" t="n"/>
      <c r="U121" s="4" t="n"/>
      <c r="V121" s="4" t="n"/>
      <c r="W121" s="4" t="n"/>
      <c r="X121" s="4" t="n"/>
      <c r="Y121" s="4" t="n"/>
      <c r="Z121" s="4" t="n"/>
    </row>
    <row r="122" ht="15.75" customHeight="1" s="371">
      <c r="A122" s="218" t="n"/>
      <c r="B122" s="218">
        <f t="array" ref="B122">IF($A122="","",IFERROR(INDEX(PRESUPUESTO!$N$10:$N$262,MATCH($A122,PRESUPUESTO!$A$10:$A$262,0)),""))</f>
        <v/>
      </c>
      <c r="C122" s="218" t="n"/>
      <c r="D122" s="218" t="n"/>
      <c r="E122" s="218" t="n"/>
      <c r="F122" s="218" t="n"/>
      <c r="G122" s="218" t="n"/>
      <c r="H122" s="218" t="n"/>
      <c r="I122" s="218" t="n"/>
      <c r="J122" s="218">
        <f t="array" ref="J122">IF($A122="","",IFERROR(INDEX(PRESUPUESTO!$D$10:$D$174,MATCH($A122&amp;"|"&amp;$B122,PRESUPUESTO!$O$10:$O$174,0)),"⚠"))</f>
        <v/>
      </c>
      <c r="K122" s="218">
        <f t="array" ref="K122">IF($A122="","",IFERROR(INDEX(PRESUPUESTO!$C$10:$C$174,MATCH($A122&amp;"|"&amp;$B122,PRESUPUESTO!$O$10:$O$174,0)),""))</f>
        <v/>
      </c>
      <c r="L122" s="47">
        <f t="array" ref="L122">IF($A122="","",IFERROR(INDEX(PRESUPUESTO!$B$10:$B$174,MATCH($A122,PRESUPUESTO!$A$10:$A$174,0)),"⚠ clave no existe"))</f>
        <v/>
      </c>
      <c r="M122" s="51">
        <f t="array" ref="M122">IF($A122="","",IFERROR(INDEX(PRESUPUESTO!$C$10:$C$262,MATCH($A122,PRESUPUESTO!$A$10:$A$262,0)),""))</f>
        <v/>
      </c>
      <c r="N122" s="51">
        <f>IF($A122="","",IFERROR(SUMIF($A$10:$A$509,$A122,$I$10:$I$509)-$M122,""))</f>
        <v/>
      </c>
      <c r="O122" s="218" t="n"/>
      <c r="P122" s="4" t="n"/>
      <c r="Q122" s="4" t="n"/>
      <c r="R122" s="4" t="n"/>
      <c r="S122" s="4" t="n"/>
      <c r="T122" s="4" t="n"/>
      <c r="U122" s="4" t="n"/>
      <c r="V122" s="4" t="n"/>
      <c r="W122" s="4" t="n"/>
      <c r="X122" s="4" t="n"/>
      <c r="Y122" s="4" t="n"/>
      <c r="Z122" s="4" t="n"/>
    </row>
    <row r="123" ht="15.75" customHeight="1" s="371">
      <c r="A123" s="218" t="n"/>
      <c r="B123" s="218">
        <f t="array" ref="B123">IF($A123="","",IFERROR(INDEX(PRESUPUESTO!$N$10:$N$262,MATCH($A123,PRESUPUESTO!$A$10:$A$262,0)),""))</f>
        <v/>
      </c>
      <c r="C123" s="218" t="n"/>
      <c r="D123" s="218" t="n"/>
      <c r="E123" s="218" t="n"/>
      <c r="F123" s="218" t="n"/>
      <c r="G123" s="218" t="n"/>
      <c r="H123" s="218" t="n"/>
      <c r="I123" s="218" t="n"/>
      <c r="J123" s="218">
        <f t="array" ref="J123">IF($A123="","",IFERROR(INDEX(PRESUPUESTO!$D$10:$D$174,MATCH($A123&amp;"|"&amp;$B123,PRESUPUESTO!$O$10:$O$174,0)),"⚠"))</f>
        <v/>
      </c>
      <c r="K123" s="218">
        <f t="array" ref="K123">IF($A123="","",IFERROR(INDEX(PRESUPUESTO!$C$10:$C$174,MATCH($A123&amp;"|"&amp;$B123,PRESUPUESTO!$O$10:$O$174,0)),""))</f>
        <v/>
      </c>
      <c r="L123" s="47">
        <f t="array" ref="L123">IF($A123="","",IFERROR(INDEX(PRESUPUESTO!$B$10:$B$174,MATCH($A123,PRESUPUESTO!$A$10:$A$174,0)),"⚠ clave no existe"))</f>
        <v/>
      </c>
      <c r="M123" s="51">
        <f t="array" ref="M123">IF($A123="","",IFERROR(INDEX(PRESUPUESTO!$C$10:$C$262,MATCH($A123,PRESUPUESTO!$A$10:$A$262,0)),""))</f>
        <v/>
      </c>
      <c r="N123" s="51">
        <f>IF($A123="","",IFERROR(SUMIF($A$10:$A$509,$A123,$I$10:$I$509)-$M123,""))</f>
        <v/>
      </c>
      <c r="O123" s="218" t="n"/>
      <c r="P123" s="4" t="n"/>
      <c r="Q123" s="4" t="n"/>
      <c r="R123" s="4" t="n"/>
      <c r="S123" s="4" t="n"/>
      <c r="T123" s="4" t="n"/>
      <c r="U123" s="4" t="n"/>
      <c r="V123" s="4" t="n"/>
      <c r="W123" s="4" t="n"/>
      <c r="X123" s="4" t="n"/>
      <c r="Y123" s="4" t="n"/>
      <c r="Z123" s="4" t="n"/>
    </row>
    <row r="124" ht="15.75" customHeight="1" s="371">
      <c r="A124" s="218" t="n"/>
      <c r="B124" s="218">
        <f t="array" ref="B124">IF($A124="","",IFERROR(INDEX(PRESUPUESTO!$N$10:$N$262,MATCH($A124,PRESUPUESTO!$A$10:$A$262,0)),""))</f>
        <v/>
      </c>
      <c r="C124" s="218" t="n"/>
      <c r="D124" s="218" t="n"/>
      <c r="E124" s="218" t="n"/>
      <c r="F124" s="218" t="n"/>
      <c r="G124" s="218" t="n"/>
      <c r="H124" s="218" t="n"/>
      <c r="I124" s="218" t="n"/>
      <c r="J124" s="218">
        <f t="array" ref="J124">IF($A124="","",IFERROR(INDEX(PRESUPUESTO!$D$10:$D$174,MATCH($A124&amp;"|"&amp;$B124,PRESUPUESTO!$O$10:$O$174,0)),"⚠"))</f>
        <v/>
      </c>
      <c r="K124" s="218">
        <f t="array" ref="K124">IF($A124="","",IFERROR(INDEX(PRESUPUESTO!$C$10:$C$174,MATCH($A124&amp;"|"&amp;$B124,PRESUPUESTO!$O$10:$O$174,0)),""))</f>
        <v/>
      </c>
      <c r="L124" s="47">
        <f t="array" ref="L124">IF($A124="","",IFERROR(INDEX(PRESUPUESTO!$B$10:$B$174,MATCH($A124,PRESUPUESTO!$A$10:$A$174,0)),"⚠ clave no existe"))</f>
        <v/>
      </c>
      <c r="M124" s="51">
        <f t="array" ref="M124">IF($A124="","",IFERROR(INDEX(PRESUPUESTO!$C$10:$C$262,MATCH($A124,PRESUPUESTO!$A$10:$A$262,0)),""))</f>
        <v/>
      </c>
      <c r="N124" s="51">
        <f>IF($A124="","",IFERROR(SUMIF($A$10:$A$509,$A124,$I$10:$I$509)-$M124,""))</f>
        <v/>
      </c>
      <c r="O124" s="218" t="n"/>
      <c r="P124" s="4" t="n"/>
      <c r="Q124" s="4" t="n"/>
      <c r="R124" s="4" t="n"/>
      <c r="S124" s="4" t="n"/>
      <c r="T124" s="4" t="n"/>
      <c r="U124" s="4" t="n"/>
      <c r="V124" s="4" t="n"/>
      <c r="W124" s="4" t="n"/>
      <c r="X124" s="4" t="n"/>
      <c r="Y124" s="4" t="n"/>
      <c r="Z124" s="4" t="n"/>
    </row>
    <row r="125" ht="15.75" customHeight="1" s="371">
      <c r="A125" s="218" t="n"/>
      <c r="B125" s="218">
        <f t="array" ref="B125">IF($A125="","",IFERROR(INDEX(PRESUPUESTO!$N$10:$N$262,MATCH($A125,PRESUPUESTO!$A$10:$A$262,0)),""))</f>
        <v/>
      </c>
      <c r="C125" s="218" t="n"/>
      <c r="D125" s="218" t="n"/>
      <c r="E125" s="218" t="n"/>
      <c r="F125" s="218" t="n"/>
      <c r="G125" s="218" t="n"/>
      <c r="H125" s="218" t="n"/>
      <c r="I125" s="218" t="n"/>
      <c r="J125" s="218">
        <f t="array" ref="J125">IF($A125="","",IFERROR(INDEX(PRESUPUESTO!$D$10:$D$174,MATCH($A125&amp;"|"&amp;$B125,PRESUPUESTO!$O$10:$O$174,0)),"⚠"))</f>
        <v/>
      </c>
      <c r="K125" s="218">
        <f t="array" ref="K125">IF($A125="","",IFERROR(INDEX(PRESUPUESTO!$C$10:$C$174,MATCH($A125&amp;"|"&amp;$B125,PRESUPUESTO!$O$10:$O$174,0)),""))</f>
        <v/>
      </c>
      <c r="L125" s="47">
        <f t="array" ref="L125">IF($A125="","",IFERROR(INDEX(PRESUPUESTO!$B$10:$B$174,MATCH($A125,PRESUPUESTO!$A$10:$A$174,0)),"⚠ clave no existe"))</f>
        <v/>
      </c>
      <c r="M125" s="51">
        <f t="array" ref="M125">IF($A125="","",IFERROR(INDEX(PRESUPUESTO!$C$10:$C$262,MATCH($A125,PRESUPUESTO!$A$10:$A$262,0)),""))</f>
        <v/>
      </c>
      <c r="N125" s="51">
        <f>IF($A125="","",IFERROR(SUMIF($A$10:$A$509,$A125,$I$10:$I$509)-$M125,""))</f>
        <v/>
      </c>
      <c r="O125" s="218" t="n"/>
      <c r="P125" s="4" t="n"/>
      <c r="Q125" s="4" t="n"/>
      <c r="R125" s="4" t="n"/>
      <c r="S125" s="4" t="n"/>
      <c r="T125" s="4" t="n"/>
      <c r="U125" s="4" t="n"/>
      <c r="V125" s="4" t="n"/>
      <c r="W125" s="4" t="n"/>
      <c r="X125" s="4" t="n"/>
      <c r="Y125" s="4" t="n"/>
      <c r="Z125" s="4" t="n"/>
    </row>
    <row r="126" ht="15.75" customHeight="1" s="371">
      <c r="A126" s="218" t="n"/>
      <c r="B126" s="218">
        <f t="array" ref="B126">IF($A126="","",IFERROR(INDEX(PRESUPUESTO!$N$10:$N$262,MATCH($A126,PRESUPUESTO!$A$10:$A$262,0)),""))</f>
        <v/>
      </c>
      <c r="C126" s="218" t="n"/>
      <c r="D126" s="218" t="n"/>
      <c r="E126" s="218" t="n"/>
      <c r="F126" s="218" t="n"/>
      <c r="G126" s="218" t="n"/>
      <c r="H126" s="218" t="n"/>
      <c r="I126" s="218" t="n"/>
      <c r="J126" s="218">
        <f t="array" ref="J126">IF($A126="","",IFERROR(INDEX(PRESUPUESTO!$D$10:$D$174,MATCH($A126&amp;"|"&amp;$B126,PRESUPUESTO!$O$10:$O$174,0)),"⚠"))</f>
        <v/>
      </c>
      <c r="K126" s="218">
        <f t="array" ref="K126">IF($A126="","",IFERROR(INDEX(PRESUPUESTO!$C$10:$C$174,MATCH($A126&amp;"|"&amp;$B126,PRESUPUESTO!$O$10:$O$174,0)),""))</f>
        <v/>
      </c>
      <c r="L126" s="47">
        <f t="array" ref="L126">IF($A126="","",IFERROR(INDEX(PRESUPUESTO!$B$10:$B$174,MATCH($A126,PRESUPUESTO!$A$10:$A$174,0)),"⚠ clave no existe"))</f>
        <v/>
      </c>
      <c r="M126" s="51">
        <f t="array" ref="M126">IF($A126="","",IFERROR(INDEX(PRESUPUESTO!$C$10:$C$262,MATCH($A126,PRESUPUESTO!$A$10:$A$262,0)),""))</f>
        <v/>
      </c>
      <c r="N126" s="51">
        <f>IF($A126="","",IFERROR(SUMIF($A$10:$A$509,$A126,$I$10:$I$509)-$M126,""))</f>
        <v/>
      </c>
      <c r="O126" s="218" t="n"/>
      <c r="P126" s="4" t="n"/>
      <c r="Q126" s="4" t="n"/>
      <c r="R126" s="4" t="n"/>
      <c r="S126" s="4" t="n"/>
      <c r="T126" s="4" t="n"/>
      <c r="U126" s="4" t="n"/>
      <c r="V126" s="4" t="n"/>
      <c r="W126" s="4" t="n"/>
      <c r="X126" s="4" t="n"/>
      <c r="Y126" s="4" t="n"/>
      <c r="Z126" s="4" t="n"/>
    </row>
    <row r="127" ht="15.75" customHeight="1" s="371">
      <c r="A127" s="218" t="n"/>
      <c r="B127" s="218">
        <f t="array" ref="B127">IF($A127="","",IFERROR(INDEX(PRESUPUESTO!$N$10:$N$262,MATCH($A127,PRESUPUESTO!$A$10:$A$262,0)),""))</f>
        <v/>
      </c>
      <c r="C127" s="218" t="n"/>
      <c r="D127" s="218" t="n"/>
      <c r="E127" s="218" t="n"/>
      <c r="F127" s="218" t="n"/>
      <c r="G127" s="218" t="n"/>
      <c r="H127" s="218" t="n"/>
      <c r="I127" s="218" t="n"/>
      <c r="J127" s="218">
        <f t="array" ref="J127">IF($A127="","",IFERROR(INDEX(PRESUPUESTO!$D$10:$D$174,MATCH($A127&amp;"|"&amp;$B127,PRESUPUESTO!$O$10:$O$174,0)),"⚠"))</f>
        <v/>
      </c>
      <c r="K127" s="218">
        <f t="array" ref="K127">IF($A127="","",IFERROR(INDEX(PRESUPUESTO!$C$10:$C$174,MATCH($A127&amp;"|"&amp;$B127,PRESUPUESTO!$O$10:$O$174,0)),""))</f>
        <v/>
      </c>
      <c r="L127" s="47">
        <f t="array" ref="L127">IF($A127="","",IFERROR(INDEX(PRESUPUESTO!$B$10:$B$174,MATCH($A127,PRESUPUESTO!$A$10:$A$174,0)),"⚠ clave no existe"))</f>
        <v/>
      </c>
      <c r="M127" s="51">
        <f t="array" ref="M127">IF($A127="","",IFERROR(INDEX(PRESUPUESTO!$C$10:$C$262,MATCH($A127,PRESUPUESTO!$A$10:$A$262,0)),""))</f>
        <v/>
      </c>
      <c r="N127" s="51">
        <f>IF($A127="","",IFERROR(SUMIF($A$10:$A$509,$A127,$I$10:$I$509)-$M127,""))</f>
        <v/>
      </c>
      <c r="O127" s="218" t="n"/>
      <c r="P127" s="4" t="n"/>
      <c r="Q127" s="4" t="n"/>
      <c r="R127" s="4" t="n"/>
      <c r="S127" s="4" t="n"/>
      <c r="T127" s="4" t="n"/>
      <c r="U127" s="4" t="n"/>
      <c r="V127" s="4" t="n"/>
      <c r="W127" s="4" t="n"/>
      <c r="X127" s="4" t="n"/>
      <c r="Y127" s="4" t="n"/>
      <c r="Z127" s="4" t="n"/>
    </row>
    <row r="128" ht="15.75" customHeight="1" s="371">
      <c r="A128" s="218" t="n"/>
      <c r="B128" s="218">
        <f t="array" ref="B128">IF($A128="","",IFERROR(INDEX(PRESUPUESTO!$N$10:$N$262,MATCH($A128,PRESUPUESTO!$A$10:$A$262,0)),""))</f>
        <v/>
      </c>
      <c r="C128" s="218" t="n"/>
      <c r="D128" s="218" t="n"/>
      <c r="E128" s="218" t="n"/>
      <c r="F128" s="218" t="n"/>
      <c r="G128" s="218" t="n"/>
      <c r="H128" s="218" t="n"/>
      <c r="I128" s="218" t="n"/>
      <c r="J128" s="218">
        <f t="array" ref="J128">IF($A128="","",IFERROR(INDEX(PRESUPUESTO!$D$10:$D$174,MATCH($A128&amp;"|"&amp;$B128,PRESUPUESTO!$O$10:$O$174,0)),"⚠"))</f>
        <v/>
      </c>
      <c r="K128" s="218">
        <f t="array" ref="K128">IF($A128="","",IFERROR(INDEX(PRESUPUESTO!$C$10:$C$174,MATCH($A128&amp;"|"&amp;$B128,PRESUPUESTO!$O$10:$O$174,0)),""))</f>
        <v/>
      </c>
      <c r="L128" s="47">
        <f t="array" ref="L128">IF($A128="","",IFERROR(INDEX(PRESUPUESTO!$B$10:$B$174,MATCH($A128,PRESUPUESTO!$A$10:$A$174,0)),"⚠ clave no existe"))</f>
        <v/>
      </c>
      <c r="M128" s="51">
        <f t="array" ref="M128">IF($A128="","",IFERROR(INDEX(PRESUPUESTO!$C$10:$C$262,MATCH($A128,PRESUPUESTO!$A$10:$A$262,0)),""))</f>
        <v/>
      </c>
      <c r="N128" s="51">
        <f>IF($A128="","",IFERROR(SUMIF($A$10:$A$509,$A128,$I$10:$I$509)-$M128,""))</f>
        <v/>
      </c>
      <c r="O128" s="218" t="n"/>
      <c r="P128" s="4" t="n"/>
      <c r="Q128" s="4" t="n"/>
      <c r="R128" s="4" t="n"/>
      <c r="S128" s="4" t="n"/>
      <c r="T128" s="4" t="n"/>
      <c r="U128" s="4" t="n"/>
      <c r="V128" s="4" t="n"/>
      <c r="W128" s="4" t="n"/>
      <c r="X128" s="4" t="n"/>
      <c r="Y128" s="4" t="n"/>
      <c r="Z128" s="4" t="n"/>
    </row>
    <row r="129" ht="15.75" customHeight="1" s="371">
      <c r="A129" s="218" t="n"/>
      <c r="B129" s="218">
        <f t="array" ref="B129">IF($A129="","",IFERROR(INDEX(PRESUPUESTO!$N$10:$N$262,MATCH($A129,PRESUPUESTO!$A$10:$A$262,0)),""))</f>
        <v/>
      </c>
      <c r="C129" s="218" t="n"/>
      <c r="D129" s="218" t="n"/>
      <c r="E129" s="218" t="n"/>
      <c r="F129" s="218" t="n"/>
      <c r="G129" s="218" t="n"/>
      <c r="H129" s="218" t="n"/>
      <c r="I129" s="218" t="n"/>
      <c r="J129" s="218">
        <f t="array" ref="J129">IF($A129="","",IFERROR(INDEX(PRESUPUESTO!$D$10:$D$174,MATCH($A129&amp;"|"&amp;$B129,PRESUPUESTO!$O$10:$O$174,0)),"⚠"))</f>
        <v/>
      </c>
      <c r="K129" s="218">
        <f t="array" ref="K129">IF($A129="","",IFERROR(INDEX(PRESUPUESTO!$C$10:$C$174,MATCH($A129&amp;"|"&amp;$B129,PRESUPUESTO!$O$10:$O$174,0)),""))</f>
        <v/>
      </c>
      <c r="L129" s="47">
        <f t="array" ref="L129">IF($A129="","",IFERROR(INDEX(PRESUPUESTO!$B$10:$B$174,MATCH($A129,PRESUPUESTO!$A$10:$A$174,0)),"⚠ clave no existe"))</f>
        <v/>
      </c>
      <c r="M129" s="51">
        <f t="array" ref="M129">IF($A129="","",IFERROR(INDEX(PRESUPUESTO!$C$10:$C$262,MATCH($A129,PRESUPUESTO!$A$10:$A$262,0)),""))</f>
        <v/>
      </c>
      <c r="N129" s="51">
        <f>IF($A129="","",IFERROR(SUMIF($A$10:$A$509,$A129,$I$10:$I$509)-$M129,""))</f>
        <v/>
      </c>
      <c r="O129" s="218" t="n"/>
      <c r="P129" s="4" t="n"/>
      <c r="Q129" s="4" t="n"/>
      <c r="R129" s="4" t="n"/>
      <c r="S129" s="4" t="n"/>
      <c r="T129" s="4" t="n"/>
      <c r="U129" s="4" t="n"/>
      <c r="V129" s="4" t="n"/>
      <c r="W129" s="4" t="n"/>
      <c r="X129" s="4" t="n"/>
      <c r="Y129" s="4" t="n"/>
      <c r="Z129" s="4" t="n"/>
    </row>
    <row r="130" ht="15.75" customHeight="1" s="371">
      <c r="A130" s="218" t="n"/>
      <c r="B130" s="218">
        <f t="array" ref="B130">IF($A130="","",IFERROR(INDEX(PRESUPUESTO!$N$10:$N$262,MATCH($A130,PRESUPUESTO!$A$10:$A$262,0)),""))</f>
        <v/>
      </c>
      <c r="C130" s="218" t="n"/>
      <c r="D130" s="218" t="n"/>
      <c r="E130" s="218" t="n"/>
      <c r="F130" s="218" t="n"/>
      <c r="G130" s="218" t="n"/>
      <c r="H130" s="218" t="n"/>
      <c r="I130" s="218" t="n"/>
      <c r="J130" s="218">
        <f t="array" ref="J130">IF($A130="","",IFERROR(INDEX(PRESUPUESTO!$D$10:$D$174,MATCH($A130&amp;"|"&amp;$B130,PRESUPUESTO!$O$10:$O$174,0)),"⚠"))</f>
        <v/>
      </c>
      <c r="K130" s="218">
        <f t="array" ref="K130">IF($A130="","",IFERROR(INDEX(PRESUPUESTO!$C$10:$C$174,MATCH($A130&amp;"|"&amp;$B130,PRESUPUESTO!$O$10:$O$174,0)),""))</f>
        <v/>
      </c>
      <c r="L130" s="47">
        <f t="array" ref="L130">IF($A130="","",IFERROR(INDEX(PRESUPUESTO!$B$10:$B$174,MATCH($A130,PRESUPUESTO!$A$10:$A$174,0)),"⚠ clave no existe"))</f>
        <v/>
      </c>
      <c r="M130" s="51">
        <f t="array" ref="M130">IF($A130="","",IFERROR(INDEX(PRESUPUESTO!$C$10:$C$262,MATCH($A130,PRESUPUESTO!$A$10:$A$262,0)),""))</f>
        <v/>
      </c>
      <c r="N130" s="51">
        <f>IF($A130="","",IFERROR(SUMIF($A$10:$A$509,$A130,$I$10:$I$509)-$M130,""))</f>
        <v/>
      </c>
      <c r="O130" s="218" t="n"/>
      <c r="P130" s="4" t="n"/>
      <c r="Q130" s="4" t="n"/>
      <c r="R130" s="4" t="n"/>
      <c r="S130" s="4" t="n"/>
      <c r="T130" s="4" t="n"/>
      <c r="U130" s="4" t="n"/>
      <c r="V130" s="4" t="n"/>
      <c r="W130" s="4" t="n"/>
      <c r="X130" s="4" t="n"/>
      <c r="Y130" s="4" t="n"/>
      <c r="Z130" s="4" t="n"/>
    </row>
    <row r="131" ht="15.75" customHeight="1" s="371">
      <c r="A131" s="218" t="n"/>
      <c r="B131" s="218">
        <f t="array" ref="B131">IF($A131="","",IFERROR(INDEX(PRESUPUESTO!$N$10:$N$262,MATCH($A131,PRESUPUESTO!$A$10:$A$262,0)),""))</f>
        <v/>
      </c>
      <c r="C131" s="218" t="n"/>
      <c r="D131" s="218" t="n"/>
      <c r="E131" s="218" t="n"/>
      <c r="F131" s="218" t="n"/>
      <c r="G131" s="218" t="n"/>
      <c r="H131" s="218" t="n"/>
      <c r="I131" s="218" t="n"/>
      <c r="J131" s="218">
        <f t="array" ref="J131">IF($A131="","",IFERROR(INDEX(PRESUPUESTO!$D$10:$D$174,MATCH($A131&amp;"|"&amp;$B131,PRESUPUESTO!$O$10:$O$174,0)),"⚠"))</f>
        <v/>
      </c>
      <c r="K131" s="218">
        <f t="array" ref="K131">IF($A131="","",IFERROR(INDEX(PRESUPUESTO!$C$10:$C$174,MATCH($A131&amp;"|"&amp;$B131,PRESUPUESTO!$O$10:$O$174,0)),""))</f>
        <v/>
      </c>
      <c r="L131" s="47">
        <f t="array" ref="L131">IF($A131="","",IFERROR(INDEX(PRESUPUESTO!$B$10:$B$174,MATCH($A131,PRESUPUESTO!$A$10:$A$174,0)),"⚠ clave no existe"))</f>
        <v/>
      </c>
      <c r="M131" s="51">
        <f t="array" ref="M131">IF($A131="","",IFERROR(INDEX(PRESUPUESTO!$C$10:$C$262,MATCH($A131,PRESUPUESTO!$A$10:$A$262,0)),""))</f>
        <v/>
      </c>
      <c r="N131" s="51">
        <f>IF($A131="","",IFERROR(SUMIF($A$10:$A$509,$A131,$I$10:$I$509)-$M131,""))</f>
        <v/>
      </c>
      <c r="O131" s="218" t="n"/>
      <c r="P131" s="4" t="n"/>
      <c r="Q131" s="4" t="n"/>
      <c r="R131" s="4" t="n"/>
      <c r="S131" s="4" t="n"/>
      <c r="T131" s="4" t="n"/>
      <c r="U131" s="4" t="n"/>
      <c r="V131" s="4" t="n"/>
      <c r="W131" s="4" t="n"/>
      <c r="X131" s="4" t="n"/>
      <c r="Y131" s="4" t="n"/>
      <c r="Z131" s="4" t="n"/>
    </row>
    <row r="132" ht="15.75" customHeight="1" s="371">
      <c r="A132" s="218" t="n"/>
      <c r="B132" s="218">
        <f t="array" ref="B132">IF($A132="","",IFERROR(INDEX(PRESUPUESTO!$N$10:$N$262,MATCH($A132,PRESUPUESTO!$A$10:$A$262,0)),""))</f>
        <v/>
      </c>
      <c r="C132" s="218" t="n"/>
      <c r="D132" s="218" t="n"/>
      <c r="E132" s="218" t="n"/>
      <c r="F132" s="218" t="n"/>
      <c r="G132" s="218" t="n"/>
      <c r="H132" s="218" t="n"/>
      <c r="I132" s="218" t="n"/>
      <c r="J132" s="218">
        <f t="array" ref="J132">IF($A132="","",IFERROR(INDEX(PRESUPUESTO!$D$10:$D$174,MATCH($A132&amp;"|"&amp;$B132,PRESUPUESTO!$O$10:$O$174,0)),"⚠"))</f>
        <v/>
      </c>
      <c r="K132" s="218">
        <f t="array" ref="K132">IF($A132="","",IFERROR(INDEX(PRESUPUESTO!$C$10:$C$174,MATCH($A132&amp;"|"&amp;$B132,PRESUPUESTO!$O$10:$O$174,0)),""))</f>
        <v/>
      </c>
      <c r="L132" s="47">
        <f t="array" ref="L132">IF($A132="","",IFERROR(INDEX(PRESUPUESTO!$B$10:$B$174,MATCH($A132,PRESUPUESTO!$A$10:$A$174,0)),"⚠ clave no existe"))</f>
        <v/>
      </c>
      <c r="M132" s="51">
        <f t="array" ref="M132">IF($A132="","",IFERROR(INDEX(PRESUPUESTO!$C$10:$C$262,MATCH($A132,PRESUPUESTO!$A$10:$A$262,0)),""))</f>
        <v/>
      </c>
      <c r="N132" s="51">
        <f>IF($A132="","",IFERROR(SUMIF($A$10:$A$509,$A132,$I$10:$I$509)-$M132,""))</f>
        <v/>
      </c>
      <c r="O132" s="218" t="n"/>
      <c r="P132" s="4" t="n"/>
      <c r="Q132" s="4" t="n"/>
      <c r="R132" s="4" t="n"/>
      <c r="S132" s="4" t="n"/>
      <c r="T132" s="4" t="n"/>
      <c r="U132" s="4" t="n"/>
      <c r="V132" s="4" t="n"/>
      <c r="W132" s="4" t="n"/>
      <c r="X132" s="4" t="n"/>
      <c r="Y132" s="4" t="n"/>
      <c r="Z132" s="4" t="n"/>
    </row>
    <row r="133" ht="15.75" customHeight="1" s="371">
      <c r="A133" s="218" t="n"/>
      <c r="B133" s="218">
        <f t="array" ref="B133">IF($A133="","",IFERROR(INDEX(PRESUPUESTO!$N$10:$N$262,MATCH($A133,PRESUPUESTO!$A$10:$A$262,0)),""))</f>
        <v/>
      </c>
      <c r="C133" s="218" t="n"/>
      <c r="D133" s="218" t="n"/>
      <c r="E133" s="218" t="n"/>
      <c r="F133" s="218" t="n"/>
      <c r="G133" s="218" t="n"/>
      <c r="H133" s="218" t="n"/>
      <c r="I133" s="218" t="n"/>
      <c r="J133" s="218">
        <f t="array" ref="J133">IF($A133="","",IFERROR(INDEX(PRESUPUESTO!$D$10:$D$174,MATCH($A133&amp;"|"&amp;$B133,PRESUPUESTO!$O$10:$O$174,0)),"⚠"))</f>
        <v/>
      </c>
      <c r="K133" s="218">
        <f t="array" ref="K133">IF($A133="","",IFERROR(INDEX(PRESUPUESTO!$C$10:$C$174,MATCH($A133&amp;"|"&amp;$B133,PRESUPUESTO!$O$10:$O$174,0)),""))</f>
        <v/>
      </c>
      <c r="L133" s="47">
        <f t="array" ref="L133">IF($A133="","",IFERROR(INDEX(PRESUPUESTO!$B$10:$B$174,MATCH($A133,PRESUPUESTO!$A$10:$A$174,0)),"⚠ clave no existe"))</f>
        <v/>
      </c>
      <c r="M133" s="51">
        <f t="array" ref="M133">IF($A133="","",IFERROR(INDEX(PRESUPUESTO!$C$10:$C$262,MATCH($A133,PRESUPUESTO!$A$10:$A$262,0)),""))</f>
        <v/>
      </c>
      <c r="N133" s="51">
        <f>IF($A133="","",IFERROR(SUMIF($A$10:$A$509,$A133,$I$10:$I$509)-$M133,""))</f>
        <v/>
      </c>
      <c r="O133" s="218" t="n"/>
      <c r="P133" s="4" t="n"/>
      <c r="Q133" s="4" t="n"/>
      <c r="R133" s="4" t="n"/>
      <c r="S133" s="4" t="n"/>
      <c r="T133" s="4" t="n"/>
      <c r="U133" s="4" t="n"/>
      <c r="V133" s="4" t="n"/>
      <c r="W133" s="4" t="n"/>
      <c r="X133" s="4" t="n"/>
      <c r="Y133" s="4" t="n"/>
      <c r="Z133" s="4" t="n"/>
    </row>
    <row r="134" ht="15.75" customHeight="1" s="371">
      <c r="A134" s="218" t="n"/>
      <c r="B134" s="218">
        <f t="array" ref="B134">IF($A134="","",IFERROR(INDEX(PRESUPUESTO!$N$10:$N$262,MATCH($A134,PRESUPUESTO!$A$10:$A$262,0)),""))</f>
        <v/>
      </c>
      <c r="C134" s="218" t="n"/>
      <c r="D134" s="218" t="n"/>
      <c r="E134" s="218" t="n"/>
      <c r="F134" s="218" t="n"/>
      <c r="G134" s="218" t="n"/>
      <c r="H134" s="218" t="n"/>
      <c r="I134" s="218" t="n"/>
      <c r="J134" s="218">
        <f t="array" ref="J134">IF($A134="","",IFERROR(INDEX(PRESUPUESTO!$D$10:$D$174,MATCH($A134&amp;"|"&amp;$B134,PRESUPUESTO!$O$10:$O$174,0)),"⚠"))</f>
        <v/>
      </c>
      <c r="K134" s="218">
        <f t="array" ref="K134">IF($A134="","",IFERROR(INDEX(PRESUPUESTO!$C$10:$C$174,MATCH($A134&amp;"|"&amp;$B134,PRESUPUESTO!$O$10:$O$174,0)),""))</f>
        <v/>
      </c>
      <c r="L134" s="47">
        <f t="array" ref="L134">IF($A134="","",IFERROR(INDEX(PRESUPUESTO!$B$10:$B$174,MATCH($A134,PRESUPUESTO!$A$10:$A$174,0)),"⚠ clave no existe"))</f>
        <v/>
      </c>
      <c r="M134" s="51">
        <f t="array" ref="M134">IF($A134="","",IFERROR(INDEX(PRESUPUESTO!$C$10:$C$262,MATCH($A134,PRESUPUESTO!$A$10:$A$262,0)),""))</f>
        <v/>
      </c>
      <c r="N134" s="51">
        <f>IF($A134="","",IFERROR(SUMIF($A$10:$A$509,$A134,$I$10:$I$509)-$M134,""))</f>
        <v/>
      </c>
      <c r="O134" s="218" t="n"/>
      <c r="P134" s="4" t="n"/>
      <c r="Q134" s="4" t="n"/>
      <c r="R134" s="4" t="n"/>
      <c r="S134" s="4" t="n"/>
      <c r="T134" s="4" t="n"/>
      <c r="U134" s="4" t="n"/>
      <c r="V134" s="4" t="n"/>
      <c r="W134" s="4" t="n"/>
      <c r="X134" s="4" t="n"/>
      <c r="Y134" s="4" t="n"/>
      <c r="Z134" s="4" t="n"/>
    </row>
    <row r="135" ht="15.75" customHeight="1" s="371">
      <c r="A135" s="218" t="n"/>
      <c r="B135" s="218">
        <f t="array" ref="B135">IF($A135="","",IFERROR(INDEX(PRESUPUESTO!$N$10:$N$262,MATCH($A135,PRESUPUESTO!$A$10:$A$262,0)),""))</f>
        <v/>
      </c>
      <c r="C135" s="218" t="n"/>
      <c r="D135" s="218" t="n"/>
      <c r="E135" s="218" t="n"/>
      <c r="F135" s="218" t="n"/>
      <c r="G135" s="218" t="n"/>
      <c r="H135" s="218" t="n"/>
      <c r="I135" s="218" t="n"/>
      <c r="J135" s="218">
        <f t="array" ref="J135">IF($A135="","",IFERROR(INDEX(PRESUPUESTO!$D$10:$D$174,MATCH($A135&amp;"|"&amp;$B135,PRESUPUESTO!$O$10:$O$174,0)),"⚠"))</f>
        <v/>
      </c>
      <c r="K135" s="218">
        <f t="array" ref="K135">IF($A135="","",IFERROR(INDEX(PRESUPUESTO!$C$10:$C$174,MATCH($A135&amp;"|"&amp;$B135,PRESUPUESTO!$O$10:$O$174,0)),""))</f>
        <v/>
      </c>
      <c r="L135" s="47">
        <f t="array" ref="L135">IF($A135="","",IFERROR(INDEX(PRESUPUESTO!$B$10:$B$174,MATCH($A135,PRESUPUESTO!$A$10:$A$174,0)),"⚠ clave no existe"))</f>
        <v/>
      </c>
      <c r="M135" s="51">
        <f t="array" ref="M135">IF($A135="","",IFERROR(INDEX(PRESUPUESTO!$C$10:$C$262,MATCH($A135,PRESUPUESTO!$A$10:$A$262,0)),""))</f>
        <v/>
      </c>
      <c r="N135" s="51">
        <f>IF($A135="","",IFERROR(SUMIF($A$10:$A$509,$A135,$I$10:$I$509)-$M135,""))</f>
        <v/>
      </c>
      <c r="O135" s="218" t="n"/>
      <c r="P135" s="4" t="n"/>
      <c r="Q135" s="4" t="n"/>
      <c r="R135" s="4" t="n"/>
      <c r="S135" s="4" t="n"/>
      <c r="T135" s="4" t="n"/>
      <c r="U135" s="4" t="n"/>
      <c r="V135" s="4" t="n"/>
      <c r="W135" s="4" t="n"/>
      <c r="X135" s="4" t="n"/>
      <c r="Y135" s="4" t="n"/>
      <c r="Z135" s="4" t="n"/>
    </row>
    <row r="136" ht="15.75" customHeight="1" s="371">
      <c r="A136" s="218" t="n"/>
      <c r="B136" s="218">
        <f t="array" ref="B136">IF($A136="","",IFERROR(INDEX(PRESUPUESTO!$N$10:$N$262,MATCH($A136,PRESUPUESTO!$A$10:$A$262,0)),""))</f>
        <v/>
      </c>
      <c r="C136" s="218" t="n"/>
      <c r="D136" s="218" t="n"/>
      <c r="E136" s="218" t="n"/>
      <c r="F136" s="218" t="n"/>
      <c r="G136" s="218" t="n"/>
      <c r="H136" s="218" t="n"/>
      <c r="I136" s="218" t="n"/>
      <c r="J136" s="218">
        <f t="array" ref="J136">IF($A136="","",IFERROR(INDEX(PRESUPUESTO!$D$10:$D$174,MATCH($A136&amp;"|"&amp;$B136,PRESUPUESTO!$O$10:$O$174,0)),"⚠"))</f>
        <v/>
      </c>
      <c r="K136" s="218">
        <f t="array" ref="K136">IF($A136="","",IFERROR(INDEX(PRESUPUESTO!$C$10:$C$174,MATCH($A136&amp;"|"&amp;$B136,PRESUPUESTO!$O$10:$O$174,0)),""))</f>
        <v/>
      </c>
      <c r="L136" s="47">
        <f t="array" ref="L136">IF($A136="","",IFERROR(INDEX(PRESUPUESTO!$B$10:$B$174,MATCH($A136,PRESUPUESTO!$A$10:$A$174,0)),"⚠ clave no existe"))</f>
        <v/>
      </c>
      <c r="M136" s="51">
        <f t="array" ref="M136">IF($A136="","",IFERROR(INDEX(PRESUPUESTO!$C$10:$C$262,MATCH($A136,PRESUPUESTO!$A$10:$A$262,0)),""))</f>
        <v/>
      </c>
      <c r="N136" s="51">
        <f>IF($A136="","",IFERROR(SUMIF($A$10:$A$509,$A136,$I$10:$I$509)-$M136,""))</f>
        <v/>
      </c>
      <c r="O136" s="218" t="n"/>
      <c r="P136" s="4" t="n"/>
      <c r="Q136" s="4" t="n"/>
      <c r="R136" s="4" t="n"/>
      <c r="S136" s="4" t="n"/>
      <c r="T136" s="4" t="n"/>
      <c r="U136" s="4" t="n"/>
      <c r="V136" s="4" t="n"/>
      <c r="W136" s="4" t="n"/>
      <c r="X136" s="4" t="n"/>
      <c r="Y136" s="4" t="n"/>
      <c r="Z136" s="4" t="n"/>
    </row>
    <row r="137" ht="15.75" customHeight="1" s="371">
      <c r="A137" s="218" t="n"/>
      <c r="B137" s="218">
        <f t="array" ref="B137">IF($A137="","",IFERROR(INDEX(PRESUPUESTO!$N$10:$N$262,MATCH($A137,PRESUPUESTO!$A$10:$A$262,0)),""))</f>
        <v/>
      </c>
      <c r="C137" s="218" t="n"/>
      <c r="D137" s="218" t="n"/>
      <c r="E137" s="218" t="n"/>
      <c r="F137" s="218" t="n"/>
      <c r="G137" s="218" t="n"/>
      <c r="H137" s="218" t="n"/>
      <c r="I137" s="218" t="n"/>
      <c r="J137" s="218">
        <f t="array" ref="J137">IF($A137="","",IFERROR(INDEX(PRESUPUESTO!$D$10:$D$174,MATCH($A137&amp;"|"&amp;$B137,PRESUPUESTO!$O$10:$O$174,0)),"⚠"))</f>
        <v/>
      </c>
      <c r="K137" s="218">
        <f t="array" ref="K137">IF($A137="","",IFERROR(INDEX(PRESUPUESTO!$C$10:$C$174,MATCH($A137&amp;"|"&amp;$B137,PRESUPUESTO!$O$10:$O$174,0)),""))</f>
        <v/>
      </c>
      <c r="L137" s="47">
        <f t="array" ref="L137">IF($A137="","",IFERROR(INDEX(PRESUPUESTO!$B$10:$B$174,MATCH($A137,PRESUPUESTO!$A$10:$A$174,0)),"⚠ clave no existe"))</f>
        <v/>
      </c>
      <c r="M137" s="51">
        <f t="array" ref="M137">IF($A137="","",IFERROR(INDEX(PRESUPUESTO!$C$10:$C$262,MATCH($A137,PRESUPUESTO!$A$10:$A$262,0)),""))</f>
        <v/>
      </c>
      <c r="N137" s="51">
        <f>IF($A137="","",IFERROR(SUMIF($A$10:$A$509,$A137,$I$10:$I$509)-$M137,""))</f>
        <v/>
      </c>
      <c r="O137" s="218" t="n"/>
      <c r="P137" s="4" t="n"/>
      <c r="Q137" s="4" t="n"/>
      <c r="R137" s="4" t="n"/>
      <c r="S137" s="4" t="n"/>
      <c r="T137" s="4" t="n"/>
      <c r="U137" s="4" t="n"/>
      <c r="V137" s="4" t="n"/>
      <c r="W137" s="4" t="n"/>
      <c r="X137" s="4" t="n"/>
      <c r="Y137" s="4" t="n"/>
      <c r="Z137" s="4" t="n"/>
    </row>
    <row r="138" ht="15.75" customHeight="1" s="371">
      <c r="A138" s="218" t="n"/>
      <c r="B138" s="218">
        <f t="array" ref="B138">IF($A138="","",IFERROR(INDEX(PRESUPUESTO!$N$10:$N$262,MATCH($A138,PRESUPUESTO!$A$10:$A$262,0)),""))</f>
        <v/>
      </c>
      <c r="C138" s="218" t="n"/>
      <c r="D138" s="218" t="n"/>
      <c r="E138" s="218" t="n"/>
      <c r="F138" s="218" t="n"/>
      <c r="G138" s="218" t="n"/>
      <c r="H138" s="218" t="n"/>
      <c r="I138" s="218" t="n"/>
      <c r="J138" s="218">
        <f t="array" ref="J138">IF($A138="","",IFERROR(INDEX(PRESUPUESTO!$D$10:$D$174,MATCH($A138&amp;"|"&amp;$B138,PRESUPUESTO!$O$10:$O$174,0)),"⚠"))</f>
        <v/>
      </c>
      <c r="K138" s="218">
        <f t="array" ref="K138">IF($A138="","",IFERROR(INDEX(PRESUPUESTO!$C$10:$C$174,MATCH($A138&amp;"|"&amp;$B138,PRESUPUESTO!$O$10:$O$174,0)),""))</f>
        <v/>
      </c>
      <c r="L138" s="47">
        <f t="array" ref="L138">IF($A138="","",IFERROR(INDEX(PRESUPUESTO!$B$10:$B$174,MATCH($A138,PRESUPUESTO!$A$10:$A$174,0)),"⚠ clave no existe"))</f>
        <v/>
      </c>
      <c r="M138" s="51">
        <f t="array" ref="M138">IF($A138="","",IFERROR(INDEX(PRESUPUESTO!$C$10:$C$262,MATCH($A138,PRESUPUESTO!$A$10:$A$262,0)),""))</f>
        <v/>
      </c>
      <c r="N138" s="51">
        <f>IF($A138="","",IFERROR(SUMIF($A$10:$A$509,$A138,$I$10:$I$509)-$M138,""))</f>
        <v/>
      </c>
      <c r="O138" s="218" t="n"/>
      <c r="P138" s="4" t="n"/>
      <c r="Q138" s="4" t="n"/>
      <c r="R138" s="4" t="n"/>
      <c r="S138" s="4" t="n"/>
      <c r="T138" s="4" t="n"/>
      <c r="U138" s="4" t="n"/>
      <c r="V138" s="4" t="n"/>
      <c r="W138" s="4" t="n"/>
      <c r="X138" s="4" t="n"/>
      <c r="Y138" s="4" t="n"/>
      <c r="Z138" s="4" t="n"/>
    </row>
    <row r="139" ht="15.75" customHeight="1" s="371">
      <c r="A139" s="218" t="n"/>
      <c r="B139" s="218">
        <f t="array" ref="B139">IF($A139="","",IFERROR(INDEX(PRESUPUESTO!$N$10:$N$262,MATCH($A139,PRESUPUESTO!$A$10:$A$262,0)),""))</f>
        <v/>
      </c>
      <c r="C139" s="218" t="n"/>
      <c r="D139" s="218" t="n"/>
      <c r="E139" s="218" t="n"/>
      <c r="F139" s="218" t="n"/>
      <c r="G139" s="218" t="n"/>
      <c r="H139" s="218" t="n"/>
      <c r="I139" s="218" t="n"/>
      <c r="J139" s="218">
        <f t="array" ref="J139">IF($A139="","",IFERROR(INDEX(PRESUPUESTO!$D$10:$D$174,MATCH($A139&amp;"|"&amp;$B139,PRESUPUESTO!$O$10:$O$174,0)),"⚠"))</f>
        <v/>
      </c>
      <c r="K139" s="218">
        <f t="array" ref="K139">IF($A139="","",IFERROR(INDEX(PRESUPUESTO!$C$10:$C$174,MATCH($A139&amp;"|"&amp;$B139,PRESUPUESTO!$O$10:$O$174,0)),""))</f>
        <v/>
      </c>
      <c r="L139" s="47">
        <f t="array" ref="L139">IF($A139="","",IFERROR(INDEX(PRESUPUESTO!$B$10:$B$174,MATCH($A139,PRESUPUESTO!$A$10:$A$174,0)),"⚠ clave no existe"))</f>
        <v/>
      </c>
      <c r="M139" s="51">
        <f t="array" ref="M139">IF($A139="","",IFERROR(INDEX(PRESUPUESTO!$C$10:$C$262,MATCH($A139,PRESUPUESTO!$A$10:$A$262,0)),""))</f>
        <v/>
      </c>
      <c r="N139" s="51">
        <f>IF($A139="","",IFERROR(SUMIF($A$10:$A$509,$A139,$I$10:$I$509)-$M139,""))</f>
        <v/>
      </c>
      <c r="O139" s="218" t="n"/>
      <c r="P139" s="4" t="n"/>
      <c r="Q139" s="4" t="n"/>
      <c r="R139" s="4" t="n"/>
      <c r="S139" s="4" t="n"/>
      <c r="T139" s="4" t="n"/>
      <c r="U139" s="4" t="n"/>
      <c r="V139" s="4" t="n"/>
      <c r="W139" s="4" t="n"/>
      <c r="X139" s="4" t="n"/>
      <c r="Y139" s="4" t="n"/>
      <c r="Z139" s="4" t="n"/>
    </row>
    <row r="140" ht="15.75" customHeight="1" s="371">
      <c r="A140" s="218" t="n"/>
      <c r="B140" s="218">
        <f t="array" ref="B140">IF($A140="","",IFERROR(INDEX(PRESUPUESTO!$N$10:$N$262,MATCH($A140,PRESUPUESTO!$A$10:$A$262,0)),""))</f>
        <v/>
      </c>
      <c r="C140" s="218" t="n"/>
      <c r="D140" s="218" t="n"/>
      <c r="E140" s="218" t="n"/>
      <c r="F140" s="218" t="n"/>
      <c r="G140" s="218" t="n"/>
      <c r="H140" s="218" t="n"/>
      <c r="I140" s="218" t="n"/>
      <c r="J140" s="218">
        <f t="array" ref="J140">IF($A140="","",IFERROR(INDEX(PRESUPUESTO!$D$10:$D$174,MATCH($A140&amp;"|"&amp;$B140,PRESUPUESTO!$O$10:$O$174,0)),"⚠"))</f>
        <v/>
      </c>
      <c r="K140" s="218">
        <f t="array" ref="K140">IF($A140="","",IFERROR(INDEX(PRESUPUESTO!$C$10:$C$174,MATCH($A140&amp;"|"&amp;$B140,PRESUPUESTO!$O$10:$O$174,0)),""))</f>
        <v/>
      </c>
      <c r="L140" s="47">
        <f t="array" ref="L140">IF($A140="","",IFERROR(INDEX(PRESUPUESTO!$B$10:$B$174,MATCH($A140,PRESUPUESTO!$A$10:$A$174,0)),"⚠ clave no existe"))</f>
        <v/>
      </c>
      <c r="M140" s="51">
        <f t="array" ref="M140">IF($A140="","",IFERROR(INDEX(PRESUPUESTO!$C$10:$C$262,MATCH($A140,PRESUPUESTO!$A$10:$A$262,0)),""))</f>
        <v/>
      </c>
      <c r="N140" s="51">
        <f>IF($A140="","",IFERROR(SUMIF($A$10:$A$509,$A140,$I$10:$I$509)-$M140,""))</f>
        <v/>
      </c>
      <c r="O140" s="218" t="n"/>
      <c r="P140" s="4" t="n"/>
      <c r="Q140" s="4" t="n"/>
      <c r="R140" s="4" t="n"/>
      <c r="S140" s="4" t="n"/>
      <c r="T140" s="4" t="n"/>
      <c r="U140" s="4" t="n"/>
      <c r="V140" s="4" t="n"/>
      <c r="W140" s="4" t="n"/>
      <c r="X140" s="4" t="n"/>
      <c r="Y140" s="4" t="n"/>
      <c r="Z140" s="4" t="n"/>
    </row>
    <row r="141" ht="15.75" customHeight="1" s="371">
      <c r="A141" s="218" t="n"/>
      <c r="B141" s="218">
        <f t="array" ref="B141">IF($A141="","",IFERROR(INDEX(PRESUPUESTO!$N$10:$N$262,MATCH($A141,PRESUPUESTO!$A$10:$A$262,0)),""))</f>
        <v/>
      </c>
      <c r="C141" s="218" t="n"/>
      <c r="D141" s="218" t="n"/>
      <c r="E141" s="218" t="n"/>
      <c r="F141" s="218" t="n"/>
      <c r="G141" s="218" t="n"/>
      <c r="H141" s="218" t="n"/>
      <c r="I141" s="218" t="n"/>
      <c r="J141" s="218">
        <f t="array" ref="J141">IF($A141="","",IFERROR(INDEX(PRESUPUESTO!$D$10:$D$174,MATCH($A141&amp;"|"&amp;$B141,PRESUPUESTO!$O$10:$O$174,0)),"⚠"))</f>
        <v/>
      </c>
      <c r="K141" s="218">
        <f t="array" ref="K141">IF($A141="","",IFERROR(INDEX(PRESUPUESTO!$C$10:$C$174,MATCH($A141&amp;"|"&amp;$B141,PRESUPUESTO!$O$10:$O$174,0)),""))</f>
        <v/>
      </c>
      <c r="L141" s="47">
        <f t="array" ref="L141">IF($A141="","",IFERROR(INDEX(PRESUPUESTO!$B$10:$B$174,MATCH($A141,PRESUPUESTO!$A$10:$A$174,0)),"⚠ clave no existe"))</f>
        <v/>
      </c>
      <c r="M141" s="51">
        <f t="array" ref="M141">IF($A141="","",IFERROR(INDEX(PRESUPUESTO!$C$10:$C$262,MATCH($A141,PRESUPUESTO!$A$10:$A$262,0)),""))</f>
        <v/>
      </c>
      <c r="N141" s="51">
        <f>IF($A141="","",IFERROR(SUMIF($A$10:$A$509,$A141,$I$10:$I$509)-$M141,""))</f>
        <v/>
      </c>
      <c r="O141" s="218" t="n"/>
      <c r="P141" s="4" t="n"/>
      <c r="Q141" s="4" t="n"/>
      <c r="R141" s="4" t="n"/>
      <c r="S141" s="4" t="n"/>
      <c r="T141" s="4" t="n"/>
      <c r="U141" s="4" t="n"/>
      <c r="V141" s="4" t="n"/>
      <c r="W141" s="4" t="n"/>
      <c r="X141" s="4" t="n"/>
      <c r="Y141" s="4" t="n"/>
      <c r="Z141" s="4" t="n"/>
    </row>
    <row r="142" ht="15.75" customHeight="1" s="371">
      <c r="A142" s="218" t="n"/>
      <c r="B142" s="218">
        <f t="array" ref="B142">IF($A142="","",IFERROR(INDEX(PRESUPUESTO!$N$10:$N$262,MATCH($A142,PRESUPUESTO!$A$10:$A$262,0)),""))</f>
        <v/>
      </c>
      <c r="C142" s="218" t="n"/>
      <c r="D142" s="218" t="n"/>
      <c r="E142" s="218" t="n"/>
      <c r="F142" s="218" t="n"/>
      <c r="G142" s="218" t="n"/>
      <c r="H142" s="218" t="n"/>
      <c r="I142" s="218" t="n"/>
      <c r="J142" s="218">
        <f t="array" ref="J142">IF($A142="","",IFERROR(INDEX(PRESUPUESTO!$D$10:$D$174,MATCH($A142&amp;"|"&amp;$B142,PRESUPUESTO!$O$10:$O$174,0)),"⚠"))</f>
        <v/>
      </c>
      <c r="K142" s="218">
        <f t="array" ref="K142">IF($A142="","",IFERROR(INDEX(PRESUPUESTO!$C$10:$C$174,MATCH($A142&amp;"|"&amp;$B142,PRESUPUESTO!$O$10:$O$174,0)),""))</f>
        <v/>
      </c>
      <c r="L142" s="47">
        <f t="array" ref="L142">IF($A142="","",IFERROR(INDEX(PRESUPUESTO!$B$10:$B$174,MATCH($A142,PRESUPUESTO!$A$10:$A$174,0)),"⚠ clave no existe"))</f>
        <v/>
      </c>
      <c r="M142" s="51">
        <f t="array" ref="M142">IF($A142="","",IFERROR(INDEX(PRESUPUESTO!$C$10:$C$262,MATCH($A142,PRESUPUESTO!$A$10:$A$262,0)),""))</f>
        <v/>
      </c>
      <c r="N142" s="51">
        <f>IF($A142="","",IFERROR(SUMIF($A$10:$A$509,$A142,$I$10:$I$509)-$M142,""))</f>
        <v/>
      </c>
      <c r="O142" s="218" t="n"/>
      <c r="P142" s="4" t="n"/>
      <c r="Q142" s="4" t="n"/>
      <c r="R142" s="4" t="n"/>
      <c r="S142" s="4" t="n"/>
      <c r="T142" s="4" t="n"/>
      <c r="U142" s="4" t="n"/>
      <c r="V142" s="4" t="n"/>
      <c r="W142" s="4" t="n"/>
      <c r="X142" s="4" t="n"/>
      <c r="Y142" s="4" t="n"/>
      <c r="Z142" s="4" t="n"/>
    </row>
    <row r="143" ht="15.75" customHeight="1" s="371">
      <c r="A143" s="218" t="n"/>
      <c r="B143" s="218">
        <f t="array" ref="B143">IF($A143="","",IFERROR(INDEX(PRESUPUESTO!$N$10:$N$262,MATCH($A143,PRESUPUESTO!$A$10:$A$262,0)),""))</f>
        <v/>
      </c>
      <c r="C143" s="218" t="n"/>
      <c r="D143" s="218" t="n"/>
      <c r="E143" s="218" t="n"/>
      <c r="F143" s="218" t="n"/>
      <c r="G143" s="218" t="n"/>
      <c r="H143" s="218" t="n"/>
      <c r="I143" s="218" t="n"/>
      <c r="J143" s="218">
        <f t="array" ref="J143">IF($A143="","",IFERROR(INDEX(PRESUPUESTO!$D$10:$D$174,MATCH($A143&amp;"|"&amp;$B143,PRESUPUESTO!$O$10:$O$174,0)),"⚠"))</f>
        <v/>
      </c>
      <c r="K143" s="218">
        <f t="array" ref="K143">IF($A143="","",IFERROR(INDEX(PRESUPUESTO!$C$10:$C$174,MATCH($A143&amp;"|"&amp;$B143,PRESUPUESTO!$O$10:$O$174,0)),""))</f>
        <v/>
      </c>
      <c r="L143" s="47">
        <f t="array" ref="L143">IF($A143="","",IFERROR(INDEX(PRESUPUESTO!$B$10:$B$174,MATCH($A143,PRESUPUESTO!$A$10:$A$174,0)),"⚠ clave no existe"))</f>
        <v/>
      </c>
      <c r="M143" s="51">
        <f t="array" ref="M143">IF($A143="","",IFERROR(INDEX(PRESUPUESTO!$C$10:$C$262,MATCH($A143,PRESUPUESTO!$A$10:$A$262,0)),""))</f>
        <v/>
      </c>
      <c r="N143" s="51">
        <f>IF($A143="","",IFERROR(SUMIF($A$10:$A$509,$A143,$I$10:$I$509)-$M143,""))</f>
        <v/>
      </c>
      <c r="O143" s="218" t="n"/>
      <c r="P143" s="4" t="n"/>
      <c r="Q143" s="4" t="n"/>
      <c r="R143" s="4" t="n"/>
      <c r="S143" s="4" t="n"/>
      <c r="T143" s="4" t="n"/>
      <c r="U143" s="4" t="n"/>
      <c r="V143" s="4" t="n"/>
      <c r="W143" s="4" t="n"/>
      <c r="X143" s="4" t="n"/>
      <c r="Y143" s="4" t="n"/>
      <c r="Z143" s="4" t="n"/>
    </row>
    <row r="144" ht="15.75" customHeight="1" s="371">
      <c r="A144" s="218" t="n"/>
      <c r="B144" s="218">
        <f t="array" ref="B144">IF($A144="","",IFERROR(INDEX(PRESUPUESTO!$N$10:$N$262,MATCH($A144,PRESUPUESTO!$A$10:$A$262,0)),""))</f>
        <v/>
      </c>
      <c r="C144" s="218" t="n"/>
      <c r="D144" s="218" t="n"/>
      <c r="E144" s="218" t="n"/>
      <c r="F144" s="218" t="n"/>
      <c r="G144" s="218" t="n"/>
      <c r="H144" s="218" t="n"/>
      <c r="I144" s="218" t="n"/>
      <c r="J144" s="218">
        <f t="array" ref="J144">IF($A144="","",IFERROR(INDEX(PRESUPUESTO!$D$10:$D$174,MATCH($A144&amp;"|"&amp;$B144,PRESUPUESTO!$O$10:$O$174,0)),"⚠"))</f>
        <v/>
      </c>
      <c r="K144" s="218">
        <f t="array" ref="K144">IF($A144="","",IFERROR(INDEX(PRESUPUESTO!$C$10:$C$174,MATCH($A144&amp;"|"&amp;$B144,PRESUPUESTO!$O$10:$O$174,0)),""))</f>
        <v/>
      </c>
      <c r="L144" s="47">
        <f t="array" ref="L144">IF($A144="","",IFERROR(INDEX(PRESUPUESTO!$B$10:$B$174,MATCH($A144,PRESUPUESTO!$A$10:$A$174,0)),"⚠ clave no existe"))</f>
        <v/>
      </c>
      <c r="M144" s="51">
        <f t="array" ref="M144">IF($A144="","",IFERROR(INDEX(PRESUPUESTO!$C$10:$C$262,MATCH($A144,PRESUPUESTO!$A$10:$A$262,0)),""))</f>
        <v/>
      </c>
      <c r="N144" s="51">
        <f>IF($A144="","",IFERROR(SUMIF($A$10:$A$509,$A144,$I$10:$I$509)-$M144,""))</f>
        <v/>
      </c>
      <c r="O144" s="218" t="n"/>
      <c r="P144" s="4" t="n"/>
      <c r="Q144" s="4" t="n"/>
      <c r="R144" s="4" t="n"/>
      <c r="S144" s="4" t="n"/>
      <c r="T144" s="4" t="n"/>
      <c r="U144" s="4" t="n"/>
      <c r="V144" s="4" t="n"/>
      <c r="W144" s="4" t="n"/>
      <c r="X144" s="4" t="n"/>
      <c r="Y144" s="4" t="n"/>
      <c r="Z144" s="4" t="n"/>
    </row>
    <row r="145" ht="15.75" customHeight="1" s="371">
      <c r="A145" s="218" t="n"/>
      <c r="B145" s="218">
        <f t="array" ref="B145">IF($A145="","",IFERROR(INDEX(PRESUPUESTO!$N$10:$N$262,MATCH($A145,PRESUPUESTO!$A$10:$A$262,0)),""))</f>
        <v/>
      </c>
      <c r="C145" s="218" t="n"/>
      <c r="D145" s="218" t="n"/>
      <c r="E145" s="218" t="n"/>
      <c r="F145" s="218" t="n"/>
      <c r="G145" s="218" t="n"/>
      <c r="H145" s="218" t="n"/>
      <c r="I145" s="218" t="n"/>
      <c r="J145" s="218">
        <f t="array" ref="J145">IF($A145="","",IFERROR(INDEX(PRESUPUESTO!$D$10:$D$174,MATCH($A145&amp;"|"&amp;$B145,PRESUPUESTO!$O$10:$O$174,0)),"⚠"))</f>
        <v/>
      </c>
      <c r="K145" s="218">
        <f t="array" ref="K145">IF($A145="","",IFERROR(INDEX(PRESUPUESTO!$C$10:$C$174,MATCH($A145&amp;"|"&amp;$B145,PRESUPUESTO!$O$10:$O$174,0)),""))</f>
        <v/>
      </c>
      <c r="L145" s="47">
        <f t="array" ref="L145">IF($A145="","",IFERROR(INDEX(PRESUPUESTO!$B$10:$B$174,MATCH($A145,PRESUPUESTO!$A$10:$A$174,0)),"⚠ clave no existe"))</f>
        <v/>
      </c>
      <c r="M145" s="51">
        <f t="array" ref="M145">IF($A145="","",IFERROR(INDEX(PRESUPUESTO!$C$10:$C$262,MATCH($A145,PRESUPUESTO!$A$10:$A$262,0)),""))</f>
        <v/>
      </c>
      <c r="N145" s="51">
        <f>IF($A145="","",IFERROR(SUMIF($A$10:$A$509,$A145,$I$10:$I$509)-$M145,""))</f>
        <v/>
      </c>
      <c r="O145" s="218" t="n"/>
      <c r="P145" s="4" t="n"/>
      <c r="Q145" s="4" t="n"/>
      <c r="R145" s="4" t="n"/>
      <c r="S145" s="4" t="n"/>
      <c r="T145" s="4" t="n"/>
      <c r="U145" s="4" t="n"/>
      <c r="V145" s="4" t="n"/>
      <c r="W145" s="4" t="n"/>
      <c r="X145" s="4" t="n"/>
      <c r="Y145" s="4" t="n"/>
      <c r="Z145" s="4" t="n"/>
    </row>
    <row r="146" ht="15.75" customHeight="1" s="371">
      <c r="A146" s="218" t="n"/>
      <c r="B146" s="218">
        <f t="array" ref="B146">IF($A146="","",IFERROR(INDEX(PRESUPUESTO!$N$10:$N$262,MATCH($A146,PRESUPUESTO!$A$10:$A$262,0)),""))</f>
        <v/>
      </c>
      <c r="C146" s="218" t="n"/>
      <c r="D146" s="218" t="n"/>
      <c r="E146" s="218" t="n"/>
      <c r="F146" s="218" t="n"/>
      <c r="G146" s="218" t="n"/>
      <c r="H146" s="218" t="n"/>
      <c r="I146" s="218" t="n"/>
      <c r="J146" s="218">
        <f t="array" ref="J146">IF($A146="","",IFERROR(INDEX(PRESUPUESTO!$D$10:$D$174,MATCH($A146&amp;"|"&amp;$B146,PRESUPUESTO!$O$10:$O$174,0)),"⚠"))</f>
        <v/>
      </c>
      <c r="K146" s="218">
        <f t="array" ref="K146">IF($A146="","",IFERROR(INDEX(PRESUPUESTO!$C$10:$C$174,MATCH($A146&amp;"|"&amp;$B146,PRESUPUESTO!$O$10:$O$174,0)),""))</f>
        <v/>
      </c>
      <c r="L146" s="47">
        <f t="array" ref="L146">IF($A146="","",IFERROR(INDEX(PRESUPUESTO!$B$10:$B$174,MATCH($A146,PRESUPUESTO!$A$10:$A$174,0)),"⚠ clave no existe"))</f>
        <v/>
      </c>
      <c r="M146" s="51">
        <f t="array" ref="M146">IF($A146="","",IFERROR(INDEX(PRESUPUESTO!$C$10:$C$262,MATCH($A146,PRESUPUESTO!$A$10:$A$262,0)),""))</f>
        <v/>
      </c>
      <c r="N146" s="51">
        <f>IF($A146="","",IFERROR(SUMIF($A$10:$A$509,$A146,$I$10:$I$509)-$M146,""))</f>
        <v/>
      </c>
      <c r="O146" s="218" t="n"/>
      <c r="P146" s="4" t="n"/>
      <c r="Q146" s="4" t="n"/>
      <c r="R146" s="4" t="n"/>
      <c r="S146" s="4" t="n"/>
      <c r="T146" s="4" t="n"/>
      <c r="U146" s="4" t="n"/>
      <c r="V146" s="4" t="n"/>
      <c r="W146" s="4" t="n"/>
      <c r="X146" s="4" t="n"/>
      <c r="Y146" s="4" t="n"/>
      <c r="Z146" s="4" t="n"/>
    </row>
    <row r="147" ht="15.75" customHeight="1" s="371">
      <c r="A147" s="218" t="n"/>
      <c r="B147" s="218">
        <f t="array" ref="B147">IF($A147="","",IFERROR(INDEX(PRESUPUESTO!$N$10:$N$262,MATCH($A147,PRESUPUESTO!$A$10:$A$262,0)),""))</f>
        <v/>
      </c>
      <c r="C147" s="218" t="n"/>
      <c r="D147" s="218" t="n"/>
      <c r="E147" s="218" t="n"/>
      <c r="F147" s="218" t="n"/>
      <c r="G147" s="218" t="n"/>
      <c r="H147" s="218" t="n"/>
      <c r="I147" s="218" t="n"/>
      <c r="J147" s="218">
        <f t="array" ref="J147">IF($A147="","",IFERROR(INDEX(PRESUPUESTO!$D$10:$D$174,MATCH($A147&amp;"|"&amp;$B147,PRESUPUESTO!$O$10:$O$174,0)),"⚠"))</f>
        <v/>
      </c>
      <c r="K147" s="218">
        <f t="array" ref="K147">IF($A147="","",IFERROR(INDEX(PRESUPUESTO!$C$10:$C$174,MATCH($A147&amp;"|"&amp;$B147,PRESUPUESTO!$O$10:$O$174,0)),""))</f>
        <v/>
      </c>
      <c r="L147" s="47">
        <f t="array" ref="L147">IF($A147="","",IFERROR(INDEX(PRESUPUESTO!$B$10:$B$174,MATCH($A147,PRESUPUESTO!$A$10:$A$174,0)),"⚠ clave no existe"))</f>
        <v/>
      </c>
      <c r="M147" s="51">
        <f t="array" ref="M147">IF($A147="","",IFERROR(INDEX(PRESUPUESTO!$C$10:$C$262,MATCH($A147,PRESUPUESTO!$A$10:$A$262,0)),""))</f>
        <v/>
      </c>
      <c r="N147" s="51">
        <f>IF($A147="","",IFERROR(SUMIF($A$10:$A$509,$A147,$I$10:$I$509)-$M147,""))</f>
        <v/>
      </c>
      <c r="O147" s="218" t="n"/>
      <c r="P147" s="4" t="n"/>
      <c r="Q147" s="4" t="n"/>
      <c r="R147" s="4" t="n"/>
      <c r="S147" s="4" t="n"/>
      <c r="T147" s="4" t="n"/>
      <c r="U147" s="4" t="n"/>
      <c r="V147" s="4" t="n"/>
      <c r="W147" s="4" t="n"/>
      <c r="X147" s="4" t="n"/>
      <c r="Y147" s="4" t="n"/>
      <c r="Z147" s="4" t="n"/>
    </row>
    <row r="148" ht="15.75" customHeight="1" s="371">
      <c r="A148" s="218" t="n"/>
      <c r="B148" s="218">
        <f t="array" ref="B148">IF($A148="","",IFERROR(INDEX(PRESUPUESTO!$N$10:$N$262,MATCH($A148,PRESUPUESTO!$A$10:$A$262,0)),""))</f>
        <v/>
      </c>
      <c r="C148" s="218" t="n"/>
      <c r="D148" s="218" t="n"/>
      <c r="E148" s="218" t="n"/>
      <c r="F148" s="218" t="n"/>
      <c r="G148" s="218" t="n"/>
      <c r="H148" s="218" t="n"/>
      <c r="I148" s="218" t="n"/>
      <c r="J148" s="218">
        <f t="array" ref="J148">IF($A148="","",IFERROR(INDEX(PRESUPUESTO!$D$10:$D$174,MATCH($A148&amp;"|"&amp;$B148,PRESUPUESTO!$O$10:$O$174,0)),"⚠"))</f>
        <v/>
      </c>
      <c r="K148" s="218">
        <f t="array" ref="K148">IF($A148="","",IFERROR(INDEX(PRESUPUESTO!$C$10:$C$174,MATCH($A148&amp;"|"&amp;$B148,PRESUPUESTO!$O$10:$O$174,0)),""))</f>
        <v/>
      </c>
      <c r="L148" s="47">
        <f t="array" ref="L148">IF($A148="","",IFERROR(INDEX(PRESUPUESTO!$B$10:$B$174,MATCH($A148,PRESUPUESTO!$A$10:$A$174,0)),"⚠ clave no existe"))</f>
        <v/>
      </c>
      <c r="M148" s="51">
        <f t="array" ref="M148">IF($A148="","",IFERROR(INDEX(PRESUPUESTO!$C$10:$C$262,MATCH($A148,PRESUPUESTO!$A$10:$A$262,0)),""))</f>
        <v/>
      </c>
      <c r="N148" s="51">
        <f>IF($A148="","",IFERROR(SUMIF($A$10:$A$509,$A148,$I$10:$I$509)-$M148,""))</f>
        <v/>
      </c>
      <c r="O148" s="218" t="n"/>
      <c r="P148" s="4" t="n"/>
      <c r="Q148" s="4" t="n"/>
      <c r="R148" s="4" t="n"/>
      <c r="S148" s="4" t="n"/>
      <c r="T148" s="4" t="n"/>
      <c r="U148" s="4" t="n"/>
      <c r="V148" s="4" t="n"/>
      <c r="W148" s="4" t="n"/>
      <c r="X148" s="4" t="n"/>
      <c r="Y148" s="4" t="n"/>
      <c r="Z148" s="4" t="n"/>
    </row>
    <row r="149" ht="15.75" customHeight="1" s="371">
      <c r="A149" s="218" t="n"/>
      <c r="B149" s="218">
        <f t="array" ref="B149">IF($A149="","",IFERROR(INDEX(PRESUPUESTO!$N$10:$N$262,MATCH($A149,PRESUPUESTO!$A$10:$A$262,0)),""))</f>
        <v/>
      </c>
      <c r="C149" s="218" t="n"/>
      <c r="D149" s="218" t="n"/>
      <c r="E149" s="218" t="n"/>
      <c r="F149" s="218" t="n"/>
      <c r="G149" s="218" t="n"/>
      <c r="H149" s="218" t="n"/>
      <c r="I149" s="218" t="n"/>
      <c r="J149" s="218">
        <f t="array" ref="J149">IF($A149="","",IFERROR(INDEX(PRESUPUESTO!$D$10:$D$174,MATCH($A149&amp;"|"&amp;$B149,PRESUPUESTO!$O$10:$O$174,0)),"⚠"))</f>
        <v/>
      </c>
      <c r="K149" s="218">
        <f t="array" ref="K149">IF($A149="","",IFERROR(INDEX(PRESUPUESTO!$C$10:$C$174,MATCH($A149&amp;"|"&amp;$B149,PRESUPUESTO!$O$10:$O$174,0)),""))</f>
        <v/>
      </c>
      <c r="L149" s="47">
        <f t="array" ref="L149">IF($A149="","",IFERROR(INDEX(PRESUPUESTO!$B$10:$B$174,MATCH($A149,PRESUPUESTO!$A$10:$A$174,0)),"⚠ clave no existe"))</f>
        <v/>
      </c>
      <c r="M149" s="51">
        <f t="array" ref="M149">IF($A149="","",IFERROR(INDEX(PRESUPUESTO!$C$10:$C$262,MATCH($A149,PRESUPUESTO!$A$10:$A$262,0)),""))</f>
        <v/>
      </c>
      <c r="N149" s="51">
        <f>IF($A149="","",IFERROR(SUMIF($A$10:$A$509,$A149,$I$10:$I$509)-$M149,""))</f>
        <v/>
      </c>
      <c r="O149" s="218" t="n"/>
      <c r="P149" s="4" t="n"/>
      <c r="Q149" s="4" t="n"/>
      <c r="R149" s="4" t="n"/>
      <c r="S149" s="4" t="n"/>
      <c r="T149" s="4" t="n"/>
      <c r="U149" s="4" t="n"/>
      <c r="V149" s="4" t="n"/>
      <c r="W149" s="4" t="n"/>
      <c r="X149" s="4" t="n"/>
      <c r="Y149" s="4" t="n"/>
      <c r="Z149" s="4" t="n"/>
    </row>
    <row r="150" ht="15.75" customHeight="1" s="371">
      <c r="A150" s="218" t="n"/>
      <c r="B150" s="218">
        <f t="array" ref="B150">IF($A150="","",IFERROR(INDEX(PRESUPUESTO!$N$10:$N$262,MATCH($A150,PRESUPUESTO!$A$10:$A$262,0)),""))</f>
        <v/>
      </c>
      <c r="C150" s="218" t="n"/>
      <c r="D150" s="218" t="n"/>
      <c r="E150" s="218" t="n"/>
      <c r="F150" s="218" t="n"/>
      <c r="G150" s="218" t="n"/>
      <c r="H150" s="218" t="n"/>
      <c r="I150" s="218" t="n"/>
      <c r="J150" s="218">
        <f t="array" ref="J150">IF($A150="","",IFERROR(INDEX(PRESUPUESTO!$D$10:$D$174,MATCH($A150&amp;"|"&amp;$B150,PRESUPUESTO!$O$10:$O$174,0)),"⚠"))</f>
        <v/>
      </c>
      <c r="K150" s="218">
        <f t="array" ref="K150">IF($A150="","",IFERROR(INDEX(PRESUPUESTO!$C$10:$C$174,MATCH($A150&amp;"|"&amp;$B150,PRESUPUESTO!$O$10:$O$174,0)),""))</f>
        <v/>
      </c>
      <c r="L150" s="47">
        <f t="array" ref="L150">IF($A150="","",IFERROR(INDEX(PRESUPUESTO!$B$10:$B$174,MATCH($A150,PRESUPUESTO!$A$10:$A$174,0)),"⚠ clave no existe"))</f>
        <v/>
      </c>
      <c r="M150" s="51">
        <f t="array" ref="M150">IF($A150="","",IFERROR(INDEX(PRESUPUESTO!$C$10:$C$262,MATCH($A150,PRESUPUESTO!$A$10:$A$262,0)),""))</f>
        <v/>
      </c>
      <c r="N150" s="51">
        <f>IF($A150="","",IFERROR(SUMIF($A$10:$A$509,$A150,$I$10:$I$509)-$M150,""))</f>
        <v/>
      </c>
      <c r="O150" s="218" t="n"/>
      <c r="P150" s="4" t="n"/>
      <c r="Q150" s="4" t="n"/>
      <c r="R150" s="4" t="n"/>
      <c r="S150" s="4" t="n"/>
      <c r="T150" s="4" t="n"/>
      <c r="U150" s="4" t="n"/>
      <c r="V150" s="4" t="n"/>
      <c r="W150" s="4" t="n"/>
      <c r="X150" s="4" t="n"/>
      <c r="Y150" s="4" t="n"/>
      <c r="Z150" s="4" t="n"/>
    </row>
    <row r="151" ht="15.75" customHeight="1" s="371">
      <c r="A151" s="218" t="n"/>
      <c r="B151" s="218">
        <f t="array" ref="B151">IF($A151="","",IFERROR(INDEX(PRESUPUESTO!$N$10:$N$262,MATCH($A151,PRESUPUESTO!$A$10:$A$262,0)),""))</f>
        <v/>
      </c>
      <c r="C151" s="218" t="n"/>
      <c r="D151" s="218" t="n"/>
      <c r="E151" s="218" t="n"/>
      <c r="F151" s="218" t="n"/>
      <c r="G151" s="218" t="n"/>
      <c r="H151" s="218" t="n"/>
      <c r="I151" s="218" t="n"/>
      <c r="J151" s="218">
        <f t="array" ref="J151">IF($A151="","",IFERROR(INDEX(PRESUPUESTO!$D$10:$D$174,MATCH($A151&amp;"|"&amp;$B151,PRESUPUESTO!$O$10:$O$174,0)),"⚠"))</f>
        <v/>
      </c>
      <c r="K151" s="218">
        <f t="array" ref="K151">IF($A151="","",IFERROR(INDEX(PRESUPUESTO!$C$10:$C$174,MATCH($A151&amp;"|"&amp;$B151,PRESUPUESTO!$O$10:$O$174,0)),""))</f>
        <v/>
      </c>
      <c r="L151" s="47">
        <f t="array" ref="L151">IF($A151="","",IFERROR(INDEX(PRESUPUESTO!$B$10:$B$174,MATCH($A151,PRESUPUESTO!$A$10:$A$174,0)),"⚠ clave no existe"))</f>
        <v/>
      </c>
      <c r="M151" s="51">
        <f t="array" ref="M151">IF($A151="","",IFERROR(INDEX(PRESUPUESTO!$C$10:$C$262,MATCH($A151,PRESUPUESTO!$A$10:$A$262,0)),""))</f>
        <v/>
      </c>
      <c r="N151" s="51">
        <f>IF($A151="","",IFERROR(SUMIF($A$10:$A$509,$A151,$I$10:$I$509)-$M151,""))</f>
        <v/>
      </c>
      <c r="O151" s="218" t="n"/>
      <c r="P151" s="4" t="n"/>
      <c r="Q151" s="4" t="n"/>
      <c r="R151" s="4" t="n"/>
      <c r="S151" s="4" t="n"/>
      <c r="T151" s="4" t="n"/>
      <c r="U151" s="4" t="n"/>
      <c r="V151" s="4" t="n"/>
      <c r="W151" s="4" t="n"/>
      <c r="X151" s="4" t="n"/>
      <c r="Y151" s="4" t="n"/>
      <c r="Z151" s="4" t="n"/>
    </row>
    <row r="152" ht="15.75" customHeight="1" s="371">
      <c r="A152" s="218" t="n"/>
      <c r="B152" s="218">
        <f t="array" ref="B152">IF($A152="","",IFERROR(INDEX(PRESUPUESTO!$N$10:$N$262,MATCH($A152,PRESUPUESTO!$A$10:$A$262,0)),""))</f>
        <v/>
      </c>
      <c r="C152" s="218" t="n"/>
      <c r="D152" s="218" t="n"/>
      <c r="E152" s="218" t="n"/>
      <c r="F152" s="218" t="n"/>
      <c r="G152" s="218" t="n"/>
      <c r="H152" s="218" t="n"/>
      <c r="I152" s="218" t="n"/>
      <c r="J152" s="218">
        <f t="array" ref="J152">IF($A152="","",IFERROR(INDEX(PRESUPUESTO!$D$10:$D$174,MATCH($A152&amp;"|"&amp;$B152,PRESUPUESTO!$O$10:$O$174,0)),"⚠"))</f>
        <v/>
      </c>
      <c r="K152" s="218">
        <f t="array" ref="K152">IF($A152="","",IFERROR(INDEX(PRESUPUESTO!$C$10:$C$174,MATCH($A152&amp;"|"&amp;$B152,PRESUPUESTO!$O$10:$O$174,0)),""))</f>
        <v/>
      </c>
      <c r="L152" s="47">
        <f t="array" ref="L152">IF($A152="","",IFERROR(INDEX(PRESUPUESTO!$B$10:$B$174,MATCH($A152,PRESUPUESTO!$A$10:$A$174,0)),"⚠ clave no existe"))</f>
        <v/>
      </c>
      <c r="M152" s="51">
        <f t="array" ref="M152">IF($A152="","",IFERROR(INDEX(PRESUPUESTO!$C$10:$C$262,MATCH($A152,PRESUPUESTO!$A$10:$A$262,0)),""))</f>
        <v/>
      </c>
      <c r="N152" s="51">
        <f>IF($A152="","",IFERROR(SUMIF($A$10:$A$509,$A152,$I$10:$I$509)-$M152,""))</f>
        <v/>
      </c>
      <c r="O152" s="218" t="n"/>
      <c r="P152" s="4" t="n"/>
      <c r="Q152" s="4" t="n"/>
      <c r="R152" s="4" t="n"/>
      <c r="S152" s="4" t="n"/>
      <c r="T152" s="4" t="n"/>
      <c r="U152" s="4" t="n"/>
      <c r="V152" s="4" t="n"/>
      <c r="W152" s="4" t="n"/>
      <c r="X152" s="4" t="n"/>
      <c r="Y152" s="4" t="n"/>
      <c r="Z152" s="4" t="n"/>
    </row>
    <row r="153" ht="15.75" customHeight="1" s="371">
      <c r="A153" s="218" t="n"/>
      <c r="B153" s="218">
        <f t="array" ref="B153">IF($A153="","",IFERROR(INDEX(PRESUPUESTO!$N$10:$N$262,MATCH($A153,PRESUPUESTO!$A$10:$A$262,0)),""))</f>
        <v/>
      </c>
      <c r="C153" s="218" t="n"/>
      <c r="D153" s="218" t="n"/>
      <c r="E153" s="218" t="n"/>
      <c r="F153" s="218" t="n"/>
      <c r="G153" s="218" t="n"/>
      <c r="H153" s="218" t="n"/>
      <c r="I153" s="218" t="n"/>
      <c r="J153" s="218">
        <f t="array" ref="J153">IF($A153="","",IFERROR(INDEX(PRESUPUESTO!$D$10:$D$174,MATCH($A153&amp;"|"&amp;$B153,PRESUPUESTO!$O$10:$O$174,0)),"⚠"))</f>
        <v/>
      </c>
      <c r="K153" s="218">
        <f t="array" ref="K153">IF($A153="","",IFERROR(INDEX(PRESUPUESTO!$C$10:$C$174,MATCH($A153&amp;"|"&amp;$B153,PRESUPUESTO!$O$10:$O$174,0)),""))</f>
        <v/>
      </c>
      <c r="L153" s="47">
        <f t="array" ref="L153">IF($A153="","",IFERROR(INDEX(PRESUPUESTO!$B$10:$B$174,MATCH($A153,PRESUPUESTO!$A$10:$A$174,0)),"⚠ clave no existe"))</f>
        <v/>
      </c>
      <c r="M153" s="51">
        <f t="array" ref="M153">IF($A153="","",IFERROR(INDEX(PRESUPUESTO!$C$10:$C$262,MATCH($A153,PRESUPUESTO!$A$10:$A$262,0)),""))</f>
        <v/>
      </c>
      <c r="N153" s="51">
        <f>IF($A153="","",IFERROR(SUMIF($A$10:$A$509,$A153,$I$10:$I$509)-$M153,""))</f>
        <v/>
      </c>
      <c r="O153" s="218" t="n"/>
      <c r="P153" s="4" t="n"/>
      <c r="Q153" s="4" t="n"/>
      <c r="R153" s="4" t="n"/>
      <c r="S153" s="4" t="n"/>
      <c r="T153" s="4" t="n"/>
      <c r="U153" s="4" t="n"/>
      <c r="V153" s="4" t="n"/>
      <c r="W153" s="4" t="n"/>
      <c r="X153" s="4" t="n"/>
      <c r="Y153" s="4" t="n"/>
      <c r="Z153" s="4" t="n"/>
    </row>
    <row r="154" ht="15.75" customHeight="1" s="371">
      <c r="A154" s="218" t="n"/>
      <c r="B154" s="218">
        <f t="array" ref="B154">IF($A154="","",IFERROR(INDEX(PRESUPUESTO!$N$10:$N$262,MATCH($A154,PRESUPUESTO!$A$10:$A$262,0)),""))</f>
        <v/>
      </c>
      <c r="C154" s="218" t="n"/>
      <c r="D154" s="218" t="n"/>
      <c r="E154" s="218" t="n"/>
      <c r="F154" s="218" t="n"/>
      <c r="G154" s="218" t="n"/>
      <c r="H154" s="218" t="n"/>
      <c r="I154" s="218" t="n"/>
      <c r="J154" s="218">
        <f t="array" ref="J154">IF($A154="","",IFERROR(INDEX(PRESUPUESTO!$D$10:$D$174,MATCH($A154&amp;"|"&amp;$B154,PRESUPUESTO!$O$10:$O$174,0)),"⚠"))</f>
        <v/>
      </c>
      <c r="K154" s="218">
        <f t="array" ref="K154">IF($A154="","",IFERROR(INDEX(PRESUPUESTO!$C$10:$C$174,MATCH($A154&amp;"|"&amp;$B154,PRESUPUESTO!$O$10:$O$174,0)),""))</f>
        <v/>
      </c>
      <c r="L154" s="47">
        <f t="array" ref="L154">IF($A154="","",IFERROR(INDEX(PRESUPUESTO!$B$10:$B$174,MATCH($A154,PRESUPUESTO!$A$10:$A$174,0)),"⚠ clave no existe"))</f>
        <v/>
      </c>
      <c r="M154" s="51">
        <f t="array" ref="M154">IF($A154="","",IFERROR(INDEX(PRESUPUESTO!$C$10:$C$262,MATCH($A154,PRESUPUESTO!$A$10:$A$262,0)),""))</f>
        <v/>
      </c>
      <c r="N154" s="51">
        <f>IF($A154="","",IFERROR(SUMIF($A$10:$A$509,$A154,$I$10:$I$509)-$M154,""))</f>
        <v/>
      </c>
      <c r="O154" s="218" t="n"/>
      <c r="P154" s="4" t="n"/>
      <c r="Q154" s="4" t="n"/>
      <c r="R154" s="4" t="n"/>
      <c r="S154" s="4" t="n"/>
      <c r="T154" s="4" t="n"/>
      <c r="U154" s="4" t="n"/>
      <c r="V154" s="4" t="n"/>
      <c r="W154" s="4" t="n"/>
      <c r="X154" s="4" t="n"/>
      <c r="Y154" s="4" t="n"/>
      <c r="Z154" s="4" t="n"/>
    </row>
    <row r="155" ht="15.75" customHeight="1" s="371">
      <c r="A155" s="218" t="n"/>
      <c r="B155" s="218">
        <f t="array" ref="B155">IF($A155="","",IFERROR(INDEX(PRESUPUESTO!$N$10:$N$262,MATCH($A155,PRESUPUESTO!$A$10:$A$262,0)),""))</f>
        <v/>
      </c>
      <c r="C155" s="218" t="n"/>
      <c r="D155" s="218" t="n"/>
      <c r="E155" s="218" t="n"/>
      <c r="F155" s="218" t="n"/>
      <c r="G155" s="218" t="n"/>
      <c r="H155" s="218" t="n"/>
      <c r="I155" s="218" t="n"/>
      <c r="J155" s="218">
        <f t="array" ref="J155">IF($A155="","",IFERROR(INDEX(PRESUPUESTO!$D$10:$D$174,MATCH($A155&amp;"|"&amp;$B155,PRESUPUESTO!$O$10:$O$174,0)),"⚠"))</f>
        <v/>
      </c>
      <c r="K155" s="218">
        <f t="array" ref="K155">IF($A155="","",IFERROR(INDEX(PRESUPUESTO!$C$10:$C$174,MATCH($A155&amp;"|"&amp;$B155,PRESUPUESTO!$O$10:$O$174,0)),""))</f>
        <v/>
      </c>
      <c r="L155" s="47">
        <f t="array" ref="L155">IF($A155="","",IFERROR(INDEX(PRESUPUESTO!$B$10:$B$174,MATCH($A155,PRESUPUESTO!$A$10:$A$174,0)),"⚠ clave no existe"))</f>
        <v/>
      </c>
      <c r="M155" s="51">
        <f t="array" ref="M155">IF($A155="","",IFERROR(INDEX(PRESUPUESTO!$C$10:$C$262,MATCH($A155,PRESUPUESTO!$A$10:$A$262,0)),""))</f>
        <v/>
      </c>
      <c r="N155" s="51">
        <f>IF($A155="","",IFERROR(SUMIF($A$10:$A$509,$A155,$I$10:$I$509)-$M155,""))</f>
        <v/>
      </c>
      <c r="O155" s="218" t="n"/>
      <c r="P155" s="4" t="n"/>
      <c r="Q155" s="4" t="n"/>
      <c r="R155" s="4" t="n"/>
      <c r="S155" s="4" t="n"/>
      <c r="T155" s="4" t="n"/>
      <c r="U155" s="4" t="n"/>
      <c r="V155" s="4" t="n"/>
      <c r="W155" s="4" t="n"/>
      <c r="X155" s="4" t="n"/>
      <c r="Y155" s="4" t="n"/>
      <c r="Z155" s="4" t="n"/>
    </row>
    <row r="156" ht="15.75" customHeight="1" s="371">
      <c r="A156" s="218" t="n"/>
      <c r="B156" s="218">
        <f t="array" ref="B156">IF($A156="","",IFERROR(INDEX(PRESUPUESTO!$N$10:$N$262,MATCH($A156,PRESUPUESTO!$A$10:$A$262,0)),""))</f>
        <v/>
      </c>
      <c r="C156" s="218" t="n"/>
      <c r="D156" s="218" t="n"/>
      <c r="E156" s="218" t="n"/>
      <c r="F156" s="218" t="n"/>
      <c r="G156" s="218" t="n"/>
      <c r="H156" s="218" t="n"/>
      <c r="I156" s="218" t="n"/>
      <c r="J156" s="218">
        <f t="array" ref="J156">IF($A156="","",IFERROR(INDEX(PRESUPUESTO!$D$10:$D$174,MATCH($A156&amp;"|"&amp;$B156,PRESUPUESTO!$O$10:$O$174,0)),"⚠"))</f>
        <v/>
      </c>
      <c r="K156" s="218">
        <f t="array" ref="K156">IF($A156="","",IFERROR(INDEX(PRESUPUESTO!$C$10:$C$174,MATCH($A156&amp;"|"&amp;$B156,PRESUPUESTO!$O$10:$O$174,0)),""))</f>
        <v/>
      </c>
      <c r="L156" s="47">
        <f t="array" ref="L156">IF($A156="","",IFERROR(INDEX(PRESUPUESTO!$B$10:$B$174,MATCH($A156,PRESUPUESTO!$A$10:$A$174,0)),"⚠ clave no existe"))</f>
        <v/>
      </c>
      <c r="M156" s="51">
        <f t="array" ref="M156">IF($A156="","",IFERROR(INDEX(PRESUPUESTO!$C$10:$C$262,MATCH($A156,PRESUPUESTO!$A$10:$A$262,0)),""))</f>
        <v/>
      </c>
      <c r="N156" s="51">
        <f>IF($A156="","",IFERROR(SUMIF($A$10:$A$509,$A156,$I$10:$I$509)-$M156,""))</f>
        <v/>
      </c>
      <c r="O156" s="218" t="n"/>
      <c r="P156" s="4" t="n"/>
      <c r="Q156" s="4" t="n"/>
      <c r="R156" s="4" t="n"/>
      <c r="S156" s="4" t="n"/>
      <c r="T156" s="4" t="n"/>
      <c r="U156" s="4" t="n"/>
      <c r="V156" s="4" t="n"/>
      <c r="W156" s="4" t="n"/>
      <c r="X156" s="4" t="n"/>
      <c r="Y156" s="4" t="n"/>
      <c r="Z156" s="4" t="n"/>
    </row>
    <row r="157" ht="15.75" customHeight="1" s="371">
      <c r="A157" s="218" t="n"/>
      <c r="B157" s="218">
        <f t="array" ref="B157">IF($A157="","",IFERROR(INDEX(PRESUPUESTO!$N$10:$N$262,MATCH($A157,PRESUPUESTO!$A$10:$A$262,0)),""))</f>
        <v/>
      </c>
      <c r="C157" s="218" t="n"/>
      <c r="D157" s="218" t="n"/>
      <c r="E157" s="218" t="n"/>
      <c r="F157" s="218" t="n"/>
      <c r="G157" s="218" t="n"/>
      <c r="H157" s="218" t="n"/>
      <c r="I157" s="218" t="n"/>
      <c r="J157" s="218">
        <f t="array" ref="J157">IF($A157="","",IFERROR(INDEX(PRESUPUESTO!$D$10:$D$174,MATCH($A157&amp;"|"&amp;$B157,PRESUPUESTO!$O$10:$O$174,0)),"⚠"))</f>
        <v/>
      </c>
      <c r="K157" s="218">
        <f t="array" ref="K157">IF($A157="","",IFERROR(INDEX(PRESUPUESTO!$C$10:$C$174,MATCH($A157&amp;"|"&amp;$B157,PRESUPUESTO!$O$10:$O$174,0)),""))</f>
        <v/>
      </c>
      <c r="L157" s="47">
        <f t="array" ref="L157">IF($A157="","",IFERROR(INDEX(PRESUPUESTO!$B$10:$B$174,MATCH($A157,PRESUPUESTO!$A$10:$A$174,0)),"⚠ clave no existe"))</f>
        <v/>
      </c>
      <c r="M157" s="51">
        <f t="array" ref="M157">IF($A157="","",IFERROR(INDEX(PRESUPUESTO!$C$10:$C$262,MATCH($A157,PRESUPUESTO!$A$10:$A$262,0)),""))</f>
        <v/>
      </c>
      <c r="N157" s="51">
        <f>IF($A157="","",IFERROR(SUMIF($A$10:$A$509,$A157,$I$10:$I$509)-$M157,""))</f>
        <v/>
      </c>
      <c r="O157" s="218" t="n"/>
      <c r="P157" s="4" t="n"/>
      <c r="Q157" s="4" t="n"/>
      <c r="R157" s="4" t="n"/>
      <c r="S157" s="4" t="n"/>
      <c r="T157" s="4" t="n"/>
      <c r="U157" s="4" t="n"/>
      <c r="V157" s="4" t="n"/>
      <c r="W157" s="4" t="n"/>
      <c r="X157" s="4" t="n"/>
      <c r="Y157" s="4" t="n"/>
      <c r="Z157" s="4" t="n"/>
    </row>
    <row r="158" ht="15.75" customHeight="1" s="371">
      <c r="A158" s="218" t="n"/>
      <c r="B158" s="218">
        <f t="array" ref="B158">IF($A158="","",IFERROR(INDEX(PRESUPUESTO!$N$10:$N$262,MATCH($A158,PRESUPUESTO!$A$10:$A$262,0)),""))</f>
        <v/>
      </c>
      <c r="C158" s="218" t="n"/>
      <c r="D158" s="218" t="n"/>
      <c r="E158" s="218" t="n"/>
      <c r="F158" s="218" t="n"/>
      <c r="G158" s="218" t="n"/>
      <c r="H158" s="218" t="n"/>
      <c r="I158" s="218" t="n"/>
      <c r="J158" s="218">
        <f t="array" ref="J158">IF($A158="","",IFERROR(INDEX(PRESUPUESTO!$D$10:$D$174,MATCH($A158&amp;"|"&amp;$B158,PRESUPUESTO!$O$10:$O$174,0)),"⚠"))</f>
        <v/>
      </c>
      <c r="K158" s="218">
        <f t="array" ref="K158">IF($A158="","",IFERROR(INDEX(PRESUPUESTO!$C$10:$C$174,MATCH($A158&amp;"|"&amp;$B158,PRESUPUESTO!$O$10:$O$174,0)),""))</f>
        <v/>
      </c>
      <c r="L158" s="47">
        <f t="array" ref="L158">IF($A158="","",IFERROR(INDEX(PRESUPUESTO!$B$10:$B$174,MATCH($A158,PRESUPUESTO!$A$10:$A$174,0)),"⚠ clave no existe"))</f>
        <v/>
      </c>
      <c r="M158" s="51">
        <f t="array" ref="M158">IF($A158="","",IFERROR(INDEX(PRESUPUESTO!$C$10:$C$262,MATCH($A158,PRESUPUESTO!$A$10:$A$262,0)),""))</f>
        <v/>
      </c>
      <c r="N158" s="51">
        <f>IF($A158="","",IFERROR(SUMIF($A$10:$A$509,$A158,$I$10:$I$509)-$M158,""))</f>
        <v/>
      </c>
      <c r="O158" s="218" t="n"/>
      <c r="P158" s="4" t="n"/>
      <c r="Q158" s="4" t="n"/>
      <c r="R158" s="4" t="n"/>
      <c r="S158" s="4" t="n"/>
      <c r="T158" s="4" t="n"/>
      <c r="U158" s="4" t="n"/>
      <c r="V158" s="4" t="n"/>
      <c r="W158" s="4" t="n"/>
      <c r="X158" s="4" t="n"/>
      <c r="Y158" s="4" t="n"/>
      <c r="Z158" s="4" t="n"/>
    </row>
    <row r="159" ht="15.75" customHeight="1" s="371">
      <c r="A159" s="218" t="n"/>
      <c r="B159" s="218">
        <f t="array" ref="B159">IF($A159="","",IFERROR(INDEX(PRESUPUESTO!$N$10:$N$262,MATCH($A159,PRESUPUESTO!$A$10:$A$262,0)),""))</f>
        <v/>
      </c>
      <c r="C159" s="218" t="n"/>
      <c r="D159" s="218" t="n"/>
      <c r="E159" s="218" t="n"/>
      <c r="F159" s="218" t="n"/>
      <c r="G159" s="218" t="n"/>
      <c r="H159" s="218" t="n"/>
      <c r="I159" s="218" t="n"/>
      <c r="J159" s="218">
        <f t="array" ref="J159">IF($A159="","",IFERROR(INDEX(PRESUPUESTO!$D$10:$D$174,MATCH($A159&amp;"|"&amp;$B159,PRESUPUESTO!$O$10:$O$174,0)),"⚠"))</f>
        <v/>
      </c>
      <c r="K159" s="218">
        <f t="array" ref="K159">IF($A159="","",IFERROR(INDEX(PRESUPUESTO!$C$10:$C$174,MATCH($A159&amp;"|"&amp;$B159,PRESUPUESTO!$O$10:$O$174,0)),""))</f>
        <v/>
      </c>
      <c r="L159" s="47">
        <f t="array" ref="L159">IF($A159="","",IFERROR(INDEX(PRESUPUESTO!$B$10:$B$174,MATCH($A159,PRESUPUESTO!$A$10:$A$174,0)),"⚠ clave no existe"))</f>
        <v/>
      </c>
      <c r="M159" s="51">
        <f t="array" ref="M159">IF($A159="","",IFERROR(INDEX(PRESUPUESTO!$C$10:$C$262,MATCH($A159,PRESUPUESTO!$A$10:$A$262,0)),""))</f>
        <v/>
      </c>
      <c r="N159" s="51">
        <f>IF($A159="","",IFERROR(SUMIF($A$10:$A$509,$A159,$I$10:$I$509)-$M159,""))</f>
        <v/>
      </c>
      <c r="O159" s="218" t="n"/>
      <c r="P159" s="4" t="n"/>
      <c r="Q159" s="4" t="n"/>
      <c r="R159" s="4" t="n"/>
      <c r="S159" s="4" t="n"/>
      <c r="T159" s="4" t="n"/>
      <c r="U159" s="4" t="n"/>
      <c r="V159" s="4" t="n"/>
      <c r="W159" s="4" t="n"/>
      <c r="X159" s="4" t="n"/>
      <c r="Y159" s="4" t="n"/>
      <c r="Z159" s="4" t="n"/>
    </row>
    <row r="160" ht="15.75" customHeight="1" s="371">
      <c r="A160" s="218" t="n"/>
      <c r="B160" s="218">
        <f t="array" ref="B160">IF($A160="","",IFERROR(INDEX(PRESUPUESTO!$N$10:$N$262,MATCH($A160,PRESUPUESTO!$A$10:$A$262,0)),""))</f>
        <v/>
      </c>
      <c r="C160" s="218" t="n"/>
      <c r="D160" s="218" t="n"/>
      <c r="E160" s="218" t="n"/>
      <c r="F160" s="218" t="n"/>
      <c r="G160" s="218" t="n"/>
      <c r="H160" s="218" t="n"/>
      <c r="I160" s="218" t="n"/>
      <c r="J160" s="218">
        <f t="array" ref="J160">IF($A160="","",IFERROR(INDEX(PRESUPUESTO!$D$10:$D$174,MATCH($A160&amp;"|"&amp;$B160,PRESUPUESTO!$O$10:$O$174,0)),"⚠"))</f>
        <v/>
      </c>
      <c r="K160" s="218">
        <f t="array" ref="K160">IF($A160="","",IFERROR(INDEX(PRESUPUESTO!$C$10:$C$174,MATCH($A160&amp;"|"&amp;$B160,PRESUPUESTO!$O$10:$O$174,0)),""))</f>
        <v/>
      </c>
      <c r="L160" s="47">
        <f t="array" ref="L160">IF($A160="","",IFERROR(INDEX(PRESUPUESTO!$B$10:$B$174,MATCH($A160,PRESUPUESTO!$A$10:$A$174,0)),"⚠ clave no existe"))</f>
        <v/>
      </c>
      <c r="M160" s="51">
        <f t="array" ref="M160">IF($A160="","",IFERROR(INDEX(PRESUPUESTO!$C$10:$C$262,MATCH($A160,PRESUPUESTO!$A$10:$A$262,0)),""))</f>
        <v/>
      </c>
      <c r="N160" s="51">
        <f>IF($A160="","",IFERROR(SUMIF($A$10:$A$509,$A160,$I$10:$I$509)-$M160,""))</f>
        <v/>
      </c>
      <c r="O160" s="218" t="n"/>
      <c r="P160" s="4" t="n"/>
      <c r="Q160" s="4" t="n"/>
      <c r="R160" s="4" t="n"/>
      <c r="S160" s="4" t="n"/>
      <c r="T160" s="4" t="n"/>
      <c r="U160" s="4" t="n"/>
      <c r="V160" s="4" t="n"/>
      <c r="W160" s="4" t="n"/>
      <c r="X160" s="4" t="n"/>
      <c r="Y160" s="4" t="n"/>
      <c r="Z160" s="4" t="n"/>
    </row>
    <row r="161" ht="15.75" customHeight="1" s="371">
      <c r="A161" s="218" t="n"/>
      <c r="B161" s="218">
        <f t="array" ref="B161">IF($A161="","",IFERROR(INDEX(PRESUPUESTO!$N$10:$N$262,MATCH($A161,PRESUPUESTO!$A$10:$A$262,0)),""))</f>
        <v/>
      </c>
      <c r="C161" s="218" t="n"/>
      <c r="D161" s="218" t="n"/>
      <c r="E161" s="218" t="n"/>
      <c r="F161" s="218" t="n"/>
      <c r="G161" s="218" t="n"/>
      <c r="H161" s="218" t="n"/>
      <c r="I161" s="218" t="n"/>
      <c r="J161" s="218">
        <f t="array" ref="J161">IF($A161="","",IFERROR(INDEX(PRESUPUESTO!$D$10:$D$174,MATCH($A161&amp;"|"&amp;$B161,PRESUPUESTO!$O$10:$O$174,0)),"⚠"))</f>
        <v/>
      </c>
      <c r="K161" s="218">
        <f t="array" ref="K161">IF($A161="","",IFERROR(INDEX(PRESUPUESTO!$C$10:$C$174,MATCH($A161&amp;"|"&amp;$B161,PRESUPUESTO!$O$10:$O$174,0)),""))</f>
        <v/>
      </c>
      <c r="L161" s="47">
        <f t="array" ref="L161">IF($A161="","",IFERROR(INDEX(PRESUPUESTO!$B$10:$B$174,MATCH($A161,PRESUPUESTO!$A$10:$A$174,0)),"⚠ clave no existe"))</f>
        <v/>
      </c>
      <c r="M161" s="51">
        <f t="array" ref="M161">IF($A161="","",IFERROR(INDEX(PRESUPUESTO!$C$10:$C$262,MATCH($A161,PRESUPUESTO!$A$10:$A$262,0)),""))</f>
        <v/>
      </c>
      <c r="N161" s="51">
        <f>IF($A161="","",IFERROR(SUMIF($A$10:$A$509,$A161,$I$10:$I$509)-$M161,""))</f>
        <v/>
      </c>
      <c r="O161" s="218" t="n"/>
      <c r="P161" s="4" t="n"/>
      <c r="Q161" s="4" t="n"/>
      <c r="R161" s="4" t="n"/>
      <c r="S161" s="4" t="n"/>
      <c r="T161" s="4" t="n"/>
      <c r="U161" s="4" t="n"/>
      <c r="V161" s="4" t="n"/>
      <c r="W161" s="4" t="n"/>
      <c r="X161" s="4" t="n"/>
      <c r="Y161" s="4" t="n"/>
      <c r="Z161" s="4" t="n"/>
    </row>
    <row r="162" ht="15.75" customHeight="1" s="371">
      <c r="A162" s="218" t="n"/>
      <c r="B162" s="218">
        <f t="array" ref="B162">IF($A162="","",IFERROR(INDEX(PRESUPUESTO!$N$10:$N$262,MATCH($A162,PRESUPUESTO!$A$10:$A$262,0)),""))</f>
        <v/>
      </c>
      <c r="C162" s="218" t="n"/>
      <c r="D162" s="218" t="n"/>
      <c r="E162" s="218" t="n"/>
      <c r="F162" s="218" t="n"/>
      <c r="G162" s="218" t="n"/>
      <c r="H162" s="218" t="n"/>
      <c r="I162" s="218" t="n"/>
      <c r="J162" s="218">
        <f t="array" ref="J162">IF($A162="","",IFERROR(INDEX(PRESUPUESTO!$D$10:$D$174,MATCH($A162&amp;"|"&amp;$B162,PRESUPUESTO!$O$10:$O$174,0)),"⚠"))</f>
        <v/>
      </c>
      <c r="K162" s="218">
        <f t="array" ref="K162">IF($A162="","",IFERROR(INDEX(PRESUPUESTO!$C$10:$C$174,MATCH($A162&amp;"|"&amp;$B162,PRESUPUESTO!$O$10:$O$174,0)),""))</f>
        <v/>
      </c>
      <c r="L162" s="47">
        <f t="array" ref="L162">IF($A162="","",IFERROR(INDEX(PRESUPUESTO!$B$10:$B$174,MATCH($A162,PRESUPUESTO!$A$10:$A$174,0)),"⚠ clave no existe"))</f>
        <v/>
      </c>
      <c r="M162" s="51">
        <f t="array" ref="M162">IF($A162="","",IFERROR(INDEX(PRESUPUESTO!$C$10:$C$262,MATCH($A162,PRESUPUESTO!$A$10:$A$262,0)),""))</f>
        <v/>
      </c>
      <c r="N162" s="51">
        <f>IF($A162="","",IFERROR(SUMIF($A$10:$A$509,$A162,$I$10:$I$509)-$M162,""))</f>
        <v/>
      </c>
      <c r="O162" s="218" t="n"/>
      <c r="P162" s="4" t="n"/>
      <c r="Q162" s="4" t="n"/>
      <c r="R162" s="4" t="n"/>
      <c r="S162" s="4" t="n"/>
      <c r="T162" s="4" t="n"/>
      <c r="U162" s="4" t="n"/>
      <c r="V162" s="4" t="n"/>
      <c r="W162" s="4" t="n"/>
      <c r="X162" s="4" t="n"/>
      <c r="Y162" s="4" t="n"/>
      <c r="Z162" s="4" t="n"/>
    </row>
    <row r="163" ht="15.75" customHeight="1" s="371">
      <c r="A163" s="218" t="n"/>
      <c r="B163" s="218">
        <f t="array" ref="B163">IF($A163="","",IFERROR(INDEX(PRESUPUESTO!$N$10:$N$262,MATCH($A163,PRESUPUESTO!$A$10:$A$262,0)),""))</f>
        <v/>
      </c>
      <c r="C163" s="218" t="n"/>
      <c r="D163" s="218" t="n"/>
      <c r="E163" s="218" t="n"/>
      <c r="F163" s="218" t="n"/>
      <c r="G163" s="218" t="n"/>
      <c r="H163" s="218" t="n"/>
      <c r="I163" s="218" t="n"/>
      <c r="J163" s="218">
        <f t="array" ref="J163">IF($A163="","",IFERROR(INDEX(PRESUPUESTO!$D$10:$D$174,MATCH($A163&amp;"|"&amp;$B163,PRESUPUESTO!$O$10:$O$174,0)),"⚠"))</f>
        <v/>
      </c>
      <c r="K163" s="218">
        <f t="array" ref="K163">IF($A163="","",IFERROR(INDEX(PRESUPUESTO!$C$10:$C$174,MATCH($A163&amp;"|"&amp;$B163,PRESUPUESTO!$O$10:$O$174,0)),""))</f>
        <v/>
      </c>
      <c r="L163" s="47">
        <f t="array" ref="L163">IF($A163="","",IFERROR(INDEX(PRESUPUESTO!$B$10:$B$174,MATCH($A163,PRESUPUESTO!$A$10:$A$174,0)),"⚠ clave no existe"))</f>
        <v/>
      </c>
      <c r="M163" s="51">
        <f t="array" ref="M163">IF($A163="","",IFERROR(INDEX(PRESUPUESTO!$C$10:$C$262,MATCH($A163,PRESUPUESTO!$A$10:$A$262,0)),""))</f>
        <v/>
      </c>
      <c r="N163" s="51">
        <f>IF($A163="","",IFERROR(SUMIF($A$10:$A$509,$A163,$I$10:$I$509)-$M163,""))</f>
        <v/>
      </c>
      <c r="O163" s="218" t="n"/>
      <c r="P163" s="4" t="n"/>
      <c r="Q163" s="4" t="n"/>
      <c r="R163" s="4" t="n"/>
      <c r="S163" s="4" t="n"/>
      <c r="T163" s="4" t="n"/>
      <c r="U163" s="4" t="n"/>
      <c r="V163" s="4" t="n"/>
      <c r="W163" s="4" t="n"/>
      <c r="X163" s="4" t="n"/>
      <c r="Y163" s="4" t="n"/>
      <c r="Z163" s="4" t="n"/>
    </row>
    <row r="164" ht="15.75" customHeight="1" s="371">
      <c r="A164" s="218" t="n"/>
      <c r="B164" s="218">
        <f t="array" ref="B164">IF($A164="","",IFERROR(INDEX(PRESUPUESTO!$N$10:$N$262,MATCH($A164,PRESUPUESTO!$A$10:$A$262,0)),""))</f>
        <v/>
      </c>
      <c r="C164" s="218" t="n"/>
      <c r="D164" s="218" t="n"/>
      <c r="E164" s="218" t="n"/>
      <c r="F164" s="218" t="n"/>
      <c r="G164" s="218" t="n"/>
      <c r="H164" s="218" t="n"/>
      <c r="I164" s="218" t="n"/>
      <c r="J164" s="218">
        <f t="array" ref="J164">IF($A164="","",IFERROR(INDEX(PRESUPUESTO!$D$10:$D$174,MATCH($A164&amp;"|"&amp;$B164,PRESUPUESTO!$O$10:$O$174,0)),"⚠"))</f>
        <v/>
      </c>
      <c r="K164" s="218">
        <f t="array" ref="K164">IF($A164="","",IFERROR(INDEX(PRESUPUESTO!$C$10:$C$174,MATCH($A164&amp;"|"&amp;$B164,PRESUPUESTO!$O$10:$O$174,0)),""))</f>
        <v/>
      </c>
      <c r="L164" s="47">
        <f t="array" ref="L164">IF($A164="","",IFERROR(INDEX(PRESUPUESTO!$B$10:$B$174,MATCH($A164,PRESUPUESTO!$A$10:$A$174,0)),"⚠ clave no existe"))</f>
        <v/>
      </c>
      <c r="M164" s="51">
        <f t="array" ref="M164">IF($A164="","",IFERROR(INDEX(PRESUPUESTO!$C$10:$C$262,MATCH($A164,PRESUPUESTO!$A$10:$A$262,0)),""))</f>
        <v/>
      </c>
      <c r="N164" s="51">
        <f>IF($A164="","",IFERROR(SUMIF($A$10:$A$509,$A164,$I$10:$I$509)-$M164,""))</f>
        <v/>
      </c>
      <c r="O164" s="218" t="n"/>
      <c r="P164" s="4" t="n"/>
      <c r="Q164" s="4" t="n"/>
      <c r="R164" s="4" t="n"/>
      <c r="S164" s="4" t="n"/>
      <c r="T164" s="4" t="n"/>
      <c r="U164" s="4" t="n"/>
      <c r="V164" s="4" t="n"/>
      <c r="W164" s="4" t="n"/>
      <c r="X164" s="4" t="n"/>
      <c r="Y164" s="4" t="n"/>
      <c r="Z164" s="4" t="n"/>
    </row>
    <row r="165" ht="15.75" customHeight="1" s="371">
      <c r="A165" s="218" t="n"/>
      <c r="B165" s="218">
        <f t="array" ref="B165">IF($A165="","",IFERROR(INDEX(PRESUPUESTO!$N$10:$N$262,MATCH($A165,PRESUPUESTO!$A$10:$A$262,0)),""))</f>
        <v/>
      </c>
      <c r="C165" s="218" t="n"/>
      <c r="D165" s="218" t="n"/>
      <c r="E165" s="218" t="n"/>
      <c r="F165" s="218" t="n"/>
      <c r="G165" s="218" t="n"/>
      <c r="H165" s="218" t="n"/>
      <c r="I165" s="218" t="n"/>
      <c r="J165" s="218">
        <f t="array" ref="J165">IF($A165="","",IFERROR(INDEX(PRESUPUESTO!$D$10:$D$174,MATCH($A165&amp;"|"&amp;$B165,PRESUPUESTO!$O$10:$O$174,0)),"⚠"))</f>
        <v/>
      </c>
      <c r="K165" s="218">
        <f t="array" ref="K165">IF($A165="","",IFERROR(INDEX(PRESUPUESTO!$C$10:$C$174,MATCH($A165&amp;"|"&amp;$B165,PRESUPUESTO!$O$10:$O$174,0)),""))</f>
        <v/>
      </c>
      <c r="L165" s="47">
        <f t="array" ref="L165">IF($A165="","",IFERROR(INDEX(PRESUPUESTO!$B$10:$B$174,MATCH($A165,PRESUPUESTO!$A$10:$A$174,0)),"⚠ clave no existe"))</f>
        <v/>
      </c>
      <c r="M165" s="51">
        <f t="array" ref="M165">IF($A165="","",IFERROR(INDEX(PRESUPUESTO!$C$10:$C$262,MATCH($A165,PRESUPUESTO!$A$10:$A$262,0)),""))</f>
        <v/>
      </c>
      <c r="N165" s="51">
        <f>IF($A165="","",IFERROR(SUMIF($A$10:$A$509,$A165,$I$10:$I$509)-$M165,""))</f>
        <v/>
      </c>
      <c r="O165" s="218" t="n"/>
      <c r="P165" s="4" t="n"/>
      <c r="Q165" s="4" t="n"/>
      <c r="R165" s="4" t="n"/>
      <c r="S165" s="4" t="n"/>
      <c r="T165" s="4" t="n"/>
      <c r="U165" s="4" t="n"/>
      <c r="V165" s="4" t="n"/>
      <c r="W165" s="4" t="n"/>
      <c r="X165" s="4" t="n"/>
      <c r="Y165" s="4" t="n"/>
      <c r="Z165" s="4" t="n"/>
    </row>
    <row r="166" ht="15.75" customHeight="1" s="371">
      <c r="A166" s="218" t="n"/>
      <c r="B166" s="218">
        <f t="array" ref="B166">IF($A166="","",IFERROR(INDEX(PRESUPUESTO!$N$10:$N$262,MATCH($A166,PRESUPUESTO!$A$10:$A$262,0)),""))</f>
        <v/>
      </c>
      <c r="C166" s="218" t="n"/>
      <c r="D166" s="218" t="n"/>
      <c r="E166" s="218" t="n"/>
      <c r="F166" s="218" t="n"/>
      <c r="G166" s="218" t="n"/>
      <c r="H166" s="218" t="n"/>
      <c r="I166" s="218" t="n"/>
      <c r="J166" s="218">
        <f t="array" ref="J166">IF($A166="","",IFERROR(INDEX(PRESUPUESTO!$D$10:$D$174,MATCH($A166&amp;"|"&amp;$B166,PRESUPUESTO!$O$10:$O$174,0)),"⚠"))</f>
        <v/>
      </c>
      <c r="K166" s="218">
        <f t="array" ref="K166">IF($A166="","",IFERROR(INDEX(PRESUPUESTO!$C$10:$C$174,MATCH($A166&amp;"|"&amp;$B166,PRESUPUESTO!$O$10:$O$174,0)),""))</f>
        <v/>
      </c>
      <c r="L166" s="47">
        <f t="array" ref="L166">IF($A166="","",IFERROR(INDEX(PRESUPUESTO!$B$10:$B$174,MATCH($A166,PRESUPUESTO!$A$10:$A$174,0)),"⚠ clave no existe"))</f>
        <v/>
      </c>
      <c r="M166" s="51">
        <f t="array" ref="M166">IF($A166="","",IFERROR(INDEX(PRESUPUESTO!$C$10:$C$262,MATCH($A166,PRESUPUESTO!$A$10:$A$262,0)),""))</f>
        <v/>
      </c>
      <c r="N166" s="51">
        <f>IF($A166="","",IFERROR(SUMIF($A$10:$A$509,$A166,$I$10:$I$509)-$M166,""))</f>
        <v/>
      </c>
      <c r="O166" s="218" t="n"/>
      <c r="P166" s="4" t="n"/>
      <c r="Q166" s="4" t="n"/>
      <c r="R166" s="4" t="n"/>
      <c r="S166" s="4" t="n"/>
      <c r="T166" s="4" t="n"/>
      <c r="U166" s="4" t="n"/>
      <c r="V166" s="4" t="n"/>
      <c r="W166" s="4" t="n"/>
      <c r="X166" s="4" t="n"/>
      <c r="Y166" s="4" t="n"/>
      <c r="Z166" s="4" t="n"/>
    </row>
    <row r="167" ht="15.75" customHeight="1" s="371">
      <c r="A167" s="218" t="n"/>
      <c r="B167" s="218">
        <f t="array" ref="B167">IF($A167="","",IFERROR(INDEX(PRESUPUESTO!$N$10:$N$262,MATCH($A167,PRESUPUESTO!$A$10:$A$262,0)),""))</f>
        <v/>
      </c>
      <c r="C167" s="218" t="n"/>
      <c r="D167" s="218" t="n"/>
      <c r="E167" s="218" t="n"/>
      <c r="F167" s="218" t="n"/>
      <c r="G167" s="218" t="n"/>
      <c r="H167" s="218" t="n"/>
      <c r="I167" s="218" t="n"/>
      <c r="J167" s="218">
        <f t="array" ref="J167">IF($A167="","",IFERROR(INDEX(PRESUPUESTO!$D$10:$D$174,MATCH($A167&amp;"|"&amp;$B167,PRESUPUESTO!$O$10:$O$174,0)),"⚠"))</f>
        <v/>
      </c>
      <c r="K167" s="218">
        <f t="array" ref="K167">IF($A167="","",IFERROR(INDEX(PRESUPUESTO!$C$10:$C$174,MATCH($A167&amp;"|"&amp;$B167,PRESUPUESTO!$O$10:$O$174,0)),""))</f>
        <v/>
      </c>
      <c r="L167" s="47">
        <f t="array" ref="L167">IF($A167="","",IFERROR(INDEX(PRESUPUESTO!$B$10:$B$174,MATCH($A167,PRESUPUESTO!$A$10:$A$174,0)),"⚠ clave no existe"))</f>
        <v/>
      </c>
      <c r="M167" s="51">
        <f t="array" ref="M167">IF($A167="","",IFERROR(INDEX(PRESUPUESTO!$C$10:$C$262,MATCH($A167,PRESUPUESTO!$A$10:$A$262,0)),""))</f>
        <v/>
      </c>
      <c r="N167" s="51">
        <f>IF($A167="","",IFERROR(SUMIF($A$10:$A$509,$A167,$I$10:$I$509)-$M167,""))</f>
        <v/>
      </c>
      <c r="O167" s="218" t="n"/>
      <c r="P167" s="4" t="n"/>
      <c r="Q167" s="4" t="n"/>
      <c r="R167" s="4" t="n"/>
      <c r="S167" s="4" t="n"/>
      <c r="T167" s="4" t="n"/>
      <c r="U167" s="4" t="n"/>
      <c r="V167" s="4" t="n"/>
      <c r="W167" s="4" t="n"/>
      <c r="X167" s="4" t="n"/>
      <c r="Y167" s="4" t="n"/>
      <c r="Z167" s="4" t="n"/>
    </row>
    <row r="168" ht="15.75" customHeight="1" s="371">
      <c r="A168" s="218" t="n"/>
      <c r="B168" s="218">
        <f t="array" ref="B168">IF($A168="","",IFERROR(INDEX(PRESUPUESTO!$N$10:$N$262,MATCH($A168,PRESUPUESTO!$A$10:$A$262,0)),""))</f>
        <v/>
      </c>
      <c r="C168" s="218" t="n"/>
      <c r="D168" s="218" t="n"/>
      <c r="E168" s="218" t="n"/>
      <c r="F168" s="218" t="n"/>
      <c r="G168" s="218" t="n"/>
      <c r="H168" s="218" t="n"/>
      <c r="I168" s="218" t="n"/>
      <c r="J168" s="218">
        <f t="array" ref="J168">IF($A168="","",IFERROR(INDEX(PRESUPUESTO!$D$10:$D$174,MATCH($A168&amp;"|"&amp;$B168,PRESUPUESTO!$O$10:$O$174,0)),"⚠"))</f>
        <v/>
      </c>
      <c r="K168" s="218">
        <f t="array" ref="K168">IF($A168="","",IFERROR(INDEX(PRESUPUESTO!$C$10:$C$174,MATCH($A168&amp;"|"&amp;$B168,PRESUPUESTO!$O$10:$O$174,0)),""))</f>
        <v/>
      </c>
      <c r="L168" s="47">
        <f t="array" ref="L168">IF($A168="","",IFERROR(INDEX(PRESUPUESTO!$B$10:$B$174,MATCH($A168,PRESUPUESTO!$A$10:$A$174,0)),"⚠ clave no existe"))</f>
        <v/>
      </c>
      <c r="M168" s="51">
        <f t="array" ref="M168">IF($A168="","",IFERROR(INDEX(PRESUPUESTO!$C$10:$C$262,MATCH($A168,PRESUPUESTO!$A$10:$A$262,0)),""))</f>
        <v/>
      </c>
      <c r="N168" s="51">
        <f>IF($A168="","",IFERROR(SUMIF($A$10:$A$509,$A168,$I$10:$I$509)-$M168,""))</f>
        <v/>
      </c>
      <c r="O168" s="218" t="n"/>
      <c r="P168" s="4" t="n"/>
      <c r="Q168" s="4" t="n"/>
      <c r="R168" s="4" t="n"/>
      <c r="S168" s="4" t="n"/>
      <c r="T168" s="4" t="n"/>
      <c r="U168" s="4" t="n"/>
      <c r="V168" s="4" t="n"/>
      <c r="W168" s="4" t="n"/>
      <c r="X168" s="4" t="n"/>
      <c r="Y168" s="4" t="n"/>
      <c r="Z168" s="4" t="n"/>
    </row>
    <row r="169" ht="15.75" customHeight="1" s="371">
      <c r="A169" s="218" t="n"/>
      <c r="B169" s="218">
        <f t="array" ref="B169">IF($A169="","",IFERROR(INDEX(PRESUPUESTO!$N$10:$N$262,MATCH($A169,PRESUPUESTO!$A$10:$A$262,0)),""))</f>
        <v/>
      </c>
      <c r="C169" s="218" t="n"/>
      <c r="D169" s="218" t="n"/>
      <c r="E169" s="218" t="n"/>
      <c r="F169" s="218" t="n"/>
      <c r="G169" s="218" t="n"/>
      <c r="H169" s="218" t="n"/>
      <c r="I169" s="218" t="n"/>
      <c r="J169" s="218">
        <f t="array" ref="J169">IF($A169="","",IFERROR(INDEX(PRESUPUESTO!$D$10:$D$174,MATCH($A169&amp;"|"&amp;$B169,PRESUPUESTO!$O$10:$O$174,0)),"⚠"))</f>
        <v/>
      </c>
      <c r="K169" s="218">
        <f t="array" ref="K169">IF($A169="","",IFERROR(INDEX(PRESUPUESTO!$C$10:$C$174,MATCH($A169&amp;"|"&amp;$B169,PRESUPUESTO!$O$10:$O$174,0)),""))</f>
        <v/>
      </c>
      <c r="L169" s="47">
        <f t="array" ref="L169">IF($A169="","",IFERROR(INDEX(PRESUPUESTO!$B$10:$B$174,MATCH($A169,PRESUPUESTO!$A$10:$A$174,0)),"⚠ clave no existe"))</f>
        <v/>
      </c>
      <c r="M169" s="51">
        <f t="array" ref="M169">IF($A169="","",IFERROR(INDEX(PRESUPUESTO!$C$10:$C$262,MATCH($A169,PRESUPUESTO!$A$10:$A$262,0)),""))</f>
        <v/>
      </c>
      <c r="N169" s="51">
        <f>IF($A169="","",IFERROR(SUMIF($A$10:$A$509,$A169,$I$10:$I$509)-$M169,""))</f>
        <v/>
      </c>
      <c r="O169" s="218" t="n"/>
      <c r="P169" s="4" t="n"/>
      <c r="Q169" s="4" t="n"/>
      <c r="R169" s="4" t="n"/>
      <c r="S169" s="4" t="n"/>
      <c r="T169" s="4" t="n"/>
      <c r="U169" s="4" t="n"/>
      <c r="V169" s="4" t="n"/>
      <c r="W169" s="4" t="n"/>
      <c r="X169" s="4" t="n"/>
      <c r="Y169" s="4" t="n"/>
      <c r="Z169" s="4" t="n"/>
    </row>
    <row r="170" ht="15.75" customHeight="1" s="371">
      <c r="A170" s="218" t="n"/>
      <c r="B170" s="218">
        <f t="array" ref="B170">IF($A170="","",IFERROR(INDEX(PRESUPUESTO!$N$10:$N$262,MATCH($A170,PRESUPUESTO!$A$10:$A$262,0)),""))</f>
        <v/>
      </c>
      <c r="C170" s="218" t="n"/>
      <c r="D170" s="218" t="n"/>
      <c r="E170" s="218" t="n"/>
      <c r="F170" s="218" t="n"/>
      <c r="G170" s="218" t="n"/>
      <c r="H170" s="218" t="n"/>
      <c r="I170" s="218" t="n"/>
      <c r="J170" s="218">
        <f t="array" ref="J170">IF($A170="","",IFERROR(INDEX(PRESUPUESTO!$D$10:$D$174,MATCH($A170&amp;"|"&amp;$B170,PRESUPUESTO!$O$10:$O$174,0)),"⚠"))</f>
        <v/>
      </c>
      <c r="K170" s="218">
        <f t="array" ref="K170">IF($A170="","",IFERROR(INDEX(PRESUPUESTO!$C$10:$C$174,MATCH($A170&amp;"|"&amp;$B170,PRESUPUESTO!$O$10:$O$174,0)),""))</f>
        <v/>
      </c>
      <c r="L170" s="47">
        <f t="array" ref="L170">IF($A170="","",IFERROR(INDEX(PRESUPUESTO!$B$10:$B$174,MATCH($A170,PRESUPUESTO!$A$10:$A$174,0)),"⚠ clave no existe"))</f>
        <v/>
      </c>
      <c r="M170" s="51">
        <f t="array" ref="M170">IF($A170="","",IFERROR(INDEX(PRESUPUESTO!$C$10:$C$262,MATCH($A170,PRESUPUESTO!$A$10:$A$262,0)),""))</f>
        <v/>
      </c>
      <c r="N170" s="51">
        <f>IF($A170="","",IFERROR(SUMIF($A$10:$A$509,$A170,$I$10:$I$509)-$M170,""))</f>
        <v/>
      </c>
      <c r="O170" s="218" t="n"/>
      <c r="P170" s="4" t="n"/>
      <c r="Q170" s="4" t="n"/>
      <c r="R170" s="4" t="n"/>
      <c r="S170" s="4" t="n"/>
      <c r="T170" s="4" t="n"/>
      <c r="U170" s="4" t="n"/>
      <c r="V170" s="4" t="n"/>
      <c r="W170" s="4" t="n"/>
      <c r="X170" s="4" t="n"/>
      <c r="Y170" s="4" t="n"/>
      <c r="Z170" s="4" t="n"/>
    </row>
    <row r="171" ht="15.75" customHeight="1" s="371">
      <c r="A171" s="218" t="n"/>
      <c r="B171" s="218">
        <f t="array" ref="B171">IF($A171="","",IFERROR(INDEX(PRESUPUESTO!$N$10:$N$262,MATCH($A171,PRESUPUESTO!$A$10:$A$262,0)),""))</f>
        <v/>
      </c>
      <c r="C171" s="218" t="n"/>
      <c r="D171" s="218" t="n"/>
      <c r="E171" s="218" t="n"/>
      <c r="F171" s="218" t="n"/>
      <c r="G171" s="218" t="n"/>
      <c r="H171" s="218" t="n"/>
      <c r="I171" s="218" t="n"/>
      <c r="J171" s="218">
        <f t="array" ref="J171">IF($A171="","",IFERROR(INDEX(PRESUPUESTO!$D$10:$D$174,MATCH($A171&amp;"|"&amp;$B171,PRESUPUESTO!$O$10:$O$174,0)),"⚠"))</f>
        <v/>
      </c>
      <c r="K171" s="218">
        <f t="array" ref="K171">IF($A171="","",IFERROR(INDEX(PRESUPUESTO!$C$10:$C$174,MATCH($A171&amp;"|"&amp;$B171,PRESUPUESTO!$O$10:$O$174,0)),""))</f>
        <v/>
      </c>
      <c r="L171" s="47">
        <f t="array" ref="L171">IF($A171="","",IFERROR(INDEX(PRESUPUESTO!$B$10:$B$174,MATCH($A171,PRESUPUESTO!$A$10:$A$174,0)),"⚠ clave no existe"))</f>
        <v/>
      </c>
      <c r="M171" s="51">
        <f t="array" ref="M171">IF($A171="","",IFERROR(INDEX(PRESUPUESTO!$C$10:$C$262,MATCH($A171,PRESUPUESTO!$A$10:$A$262,0)),""))</f>
        <v/>
      </c>
      <c r="N171" s="51">
        <f>IF($A171="","",IFERROR(SUMIF($A$10:$A$509,$A171,$I$10:$I$509)-$M171,""))</f>
        <v/>
      </c>
      <c r="O171" s="218" t="n"/>
      <c r="P171" s="4" t="n"/>
      <c r="Q171" s="4" t="n"/>
      <c r="R171" s="4" t="n"/>
      <c r="S171" s="4" t="n"/>
      <c r="T171" s="4" t="n"/>
      <c r="U171" s="4" t="n"/>
      <c r="V171" s="4" t="n"/>
      <c r="W171" s="4" t="n"/>
      <c r="X171" s="4" t="n"/>
      <c r="Y171" s="4" t="n"/>
      <c r="Z171" s="4" t="n"/>
    </row>
    <row r="172" ht="15.75" customHeight="1" s="371">
      <c r="A172" s="218" t="n"/>
      <c r="B172" s="218">
        <f t="array" ref="B172">IF($A172="","",IFERROR(INDEX(PRESUPUESTO!$N$10:$N$262,MATCH($A172,PRESUPUESTO!$A$10:$A$262,0)),""))</f>
        <v/>
      </c>
      <c r="C172" s="218" t="n"/>
      <c r="D172" s="218" t="n"/>
      <c r="E172" s="218" t="n"/>
      <c r="F172" s="218" t="n"/>
      <c r="G172" s="218" t="n"/>
      <c r="H172" s="218" t="n"/>
      <c r="I172" s="218" t="n"/>
      <c r="J172" s="218">
        <f t="array" ref="J172">IF($A172="","",IFERROR(INDEX(PRESUPUESTO!$D$10:$D$174,MATCH($A172&amp;"|"&amp;$B172,PRESUPUESTO!$O$10:$O$174,0)),"⚠"))</f>
        <v/>
      </c>
      <c r="K172" s="218">
        <f t="array" ref="K172">IF($A172="","",IFERROR(INDEX(PRESUPUESTO!$C$10:$C$174,MATCH($A172&amp;"|"&amp;$B172,PRESUPUESTO!$O$10:$O$174,0)),""))</f>
        <v/>
      </c>
      <c r="L172" s="47">
        <f t="array" ref="L172">IF($A172="","",IFERROR(INDEX(PRESUPUESTO!$B$10:$B$174,MATCH($A172,PRESUPUESTO!$A$10:$A$174,0)),"⚠ clave no existe"))</f>
        <v/>
      </c>
      <c r="M172" s="51">
        <f t="array" ref="M172">IF($A172="","",IFERROR(INDEX(PRESUPUESTO!$C$10:$C$262,MATCH($A172,PRESUPUESTO!$A$10:$A$262,0)),""))</f>
        <v/>
      </c>
      <c r="N172" s="51">
        <f>IF($A172="","",IFERROR(SUMIF($A$10:$A$509,$A172,$I$10:$I$509)-$M172,""))</f>
        <v/>
      </c>
      <c r="O172" s="218" t="n"/>
      <c r="P172" s="4" t="n"/>
      <c r="Q172" s="4" t="n"/>
      <c r="R172" s="4" t="n"/>
      <c r="S172" s="4" t="n"/>
      <c r="T172" s="4" t="n"/>
      <c r="U172" s="4" t="n"/>
      <c r="V172" s="4" t="n"/>
      <c r="W172" s="4" t="n"/>
      <c r="X172" s="4" t="n"/>
      <c r="Y172" s="4" t="n"/>
      <c r="Z172" s="4" t="n"/>
    </row>
    <row r="173" ht="15.75" customHeight="1" s="371">
      <c r="A173" s="218" t="n"/>
      <c r="B173" s="218">
        <f t="array" ref="B173">IF($A173="","",IFERROR(INDEX(PRESUPUESTO!$N$10:$N$262,MATCH($A173,PRESUPUESTO!$A$10:$A$262,0)),""))</f>
        <v/>
      </c>
      <c r="C173" s="218" t="n"/>
      <c r="D173" s="218" t="n"/>
      <c r="E173" s="218" t="n"/>
      <c r="F173" s="218" t="n"/>
      <c r="G173" s="218" t="n"/>
      <c r="H173" s="218" t="n"/>
      <c r="I173" s="218" t="n"/>
      <c r="J173" s="218">
        <f t="array" ref="J173">IF($A173="","",IFERROR(INDEX(PRESUPUESTO!$D$10:$D$174,MATCH($A173&amp;"|"&amp;$B173,PRESUPUESTO!$O$10:$O$174,0)),"⚠"))</f>
        <v/>
      </c>
      <c r="K173" s="218">
        <f t="array" ref="K173">IF($A173="","",IFERROR(INDEX(PRESUPUESTO!$C$10:$C$174,MATCH($A173&amp;"|"&amp;$B173,PRESUPUESTO!$O$10:$O$174,0)),""))</f>
        <v/>
      </c>
      <c r="L173" s="47">
        <f t="array" ref="L173">IF($A173="","",IFERROR(INDEX(PRESUPUESTO!$B$10:$B$174,MATCH($A173,PRESUPUESTO!$A$10:$A$174,0)),"⚠ clave no existe"))</f>
        <v/>
      </c>
      <c r="M173" s="51">
        <f t="array" ref="M173">IF($A173="","",IFERROR(INDEX(PRESUPUESTO!$C$10:$C$262,MATCH($A173,PRESUPUESTO!$A$10:$A$262,0)),""))</f>
        <v/>
      </c>
      <c r="N173" s="51">
        <f>IF($A173="","",IFERROR(SUMIF($A$10:$A$509,$A173,$I$10:$I$509)-$M173,""))</f>
        <v/>
      </c>
      <c r="O173" s="218" t="n"/>
      <c r="P173" s="4" t="n"/>
      <c r="Q173" s="4" t="n"/>
      <c r="R173" s="4" t="n"/>
      <c r="S173" s="4" t="n"/>
      <c r="T173" s="4" t="n"/>
      <c r="U173" s="4" t="n"/>
      <c r="V173" s="4" t="n"/>
      <c r="W173" s="4" t="n"/>
      <c r="X173" s="4" t="n"/>
      <c r="Y173" s="4" t="n"/>
      <c r="Z173" s="4" t="n"/>
    </row>
    <row r="174" ht="15.75" customHeight="1" s="371">
      <c r="A174" s="218" t="n"/>
      <c r="B174" s="218">
        <f t="array" ref="B174">IF($A174="","",IFERROR(INDEX(PRESUPUESTO!$N$10:$N$262,MATCH($A174,PRESUPUESTO!$A$10:$A$262,0)),""))</f>
        <v/>
      </c>
      <c r="C174" s="218" t="n"/>
      <c r="D174" s="218" t="n"/>
      <c r="E174" s="218" t="n"/>
      <c r="F174" s="218" t="n"/>
      <c r="G174" s="218" t="n"/>
      <c r="H174" s="218" t="n"/>
      <c r="I174" s="218" t="n"/>
      <c r="J174" s="218">
        <f t="array" ref="J174">IF($A174="","",IFERROR(INDEX(PRESUPUESTO!$D$10:$D$174,MATCH($A174&amp;"|"&amp;$B174,PRESUPUESTO!$O$10:$O$174,0)),"⚠"))</f>
        <v/>
      </c>
      <c r="K174" s="218">
        <f t="array" ref="K174">IF($A174="","",IFERROR(INDEX(PRESUPUESTO!$C$10:$C$174,MATCH($A174&amp;"|"&amp;$B174,PRESUPUESTO!$O$10:$O$174,0)),""))</f>
        <v/>
      </c>
      <c r="L174" s="47">
        <f t="array" ref="L174">IF($A174="","",IFERROR(INDEX(PRESUPUESTO!$B$10:$B$174,MATCH($A174,PRESUPUESTO!$A$10:$A$174,0)),"⚠ clave no existe"))</f>
        <v/>
      </c>
      <c r="M174" s="51">
        <f t="array" ref="M174">IF($A174="","",IFERROR(INDEX(PRESUPUESTO!$C$10:$C$262,MATCH($A174,PRESUPUESTO!$A$10:$A$262,0)),""))</f>
        <v/>
      </c>
      <c r="N174" s="51">
        <f>IF($A174="","",IFERROR(SUMIF($A$10:$A$509,$A174,$I$10:$I$509)-$M174,""))</f>
        <v/>
      </c>
      <c r="O174" s="218" t="n"/>
      <c r="P174" s="4" t="n"/>
      <c r="Q174" s="4" t="n"/>
      <c r="R174" s="4" t="n"/>
      <c r="S174" s="4" t="n"/>
      <c r="T174" s="4" t="n"/>
      <c r="U174" s="4" t="n"/>
      <c r="V174" s="4" t="n"/>
      <c r="W174" s="4" t="n"/>
      <c r="X174" s="4" t="n"/>
      <c r="Y174" s="4" t="n"/>
      <c r="Z174" s="4" t="n"/>
    </row>
    <row r="175" ht="15.75" customHeight="1" s="371">
      <c r="A175" s="218" t="n"/>
      <c r="B175" s="218">
        <f t="array" ref="B175">IF($A175="","",IFERROR(INDEX(PRESUPUESTO!$N$10:$N$262,MATCH($A175,PRESUPUESTO!$A$10:$A$262,0)),""))</f>
        <v/>
      </c>
      <c r="C175" s="218" t="n"/>
      <c r="D175" s="218" t="n"/>
      <c r="E175" s="218" t="n"/>
      <c r="F175" s="218" t="n"/>
      <c r="G175" s="218" t="n"/>
      <c r="H175" s="218" t="n"/>
      <c r="I175" s="218" t="n"/>
      <c r="J175" s="218">
        <f t="array" ref="J175">IF($A175="","",IFERROR(INDEX(PRESUPUESTO!$D$10:$D$174,MATCH($A175&amp;"|"&amp;$B175,PRESUPUESTO!$O$10:$O$174,0)),"⚠"))</f>
        <v/>
      </c>
      <c r="K175" s="218">
        <f t="array" ref="K175">IF($A175="","",IFERROR(INDEX(PRESUPUESTO!$C$10:$C$174,MATCH($A175&amp;"|"&amp;$B175,PRESUPUESTO!$O$10:$O$174,0)),""))</f>
        <v/>
      </c>
      <c r="L175" s="47">
        <f t="array" ref="L175">IF($A175="","",IFERROR(INDEX(PRESUPUESTO!$B$10:$B$174,MATCH($A175,PRESUPUESTO!$A$10:$A$174,0)),"⚠ clave no existe"))</f>
        <v/>
      </c>
      <c r="M175" s="51">
        <f t="array" ref="M175">IF($A175="","",IFERROR(INDEX(PRESUPUESTO!$C$10:$C$262,MATCH($A175,PRESUPUESTO!$A$10:$A$262,0)),""))</f>
        <v/>
      </c>
      <c r="N175" s="51">
        <f>IF($A175="","",IFERROR(SUMIF($A$10:$A$509,$A175,$I$10:$I$509)-$M175,""))</f>
        <v/>
      </c>
      <c r="O175" s="218" t="n"/>
      <c r="P175" s="4" t="n"/>
      <c r="Q175" s="4" t="n"/>
      <c r="R175" s="4" t="n"/>
      <c r="S175" s="4" t="n"/>
      <c r="T175" s="4" t="n"/>
      <c r="U175" s="4" t="n"/>
      <c r="V175" s="4" t="n"/>
      <c r="W175" s="4" t="n"/>
      <c r="X175" s="4" t="n"/>
      <c r="Y175" s="4" t="n"/>
      <c r="Z175" s="4" t="n"/>
    </row>
    <row r="176" ht="15.75" customHeight="1" s="371">
      <c r="A176" s="218" t="n"/>
      <c r="B176" s="218">
        <f t="array" ref="B176">IF($A176="","",IFERROR(INDEX(PRESUPUESTO!$N$10:$N$262,MATCH($A176,PRESUPUESTO!$A$10:$A$262,0)),""))</f>
        <v/>
      </c>
      <c r="C176" s="218" t="n"/>
      <c r="D176" s="218" t="n"/>
      <c r="E176" s="218" t="n"/>
      <c r="F176" s="218" t="n"/>
      <c r="G176" s="218" t="n"/>
      <c r="H176" s="218" t="n"/>
      <c r="I176" s="218" t="n"/>
      <c r="J176" s="218">
        <f t="array" ref="J176">IF($A176="","",IFERROR(INDEX(PRESUPUESTO!$D$10:$D$174,MATCH($A176&amp;"|"&amp;$B176,PRESUPUESTO!$O$10:$O$174,0)),"⚠"))</f>
        <v/>
      </c>
      <c r="K176" s="218">
        <f t="array" ref="K176">IF($A176="","",IFERROR(INDEX(PRESUPUESTO!$C$10:$C$174,MATCH($A176&amp;"|"&amp;$B176,PRESUPUESTO!$O$10:$O$174,0)),""))</f>
        <v/>
      </c>
      <c r="L176" s="47">
        <f t="array" ref="L176">IF($A176="","",IFERROR(INDEX(PRESUPUESTO!$B$10:$B$174,MATCH($A176,PRESUPUESTO!$A$10:$A$174,0)),"⚠ clave no existe"))</f>
        <v/>
      </c>
      <c r="M176" s="51">
        <f t="array" ref="M176">IF($A176="","",IFERROR(INDEX(PRESUPUESTO!$C$10:$C$262,MATCH($A176,PRESUPUESTO!$A$10:$A$262,0)),""))</f>
        <v/>
      </c>
      <c r="N176" s="51">
        <f>IF($A176="","",IFERROR(SUMIF($A$10:$A$509,$A176,$I$10:$I$509)-$M176,""))</f>
        <v/>
      </c>
      <c r="O176" s="218" t="n"/>
      <c r="P176" s="4" t="n"/>
      <c r="Q176" s="4" t="n"/>
      <c r="R176" s="4" t="n"/>
      <c r="S176" s="4" t="n"/>
      <c r="T176" s="4" t="n"/>
      <c r="U176" s="4" t="n"/>
      <c r="V176" s="4" t="n"/>
      <c r="W176" s="4" t="n"/>
      <c r="X176" s="4" t="n"/>
      <c r="Y176" s="4" t="n"/>
      <c r="Z176" s="4" t="n"/>
    </row>
    <row r="177" ht="15.75" customHeight="1" s="371">
      <c r="A177" s="218" t="n"/>
      <c r="B177" s="218">
        <f t="array" ref="B177">IF($A177="","",IFERROR(INDEX(PRESUPUESTO!$N$10:$N$262,MATCH($A177,PRESUPUESTO!$A$10:$A$262,0)),""))</f>
        <v/>
      </c>
      <c r="C177" s="218" t="n"/>
      <c r="D177" s="218" t="n"/>
      <c r="E177" s="218" t="n"/>
      <c r="F177" s="218" t="n"/>
      <c r="G177" s="218" t="n"/>
      <c r="H177" s="218" t="n"/>
      <c r="I177" s="218" t="n"/>
      <c r="J177" s="218">
        <f t="array" ref="J177">IF($A177="","",IFERROR(INDEX(PRESUPUESTO!$D$10:$D$174,MATCH($A177&amp;"|"&amp;$B177,PRESUPUESTO!$O$10:$O$174,0)),"⚠"))</f>
        <v/>
      </c>
      <c r="K177" s="218">
        <f t="array" ref="K177">IF($A177="","",IFERROR(INDEX(PRESUPUESTO!$C$10:$C$174,MATCH($A177&amp;"|"&amp;$B177,PRESUPUESTO!$O$10:$O$174,0)),""))</f>
        <v/>
      </c>
      <c r="L177" s="47">
        <f t="array" ref="L177">IF($A177="","",IFERROR(INDEX(PRESUPUESTO!$B$10:$B$174,MATCH($A177,PRESUPUESTO!$A$10:$A$174,0)),"⚠ clave no existe"))</f>
        <v/>
      </c>
      <c r="M177" s="51">
        <f t="array" ref="M177">IF($A177="","",IFERROR(INDEX(PRESUPUESTO!$C$10:$C$262,MATCH($A177,PRESUPUESTO!$A$10:$A$262,0)),""))</f>
        <v/>
      </c>
      <c r="N177" s="51">
        <f>IF($A177="","",IFERROR(SUMIF($A$10:$A$509,$A177,$I$10:$I$509)-$M177,""))</f>
        <v/>
      </c>
      <c r="O177" s="218" t="n"/>
      <c r="P177" s="4" t="n"/>
      <c r="Q177" s="4" t="n"/>
      <c r="R177" s="4" t="n"/>
      <c r="S177" s="4" t="n"/>
      <c r="T177" s="4" t="n"/>
      <c r="U177" s="4" t="n"/>
      <c r="V177" s="4" t="n"/>
      <c r="W177" s="4" t="n"/>
      <c r="X177" s="4" t="n"/>
      <c r="Y177" s="4" t="n"/>
      <c r="Z177" s="4" t="n"/>
    </row>
    <row r="178" ht="15.75" customHeight="1" s="371">
      <c r="A178" s="218" t="n"/>
      <c r="B178" s="218">
        <f t="array" ref="B178">IF($A178="","",IFERROR(INDEX(PRESUPUESTO!$N$10:$N$262,MATCH($A178,PRESUPUESTO!$A$10:$A$262,0)),""))</f>
        <v/>
      </c>
      <c r="C178" s="218" t="n"/>
      <c r="D178" s="218" t="n"/>
      <c r="E178" s="218" t="n"/>
      <c r="F178" s="218" t="n"/>
      <c r="G178" s="218" t="n"/>
      <c r="H178" s="218" t="n"/>
      <c r="I178" s="218" t="n"/>
      <c r="J178" s="218">
        <f t="array" ref="J178">IF($A178="","",IFERROR(INDEX(PRESUPUESTO!$D$10:$D$174,MATCH($A178&amp;"|"&amp;$B178,PRESUPUESTO!$O$10:$O$174,0)),"⚠"))</f>
        <v/>
      </c>
      <c r="K178" s="218">
        <f t="array" ref="K178">IF($A178="","",IFERROR(INDEX(PRESUPUESTO!$C$10:$C$174,MATCH($A178&amp;"|"&amp;$B178,PRESUPUESTO!$O$10:$O$174,0)),""))</f>
        <v/>
      </c>
      <c r="L178" s="47">
        <f t="array" ref="L178">IF($A178="","",IFERROR(INDEX(PRESUPUESTO!$B$10:$B$174,MATCH($A178,PRESUPUESTO!$A$10:$A$174,0)),"⚠ clave no existe"))</f>
        <v/>
      </c>
      <c r="M178" s="51">
        <f t="array" ref="M178">IF($A178="","",IFERROR(INDEX(PRESUPUESTO!$C$10:$C$262,MATCH($A178,PRESUPUESTO!$A$10:$A$262,0)),""))</f>
        <v/>
      </c>
      <c r="N178" s="51">
        <f>IF($A178="","",IFERROR(SUMIF($A$10:$A$509,$A178,$I$10:$I$509)-$M178,""))</f>
        <v/>
      </c>
      <c r="O178" s="218" t="n"/>
      <c r="P178" s="4" t="n"/>
      <c r="Q178" s="4" t="n"/>
      <c r="R178" s="4" t="n"/>
      <c r="S178" s="4" t="n"/>
      <c r="T178" s="4" t="n"/>
      <c r="U178" s="4" t="n"/>
      <c r="V178" s="4" t="n"/>
      <c r="W178" s="4" t="n"/>
      <c r="X178" s="4" t="n"/>
      <c r="Y178" s="4" t="n"/>
      <c r="Z178" s="4" t="n"/>
    </row>
    <row r="179" ht="15.75" customHeight="1" s="371">
      <c r="A179" s="218" t="n"/>
      <c r="B179" s="218">
        <f t="array" ref="B179">IF($A179="","",IFERROR(INDEX(PRESUPUESTO!$N$10:$N$262,MATCH($A179,PRESUPUESTO!$A$10:$A$262,0)),""))</f>
        <v/>
      </c>
      <c r="C179" s="218" t="n"/>
      <c r="D179" s="218" t="n"/>
      <c r="E179" s="218" t="n"/>
      <c r="F179" s="218" t="n"/>
      <c r="G179" s="218" t="n"/>
      <c r="H179" s="218" t="n"/>
      <c r="I179" s="218" t="n"/>
      <c r="J179" s="218">
        <f t="array" ref="J179">IF($A179="","",IFERROR(INDEX(PRESUPUESTO!$D$10:$D$174,MATCH($A179&amp;"|"&amp;$B179,PRESUPUESTO!$O$10:$O$174,0)),"⚠"))</f>
        <v/>
      </c>
      <c r="K179" s="218">
        <f t="array" ref="K179">IF($A179="","",IFERROR(INDEX(PRESUPUESTO!$C$10:$C$174,MATCH($A179&amp;"|"&amp;$B179,PRESUPUESTO!$O$10:$O$174,0)),""))</f>
        <v/>
      </c>
      <c r="L179" s="47">
        <f t="array" ref="L179">IF($A179="","",IFERROR(INDEX(PRESUPUESTO!$B$10:$B$174,MATCH($A179,PRESUPUESTO!$A$10:$A$174,0)),"⚠ clave no existe"))</f>
        <v/>
      </c>
      <c r="M179" s="51">
        <f t="array" ref="M179">IF($A179="","",IFERROR(INDEX(PRESUPUESTO!$C$10:$C$262,MATCH($A179,PRESUPUESTO!$A$10:$A$262,0)),""))</f>
        <v/>
      </c>
      <c r="N179" s="51">
        <f>IF($A179="","",IFERROR(SUMIF($A$10:$A$509,$A179,$I$10:$I$509)-$M179,""))</f>
        <v/>
      </c>
      <c r="O179" s="218" t="n"/>
      <c r="P179" s="4" t="n"/>
      <c r="Q179" s="4" t="n"/>
      <c r="R179" s="4" t="n"/>
      <c r="S179" s="4" t="n"/>
      <c r="T179" s="4" t="n"/>
      <c r="U179" s="4" t="n"/>
      <c r="V179" s="4" t="n"/>
      <c r="W179" s="4" t="n"/>
      <c r="X179" s="4" t="n"/>
      <c r="Y179" s="4" t="n"/>
      <c r="Z179" s="4" t="n"/>
    </row>
    <row r="180" ht="15.75" customHeight="1" s="371">
      <c r="A180" s="218" t="n"/>
      <c r="B180" s="218">
        <f t="array" ref="B180">IF($A180="","",IFERROR(INDEX(PRESUPUESTO!$N$10:$N$262,MATCH($A180,PRESUPUESTO!$A$10:$A$262,0)),""))</f>
        <v/>
      </c>
      <c r="C180" s="218" t="n"/>
      <c r="D180" s="218" t="n"/>
      <c r="E180" s="218" t="n"/>
      <c r="F180" s="218" t="n"/>
      <c r="G180" s="218" t="n"/>
      <c r="H180" s="218" t="n"/>
      <c r="I180" s="218" t="n"/>
      <c r="J180" s="218">
        <f t="array" ref="J180">IF($A180="","",IFERROR(INDEX(PRESUPUESTO!$D$10:$D$174,MATCH($A180&amp;"|"&amp;$B180,PRESUPUESTO!$O$10:$O$174,0)),"⚠"))</f>
        <v/>
      </c>
      <c r="K180" s="218">
        <f t="array" ref="K180">IF($A180="","",IFERROR(INDEX(PRESUPUESTO!$C$10:$C$174,MATCH($A180&amp;"|"&amp;$B180,PRESUPUESTO!$O$10:$O$174,0)),""))</f>
        <v/>
      </c>
      <c r="L180" s="47">
        <f t="array" ref="L180">IF($A180="","",IFERROR(INDEX(PRESUPUESTO!$B$10:$B$174,MATCH($A180,PRESUPUESTO!$A$10:$A$174,0)),"⚠ clave no existe"))</f>
        <v/>
      </c>
      <c r="M180" s="51">
        <f t="array" ref="M180">IF($A180="","",IFERROR(INDEX(PRESUPUESTO!$C$10:$C$262,MATCH($A180,PRESUPUESTO!$A$10:$A$262,0)),""))</f>
        <v/>
      </c>
      <c r="N180" s="51">
        <f>IF($A180="","",IFERROR(SUMIF($A$10:$A$509,$A180,$I$10:$I$509)-$M180,""))</f>
        <v/>
      </c>
      <c r="O180" s="218" t="n"/>
      <c r="P180" s="4" t="n"/>
      <c r="Q180" s="4" t="n"/>
      <c r="R180" s="4" t="n"/>
      <c r="S180" s="4" t="n"/>
      <c r="T180" s="4" t="n"/>
      <c r="U180" s="4" t="n"/>
      <c r="V180" s="4" t="n"/>
      <c r="W180" s="4" t="n"/>
      <c r="X180" s="4" t="n"/>
      <c r="Y180" s="4" t="n"/>
      <c r="Z180" s="4" t="n"/>
    </row>
    <row r="181" ht="15.75" customHeight="1" s="371">
      <c r="A181" s="218" t="n"/>
      <c r="B181" s="218">
        <f t="array" ref="B181">IF($A181="","",IFERROR(INDEX(PRESUPUESTO!$N$10:$N$262,MATCH($A181,PRESUPUESTO!$A$10:$A$262,0)),""))</f>
        <v/>
      </c>
      <c r="C181" s="218" t="n"/>
      <c r="D181" s="218" t="n"/>
      <c r="E181" s="218" t="n"/>
      <c r="F181" s="218" t="n"/>
      <c r="G181" s="218" t="n"/>
      <c r="H181" s="218" t="n"/>
      <c r="I181" s="218" t="n"/>
      <c r="J181" s="218">
        <f t="array" ref="J181">IF($A181="","",IFERROR(INDEX(PRESUPUESTO!$D$10:$D$174,MATCH($A181&amp;"|"&amp;$B181,PRESUPUESTO!$O$10:$O$174,0)),"⚠"))</f>
        <v/>
      </c>
      <c r="K181" s="218">
        <f t="array" ref="K181">IF($A181="","",IFERROR(INDEX(PRESUPUESTO!$C$10:$C$174,MATCH($A181&amp;"|"&amp;$B181,PRESUPUESTO!$O$10:$O$174,0)),""))</f>
        <v/>
      </c>
      <c r="L181" s="47">
        <f t="array" ref="L181">IF($A181="","",IFERROR(INDEX(PRESUPUESTO!$B$10:$B$174,MATCH($A181,PRESUPUESTO!$A$10:$A$174,0)),"⚠ clave no existe"))</f>
        <v/>
      </c>
      <c r="M181" s="51">
        <f t="array" ref="M181">IF($A181="","",IFERROR(INDEX(PRESUPUESTO!$C$10:$C$262,MATCH($A181,PRESUPUESTO!$A$10:$A$262,0)),""))</f>
        <v/>
      </c>
      <c r="N181" s="51">
        <f>IF($A181="","",IFERROR(SUMIF($A$10:$A$509,$A181,$I$10:$I$509)-$M181,""))</f>
        <v/>
      </c>
      <c r="O181" s="218" t="n"/>
      <c r="P181" s="4" t="n"/>
      <c r="Q181" s="4" t="n"/>
      <c r="R181" s="4" t="n"/>
      <c r="S181" s="4" t="n"/>
      <c r="T181" s="4" t="n"/>
      <c r="U181" s="4" t="n"/>
      <c r="V181" s="4" t="n"/>
      <c r="W181" s="4" t="n"/>
      <c r="X181" s="4" t="n"/>
      <c r="Y181" s="4" t="n"/>
      <c r="Z181" s="4" t="n"/>
    </row>
    <row r="182" ht="15.75" customHeight="1" s="371">
      <c r="A182" s="218" t="n"/>
      <c r="B182" s="218">
        <f t="array" ref="B182">IF($A182="","",IFERROR(INDEX(PRESUPUESTO!$N$10:$N$262,MATCH($A182,PRESUPUESTO!$A$10:$A$262,0)),""))</f>
        <v/>
      </c>
      <c r="C182" s="218" t="n"/>
      <c r="D182" s="218" t="n"/>
      <c r="E182" s="218" t="n"/>
      <c r="F182" s="218" t="n"/>
      <c r="G182" s="218" t="n"/>
      <c r="H182" s="218" t="n"/>
      <c r="I182" s="218" t="n"/>
      <c r="J182" s="218">
        <f t="array" ref="J182">IF($A182="","",IFERROR(INDEX(PRESUPUESTO!$D$10:$D$174,MATCH($A182&amp;"|"&amp;$B182,PRESUPUESTO!$O$10:$O$174,0)),"⚠"))</f>
        <v/>
      </c>
      <c r="K182" s="218">
        <f t="array" ref="K182">IF($A182="","",IFERROR(INDEX(PRESUPUESTO!$C$10:$C$174,MATCH($A182&amp;"|"&amp;$B182,PRESUPUESTO!$O$10:$O$174,0)),""))</f>
        <v/>
      </c>
      <c r="L182" s="47">
        <f t="array" ref="L182">IF($A182="","",IFERROR(INDEX(PRESUPUESTO!$B$10:$B$174,MATCH($A182,PRESUPUESTO!$A$10:$A$174,0)),"⚠ clave no existe"))</f>
        <v/>
      </c>
      <c r="M182" s="51">
        <f t="array" ref="M182">IF($A182="","",IFERROR(INDEX(PRESUPUESTO!$C$10:$C$262,MATCH($A182,PRESUPUESTO!$A$10:$A$262,0)),""))</f>
        <v/>
      </c>
      <c r="N182" s="51">
        <f>IF($A182="","",IFERROR(SUMIF($A$10:$A$509,$A182,$I$10:$I$509)-$M182,""))</f>
        <v/>
      </c>
      <c r="O182" s="218" t="n"/>
      <c r="P182" s="4" t="n"/>
      <c r="Q182" s="4" t="n"/>
      <c r="R182" s="4" t="n"/>
      <c r="S182" s="4" t="n"/>
      <c r="T182" s="4" t="n"/>
      <c r="U182" s="4" t="n"/>
      <c r="V182" s="4" t="n"/>
      <c r="W182" s="4" t="n"/>
      <c r="X182" s="4" t="n"/>
      <c r="Y182" s="4" t="n"/>
      <c r="Z182" s="4" t="n"/>
    </row>
    <row r="183" ht="15.75" customHeight="1" s="371">
      <c r="A183" s="218" t="n"/>
      <c r="B183" s="218">
        <f t="array" ref="B183">IF($A183="","",IFERROR(INDEX(PRESUPUESTO!$N$10:$N$262,MATCH($A183,PRESUPUESTO!$A$10:$A$262,0)),""))</f>
        <v/>
      </c>
      <c r="C183" s="218" t="n"/>
      <c r="D183" s="218" t="n"/>
      <c r="E183" s="218" t="n"/>
      <c r="F183" s="218" t="n"/>
      <c r="G183" s="218" t="n"/>
      <c r="H183" s="218" t="n"/>
      <c r="I183" s="218" t="n"/>
      <c r="J183" s="218">
        <f t="array" ref="J183">IF($A183="","",IFERROR(INDEX(PRESUPUESTO!$D$10:$D$174,MATCH($A183&amp;"|"&amp;$B183,PRESUPUESTO!$O$10:$O$174,0)),"⚠"))</f>
        <v/>
      </c>
      <c r="K183" s="218">
        <f t="array" ref="K183">IF($A183="","",IFERROR(INDEX(PRESUPUESTO!$C$10:$C$174,MATCH($A183&amp;"|"&amp;$B183,PRESUPUESTO!$O$10:$O$174,0)),""))</f>
        <v/>
      </c>
      <c r="L183" s="47">
        <f t="array" ref="L183">IF($A183="","",IFERROR(INDEX(PRESUPUESTO!$B$10:$B$174,MATCH($A183,PRESUPUESTO!$A$10:$A$174,0)),"⚠ clave no existe"))</f>
        <v/>
      </c>
      <c r="M183" s="51">
        <f t="array" ref="M183">IF($A183="","",IFERROR(INDEX(PRESUPUESTO!$C$10:$C$262,MATCH($A183,PRESUPUESTO!$A$10:$A$262,0)),""))</f>
        <v/>
      </c>
      <c r="N183" s="51">
        <f>IF($A183="","",IFERROR(SUMIF($A$10:$A$509,$A183,$I$10:$I$509)-$M183,""))</f>
        <v/>
      </c>
      <c r="O183" s="218" t="n"/>
      <c r="P183" s="4" t="n"/>
      <c r="Q183" s="4" t="n"/>
      <c r="R183" s="4" t="n"/>
      <c r="S183" s="4" t="n"/>
      <c r="T183" s="4" t="n"/>
      <c r="U183" s="4" t="n"/>
      <c r="V183" s="4" t="n"/>
      <c r="W183" s="4" t="n"/>
      <c r="X183" s="4" t="n"/>
      <c r="Y183" s="4" t="n"/>
      <c r="Z183" s="4" t="n"/>
    </row>
    <row r="184" ht="15.75" customHeight="1" s="371">
      <c r="A184" s="218" t="n"/>
      <c r="B184" s="218">
        <f t="array" ref="B184">IF($A184="","",IFERROR(INDEX(PRESUPUESTO!$N$10:$N$262,MATCH($A184,PRESUPUESTO!$A$10:$A$262,0)),""))</f>
        <v/>
      </c>
      <c r="C184" s="218" t="n"/>
      <c r="D184" s="218" t="n"/>
      <c r="E184" s="218" t="n"/>
      <c r="F184" s="218" t="n"/>
      <c r="G184" s="218" t="n"/>
      <c r="H184" s="218" t="n"/>
      <c r="I184" s="218" t="n"/>
      <c r="J184" s="218">
        <f t="array" ref="J184">IF($A184="","",IFERROR(INDEX(PRESUPUESTO!$D$10:$D$174,MATCH($A184&amp;"|"&amp;$B184,PRESUPUESTO!$O$10:$O$174,0)),"⚠"))</f>
        <v/>
      </c>
      <c r="K184" s="218">
        <f t="array" ref="K184">IF($A184="","",IFERROR(INDEX(PRESUPUESTO!$C$10:$C$174,MATCH($A184&amp;"|"&amp;$B184,PRESUPUESTO!$O$10:$O$174,0)),""))</f>
        <v/>
      </c>
      <c r="L184" s="47">
        <f t="array" ref="L184">IF($A184="","",IFERROR(INDEX(PRESUPUESTO!$B$10:$B$174,MATCH($A184,PRESUPUESTO!$A$10:$A$174,0)),"⚠ clave no existe"))</f>
        <v/>
      </c>
      <c r="M184" s="51">
        <f t="array" ref="M184">IF($A184="","",IFERROR(INDEX(PRESUPUESTO!$C$10:$C$262,MATCH($A184,PRESUPUESTO!$A$10:$A$262,0)),""))</f>
        <v/>
      </c>
      <c r="N184" s="51">
        <f>IF($A184="","",IFERROR(SUMIF($A$10:$A$509,$A184,$I$10:$I$509)-$M184,""))</f>
        <v/>
      </c>
      <c r="O184" s="218" t="n"/>
      <c r="P184" s="4" t="n"/>
      <c r="Q184" s="4" t="n"/>
      <c r="R184" s="4" t="n"/>
      <c r="S184" s="4" t="n"/>
      <c r="T184" s="4" t="n"/>
      <c r="U184" s="4" t="n"/>
      <c r="V184" s="4" t="n"/>
      <c r="W184" s="4" t="n"/>
      <c r="X184" s="4" t="n"/>
      <c r="Y184" s="4" t="n"/>
      <c r="Z184" s="4" t="n"/>
    </row>
    <row r="185" ht="15.75" customHeight="1" s="371">
      <c r="A185" s="218" t="n"/>
      <c r="B185" s="218">
        <f t="array" ref="B185">IF($A185="","",IFERROR(INDEX(PRESUPUESTO!$N$10:$N$262,MATCH($A185,PRESUPUESTO!$A$10:$A$262,0)),""))</f>
        <v/>
      </c>
      <c r="C185" s="218" t="n"/>
      <c r="D185" s="218" t="n"/>
      <c r="E185" s="218" t="n"/>
      <c r="F185" s="218" t="n"/>
      <c r="G185" s="218" t="n"/>
      <c r="H185" s="218" t="n"/>
      <c r="I185" s="218" t="n"/>
      <c r="J185" s="218">
        <f t="array" ref="J185">IF($A185="","",IFERROR(INDEX(PRESUPUESTO!$D$10:$D$174,MATCH($A185&amp;"|"&amp;$B185,PRESUPUESTO!$O$10:$O$174,0)),"⚠"))</f>
        <v/>
      </c>
      <c r="K185" s="218">
        <f t="array" ref="K185">IF($A185="","",IFERROR(INDEX(PRESUPUESTO!$C$10:$C$174,MATCH($A185&amp;"|"&amp;$B185,PRESUPUESTO!$O$10:$O$174,0)),""))</f>
        <v/>
      </c>
      <c r="L185" s="47">
        <f t="array" ref="L185">IF($A185="","",IFERROR(INDEX(PRESUPUESTO!$B$10:$B$174,MATCH($A185,PRESUPUESTO!$A$10:$A$174,0)),"⚠ clave no existe"))</f>
        <v/>
      </c>
      <c r="M185" s="51">
        <f t="array" ref="M185">IF($A185="","",IFERROR(INDEX(PRESUPUESTO!$C$10:$C$262,MATCH($A185,PRESUPUESTO!$A$10:$A$262,0)),""))</f>
        <v/>
      </c>
      <c r="N185" s="51">
        <f>IF($A185="","",IFERROR(SUMIF($A$10:$A$509,$A185,$I$10:$I$509)-$M185,""))</f>
        <v/>
      </c>
      <c r="O185" s="218" t="n"/>
      <c r="P185" s="4" t="n"/>
      <c r="Q185" s="4" t="n"/>
      <c r="R185" s="4" t="n"/>
      <c r="S185" s="4" t="n"/>
      <c r="T185" s="4" t="n"/>
      <c r="U185" s="4" t="n"/>
      <c r="V185" s="4" t="n"/>
      <c r="W185" s="4" t="n"/>
      <c r="X185" s="4" t="n"/>
      <c r="Y185" s="4" t="n"/>
      <c r="Z185" s="4" t="n"/>
    </row>
    <row r="186" ht="15.75" customHeight="1" s="371">
      <c r="A186" s="218" t="n"/>
      <c r="B186" s="218">
        <f t="array" ref="B186">IF($A186="","",IFERROR(INDEX(PRESUPUESTO!$N$10:$N$262,MATCH($A186,PRESUPUESTO!$A$10:$A$262,0)),""))</f>
        <v/>
      </c>
      <c r="C186" s="218" t="n"/>
      <c r="D186" s="218" t="n"/>
      <c r="E186" s="218" t="n"/>
      <c r="F186" s="218" t="n"/>
      <c r="G186" s="218" t="n"/>
      <c r="H186" s="218" t="n"/>
      <c r="I186" s="218" t="n"/>
      <c r="J186" s="218">
        <f t="array" ref="J186">IF($A186="","",IFERROR(INDEX(PRESUPUESTO!$D$10:$D$174,MATCH($A186&amp;"|"&amp;$B186,PRESUPUESTO!$O$10:$O$174,0)),"⚠"))</f>
        <v/>
      </c>
      <c r="K186" s="218">
        <f t="array" ref="K186">IF($A186="","",IFERROR(INDEX(PRESUPUESTO!$C$10:$C$174,MATCH($A186&amp;"|"&amp;$B186,PRESUPUESTO!$O$10:$O$174,0)),""))</f>
        <v/>
      </c>
      <c r="L186" s="47">
        <f t="array" ref="L186">IF($A186="","",IFERROR(INDEX(PRESUPUESTO!$B$10:$B$174,MATCH($A186,PRESUPUESTO!$A$10:$A$174,0)),"⚠ clave no existe"))</f>
        <v/>
      </c>
      <c r="M186" s="51">
        <f t="array" ref="M186">IF($A186="","",IFERROR(INDEX(PRESUPUESTO!$C$10:$C$262,MATCH($A186,PRESUPUESTO!$A$10:$A$262,0)),""))</f>
        <v/>
      </c>
      <c r="N186" s="51">
        <f>IF($A186="","",IFERROR(SUMIF($A$10:$A$509,$A186,$I$10:$I$509)-$M186,""))</f>
        <v/>
      </c>
      <c r="O186" s="218" t="n"/>
      <c r="P186" s="4" t="n"/>
      <c r="Q186" s="4" t="n"/>
      <c r="R186" s="4" t="n"/>
      <c r="S186" s="4" t="n"/>
      <c r="T186" s="4" t="n"/>
      <c r="U186" s="4" t="n"/>
      <c r="V186" s="4" t="n"/>
      <c r="W186" s="4" t="n"/>
      <c r="X186" s="4" t="n"/>
      <c r="Y186" s="4" t="n"/>
      <c r="Z186" s="4" t="n"/>
    </row>
    <row r="187" ht="15.75" customHeight="1" s="371">
      <c r="A187" s="218" t="n"/>
      <c r="B187" s="218">
        <f t="array" ref="B187">IF($A187="","",IFERROR(INDEX(PRESUPUESTO!$N$10:$N$262,MATCH($A187,PRESUPUESTO!$A$10:$A$262,0)),""))</f>
        <v/>
      </c>
      <c r="C187" s="218" t="n"/>
      <c r="D187" s="218" t="n"/>
      <c r="E187" s="218" t="n"/>
      <c r="F187" s="218" t="n"/>
      <c r="G187" s="218" t="n"/>
      <c r="H187" s="218" t="n"/>
      <c r="I187" s="218" t="n"/>
      <c r="J187" s="218">
        <f t="array" ref="J187">IF($A187="","",IFERROR(INDEX(PRESUPUESTO!$D$10:$D$174,MATCH($A187&amp;"|"&amp;$B187,PRESUPUESTO!$O$10:$O$174,0)),"⚠"))</f>
        <v/>
      </c>
      <c r="K187" s="218">
        <f t="array" ref="K187">IF($A187="","",IFERROR(INDEX(PRESUPUESTO!$C$10:$C$174,MATCH($A187&amp;"|"&amp;$B187,PRESUPUESTO!$O$10:$O$174,0)),""))</f>
        <v/>
      </c>
      <c r="L187" s="47">
        <f t="array" ref="L187">IF($A187="","",IFERROR(INDEX(PRESUPUESTO!$B$10:$B$174,MATCH($A187,PRESUPUESTO!$A$10:$A$174,0)),"⚠ clave no existe"))</f>
        <v/>
      </c>
      <c r="M187" s="51">
        <f t="array" ref="M187">IF($A187="","",IFERROR(INDEX(PRESUPUESTO!$C$10:$C$262,MATCH($A187,PRESUPUESTO!$A$10:$A$262,0)),""))</f>
        <v/>
      </c>
      <c r="N187" s="51">
        <f>IF($A187="","",IFERROR(SUMIF($A$10:$A$509,$A187,$I$10:$I$509)-$M187,""))</f>
        <v/>
      </c>
      <c r="O187" s="218" t="n"/>
      <c r="P187" s="4" t="n"/>
      <c r="Q187" s="4" t="n"/>
      <c r="R187" s="4" t="n"/>
      <c r="S187" s="4" t="n"/>
      <c r="T187" s="4" t="n"/>
      <c r="U187" s="4" t="n"/>
      <c r="V187" s="4" t="n"/>
      <c r="W187" s="4" t="n"/>
      <c r="X187" s="4" t="n"/>
      <c r="Y187" s="4" t="n"/>
      <c r="Z187" s="4" t="n"/>
    </row>
    <row r="188" ht="15.75" customHeight="1" s="371">
      <c r="A188" s="218" t="n"/>
      <c r="B188" s="218">
        <f t="array" ref="B188">IF($A188="","",IFERROR(INDEX(PRESUPUESTO!$N$10:$N$262,MATCH($A188,PRESUPUESTO!$A$10:$A$262,0)),""))</f>
        <v/>
      </c>
      <c r="C188" s="218" t="n"/>
      <c r="D188" s="218" t="n"/>
      <c r="E188" s="218" t="n"/>
      <c r="F188" s="218" t="n"/>
      <c r="G188" s="218" t="n"/>
      <c r="H188" s="218" t="n"/>
      <c r="I188" s="218" t="n"/>
      <c r="J188" s="218">
        <f t="array" ref="J188">IF($A188="","",IFERROR(INDEX(PRESUPUESTO!$D$10:$D$174,MATCH($A188&amp;"|"&amp;$B188,PRESUPUESTO!$O$10:$O$174,0)),"⚠"))</f>
        <v/>
      </c>
      <c r="K188" s="218">
        <f t="array" ref="K188">IF($A188="","",IFERROR(INDEX(PRESUPUESTO!$C$10:$C$174,MATCH($A188&amp;"|"&amp;$B188,PRESUPUESTO!$O$10:$O$174,0)),""))</f>
        <v/>
      </c>
      <c r="L188" s="47">
        <f t="array" ref="L188">IF($A188="","",IFERROR(INDEX(PRESUPUESTO!$B$10:$B$174,MATCH($A188,PRESUPUESTO!$A$10:$A$174,0)),"⚠ clave no existe"))</f>
        <v/>
      </c>
      <c r="M188" s="51">
        <f t="array" ref="M188">IF($A188="","",IFERROR(INDEX(PRESUPUESTO!$C$10:$C$262,MATCH($A188,PRESUPUESTO!$A$10:$A$262,0)),""))</f>
        <v/>
      </c>
      <c r="N188" s="51">
        <f>IF($A188="","",IFERROR(SUMIF($A$10:$A$509,$A188,$I$10:$I$509)-$M188,""))</f>
        <v/>
      </c>
      <c r="O188" s="218" t="n"/>
      <c r="P188" s="4" t="n"/>
      <c r="Q188" s="4" t="n"/>
      <c r="R188" s="4" t="n"/>
      <c r="S188" s="4" t="n"/>
      <c r="T188" s="4" t="n"/>
      <c r="U188" s="4" t="n"/>
      <c r="V188" s="4" t="n"/>
      <c r="W188" s="4" t="n"/>
      <c r="X188" s="4" t="n"/>
      <c r="Y188" s="4" t="n"/>
      <c r="Z188" s="4" t="n"/>
    </row>
    <row r="189" ht="15.75" customHeight="1" s="371">
      <c r="A189" s="218" t="n"/>
      <c r="B189" s="218">
        <f t="array" ref="B189">IF($A189="","",IFERROR(INDEX(PRESUPUESTO!$N$10:$N$262,MATCH($A189,PRESUPUESTO!$A$10:$A$262,0)),""))</f>
        <v/>
      </c>
      <c r="C189" s="218" t="n"/>
      <c r="D189" s="218" t="n"/>
      <c r="E189" s="218" t="n"/>
      <c r="F189" s="218" t="n"/>
      <c r="G189" s="218" t="n"/>
      <c r="H189" s="218" t="n"/>
      <c r="I189" s="218" t="n"/>
      <c r="J189" s="218">
        <f t="array" ref="J189">IF($A189="","",IFERROR(INDEX(PRESUPUESTO!$D$10:$D$174,MATCH($A189&amp;"|"&amp;$B189,PRESUPUESTO!$O$10:$O$174,0)),"⚠"))</f>
        <v/>
      </c>
      <c r="K189" s="218">
        <f t="array" ref="K189">IF($A189="","",IFERROR(INDEX(PRESUPUESTO!$C$10:$C$174,MATCH($A189&amp;"|"&amp;$B189,PRESUPUESTO!$O$10:$O$174,0)),""))</f>
        <v/>
      </c>
      <c r="L189" s="47">
        <f t="array" ref="L189">IF($A189="","",IFERROR(INDEX(PRESUPUESTO!$B$10:$B$174,MATCH($A189,PRESUPUESTO!$A$10:$A$174,0)),"⚠ clave no existe"))</f>
        <v/>
      </c>
      <c r="M189" s="51">
        <f t="array" ref="M189">IF($A189="","",IFERROR(INDEX(PRESUPUESTO!$C$10:$C$262,MATCH($A189,PRESUPUESTO!$A$10:$A$262,0)),""))</f>
        <v/>
      </c>
      <c r="N189" s="51">
        <f>IF($A189="","",IFERROR(SUMIF($A$10:$A$509,$A189,$I$10:$I$509)-$M189,""))</f>
        <v/>
      </c>
      <c r="O189" s="218" t="n"/>
      <c r="P189" s="4" t="n"/>
      <c r="Q189" s="4" t="n"/>
      <c r="R189" s="4" t="n"/>
      <c r="S189" s="4" t="n"/>
      <c r="T189" s="4" t="n"/>
      <c r="U189" s="4" t="n"/>
      <c r="V189" s="4" t="n"/>
      <c r="W189" s="4" t="n"/>
      <c r="X189" s="4" t="n"/>
      <c r="Y189" s="4" t="n"/>
      <c r="Z189" s="4" t="n"/>
    </row>
    <row r="190" ht="15.75" customHeight="1" s="371">
      <c r="A190" s="218" t="n"/>
      <c r="B190" s="218">
        <f t="array" ref="B190">IF($A190="","",IFERROR(INDEX(PRESUPUESTO!$N$10:$N$262,MATCH($A190,PRESUPUESTO!$A$10:$A$262,0)),""))</f>
        <v/>
      </c>
      <c r="C190" s="218" t="n"/>
      <c r="D190" s="218" t="n"/>
      <c r="E190" s="218" t="n"/>
      <c r="F190" s="218" t="n"/>
      <c r="G190" s="218" t="n"/>
      <c r="H190" s="218" t="n"/>
      <c r="I190" s="218" t="n"/>
      <c r="J190" s="218">
        <f t="array" ref="J190">IF($A190="","",IFERROR(INDEX(PRESUPUESTO!$D$10:$D$174,MATCH($A190&amp;"|"&amp;$B190,PRESUPUESTO!$O$10:$O$174,0)),"⚠"))</f>
        <v/>
      </c>
      <c r="K190" s="218">
        <f t="array" ref="K190">IF($A190="","",IFERROR(INDEX(PRESUPUESTO!$C$10:$C$174,MATCH($A190&amp;"|"&amp;$B190,PRESUPUESTO!$O$10:$O$174,0)),""))</f>
        <v/>
      </c>
      <c r="L190" s="47">
        <f t="array" ref="L190">IF($A190="","",IFERROR(INDEX(PRESUPUESTO!$B$10:$B$174,MATCH($A190,PRESUPUESTO!$A$10:$A$174,0)),"⚠ clave no existe"))</f>
        <v/>
      </c>
      <c r="M190" s="51">
        <f t="array" ref="M190">IF($A190="","",IFERROR(INDEX(PRESUPUESTO!$C$10:$C$262,MATCH($A190,PRESUPUESTO!$A$10:$A$262,0)),""))</f>
        <v/>
      </c>
      <c r="N190" s="51">
        <f>IF($A190="","",IFERROR(SUMIF($A$10:$A$509,$A190,$I$10:$I$509)-$M190,""))</f>
        <v/>
      </c>
      <c r="O190" s="218" t="n"/>
      <c r="P190" s="4" t="n"/>
      <c r="Q190" s="4" t="n"/>
      <c r="R190" s="4" t="n"/>
      <c r="S190" s="4" t="n"/>
      <c r="T190" s="4" t="n"/>
      <c r="U190" s="4" t="n"/>
      <c r="V190" s="4" t="n"/>
      <c r="W190" s="4" t="n"/>
      <c r="X190" s="4" t="n"/>
      <c r="Y190" s="4" t="n"/>
      <c r="Z190" s="4" t="n"/>
    </row>
    <row r="191" ht="15.75" customHeight="1" s="371">
      <c r="A191" s="218" t="n"/>
      <c r="B191" s="218">
        <f t="array" ref="B191">IF($A191="","",IFERROR(INDEX(PRESUPUESTO!$N$10:$N$262,MATCH($A191,PRESUPUESTO!$A$10:$A$262,0)),""))</f>
        <v/>
      </c>
      <c r="C191" s="218" t="n"/>
      <c r="D191" s="218" t="n"/>
      <c r="E191" s="218" t="n"/>
      <c r="F191" s="218" t="n"/>
      <c r="G191" s="218" t="n"/>
      <c r="H191" s="218" t="n"/>
      <c r="I191" s="218" t="n"/>
      <c r="J191" s="218">
        <f t="array" ref="J191">IF($A191="","",IFERROR(INDEX(PRESUPUESTO!$D$10:$D$174,MATCH($A191&amp;"|"&amp;$B191,PRESUPUESTO!$O$10:$O$174,0)),"⚠"))</f>
        <v/>
      </c>
      <c r="K191" s="218">
        <f t="array" ref="K191">IF($A191="","",IFERROR(INDEX(PRESUPUESTO!$C$10:$C$174,MATCH($A191&amp;"|"&amp;$B191,PRESUPUESTO!$O$10:$O$174,0)),""))</f>
        <v/>
      </c>
      <c r="L191" s="47">
        <f t="array" ref="L191">IF($A191="","",IFERROR(INDEX(PRESUPUESTO!$B$10:$B$174,MATCH($A191,PRESUPUESTO!$A$10:$A$174,0)),"⚠ clave no existe"))</f>
        <v/>
      </c>
      <c r="M191" s="51">
        <f t="array" ref="M191">IF($A191="","",IFERROR(INDEX(PRESUPUESTO!$C$10:$C$262,MATCH($A191,PRESUPUESTO!$A$10:$A$262,0)),""))</f>
        <v/>
      </c>
      <c r="N191" s="51">
        <f>IF($A191="","",IFERROR(SUMIF($A$10:$A$509,$A191,$I$10:$I$509)-$M191,""))</f>
        <v/>
      </c>
      <c r="O191" s="218" t="n"/>
      <c r="P191" s="4" t="n"/>
      <c r="Q191" s="4" t="n"/>
      <c r="R191" s="4" t="n"/>
      <c r="S191" s="4" t="n"/>
      <c r="T191" s="4" t="n"/>
      <c r="U191" s="4" t="n"/>
      <c r="V191" s="4" t="n"/>
      <c r="W191" s="4" t="n"/>
      <c r="X191" s="4" t="n"/>
      <c r="Y191" s="4" t="n"/>
      <c r="Z191" s="4" t="n"/>
    </row>
    <row r="192" ht="15.75" customHeight="1" s="371">
      <c r="A192" s="218" t="n"/>
      <c r="B192" s="218">
        <f t="array" ref="B192">IF($A192="","",IFERROR(INDEX(PRESUPUESTO!$N$10:$N$262,MATCH($A192,PRESUPUESTO!$A$10:$A$262,0)),""))</f>
        <v/>
      </c>
      <c r="C192" s="218" t="n"/>
      <c r="D192" s="218" t="n"/>
      <c r="E192" s="218" t="n"/>
      <c r="F192" s="218" t="n"/>
      <c r="G192" s="218" t="n"/>
      <c r="H192" s="218" t="n"/>
      <c r="I192" s="218" t="n"/>
      <c r="J192" s="218">
        <f t="array" ref="J192">IF($A192="","",IFERROR(INDEX(PRESUPUESTO!$D$10:$D$174,MATCH($A192&amp;"|"&amp;$B192,PRESUPUESTO!$O$10:$O$174,0)),"⚠"))</f>
        <v/>
      </c>
      <c r="K192" s="218">
        <f t="array" ref="K192">IF($A192="","",IFERROR(INDEX(PRESUPUESTO!$C$10:$C$174,MATCH($A192&amp;"|"&amp;$B192,PRESUPUESTO!$O$10:$O$174,0)),""))</f>
        <v/>
      </c>
      <c r="L192" s="47">
        <f t="array" ref="L192">IF($A192="","",IFERROR(INDEX(PRESUPUESTO!$B$10:$B$174,MATCH($A192,PRESUPUESTO!$A$10:$A$174,0)),"⚠ clave no existe"))</f>
        <v/>
      </c>
      <c r="M192" s="51">
        <f t="array" ref="M192">IF($A192="","",IFERROR(INDEX(PRESUPUESTO!$C$10:$C$262,MATCH($A192,PRESUPUESTO!$A$10:$A$262,0)),""))</f>
        <v/>
      </c>
      <c r="N192" s="51">
        <f>IF($A192="","",IFERROR(SUMIF($A$10:$A$509,$A192,$I$10:$I$509)-$M192,""))</f>
        <v/>
      </c>
      <c r="O192" s="218" t="n"/>
      <c r="P192" s="4" t="n"/>
      <c r="Q192" s="4" t="n"/>
      <c r="R192" s="4" t="n"/>
      <c r="S192" s="4" t="n"/>
      <c r="T192" s="4" t="n"/>
      <c r="U192" s="4" t="n"/>
      <c r="V192" s="4" t="n"/>
      <c r="W192" s="4" t="n"/>
      <c r="X192" s="4" t="n"/>
      <c r="Y192" s="4" t="n"/>
      <c r="Z192" s="4" t="n"/>
    </row>
    <row r="193" ht="15.75" customHeight="1" s="371">
      <c r="A193" s="218" t="n"/>
      <c r="B193" s="218">
        <f t="array" ref="B193">IF($A193="","",IFERROR(INDEX(PRESUPUESTO!$N$10:$N$262,MATCH($A193,PRESUPUESTO!$A$10:$A$262,0)),""))</f>
        <v/>
      </c>
      <c r="C193" s="218" t="n"/>
      <c r="D193" s="218" t="n"/>
      <c r="E193" s="218" t="n"/>
      <c r="F193" s="218" t="n"/>
      <c r="G193" s="218" t="n"/>
      <c r="H193" s="218" t="n"/>
      <c r="I193" s="218" t="n"/>
      <c r="J193" s="218">
        <f t="array" ref="J193">IF($A193="","",IFERROR(INDEX(PRESUPUESTO!$D$10:$D$174,MATCH($A193&amp;"|"&amp;$B193,PRESUPUESTO!$O$10:$O$174,0)),"⚠"))</f>
        <v/>
      </c>
      <c r="K193" s="218">
        <f t="array" ref="K193">IF($A193="","",IFERROR(INDEX(PRESUPUESTO!$C$10:$C$174,MATCH($A193&amp;"|"&amp;$B193,PRESUPUESTO!$O$10:$O$174,0)),""))</f>
        <v/>
      </c>
      <c r="L193" s="47">
        <f t="array" ref="L193">IF($A193="","",IFERROR(INDEX(PRESUPUESTO!$B$10:$B$174,MATCH($A193,PRESUPUESTO!$A$10:$A$174,0)),"⚠ clave no existe"))</f>
        <v/>
      </c>
      <c r="M193" s="51">
        <f t="array" ref="M193">IF($A193="","",IFERROR(INDEX(PRESUPUESTO!$C$10:$C$262,MATCH($A193,PRESUPUESTO!$A$10:$A$262,0)),""))</f>
        <v/>
      </c>
      <c r="N193" s="51">
        <f>IF($A193="","",IFERROR(SUMIF($A$10:$A$509,$A193,$I$10:$I$509)-$M193,""))</f>
        <v/>
      </c>
      <c r="O193" s="218" t="n"/>
      <c r="P193" s="4" t="n"/>
      <c r="Q193" s="4" t="n"/>
      <c r="R193" s="4" t="n"/>
      <c r="S193" s="4" t="n"/>
      <c r="T193" s="4" t="n"/>
      <c r="U193" s="4" t="n"/>
      <c r="V193" s="4" t="n"/>
      <c r="W193" s="4" t="n"/>
      <c r="X193" s="4" t="n"/>
      <c r="Y193" s="4" t="n"/>
      <c r="Z193" s="4" t="n"/>
    </row>
    <row r="194" ht="15.75" customHeight="1" s="371">
      <c r="A194" s="218" t="n"/>
      <c r="B194" s="218">
        <f t="array" ref="B194">IF($A194="","",IFERROR(INDEX(PRESUPUESTO!$N$10:$N$262,MATCH($A194,PRESUPUESTO!$A$10:$A$262,0)),""))</f>
        <v/>
      </c>
      <c r="C194" s="218" t="n"/>
      <c r="D194" s="218" t="n"/>
      <c r="E194" s="218" t="n"/>
      <c r="F194" s="218" t="n"/>
      <c r="G194" s="218" t="n"/>
      <c r="H194" s="218" t="n"/>
      <c r="I194" s="218" t="n"/>
      <c r="J194" s="218">
        <f t="array" ref="J194">IF($A194="","",IFERROR(INDEX(PRESUPUESTO!$D$10:$D$174,MATCH($A194&amp;"|"&amp;$B194,PRESUPUESTO!$O$10:$O$174,0)),"⚠"))</f>
        <v/>
      </c>
      <c r="K194" s="218">
        <f t="array" ref="K194">IF($A194="","",IFERROR(INDEX(PRESUPUESTO!$C$10:$C$174,MATCH($A194&amp;"|"&amp;$B194,PRESUPUESTO!$O$10:$O$174,0)),""))</f>
        <v/>
      </c>
      <c r="L194" s="47">
        <f t="array" ref="L194">IF($A194="","",IFERROR(INDEX(PRESUPUESTO!$B$10:$B$174,MATCH($A194,PRESUPUESTO!$A$10:$A$174,0)),"⚠ clave no existe"))</f>
        <v/>
      </c>
      <c r="M194" s="51">
        <f t="array" ref="M194">IF($A194="","",IFERROR(INDEX(PRESUPUESTO!$C$10:$C$262,MATCH($A194,PRESUPUESTO!$A$10:$A$262,0)),""))</f>
        <v/>
      </c>
      <c r="N194" s="51">
        <f>IF($A194="","",IFERROR(SUMIF($A$10:$A$509,$A194,$I$10:$I$509)-$M194,""))</f>
        <v/>
      </c>
      <c r="O194" s="218" t="n"/>
      <c r="P194" s="4" t="n"/>
      <c r="Q194" s="4" t="n"/>
      <c r="R194" s="4" t="n"/>
      <c r="S194" s="4" t="n"/>
      <c r="T194" s="4" t="n"/>
      <c r="U194" s="4" t="n"/>
      <c r="V194" s="4" t="n"/>
      <c r="W194" s="4" t="n"/>
      <c r="X194" s="4" t="n"/>
      <c r="Y194" s="4" t="n"/>
      <c r="Z194" s="4" t="n"/>
    </row>
    <row r="195" ht="15.75" customHeight="1" s="371">
      <c r="A195" s="218" t="n"/>
      <c r="B195" s="218">
        <f t="array" ref="B195">IF($A195="","",IFERROR(INDEX(PRESUPUESTO!$N$10:$N$262,MATCH($A195,PRESUPUESTO!$A$10:$A$262,0)),""))</f>
        <v/>
      </c>
      <c r="C195" s="218" t="n"/>
      <c r="D195" s="218" t="n"/>
      <c r="E195" s="218" t="n"/>
      <c r="F195" s="218" t="n"/>
      <c r="G195" s="218" t="n"/>
      <c r="H195" s="218" t="n"/>
      <c r="I195" s="218" t="n"/>
      <c r="J195" s="218">
        <f t="array" ref="J195">IF($A195="","",IFERROR(INDEX(PRESUPUESTO!$D$10:$D$174,MATCH($A195&amp;"|"&amp;$B195,PRESUPUESTO!$O$10:$O$174,0)),"⚠"))</f>
        <v/>
      </c>
      <c r="K195" s="218">
        <f t="array" ref="K195">IF($A195="","",IFERROR(INDEX(PRESUPUESTO!$C$10:$C$174,MATCH($A195&amp;"|"&amp;$B195,PRESUPUESTO!$O$10:$O$174,0)),""))</f>
        <v/>
      </c>
      <c r="L195" s="47">
        <f t="array" ref="L195">IF($A195="","",IFERROR(INDEX(PRESUPUESTO!$B$10:$B$174,MATCH($A195,PRESUPUESTO!$A$10:$A$174,0)),"⚠ clave no existe"))</f>
        <v/>
      </c>
      <c r="M195" s="51">
        <f t="array" ref="M195">IF($A195="","",IFERROR(INDEX(PRESUPUESTO!$C$10:$C$262,MATCH($A195,PRESUPUESTO!$A$10:$A$262,0)),""))</f>
        <v/>
      </c>
      <c r="N195" s="51">
        <f>IF($A195="","",IFERROR(SUMIF($A$10:$A$509,$A195,$I$10:$I$509)-$M195,""))</f>
        <v/>
      </c>
      <c r="O195" s="218" t="n"/>
      <c r="P195" s="4" t="n"/>
      <c r="Q195" s="4" t="n"/>
      <c r="R195" s="4" t="n"/>
      <c r="S195" s="4" t="n"/>
      <c r="T195" s="4" t="n"/>
      <c r="U195" s="4" t="n"/>
      <c r="V195" s="4" t="n"/>
      <c r="W195" s="4" t="n"/>
      <c r="X195" s="4" t="n"/>
      <c r="Y195" s="4" t="n"/>
      <c r="Z195" s="4" t="n"/>
    </row>
    <row r="196" ht="15.75" customHeight="1" s="371">
      <c r="A196" s="218" t="n"/>
      <c r="B196" s="218">
        <f t="array" ref="B196">IF($A196="","",IFERROR(INDEX(PRESUPUESTO!$N$10:$N$262,MATCH($A196,PRESUPUESTO!$A$10:$A$262,0)),""))</f>
        <v/>
      </c>
      <c r="C196" s="218" t="n"/>
      <c r="D196" s="218" t="n"/>
      <c r="E196" s="218" t="n"/>
      <c r="F196" s="218" t="n"/>
      <c r="G196" s="218" t="n"/>
      <c r="H196" s="218" t="n"/>
      <c r="I196" s="218" t="n"/>
      <c r="J196" s="218">
        <f t="array" ref="J196">IF($A196="","",IFERROR(INDEX(PRESUPUESTO!$D$10:$D$174,MATCH($A196&amp;"|"&amp;$B196,PRESUPUESTO!$O$10:$O$174,0)),"⚠"))</f>
        <v/>
      </c>
      <c r="K196" s="218">
        <f t="array" ref="K196">IF($A196="","",IFERROR(INDEX(PRESUPUESTO!$C$10:$C$174,MATCH($A196&amp;"|"&amp;$B196,PRESUPUESTO!$O$10:$O$174,0)),""))</f>
        <v/>
      </c>
      <c r="L196" s="47">
        <f t="array" ref="L196">IF($A196="","",IFERROR(INDEX(PRESUPUESTO!$B$10:$B$174,MATCH($A196,PRESUPUESTO!$A$10:$A$174,0)),"⚠ clave no existe"))</f>
        <v/>
      </c>
      <c r="M196" s="51">
        <f t="array" ref="M196">IF($A196="","",IFERROR(INDEX(PRESUPUESTO!$C$10:$C$262,MATCH($A196,PRESUPUESTO!$A$10:$A$262,0)),""))</f>
        <v/>
      </c>
      <c r="N196" s="51">
        <f>IF($A196="","",IFERROR(SUMIF($A$10:$A$509,$A196,$I$10:$I$509)-$M196,""))</f>
        <v/>
      </c>
      <c r="O196" s="218" t="n"/>
      <c r="P196" s="4" t="n"/>
      <c r="Q196" s="4" t="n"/>
      <c r="R196" s="4" t="n"/>
      <c r="S196" s="4" t="n"/>
      <c r="T196" s="4" t="n"/>
      <c r="U196" s="4" t="n"/>
      <c r="V196" s="4" t="n"/>
      <c r="W196" s="4" t="n"/>
      <c r="X196" s="4" t="n"/>
      <c r="Y196" s="4" t="n"/>
      <c r="Z196" s="4" t="n"/>
    </row>
    <row r="197" ht="15.75" customHeight="1" s="371">
      <c r="A197" s="218" t="n"/>
      <c r="B197" s="218">
        <f t="array" ref="B197">IF($A197="","",IFERROR(INDEX(PRESUPUESTO!$N$10:$N$262,MATCH($A197,PRESUPUESTO!$A$10:$A$262,0)),""))</f>
        <v/>
      </c>
      <c r="C197" s="218" t="n"/>
      <c r="D197" s="218" t="n"/>
      <c r="E197" s="218" t="n"/>
      <c r="F197" s="218" t="n"/>
      <c r="G197" s="218" t="n"/>
      <c r="H197" s="218" t="n"/>
      <c r="I197" s="218" t="n"/>
      <c r="J197" s="218">
        <f t="array" ref="J197">IF($A197="","",IFERROR(INDEX(PRESUPUESTO!$D$10:$D$174,MATCH($A197&amp;"|"&amp;$B197,PRESUPUESTO!$O$10:$O$174,0)),"⚠"))</f>
        <v/>
      </c>
      <c r="K197" s="218">
        <f t="array" ref="K197">IF($A197="","",IFERROR(INDEX(PRESUPUESTO!$C$10:$C$174,MATCH($A197&amp;"|"&amp;$B197,PRESUPUESTO!$O$10:$O$174,0)),""))</f>
        <v/>
      </c>
      <c r="L197" s="47">
        <f t="array" ref="L197">IF($A197="","",IFERROR(INDEX(PRESUPUESTO!$B$10:$B$174,MATCH($A197,PRESUPUESTO!$A$10:$A$174,0)),"⚠ clave no existe"))</f>
        <v/>
      </c>
      <c r="M197" s="51">
        <f t="array" ref="M197">IF($A197="","",IFERROR(INDEX(PRESUPUESTO!$C$10:$C$262,MATCH($A197,PRESUPUESTO!$A$10:$A$262,0)),""))</f>
        <v/>
      </c>
      <c r="N197" s="51">
        <f>IF($A197="","",IFERROR(SUMIF($A$10:$A$509,$A197,$I$10:$I$509)-$M197,""))</f>
        <v/>
      </c>
      <c r="O197" s="218" t="n"/>
      <c r="P197" s="4" t="n"/>
      <c r="Q197" s="4" t="n"/>
      <c r="R197" s="4" t="n"/>
      <c r="S197" s="4" t="n"/>
      <c r="T197" s="4" t="n"/>
      <c r="U197" s="4" t="n"/>
      <c r="V197" s="4" t="n"/>
      <c r="W197" s="4" t="n"/>
      <c r="X197" s="4" t="n"/>
      <c r="Y197" s="4" t="n"/>
      <c r="Z197" s="4" t="n"/>
    </row>
    <row r="198" ht="15.75" customHeight="1" s="371">
      <c r="A198" s="218" t="n"/>
      <c r="B198" s="218">
        <f t="array" ref="B198">IF($A198="","",IFERROR(INDEX(PRESUPUESTO!$N$10:$N$262,MATCH($A198,PRESUPUESTO!$A$10:$A$262,0)),""))</f>
        <v/>
      </c>
      <c r="C198" s="218" t="n"/>
      <c r="D198" s="218" t="n"/>
      <c r="E198" s="218" t="n"/>
      <c r="F198" s="218" t="n"/>
      <c r="G198" s="218" t="n"/>
      <c r="H198" s="218" t="n"/>
      <c r="I198" s="218" t="n"/>
      <c r="J198" s="218">
        <f t="array" ref="J198">IF($A198="","",IFERROR(INDEX(PRESUPUESTO!$D$10:$D$174,MATCH($A198&amp;"|"&amp;$B198,PRESUPUESTO!$O$10:$O$174,0)),"⚠"))</f>
        <v/>
      </c>
      <c r="K198" s="218">
        <f t="array" ref="K198">IF($A198="","",IFERROR(INDEX(PRESUPUESTO!$C$10:$C$174,MATCH($A198&amp;"|"&amp;$B198,PRESUPUESTO!$O$10:$O$174,0)),""))</f>
        <v/>
      </c>
      <c r="L198" s="47">
        <f t="array" ref="L198">IF($A198="","",IFERROR(INDEX(PRESUPUESTO!$B$10:$B$174,MATCH($A198,PRESUPUESTO!$A$10:$A$174,0)),"⚠ clave no existe"))</f>
        <v/>
      </c>
      <c r="M198" s="51">
        <f t="array" ref="M198">IF($A198="","",IFERROR(INDEX(PRESUPUESTO!$C$10:$C$262,MATCH($A198,PRESUPUESTO!$A$10:$A$262,0)),""))</f>
        <v/>
      </c>
      <c r="N198" s="51">
        <f>IF($A198="","",IFERROR(SUMIF($A$10:$A$509,$A198,$I$10:$I$509)-$M198,""))</f>
        <v/>
      </c>
      <c r="O198" s="218" t="n"/>
      <c r="P198" s="4" t="n"/>
      <c r="Q198" s="4" t="n"/>
      <c r="R198" s="4" t="n"/>
      <c r="S198" s="4" t="n"/>
      <c r="T198" s="4" t="n"/>
      <c r="U198" s="4" t="n"/>
      <c r="V198" s="4" t="n"/>
      <c r="W198" s="4" t="n"/>
      <c r="X198" s="4" t="n"/>
      <c r="Y198" s="4" t="n"/>
      <c r="Z198" s="4" t="n"/>
    </row>
    <row r="199" ht="15.75" customHeight="1" s="371">
      <c r="A199" s="218" t="n"/>
      <c r="B199" s="218">
        <f t="array" ref="B199">IF($A199="","",IFERROR(INDEX(PRESUPUESTO!$N$10:$N$262,MATCH($A199,PRESUPUESTO!$A$10:$A$262,0)),""))</f>
        <v/>
      </c>
      <c r="C199" s="218" t="n"/>
      <c r="D199" s="218" t="n"/>
      <c r="E199" s="218" t="n"/>
      <c r="F199" s="218" t="n"/>
      <c r="G199" s="218" t="n"/>
      <c r="H199" s="218" t="n"/>
      <c r="I199" s="218" t="n"/>
      <c r="J199" s="218">
        <f t="array" ref="J199">IF($A199="","",IFERROR(INDEX(PRESUPUESTO!$D$10:$D$174,MATCH($A199&amp;"|"&amp;$B199,PRESUPUESTO!$O$10:$O$174,0)),"⚠"))</f>
        <v/>
      </c>
      <c r="K199" s="218">
        <f t="array" ref="K199">IF($A199="","",IFERROR(INDEX(PRESUPUESTO!$C$10:$C$174,MATCH($A199&amp;"|"&amp;$B199,PRESUPUESTO!$O$10:$O$174,0)),""))</f>
        <v/>
      </c>
      <c r="L199" s="47">
        <f t="array" ref="L199">IF($A199="","",IFERROR(INDEX(PRESUPUESTO!$B$10:$B$174,MATCH($A199,PRESUPUESTO!$A$10:$A$174,0)),"⚠ clave no existe"))</f>
        <v/>
      </c>
      <c r="M199" s="51">
        <f t="array" ref="M199">IF($A199="","",IFERROR(INDEX(PRESUPUESTO!$C$10:$C$262,MATCH($A199,PRESUPUESTO!$A$10:$A$262,0)),""))</f>
        <v/>
      </c>
      <c r="N199" s="51">
        <f>IF($A199="","",IFERROR(SUMIF($A$10:$A$509,$A199,$I$10:$I$509)-$M199,""))</f>
        <v/>
      </c>
      <c r="O199" s="218" t="n"/>
      <c r="P199" s="4" t="n"/>
      <c r="Q199" s="4" t="n"/>
      <c r="R199" s="4" t="n"/>
      <c r="S199" s="4" t="n"/>
      <c r="T199" s="4" t="n"/>
      <c r="U199" s="4" t="n"/>
      <c r="V199" s="4" t="n"/>
      <c r="W199" s="4" t="n"/>
      <c r="X199" s="4" t="n"/>
      <c r="Y199" s="4" t="n"/>
      <c r="Z199" s="4" t="n"/>
    </row>
    <row r="200" ht="15.75" customHeight="1" s="371">
      <c r="A200" s="218" t="n"/>
      <c r="B200" s="218">
        <f t="array" ref="B200">IF($A200="","",IFERROR(INDEX(PRESUPUESTO!$N$10:$N$262,MATCH($A200,PRESUPUESTO!$A$10:$A$262,0)),""))</f>
        <v/>
      </c>
      <c r="C200" s="218" t="n"/>
      <c r="D200" s="218" t="n"/>
      <c r="E200" s="218" t="n"/>
      <c r="F200" s="218" t="n"/>
      <c r="G200" s="218" t="n"/>
      <c r="H200" s="218" t="n"/>
      <c r="I200" s="218" t="n"/>
      <c r="J200" s="218">
        <f t="array" ref="J200">IF($A200="","",IFERROR(INDEX(PRESUPUESTO!$D$10:$D$174,MATCH($A200&amp;"|"&amp;$B200,PRESUPUESTO!$O$10:$O$174,0)),"⚠"))</f>
        <v/>
      </c>
      <c r="K200" s="218">
        <f t="array" ref="K200">IF($A200="","",IFERROR(INDEX(PRESUPUESTO!$C$10:$C$174,MATCH($A200&amp;"|"&amp;$B200,PRESUPUESTO!$O$10:$O$174,0)),""))</f>
        <v/>
      </c>
      <c r="L200" s="47">
        <f t="array" ref="L200">IF($A200="","",IFERROR(INDEX(PRESUPUESTO!$B$10:$B$174,MATCH($A200,PRESUPUESTO!$A$10:$A$174,0)),"⚠ clave no existe"))</f>
        <v/>
      </c>
      <c r="M200" s="51">
        <f t="array" ref="M200">IF($A200="","",IFERROR(INDEX(PRESUPUESTO!$C$10:$C$262,MATCH($A200,PRESUPUESTO!$A$10:$A$262,0)),""))</f>
        <v/>
      </c>
      <c r="N200" s="51">
        <f>IF($A200="","",IFERROR(SUMIF($A$10:$A$509,$A200,$I$10:$I$509)-$M200,""))</f>
        <v/>
      </c>
      <c r="O200" s="218" t="n"/>
      <c r="P200" s="4" t="n"/>
      <c r="Q200" s="4" t="n"/>
      <c r="R200" s="4" t="n"/>
      <c r="S200" s="4" t="n"/>
      <c r="T200" s="4" t="n"/>
      <c r="U200" s="4" t="n"/>
      <c r="V200" s="4" t="n"/>
      <c r="W200" s="4" t="n"/>
      <c r="X200" s="4" t="n"/>
      <c r="Y200" s="4" t="n"/>
      <c r="Z200" s="4" t="n"/>
    </row>
    <row r="201" ht="15.75" customHeight="1" s="371">
      <c r="A201" s="218" t="n"/>
      <c r="B201" s="218">
        <f t="array" ref="B201">IF($A201="","",IFERROR(INDEX(PRESUPUESTO!$N$10:$N$262,MATCH($A201,PRESUPUESTO!$A$10:$A$262,0)),""))</f>
        <v/>
      </c>
      <c r="C201" s="218" t="n"/>
      <c r="D201" s="218" t="n"/>
      <c r="E201" s="218" t="n"/>
      <c r="F201" s="218" t="n"/>
      <c r="G201" s="218" t="n"/>
      <c r="H201" s="218" t="n"/>
      <c r="I201" s="218" t="n"/>
      <c r="J201" s="218">
        <f t="array" ref="J201">IF($A201="","",IFERROR(INDEX(PRESUPUESTO!$D$10:$D$174,MATCH($A201&amp;"|"&amp;$B201,PRESUPUESTO!$O$10:$O$174,0)),"⚠"))</f>
        <v/>
      </c>
      <c r="K201" s="218">
        <f t="array" ref="K201">IF($A201="","",IFERROR(INDEX(PRESUPUESTO!$C$10:$C$174,MATCH($A201&amp;"|"&amp;$B201,PRESUPUESTO!$O$10:$O$174,0)),""))</f>
        <v/>
      </c>
      <c r="L201" s="47">
        <f t="array" ref="L201">IF($A201="","",IFERROR(INDEX(PRESUPUESTO!$B$10:$B$174,MATCH($A201,PRESUPUESTO!$A$10:$A$174,0)),"⚠ clave no existe"))</f>
        <v/>
      </c>
      <c r="M201" s="51">
        <f t="array" ref="M201">IF($A201="","",IFERROR(INDEX(PRESUPUESTO!$C$10:$C$262,MATCH($A201,PRESUPUESTO!$A$10:$A$262,0)),""))</f>
        <v/>
      </c>
      <c r="N201" s="51">
        <f>IF($A201="","",IFERROR(SUMIF($A$10:$A$509,$A201,$I$10:$I$509)-$M201,""))</f>
        <v/>
      </c>
      <c r="O201" s="218" t="n"/>
      <c r="P201" s="4" t="n"/>
      <c r="Q201" s="4" t="n"/>
      <c r="R201" s="4" t="n"/>
      <c r="S201" s="4" t="n"/>
      <c r="T201" s="4" t="n"/>
      <c r="U201" s="4" t="n"/>
      <c r="V201" s="4" t="n"/>
      <c r="W201" s="4" t="n"/>
      <c r="X201" s="4" t="n"/>
      <c r="Y201" s="4" t="n"/>
      <c r="Z201" s="4" t="n"/>
    </row>
    <row r="202" ht="15.75" customHeight="1" s="371">
      <c r="A202" s="218" t="n"/>
      <c r="B202" s="218">
        <f t="array" ref="B202">IF($A202="","",IFERROR(INDEX(PRESUPUESTO!$N$10:$N$262,MATCH($A202,PRESUPUESTO!$A$10:$A$262,0)),""))</f>
        <v/>
      </c>
      <c r="C202" s="218" t="n"/>
      <c r="D202" s="218" t="n"/>
      <c r="E202" s="218" t="n"/>
      <c r="F202" s="218" t="n"/>
      <c r="G202" s="218" t="n"/>
      <c r="H202" s="218" t="n"/>
      <c r="I202" s="218" t="n"/>
      <c r="J202" s="218">
        <f t="array" ref="J202">IF($A202="","",IFERROR(INDEX(PRESUPUESTO!$D$10:$D$174,MATCH($A202&amp;"|"&amp;$B202,PRESUPUESTO!$O$10:$O$174,0)),"⚠"))</f>
        <v/>
      </c>
      <c r="K202" s="218">
        <f t="array" ref="K202">IF($A202="","",IFERROR(INDEX(PRESUPUESTO!$C$10:$C$174,MATCH($A202&amp;"|"&amp;$B202,PRESUPUESTO!$O$10:$O$174,0)),""))</f>
        <v/>
      </c>
      <c r="L202" s="47">
        <f t="array" ref="L202">IF($A202="","",IFERROR(INDEX(PRESUPUESTO!$B$10:$B$174,MATCH($A202,PRESUPUESTO!$A$10:$A$174,0)),"⚠ clave no existe"))</f>
        <v/>
      </c>
      <c r="M202" s="51">
        <f t="array" ref="M202">IF($A202="","",IFERROR(INDEX(PRESUPUESTO!$C$10:$C$262,MATCH($A202,PRESUPUESTO!$A$10:$A$262,0)),""))</f>
        <v/>
      </c>
      <c r="N202" s="51">
        <f>IF($A202="","",IFERROR(SUMIF($A$10:$A$509,$A202,$I$10:$I$509)-$M202,""))</f>
        <v/>
      </c>
      <c r="O202" s="218" t="n"/>
      <c r="P202" s="4" t="n"/>
      <c r="Q202" s="4" t="n"/>
      <c r="R202" s="4" t="n"/>
      <c r="S202" s="4" t="n"/>
      <c r="T202" s="4" t="n"/>
      <c r="U202" s="4" t="n"/>
      <c r="V202" s="4" t="n"/>
      <c r="W202" s="4" t="n"/>
      <c r="X202" s="4" t="n"/>
      <c r="Y202" s="4" t="n"/>
      <c r="Z202" s="4" t="n"/>
    </row>
    <row r="203" ht="15.75" customHeight="1" s="371">
      <c r="A203" s="218" t="n"/>
      <c r="B203" s="218">
        <f t="array" ref="B203">IF($A203="","",IFERROR(INDEX(PRESUPUESTO!$N$10:$N$262,MATCH($A203,PRESUPUESTO!$A$10:$A$262,0)),""))</f>
        <v/>
      </c>
      <c r="C203" s="218" t="n"/>
      <c r="D203" s="218" t="n"/>
      <c r="E203" s="218" t="n"/>
      <c r="F203" s="218" t="n"/>
      <c r="G203" s="218" t="n"/>
      <c r="H203" s="218" t="n"/>
      <c r="I203" s="218" t="n"/>
      <c r="J203" s="218">
        <f t="array" ref="J203">IF($A203="","",IFERROR(INDEX(PRESUPUESTO!$D$10:$D$174,MATCH($A203&amp;"|"&amp;$B203,PRESUPUESTO!$O$10:$O$174,0)),"⚠"))</f>
        <v/>
      </c>
      <c r="K203" s="218">
        <f t="array" ref="K203">IF($A203="","",IFERROR(INDEX(PRESUPUESTO!$C$10:$C$174,MATCH($A203&amp;"|"&amp;$B203,PRESUPUESTO!$O$10:$O$174,0)),""))</f>
        <v/>
      </c>
      <c r="L203" s="47">
        <f t="array" ref="L203">IF($A203="","",IFERROR(INDEX(PRESUPUESTO!$B$10:$B$174,MATCH($A203,PRESUPUESTO!$A$10:$A$174,0)),"⚠ clave no existe"))</f>
        <v/>
      </c>
      <c r="M203" s="51">
        <f t="array" ref="M203">IF($A203="","",IFERROR(INDEX(PRESUPUESTO!$C$10:$C$262,MATCH($A203,PRESUPUESTO!$A$10:$A$262,0)),""))</f>
        <v/>
      </c>
      <c r="N203" s="51">
        <f>IF($A203="","",IFERROR(SUMIF($A$10:$A$509,$A203,$I$10:$I$509)-$M203,""))</f>
        <v/>
      </c>
      <c r="O203" s="218" t="n"/>
      <c r="P203" s="4" t="n"/>
      <c r="Q203" s="4" t="n"/>
      <c r="R203" s="4" t="n"/>
      <c r="S203" s="4" t="n"/>
      <c r="T203" s="4" t="n"/>
      <c r="U203" s="4" t="n"/>
      <c r="V203" s="4" t="n"/>
      <c r="W203" s="4" t="n"/>
      <c r="X203" s="4" t="n"/>
      <c r="Y203" s="4" t="n"/>
      <c r="Z203" s="4" t="n"/>
    </row>
    <row r="204" ht="15.75" customHeight="1" s="371">
      <c r="A204" s="218" t="n"/>
      <c r="B204" s="218">
        <f t="array" ref="B204">IF($A204="","",IFERROR(INDEX(PRESUPUESTO!$N$10:$N$262,MATCH($A204,PRESUPUESTO!$A$10:$A$262,0)),""))</f>
        <v/>
      </c>
      <c r="C204" s="218" t="n"/>
      <c r="D204" s="218" t="n"/>
      <c r="E204" s="218" t="n"/>
      <c r="F204" s="218" t="n"/>
      <c r="G204" s="218" t="n"/>
      <c r="H204" s="218" t="n"/>
      <c r="I204" s="218" t="n"/>
      <c r="J204" s="218">
        <f t="array" ref="J204">IF($A204="","",IFERROR(INDEX(PRESUPUESTO!$D$10:$D$174,MATCH($A204&amp;"|"&amp;$B204,PRESUPUESTO!$O$10:$O$174,0)),"⚠"))</f>
        <v/>
      </c>
      <c r="K204" s="218">
        <f t="array" ref="K204">IF($A204="","",IFERROR(INDEX(PRESUPUESTO!$C$10:$C$174,MATCH($A204&amp;"|"&amp;$B204,PRESUPUESTO!$O$10:$O$174,0)),""))</f>
        <v/>
      </c>
      <c r="L204" s="47">
        <f t="array" ref="L204">IF($A204="","",IFERROR(INDEX(PRESUPUESTO!$B$10:$B$174,MATCH($A204,PRESUPUESTO!$A$10:$A$174,0)),"⚠ clave no existe"))</f>
        <v/>
      </c>
      <c r="M204" s="51">
        <f t="array" ref="M204">IF($A204="","",IFERROR(INDEX(PRESUPUESTO!$C$10:$C$262,MATCH($A204,PRESUPUESTO!$A$10:$A$262,0)),""))</f>
        <v/>
      </c>
      <c r="N204" s="51">
        <f>IF($A204="","",IFERROR(SUMIF($A$10:$A$509,$A204,$I$10:$I$509)-$M204,""))</f>
        <v/>
      </c>
      <c r="O204" s="218" t="n"/>
      <c r="P204" s="4" t="n"/>
      <c r="Q204" s="4" t="n"/>
      <c r="R204" s="4" t="n"/>
      <c r="S204" s="4" t="n"/>
      <c r="T204" s="4" t="n"/>
      <c r="U204" s="4" t="n"/>
      <c r="V204" s="4" t="n"/>
      <c r="W204" s="4" t="n"/>
      <c r="X204" s="4" t="n"/>
      <c r="Y204" s="4" t="n"/>
      <c r="Z204" s="4" t="n"/>
    </row>
    <row r="205" ht="15.75" customHeight="1" s="371">
      <c r="A205" s="218" t="n"/>
      <c r="B205" s="218">
        <f t="array" ref="B205">IF($A205="","",IFERROR(INDEX(PRESUPUESTO!$N$10:$N$262,MATCH($A205,PRESUPUESTO!$A$10:$A$262,0)),""))</f>
        <v/>
      </c>
      <c r="C205" s="218" t="n"/>
      <c r="D205" s="218" t="n"/>
      <c r="E205" s="218" t="n"/>
      <c r="F205" s="218" t="n"/>
      <c r="G205" s="218" t="n"/>
      <c r="H205" s="218" t="n"/>
      <c r="I205" s="218" t="n"/>
      <c r="J205" s="218">
        <f t="array" ref="J205">IF($A205="","",IFERROR(INDEX(PRESUPUESTO!$D$10:$D$174,MATCH($A205&amp;"|"&amp;$B205,PRESUPUESTO!$O$10:$O$174,0)),"⚠"))</f>
        <v/>
      </c>
      <c r="K205" s="218">
        <f t="array" ref="K205">IF($A205="","",IFERROR(INDEX(PRESUPUESTO!$C$10:$C$174,MATCH($A205&amp;"|"&amp;$B205,PRESUPUESTO!$O$10:$O$174,0)),""))</f>
        <v/>
      </c>
      <c r="L205" s="47">
        <f t="array" ref="L205">IF($A205="","",IFERROR(INDEX(PRESUPUESTO!$B$10:$B$174,MATCH($A205,PRESUPUESTO!$A$10:$A$174,0)),"⚠ clave no existe"))</f>
        <v/>
      </c>
      <c r="M205" s="51">
        <f t="array" ref="M205">IF($A205="","",IFERROR(INDEX(PRESUPUESTO!$C$10:$C$262,MATCH($A205,PRESUPUESTO!$A$10:$A$262,0)),""))</f>
        <v/>
      </c>
      <c r="N205" s="51">
        <f>IF($A205="","",IFERROR(SUMIF($A$10:$A$509,$A205,$I$10:$I$509)-$M205,""))</f>
        <v/>
      </c>
      <c r="O205" s="218" t="n"/>
      <c r="P205" s="4" t="n"/>
      <c r="Q205" s="4" t="n"/>
      <c r="R205" s="4" t="n"/>
      <c r="S205" s="4" t="n"/>
      <c r="T205" s="4" t="n"/>
      <c r="U205" s="4" t="n"/>
      <c r="V205" s="4" t="n"/>
      <c r="W205" s="4" t="n"/>
      <c r="X205" s="4" t="n"/>
      <c r="Y205" s="4" t="n"/>
      <c r="Z205" s="4" t="n"/>
    </row>
    <row r="206" ht="15.75" customHeight="1" s="371">
      <c r="A206" s="218" t="n"/>
      <c r="B206" s="218">
        <f t="array" ref="B206">IF($A206="","",IFERROR(INDEX(PRESUPUESTO!$N$10:$N$262,MATCH($A206,PRESUPUESTO!$A$10:$A$262,0)),""))</f>
        <v/>
      </c>
      <c r="C206" s="218" t="n"/>
      <c r="D206" s="218" t="n"/>
      <c r="E206" s="218" t="n"/>
      <c r="F206" s="218" t="n"/>
      <c r="G206" s="218" t="n"/>
      <c r="H206" s="218" t="n"/>
      <c r="I206" s="218" t="n"/>
      <c r="J206" s="218">
        <f t="array" ref="J206">IF($A206="","",IFERROR(INDEX(PRESUPUESTO!$D$10:$D$174,MATCH($A206&amp;"|"&amp;$B206,PRESUPUESTO!$O$10:$O$174,0)),"⚠"))</f>
        <v/>
      </c>
      <c r="K206" s="218">
        <f t="array" ref="K206">IF($A206="","",IFERROR(INDEX(PRESUPUESTO!$C$10:$C$174,MATCH($A206&amp;"|"&amp;$B206,PRESUPUESTO!$O$10:$O$174,0)),""))</f>
        <v/>
      </c>
      <c r="L206" s="47">
        <f t="array" ref="L206">IF($A206="","",IFERROR(INDEX(PRESUPUESTO!$B$10:$B$174,MATCH($A206,PRESUPUESTO!$A$10:$A$174,0)),"⚠ clave no existe"))</f>
        <v/>
      </c>
      <c r="M206" s="51">
        <f t="array" ref="M206">IF($A206="","",IFERROR(INDEX(PRESUPUESTO!$C$10:$C$262,MATCH($A206,PRESUPUESTO!$A$10:$A$262,0)),""))</f>
        <v/>
      </c>
      <c r="N206" s="51">
        <f>IF($A206="","",IFERROR(SUMIF($A$10:$A$509,$A206,$I$10:$I$509)-$M206,""))</f>
        <v/>
      </c>
      <c r="O206" s="218" t="n"/>
      <c r="P206" s="4" t="n"/>
      <c r="Q206" s="4" t="n"/>
      <c r="R206" s="4" t="n"/>
      <c r="S206" s="4" t="n"/>
      <c r="T206" s="4" t="n"/>
      <c r="U206" s="4" t="n"/>
      <c r="V206" s="4" t="n"/>
      <c r="W206" s="4" t="n"/>
      <c r="X206" s="4" t="n"/>
      <c r="Y206" s="4" t="n"/>
      <c r="Z206" s="4" t="n"/>
    </row>
    <row r="207" ht="15.75" customHeight="1" s="371">
      <c r="A207" s="218" t="n"/>
      <c r="B207" s="218">
        <f t="array" ref="B207">IF($A207="","",IFERROR(INDEX(PRESUPUESTO!$N$10:$N$262,MATCH($A207,PRESUPUESTO!$A$10:$A$262,0)),""))</f>
        <v/>
      </c>
      <c r="C207" s="218" t="n"/>
      <c r="D207" s="218" t="n"/>
      <c r="E207" s="218" t="n"/>
      <c r="F207" s="218" t="n"/>
      <c r="G207" s="218" t="n"/>
      <c r="H207" s="218" t="n"/>
      <c r="I207" s="218" t="n"/>
      <c r="J207" s="218">
        <f t="array" ref="J207">IF($A207="","",IFERROR(INDEX(PRESUPUESTO!$D$10:$D$174,MATCH($A207&amp;"|"&amp;$B207,PRESUPUESTO!$O$10:$O$174,0)),"⚠"))</f>
        <v/>
      </c>
      <c r="K207" s="218">
        <f t="array" ref="K207">IF($A207="","",IFERROR(INDEX(PRESUPUESTO!$C$10:$C$174,MATCH($A207&amp;"|"&amp;$B207,PRESUPUESTO!$O$10:$O$174,0)),""))</f>
        <v/>
      </c>
      <c r="L207" s="47">
        <f t="array" ref="L207">IF($A207="","",IFERROR(INDEX(PRESUPUESTO!$B$10:$B$174,MATCH($A207,PRESUPUESTO!$A$10:$A$174,0)),"⚠ clave no existe"))</f>
        <v/>
      </c>
      <c r="M207" s="51">
        <f t="array" ref="M207">IF($A207="","",IFERROR(INDEX(PRESUPUESTO!$C$10:$C$262,MATCH($A207,PRESUPUESTO!$A$10:$A$262,0)),""))</f>
        <v/>
      </c>
      <c r="N207" s="51">
        <f>IF($A207="","",IFERROR(SUMIF($A$10:$A$509,$A207,$I$10:$I$509)-$M207,""))</f>
        <v/>
      </c>
      <c r="O207" s="218" t="n"/>
      <c r="P207" s="4" t="n"/>
      <c r="Q207" s="4" t="n"/>
      <c r="R207" s="4" t="n"/>
      <c r="S207" s="4" t="n"/>
      <c r="T207" s="4" t="n"/>
      <c r="U207" s="4" t="n"/>
      <c r="V207" s="4" t="n"/>
      <c r="W207" s="4" t="n"/>
      <c r="X207" s="4" t="n"/>
      <c r="Y207" s="4" t="n"/>
      <c r="Z207" s="4" t="n"/>
    </row>
    <row r="208" ht="15.75" customHeight="1" s="371">
      <c r="A208" s="218" t="n"/>
      <c r="B208" s="218">
        <f t="array" ref="B208">IF($A208="","",IFERROR(INDEX(PRESUPUESTO!$N$10:$N$262,MATCH($A208,PRESUPUESTO!$A$10:$A$262,0)),""))</f>
        <v/>
      </c>
      <c r="C208" s="218" t="n"/>
      <c r="D208" s="218" t="n"/>
      <c r="E208" s="218" t="n"/>
      <c r="F208" s="218" t="n"/>
      <c r="G208" s="218" t="n"/>
      <c r="H208" s="218" t="n"/>
      <c r="I208" s="218" t="n"/>
      <c r="J208" s="218">
        <f t="array" ref="J208">IF($A208="","",IFERROR(INDEX(PRESUPUESTO!$D$10:$D$174,MATCH($A208&amp;"|"&amp;$B208,PRESUPUESTO!$O$10:$O$174,0)),"⚠"))</f>
        <v/>
      </c>
      <c r="K208" s="218">
        <f t="array" ref="K208">IF($A208="","",IFERROR(INDEX(PRESUPUESTO!$C$10:$C$174,MATCH($A208&amp;"|"&amp;$B208,PRESUPUESTO!$O$10:$O$174,0)),""))</f>
        <v/>
      </c>
      <c r="L208" s="47">
        <f t="array" ref="L208">IF($A208="","",IFERROR(INDEX(PRESUPUESTO!$B$10:$B$174,MATCH($A208,PRESUPUESTO!$A$10:$A$174,0)),"⚠ clave no existe"))</f>
        <v/>
      </c>
      <c r="M208" s="51">
        <f t="array" ref="M208">IF($A208="","",IFERROR(INDEX(PRESUPUESTO!$C$10:$C$262,MATCH($A208,PRESUPUESTO!$A$10:$A$262,0)),""))</f>
        <v/>
      </c>
      <c r="N208" s="51">
        <f>IF($A208="","",IFERROR(SUMIF($A$10:$A$509,$A208,$I$10:$I$509)-$M208,""))</f>
        <v/>
      </c>
      <c r="O208" s="218" t="n"/>
      <c r="P208" s="4" t="n"/>
      <c r="Q208" s="4" t="n"/>
      <c r="R208" s="4" t="n"/>
      <c r="S208" s="4" t="n"/>
      <c r="T208" s="4" t="n"/>
      <c r="U208" s="4" t="n"/>
      <c r="V208" s="4" t="n"/>
      <c r="W208" s="4" t="n"/>
      <c r="X208" s="4" t="n"/>
      <c r="Y208" s="4" t="n"/>
      <c r="Z208" s="4" t="n"/>
    </row>
    <row r="209" ht="15.75" customHeight="1" s="371">
      <c r="A209" s="218" t="n"/>
      <c r="B209" s="218">
        <f t="array" ref="B209">IF($A209="","",IFERROR(INDEX(PRESUPUESTO!$N$10:$N$262,MATCH($A209,PRESUPUESTO!$A$10:$A$262,0)),""))</f>
        <v/>
      </c>
      <c r="C209" s="218" t="n"/>
      <c r="D209" s="218" t="n"/>
      <c r="E209" s="218" t="n"/>
      <c r="F209" s="218" t="n"/>
      <c r="G209" s="218" t="n"/>
      <c r="H209" s="218" t="n"/>
      <c r="I209" s="218" t="n"/>
      <c r="J209" s="218">
        <f t="array" ref="J209">IF($A209="","",IFERROR(INDEX(PRESUPUESTO!$D$10:$D$174,MATCH($A209&amp;"|"&amp;$B209,PRESUPUESTO!$O$10:$O$174,0)),"⚠"))</f>
        <v/>
      </c>
      <c r="K209" s="218">
        <f t="array" ref="K209">IF($A209="","",IFERROR(INDEX(PRESUPUESTO!$C$10:$C$174,MATCH($A209&amp;"|"&amp;$B209,PRESUPUESTO!$O$10:$O$174,0)),""))</f>
        <v/>
      </c>
      <c r="L209" s="47">
        <f t="array" ref="L209">IF($A209="","",IFERROR(INDEX(PRESUPUESTO!$B$10:$B$174,MATCH($A209,PRESUPUESTO!$A$10:$A$174,0)),"⚠ clave no existe"))</f>
        <v/>
      </c>
      <c r="M209" s="51">
        <f t="array" ref="M209">IF($A209="","",IFERROR(INDEX(PRESUPUESTO!$C$10:$C$262,MATCH($A209,PRESUPUESTO!$A$10:$A$262,0)),""))</f>
        <v/>
      </c>
      <c r="N209" s="51">
        <f>IF($A209="","",IFERROR(SUMIF($A$10:$A$509,$A209,$I$10:$I$509)-$M209,""))</f>
        <v/>
      </c>
      <c r="O209" s="218" t="n"/>
      <c r="P209" s="4" t="n"/>
      <c r="Q209" s="4" t="n"/>
      <c r="R209" s="4" t="n"/>
      <c r="S209" s="4" t="n"/>
      <c r="T209" s="4" t="n"/>
      <c r="U209" s="4" t="n"/>
      <c r="V209" s="4" t="n"/>
      <c r="W209" s="4" t="n"/>
      <c r="X209" s="4" t="n"/>
      <c r="Y209" s="4" t="n"/>
      <c r="Z209" s="4" t="n"/>
    </row>
    <row r="210" ht="15.75" customHeight="1" s="371">
      <c r="A210" s="218" t="n"/>
      <c r="B210" s="218">
        <f t="array" ref="B210">IF($A210="","",IFERROR(INDEX(PRESUPUESTO!$N$10:$N$262,MATCH($A210,PRESUPUESTO!$A$10:$A$262,0)),""))</f>
        <v/>
      </c>
      <c r="C210" s="218" t="n"/>
      <c r="D210" s="218" t="n"/>
      <c r="E210" s="218" t="n"/>
      <c r="F210" s="218" t="n"/>
      <c r="G210" s="218" t="n"/>
      <c r="H210" s="218" t="n"/>
      <c r="I210" s="218" t="n"/>
      <c r="J210" s="218">
        <f t="array" ref="J210">IF($A210="","",IFERROR(INDEX(PRESUPUESTO!$D$10:$D$174,MATCH($A210&amp;"|"&amp;$B210,PRESUPUESTO!$O$10:$O$174,0)),"⚠"))</f>
        <v/>
      </c>
      <c r="K210" s="218">
        <f t="array" ref="K210">IF($A210="","",IFERROR(INDEX(PRESUPUESTO!$C$10:$C$174,MATCH($A210&amp;"|"&amp;$B210,PRESUPUESTO!$O$10:$O$174,0)),""))</f>
        <v/>
      </c>
      <c r="L210" s="47">
        <f t="array" ref="L210">IF($A210="","",IFERROR(INDEX(PRESUPUESTO!$B$10:$B$174,MATCH($A210,PRESUPUESTO!$A$10:$A$174,0)),"⚠ clave no existe"))</f>
        <v/>
      </c>
      <c r="M210" s="51">
        <f t="array" ref="M210">IF($A210="","",IFERROR(INDEX(PRESUPUESTO!$C$10:$C$262,MATCH($A210,PRESUPUESTO!$A$10:$A$262,0)),""))</f>
        <v/>
      </c>
      <c r="N210" s="51">
        <f>IF($A210="","",IFERROR(SUMIF($A$10:$A$509,$A210,$I$10:$I$509)-$M210,""))</f>
        <v/>
      </c>
      <c r="O210" s="218" t="n"/>
      <c r="P210" s="4" t="n"/>
      <c r="Q210" s="4" t="n"/>
      <c r="R210" s="4" t="n"/>
      <c r="S210" s="4" t="n"/>
      <c r="T210" s="4" t="n"/>
      <c r="U210" s="4" t="n"/>
      <c r="V210" s="4" t="n"/>
      <c r="W210" s="4" t="n"/>
      <c r="X210" s="4" t="n"/>
      <c r="Y210" s="4" t="n"/>
      <c r="Z210" s="4" t="n"/>
    </row>
    <row r="211" ht="15.75" customHeight="1" s="371">
      <c r="A211" s="218" t="n"/>
      <c r="B211" s="218">
        <f t="array" ref="B211">IF($A211="","",IFERROR(INDEX(PRESUPUESTO!$N$10:$N$262,MATCH($A211,PRESUPUESTO!$A$10:$A$262,0)),""))</f>
        <v/>
      </c>
      <c r="C211" s="218" t="n"/>
      <c r="D211" s="218" t="n"/>
      <c r="E211" s="218" t="n"/>
      <c r="F211" s="218" t="n"/>
      <c r="G211" s="218" t="n"/>
      <c r="H211" s="218" t="n"/>
      <c r="I211" s="218" t="n"/>
      <c r="J211" s="218">
        <f t="array" ref="J211">IF($A211="","",IFERROR(INDEX(PRESUPUESTO!$D$10:$D$174,MATCH($A211&amp;"|"&amp;$B211,PRESUPUESTO!$O$10:$O$174,0)),"⚠"))</f>
        <v/>
      </c>
      <c r="K211" s="218">
        <f t="array" ref="K211">IF($A211="","",IFERROR(INDEX(PRESUPUESTO!$C$10:$C$174,MATCH($A211&amp;"|"&amp;$B211,PRESUPUESTO!$O$10:$O$174,0)),""))</f>
        <v/>
      </c>
      <c r="L211" s="47">
        <f t="array" ref="L211">IF($A211="","",IFERROR(INDEX(PRESUPUESTO!$B$10:$B$174,MATCH($A211,PRESUPUESTO!$A$10:$A$174,0)),"⚠ clave no existe"))</f>
        <v/>
      </c>
      <c r="M211" s="51">
        <f t="array" ref="M211">IF($A211="","",IFERROR(INDEX(PRESUPUESTO!$C$10:$C$262,MATCH($A211,PRESUPUESTO!$A$10:$A$262,0)),""))</f>
        <v/>
      </c>
      <c r="N211" s="51">
        <f>IF($A211="","",IFERROR(SUMIF($A$10:$A$509,$A211,$I$10:$I$509)-$M211,""))</f>
        <v/>
      </c>
      <c r="O211" s="218" t="n"/>
      <c r="P211" s="4" t="n"/>
      <c r="Q211" s="4" t="n"/>
      <c r="R211" s="4" t="n"/>
      <c r="S211" s="4" t="n"/>
      <c r="T211" s="4" t="n"/>
      <c r="U211" s="4" t="n"/>
      <c r="V211" s="4" t="n"/>
      <c r="W211" s="4" t="n"/>
      <c r="X211" s="4" t="n"/>
      <c r="Y211" s="4" t="n"/>
      <c r="Z211" s="4" t="n"/>
    </row>
    <row r="212" ht="15.75" customHeight="1" s="371">
      <c r="A212" s="218" t="n"/>
      <c r="B212" s="218">
        <f t="array" ref="B212">IF($A212="","",IFERROR(INDEX(PRESUPUESTO!$N$10:$N$262,MATCH($A212,PRESUPUESTO!$A$10:$A$262,0)),""))</f>
        <v/>
      </c>
      <c r="C212" s="218" t="n"/>
      <c r="D212" s="218" t="n"/>
      <c r="E212" s="218" t="n"/>
      <c r="F212" s="218" t="n"/>
      <c r="G212" s="218" t="n"/>
      <c r="H212" s="218" t="n"/>
      <c r="I212" s="218" t="n"/>
      <c r="J212" s="218">
        <f t="array" ref="J212">IF($A212="","",IFERROR(INDEX(PRESUPUESTO!$D$10:$D$174,MATCH($A212&amp;"|"&amp;$B212,PRESUPUESTO!$O$10:$O$174,0)),"⚠"))</f>
        <v/>
      </c>
      <c r="K212" s="218">
        <f t="array" ref="K212">IF($A212="","",IFERROR(INDEX(PRESUPUESTO!$C$10:$C$174,MATCH($A212&amp;"|"&amp;$B212,PRESUPUESTO!$O$10:$O$174,0)),""))</f>
        <v/>
      </c>
      <c r="L212" s="47">
        <f t="array" ref="L212">IF($A212="","",IFERROR(INDEX(PRESUPUESTO!$B$10:$B$174,MATCH($A212,PRESUPUESTO!$A$10:$A$174,0)),"⚠ clave no existe"))</f>
        <v/>
      </c>
      <c r="M212" s="51">
        <f t="array" ref="M212">IF($A212="","",IFERROR(INDEX(PRESUPUESTO!$C$10:$C$262,MATCH($A212,PRESUPUESTO!$A$10:$A$262,0)),""))</f>
        <v/>
      </c>
      <c r="N212" s="51">
        <f>IF($A212="","",IFERROR(SUMIF($A$10:$A$509,$A212,$I$10:$I$509)-$M212,""))</f>
        <v/>
      </c>
      <c r="O212" s="218" t="n"/>
      <c r="P212" s="4" t="n"/>
      <c r="Q212" s="4" t="n"/>
      <c r="R212" s="4" t="n"/>
      <c r="S212" s="4" t="n"/>
      <c r="T212" s="4" t="n"/>
      <c r="U212" s="4" t="n"/>
      <c r="V212" s="4" t="n"/>
      <c r="W212" s="4" t="n"/>
      <c r="X212" s="4" t="n"/>
      <c r="Y212" s="4" t="n"/>
      <c r="Z212" s="4" t="n"/>
    </row>
    <row r="213" ht="15.75" customHeight="1" s="371">
      <c r="A213" s="218" t="n"/>
      <c r="B213" s="218">
        <f t="array" ref="B213">IF($A213="","",IFERROR(INDEX(PRESUPUESTO!$N$10:$N$262,MATCH($A213,PRESUPUESTO!$A$10:$A$262,0)),""))</f>
        <v/>
      </c>
      <c r="C213" s="218" t="n"/>
      <c r="D213" s="218" t="n"/>
      <c r="E213" s="218" t="n"/>
      <c r="F213" s="218" t="n"/>
      <c r="G213" s="218" t="n"/>
      <c r="H213" s="218" t="n"/>
      <c r="I213" s="218" t="n"/>
      <c r="J213" s="218">
        <f t="array" ref="J213">IF($A213="","",IFERROR(INDEX(PRESUPUESTO!$D$10:$D$174,MATCH($A213&amp;"|"&amp;$B213,PRESUPUESTO!$O$10:$O$174,0)),"⚠"))</f>
        <v/>
      </c>
      <c r="K213" s="218">
        <f t="array" ref="K213">IF($A213="","",IFERROR(INDEX(PRESUPUESTO!$C$10:$C$174,MATCH($A213&amp;"|"&amp;$B213,PRESUPUESTO!$O$10:$O$174,0)),""))</f>
        <v/>
      </c>
      <c r="L213" s="47">
        <f t="array" ref="L213">IF($A213="","",IFERROR(INDEX(PRESUPUESTO!$B$10:$B$174,MATCH($A213,PRESUPUESTO!$A$10:$A$174,0)),"⚠ clave no existe"))</f>
        <v/>
      </c>
      <c r="M213" s="51">
        <f t="array" ref="M213">IF($A213="","",IFERROR(INDEX(PRESUPUESTO!$C$10:$C$262,MATCH($A213,PRESUPUESTO!$A$10:$A$262,0)),""))</f>
        <v/>
      </c>
      <c r="N213" s="51">
        <f>IF($A213="","",IFERROR(SUMIF($A$10:$A$509,$A213,$I$10:$I$509)-$M213,""))</f>
        <v/>
      </c>
      <c r="O213" s="218" t="n"/>
      <c r="P213" s="4" t="n"/>
      <c r="Q213" s="4" t="n"/>
      <c r="R213" s="4" t="n"/>
      <c r="S213" s="4" t="n"/>
      <c r="T213" s="4" t="n"/>
      <c r="U213" s="4" t="n"/>
      <c r="V213" s="4" t="n"/>
      <c r="W213" s="4" t="n"/>
      <c r="X213" s="4" t="n"/>
      <c r="Y213" s="4" t="n"/>
      <c r="Z213" s="4" t="n"/>
    </row>
    <row r="214" ht="15.75" customHeight="1" s="371">
      <c r="A214" s="218" t="n"/>
      <c r="B214" s="218">
        <f t="array" ref="B214">IF($A214="","",IFERROR(INDEX(PRESUPUESTO!$N$10:$N$262,MATCH($A214,PRESUPUESTO!$A$10:$A$262,0)),""))</f>
        <v/>
      </c>
      <c r="C214" s="218" t="n"/>
      <c r="D214" s="218" t="n"/>
      <c r="E214" s="218" t="n"/>
      <c r="F214" s="218" t="n"/>
      <c r="G214" s="218" t="n"/>
      <c r="H214" s="218" t="n"/>
      <c r="I214" s="218" t="n"/>
      <c r="J214" s="218">
        <f t="array" ref="J214">IF($A214="","",IFERROR(INDEX(PRESUPUESTO!$D$10:$D$174,MATCH($A214&amp;"|"&amp;$B214,PRESUPUESTO!$O$10:$O$174,0)),"⚠"))</f>
        <v/>
      </c>
      <c r="K214" s="218">
        <f t="array" ref="K214">IF($A214="","",IFERROR(INDEX(PRESUPUESTO!$C$10:$C$174,MATCH($A214&amp;"|"&amp;$B214,PRESUPUESTO!$O$10:$O$174,0)),""))</f>
        <v/>
      </c>
      <c r="L214" s="47">
        <f t="array" ref="L214">IF($A214="","",IFERROR(INDEX(PRESUPUESTO!$B$10:$B$174,MATCH($A214,PRESUPUESTO!$A$10:$A$174,0)),"⚠ clave no existe"))</f>
        <v/>
      </c>
      <c r="M214" s="51">
        <f t="array" ref="M214">IF($A214="","",IFERROR(INDEX(PRESUPUESTO!$C$10:$C$262,MATCH($A214,PRESUPUESTO!$A$10:$A$262,0)),""))</f>
        <v/>
      </c>
      <c r="N214" s="51">
        <f>IF($A214="","",IFERROR(SUMIF($A$10:$A$509,$A214,$I$10:$I$509)-$M214,""))</f>
        <v/>
      </c>
      <c r="O214" s="218" t="n"/>
      <c r="P214" s="4" t="n"/>
      <c r="Q214" s="4" t="n"/>
      <c r="R214" s="4" t="n"/>
      <c r="S214" s="4" t="n"/>
      <c r="T214" s="4" t="n"/>
      <c r="U214" s="4" t="n"/>
      <c r="V214" s="4" t="n"/>
      <c r="W214" s="4" t="n"/>
      <c r="X214" s="4" t="n"/>
      <c r="Y214" s="4" t="n"/>
      <c r="Z214" s="4" t="n"/>
    </row>
    <row r="215" ht="15.75" customHeight="1" s="371">
      <c r="A215" s="218" t="n"/>
      <c r="B215" s="218">
        <f t="array" ref="B215">IF($A215="","",IFERROR(INDEX(PRESUPUESTO!$N$10:$N$262,MATCH($A215,PRESUPUESTO!$A$10:$A$262,0)),""))</f>
        <v/>
      </c>
      <c r="C215" s="218" t="n"/>
      <c r="D215" s="218" t="n"/>
      <c r="E215" s="218" t="n"/>
      <c r="F215" s="218" t="n"/>
      <c r="G215" s="218" t="n"/>
      <c r="H215" s="218" t="n"/>
      <c r="I215" s="218" t="n"/>
      <c r="J215" s="218">
        <f t="array" ref="J215">IF($A215="","",IFERROR(INDEX(PRESUPUESTO!$D$10:$D$174,MATCH($A215&amp;"|"&amp;$B215,PRESUPUESTO!$O$10:$O$174,0)),"⚠"))</f>
        <v/>
      </c>
      <c r="K215" s="218">
        <f t="array" ref="K215">IF($A215="","",IFERROR(INDEX(PRESUPUESTO!$C$10:$C$174,MATCH($A215&amp;"|"&amp;$B215,PRESUPUESTO!$O$10:$O$174,0)),""))</f>
        <v/>
      </c>
      <c r="L215" s="47">
        <f t="array" ref="L215">IF($A215="","",IFERROR(INDEX(PRESUPUESTO!$B$10:$B$174,MATCH($A215,PRESUPUESTO!$A$10:$A$174,0)),"⚠ clave no existe"))</f>
        <v/>
      </c>
      <c r="M215" s="51">
        <f t="array" ref="M215">IF($A215="","",IFERROR(INDEX(PRESUPUESTO!$C$10:$C$262,MATCH($A215,PRESUPUESTO!$A$10:$A$262,0)),""))</f>
        <v/>
      </c>
      <c r="N215" s="51">
        <f>IF($A215="","",IFERROR(SUMIF($A$10:$A$509,$A215,$I$10:$I$509)-$M215,""))</f>
        <v/>
      </c>
      <c r="O215" s="218" t="n"/>
      <c r="P215" s="4" t="n"/>
      <c r="Q215" s="4" t="n"/>
      <c r="R215" s="4" t="n"/>
      <c r="S215" s="4" t="n"/>
      <c r="T215" s="4" t="n"/>
      <c r="U215" s="4" t="n"/>
      <c r="V215" s="4" t="n"/>
      <c r="W215" s="4" t="n"/>
      <c r="X215" s="4" t="n"/>
      <c r="Y215" s="4" t="n"/>
      <c r="Z215" s="4" t="n"/>
    </row>
    <row r="216" ht="15.75" customHeight="1" s="371">
      <c r="A216" s="218" t="n"/>
      <c r="B216" s="218">
        <f t="array" ref="B216">IF($A216="","",IFERROR(INDEX(PRESUPUESTO!$N$10:$N$262,MATCH($A216,PRESUPUESTO!$A$10:$A$262,0)),""))</f>
        <v/>
      </c>
      <c r="C216" s="218" t="n"/>
      <c r="D216" s="218" t="n"/>
      <c r="E216" s="218" t="n"/>
      <c r="F216" s="218" t="n"/>
      <c r="G216" s="218" t="n"/>
      <c r="H216" s="218" t="n"/>
      <c r="I216" s="218" t="n"/>
      <c r="J216" s="218">
        <f t="array" ref="J216">IF($A216="","",IFERROR(INDEX(PRESUPUESTO!$D$10:$D$174,MATCH($A216&amp;"|"&amp;$B216,PRESUPUESTO!$O$10:$O$174,0)),"⚠"))</f>
        <v/>
      </c>
      <c r="K216" s="218">
        <f t="array" ref="K216">IF($A216="","",IFERROR(INDEX(PRESUPUESTO!$C$10:$C$174,MATCH($A216&amp;"|"&amp;$B216,PRESUPUESTO!$O$10:$O$174,0)),""))</f>
        <v/>
      </c>
      <c r="L216" s="47">
        <f t="array" ref="L216">IF($A216="","",IFERROR(INDEX(PRESUPUESTO!$B$10:$B$174,MATCH($A216,PRESUPUESTO!$A$10:$A$174,0)),"⚠ clave no existe"))</f>
        <v/>
      </c>
      <c r="M216" s="51">
        <f t="array" ref="M216">IF($A216="","",IFERROR(INDEX(PRESUPUESTO!$C$10:$C$262,MATCH($A216,PRESUPUESTO!$A$10:$A$262,0)),""))</f>
        <v/>
      </c>
      <c r="N216" s="51">
        <f>IF($A216="","",IFERROR(SUMIF($A$10:$A$509,$A216,$I$10:$I$509)-$M216,""))</f>
        <v/>
      </c>
      <c r="O216" s="218" t="n"/>
      <c r="P216" s="4" t="n"/>
      <c r="Q216" s="4" t="n"/>
      <c r="R216" s="4" t="n"/>
      <c r="S216" s="4" t="n"/>
      <c r="T216" s="4" t="n"/>
      <c r="U216" s="4" t="n"/>
      <c r="V216" s="4" t="n"/>
      <c r="W216" s="4" t="n"/>
      <c r="X216" s="4" t="n"/>
      <c r="Y216" s="4" t="n"/>
      <c r="Z216" s="4" t="n"/>
    </row>
    <row r="217" ht="15.75" customHeight="1" s="371">
      <c r="A217" s="218" t="n"/>
      <c r="B217" s="218">
        <f t="array" ref="B217">IF($A217="","",IFERROR(INDEX(PRESUPUESTO!$N$10:$N$262,MATCH($A217,PRESUPUESTO!$A$10:$A$262,0)),""))</f>
        <v/>
      </c>
      <c r="C217" s="218" t="n"/>
      <c r="D217" s="218" t="n"/>
      <c r="E217" s="218" t="n"/>
      <c r="F217" s="218" t="n"/>
      <c r="G217" s="218" t="n"/>
      <c r="H217" s="218" t="n"/>
      <c r="I217" s="218" t="n"/>
      <c r="J217" s="218">
        <f t="array" ref="J217">IF($A217="","",IFERROR(INDEX(PRESUPUESTO!$D$10:$D$174,MATCH($A217&amp;"|"&amp;$B217,PRESUPUESTO!$O$10:$O$174,0)),"⚠"))</f>
        <v/>
      </c>
      <c r="K217" s="218">
        <f t="array" ref="K217">IF($A217="","",IFERROR(INDEX(PRESUPUESTO!$C$10:$C$174,MATCH($A217&amp;"|"&amp;$B217,PRESUPUESTO!$O$10:$O$174,0)),""))</f>
        <v/>
      </c>
      <c r="L217" s="47">
        <f t="array" ref="L217">IF($A217="","",IFERROR(INDEX(PRESUPUESTO!$B$10:$B$174,MATCH($A217,PRESUPUESTO!$A$10:$A$174,0)),"⚠ clave no existe"))</f>
        <v/>
      </c>
      <c r="M217" s="51">
        <f t="array" ref="M217">IF($A217="","",IFERROR(INDEX(PRESUPUESTO!$C$10:$C$262,MATCH($A217,PRESUPUESTO!$A$10:$A$262,0)),""))</f>
        <v/>
      </c>
      <c r="N217" s="51">
        <f>IF($A217="","",IFERROR(SUMIF($A$10:$A$509,$A217,$I$10:$I$509)-$M217,""))</f>
        <v/>
      </c>
      <c r="O217" s="218" t="n"/>
      <c r="P217" s="4" t="n"/>
      <c r="Q217" s="4" t="n"/>
      <c r="R217" s="4" t="n"/>
      <c r="S217" s="4" t="n"/>
      <c r="T217" s="4" t="n"/>
      <c r="U217" s="4" t="n"/>
      <c r="V217" s="4" t="n"/>
      <c r="W217" s="4" t="n"/>
      <c r="X217" s="4" t="n"/>
      <c r="Y217" s="4" t="n"/>
      <c r="Z217" s="4" t="n"/>
    </row>
    <row r="218" ht="15.75" customHeight="1" s="371">
      <c r="A218" s="218" t="n"/>
      <c r="B218" s="218">
        <f t="array" ref="B218">IF($A218="","",IFERROR(INDEX(PRESUPUESTO!$N$10:$N$262,MATCH($A218,PRESUPUESTO!$A$10:$A$262,0)),""))</f>
        <v/>
      </c>
      <c r="C218" s="218" t="n"/>
      <c r="D218" s="218" t="n"/>
      <c r="E218" s="218" t="n"/>
      <c r="F218" s="218" t="n"/>
      <c r="G218" s="218" t="n"/>
      <c r="H218" s="218" t="n"/>
      <c r="I218" s="218" t="n"/>
      <c r="J218" s="218">
        <f t="array" ref="J218">IF($A218="","",IFERROR(INDEX(PRESUPUESTO!$D$10:$D$174,MATCH($A218&amp;"|"&amp;$B218,PRESUPUESTO!$O$10:$O$174,0)),"⚠"))</f>
        <v/>
      </c>
      <c r="K218" s="218">
        <f t="array" ref="K218">IF($A218="","",IFERROR(INDEX(PRESUPUESTO!$C$10:$C$174,MATCH($A218&amp;"|"&amp;$B218,PRESUPUESTO!$O$10:$O$174,0)),""))</f>
        <v/>
      </c>
      <c r="L218" s="47">
        <f t="array" ref="L218">IF($A218="","",IFERROR(INDEX(PRESUPUESTO!$B$10:$B$174,MATCH($A218,PRESUPUESTO!$A$10:$A$174,0)),"⚠ clave no existe"))</f>
        <v/>
      </c>
      <c r="M218" s="51">
        <f t="array" ref="M218">IF($A218="","",IFERROR(INDEX(PRESUPUESTO!$C$10:$C$262,MATCH($A218,PRESUPUESTO!$A$10:$A$262,0)),""))</f>
        <v/>
      </c>
      <c r="N218" s="51">
        <f>IF($A218="","",IFERROR(SUMIF($A$10:$A$509,$A218,$I$10:$I$509)-$M218,""))</f>
        <v/>
      </c>
      <c r="O218" s="218" t="n"/>
      <c r="P218" s="4" t="n"/>
      <c r="Q218" s="4" t="n"/>
      <c r="R218" s="4" t="n"/>
      <c r="S218" s="4" t="n"/>
      <c r="T218" s="4" t="n"/>
      <c r="U218" s="4" t="n"/>
      <c r="V218" s="4" t="n"/>
      <c r="W218" s="4" t="n"/>
      <c r="X218" s="4" t="n"/>
      <c r="Y218" s="4" t="n"/>
      <c r="Z218" s="4" t="n"/>
    </row>
    <row r="219" ht="15.75" customHeight="1" s="371">
      <c r="A219" s="218" t="n"/>
      <c r="B219" s="218">
        <f t="array" ref="B219">IF($A219="","",IFERROR(INDEX(PRESUPUESTO!$N$10:$N$262,MATCH($A219,PRESUPUESTO!$A$10:$A$262,0)),""))</f>
        <v/>
      </c>
      <c r="C219" s="218" t="n"/>
      <c r="D219" s="218" t="n"/>
      <c r="E219" s="218" t="n"/>
      <c r="F219" s="218" t="n"/>
      <c r="G219" s="218" t="n"/>
      <c r="H219" s="218" t="n"/>
      <c r="I219" s="218" t="n"/>
      <c r="J219" s="218">
        <f t="array" ref="J219">IF($A219="","",IFERROR(INDEX(PRESUPUESTO!$D$10:$D$174,MATCH($A219&amp;"|"&amp;$B219,PRESUPUESTO!$O$10:$O$174,0)),"⚠"))</f>
        <v/>
      </c>
      <c r="K219" s="218">
        <f t="array" ref="K219">IF($A219="","",IFERROR(INDEX(PRESUPUESTO!$C$10:$C$174,MATCH($A219&amp;"|"&amp;$B219,PRESUPUESTO!$O$10:$O$174,0)),""))</f>
        <v/>
      </c>
      <c r="L219" s="47">
        <f t="array" ref="L219">IF($A219="","",IFERROR(INDEX(PRESUPUESTO!$B$10:$B$174,MATCH($A219,PRESUPUESTO!$A$10:$A$174,0)),"⚠ clave no existe"))</f>
        <v/>
      </c>
      <c r="M219" s="51">
        <f t="array" ref="M219">IF($A219="","",IFERROR(INDEX(PRESUPUESTO!$C$10:$C$262,MATCH($A219,PRESUPUESTO!$A$10:$A$262,0)),""))</f>
        <v/>
      </c>
      <c r="N219" s="51">
        <f>IF($A219="","",IFERROR(SUMIF($A$10:$A$509,$A219,$I$10:$I$509)-$M219,""))</f>
        <v/>
      </c>
      <c r="O219" s="218" t="n"/>
      <c r="P219" s="4" t="n"/>
      <c r="Q219" s="4" t="n"/>
      <c r="R219" s="4" t="n"/>
      <c r="S219" s="4" t="n"/>
      <c r="T219" s="4" t="n"/>
      <c r="U219" s="4" t="n"/>
      <c r="V219" s="4" t="n"/>
      <c r="W219" s="4" t="n"/>
      <c r="X219" s="4" t="n"/>
      <c r="Y219" s="4" t="n"/>
      <c r="Z219" s="4" t="n"/>
    </row>
    <row r="220" ht="15.75" customHeight="1" s="371">
      <c r="A220" s="218" t="n"/>
      <c r="B220" s="218">
        <f t="array" ref="B220">IF($A220="","",IFERROR(INDEX(PRESUPUESTO!$N$10:$N$262,MATCH($A220,PRESUPUESTO!$A$10:$A$262,0)),""))</f>
        <v/>
      </c>
      <c r="C220" s="218" t="n"/>
      <c r="D220" s="218" t="n"/>
      <c r="E220" s="218" t="n"/>
      <c r="F220" s="218" t="n"/>
      <c r="G220" s="218" t="n"/>
      <c r="H220" s="218" t="n"/>
      <c r="I220" s="218" t="n"/>
      <c r="J220" s="218">
        <f t="array" ref="J220">IF($A220="","",IFERROR(INDEX(PRESUPUESTO!$D$10:$D$174,MATCH($A220&amp;"|"&amp;$B220,PRESUPUESTO!$O$10:$O$174,0)),"⚠"))</f>
        <v/>
      </c>
      <c r="K220" s="218">
        <f t="array" ref="K220">IF($A220="","",IFERROR(INDEX(PRESUPUESTO!$C$10:$C$174,MATCH($A220&amp;"|"&amp;$B220,PRESUPUESTO!$O$10:$O$174,0)),""))</f>
        <v/>
      </c>
      <c r="L220" s="47">
        <f t="array" ref="L220">IF($A220="","",IFERROR(INDEX(PRESUPUESTO!$B$10:$B$174,MATCH($A220,PRESUPUESTO!$A$10:$A$174,0)),"⚠ clave no existe"))</f>
        <v/>
      </c>
      <c r="M220" s="51">
        <f t="array" ref="M220">IF($A220="","",IFERROR(INDEX(PRESUPUESTO!$C$10:$C$262,MATCH($A220,PRESUPUESTO!$A$10:$A$262,0)),""))</f>
        <v/>
      </c>
      <c r="N220" s="51">
        <f>IF($A220="","",IFERROR(SUMIF($A$10:$A$509,$A220,$I$10:$I$509)-$M220,""))</f>
        <v/>
      </c>
      <c r="O220" s="218" t="n"/>
      <c r="P220" s="4" t="n"/>
      <c r="Q220" s="4" t="n"/>
      <c r="R220" s="4" t="n"/>
      <c r="S220" s="4" t="n"/>
      <c r="T220" s="4" t="n"/>
      <c r="U220" s="4" t="n"/>
      <c r="V220" s="4" t="n"/>
      <c r="W220" s="4" t="n"/>
      <c r="X220" s="4" t="n"/>
      <c r="Y220" s="4" t="n"/>
      <c r="Z220" s="4" t="n"/>
    </row>
    <row r="221" ht="15.75" customHeight="1" s="371">
      <c r="A221" s="218" t="n"/>
      <c r="B221" s="218">
        <f t="array" ref="B221">IF($A221="","",IFERROR(INDEX(PRESUPUESTO!$N$10:$N$262,MATCH($A221,PRESUPUESTO!$A$10:$A$262,0)),""))</f>
        <v/>
      </c>
      <c r="C221" s="218" t="n"/>
      <c r="D221" s="218" t="n"/>
      <c r="E221" s="218" t="n"/>
      <c r="F221" s="218" t="n"/>
      <c r="G221" s="218" t="n"/>
      <c r="H221" s="218" t="n"/>
      <c r="I221" s="218" t="n"/>
      <c r="J221" s="218">
        <f t="array" ref="J221">IF($A221="","",IFERROR(INDEX(PRESUPUESTO!$D$10:$D$174,MATCH($A221&amp;"|"&amp;$B221,PRESUPUESTO!$O$10:$O$174,0)),"⚠"))</f>
        <v/>
      </c>
      <c r="K221" s="218">
        <f t="array" ref="K221">IF($A221="","",IFERROR(INDEX(PRESUPUESTO!$C$10:$C$174,MATCH($A221&amp;"|"&amp;$B221,PRESUPUESTO!$O$10:$O$174,0)),""))</f>
        <v/>
      </c>
      <c r="L221" s="47">
        <f t="array" ref="L221">IF($A221="","",IFERROR(INDEX(PRESUPUESTO!$B$10:$B$174,MATCH($A221,PRESUPUESTO!$A$10:$A$174,0)),"⚠ clave no existe"))</f>
        <v/>
      </c>
      <c r="M221" s="51">
        <f t="array" ref="M221">IF($A221="","",IFERROR(INDEX(PRESUPUESTO!$C$10:$C$262,MATCH($A221,PRESUPUESTO!$A$10:$A$262,0)),""))</f>
        <v/>
      </c>
      <c r="N221" s="51">
        <f>IF($A221="","",IFERROR(SUMIF($A$10:$A$509,$A221,$I$10:$I$509)-$M221,""))</f>
        <v/>
      </c>
      <c r="O221" s="218" t="n"/>
      <c r="P221" s="4" t="n"/>
      <c r="Q221" s="4" t="n"/>
      <c r="R221" s="4" t="n"/>
      <c r="S221" s="4" t="n"/>
      <c r="T221" s="4" t="n"/>
      <c r="U221" s="4" t="n"/>
      <c r="V221" s="4" t="n"/>
      <c r="W221" s="4" t="n"/>
      <c r="X221" s="4" t="n"/>
      <c r="Y221" s="4" t="n"/>
      <c r="Z221" s="4" t="n"/>
    </row>
    <row r="222" ht="15.75" customHeight="1" s="371">
      <c r="A222" s="218" t="n"/>
      <c r="B222" s="218">
        <f t="array" ref="B222">IF($A222="","",IFERROR(INDEX(PRESUPUESTO!$N$10:$N$262,MATCH($A222,PRESUPUESTO!$A$10:$A$262,0)),""))</f>
        <v/>
      </c>
      <c r="C222" s="218" t="n"/>
      <c r="D222" s="218" t="n"/>
      <c r="E222" s="218" t="n"/>
      <c r="F222" s="218" t="n"/>
      <c r="G222" s="218" t="n"/>
      <c r="H222" s="218" t="n"/>
      <c r="I222" s="218" t="n"/>
      <c r="J222" s="218">
        <f t="array" ref="J222">IF($A222="","",IFERROR(INDEX(PRESUPUESTO!$D$10:$D$174,MATCH($A222&amp;"|"&amp;$B222,PRESUPUESTO!$O$10:$O$174,0)),"⚠"))</f>
        <v/>
      </c>
      <c r="K222" s="218">
        <f t="array" ref="K222">IF($A222="","",IFERROR(INDEX(PRESUPUESTO!$C$10:$C$174,MATCH($A222&amp;"|"&amp;$B222,PRESUPUESTO!$O$10:$O$174,0)),""))</f>
        <v/>
      </c>
      <c r="L222" s="47">
        <f t="array" ref="L222">IF($A222="","",IFERROR(INDEX(PRESUPUESTO!$B$10:$B$174,MATCH($A222,PRESUPUESTO!$A$10:$A$174,0)),"⚠ clave no existe"))</f>
        <v/>
      </c>
      <c r="M222" s="51">
        <f t="array" ref="M222">IF($A222="","",IFERROR(INDEX(PRESUPUESTO!$C$10:$C$262,MATCH($A222,PRESUPUESTO!$A$10:$A$262,0)),""))</f>
        <v/>
      </c>
      <c r="N222" s="51">
        <f>IF($A222="","",IFERROR(SUMIF($A$10:$A$509,$A222,$I$10:$I$509)-$M222,""))</f>
        <v/>
      </c>
      <c r="O222" s="218" t="n"/>
      <c r="P222" s="4" t="n"/>
      <c r="Q222" s="4" t="n"/>
      <c r="R222" s="4" t="n"/>
      <c r="S222" s="4" t="n"/>
      <c r="T222" s="4" t="n"/>
      <c r="U222" s="4" t="n"/>
      <c r="V222" s="4" t="n"/>
      <c r="W222" s="4" t="n"/>
      <c r="X222" s="4" t="n"/>
      <c r="Y222" s="4" t="n"/>
      <c r="Z222" s="4" t="n"/>
    </row>
    <row r="223" ht="15.75" customHeight="1" s="371">
      <c r="A223" s="218" t="n"/>
      <c r="B223" s="218">
        <f t="array" ref="B223">IF($A223="","",IFERROR(INDEX(PRESUPUESTO!$N$10:$N$262,MATCH($A223,PRESUPUESTO!$A$10:$A$262,0)),""))</f>
        <v/>
      </c>
      <c r="C223" s="218" t="n"/>
      <c r="D223" s="218" t="n"/>
      <c r="E223" s="218" t="n"/>
      <c r="F223" s="218" t="n"/>
      <c r="G223" s="218" t="n"/>
      <c r="H223" s="218" t="n"/>
      <c r="I223" s="218" t="n"/>
      <c r="J223" s="218">
        <f t="array" ref="J223">IF($A223="","",IFERROR(INDEX(PRESUPUESTO!$D$10:$D$174,MATCH($A223&amp;"|"&amp;$B223,PRESUPUESTO!$O$10:$O$174,0)),"⚠"))</f>
        <v/>
      </c>
      <c r="K223" s="218">
        <f t="array" ref="K223">IF($A223="","",IFERROR(INDEX(PRESUPUESTO!$C$10:$C$174,MATCH($A223&amp;"|"&amp;$B223,PRESUPUESTO!$O$10:$O$174,0)),""))</f>
        <v/>
      </c>
      <c r="L223" s="47">
        <f t="array" ref="L223">IF($A223="","",IFERROR(INDEX(PRESUPUESTO!$B$10:$B$174,MATCH($A223,PRESUPUESTO!$A$10:$A$174,0)),"⚠ clave no existe"))</f>
        <v/>
      </c>
      <c r="M223" s="51">
        <f t="array" ref="M223">IF($A223="","",IFERROR(INDEX(PRESUPUESTO!$C$10:$C$262,MATCH($A223,PRESUPUESTO!$A$10:$A$262,0)),""))</f>
        <v/>
      </c>
      <c r="N223" s="51">
        <f>IF($A223="","",IFERROR(SUMIF($A$10:$A$509,$A223,$I$10:$I$509)-$M223,""))</f>
        <v/>
      </c>
      <c r="O223" s="218" t="n"/>
      <c r="P223" s="4" t="n"/>
      <c r="Q223" s="4" t="n"/>
      <c r="R223" s="4" t="n"/>
      <c r="S223" s="4" t="n"/>
      <c r="T223" s="4" t="n"/>
      <c r="U223" s="4" t="n"/>
      <c r="V223" s="4" t="n"/>
      <c r="W223" s="4" t="n"/>
      <c r="X223" s="4" t="n"/>
      <c r="Y223" s="4" t="n"/>
      <c r="Z223" s="4" t="n"/>
    </row>
    <row r="224" ht="15.75" customHeight="1" s="371">
      <c r="A224" s="218" t="n"/>
      <c r="B224" s="218">
        <f t="array" ref="B224">IF($A224="","",IFERROR(INDEX(PRESUPUESTO!$N$10:$N$262,MATCH($A224,PRESUPUESTO!$A$10:$A$262,0)),""))</f>
        <v/>
      </c>
      <c r="C224" s="218" t="n"/>
      <c r="D224" s="218" t="n"/>
      <c r="E224" s="218" t="n"/>
      <c r="F224" s="218" t="n"/>
      <c r="G224" s="218" t="n"/>
      <c r="H224" s="218" t="n"/>
      <c r="I224" s="218" t="n"/>
      <c r="J224" s="218">
        <f t="array" ref="J224">IF($A224="","",IFERROR(INDEX(PRESUPUESTO!$D$10:$D$174,MATCH($A224&amp;"|"&amp;$B224,PRESUPUESTO!$O$10:$O$174,0)),"⚠"))</f>
        <v/>
      </c>
      <c r="K224" s="218">
        <f t="array" ref="K224">IF($A224="","",IFERROR(INDEX(PRESUPUESTO!$C$10:$C$174,MATCH($A224&amp;"|"&amp;$B224,PRESUPUESTO!$O$10:$O$174,0)),""))</f>
        <v/>
      </c>
      <c r="L224" s="47">
        <f t="array" ref="L224">IF($A224="","",IFERROR(INDEX(PRESUPUESTO!$B$10:$B$174,MATCH($A224,PRESUPUESTO!$A$10:$A$174,0)),"⚠ clave no existe"))</f>
        <v/>
      </c>
      <c r="M224" s="51">
        <f t="array" ref="M224">IF($A224="","",IFERROR(INDEX(PRESUPUESTO!$C$10:$C$262,MATCH($A224,PRESUPUESTO!$A$10:$A$262,0)),""))</f>
        <v/>
      </c>
      <c r="N224" s="51">
        <f>IF($A224="","",IFERROR(SUMIF($A$10:$A$509,$A224,$I$10:$I$509)-$M224,""))</f>
        <v/>
      </c>
      <c r="O224" s="218" t="n"/>
      <c r="P224" s="4" t="n"/>
      <c r="Q224" s="4" t="n"/>
      <c r="R224" s="4" t="n"/>
      <c r="S224" s="4" t="n"/>
      <c r="T224" s="4" t="n"/>
      <c r="U224" s="4" t="n"/>
      <c r="V224" s="4" t="n"/>
      <c r="W224" s="4" t="n"/>
      <c r="X224" s="4" t="n"/>
      <c r="Y224" s="4" t="n"/>
      <c r="Z224" s="4" t="n"/>
    </row>
    <row r="225" ht="15.75" customHeight="1" s="371">
      <c r="A225" s="218" t="n"/>
      <c r="B225" s="218">
        <f t="array" ref="B225">IF($A225="","",IFERROR(INDEX(PRESUPUESTO!$N$10:$N$262,MATCH($A225,PRESUPUESTO!$A$10:$A$262,0)),""))</f>
        <v/>
      </c>
      <c r="C225" s="218" t="n"/>
      <c r="D225" s="218" t="n"/>
      <c r="E225" s="218" t="n"/>
      <c r="F225" s="218" t="n"/>
      <c r="G225" s="218" t="n"/>
      <c r="H225" s="218" t="n"/>
      <c r="I225" s="218" t="n"/>
      <c r="J225" s="218">
        <f t="array" ref="J225">IF($A225="","",IFERROR(INDEX(PRESUPUESTO!$D$10:$D$174,MATCH($A225&amp;"|"&amp;$B225,PRESUPUESTO!$O$10:$O$174,0)),"⚠"))</f>
        <v/>
      </c>
      <c r="K225" s="218">
        <f t="array" ref="K225">IF($A225="","",IFERROR(INDEX(PRESUPUESTO!$C$10:$C$174,MATCH($A225&amp;"|"&amp;$B225,PRESUPUESTO!$O$10:$O$174,0)),""))</f>
        <v/>
      </c>
      <c r="L225" s="47">
        <f t="array" ref="L225">IF($A225="","",IFERROR(INDEX(PRESUPUESTO!$B$10:$B$174,MATCH($A225,PRESUPUESTO!$A$10:$A$174,0)),"⚠ clave no existe"))</f>
        <v/>
      </c>
      <c r="M225" s="51">
        <f t="array" ref="M225">IF($A225="","",IFERROR(INDEX(PRESUPUESTO!$C$10:$C$262,MATCH($A225,PRESUPUESTO!$A$10:$A$262,0)),""))</f>
        <v/>
      </c>
      <c r="N225" s="51">
        <f>IF($A225="","",IFERROR(SUMIF($A$10:$A$509,$A225,$I$10:$I$509)-$M225,""))</f>
        <v/>
      </c>
      <c r="O225" s="218" t="n"/>
      <c r="P225" s="4" t="n"/>
      <c r="Q225" s="4" t="n"/>
      <c r="R225" s="4" t="n"/>
      <c r="S225" s="4" t="n"/>
      <c r="T225" s="4" t="n"/>
      <c r="U225" s="4" t="n"/>
      <c r="V225" s="4" t="n"/>
      <c r="W225" s="4" t="n"/>
      <c r="X225" s="4" t="n"/>
      <c r="Y225" s="4" t="n"/>
      <c r="Z225" s="4" t="n"/>
    </row>
    <row r="226" ht="15.75" customHeight="1" s="371">
      <c r="A226" s="218" t="n"/>
      <c r="B226" s="218">
        <f t="array" ref="B226">IF($A226="","",IFERROR(INDEX(PRESUPUESTO!$N$10:$N$262,MATCH($A226,PRESUPUESTO!$A$10:$A$262,0)),""))</f>
        <v/>
      </c>
      <c r="C226" s="218" t="n"/>
      <c r="D226" s="218" t="n"/>
      <c r="E226" s="218" t="n"/>
      <c r="F226" s="218" t="n"/>
      <c r="G226" s="218" t="n"/>
      <c r="H226" s="218" t="n"/>
      <c r="I226" s="218" t="n"/>
      <c r="J226" s="218">
        <f t="array" ref="J226">IF($A226="","",IFERROR(INDEX(PRESUPUESTO!$D$10:$D$174,MATCH($A226&amp;"|"&amp;$B226,PRESUPUESTO!$O$10:$O$174,0)),"⚠"))</f>
        <v/>
      </c>
      <c r="K226" s="218">
        <f t="array" ref="K226">IF($A226="","",IFERROR(INDEX(PRESUPUESTO!$C$10:$C$174,MATCH($A226&amp;"|"&amp;$B226,PRESUPUESTO!$O$10:$O$174,0)),""))</f>
        <v/>
      </c>
      <c r="L226" s="47">
        <f t="array" ref="L226">IF($A226="","",IFERROR(INDEX(PRESUPUESTO!$B$10:$B$174,MATCH($A226,PRESUPUESTO!$A$10:$A$174,0)),"⚠ clave no existe"))</f>
        <v/>
      </c>
      <c r="M226" s="51">
        <f t="array" ref="M226">IF($A226="","",IFERROR(INDEX(PRESUPUESTO!$C$10:$C$262,MATCH($A226,PRESUPUESTO!$A$10:$A$262,0)),""))</f>
        <v/>
      </c>
      <c r="N226" s="51">
        <f>IF($A226="","",IFERROR(SUMIF($A$10:$A$509,$A226,$I$10:$I$509)-$M226,""))</f>
        <v/>
      </c>
      <c r="O226" s="218" t="n"/>
      <c r="P226" s="4" t="n"/>
      <c r="Q226" s="4" t="n"/>
      <c r="R226" s="4" t="n"/>
      <c r="S226" s="4" t="n"/>
      <c r="T226" s="4" t="n"/>
      <c r="U226" s="4" t="n"/>
      <c r="V226" s="4" t="n"/>
      <c r="W226" s="4" t="n"/>
      <c r="X226" s="4" t="n"/>
      <c r="Y226" s="4" t="n"/>
      <c r="Z226" s="4" t="n"/>
    </row>
    <row r="227" ht="15.75" customHeight="1" s="371">
      <c r="A227" s="218" t="n"/>
      <c r="B227" s="218">
        <f t="array" ref="B227">IF($A227="","",IFERROR(INDEX(PRESUPUESTO!$N$10:$N$262,MATCH($A227,PRESUPUESTO!$A$10:$A$262,0)),""))</f>
        <v/>
      </c>
      <c r="C227" s="218" t="n"/>
      <c r="D227" s="218" t="n"/>
      <c r="E227" s="218" t="n"/>
      <c r="F227" s="218" t="n"/>
      <c r="G227" s="218" t="n"/>
      <c r="H227" s="218" t="n"/>
      <c r="I227" s="218" t="n"/>
      <c r="J227" s="218">
        <f t="array" ref="J227">IF($A227="","",IFERROR(INDEX(PRESUPUESTO!$D$10:$D$174,MATCH($A227&amp;"|"&amp;$B227,PRESUPUESTO!$O$10:$O$174,0)),"⚠"))</f>
        <v/>
      </c>
      <c r="K227" s="218">
        <f t="array" ref="K227">IF($A227="","",IFERROR(INDEX(PRESUPUESTO!$C$10:$C$174,MATCH($A227&amp;"|"&amp;$B227,PRESUPUESTO!$O$10:$O$174,0)),""))</f>
        <v/>
      </c>
      <c r="L227" s="47">
        <f t="array" ref="L227">IF($A227="","",IFERROR(INDEX(PRESUPUESTO!$B$10:$B$174,MATCH($A227,PRESUPUESTO!$A$10:$A$174,0)),"⚠ clave no existe"))</f>
        <v/>
      </c>
      <c r="M227" s="51">
        <f t="array" ref="M227">IF($A227="","",IFERROR(INDEX(PRESUPUESTO!$C$10:$C$262,MATCH($A227,PRESUPUESTO!$A$10:$A$262,0)),""))</f>
        <v/>
      </c>
      <c r="N227" s="51">
        <f>IF($A227="","",IFERROR(SUMIF($A$10:$A$509,$A227,$I$10:$I$509)-$M227,""))</f>
        <v/>
      </c>
      <c r="O227" s="218" t="n"/>
      <c r="P227" s="4" t="n"/>
      <c r="Q227" s="4" t="n"/>
      <c r="R227" s="4" t="n"/>
      <c r="S227" s="4" t="n"/>
      <c r="T227" s="4" t="n"/>
      <c r="U227" s="4" t="n"/>
      <c r="V227" s="4" t="n"/>
      <c r="W227" s="4" t="n"/>
      <c r="X227" s="4" t="n"/>
      <c r="Y227" s="4" t="n"/>
      <c r="Z227" s="4" t="n"/>
    </row>
    <row r="228" ht="15.75" customHeight="1" s="371">
      <c r="A228" s="218" t="n"/>
      <c r="B228" s="218">
        <f t="array" ref="B228">IF($A228="","",IFERROR(INDEX(PRESUPUESTO!$N$10:$N$262,MATCH($A228,PRESUPUESTO!$A$10:$A$262,0)),""))</f>
        <v/>
      </c>
      <c r="C228" s="218" t="n"/>
      <c r="D228" s="218" t="n"/>
      <c r="E228" s="218" t="n"/>
      <c r="F228" s="218" t="n"/>
      <c r="G228" s="218" t="n"/>
      <c r="H228" s="218" t="n"/>
      <c r="I228" s="218" t="n"/>
      <c r="J228" s="218">
        <f t="array" ref="J228">IF($A228="","",IFERROR(INDEX(PRESUPUESTO!$D$10:$D$174,MATCH($A228&amp;"|"&amp;$B228,PRESUPUESTO!$O$10:$O$174,0)),"⚠"))</f>
        <v/>
      </c>
      <c r="K228" s="218">
        <f t="array" ref="K228">IF($A228="","",IFERROR(INDEX(PRESUPUESTO!$C$10:$C$174,MATCH($A228&amp;"|"&amp;$B228,PRESUPUESTO!$O$10:$O$174,0)),""))</f>
        <v/>
      </c>
      <c r="L228" s="47">
        <f t="array" ref="L228">IF($A228="","",IFERROR(INDEX(PRESUPUESTO!$B$10:$B$174,MATCH($A228,PRESUPUESTO!$A$10:$A$174,0)),"⚠ clave no existe"))</f>
        <v/>
      </c>
      <c r="M228" s="51">
        <f t="array" ref="M228">IF($A228="","",IFERROR(INDEX(PRESUPUESTO!$C$10:$C$262,MATCH($A228,PRESUPUESTO!$A$10:$A$262,0)),""))</f>
        <v/>
      </c>
      <c r="N228" s="51">
        <f>IF($A228="","",IFERROR(SUMIF($A$10:$A$509,$A228,$I$10:$I$509)-$M228,""))</f>
        <v/>
      </c>
      <c r="O228" s="218" t="n"/>
      <c r="P228" s="4" t="n"/>
      <c r="Q228" s="4" t="n"/>
      <c r="R228" s="4" t="n"/>
      <c r="S228" s="4" t="n"/>
      <c r="T228" s="4" t="n"/>
      <c r="U228" s="4" t="n"/>
      <c r="V228" s="4" t="n"/>
      <c r="W228" s="4" t="n"/>
      <c r="X228" s="4" t="n"/>
      <c r="Y228" s="4" t="n"/>
      <c r="Z228" s="4" t="n"/>
    </row>
    <row r="229" ht="15.75" customHeight="1" s="371">
      <c r="A229" s="218" t="n"/>
      <c r="B229" s="218">
        <f t="array" ref="B229">IF($A229="","",IFERROR(INDEX(PRESUPUESTO!$N$10:$N$262,MATCH($A229,PRESUPUESTO!$A$10:$A$262,0)),""))</f>
        <v/>
      </c>
      <c r="C229" s="218" t="n"/>
      <c r="D229" s="218" t="n"/>
      <c r="E229" s="218" t="n"/>
      <c r="F229" s="218" t="n"/>
      <c r="G229" s="218" t="n"/>
      <c r="H229" s="218" t="n"/>
      <c r="I229" s="218" t="n"/>
      <c r="J229" s="218">
        <f t="array" ref="J229">IF($A229="","",IFERROR(INDEX(PRESUPUESTO!$D$10:$D$174,MATCH($A229&amp;"|"&amp;$B229,PRESUPUESTO!$O$10:$O$174,0)),"⚠"))</f>
        <v/>
      </c>
      <c r="K229" s="218">
        <f t="array" ref="K229">IF($A229="","",IFERROR(INDEX(PRESUPUESTO!$C$10:$C$174,MATCH($A229&amp;"|"&amp;$B229,PRESUPUESTO!$O$10:$O$174,0)),""))</f>
        <v/>
      </c>
      <c r="L229" s="47">
        <f t="array" ref="L229">IF($A229="","",IFERROR(INDEX(PRESUPUESTO!$B$10:$B$174,MATCH($A229,PRESUPUESTO!$A$10:$A$174,0)),"⚠ clave no existe"))</f>
        <v/>
      </c>
      <c r="M229" s="51">
        <f t="array" ref="M229">IF($A229="","",IFERROR(INDEX(PRESUPUESTO!$C$10:$C$262,MATCH($A229,PRESUPUESTO!$A$10:$A$262,0)),""))</f>
        <v/>
      </c>
      <c r="N229" s="51">
        <f>IF($A229="","",IFERROR(SUMIF($A$10:$A$509,$A229,$I$10:$I$509)-$M229,""))</f>
        <v/>
      </c>
      <c r="O229" s="218" t="n"/>
      <c r="P229" s="4" t="n"/>
      <c r="Q229" s="4" t="n"/>
      <c r="R229" s="4" t="n"/>
      <c r="S229" s="4" t="n"/>
      <c r="T229" s="4" t="n"/>
      <c r="U229" s="4" t="n"/>
      <c r="V229" s="4" t="n"/>
      <c r="W229" s="4" t="n"/>
      <c r="X229" s="4" t="n"/>
      <c r="Y229" s="4" t="n"/>
      <c r="Z229" s="4" t="n"/>
    </row>
    <row r="230" ht="15.75" customHeight="1" s="371">
      <c r="A230" s="218" t="n"/>
      <c r="B230" s="218">
        <f t="array" ref="B230">IF($A230="","",IFERROR(INDEX(PRESUPUESTO!$N$10:$N$262,MATCH($A230,PRESUPUESTO!$A$10:$A$262,0)),""))</f>
        <v/>
      </c>
      <c r="C230" s="218" t="n"/>
      <c r="D230" s="218" t="n"/>
      <c r="E230" s="218" t="n"/>
      <c r="F230" s="218" t="n"/>
      <c r="G230" s="218" t="n"/>
      <c r="H230" s="218" t="n"/>
      <c r="I230" s="218" t="n"/>
      <c r="J230" s="218">
        <f t="array" ref="J230">IF($A230="","",IFERROR(INDEX(PRESUPUESTO!$D$10:$D$174,MATCH($A230&amp;"|"&amp;$B230,PRESUPUESTO!$O$10:$O$174,0)),"⚠"))</f>
        <v/>
      </c>
      <c r="K230" s="218">
        <f t="array" ref="K230">IF($A230="","",IFERROR(INDEX(PRESUPUESTO!$C$10:$C$174,MATCH($A230&amp;"|"&amp;$B230,PRESUPUESTO!$O$10:$O$174,0)),""))</f>
        <v/>
      </c>
      <c r="L230" s="47">
        <f t="array" ref="L230">IF($A230="","",IFERROR(INDEX(PRESUPUESTO!$B$10:$B$174,MATCH($A230,PRESUPUESTO!$A$10:$A$174,0)),"⚠ clave no existe"))</f>
        <v/>
      </c>
      <c r="M230" s="51">
        <f t="array" ref="M230">IF($A230="","",IFERROR(INDEX(PRESUPUESTO!$C$10:$C$262,MATCH($A230,PRESUPUESTO!$A$10:$A$262,0)),""))</f>
        <v/>
      </c>
      <c r="N230" s="51">
        <f>IF($A230="","",IFERROR(SUMIF($A$10:$A$509,$A230,$I$10:$I$509)-$M230,""))</f>
        <v/>
      </c>
      <c r="O230" s="218" t="n"/>
      <c r="P230" s="4" t="n"/>
      <c r="Q230" s="4" t="n"/>
      <c r="R230" s="4" t="n"/>
      <c r="S230" s="4" t="n"/>
      <c r="T230" s="4" t="n"/>
      <c r="U230" s="4" t="n"/>
      <c r="V230" s="4" t="n"/>
      <c r="W230" s="4" t="n"/>
      <c r="X230" s="4" t="n"/>
      <c r="Y230" s="4" t="n"/>
      <c r="Z230" s="4" t="n"/>
    </row>
    <row r="231" ht="15.75" customHeight="1" s="371">
      <c r="A231" s="218" t="n"/>
      <c r="B231" s="218">
        <f t="array" ref="B231">IF($A231="","",IFERROR(INDEX(PRESUPUESTO!$N$10:$N$262,MATCH($A231,PRESUPUESTO!$A$10:$A$262,0)),""))</f>
        <v/>
      </c>
      <c r="C231" s="218" t="n"/>
      <c r="D231" s="218" t="n"/>
      <c r="E231" s="218" t="n"/>
      <c r="F231" s="218" t="n"/>
      <c r="G231" s="218" t="n"/>
      <c r="H231" s="218" t="n"/>
      <c r="I231" s="218" t="n"/>
      <c r="J231" s="218">
        <f t="array" ref="J231">IF($A231="","",IFERROR(INDEX(PRESUPUESTO!$D$10:$D$174,MATCH($A231&amp;"|"&amp;$B231,PRESUPUESTO!$O$10:$O$174,0)),"⚠"))</f>
        <v/>
      </c>
      <c r="K231" s="218">
        <f t="array" ref="K231">IF($A231="","",IFERROR(INDEX(PRESUPUESTO!$C$10:$C$174,MATCH($A231&amp;"|"&amp;$B231,PRESUPUESTO!$O$10:$O$174,0)),""))</f>
        <v/>
      </c>
      <c r="L231" s="47">
        <f t="array" ref="L231">IF($A231="","",IFERROR(INDEX(PRESUPUESTO!$B$10:$B$174,MATCH($A231,PRESUPUESTO!$A$10:$A$174,0)),"⚠ clave no existe"))</f>
        <v/>
      </c>
      <c r="M231" s="51">
        <f t="array" ref="M231">IF($A231="","",IFERROR(INDEX(PRESUPUESTO!$C$10:$C$262,MATCH($A231,PRESUPUESTO!$A$10:$A$262,0)),""))</f>
        <v/>
      </c>
      <c r="N231" s="51">
        <f>IF($A231="","",IFERROR(SUMIF($A$10:$A$509,$A231,$I$10:$I$509)-$M231,""))</f>
        <v/>
      </c>
      <c r="O231" s="218" t="n"/>
      <c r="P231" s="4" t="n"/>
      <c r="Q231" s="4" t="n"/>
      <c r="R231" s="4" t="n"/>
      <c r="S231" s="4" t="n"/>
      <c r="T231" s="4" t="n"/>
      <c r="U231" s="4" t="n"/>
      <c r="V231" s="4" t="n"/>
      <c r="W231" s="4" t="n"/>
      <c r="X231" s="4" t="n"/>
      <c r="Y231" s="4" t="n"/>
      <c r="Z231" s="4" t="n"/>
    </row>
    <row r="232" ht="15.75" customHeight="1" s="371">
      <c r="A232" s="218" t="n"/>
      <c r="B232" s="218">
        <f t="array" ref="B232">IF($A232="","",IFERROR(INDEX(PRESUPUESTO!$N$10:$N$262,MATCH($A232,PRESUPUESTO!$A$10:$A$262,0)),""))</f>
        <v/>
      </c>
      <c r="C232" s="218" t="n"/>
      <c r="D232" s="218" t="n"/>
      <c r="E232" s="218" t="n"/>
      <c r="F232" s="218" t="n"/>
      <c r="G232" s="218" t="n"/>
      <c r="H232" s="218" t="n"/>
      <c r="I232" s="218" t="n"/>
      <c r="J232" s="218">
        <f t="array" ref="J232">IF($A232="","",IFERROR(INDEX(PRESUPUESTO!$D$10:$D$174,MATCH($A232&amp;"|"&amp;$B232,PRESUPUESTO!$O$10:$O$174,0)),"⚠"))</f>
        <v/>
      </c>
      <c r="K232" s="218">
        <f t="array" ref="K232">IF($A232="","",IFERROR(INDEX(PRESUPUESTO!$C$10:$C$174,MATCH($A232&amp;"|"&amp;$B232,PRESUPUESTO!$O$10:$O$174,0)),""))</f>
        <v/>
      </c>
      <c r="L232" s="47">
        <f t="array" ref="L232">IF($A232="","",IFERROR(INDEX(PRESUPUESTO!$B$10:$B$174,MATCH($A232,PRESUPUESTO!$A$10:$A$174,0)),"⚠ clave no existe"))</f>
        <v/>
      </c>
      <c r="M232" s="51">
        <f t="array" ref="M232">IF($A232="","",IFERROR(INDEX(PRESUPUESTO!$C$10:$C$262,MATCH($A232,PRESUPUESTO!$A$10:$A$262,0)),""))</f>
        <v/>
      </c>
      <c r="N232" s="51">
        <f>IF($A232="","",IFERROR(SUMIF($A$10:$A$509,$A232,$I$10:$I$509)-$M232,""))</f>
        <v/>
      </c>
      <c r="O232" s="218" t="n"/>
      <c r="P232" s="4" t="n"/>
      <c r="Q232" s="4" t="n"/>
      <c r="R232" s="4" t="n"/>
      <c r="S232" s="4" t="n"/>
      <c r="T232" s="4" t="n"/>
      <c r="U232" s="4" t="n"/>
      <c r="V232" s="4" t="n"/>
      <c r="W232" s="4" t="n"/>
      <c r="X232" s="4" t="n"/>
      <c r="Y232" s="4" t="n"/>
      <c r="Z232" s="4" t="n"/>
    </row>
    <row r="233" ht="15.75" customHeight="1" s="371">
      <c r="A233" s="218" t="n"/>
      <c r="B233" s="218">
        <f t="array" ref="B233">IF($A233="","",IFERROR(INDEX(PRESUPUESTO!$N$10:$N$262,MATCH($A233,PRESUPUESTO!$A$10:$A$262,0)),""))</f>
        <v/>
      </c>
      <c r="C233" s="218" t="n"/>
      <c r="D233" s="218" t="n"/>
      <c r="E233" s="218" t="n"/>
      <c r="F233" s="218" t="n"/>
      <c r="G233" s="218" t="n"/>
      <c r="H233" s="218" t="n"/>
      <c r="I233" s="218" t="n"/>
      <c r="J233" s="218">
        <f t="array" ref="J233">IF($A233="","",IFERROR(INDEX(PRESUPUESTO!$D$10:$D$174,MATCH($A233&amp;"|"&amp;$B233,PRESUPUESTO!$O$10:$O$174,0)),"⚠"))</f>
        <v/>
      </c>
      <c r="K233" s="218">
        <f t="array" ref="K233">IF($A233="","",IFERROR(INDEX(PRESUPUESTO!$C$10:$C$174,MATCH($A233&amp;"|"&amp;$B233,PRESUPUESTO!$O$10:$O$174,0)),""))</f>
        <v/>
      </c>
      <c r="L233" s="47">
        <f t="array" ref="L233">IF($A233="","",IFERROR(INDEX(PRESUPUESTO!$B$10:$B$174,MATCH($A233,PRESUPUESTO!$A$10:$A$174,0)),"⚠ clave no existe"))</f>
        <v/>
      </c>
      <c r="M233" s="51">
        <f t="array" ref="M233">IF($A233="","",IFERROR(INDEX(PRESUPUESTO!$C$10:$C$262,MATCH($A233,PRESUPUESTO!$A$10:$A$262,0)),""))</f>
        <v/>
      </c>
      <c r="N233" s="51">
        <f>IF($A233="","",IFERROR(SUMIF($A$10:$A$509,$A233,$I$10:$I$509)-$M233,""))</f>
        <v/>
      </c>
      <c r="O233" s="218" t="n"/>
      <c r="P233" s="4" t="n"/>
      <c r="Q233" s="4" t="n"/>
      <c r="R233" s="4" t="n"/>
      <c r="S233" s="4" t="n"/>
      <c r="T233" s="4" t="n"/>
      <c r="U233" s="4" t="n"/>
      <c r="V233" s="4" t="n"/>
      <c r="W233" s="4" t="n"/>
      <c r="X233" s="4" t="n"/>
      <c r="Y233" s="4" t="n"/>
      <c r="Z233" s="4" t="n"/>
    </row>
    <row r="234" ht="15.75" customHeight="1" s="371">
      <c r="A234" s="218" t="n"/>
      <c r="B234" s="218">
        <f t="array" ref="B234">IF($A234="","",IFERROR(INDEX(PRESUPUESTO!$N$10:$N$262,MATCH($A234,PRESUPUESTO!$A$10:$A$262,0)),""))</f>
        <v/>
      </c>
      <c r="C234" s="218" t="n"/>
      <c r="D234" s="218" t="n"/>
      <c r="E234" s="218" t="n"/>
      <c r="F234" s="218" t="n"/>
      <c r="G234" s="218" t="n"/>
      <c r="H234" s="218" t="n"/>
      <c r="I234" s="218" t="n"/>
      <c r="J234" s="218">
        <f t="array" ref="J234">IF($A234="","",IFERROR(INDEX(PRESUPUESTO!$D$10:$D$174,MATCH($A234&amp;"|"&amp;$B234,PRESUPUESTO!$O$10:$O$174,0)),"⚠"))</f>
        <v/>
      </c>
      <c r="K234" s="218">
        <f t="array" ref="K234">IF($A234="","",IFERROR(INDEX(PRESUPUESTO!$C$10:$C$174,MATCH($A234&amp;"|"&amp;$B234,PRESUPUESTO!$O$10:$O$174,0)),""))</f>
        <v/>
      </c>
      <c r="L234" s="47">
        <f t="array" ref="L234">IF($A234="","",IFERROR(INDEX(PRESUPUESTO!$B$10:$B$174,MATCH($A234,PRESUPUESTO!$A$10:$A$174,0)),"⚠ clave no existe"))</f>
        <v/>
      </c>
      <c r="M234" s="51">
        <f t="array" ref="M234">IF($A234="","",IFERROR(INDEX(PRESUPUESTO!$C$10:$C$262,MATCH($A234,PRESUPUESTO!$A$10:$A$262,0)),""))</f>
        <v/>
      </c>
      <c r="N234" s="51">
        <f>IF($A234="","",IFERROR(SUMIF($A$10:$A$509,$A234,$I$10:$I$509)-$M234,""))</f>
        <v/>
      </c>
      <c r="O234" s="218" t="n"/>
      <c r="P234" s="4" t="n"/>
      <c r="Q234" s="4" t="n"/>
      <c r="R234" s="4" t="n"/>
      <c r="S234" s="4" t="n"/>
      <c r="T234" s="4" t="n"/>
      <c r="U234" s="4" t="n"/>
      <c r="V234" s="4" t="n"/>
      <c r="W234" s="4" t="n"/>
      <c r="X234" s="4" t="n"/>
      <c r="Y234" s="4" t="n"/>
      <c r="Z234" s="4" t="n"/>
    </row>
    <row r="235" ht="15.75" customHeight="1" s="371">
      <c r="A235" s="218" t="n"/>
      <c r="B235" s="218">
        <f t="array" ref="B235">IF($A235="","",IFERROR(INDEX(PRESUPUESTO!$N$10:$N$262,MATCH($A235,PRESUPUESTO!$A$10:$A$262,0)),""))</f>
        <v/>
      </c>
      <c r="C235" s="218" t="n"/>
      <c r="D235" s="218" t="n"/>
      <c r="E235" s="218" t="n"/>
      <c r="F235" s="218" t="n"/>
      <c r="G235" s="218" t="n"/>
      <c r="H235" s="218" t="n"/>
      <c r="I235" s="218" t="n"/>
      <c r="J235" s="218">
        <f t="array" ref="J235">IF($A235="","",IFERROR(INDEX(PRESUPUESTO!$D$10:$D$174,MATCH($A235&amp;"|"&amp;$B235,PRESUPUESTO!$O$10:$O$174,0)),"⚠"))</f>
        <v/>
      </c>
      <c r="K235" s="218">
        <f t="array" ref="K235">IF($A235="","",IFERROR(INDEX(PRESUPUESTO!$C$10:$C$174,MATCH($A235&amp;"|"&amp;$B235,PRESUPUESTO!$O$10:$O$174,0)),""))</f>
        <v/>
      </c>
      <c r="L235" s="47">
        <f t="array" ref="L235">IF($A235="","",IFERROR(INDEX(PRESUPUESTO!$B$10:$B$174,MATCH($A235,PRESUPUESTO!$A$10:$A$174,0)),"⚠ clave no existe"))</f>
        <v/>
      </c>
      <c r="M235" s="51">
        <f t="array" ref="M235">IF($A235="","",IFERROR(INDEX(PRESUPUESTO!$C$10:$C$262,MATCH($A235,PRESUPUESTO!$A$10:$A$262,0)),""))</f>
        <v/>
      </c>
      <c r="N235" s="51">
        <f>IF($A235="","",IFERROR(SUMIF($A$10:$A$509,$A235,$I$10:$I$509)-$M235,""))</f>
        <v/>
      </c>
      <c r="O235" s="218" t="n"/>
      <c r="P235" s="4" t="n"/>
      <c r="Q235" s="4" t="n"/>
      <c r="R235" s="4" t="n"/>
      <c r="S235" s="4" t="n"/>
      <c r="T235" s="4" t="n"/>
      <c r="U235" s="4" t="n"/>
      <c r="V235" s="4" t="n"/>
      <c r="W235" s="4" t="n"/>
      <c r="X235" s="4" t="n"/>
      <c r="Y235" s="4" t="n"/>
      <c r="Z235" s="4" t="n"/>
    </row>
    <row r="236" ht="15.75" customHeight="1" s="371">
      <c r="A236" s="218" t="n"/>
      <c r="B236" s="218">
        <f t="array" ref="B236">IF($A236="","",IFERROR(INDEX(PRESUPUESTO!$N$10:$N$262,MATCH($A236,PRESUPUESTO!$A$10:$A$262,0)),""))</f>
        <v/>
      </c>
      <c r="C236" s="218" t="n"/>
      <c r="D236" s="218" t="n"/>
      <c r="E236" s="218" t="n"/>
      <c r="F236" s="218" t="n"/>
      <c r="G236" s="218" t="n"/>
      <c r="H236" s="218" t="n"/>
      <c r="I236" s="218" t="n"/>
      <c r="J236" s="218">
        <f t="array" ref="J236">IF($A236="","",IFERROR(INDEX(PRESUPUESTO!$D$10:$D$174,MATCH($A236&amp;"|"&amp;$B236,PRESUPUESTO!$O$10:$O$174,0)),"⚠"))</f>
        <v/>
      </c>
      <c r="K236" s="218">
        <f t="array" ref="K236">IF($A236="","",IFERROR(INDEX(PRESUPUESTO!$C$10:$C$174,MATCH($A236&amp;"|"&amp;$B236,PRESUPUESTO!$O$10:$O$174,0)),""))</f>
        <v/>
      </c>
      <c r="L236" s="47">
        <f t="array" ref="L236">IF($A236="","",IFERROR(INDEX(PRESUPUESTO!$B$10:$B$174,MATCH($A236,PRESUPUESTO!$A$10:$A$174,0)),"⚠ clave no existe"))</f>
        <v/>
      </c>
      <c r="M236" s="51">
        <f t="array" ref="M236">IF($A236="","",IFERROR(INDEX(PRESUPUESTO!$C$10:$C$262,MATCH($A236,PRESUPUESTO!$A$10:$A$262,0)),""))</f>
        <v/>
      </c>
      <c r="N236" s="51">
        <f>IF($A236="","",IFERROR(SUMIF($A$10:$A$509,$A236,$I$10:$I$509)-$M236,""))</f>
        <v/>
      </c>
      <c r="O236" s="218" t="n"/>
      <c r="P236" s="4" t="n"/>
      <c r="Q236" s="4" t="n"/>
      <c r="R236" s="4" t="n"/>
      <c r="S236" s="4" t="n"/>
      <c r="T236" s="4" t="n"/>
      <c r="U236" s="4" t="n"/>
      <c r="V236" s="4" t="n"/>
      <c r="W236" s="4" t="n"/>
      <c r="X236" s="4" t="n"/>
      <c r="Y236" s="4" t="n"/>
      <c r="Z236" s="4" t="n"/>
    </row>
    <row r="237" ht="15.75" customHeight="1" s="371">
      <c r="A237" s="218" t="n"/>
      <c r="B237" s="218">
        <f t="array" ref="B237">IF($A237="","",IFERROR(INDEX(PRESUPUESTO!$N$10:$N$262,MATCH($A237,PRESUPUESTO!$A$10:$A$262,0)),""))</f>
        <v/>
      </c>
      <c r="C237" s="218" t="n"/>
      <c r="D237" s="218" t="n"/>
      <c r="E237" s="218" t="n"/>
      <c r="F237" s="218" t="n"/>
      <c r="G237" s="218" t="n"/>
      <c r="H237" s="218" t="n"/>
      <c r="I237" s="218" t="n"/>
      <c r="J237" s="218">
        <f t="array" ref="J237">IF($A237="","",IFERROR(INDEX(PRESUPUESTO!$D$10:$D$174,MATCH($A237&amp;"|"&amp;$B237,PRESUPUESTO!$O$10:$O$174,0)),"⚠"))</f>
        <v/>
      </c>
      <c r="K237" s="218">
        <f t="array" ref="K237">IF($A237="","",IFERROR(INDEX(PRESUPUESTO!$C$10:$C$174,MATCH($A237&amp;"|"&amp;$B237,PRESUPUESTO!$O$10:$O$174,0)),""))</f>
        <v/>
      </c>
      <c r="L237" s="47">
        <f t="array" ref="L237">IF($A237="","",IFERROR(INDEX(PRESUPUESTO!$B$10:$B$174,MATCH($A237,PRESUPUESTO!$A$10:$A$174,0)),"⚠ clave no existe"))</f>
        <v/>
      </c>
      <c r="M237" s="51">
        <f t="array" ref="M237">IF($A237="","",IFERROR(INDEX(PRESUPUESTO!$C$10:$C$262,MATCH($A237,PRESUPUESTO!$A$10:$A$262,0)),""))</f>
        <v/>
      </c>
      <c r="N237" s="51">
        <f>IF($A237="","",IFERROR(SUMIF($A$10:$A$509,$A237,$I$10:$I$509)-$M237,""))</f>
        <v/>
      </c>
      <c r="O237" s="218" t="n"/>
      <c r="P237" s="4" t="n"/>
      <c r="Q237" s="4" t="n"/>
      <c r="R237" s="4" t="n"/>
      <c r="S237" s="4" t="n"/>
      <c r="T237" s="4" t="n"/>
      <c r="U237" s="4" t="n"/>
      <c r="V237" s="4" t="n"/>
      <c r="W237" s="4" t="n"/>
      <c r="X237" s="4" t="n"/>
      <c r="Y237" s="4" t="n"/>
      <c r="Z237" s="4" t="n"/>
    </row>
    <row r="238" ht="15.75" customHeight="1" s="371">
      <c r="A238" s="218" t="n"/>
      <c r="B238" s="218">
        <f t="array" ref="B238">IF($A238="","",IFERROR(INDEX(PRESUPUESTO!$N$10:$N$262,MATCH($A238,PRESUPUESTO!$A$10:$A$262,0)),""))</f>
        <v/>
      </c>
      <c r="C238" s="218" t="n"/>
      <c r="D238" s="218" t="n"/>
      <c r="E238" s="218" t="n"/>
      <c r="F238" s="218" t="n"/>
      <c r="G238" s="218" t="n"/>
      <c r="H238" s="218" t="n"/>
      <c r="I238" s="218" t="n"/>
      <c r="J238" s="218">
        <f t="array" ref="J238">IF($A238="","",IFERROR(INDEX(PRESUPUESTO!$D$10:$D$174,MATCH($A238&amp;"|"&amp;$B238,PRESUPUESTO!$O$10:$O$174,0)),"⚠"))</f>
        <v/>
      </c>
      <c r="K238" s="218">
        <f t="array" ref="K238">IF($A238="","",IFERROR(INDEX(PRESUPUESTO!$C$10:$C$174,MATCH($A238&amp;"|"&amp;$B238,PRESUPUESTO!$O$10:$O$174,0)),""))</f>
        <v/>
      </c>
      <c r="L238" s="47">
        <f t="array" ref="L238">IF($A238="","",IFERROR(INDEX(PRESUPUESTO!$B$10:$B$174,MATCH($A238,PRESUPUESTO!$A$10:$A$174,0)),"⚠ clave no existe"))</f>
        <v/>
      </c>
      <c r="M238" s="51">
        <f t="array" ref="M238">IF($A238="","",IFERROR(INDEX(PRESUPUESTO!$C$10:$C$262,MATCH($A238,PRESUPUESTO!$A$10:$A$262,0)),""))</f>
        <v/>
      </c>
      <c r="N238" s="51">
        <f>IF($A238="","",IFERROR(SUMIF($A$10:$A$509,$A238,$I$10:$I$509)-$M238,""))</f>
        <v/>
      </c>
      <c r="O238" s="218" t="n"/>
      <c r="P238" s="4" t="n"/>
      <c r="Q238" s="4" t="n"/>
      <c r="R238" s="4" t="n"/>
      <c r="S238" s="4" t="n"/>
      <c r="T238" s="4" t="n"/>
      <c r="U238" s="4" t="n"/>
      <c r="V238" s="4" t="n"/>
      <c r="W238" s="4" t="n"/>
      <c r="X238" s="4" t="n"/>
      <c r="Y238" s="4" t="n"/>
      <c r="Z238" s="4" t="n"/>
    </row>
    <row r="239" ht="15.75" customHeight="1" s="371">
      <c r="A239" s="218" t="n"/>
      <c r="B239" s="218">
        <f t="array" ref="B239">IF($A239="","",IFERROR(INDEX(PRESUPUESTO!$N$10:$N$262,MATCH($A239,PRESUPUESTO!$A$10:$A$262,0)),""))</f>
        <v/>
      </c>
      <c r="C239" s="218" t="n"/>
      <c r="D239" s="218" t="n"/>
      <c r="E239" s="218" t="n"/>
      <c r="F239" s="218" t="n"/>
      <c r="G239" s="218" t="n"/>
      <c r="H239" s="218" t="n"/>
      <c r="I239" s="218" t="n"/>
      <c r="J239" s="218">
        <f t="array" ref="J239">IF($A239="","",IFERROR(INDEX(PRESUPUESTO!$D$10:$D$174,MATCH($A239&amp;"|"&amp;$B239,PRESUPUESTO!$O$10:$O$174,0)),"⚠"))</f>
        <v/>
      </c>
      <c r="K239" s="218">
        <f t="array" ref="K239">IF($A239="","",IFERROR(INDEX(PRESUPUESTO!$C$10:$C$174,MATCH($A239&amp;"|"&amp;$B239,PRESUPUESTO!$O$10:$O$174,0)),""))</f>
        <v/>
      </c>
      <c r="L239" s="47">
        <f t="array" ref="L239">IF($A239="","",IFERROR(INDEX(PRESUPUESTO!$B$10:$B$174,MATCH($A239,PRESUPUESTO!$A$10:$A$174,0)),"⚠ clave no existe"))</f>
        <v/>
      </c>
      <c r="M239" s="51">
        <f t="array" ref="M239">IF($A239="","",IFERROR(INDEX(PRESUPUESTO!$C$10:$C$262,MATCH($A239,PRESUPUESTO!$A$10:$A$262,0)),""))</f>
        <v/>
      </c>
      <c r="N239" s="51">
        <f>IF($A239="","",IFERROR(SUMIF($A$10:$A$509,$A239,$I$10:$I$509)-$M239,""))</f>
        <v/>
      </c>
      <c r="O239" s="218" t="n"/>
      <c r="P239" s="4" t="n"/>
      <c r="Q239" s="4" t="n"/>
      <c r="R239" s="4" t="n"/>
      <c r="S239" s="4" t="n"/>
      <c r="T239" s="4" t="n"/>
      <c r="U239" s="4" t="n"/>
      <c r="V239" s="4" t="n"/>
      <c r="W239" s="4" t="n"/>
      <c r="X239" s="4" t="n"/>
      <c r="Y239" s="4" t="n"/>
      <c r="Z239" s="4" t="n"/>
    </row>
    <row r="240" ht="15.75" customHeight="1" s="371">
      <c r="A240" s="218" t="n"/>
      <c r="B240" s="218">
        <f t="array" ref="B240">IF($A240="","",IFERROR(INDEX(PRESUPUESTO!$N$10:$N$262,MATCH($A240,PRESUPUESTO!$A$10:$A$262,0)),""))</f>
        <v/>
      </c>
      <c r="C240" s="218" t="n"/>
      <c r="D240" s="218" t="n"/>
      <c r="E240" s="218" t="n"/>
      <c r="F240" s="218" t="n"/>
      <c r="G240" s="218" t="n"/>
      <c r="H240" s="218" t="n"/>
      <c r="I240" s="218" t="n"/>
      <c r="J240" s="218">
        <f t="array" ref="J240">IF($A240="","",IFERROR(INDEX(PRESUPUESTO!$D$10:$D$174,MATCH($A240&amp;"|"&amp;$B240,PRESUPUESTO!$O$10:$O$174,0)),"⚠"))</f>
        <v/>
      </c>
      <c r="K240" s="218">
        <f t="array" ref="K240">IF($A240="","",IFERROR(INDEX(PRESUPUESTO!$C$10:$C$174,MATCH($A240&amp;"|"&amp;$B240,PRESUPUESTO!$O$10:$O$174,0)),""))</f>
        <v/>
      </c>
      <c r="L240" s="47">
        <f t="array" ref="L240">IF($A240="","",IFERROR(INDEX(PRESUPUESTO!$B$10:$B$174,MATCH($A240,PRESUPUESTO!$A$10:$A$174,0)),"⚠ clave no existe"))</f>
        <v/>
      </c>
      <c r="M240" s="51">
        <f t="array" ref="M240">IF($A240="","",IFERROR(INDEX(PRESUPUESTO!$C$10:$C$262,MATCH($A240,PRESUPUESTO!$A$10:$A$262,0)),""))</f>
        <v/>
      </c>
      <c r="N240" s="51">
        <f>IF($A240="","",IFERROR(SUMIF($A$10:$A$509,$A240,$I$10:$I$509)-$M240,""))</f>
        <v/>
      </c>
      <c r="O240" s="218" t="n"/>
      <c r="P240" s="4" t="n"/>
      <c r="Q240" s="4" t="n"/>
      <c r="R240" s="4" t="n"/>
      <c r="S240" s="4" t="n"/>
      <c r="T240" s="4" t="n"/>
      <c r="U240" s="4" t="n"/>
      <c r="V240" s="4" t="n"/>
      <c r="W240" s="4" t="n"/>
      <c r="X240" s="4" t="n"/>
      <c r="Y240" s="4" t="n"/>
      <c r="Z240" s="4" t="n"/>
    </row>
    <row r="241" ht="15.75" customHeight="1" s="371">
      <c r="A241" s="218" t="n"/>
      <c r="B241" s="218">
        <f t="array" ref="B241">IF($A241="","",IFERROR(INDEX(PRESUPUESTO!$N$10:$N$262,MATCH($A241,PRESUPUESTO!$A$10:$A$262,0)),""))</f>
        <v/>
      </c>
      <c r="C241" s="218" t="n"/>
      <c r="D241" s="218" t="n"/>
      <c r="E241" s="218" t="n"/>
      <c r="F241" s="218" t="n"/>
      <c r="G241" s="218" t="n"/>
      <c r="H241" s="218" t="n"/>
      <c r="I241" s="218" t="n"/>
      <c r="J241" s="218">
        <f t="array" ref="J241">IF($A241="","",IFERROR(INDEX(PRESUPUESTO!$D$10:$D$174,MATCH($A241&amp;"|"&amp;$B241,PRESUPUESTO!$O$10:$O$174,0)),"⚠"))</f>
        <v/>
      </c>
      <c r="K241" s="218">
        <f t="array" ref="K241">IF($A241="","",IFERROR(INDEX(PRESUPUESTO!$C$10:$C$174,MATCH($A241&amp;"|"&amp;$B241,PRESUPUESTO!$O$10:$O$174,0)),""))</f>
        <v/>
      </c>
      <c r="L241" s="47">
        <f t="array" ref="L241">IF($A241="","",IFERROR(INDEX(PRESUPUESTO!$B$10:$B$174,MATCH($A241,PRESUPUESTO!$A$10:$A$174,0)),"⚠ clave no existe"))</f>
        <v/>
      </c>
      <c r="M241" s="51">
        <f t="array" ref="M241">IF($A241="","",IFERROR(INDEX(PRESUPUESTO!$C$10:$C$262,MATCH($A241,PRESUPUESTO!$A$10:$A$262,0)),""))</f>
        <v/>
      </c>
      <c r="N241" s="51">
        <f>IF($A241="","",IFERROR(SUMIF($A$10:$A$509,$A241,$I$10:$I$509)-$M241,""))</f>
        <v/>
      </c>
      <c r="O241" s="218" t="n"/>
      <c r="P241" s="4" t="n"/>
      <c r="Q241" s="4" t="n"/>
      <c r="R241" s="4" t="n"/>
      <c r="S241" s="4" t="n"/>
      <c r="T241" s="4" t="n"/>
      <c r="U241" s="4" t="n"/>
      <c r="V241" s="4" t="n"/>
      <c r="W241" s="4" t="n"/>
      <c r="X241" s="4" t="n"/>
      <c r="Y241" s="4" t="n"/>
      <c r="Z241" s="4" t="n"/>
    </row>
    <row r="242" ht="15.75" customHeight="1" s="371">
      <c r="A242" s="218" t="n"/>
      <c r="B242" s="218">
        <f t="array" ref="B242">IF($A242="","",IFERROR(INDEX(PRESUPUESTO!$N$10:$N$262,MATCH($A242,PRESUPUESTO!$A$10:$A$262,0)),""))</f>
        <v/>
      </c>
      <c r="C242" s="218" t="n"/>
      <c r="D242" s="218" t="n"/>
      <c r="E242" s="218" t="n"/>
      <c r="F242" s="218" t="n"/>
      <c r="G242" s="218" t="n"/>
      <c r="H242" s="218" t="n"/>
      <c r="I242" s="218" t="n"/>
      <c r="J242" s="218">
        <f t="array" ref="J242">IF($A242="","",IFERROR(INDEX(PRESUPUESTO!$D$10:$D$174,MATCH($A242&amp;"|"&amp;$B242,PRESUPUESTO!$O$10:$O$174,0)),"⚠"))</f>
        <v/>
      </c>
      <c r="K242" s="218">
        <f t="array" ref="K242">IF($A242="","",IFERROR(INDEX(PRESUPUESTO!$C$10:$C$174,MATCH($A242&amp;"|"&amp;$B242,PRESUPUESTO!$O$10:$O$174,0)),""))</f>
        <v/>
      </c>
      <c r="L242" s="47">
        <f t="array" ref="L242">IF($A242="","",IFERROR(INDEX(PRESUPUESTO!$B$10:$B$174,MATCH($A242,PRESUPUESTO!$A$10:$A$174,0)),"⚠ clave no existe"))</f>
        <v/>
      </c>
      <c r="M242" s="51">
        <f t="array" ref="M242">IF($A242="","",IFERROR(INDEX(PRESUPUESTO!$C$10:$C$262,MATCH($A242,PRESUPUESTO!$A$10:$A$262,0)),""))</f>
        <v/>
      </c>
      <c r="N242" s="51">
        <f>IF($A242="","",IFERROR(SUMIF($A$10:$A$509,$A242,$I$10:$I$509)-$M242,""))</f>
        <v/>
      </c>
      <c r="O242" s="218" t="n"/>
      <c r="P242" s="4" t="n"/>
      <c r="Q242" s="4" t="n"/>
      <c r="R242" s="4" t="n"/>
      <c r="S242" s="4" t="n"/>
      <c r="T242" s="4" t="n"/>
      <c r="U242" s="4" t="n"/>
      <c r="V242" s="4" t="n"/>
      <c r="W242" s="4" t="n"/>
      <c r="X242" s="4" t="n"/>
      <c r="Y242" s="4" t="n"/>
      <c r="Z242" s="4" t="n"/>
    </row>
    <row r="243" ht="15.75" customHeight="1" s="371">
      <c r="A243" s="218" t="n"/>
      <c r="B243" s="218">
        <f t="array" ref="B243">IF($A243="","",IFERROR(INDEX(PRESUPUESTO!$N$10:$N$262,MATCH($A243,PRESUPUESTO!$A$10:$A$262,0)),""))</f>
        <v/>
      </c>
      <c r="C243" s="218" t="n"/>
      <c r="D243" s="218" t="n"/>
      <c r="E243" s="218" t="n"/>
      <c r="F243" s="218" t="n"/>
      <c r="G243" s="218" t="n"/>
      <c r="H243" s="218" t="n"/>
      <c r="I243" s="218" t="n"/>
      <c r="J243" s="218">
        <f t="array" ref="J243">IF($A243="","",IFERROR(INDEX(PRESUPUESTO!$D$10:$D$174,MATCH($A243&amp;"|"&amp;$B243,PRESUPUESTO!$O$10:$O$174,0)),"⚠"))</f>
        <v/>
      </c>
      <c r="K243" s="218">
        <f t="array" ref="K243">IF($A243="","",IFERROR(INDEX(PRESUPUESTO!$C$10:$C$174,MATCH($A243&amp;"|"&amp;$B243,PRESUPUESTO!$O$10:$O$174,0)),""))</f>
        <v/>
      </c>
      <c r="L243" s="47">
        <f t="array" ref="L243">IF($A243="","",IFERROR(INDEX(PRESUPUESTO!$B$10:$B$174,MATCH($A243,PRESUPUESTO!$A$10:$A$174,0)),"⚠ clave no existe"))</f>
        <v/>
      </c>
      <c r="M243" s="51">
        <f t="array" ref="M243">IF($A243="","",IFERROR(INDEX(PRESUPUESTO!$C$10:$C$262,MATCH($A243,PRESUPUESTO!$A$10:$A$262,0)),""))</f>
        <v/>
      </c>
      <c r="N243" s="51">
        <f>IF($A243="","",IFERROR(SUMIF($A$10:$A$509,$A243,$I$10:$I$509)-$M243,""))</f>
        <v/>
      </c>
      <c r="O243" s="218" t="n"/>
      <c r="P243" s="4" t="n"/>
      <c r="Q243" s="4" t="n"/>
      <c r="R243" s="4" t="n"/>
      <c r="S243" s="4" t="n"/>
      <c r="T243" s="4" t="n"/>
      <c r="U243" s="4" t="n"/>
      <c r="V243" s="4" t="n"/>
      <c r="W243" s="4" t="n"/>
      <c r="X243" s="4" t="n"/>
      <c r="Y243" s="4" t="n"/>
      <c r="Z243" s="4" t="n"/>
    </row>
    <row r="244" ht="15.75" customHeight="1" s="371">
      <c r="A244" s="218" t="n"/>
      <c r="B244" s="218">
        <f t="array" ref="B244">IF($A244="","",IFERROR(INDEX(PRESUPUESTO!$N$10:$N$262,MATCH($A244,PRESUPUESTO!$A$10:$A$262,0)),""))</f>
        <v/>
      </c>
      <c r="C244" s="218" t="n"/>
      <c r="D244" s="218" t="n"/>
      <c r="E244" s="218" t="n"/>
      <c r="F244" s="218" t="n"/>
      <c r="G244" s="218" t="n"/>
      <c r="H244" s="218" t="n"/>
      <c r="I244" s="218" t="n"/>
      <c r="J244" s="218">
        <f t="array" ref="J244">IF($A244="","",IFERROR(INDEX(PRESUPUESTO!$D$10:$D$174,MATCH($A244&amp;"|"&amp;$B244,PRESUPUESTO!$O$10:$O$174,0)),"⚠"))</f>
        <v/>
      </c>
      <c r="K244" s="218">
        <f t="array" ref="K244">IF($A244="","",IFERROR(INDEX(PRESUPUESTO!$C$10:$C$174,MATCH($A244&amp;"|"&amp;$B244,PRESUPUESTO!$O$10:$O$174,0)),""))</f>
        <v/>
      </c>
      <c r="L244" s="47">
        <f t="array" ref="L244">IF($A244="","",IFERROR(INDEX(PRESUPUESTO!$B$10:$B$174,MATCH($A244,PRESUPUESTO!$A$10:$A$174,0)),"⚠ clave no existe"))</f>
        <v/>
      </c>
      <c r="M244" s="51">
        <f t="array" ref="M244">IF($A244="","",IFERROR(INDEX(PRESUPUESTO!$C$10:$C$262,MATCH($A244,PRESUPUESTO!$A$10:$A$262,0)),""))</f>
        <v/>
      </c>
      <c r="N244" s="51">
        <f>IF($A244="","",IFERROR(SUMIF($A$10:$A$509,$A244,$I$10:$I$509)-$M244,""))</f>
        <v/>
      </c>
      <c r="O244" s="218" t="n"/>
      <c r="P244" s="4" t="n"/>
      <c r="Q244" s="4" t="n"/>
      <c r="R244" s="4" t="n"/>
      <c r="S244" s="4" t="n"/>
      <c r="T244" s="4" t="n"/>
      <c r="U244" s="4" t="n"/>
      <c r="V244" s="4" t="n"/>
      <c r="W244" s="4" t="n"/>
      <c r="X244" s="4" t="n"/>
      <c r="Y244" s="4" t="n"/>
      <c r="Z244" s="4" t="n"/>
    </row>
    <row r="245" ht="15.75" customHeight="1" s="371">
      <c r="A245" s="218" t="n"/>
      <c r="B245" s="218">
        <f t="array" ref="B245">IF($A245="","",IFERROR(INDEX(PRESUPUESTO!$N$10:$N$262,MATCH($A245,PRESUPUESTO!$A$10:$A$262,0)),""))</f>
        <v/>
      </c>
      <c r="C245" s="218" t="n"/>
      <c r="D245" s="218" t="n"/>
      <c r="E245" s="218" t="n"/>
      <c r="F245" s="218" t="n"/>
      <c r="G245" s="218" t="n"/>
      <c r="H245" s="218" t="n"/>
      <c r="I245" s="218" t="n"/>
      <c r="J245" s="218">
        <f t="array" ref="J245">IF($A245="","",IFERROR(INDEX(PRESUPUESTO!$D$10:$D$174,MATCH($A245&amp;"|"&amp;$B245,PRESUPUESTO!$O$10:$O$174,0)),"⚠"))</f>
        <v/>
      </c>
      <c r="K245" s="218">
        <f t="array" ref="K245">IF($A245="","",IFERROR(INDEX(PRESUPUESTO!$C$10:$C$174,MATCH($A245&amp;"|"&amp;$B245,PRESUPUESTO!$O$10:$O$174,0)),""))</f>
        <v/>
      </c>
      <c r="L245" s="47">
        <f t="array" ref="L245">IF($A245="","",IFERROR(INDEX(PRESUPUESTO!$B$10:$B$174,MATCH($A245,PRESUPUESTO!$A$10:$A$174,0)),"⚠ clave no existe"))</f>
        <v/>
      </c>
      <c r="M245" s="51">
        <f t="array" ref="M245">IF($A245="","",IFERROR(INDEX(PRESUPUESTO!$C$10:$C$262,MATCH($A245,PRESUPUESTO!$A$10:$A$262,0)),""))</f>
        <v/>
      </c>
      <c r="N245" s="51">
        <f>IF($A245="","",IFERROR(SUMIF($A$10:$A$509,$A245,$I$10:$I$509)-$M245,""))</f>
        <v/>
      </c>
      <c r="O245" s="218" t="n"/>
      <c r="P245" s="4" t="n"/>
      <c r="Q245" s="4" t="n"/>
      <c r="R245" s="4" t="n"/>
      <c r="S245" s="4" t="n"/>
      <c r="T245" s="4" t="n"/>
      <c r="U245" s="4" t="n"/>
      <c r="V245" s="4" t="n"/>
      <c r="W245" s="4" t="n"/>
      <c r="X245" s="4" t="n"/>
      <c r="Y245" s="4" t="n"/>
      <c r="Z245" s="4" t="n"/>
    </row>
    <row r="246" ht="15.75" customHeight="1" s="371">
      <c r="A246" s="218" t="n"/>
      <c r="B246" s="218">
        <f t="array" ref="B246">IF($A246="","",IFERROR(INDEX(PRESUPUESTO!$N$10:$N$262,MATCH($A246,PRESUPUESTO!$A$10:$A$262,0)),""))</f>
        <v/>
      </c>
      <c r="C246" s="218" t="n"/>
      <c r="D246" s="218" t="n"/>
      <c r="E246" s="218" t="n"/>
      <c r="F246" s="218" t="n"/>
      <c r="G246" s="218" t="n"/>
      <c r="H246" s="218" t="n"/>
      <c r="I246" s="218" t="n"/>
      <c r="J246" s="218">
        <f t="array" ref="J246">IF($A246="","",IFERROR(INDEX(PRESUPUESTO!$D$10:$D$174,MATCH($A246&amp;"|"&amp;$B246,PRESUPUESTO!$O$10:$O$174,0)),"⚠"))</f>
        <v/>
      </c>
      <c r="K246" s="218">
        <f t="array" ref="K246">IF($A246="","",IFERROR(INDEX(PRESUPUESTO!$C$10:$C$174,MATCH($A246&amp;"|"&amp;$B246,PRESUPUESTO!$O$10:$O$174,0)),""))</f>
        <v/>
      </c>
      <c r="L246" s="47">
        <f t="array" ref="L246">IF($A246="","",IFERROR(INDEX(PRESUPUESTO!$B$10:$B$174,MATCH($A246,PRESUPUESTO!$A$10:$A$174,0)),"⚠ clave no existe"))</f>
        <v/>
      </c>
      <c r="M246" s="51">
        <f t="array" ref="M246">IF($A246="","",IFERROR(INDEX(PRESUPUESTO!$C$10:$C$262,MATCH($A246,PRESUPUESTO!$A$10:$A$262,0)),""))</f>
        <v/>
      </c>
      <c r="N246" s="51">
        <f>IF($A246="","",IFERROR(SUMIF($A$10:$A$509,$A246,$I$10:$I$509)-$M246,""))</f>
        <v/>
      </c>
      <c r="O246" s="218" t="n"/>
      <c r="P246" s="4" t="n"/>
      <c r="Q246" s="4" t="n"/>
      <c r="R246" s="4" t="n"/>
      <c r="S246" s="4" t="n"/>
      <c r="T246" s="4" t="n"/>
      <c r="U246" s="4" t="n"/>
      <c r="V246" s="4" t="n"/>
      <c r="W246" s="4" t="n"/>
      <c r="X246" s="4" t="n"/>
      <c r="Y246" s="4" t="n"/>
      <c r="Z246" s="4" t="n"/>
    </row>
    <row r="247" ht="15.75" customHeight="1" s="371">
      <c r="A247" s="218" t="n"/>
      <c r="B247" s="218">
        <f t="array" ref="B247">IF($A247="","",IFERROR(INDEX(PRESUPUESTO!$N$10:$N$262,MATCH($A247,PRESUPUESTO!$A$10:$A$262,0)),""))</f>
        <v/>
      </c>
      <c r="C247" s="218" t="n"/>
      <c r="D247" s="218" t="n"/>
      <c r="E247" s="218" t="n"/>
      <c r="F247" s="218" t="n"/>
      <c r="G247" s="218" t="n"/>
      <c r="H247" s="218" t="n"/>
      <c r="I247" s="218" t="n"/>
      <c r="J247" s="218">
        <f t="array" ref="J247">IF($A247="","",IFERROR(INDEX(PRESUPUESTO!$D$10:$D$174,MATCH($A247&amp;"|"&amp;$B247,PRESUPUESTO!$O$10:$O$174,0)),"⚠"))</f>
        <v/>
      </c>
      <c r="K247" s="218">
        <f t="array" ref="K247">IF($A247="","",IFERROR(INDEX(PRESUPUESTO!$C$10:$C$174,MATCH($A247&amp;"|"&amp;$B247,PRESUPUESTO!$O$10:$O$174,0)),""))</f>
        <v/>
      </c>
      <c r="L247" s="47">
        <f t="array" ref="L247">IF($A247="","",IFERROR(INDEX(PRESUPUESTO!$B$10:$B$174,MATCH($A247,PRESUPUESTO!$A$10:$A$174,0)),"⚠ clave no existe"))</f>
        <v/>
      </c>
      <c r="M247" s="51">
        <f t="array" ref="M247">IF($A247="","",IFERROR(INDEX(PRESUPUESTO!$C$10:$C$262,MATCH($A247,PRESUPUESTO!$A$10:$A$262,0)),""))</f>
        <v/>
      </c>
      <c r="N247" s="51">
        <f>IF($A247="","",IFERROR(SUMIF($A$10:$A$509,$A247,$I$10:$I$509)-$M247,""))</f>
        <v/>
      </c>
      <c r="O247" s="218" t="n"/>
      <c r="P247" s="4" t="n"/>
      <c r="Q247" s="4" t="n"/>
      <c r="R247" s="4" t="n"/>
      <c r="S247" s="4" t="n"/>
      <c r="T247" s="4" t="n"/>
      <c r="U247" s="4" t="n"/>
      <c r="V247" s="4" t="n"/>
      <c r="W247" s="4" t="n"/>
      <c r="X247" s="4" t="n"/>
      <c r="Y247" s="4" t="n"/>
      <c r="Z247" s="4" t="n"/>
    </row>
    <row r="248" ht="15.75" customHeight="1" s="371">
      <c r="A248" s="218" t="n"/>
      <c r="B248" s="218">
        <f t="array" ref="B248">IF($A248="","",IFERROR(INDEX(PRESUPUESTO!$N$10:$N$262,MATCH($A248,PRESUPUESTO!$A$10:$A$262,0)),""))</f>
        <v/>
      </c>
      <c r="C248" s="218" t="n"/>
      <c r="D248" s="218" t="n"/>
      <c r="E248" s="218" t="n"/>
      <c r="F248" s="218" t="n"/>
      <c r="G248" s="218" t="n"/>
      <c r="H248" s="218" t="n"/>
      <c r="I248" s="218" t="n"/>
      <c r="J248" s="218">
        <f t="array" ref="J248">IF($A248="","",IFERROR(INDEX(PRESUPUESTO!$D$10:$D$174,MATCH($A248&amp;"|"&amp;$B248,PRESUPUESTO!$O$10:$O$174,0)),"⚠"))</f>
        <v/>
      </c>
      <c r="K248" s="218">
        <f t="array" ref="K248">IF($A248="","",IFERROR(INDEX(PRESUPUESTO!$C$10:$C$174,MATCH($A248&amp;"|"&amp;$B248,PRESUPUESTO!$O$10:$O$174,0)),""))</f>
        <v/>
      </c>
      <c r="L248" s="47">
        <f t="array" ref="L248">IF($A248="","",IFERROR(INDEX(PRESUPUESTO!$B$10:$B$174,MATCH($A248,PRESUPUESTO!$A$10:$A$174,0)),"⚠ clave no existe"))</f>
        <v/>
      </c>
      <c r="M248" s="51">
        <f t="array" ref="M248">IF($A248="","",IFERROR(INDEX(PRESUPUESTO!$C$10:$C$262,MATCH($A248,PRESUPUESTO!$A$10:$A$262,0)),""))</f>
        <v/>
      </c>
      <c r="N248" s="51">
        <f>IF($A248="","",IFERROR(SUMIF($A$10:$A$509,$A248,$I$10:$I$509)-$M248,""))</f>
        <v/>
      </c>
      <c r="O248" s="218" t="n"/>
      <c r="P248" s="4" t="n"/>
      <c r="Q248" s="4" t="n"/>
      <c r="R248" s="4" t="n"/>
      <c r="S248" s="4" t="n"/>
      <c r="T248" s="4" t="n"/>
      <c r="U248" s="4" t="n"/>
      <c r="V248" s="4" t="n"/>
      <c r="W248" s="4" t="n"/>
      <c r="X248" s="4" t="n"/>
      <c r="Y248" s="4" t="n"/>
      <c r="Z248" s="4" t="n"/>
    </row>
    <row r="249" ht="15.75" customHeight="1" s="371">
      <c r="A249" s="218" t="n"/>
      <c r="B249" s="218">
        <f t="array" ref="B249">IF($A249="","",IFERROR(INDEX(PRESUPUESTO!$N$10:$N$262,MATCH($A249,PRESUPUESTO!$A$10:$A$262,0)),""))</f>
        <v/>
      </c>
      <c r="C249" s="218" t="n"/>
      <c r="D249" s="218" t="n"/>
      <c r="E249" s="218" t="n"/>
      <c r="F249" s="218" t="n"/>
      <c r="G249" s="218" t="n"/>
      <c r="H249" s="218" t="n"/>
      <c r="I249" s="218" t="n"/>
      <c r="J249" s="218">
        <f t="array" ref="J249">IF($A249="","",IFERROR(INDEX(PRESUPUESTO!$D$10:$D$174,MATCH($A249&amp;"|"&amp;$B249,PRESUPUESTO!$O$10:$O$174,0)),"⚠"))</f>
        <v/>
      </c>
      <c r="K249" s="218">
        <f t="array" ref="K249">IF($A249="","",IFERROR(INDEX(PRESUPUESTO!$C$10:$C$174,MATCH($A249&amp;"|"&amp;$B249,PRESUPUESTO!$O$10:$O$174,0)),""))</f>
        <v/>
      </c>
      <c r="L249" s="47">
        <f t="array" ref="L249">IF($A249="","",IFERROR(INDEX(PRESUPUESTO!$B$10:$B$174,MATCH($A249,PRESUPUESTO!$A$10:$A$174,0)),"⚠ clave no existe"))</f>
        <v/>
      </c>
      <c r="M249" s="51">
        <f t="array" ref="M249">IF($A249="","",IFERROR(INDEX(PRESUPUESTO!$C$10:$C$262,MATCH($A249,PRESUPUESTO!$A$10:$A$262,0)),""))</f>
        <v/>
      </c>
      <c r="N249" s="51">
        <f>IF($A249="","",IFERROR(SUMIF($A$10:$A$509,$A249,$I$10:$I$509)-$M249,""))</f>
        <v/>
      </c>
      <c r="O249" s="218" t="n"/>
      <c r="P249" s="4" t="n"/>
      <c r="Q249" s="4" t="n"/>
      <c r="R249" s="4" t="n"/>
      <c r="S249" s="4" t="n"/>
      <c r="T249" s="4" t="n"/>
      <c r="U249" s="4" t="n"/>
      <c r="V249" s="4" t="n"/>
      <c r="W249" s="4" t="n"/>
      <c r="X249" s="4" t="n"/>
      <c r="Y249" s="4" t="n"/>
      <c r="Z249" s="4" t="n"/>
    </row>
    <row r="250" ht="15.75" customHeight="1" s="371">
      <c r="A250" s="218" t="n"/>
      <c r="B250" s="218">
        <f t="array" ref="B250">IF($A250="","",IFERROR(INDEX(PRESUPUESTO!$N$10:$N$262,MATCH($A250,PRESUPUESTO!$A$10:$A$262,0)),""))</f>
        <v/>
      </c>
      <c r="C250" s="218" t="n"/>
      <c r="D250" s="218" t="n"/>
      <c r="E250" s="218" t="n"/>
      <c r="F250" s="218" t="n"/>
      <c r="G250" s="218" t="n"/>
      <c r="H250" s="218" t="n"/>
      <c r="I250" s="218" t="n"/>
      <c r="J250" s="218">
        <f t="array" ref="J250">IF($A250="","",IFERROR(INDEX(PRESUPUESTO!$D$10:$D$174,MATCH($A250&amp;"|"&amp;$B250,PRESUPUESTO!$O$10:$O$174,0)),"⚠"))</f>
        <v/>
      </c>
      <c r="K250" s="218">
        <f t="array" ref="K250">IF($A250="","",IFERROR(INDEX(PRESUPUESTO!$C$10:$C$174,MATCH($A250&amp;"|"&amp;$B250,PRESUPUESTO!$O$10:$O$174,0)),""))</f>
        <v/>
      </c>
      <c r="L250" s="47">
        <f t="array" ref="L250">IF($A250="","",IFERROR(INDEX(PRESUPUESTO!$B$10:$B$174,MATCH($A250,PRESUPUESTO!$A$10:$A$174,0)),"⚠ clave no existe"))</f>
        <v/>
      </c>
      <c r="M250" s="51">
        <f t="array" ref="M250">IF($A250="","",IFERROR(INDEX(PRESUPUESTO!$C$10:$C$262,MATCH($A250,PRESUPUESTO!$A$10:$A$262,0)),""))</f>
        <v/>
      </c>
      <c r="N250" s="51">
        <f>IF($A250="","",IFERROR(SUMIF($A$10:$A$509,$A250,$I$10:$I$509)-$M250,""))</f>
        <v/>
      </c>
      <c r="O250" s="218" t="n"/>
      <c r="P250" s="4" t="n"/>
      <c r="Q250" s="4" t="n"/>
      <c r="R250" s="4" t="n"/>
      <c r="S250" s="4" t="n"/>
      <c r="T250" s="4" t="n"/>
      <c r="U250" s="4" t="n"/>
      <c r="V250" s="4" t="n"/>
      <c r="W250" s="4" t="n"/>
      <c r="X250" s="4" t="n"/>
      <c r="Y250" s="4" t="n"/>
      <c r="Z250" s="4" t="n"/>
    </row>
    <row r="251" ht="15.75" customHeight="1" s="371">
      <c r="A251" s="218" t="n"/>
      <c r="B251" s="218">
        <f t="array" ref="B251">IF($A251="","",IFERROR(INDEX(PRESUPUESTO!$N$10:$N$262,MATCH($A251,PRESUPUESTO!$A$10:$A$262,0)),""))</f>
        <v/>
      </c>
      <c r="C251" s="218" t="n"/>
      <c r="D251" s="218" t="n"/>
      <c r="E251" s="218" t="n"/>
      <c r="F251" s="218" t="n"/>
      <c r="G251" s="218" t="n"/>
      <c r="H251" s="218" t="n"/>
      <c r="I251" s="218" t="n"/>
      <c r="J251" s="218">
        <f t="array" ref="J251">IF($A251="","",IFERROR(INDEX(PRESUPUESTO!$D$10:$D$174,MATCH($A251&amp;"|"&amp;$B251,PRESUPUESTO!$O$10:$O$174,0)),"⚠"))</f>
        <v/>
      </c>
      <c r="K251" s="218">
        <f t="array" ref="K251">IF($A251="","",IFERROR(INDEX(PRESUPUESTO!$C$10:$C$174,MATCH($A251&amp;"|"&amp;$B251,PRESUPUESTO!$O$10:$O$174,0)),""))</f>
        <v/>
      </c>
      <c r="L251" s="47">
        <f t="array" ref="L251">IF($A251="","",IFERROR(INDEX(PRESUPUESTO!$B$10:$B$174,MATCH($A251,PRESUPUESTO!$A$10:$A$174,0)),"⚠ clave no existe"))</f>
        <v/>
      </c>
      <c r="M251" s="51">
        <f t="array" ref="M251">IF($A251="","",IFERROR(INDEX(PRESUPUESTO!$C$10:$C$262,MATCH($A251,PRESUPUESTO!$A$10:$A$262,0)),""))</f>
        <v/>
      </c>
      <c r="N251" s="51">
        <f>IF($A251="","",IFERROR(SUMIF($A$10:$A$509,$A251,$I$10:$I$509)-$M251,""))</f>
        <v/>
      </c>
      <c r="O251" s="218" t="n"/>
      <c r="P251" s="4" t="n"/>
      <c r="Q251" s="4" t="n"/>
      <c r="R251" s="4" t="n"/>
      <c r="S251" s="4" t="n"/>
      <c r="T251" s="4" t="n"/>
      <c r="U251" s="4" t="n"/>
      <c r="V251" s="4" t="n"/>
      <c r="W251" s="4" t="n"/>
      <c r="X251" s="4" t="n"/>
      <c r="Y251" s="4" t="n"/>
      <c r="Z251" s="4" t="n"/>
    </row>
    <row r="252" ht="15.75" customHeight="1" s="371">
      <c r="A252" s="218" t="n"/>
      <c r="B252" s="218">
        <f t="array" ref="B252">IF($A252="","",IFERROR(INDEX(PRESUPUESTO!$N$10:$N$262,MATCH($A252,PRESUPUESTO!$A$10:$A$262,0)),""))</f>
        <v/>
      </c>
      <c r="C252" s="218" t="n"/>
      <c r="D252" s="218" t="n"/>
      <c r="E252" s="218" t="n"/>
      <c r="F252" s="218" t="n"/>
      <c r="G252" s="218" t="n"/>
      <c r="H252" s="218" t="n"/>
      <c r="I252" s="218" t="n"/>
      <c r="J252" s="218">
        <f t="array" ref="J252">IF($A252="","",IFERROR(INDEX(PRESUPUESTO!$D$10:$D$174,MATCH($A252&amp;"|"&amp;$B252,PRESUPUESTO!$O$10:$O$174,0)),"⚠"))</f>
        <v/>
      </c>
      <c r="K252" s="218">
        <f t="array" ref="K252">IF($A252="","",IFERROR(INDEX(PRESUPUESTO!$C$10:$C$174,MATCH($A252&amp;"|"&amp;$B252,PRESUPUESTO!$O$10:$O$174,0)),""))</f>
        <v/>
      </c>
      <c r="L252" s="47">
        <f t="array" ref="L252">IF($A252="","",IFERROR(INDEX(PRESUPUESTO!$B$10:$B$174,MATCH($A252,PRESUPUESTO!$A$10:$A$174,0)),"⚠ clave no existe"))</f>
        <v/>
      </c>
      <c r="M252" s="51">
        <f t="array" ref="M252">IF($A252="","",IFERROR(INDEX(PRESUPUESTO!$C$10:$C$262,MATCH($A252,PRESUPUESTO!$A$10:$A$262,0)),""))</f>
        <v/>
      </c>
      <c r="N252" s="51">
        <f>IF($A252="","",IFERROR(SUMIF($A$10:$A$509,$A252,$I$10:$I$509)-$M252,""))</f>
        <v/>
      </c>
      <c r="O252" s="218" t="n"/>
      <c r="P252" s="4" t="n"/>
      <c r="Q252" s="4" t="n"/>
      <c r="R252" s="4" t="n"/>
      <c r="S252" s="4" t="n"/>
      <c r="T252" s="4" t="n"/>
      <c r="U252" s="4" t="n"/>
      <c r="V252" s="4" t="n"/>
      <c r="W252" s="4" t="n"/>
      <c r="X252" s="4" t="n"/>
      <c r="Y252" s="4" t="n"/>
      <c r="Z252" s="4" t="n"/>
    </row>
    <row r="253" ht="15.75" customHeight="1" s="371">
      <c r="A253" s="218" t="n"/>
      <c r="B253" s="218">
        <f t="array" ref="B253">IF($A253="","",IFERROR(INDEX(PRESUPUESTO!$N$10:$N$262,MATCH($A253,PRESUPUESTO!$A$10:$A$262,0)),""))</f>
        <v/>
      </c>
      <c r="C253" s="218" t="n"/>
      <c r="D253" s="218" t="n"/>
      <c r="E253" s="218" t="n"/>
      <c r="F253" s="218" t="n"/>
      <c r="G253" s="218" t="n"/>
      <c r="H253" s="218" t="n"/>
      <c r="I253" s="218" t="n"/>
      <c r="J253" s="218">
        <f t="array" ref="J253">IF($A253="","",IFERROR(INDEX(PRESUPUESTO!$D$10:$D$174,MATCH($A253&amp;"|"&amp;$B253,PRESUPUESTO!$O$10:$O$174,0)),"⚠"))</f>
        <v/>
      </c>
      <c r="K253" s="218">
        <f t="array" ref="K253">IF($A253="","",IFERROR(INDEX(PRESUPUESTO!$C$10:$C$174,MATCH($A253&amp;"|"&amp;$B253,PRESUPUESTO!$O$10:$O$174,0)),""))</f>
        <v/>
      </c>
      <c r="L253" s="47">
        <f t="array" ref="L253">IF($A253="","",IFERROR(INDEX(PRESUPUESTO!$B$10:$B$174,MATCH($A253,PRESUPUESTO!$A$10:$A$174,0)),"⚠ clave no existe"))</f>
        <v/>
      </c>
      <c r="M253" s="51">
        <f t="array" ref="M253">IF($A253="","",IFERROR(INDEX(PRESUPUESTO!$C$10:$C$262,MATCH($A253,PRESUPUESTO!$A$10:$A$262,0)),""))</f>
        <v/>
      </c>
      <c r="N253" s="51">
        <f>IF($A253="","",IFERROR(SUMIF($A$10:$A$509,$A253,$I$10:$I$509)-$M253,""))</f>
        <v/>
      </c>
      <c r="O253" s="218" t="n"/>
      <c r="P253" s="4" t="n"/>
      <c r="Q253" s="4" t="n"/>
      <c r="R253" s="4" t="n"/>
      <c r="S253" s="4" t="n"/>
      <c r="T253" s="4" t="n"/>
      <c r="U253" s="4" t="n"/>
      <c r="V253" s="4" t="n"/>
      <c r="W253" s="4" t="n"/>
      <c r="X253" s="4" t="n"/>
      <c r="Y253" s="4" t="n"/>
      <c r="Z253" s="4" t="n"/>
    </row>
    <row r="254" ht="15.75" customHeight="1" s="371">
      <c r="A254" s="218" t="n"/>
      <c r="B254" s="218">
        <f t="array" ref="B254">IF($A254="","",IFERROR(INDEX(PRESUPUESTO!$N$10:$N$262,MATCH($A254,PRESUPUESTO!$A$10:$A$262,0)),""))</f>
        <v/>
      </c>
      <c r="C254" s="218" t="n"/>
      <c r="D254" s="218" t="n"/>
      <c r="E254" s="218" t="n"/>
      <c r="F254" s="218" t="n"/>
      <c r="G254" s="218" t="n"/>
      <c r="H254" s="218" t="n"/>
      <c r="I254" s="218" t="n"/>
      <c r="J254" s="218">
        <f t="array" ref="J254">IF($A254="","",IFERROR(INDEX(PRESUPUESTO!$D$10:$D$174,MATCH($A254&amp;"|"&amp;$B254,PRESUPUESTO!$O$10:$O$174,0)),"⚠"))</f>
        <v/>
      </c>
      <c r="K254" s="218">
        <f t="array" ref="K254">IF($A254="","",IFERROR(INDEX(PRESUPUESTO!$C$10:$C$174,MATCH($A254&amp;"|"&amp;$B254,PRESUPUESTO!$O$10:$O$174,0)),""))</f>
        <v/>
      </c>
      <c r="L254" s="47">
        <f t="array" ref="L254">IF($A254="","",IFERROR(INDEX(PRESUPUESTO!$B$10:$B$174,MATCH($A254,PRESUPUESTO!$A$10:$A$174,0)),"⚠ clave no existe"))</f>
        <v/>
      </c>
      <c r="M254" s="51">
        <f t="array" ref="M254">IF($A254="","",IFERROR(INDEX(PRESUPUESTO!$C$10:$C$262,MATCH($A254,PRESUPUESTO!$A$10:$A$262,0)),""))</f>
        <v/>
      </c>
      <c r="N254" s="51">
        <f>IF($A254="","",IFERROR(SUMIF($A$10:$A$509,$A254,$I$10:$I$509)-$M254,""))</f>
        <v/>
      </c>
      <c r="O254" s="218" t="n"/>
      <c r="P254" s="4" t="n"/>
      <c r="Q254" s="4" t="n"/>
      <c r="R254" s="4" t="n"/>
      <c r="S254" s="4" t="n"/>
      <c r="T254" s="4" t="n"/>
      <c r="U254" s="4" t="n"/>
      <c r="V254" s="4" t="n"/>
      <c r="W254" s="4" t="n"/>
      <c r="X254" s="4" t="n"/>
      <c r="Y254" s="4" t="n"/>
      <c r="Z254" s="4" t="n"/>
    </row>
    <row r="255" ht="15.75" customHeight="1" s="371">
      <c r="A255" s="218" t="n"/>
      <c r="B255" s="218">
        <f t="array" ref="B255">IF($A255="","",IFERROR(INDEX(PRESUPUESTO!$N$10:$N$262,MATCH($A255,PRESUPUESTO!$A$10:$A$262,0)),""))</f>
        <v/>
      </c>
      <c r="C255" s="218" t="n"/>
      <c r="D255" s="218" t="n"/>
      <c r="E255" s="218" t="n"/>
      <c r="F255" s="218" t="n"/>
      <c r="G255" s="218" t="n"/>
      <c r="H255" s="218" t="n"/>
      <c r="I255" s="218" t="n"/>
      <c r="J255" s="218">
        <f t="array" ref="J255">IF($A255="","",IFERROR(INDEX(PRESUPUESTO!$D$10:$D$174,MATCH($A255&amp;"|"&amp;$B255,PRESUPUESTO!$O$10:$O$174,0)),"⚠"))</f>
        <v/>
      </c>
      <c r="K255" s="218">
        <f t="array" ref="K255">IF($A255="","",IFERROR(INDEX(PRESUPUESTO!$C$10:$C$174,MATCH($A255&amp;"|"&amp;$B255,PRESUPUESTO!$O$10:$O$174,0)),""))</f>
        <v/>
      </c>
      <c r="L255" s="47">
        <f t="array" ref="L255">IF($A255="","",IFERROR(INDEX(PRESUPUESTO!$B$10:$B$174,MATCH($A255,PRESUPUESTO!$A$10:$A$174,0)),"⚠ clave no existe"))</f>
        <v/>
      </c>
      <c r="M255" s="51">
        <f t="array" ref="M255">IF($A255="","",IFERROR(INDEX(PRESUPUESTO!$C$10:$C$262,MATCH($A255,PRESUPUESTO!$A$10:$A$262,0)),""))</f>
        <v/>
      </c>
      <c r="N255" s="51">
        <f>IF($A255="","",IFERROR(SUMIF($A$10:$A$509,$A255,$I$10:$I$509)-$M255,""))</f>
        <v/>
      </c>
      <c r="O255" s="218" t="n"/>
      <c r="P255" s="4" t="n"/>
      <c r="Q255" s="4" t="n"/>
      <c r="R255" s="4" t="n"/>
      <c r="S255" s="4" t="n"/>
      <c r="T255" s="4" t="n"/>
      <c r="U255" s="4" t="n"/>
      <c r="V255" s="4" t="n"/>
      <c r="W255" s="4" t="n"/>
      <c r="X255" s="4" t="n"/>
      <c r="Y255" s="4" t="n"/>
      <c r="Z255" s="4" t="n"/>
    </row>
    <row r="256" ht="15.75" customHeight="1" s="371">
      <c r="A256" s="218" t="n"/>
      <c r="B256" s="218">
        <f t="array" ref="B256">IF($A256="","",IFERROR(INDEX(PRESUPUESTO!$N$10:$N$262,MATCH($A256,PRESUPUESTO!$A$10:$A$262,0)),""))</f>
        <v/>
      </c>
      <c r="C256" s="218" t="n"/>
      <c r="D256" s="218" t="n"/>
      <c r="E256" s="218" t="n"/>
      <c r="F256" s="218" t="n"/>
      <c r="G256" s="218" t="n"/>
      <c r="H256" s="218" t="n"/>
      <c r="I256" s="218" t="n"/>
      <c r="J256" s="218">
        <f t="array" ref="J256">IF($A256="","",IFERROR(INDEX(PRESUPUESTO!$D$10:$D$174,MATCH($A256&amp;"|"&amp;$B256,PRESUPUESTO!$O$10:$O$174,0)),"⚠"))</f>
        <v/>
      </c>
      <c r="K256" s="218">
        <f t="array" ref="K256">IF($A256="","",IFERROR(INDEX(PRESUPUESTO!$C$10:$C$174,MATCH($A256&amp;"|"&amp;$B256,PRESUPUESTO!$O$10:$O$174,0)),""))</f>
        <v/>
      </c>
      <c r="L256" s="47">
        <f t="array" ref="L256">IF($A256="","",IFERROR(INDEX(PRESUPUESTO!$B$10:$B$174,MATCH($A256,PRESUPUESTO!$A$10:$A$174,0)),"⚠ clave no existe"))</f>
        <v/>
      </c>
      <c r="M256" s="51">
        <f t="array" ref="M256">IF($A256="","",IFERROR(INDEX(PRESUPUESTO!$C$10:$C$262,MATCH($A256,PRESUPUESTO!$A$10:$A$262,0)),""))</f>
        <v/>
      </c>
      <c r="N256" s="51">
        <f>IF($A256="","",IFERROR(SUMIF($A$10:$A$509,$A256,$I$10:$I$509)-$M256,""))</f>
        <v/>
      </c>
      <c r="O256" s="218" t="n"/>
      <c r="P256" s="4" t="n"/>
      <c r="Q256" s="4" t="n"/>
      <c r="R256" s="4" t="n"/>
      <c r="S256" s="4" t="n"/>
      <c r="T256" s="4" t="n"/>
      <c r="U256" s="4" t="n"/>
      <c r="V256" s="4" t="n"/>
      <c r="W256" s="4" t="n"/>
      <c r="X256" s="4" t="n"/>
      <c r="Y256" s="4" t="n"/>
      <c r="Z256" s="4" t="n"/>
    </row>
    <row r="257" ht="15.75" customHeight="1" s="371">
      <c r="A257" s="218" t="n"/>
      <c r="B257" s="218">
        <f t="array" ref="B257">IF($A257="","",IFERROR(INDEX(PRESUPUESTO!$N$10:$N$262,MATCH($A257,PRESUPUESTO!$A$10:$A$262,0)),""))</f>
        <v/>
      </c>
      <c r="C257" s="218" t="n"/>
      <c r="D257" s="218" t="n"/>
      <c r="E257" s="218" t="n"/>
      <c r="F257" s="218" t="n"/>
      <c r="G257" s="218" t="n"/>
      <c r="H257" s="218" t="n"/>
      <c r="I257" s="218" t="n"/>
      <c r="J257" s="218">
        <f t="array" ref="J257">IF($A257="","",IFERROR(INDEX(PRESUPUESTO!$D$10:$D$174,MATCH($A257&amp;"|"&amp;$B257,PRESUPUESTO!$O$10:$O$174,0)),"⚠"))</f>
        <v/>
      </c>
      <c r="K257" s="218">
        <f t="array" ref="K257">IF($A257="","",IFERROR(INDEX(PRESUPUESTO!$C$10:$C$174,MATCH($A257&amp;"|"&amp;$B257,PRESUPUESTO!$O$10:$O$174,0)),""))</f>
        <v/>
      </c>
      <c r="L257" s="47">
        <f t="array" ref="L257">IF($A257="","",IFERROR(INDEX(PRESUPUESTO!$B$10:$B$174,MATCH($A257,PRESUPUESTO!$A$10:$A$174,0)),"⚠ clave no existe"))</f>
        <v/>
      </c>
      <c r="M257" s="51">
        <f t="array" ref="M257">IF($A257="","",IFERROR(INDEX(PRESUPUESTO!$C$10:$C$262,MATCH($A257,PRESUPUESTO!$A$10:$A$262,0)),""))</f>
        <v/>
      </c>
      <c r="N257" s="51">
        <f>IF($A257="","",IFERROR(SUMIF($A$10:$A$509,$A257,$I$10:$I$509)-$M257,""))</f>
        <v/>
      </c>
      <c r="O257" s="218" t="n"/>
      <c r="P257" s="4" t="n"/>
      <c r="Q257" s="4" t="n"/>
      <c r="R257" s="4" t="n"/>
      <c r="S257" s="4" t="n"/>
      <c r="T257" s="4" t="n"/>
      <c r="U257" s="4" t="n"/>
      <c r="V257" s="4" t="n"/>
      <c r="W257" s="4" t="n"/>
      <c r="X257" s="4" t="n"/>
      <c r="Y257" s="4" t="n"/>
      <c r="Z257" s="4" t="n"/>
    </row>
    <row r="258" ht="15.75" customHeight="1" s="371">
      <c r="A258" s="218" t="n"/>
      <c r="B258" s="218">
        <f t="array" ref="B258">IF($A258="","",IFERROR(INDEX(PRESUPUESTO!$N$10:$N$262,MATCH($A258,PRESUPUESTO!$A$10:$A$262,0)),""))</f>
        <v/>
      </c>
      <c r="C258" s="218" t="n"/>
      <c r="D258" s="218" t="n"/>
      <c r="E258" s="218" t="n"/>
      <c r="F258" s="218" t="n"/>
      <c r="G258" s="218" t="n"/>
      <c r="H258" s="218" t="n"/>
      <c r="I258" s="218" t="n"/>
      <c r="J258" s="218">
        <f t="array" ref="J258">IF($A258="","",IFERROR(INDEX(PRESUPUESTO!$D$10:$D$174,MATCH($A258&amp;"|"&amp;$B258,PRESUPUESTO!$O$10:$O$174,0)),"⚠"))</f>
        <v/>
      </c>
      <c r="K258" s="218">
        <f t="array" ref="K258">IF($A258="","",IFERROR(INDEX(PRESUPUESTO!$C$10:$C$174,MATCH($A258&amp;"|"&amp;$B258,PRESUPUESTO!$O$10:$O$174,0)),""))</f>
        <v/>
      </c>
      <c r="L258" s="47">
        <f t="array" ref="L258">IF($A258="","",IFERROR(INDEX(PRESUPUESTO!$B$10:$B$174,MATCH($A258,PRESUPUESTO!$A$10:$A$174,0)),"⚠ clave no existe"))</f>
        <v/>
      </c>
      <c r="M258" s="51">
        <f t="array" ref="M258">IF($A258="","",IFERROR(INDEX(PRESUPUESTO!$C$10:$C$262,MATCH($A258,PRESUPUESTO!$A$10:$A$262,0)),""))</f>
        <v/>
      </c>
      <c r="N258" s="51">
        <f>IF($A258="","",IFERROR(SUMIF($A$10:$A$509,$A258,$I$10:$I$509)-$M258,""))</f>
        <v/>
      </c>
      <c r="O258" s="218" t="n"/>
      <c r="P258" s="4" t="n"/>
      <c r="Q258" s="4" t="n"/>
      <c r="R258" s="4" t="n"/>
      <c r="S258" s="4" t="n"/>
      <c r="T258" s="4" t="n"/>
      <c r="U258" s="4" t="n"/>
      <c r="V258" s="4" t="n"/>
      <c r="W258" s="4" t="n"/>
      <c r="X258" s="4" t="n"/>
      <c r="Y258" s="4" t="n"/>
      <c r="Z258" s="4" t="n"/>
    </row>
    <row r="259" ht="15.75" customHeight="1" s="371">
      <c r="A259" s="218" t="n"/>
      <c r="B259" s="218">
        <f t="array" ref="B259">IF($A259="","",IFERROR(INDEX(PRESUPUESTO!$N$10:$N$262,MATCH($A259,PRESUPUESTO!$A$10:$A$262,0)),""))</f>
        <v/>
      </c>
      <c r="C259" s="218" t="n"/>
      <c r="D259" s="218" t="n"/>
      <c r="E259" s="218" t="n"/>
      <c r="F259" s="218" t="n"/>
      <c r="G259" s="218" t="n"/>
      <c r="H259" s="218" t="n"/>
      <c r="I259" s="218" t="n"/>
      <c r="J259" s="218">
        <f t="array" ref="J259">IF($A259="","",IFERROR(INDEX(PRESUPUESTO!$D$10:$D$174,MATCH($A259&amp;"|"&amp;$B259,PRESUPUESTO!$O$10:$O$174,0)),"⚠"))</f>
        <v/>
      </c>
      <c r="K259" s="218">
        <f t="array" ref="K259">IF($A259="","",IFERROR(INDEX(PRESUPUESTO!$C$10:$C$174,MATCH($A259&amp;"|"&amp;$B259,PRESUPUESTO!$O$10:$O$174,0)),""))</f>
        <v/>
      </c>
      <c r="L259" s="47">
        <f t="array" ref="L259">IF($A259="","",IFERROR(INDEX(PRESUPUESTO!$B$10:$B$174,MATCH($A259,PRESUPUESTO!$A$10:$A$174,0)),"⚠ clave no existe"))</f>
        <v/>
      </c>
      <c r="M259" s="51">
        <f t="array" ref="M259">IF($A259="","",IFERROR(INDEX(PRESUPUESTO!$C$10:$C$262,MATCH($A259,PRESUPUESTO!$A$10:$A$262,0)),""))</f>
        <v/>
      </c>
      <c r="N259" s="51">
        <f>IF($A259="","",IFERROR(SUMIF($A$10:$A$509,$A259,$I$10:$I$509)-$M259,""))</f>
        <v/>
      </c>
      <c r="O259" s="218" t="n"/>
      <c r="P259" s="4" t="n"/>
      <c r="Q259" s="4" t="n"/>
      <c r="R259" s="4" t="n"/>
      <c r="S259" s="4" t="n"/>
      <c r="T259" s="4" t="n"/>
      <c r="U259" s="4" t="n"/>
      <c r="V259" s="4" t="n"/>
      <c r="W259" s="4" t="n"/>
      <c r="X259" s="4" t="n"/>
      <c r="Y259" s="4" t="n"/>
      <c r="Z259" s="4" t="n"/>
    </row>
    <row r="260" ht="15.75" customHeight="1" s="371">
      <c r="A260" s="218" t="n"/>
      <c r="B260" s="218">
        <f t="array" ref="B260">IF($A260="","",IFERROR(INDEX(PRESUPUESTO!$N$10:$N$262,MATCH($A260,PRESUPUESTO!$A$10:$A$262,0)),""))</f>
        <v/>
      </c>
      <c r="C260" s="218" t="n"/>
      <c r="D260" s="218" t="n"/>
      <c r="E260" s="218" t="n"/>
      <c r="F260" s="218" t="n"/>
      <c r="G260" s="218" t="n"/>
      <c r="H260" s="218" t="n"/>
      <c r="I260" s="218" t="n"/>
      <c r="J260" s="218">
        <f t="array" ref="J260">IF($A260="","",IFERROR(INDEX(PRESUPUESTO!$D$10:$D$174,MATCH($A260&amp;"|"&amp;$B260,PRESUPUESTO!$O$10:$O$174,0)),"⚠"))</f>
        <v/>
      </c>
      <c r="K260" s="218">
        <f t="array" ref="K260">IF($A260="","",IFERROR(INDEX(PRESUPUESTO!$C$10:$C$174,MATCH($A260&amp;"|"&amp;$B260,PRESUPUESTO!$O$10:$O$174,0)),""))</f>
        <v/>
      </c>
      <c r="L260" s="47">
        <f t="array" ref="L260">IF($A260="","",IFERROR(INDEX(PRESUPUESTO!$B$10:$B$174,MATCH($A260,PRESUPUESTO!$A$10:$A$174,0)),"⚠ clave no existe"))</f>
        <v/>
      </c>
      <c r="M260" s="51">
        <f t="array" ref="M260">IF($A260="","",IFERROR(INDEX(PRESUPUESTO!$C$10:$C$262,MATCH($A260,PRESUPUESTO!$A$10:$A$262,0)),""))</f>
        <v/>
      </c>
      <c r="N260" s="51">
        <f>IF($A260="","",IFERROR(SUMIF($A$10:$A$509,$A260,$I$10:$I$509)-$M260,""))</f>
        <v/>
      </c>
      <c r="O260" s="218" t="n"/>
      <c r="P260" s="4" t="n"/>
      <c r="Q260" s="4" t="n"/>
      <c r="R260" s="4" t="n"/>
      <c r="S260" s="4" t="n"/>
      <c r="T260" s="4" t="n"/>
      <c r="U260" s="4" t="n"/>
      <c r="V260" s="4" t="n"/>
      <c r="W260" s="4" t="n"/>
      <c r="X260" s="4" t="n"/>
      <c r="Y260" s="4" t="n"/>
      <c r="Z260" s="4" t="n"/>
    </row>
    <row r="261" ht="15.75" customHeight="1" s="371">
      <c r="A261" s="218" t="n"/>
      <c r="B261" s="218">
        <f t="array" ref="B261">IF($A261="","",IFERROR(INDEX(PRESUPUESTO!$N$10:$N$262,MATCH($A261,PRESUPUESTO!$A$10:$A$262,0)),""))</f>
        <v/>
      </c>
      <c r="C261" s="218" t="n"/>
      <c r="D261" s="218" t="n"/>
      <c r="E261" s="218" t="n"/>
      <c r="F261" s="218" t="n"/>
      <c r="G261" s="218" t="n"/>
      <c r="H261" s="218" t="n"/>
      <c r="I261" s="218" t="n"/>
      <c r="J261" s="218">
        <f t="array" ref="J261">IF($A261="","",IFERROR(INDEX(PRESUPUESTO!$D$10:$D$174,MATCH($A261&amp;"|"&amp;$B261,PRESUPUESTO!$O$10:$O$174,0)),"⚠"))</f>
        <v/>
      </c>
      <c r="K261" s="218">
        <f t="array" ref="K261">IF($A261="","",IFERROR(INDEX(PRESUPUESTO!$C$10:$C$174,MATCH($A261&amp;"|"&amp;$B261,PRESUPUESTO!$O$10:$O$174,0)),""))</f>
        <v/>
      </c>
      <c r="L261" s="47">
        <f t="array" ref="L261">IF($A261="","",IFERROR(INDEX(PRESUPUESTO!$B$10:$B$174,MATCH($A261,PRESUPUESTO!$A$10:$A$174,0)),"⚠ clave no existe"))</f>
        <v/>
      </c>
      <c r="M261" s="51">
        <f t="array" ref="M261">IF($A261="","",IFERROR(INDEX(PRESUPUESTO!$C$10:$C$262,MATCH($A261,PRESUPUESTO!$A$10:$A$262,0)),""))</f>
        <v/>
      </c>
      <c r="N261" s="51">
        <f>IF($A261="","",IFERROR(SUMIF($A$10:$A$509,$A261,$I$10:$I$509)-$M261,""))</f>
        <v/>
      </c>
      <c r="O261" s="218" t="n"/>
      <c r="P261" s="4" t="n"/>
      <c r="Q261" s="4" t="n"/>
      <c r="R261" s="4" t="n"/>
      <c r="S261" s="4" t="n"/>
      <c r="T261" s="4" t="n"/>
      <c r="U261" s="4" t="n"/>
      <c r="V261" s="4" t="n"/>
      <c r="W261" s="4" t="n"/>
      <c r="X261" s="4" t="n"/>
      <c r="Y261" s="4" t="n"/>
      <c r="Z261" s="4" t="n"/>
    </row>
    <row r="262" ht="15.75" customHeight="1" s="371">
      <c r="A262" s="218" t="n"/>
      <c r="B262" s="218">
        <f t="array" ref="B262">IF($A262="","",IFERROR(INDEX(PRESUPUESTO!$N$10:$N$262,MATCH($A262,PRESUPUESTO!$A$10:$A$262,0)),""))</f>
        <v/>
      </c>
      <c r="C262" s="218" t="n"/>
      <c r="D262" s="218" t="n"/>
      <c r="E262" s="218" t="n"/>
      <c r="F262" s="218" t="n"/>
      <c r="G262" s="218" t="n"/>
      <c r="H262" s="218" t="n"/>
      <c r="I262" s="218" t="n"/>
      <c r="J262" s="218">
        <f t="array" ref="J262">IF($A262="","",IFERROR(INDEX(PRESUPUESTO!$D$10:$D$174,MATCH($A262&amp;"|"&amp;$B262,PRESUPUESTO!$O$10:$O$174,0)),"⚠"))</f>
        <v/>
      </c>
      <c r="K262" s="218">
        <f t="array" ref="K262">IF($A262="","",IFERROR(INDEX(PRESUPUESTO!$C$10:$C$174,MATCH($A262&amp;"|"&amp;$B262,PRESUPUESTO!$O$10:$O$174,0)),""))</f>
        <v/>
      </c>
      <c r="L262" s="47">
        <f t="array" ref="L262">IF($A262="","",IFERROR(INDEX(PRESUPUESTO!$B$10:$B$174,MATCH($A262,PRESUPUESTO!$A$10:$A$174,0)),"⚠ clave no existe"))</f>
        <v/>
      </c>
      <c r="M262" s="51">
        <f t="array" ref="M262">IF($A262="","",IFERROR(INDEX(PRESUPUESTO!$C$10:$C$262,MATCH($A262,PRESUPUESTO!$A$10:$A$262,0)),""))</f>
        <v/>
      </c>
      <c r="N262" s="51">
        <f>IF($A262="","",IFERROR(SUMIF($A$10:$A$509,$A262,$I$10:$I$509)-$M262,""))</f>
        <v/>
      </c>
      <c r="O262" s="218" t="n"/>
      <c r="P262" s="4" t="n"/>
      <c r="Q262" s="4" t="n"/>
      <c r="R262" s="4" t="n"/>
      <c r="S262" s="4" t="n"/>
      <c r="T262" s="4" t="n"/>
      <c r="U262" s="4" t="n"/>
      <c r="V262" s="4" t="n"/>
      <c r="W262" s="4" t="n"/>
      <c r="X262" s="4" t="n"/>
      <c r="Y262" s="4" t="n"/>
      <c r="Z262" s="4" t="n"/>
    </row>
    <row r="263" ht="15.75" customHeight="1" s="371">
      <c r="A263" s="218" t="n"/>
      <c r="B263" s="218">
        <f t="array" ref="B263">IF($A263="","",IFERROR(INDEX(PRESUPUESTO!$N$10:$N$262,MATCH($A263,PRESUPUESTO!$A$10:$A$262,0)),""))</f>
        <v/>
      </c>
      <c r="C263" s="218" t="n"/>
      <c r="D263" s="218" t="n"/>
      <c r="E263" s="218" t="n"/>
      <c r="F263" s="218" t="n"/>
      <c r="G263" s="218" t="n"/>
      <c r="H263" s="218" t="n"/>
      <c r="I263" s="218" t="n"/>
      <c r="J263" s="218">
        <f t="array" ref="J263">IF($A263="","",IFERROR(INDEX(PRESUPUESTO!$D$10:$D$174,MATCH($A263&amp;"|"&amp;$B263,PRESUPUESTO!$O$10:$O$174,0)),"⚠"))</f>
        <v/>
      </c>
      <c r="K263" s="218">
        <f t="array" ref="K263">IF($A263="","",IFERROR(INDEX(PRESUPUESTO!$C$10:$C$174,MATCH($A263&amp;"|"&amp;$B263,PRESUPUESTO!$O$10:$O$174,0)),""))</f>
        <v/>
      </c>
      <c r="L263" s="47">
        <f t="array" ref="L263">IF($A263="","",IFERROR(INDEX(PRESUPUESTO!$B$10:$B$174,MATCH($A263,PRESUPUESTO!$A$10:$A$174,0)),"⚠ clave no existe"))</f>
        <v/>
      </c>
      <c r="M263" s="51">
        <f t="array" ref="M263">IF($A263="","",IFERROR(INDEX(PRESUPUESTO!$C$10:$C$262,MATCH($A263,PRESUPUESTO!$A$10:$A$262,0)),""))</f>
        <v/>
      </c>
      <c r="N263" s="51">
        <f>IF($A263="","",IFERROR(SUMIF($A$10:$A$509,$A263,$I$10:$I$509)-$M263,""))</f>
        <v/>
      </c>
      <c r="O263" s="218" t="n"/>
      <c r="P263" s="4" t="n"/>
      <c r="Q263" s="4" t="n"/>
      <c r="R263" s="4" t="n"/>
      <c r="S263" s="4" t="n"/>
      <c r="T263" s="4" t="n"/>
      <c r="U263" s="4" t="n"/>
      <c r="V263" s="4" t="n"/>
      <c r="W263" s="4" t="n"/>
      <c r="X263" s="4" t="n"/>
      <c r="Y263" s="4" t="n"/>
      <c r="Z263" s="4" t="n"/>
    </row>
    <row r="264" ht="15.75" customHeight="1" s="371">
      <c r="A264" s="218" t="n"/>
      <c r="B264" s="218">
        <f t="array" ref="B264">IF($A264="","",IFERROR(INDEX(PRESUPUESTO!$N$10:$N$262,MATCH($A264,PRESUPUESTO!$A$10:$A$262,0)),""))</f>
        <v/>
      </c>
      <c r="C264" s="218" t="n"/>
      <c r="D264" s="218" t="n"/>
      <c r="E264" s="218" t="n"/>
      <c r="F264" s="218" t="n"/>
      <c r="G264" s="218" t="n"/>
      <c r="H264" s="218" t="n"/>
      <c r="I264" s="218" t="n"/>
      <c r="J264" s="218">
        <f t="array" ref="J264">IF($A264="","",IFERROR(INDEX(PRESUPUESTO!$D$10:$D$174,MATCH($A264&amp;"|"&amp;$B264,PRESUPUESTO!$O$10:$O$174,0)),"⚠"))</f>
        <v/>
      </c>
      <c r="K264" s="218">
        <f t="array" ref="K264">IF($A264="","",IFERROR(INDEX(PRESUPUESTO!$C$10:$C$174,MATCH($A264&amp;"|"&amp;$B264,PRESUPUESTO!$O$10:$O$174,0)),""))</f>
        <v/>
      </c>
      <c r="L264" s="47">
        <f t="array" ref="L264">IF($A264="","",IFERROR(INDEX(PRESUPUESTO!$B$10:$B$174,MATCH($A264,PRESUPUESTO!$A$10:$A$174,0)),"⚠ clave no existe"))</f>
        <v/>
      </c>
      <c r="M264" s="51">
        <f t="array" ref="M264">IF($A264="","",IFERROR(INDEX(PRESUPUESTO!$C$10:$C$262,MATCH($A264,PRESUPUESTO!$A$10:$A$262,0)),""))</f>
        <v/>
      </c>
      <c r="N264" s="51">
        <f>IF($A264="","",IFERROR(SUMIF($A$10:$A$509,$A264,$I$10:$I$509)-$M264,""))</f>
        <v/>
      </c>
      <c r="O264" s="218" t="n"/>
      <c r="P264" s="4" t="n"/>
      <c r="Q264" s="4" t="n"/>
      <c r="R264" s="4" t="n"/>
      <c r="S264" s="4" t="n"/>
      <c r="T264" s="4" t="n"/>
      <c r="U264" s="4" t="n"/>
      <c r="V264" s="4" t="n"/>
      <c r="W264" s="4" t="n"/>
      <c r="X264" s="4" t="n"/>
      <c r="Y264" s="4" t="n"/>
      <c r="Z264" s="4" t="n"/>
    </row>
    <row r="265" ht="15.75" customHeight="1" s="371">
      <c r="A265" s="218" t="n"/>
      <c r="B265" s="218">
        <f t="array" ref="B265">IF($A265="","",IFERROR(INDEX(PRESUPUESTO!$N$10:$N$262,MATCH($A265,PRESUPUESTO!$A$10:$A$262,0)),""))</f>
        <v/>
      </c>
      <c r="C265" s="218" t="n"/>
      <c r="D265" s="218" t="n"/>
      <c r="E265" s="218" t="n"/>
      <c r="F265" s="218" t="n"/>
      <c r="G265" s="218" t="n"/>
      <c r="H265" s="218" t="n"/>
      <c r="I265" s="218" t="n"/>
      <c r="J265" s="218">
        <f t="array" ref="J265">IF($A265="","",IFERROR(INDEX(PRESUPUESTO!$D$10:$D$174,MATCH($A265&amp;"|"&amp;$B265,PRESUPUESTO!$O$10:$O$174,0)),"⚠"))</f>
        <v/>
      </c>
      <c r="K265" s="218">
        <f t="array" ref="K265">IF($A265="","",IFERROR(INDEX(PRESUPUESTO!$C$10:$C$174,MATCH($A265&amp;"|"&amp;$B265,PRESUPUESTO!$O$10:$O$174,0)),""))</f>
        <v/>
      </c>
      <c r="L265" s="47">
        <f t="array" ref="L265">IF($A265="","",IFERROR(INDEX(PRESUPUESTO!$B$10:$B$174,MATCH($A265,PRESUPUESTO!$A$10:$A$174,0)),"⚠ clave no existe"))</f>
        <v/>
      </c>
      <c r="M265" s="51">
        <f t="array" ref="M265">IF($A265="","",IFERROR(INDEX(PRESUPUESTO!$C$10:$C$262,MATCH($A265,PRESUPUESTO!$A$10:$A$262,0)),""))</f>
        <v/>
      </c>
      <c r="N265" s="51">
        <f>IF($A265="","",IFERROR(SUMIF($A$10:$A$509,$A265,$I$10:$I$509)-$M265,""))</f>
        <v/>
      </c>
      <c r="O265" s="218" t="n"/>
      <c r="P265" s="4" t="n"/>
      <c r="Q265" s="4" t="n"/>
      <c r="R265" s="4" t="n"/>
      <c r="S265" s="4" t="n"/>
      <c r="T265" s="4" t="n"/>
      <c r="U265" s="4" t="n"/>
      <c r="V265" s="4" t="n"/>
      <c r="W265" s="4" t="n"/>
      <c r="X265" s="4" t="n"/>
      <c r="Y265" s="4" t="n"/>
      <c r="Z265" s="4" t="n"/>
    </row>
    <row r="266" ht="15.75" customHeight="1" s="371">
      <c r="A266" s="218" t="n"/>
      <c r="B266" s="218">
        <f t="array" ref="B266">IF($A266="","",IFERROR(INDEX(PRESUPUESTO!$N$10:$N$262,MATCH($A266,PRESUPUESTO!$A$10:$A$262,0)),""))</f>
        <v/>
      </c>
      <c r="C266" s="218" t="n"/>
      <c r="D266" s="218" t="n"/>
      <c r="E266" s="218" t="n"/>
      <c r="F266" s="218" t="n"/>
      <c r="G266" s="218" t="n"/>
      <c r="H266" s="218" t="n"/>
      <c r="I266" s="218" t="n"/>
      <c r="J266" s="218">
        <f t="array" ref="J266">IF($A266="","",IFERROR(INDEX(PRESUPUESTO!$D$10:$D$174,MATCH($A266&amp;"|"&amp;$B266,PRESUPUESTO!$O$10:$O$174,0)),"⚠"))</f>
        <v/>
      </c>
      <c r="K266" s="218">
        <f t="array" ref="K266">IF($A266="","",IFERROR(INDEX(PRESUPUESTO!$C$10:$C$174,MATCH($A266&amp;"|"&amp;$B266,PRESUPUESTO!$O$10:$O$174,0)),""))</f>
        <v/>
      </c>
      <c r="L266" s="47">
        <f t="array" ref="L266">IF($A266="","",IFERROR(INDEX(PRESUPUESTO!$B$10:$B$174,MATCH($A266,PRESUPUESTO!$A$10:$A$174,0)),"⚠ clave no existe"))</f>
        <v/>
      </c>
      <c r="M266" s="51">
        <f t="array" ref="M266">IF($A266="","",IFERROR(INDEX(PRESUPUESTO!$C$10:$C$262,MATCH($A266,PRESUPUESTO!$A$10:$A$262,0)),""))</f>
        <v/>
      </c>
      <c r="N266" s="51">
        <f>IF($A266="","",IFERROR(SUMIF($A$10:$A$509,$A266,$I$10:$I$509)-$M266,""))</f>
        <v/>
      </c>
      <c r="O266" s="218" t="n"/>
      <c r="P266" s="4" t="n"/>
      <c r="Q266" s="4" t="n"/>
      <c r="R266" s="4" t="n"/>
      <c r="S266" s="4" t="n"/>
      <c r="T266" s="4" t="n"/>
      <c r="U266" s="4" t="n"/>
      <c r="V266" s="4" t="n"/>
      <c r="W266" s="4" t="n"/>
      <c r="X266" s="4" t="n"/>
      <c r="Y266" s="4" t="n"/>
      <c r="Z266" s="4" t="n"/>
    </row>
    <row r="267" ht="15.75" customHeight="1" s="371">
      <c r="A267" s="218" t="n"/>
      <c r="B267" s="218">
        <f t="array" ref="B267">IF($A267="","",IFERROR(INDEX(PRESUPUESTO!$N$10:$N$262,MATCH($A267,PRESUPUESTO!$A$10:$A$262,0)),""))</f>
        <v/>
      </c>
      <c r="C267" s="218" t="n"/>
      <c r="D267" s="218" t="n"/>
      <c r="E267" s="218" t="n"/>
      <c r="F267" s="218" t="n"/>
      <c r="G267" s="218" t="n"/>
      <c r="H267" s="218" t="n"/>
      <c r="I267" s="218" t="n"/>
      <c r="J267" s="218">
        <f t="array" ref="J267">IF($A267="","",IFERROR(INDEX(PRESUPUESTO!$D$10:$D$174,MATCH($A267&amp;"|"&amp;$B267,PRESUPUESTO!$O$10:$O$174,0)),"⚠"))</f>
        <v/>
      </c>
      <c r="K267" s="218">
        <f t="array" ref="K267">IF($A267="","",IFERROR(INDEX(PRESUPUESTO!$C$10:$C$174,MATCH($A267&amp;"|"&amp;$B267,PRESUPUESTO!$O$10:$O$174,0)),""))</f>
        <v/>
      </c>
      <c r="L267" s="47">
        <f t="array" ref="L267">IF($A267="","",IFERROR(INDEX(PRESUPUESTO!$B$10:$B$174,MATCH($A267,PRESUPUESTO!$A$10:$A$174,0)),"⚠ clave no existe"))</f>
        <v/>
      </c>
      <c r="M267" s="51">
        <f t="array" ref="M267">IF($A267="","",IFERROR(INDEX(PRESUPUESTO!$C$10:$C$262,MATCH($A267,PRESUPUESTO!$A$10:$A$262,0)),""))</f>
        <v/>
      </c>
      <c r="N267" s="51">
        <f>IF($A267="","",IFERROR(SUMIF($A$10:$A$509,$A267,$I$10:$I$509)-$M267,""))</f>
        <v/>
      </c>
      <c r="O267" s="218" t="n"/>
      <c r="P267" s="4" t="n"/>
      <c r="Q267" s="4" t="n"/>
      <c r="R267" s="4" t="n"/>
      <c r="S267" s="4" t="n"/>
      <c r="T267" s="4" t="n"/>
      <c r="U267" s="4" t="n"/>
      <c r="V267" s="4" t="n"/>
      <c r="W267" s="4" t="n"/>
      <c r="X267" s="4" t="n"/>
      <c r="Y267" s="4" t="n"/>
      <c r="Z267" s="4" t="n"/>
    </row>
    <row r="268" ht="15.75" customHeight="1" s="371">
      <c r="A268" s="218" t="n"/>
      <c r="B268" s="218">
        <f t="array" ref="B268">IF($A268="","",IFERROR(INDEX(PRESUPUESTO!$N$10:$N$262,MATCH($A268,PRESUPUESTO!$A$10:$A$262,0)),""))</f>
        <v/>
      </c>
      <c r="C268" s="218" t="n"/>
      <c r="D268" s="218" t="n"/>
      <c r="E268" s="218" t="n"/>
      <c r="F268" s="218" t="n"/>
      <c r="G268" s="218" t="n"/>
      <c r="H268" s="218" t="n"/>
      <c r="I268" s="218" t="n"/>
      <c r="J268" s="218">
        <f t="array" ref="J268">IF($A268="","",IFERROR(INDEX(PRESUPUESTO!$D$10:$D$174,MATCH($A268&amp;"|"&amp;$B268,PRESUPUESTO!$O$10:$O$174,0)),"⚠"))</f>
        <v/>
      </c>
      <c r="K268" s="218">
        <f t="array" ref="K268">IF($A268="","",IFERROR(INDEX(PRESUPUESTO!$C$10:$C$174,MATCH($A268&amp;"|"&amp;$B268,PRESUPUESTO!$O$10:$O$174,0)),""))</f>
        <v/>
      </c>
      <c r="L268" s="47">
        <f t="array" ref="L268">IF($A268="","",IFERROR(INDEX(PRESUPUESTO!$B$10:$B$174,MATCH($A268,PRESUPUESTO!$A$10:$A$174,0)),"⚠ clave no existe"))</f>
        <v/>
      </c>
      <c r="M268" s="51">
        <f t="array" ref="M268">IF($A268="","",IFERROR(INDEX(PRESUPUESTO!$C$10:$C$262,MATCH($A268,PRESUPUESTO!$A$10:$A$262,0)),""))</f>
        <v/>
      </c>
      <c r="N268" s="51">
        <f>IF($A268="","",IFERROR(SUMIF($A$10:$A$509,$A268,$I$10:$I$509)-$M268,""))</f>
        <v/>
      </c>
      <c r="O268" s="218" t="n"/>
      <c r="P268" s="4" t="n"/>
      <c r="Q268" s="4" t="n"/>
      <c r="R268" s="4" t="n"/>
      <c r="S268" s="4" t="n"/>
      <c r="T268" s="4" t="n"/>
      <c r="U268" s="4" t="n"/>
      <c r="V268" s="4" t="n"/>
      <c r="W268" s="4" t="n"/>
      <c r="X268" s="4" t="n"/>
      <c r="Y268" s="4" t="n"/>
      <c r="Z268" s="4" t="n"/>
    </row>
    <row r="269" ht="15.75" customHeight="1" s="371">
      <c r="A269" s="218" t="n"/>
      <c r="B269" s="218">
        <f t="array" ref="B269">IF($A269="","",IFERROR(INDEX(PRESUPUESTO!$N$10:$N$262,MATCH($A269,PRESUPUESTO!$A$10:$A$262,0)),""))</f>
        <v/>
      </c>
      <c r="C269" s="218" t="n"/>
      <c r="D269" s="218" t="n"/>
      <c r="E269" s="218" t="n"/>
      <c r="F269" s="218" t="n"/>
      <c r="G269" s="218" t="n"/>
      <c r="H269" s="218" t="n"/>
      <c r="I269" s="218" t="n"/>
      <c r="J269" s="218">
        <f t="array" ref="J269">IF($A269="","",IFERROR(INDEX(PRESUPUESTO!$D$10:$D$174,MATCH($A269&amp;"|"&amp;$B269,PRESUPUESTO!$O$10:$O$174,0)),"⚠"))</f>
        <v/>
      </c>
      <c r="K269" s="218">
        <f t="array" ref="K269">IF($A269="","",IFERROR(INDEX(PRESUPUESTO!$C$10:$C$174,MATCH($A269&amp;"|"&amp;$B269,PRESUPUESTO!$O$10:$O$174,0)),""))</f>
        <v/>
      </c>
      <c r="L269" s="47">
        <f t="array" ref="L269">IF($A269="","",IFERROR(INDEX(PRESUPUESTO!$B$10:$B$174,MATCH($A269,PRESUPUESTO!$A$10:$A$174,0)),"⚠ clave no existe"))</f>
        <v/>
      </c>
      <c r="M269" s="51">
        <f t="array" ref="M269">IF($A269="","",IFERROR(INDEX(PRESUPUESTO!$C$10:$C$262,MATCH($A269,PRESUPUESTO!$A$10:$A$262,0)),""))</f>
        <v/>
      </c>
      <c r="N269" s="51">
        <f>IF($A269="","",IFERROR(SUMIF($A$10:$A$509,$A269,$I$10:$I$509)-$M269,""))</f>
        <v/>
      </c>
      <c r="O269" s="218" t="n"/>
      <c r="P269" s="4" t="n"/>
      <c r="Q269" s="4" t="n"/>
      <c r="R269" s="4" t="n"/>
      <c r="S269" s="4" t="n"/>
      <c r="T269" s="4" t="n"/>
      <c r="U269" s="4" t="n"/>
      <c r="V269" s="4" t="n"/>
      <c r="W269" s="4" t="n"/>
      <c r="X269" s="4" t="n"/>
      <c r="Y269" s="4" t="n"/>
      <c r="Z269" s="4" t="n"/>
    </row>
    <row r="270" ht="15.75" customHeight="1" s="371">
      <c r="A270" s="218" t="n"/>
      <c r="B270" s="218">
        <f t="array" ref="B270">IF($A270="","",IFERROR(INDEX(PRESUPUESTO!$N$10:$N$262,MATCH($A270,PRESUPUESTO!$A$10:$A$262,0)),""))</f>
        <v/>
      </c>
      <c r="C270" s="218" t="n"/>
      <c r="D270" s="218" t="n"/>
      <c r="E270" s="218" t="n"/>
      <c r="F270" s="218" t="n"/>
      <c r="G270" s="218" t="n"/>
      <c r="H270" s="218" t="n"/>
      <c r="I270" s="218" t="n"/>
      <c r="J270" s="218">
        <f t="array" ref="J270">IF($A270="","",IFERROR(INDEX(PRESUPUESTO!$D$10:$D$174,MATCH($A270&amp;"|"&amp;$B270,PRESUPUESTO!$O$10:$O$174,0)),"⚠"))</f>
        <v/>
      </c>
      <c r="K270" s="218">
        <f t="array" ref="K270">IF($A270="","",IFERROR(INDEX(PRESUPUESTO!$C$10:$C$174,MATCH($A270&amp;"|"&amp;$B270,PRESUPUESTO!$O$10:$O$174,0)),""))</f>
        <v/>
      </c>
      <c r="L270" s="47">
        <f t="array" ref="L270">IF($A270="","",IFERROR(INDEX(PRESUPUESTO!$B$10:$B$174,MATCH($A270,PRESUPUESTO!$A$10:$A$174,0)),"⚠ clave no existe"))</f>
        <v/>
      </c>
      <c r="M270" s="51">
        <f t="array" ref="M270">IF($A270="","",IFERROR(INDEX(PRESUPUESTO!$C$10:$C$262,MATCH($A270,PRESUPUESTO!$A$10:$A$262,0)),""))</f>
        <v/>
      </c>
      <c r="N270" s="51">
        <f>IF($A270="","",IFERROR(SUMIF($A$10:$A$509,$A270,$I$10:$I$509)-$M270,""))</f>
        <v/>
      </c>
      <c r="O270" s="218" t="n"/>
      <c r="P270" s="4" t="n"/>
      <c r="Q270" s="4" t="n"/>
      <c r="R270" s="4" t="n"/>
      <c r="S270" s="4" t="n"/>
      <c r="T270" s="4" t="n"/>
      <c r="U270" s="4" t="n"/>
      <c r="V270" s="4" t="n"/>
      <c r="W270" s="4" t="n"/>
      <c r="X270" s="4" t="n"/>
      <c r="Y270" s="4" t="n"/>
      <c r="Z270" s="4" t="n"/>
    </row>
    <row r="271" ht="15.75" customHeight="1" s="371">
      <c r="A271" s="218" t="n"/>
      <c r="B271" s="218">
        <f t="array" ref="B271">IF($A271="","",IFERROR(INDEX(PRESUPUESTO!$N$10:$N$262,MATCH($A271,PRESUPUESTO!$A$10:$A$262,0)),""))</f>
        <v/>
      </c>
      <c r="C271" s="218" t="n"/>
      <c r="D271" s="218" t="n"/>
      <c r="E271" s="218" t="n"/>
      <c r="F271" s="218" t="n"/>
      <c r="G271" s="218" t="n"/>
      <c r="H271" s="218" t="n"/>
      <c r="I271" s="218" t="n"/>
      <c r="J271" s="218">
        <f t="array" ref="J271">IF($A271="","",IFERROR(INDEX(PRESUPUESTO!$D$10:$D$174,MATCH($A271&amp;"|"&amp;$B271,PRESUPUESTO!$O$10:$O$174,0)),"⚠"))</f>
        <v/>
      </c>
      <c r="K271" s="218">
        <f t="array" ref="K271">IF($A271="","",IFERROR(INDEX(PRESUPUESTO!$C$10:$C$174,MATCH($A271&amp;"|"&amp;$B271,PRESUPUESTO!$O$10:$O$174,0)),""))</f>
        <v/>
      </c>
      <c r="L271" s="47">
        <f t="array" ref="L271">IF($A271="","",IFERROR(INDEX(PRESUPUESTO!$B$10:$B$174,MATCH($A271,PRESUPUESTO!$A$10:$A$174,0)),"⚠ clave no existe"))</f>
        <v/>
      </c>
      <c r="M271" s="51">
        <f t="array" ref="M271">IF($A271="","",IFERROR(INDEX(PRESUPUESTO!$C$10:$C$262,MATCH($A271,PRESUPUESTO!$A$10:$A$262,0)),""))</f>
        <v/>
      </c>
      <c r="N271" s="51">
        <f>IF($A271="","",IFERROR(SUMIF($A$10:$A$509,$A271,$I$10:$I$509)-$M271,""))</f>
        <v/>
      </c>
      <c r="O271" s="218" t="n"/>
      <c r="P271" s="4" t="n"/>
      <c r="Q271" s="4" t="n"/>
      <c r="R271" s="4" t="n"/>
      <c r="S271" s="4" t="n"/>
      <c r="T271" s="4" t="n"/>
      <c r="U271" s="4" t="n"/>
      <c r="V271" s="4" t="n"/>
      <c r="W271" s="4" t="n"/>
      <c r="X271" s="4" t="n"/>
      <c r="Y271" s="4" t="n"/>
      <c r="Z271" s="4" t="n"/>
    </row>
    <row r="272" ht="15.75" customHeight="1" s="371">
      <c r="A272" s="218" t="n"/>
      <c r="B272" s="218">
        <f t="array" ref="B272">IF($A272="","",IFERROR(INDEX(PRESUPUESTO!$N$10:$N$262,MATCH($A272,PRESUPUESTO!$A$10:$A$262,0)),""))</f>
        <v/>
      </c>
      <c r="C272" s="218" t="n"/>
      <c r="D272" s="218" t="n"/>
      <c r="E272" s="218" t="n"/>
      <c r="F272" s="218" t="n"/>
      <c r="G272" s="218" t="n"/>
      <c r="H272" s="218" t="n"/>
      <c r="I272" s="218" t="n"/>
      <c r="J272" s="218">
        <f t="array" ref="J272">IF($A272="","",IFERROR(INDEX(PRESUPUESTO!$D$10:$D$174,MATCH($A272&amp;"|"&amp;$B272,PRESUPUESTO!$O$10:$O$174,0)),"⚠"))</f>
        <v/>
      </c>
      <c r="K272" s="218">
        <f t="array" ref="K272">IF($A272="","",IFERROR(INDEX(PRESUPUESTO!$C$10:$C$174,MATCH($A272&amp;"|"&amp;$B272,PRESUPUESTO!$O$10:$O$174,0)),""))</f>
        <v/>
      </c>
      <c r="L272" s="47">
        <f t="array" ref="L272">IF($A272="","",IFERROR(INDEX(PRESUPUESTO!$B$10:$B$174,MATCH($A272,PRESUPUESTO!$A$10:$A$174,0)),"⚠ clave no existe"))</f>
        <v/>
      </c>
      <c r="M272" s="51">
        <f t="array" ref="M272">IF($A272="","",IFERROR(INDEX(PRESUPUESTO!$C$10:$C$262,MATCH($A272,PRESUPUESTO!$A$10:$A$262,0)),""))</f>
        <v/>
      </c>
      <c r="N272" s="51">
        <f>IF($A272="","",IFERROR(SUMIF($A$10:$A$509,$A272,$I$10:$I$509)-$M272,""))</f>
        <v/>
      </c>
      <c r="O272" s="218" t="n"/>
      <c r="P272" s="4" t="n"/>
      <c r="Q272" s="4" t="n"/>
      <c r="R272" s="4" t="n"/>
      <c r="S272" s="4" t="n"/>
      <c r="T272" s="4" t="n"/>
      <c r="U272" s="4" t="n"/>
      <c r="V272" s="4" t="n"/>
      <c r="W272" s="4" t="n"/>
      <c r="X272" s="4" t="n"/>
      <c r="Y272" s="4" t="n"/>
      <c r="Z272" s="4" t="n"/>
    </row>
    <row r="273" ht="15.75" customHeight="1" s="371">
      <c r="A273" s="218" t="n"/>
      <c r="B273" s="218">
        <f t="array" ref="B273">IF($A273="","",IFERROR(INDEX(PRESUPUESTO!$N$10:$N$262,MATCH($A273,PRESUPUESTO!$A$10:$A$262,0)),""))</f>
        <v/>
      </c>
      <c r="C273" s="218" t="n"/>
      <c r="D273" s="218" t="n"/>
      <c r="E273" s="218" t="n"/>
      <c r="F273" s="218" t="n"/>
      <c r="G273" s="218" t="n"/>
      <c r="H273" s="218" t="n"/>
      <c r="I273" s="218" t="n"/>
      <c r="J273" s="218">
        <f t="array" ref="J273">IF($A273="","",IFERROR(INDEX(PRESUPUESTO!$D$10:$D$174,MATCH($A273&amp;"|"&amp;$B273,PRESUPUESTO!$O$10:$O$174,0)),"⚠"))</f>
        <v/>
      </c>
      <c r="K273" s="218">
        <f t="array" ref="K273">IF($A273="","",IFERROR(INDEX(PRESUPUESTO!$C$10:$C$174,MATCH($A273&amp;"|"&amp;$B273,PRESUPUESTO!$O$10:$O$174,0)),""))</f>
        <v/>
      </c>
      <c r="L273" s="47">
        <f t="array" ref="L273">IF($A273="","",IFERROR(INDEX(PRESUPUESTO!$B$10:$B$174,MATCH($A273,PRESUPUESTO!$A$10:$A$174,0)),"⚠ clave no existe"))</f>
        <v/>
      </c>
      <c r="M273" s="51">
        <f t="array" ref="M273">IF($A273="","",IFERROR(INDEX(PRESUPUESTO!$C$10:$C$262,MATCH($A273,PRESUPUESTO!$A$10:$A$262,0)),""))</f>
        <v/>
      </c>
      <c r="N273" s="51">
        <f>IF($A273="","",IFERROR(SUMIF($A$10:$A$509,$A273,$I$10:$I$509)-$M273,""))</f>
        <v/>
      </c>
      <c r="O273" s="218" t="n"/>
      <c r="P273" s="4" t="n"/>
      <c r="Q273" s="4" t="n"/>
      <c r="R273" s="4" t="n"/>
      <c r="S273" s="4" t="n"/>
      <c r="T273" s="4" t="n"/>
      <c r="U273" s="4" t="n"/>
      <c r="V273" s="4" t="n"/>
      <c r="W273" s="4" t="n"/>
      <c r="X273" s="4" t="n"/>
      <c r="Y273" s="4" t="n"/>
      <c r="Z273" s="4" t="n"/>
    </row>
    <row r="274" ht="15.75" customHeight="1" s="371">
      <c r="A274" s="218" t="n"/>
      <c r="B274" s="218">
        <f t="array" ref="B274">IF($A274="","",IFERROR(INDEX(PRESUPUESTO!$N$10:$N$262,MATCH($A274,PRESUPUESTO!$A$10:$A$262,0)),""))</f>
        <v/>
      </c>
      <c r="C274" s="218" t="n"/>
      <c r="D274" s="218" t="n"/>
      <c r="E274" s="218" t="n"/>
      <c r="F274" s="218" t="n"/>
      <c r="G274" s="218" t="n"/>
      <c r="H274" s="218" t="n"/>
      <c r="I274" s="218" t="n"/>
      <c r="J274" s="218">
        <f t="array" ref="J274">IF($A274="","",IFERROR(INDEX(PRESUPUESTO!$D$10:$D$174,MATCH($A274&amp;"|"&amp;$B274,PRESUPUESTO!$O$10:$O$174,0)),"⚠"))</f>
        <v/>
      </c>
      <c r="K274" s="218">
        <f t="array" ref="K274">IF($A274="","",IFERROR(INDEX(PRESUPUESTO!$C$10:$C$174,MATCH($A274&amp;"|"&amp;$B274,PRESUPUESTO!$O$10:$O$174,0)),""))</f>
        <v/>
      </c>
      <c r="L274" s="47">
        <f t="array" ref="L274">IF($A274="","",IFERROR(INDEX(PRESUPUESTO!$B$10:$B$174,MATCH($A274,PRESUPUESTO!$A$10:$A$174,0)),"⚠ clave no existe"))</f>
        <v/>
      </c>
      <c r="M274" s="51">
        <f t="array" ref="M274">IF($A274="","",IFERROR(INDEX(PRESUPUESTO!$C$10:$C$262,MATCH($A274,PRESUPUESTO!$A$10:$A$262,0)),""))</f>
        <v/>
      </c>
      <c r="N274" s="51">
        <f>IF($A274="","",IFERROR(SUMIF($A$10:$A$509,$A274,$I$10:$I$509)-$M274,""))</f>
        <v/>
      </c>
      <c r="O274" s="218" t="n"/>
      <c r="P274" s="4" t="n"/>
      <c r="Q274" s="4" t="n"/>
      <c r="R274" s="4" t="n"/>
      <c r="S274" s="4" t="n"/>
      <c r="T274" s="4" t="n"/>
      <c r="U274" s="4" t="n"/>
      <c r="V274" s="4" t="n"/>
      <c r="W274" s="4" t="n"/>
      <c r="X274" s="4" t="n"/>
      <c r="Y274" s="4" t="n"/>
      <c r="Z274" s="4" t="n"/>
    </row>
    <row r="275" ht="15.75" customHeight="1" s="371">
      <c r="A275" s="218" t="n"/>
      <c r="B275" s="218">
        <f t="array" ref="B275">IF($A275="","",IFERROR(INDEX(PRESUPUESTO!$N$10:$N$262,MATCH($A275,PRESUPUESTO!$A$10:$A$262,0)),""))</f>
        <v/>
      </c>
      <c r="C275" s="218" t="n"/>
      <c r="D275" s="218" t="n"/>
      <c r="E275" s="218" t="n"/>
      <c r="F275" s="218" t="n"/>
      <c r="G275" s="218" t="n"/>
      <c r="H275" s="218" t="n"/>
      <c r="I275" s="218" t="n"/>
      <c r="J275" s="218">
        <f t="array" ref="J275">IF($A275="","",IFERROR(INDEX(PRESUPUESTO!$D$10:$D$174,MATCH($A275&amp;"|"&amp;$B275,PRESUPUESTO!$O$10:$O$174,0)),"⚠"))</f>
        <v/>
      </c>
      <c r="K275" s="218">
        <f t="array" ref="K275">IF($A275="","",IFERROR(INDEX(PRESUPUESTO!$C$10:$C$174,MATCH($A275&amp;"|"&amp;$B275,PRESUPUESTO!$O$10:$O$174,0)),""))</f>
        <v/>
      </c>
      <c r="L275" s="47">
        <f t="array" ref="L275">IF($A275="","",IFERROR(INDEX(PRESUPUESTO!$B$10:$B$174,MATCH($A275,PRESUPUESTO!$A$10:$A$174,0)),"⚠ clave no existe"))</f>
        <v/>
      </c>
      <c r="M275" s="51">
        <f t="array" ref="M275">IF($A275="","",IFERROR(INDEX(PRESUPUESTO!$C$10:$C$262,MATCH($A275,PRESUPUESTO!$A$10:$A$262,0)),""))</f>
        <v/>
      </c>
      <c r="N275" s="51">
        <f>IF($A275="","",IFERROR(SUMIF($A$10:$A$509,$A275,$I$10:$I$509)-$M275,""))</f>
        <v/>
      </c>
      <c r="O275" s="218" t="n"/>
      <c r="P275" s="4" t="n"/>
      <c r="Q275" s="4" t="n"/>
      <c r="R275" s="4" t="n"/>
      <c r="S275" s="4" t="n"/>
      <c r="T275" s="4" t="n"/>
      <c r="U275" s="4" t="n"/>
      <c r="V275" s="4" t="n"/>
      <c r="W275" s="4" t="n"/>
      <c r="X275" s="4" t="n"/>
      <c r="Y275" s="4" t="n"/>
      <c r="Z275" s="4" t="n"/>
    </row>
    <row r="276" ht="15.75" customHeight="1" s="371">
      <c r="A276" s="218" t="n"/>
      <c r="B276" s="218">
        <f t="array" ref="B276">IF($A276="","",IFERROR(INDEX(PRESUPUESTO!$N$10:$N$262,MATCH($A276,PRESUPUESTO!$A$10:$A$262,0)),""))</f>
        <v/>
      </c>
      <c r="C276" s="218" t="n"/>
      <c r="D276" s="218" t="n"/>
      <c r="E276" s="218" t="n"/>
      <c r="F276" s="218" t="n"/>
      <c r="G276" s="218" t="n"/>
      <c r="H276" s="218" t="n"/>
      <c r="I276" s="218" t="n"/>
      <c r="J276" s="218">
        <f t="array" ref="J276">IF($A276="","",IFERROR(INDEX(PRESUPUESTO!$D$10:$D$174,MATCH($A276&amp;"|"&amp;$B276,PRESUPUESTO!$O$10:$O$174,0)),"⚠"))</f>
        <v/>
      </c>
      <c r="K276" s="218">
        <f t="array" ref="K276">IF($A276="","",IFERROR(INDEX(PRESUPUESTO!$C$10:$C$174,MATCH($A276&amp;"|"&amp;$B276,PRESUPUESTO!$O$10:$O$174,0)),""))</f>
        <v/>
      </c>
      <c r="L276" s="47">
        <f t="array" ref="L276">IF($A276="","",IFERROR(INDEX(PRESUPUESTO!$B$10:$B$174,MATCH($A276,PRESUPUESTO!$A$10:$A$174,0)),"⚠ clave no existe"))</f>
        <v/>
      </c>
      <c r="M276" s="51">
        <f t="array" ref="M276">IF($A276="","",IFERROR(INDEX(PRESUPUESTO!$C$10:$C$262,MATCH($A276,PRESUPUESTO!$A$10:$A$262,0)),""))</f>
        <v/>
      </c>
      <c r="N276" s="51">
        <f>IF($A276="","",IFERROR(SUMIF($A$10:$A$509,$A276,$I$10:$I$509)-$M276,""))</f>
        <v/>
      </c>
      <c r="O276" s="218" t="n"/>
      <c r="P276" s="4" t="n"/>
      <c r="Q276" s="4" t="n"/>
      <c r="R276" s="4" t="n"/>
      <c r="S276" s="4" t="n"/>
      <c r="T276" s="4" t="n"/>
      <c r="U276" s="4" t="n"/>
      <c r="V276" s="4" t="n"/>
      <c r="W276" s="4" t="n"/>
      <c r="X276" s="4" t="n"/>
      <c r="Y276" s="4" t="n"/>
      <c r="Z276" s="4" t="n"/>
    </row>
    <row r="277" ht="15.75" customHeight="1" s="371">
      <c r="A277" s="218" t="n"/>
      <c r="B277" s="218">
        <f t="array" ref="B277">IF($A277="","",IFERROR(INDEX(PRESUPUESTO!$N$10:$N$262,MATCH($A277,PRESUPUESTO!$A$10:$A$262,0)),""))</f>
        <v/>
      </c>
      <c r="C277" s="218" t="n"/>
      <c r="D277" s="218" t="n"/>
      <c r="E277" s="218" t="n"/>
      <c r="F277" s="218" t="n"/>
      <c r="G277" s="218" t="n"/>
      <c r="H277" s="218" t="n"/>
      <c r="I277" s="218" t="n"/>
      <c r="J277" s="218">
        <f t="array" ref="J277">IF($A277="","",IFERROR(INDEX(PRESUPUESTO!$D$10:$D$174,MATCH($A277&amp;"|"&amp;$B277,PRESUPUESTO!$O$10:$O$174,0)),"⚠"))</f>
        <v/>
      </c>
      <c r="K277" s="218">
        <f t="array" ref="K277">IF($A277="","",IFERROR(INDEX(PRESUPUESTO!$C$10:$C$174,MATCH($A277&amp;"|"&amp;$B277,PRESUPUESTO!$O$10:$O$174,0)),""))</f>
        <v/>
      </c>
      <c r="L277" s="47">
        <f t="array" ref="L277">IF($A277="","",IFERROR(INDEX(PRESUPUESTO!$B$10:$B$174,MATCH($A277,PRESUPUESTO!$A$10:$A$174,0)),"⚠ clave no existe"))</f>
        <v/>
      </c>
      <c r="M277" s="51">
        <f t="array" ref="M277">IF($A277="","",IFERROR(INDEX(PRESUPUESTO!$C$10:$C$262,MATCH($A277,PRESUPUESTO!$A$10:$A$262,0)),""))</f>
        <v/>
      </c>
      <c r="N277" s="51">
        <f>IF($A277="","",IFERROR(SUMIF($A$10:$A$509,$A277,$I$10:$I$509)-$M277,""))</f>
        <v/>
      </c>
      <c r="O277" s="218" t="n"/>
      <c r="P277" s="4" t="n"/>
      <c r="Q277" s="4" t="n"/>
      <c r="R277" s="4" t="n"/>
      <c r="S277" s="4" t="n"/>
      <c r="T277" s="4" t="n"/>
      <c r="U277" s="4" t="n"/>
      <c r="V277" s="4" t="n"/>
      <c r="W277" s="4" t="n"/>
      <c r="X277" s="4" t="n"/>
      <c r="Y277" s="4" t="n"/>
      <c r="Z277" s="4" t="n"/>
    </row>
    <row r="278" ht="15.75" customHeight="1" s="371">
      <c r="A278" s="218" t="n"/>
      <c r="B278" s="218">
        <f t="array" ref="B278">IF($A278="","",IFERROR(INDEX(PRESUPUESTO!$N$10:$N$262,MATCH($A278,PRESUPUESTO!$A$10:$A$262,0)),""))</f>
        <v/>
      </c>
      <c r="C278" s="218" t="n"/>
      <c r="D278" s="218" t="n"/>
      <c r="E278" s="218" t="n"/>
      <c r="F278" s="218" t="n"/>
      <c r="G278" s="218" t="n"/>
      <c r="H278" s="218" t="n"/>
      <c r="I278" s="218" t="n"/>
      <c r="J278" s="218">
        <f t="array" ref="J278">IF($A278="","",IFERROR(INDEX(PRESUPUESTO!$D$10:$D$174,MATCH($A278&amp;"|"&amp;$B278,PRESUPUESTO!$O$10:$O$174,0)),"⚠"))</f>
        <v/>
      </c>
      <c r="K278" s="218">
        <f t="array" ref="K278">IF($A278="","",IFERROR(INDEX(PRESUPUESTO!$C$10:$C$174,MATCH($A278&amp;"|"&amp;$B278,PRESUPUESTO!$O$10:$O$174,0)),""))</f>
        <v/>
      </c>
      <c r="L278" s="47">
        <f t="array" ref="L278">IF($A278="","",IFERROR(INDEX(PRESUPUESTO!$B$10:$B$174,MATCH($A278,PRESUPUESTO!$A$10:$A$174,0)),"⚠ clave no existe"))</f>
        <v/>
      </c>
      <c r="M278" s="51">
        <f t="array" ref="M278">IF($A278="","",IFERROR(INDEX(PRESUPUESTO!$C$10:$C$262,MATCH($A278,PRESUPUESTO!$A$10:$A$262,0)),""))</f>
        <v/>
      </c>
      <c r="N278" s="51">
        <f>IF($A278="","",IFERROR(SUMIF($A$10:$A$509,$A278,$I$10:$I$509)-$M278,""))</f>
        <v/>
      </c>
      <c r="O278" s="218" t="n"/>
      <c r="P278" s="4" t="n"/>
      <c r="Q278" s="4" t="n"/>
      <c r="R278" s="4" t="n"/>
      <c r="S278" s="4" t="n"/>
      <c r="T278" s="4" t="n"/>
      <c r="U278" s="4" t="n"/>
      <c r="V278" s="4" t="n"/>
      <c r="W278" s="4" t="n"/>
      <c r="X278" s="4" t="n"/>
      <c r="Y278" s="4" t="n"/>
      <c r="Z278" s="4" t="n"/>
    </row>
    <row r="279" ht="15.75" customHeight="1" s="371">
      <c r="A279" s="218" t="n"/>
      <c r="B279" s="218">
        <f t="array" ref="B279">IF($A279="","",IFERROR(INDEX(PRESUPUESTO!$N$10:$N$262,MATCH($A279,PRESUPUESTO!$A$10:$A$262,0)),""))</f>
        <v/>
      </c>
      <c r="C279" s="218" t="n"/>
      <c r="D279" s="218" t="n"/>
      <c r="E279" s="218" t="n"/>
      <c r="F279" s="218" t="n"/>
      <c r="G279" s="218" t="n"/>
      <c r="H279" s="218" t="n"/>
      <c r="I279" s="218" t="n"/>
      <c r="J279" s="218">
        <f t="array" ref="J279">IF($A279="","",IFERROR(INDEX(PRESUPUESTO!$D$10:$D$174,MATCH($A279&amp;"|"&amp;$B279,PRESUPUESTO!$O$10:$O$174,0)),"⚠"))</f>
        <v/>
      </c>
      <c r="K279" s="218">
        <f t="array" ref="K279">IF($A279="","",IFERROR(INDEX(PRESUPUESTO!$C$10:$C$174,MATCH($A279&amp;"|"&amp;$B279,PRESUPUESTO!$O$10:$O$174,0)),""))</f>
        <v/>
      </c>
      <c r="L279" s="47">
        <f t="array" ref="L279">IF($A279="","",IFERROR(INDEX(PRESUPUESTO!$B$10:$B$174,MATCH($A279,PRESUPUESTO!$A$10:$A$174,0)),"⚠ clave no existe"))</f>
        <v/>
      </c>
      <c r="M279" s="51">
        <f t="array" ref="M279">IF($A279="","",IFERROR(INDEX(PRESUPUESTO!$C$10:$C$262,MATCH($A279,PRESUPUESTO!$A$10:$A$262,0)),""))</f>
        <v/>
      </c>
      <c r="N279" s="51">
        <f>IF($A279="","",IFERROR(SUMIF($A$10:$A$509,$A279,$I$10:$I$509)-$M279,""))</f>
        <v/>
      </c>
      <c r="O279" s="218" t="n"/>
      <c r="P279" s="4" t="n"/>
      <c r="Q279" s="4" t="n"/>
      <c r="R279" s="4" t="n"/>
      <c r="S279" s="4" t="n"/>
      <c r="T279" s="4" t="n"/>
      <c r="U279" s="4" t="n"/>
      <c r="V279" s="4" t="n"/>
      <c r="W279" s="4" t="n"/>
      <c r="X279" s="4" t="n"/>
      <c r="Y279" s="4" t="n"/>
      <c r="Z279" s="4" t="n"/>
    </row>
    <row r="280" ht="15.75" customHeight="1" s="371">
      <c r="A280" s="218" t="n"/>
      <c r="B280" s="218">
        <f t="array" ref="B280">IF($A280="","",IFERROR(INDEX(PRESUPUESTO!$N$10:$N$262,MATCH($A280,PRESUPUESTO!$A$10:$A$262,0)),""))</f>
        <v/>
      </c>
      <c r="C280" s="218" t="n"/>
      <c r="D280" s="218" t="n"/>
      <c r="E280" s="218" t="n"/>
      <c r="F280" s="218" t="n"/>
      <c r="G280" s="218" t="n"/>
      <c r="H280" s="218" t="n"/>
      <c r="I280" s="218" t="n"/>
      <c r="J280" s="218">
        <f t="array" ref="J280">IF($A280="","",IFERROR(INDEX(PRESUPUESTO!$D$10:$D$174,MATCH($A280&amp;"|"&amp;$B280,PRESUPUESTO!$O$10:$O$174,0)),"⚠"))</f>
        <v/>
      </c>
      <c r="K280" s="218">
        <f t="array" ref="K280">IF($A280="","",IFERROR(INDEX(PRESUPUESTO!$C$10:$C$174,MATCH($A280&amp;"|"&amp;$B280,PRESUPUESTO!$O$10:$O$174,0)),""))</f>
        <v/>
      </c>
      <c r="L280" s="47">
        <f t="array" ref="L280">IF($A280="","",IFERROR(INDEX(PRESUPUESTO!$B$10:$B$174,MATCH($A280,PRESUPUESTO!$A$10:$A$174,0)),"⚠ clave no existe"))</f>
        <v/>
      </c>
      <c r="M280" s="51">
        <f t="array" ref="M280">IF($A280="","",IFERROR(INDEX(PRESUPUESTO!$C$10:$C$262,MATCH($A280,PRESUPUESTO!$A$10:$A$262,0)),""))</f>
        <v/>
      </c>
      <c r="N280" s="51">
        <f>IF($A280="","",IFERROR(SUMIF($A$10:$A$509,$A280,$I$10:$I$509)-$M280,""))</f>
        <v/>
      </c>
      <c r="O280" s="218" t="n"/>
      <c r="P280" s="4" t="n"/>
      <c r="Q280" s="4" t="n"/>
      <c r="R280" s="4" t="n"/>
      <c r="S280" s="4" t="n"/>
      <c r="T280" s="4" t="n"/>
      <c r="U280" s="4" t="n"/>
      <c r="V280" s="4" t="n"/>
      <c r="W280" s="4" t="n"/>
      <c r="X280" s="4" t="n"/>
      <c r="Y280" s="4" t="n"/>
      <c r="Z280" s="4" t="n"/>
    </row>
    <row r="281" ht="15.75" customHeight="1" s="371">
      <c r="A281" s="218" t="n"/>
      <c r="B281" s="218">
        <f t="array" ref="B281">IF($A281="","",IFERROR(INDEX(PRESUPUESTO!$N$10:$N$262,MATCH($A281,PRESUPUESTO!$A$10:$A$262,0)),""))</f>
        <v/>
      </c>
      <c r="C281" s="218" t="n"/>
      <c r="D281" s="218" t="n"/>
      <c r="E281" s="218" t="n"/>
      <c r="F281" s="218" t="n"/>
      <c r="G281" s="218" t="n"/>
      <c r="H281" s="218" t="n"/>
      <c r="I281" s="218" t="n"/>
      <c r="J281" s="218">
        <f t="array" ref="J281">IF($A281="","",IFERROR(INDEX(PRESUPUESTO!$D$10:$D$174,MATCH($A281&amp;"|"&amp;$B281,PRESUPUESTO!$O$10:$O$174,0)),"⚠"))</f>
        <v/>
      </c>
      <c r="K281" s="218">
        <f t="array" ref="K281">IF($A281="","",IFERROR(INDEX(PRESUPUESTO!$C$10:$C$174,MATCH($A281&amp;"|"&amp;$B281,PRESUPUESTO!$O$10:$O$174,0)),""))</f>
        <v/>
      </c>
      <c r="L281" s="47">
        <f t="array" ref="L281">IF($A281="","",IFERROR(INDEX(PRESUPUESTO!$B$10:$B$174,MATCH($A281,PRESUPUESTO!$A$10:$A$174,0)),"⚠ clave no existe"))</f>
        <v/>
      </c>
      <c r="M281" s="51">
        <f t="array" ref="M281">IF($A281="","",IFERROR(INDEX(PRESUPUESTO!$C$10:$C$262,MATCH($A281,PRESUPUESTO!$A$10:$A$262,0)),""))</f>
        <v/>
      </c>
      <c r="N281" s="51">
        <f>IF($A281="","",IFERROR(SUMIF($A$10:$A$509,$A281,$I$10:$I$509)-$M281,""))</f>
        <v/>
      </c>
      <c r="O281" s="218" t="n"/>
      <c r="P281" s="4" t="n"/>
      <c r="Q281" s="4" t="n"/>
      <c r="R281" s="4" t="n"/>
      <c r="S281" s="4" t="n"/>
      <c r="T281" s="4" t="n"/>
      <c r="U281" s="4" t="n"/>
      <c r="V281" s="4" t="n"/>
      <c r="W281" s="4" t="n"/>
      <c r="X281" s="4" t="n"/>
      <c r="Y281" s="4" t="n"/>
      <c r="Z281" s="4" t="n"/>
    </row>
    <row r="282" ht="15.75" customHeight="1" s="371">
      <c r="A282" s="218" t="n"/>
      <c r="B282" s="218">
        <f t="array" ref="B282">IF($A282="","",IFERROR(INDEX(PRESUPUESTO!$N$10:$N$262,MATCH($A282,PRESUPUESTO!$A$10:$A$262,0)),""))</f>
        <v/>
      </c>
      <c r="C282" s="218" t="n"/>
      <c r="D282" s="218" t="n"/>
      <c r="E282" s="218" t="n"/>
      <c r="F282" s="218" t="n"/>
      <c r="G282" s="218" t="n"/>
      <c r="H282" s="218" t="n"/>
      <c r="I282" s="218" t="n"/>
      <c r="J282" s="218">
        <f t="array" ref="J282">IF($A282="","",IFERROR(INDEX(PRESUPUESTO!$D$10:$D$174,MATCH($A282&amp;"|"&amp;$B282,PRESUPUESTO!$O$10:$O$174,0)),"⚠"))</f>
        <v/>
      </c>
      <c r="K282" s="218">
        <f t="array" ref="K282">IF($A282="","",IFERROR(INDEX(PRESUPUESTO!$C$10:$C$174,MATCH($A282&amp;"|"&amp;$B282,PRESUPUESTO!$O$10:$O$174,0)),""))</f>
        <v/>
      </c>
      <c r="L282" s="47">
        <f t="array" ref="L282">IF($A282="","",IFERROR(INDEX(PRESUPUESTO!$B$10:$B$174,MATCH($A282,PRESUPUESTO!$A$10:$A$174,0)),"⚠ clave no existe"))</f>
        <v/>
      </c>
      <c r="M282" s="51">
        <f t="array" ref="M282">IF($A282="","",IFERROR(INDEX(PRESUPUESTO!$C$10:$C$262,MATCH($A282,PRESUPUESTO!$A$10:$A$262,0)),""))</f>
        <v/>
      </c>
      <c r="N282" s="51">
        <f>IF($A282="","",IFERROR(SUMIF($A$10:$A$509,$A282,$I$10:$I$509)-$M282,""))</f>
        <v/>
      </c>
      <c r="O282" s="218" t="n"/>
      <c r="P282" s="4" t="n"/>
      <c r="Q282" s="4" t="n"/>
      <c r="R282" s="4" t="n"/>
      <c r="S282" s="4" t="n"/>
      <c r="T282" s="4" t="n"/>
      <c r="U282" s="4" t="n"/>
      <c r="V282" s="4" t="n"/>
      <c r="W282" s="4" t="n"/>
      <c r="X282" s="4" t="n"/>
      <c r="Y282" s="4" t="n"/>
      <c r="Z282" s="4" t="n"/>
    </row>
    <row r="283" ht="15.75" customHeight="1" s="371">
      <c r="A283" s="218" t="n"/>
      <c r="B283" s="218">
        <f t="array" ref="B283">IF($A283="","",IFERROR(INDEX(PRESUPUESTO!$N$10:$N$262,MATCH($A283,PRESUPUESTO!$A$10:$A$262,0)),""))</f>
        <v/>
      </c>
      <c r="C283" s="218" t="n"/>
      <c r="D283" s="218" t="n"/>
      <c r="E283" s="218" t="n"/>
      <c r="F283" s="218" t="n"/>
      <c r="G283" s="218" t="n"/>
      <c r="H283" s="218" t="n"/>
      <c r="I283" s="218" t="n"/>
      <c r="J283" s="218">
        <f t="array" ref="J283">IF($A283="","",IFERROR(INDEX(PRESUPUESTO!$D$10:$D$174,MATCH($A283&amp;"|"&amp;$B283,PRESUPUESTO!$O$10:$O$174,0)),"⚠"))</f>
        <v/>
      </c>
      <c r="K283" s="218">
        <f t="array" ref="K283">IF($A283="","",IFERROR(INDEX(PRESUPUESTO!$C$10:$C$174,MATCH($A283&amp;"|"&amp;$B283,PRESUPUESTO!$O$10:$O$174,0)),""))</f>
        <v/>
      </c>
      <c r="L283" s="47">
        <f t="array" ref="L283">IF($A283="","",IFERROR(INDEX(PRESUPUESTO!$B$10:$B$174,MATCH($A283,PRESUPUESTO!$A$10:$A$174,0)),"⚠ clave no existe"))</f>
        <v/>
      </c>
      <c r="M283" s="51">
        <f t="array" ref="M283">IF($A283="","",IFERROR(INDEX(PRESUPUESTO!$C$10:$C$262,MATCH($A283,PRESUPUESTO!$A$10:$A$262,0)),""))</f>
        <v/>
      </c>
      <c r="N283" s="51">
        <f>IF($A283="","",IFERROR(SUMIF($A$10:$A$509,$A283,$I$10:$I$509)-$M283,""))</f>
        <v/>
      </c>
      <c r="O283" s="218" t="n"/>
      <c r="P283" s="4" t="n"/>
      <c r="Q283" s="4" t="n"/>
      <c r="R283" s="4" t="n"/>
      <c r="S283" s="4" t="n"/>
      <c r="T283" s="4" t="n"/>
      <c r="U283" s="4" t="n"/>
      <c r="V283" s="4" t="n"/>
      <c r="W283" s="4" t="n"/>
      <c r="X283" s="4" t="n"/>
      <c r="Y283" s="4" t="n"/>
      <c r="Z283" s="4" t="n"/>
    </row>
    <row r="284" ht="15.75" customHeight="1" s="371">
      <c r="A284" s="218" t="n"/>
      <c r="B284" s="218">
        <f t="array" ref="B284">IF($A284="","",IFERROR(INDEX(PRESUPUESTO!$N$10:$N$262,MATCH($A284,PRESUPUESTO!$A$10:$A$262,0)),""))</f>
        <v/>
      </c>
      <c r="C284" s="218" t="n"/>
      <c r="D284" s="218" t="n"/>
      <c r="E284" s="218" t="n"/>
      <c r="F284" s="218" t="n"/>
      <c r="G284" s="218" t="n"/>
      <c r="H284" s="218" t="n"/>
      <c r="I284" s="218" t="n"/>
      <c r="J284" s="218">
        <f t="array" ref="J284">IF($A284="","",IFERROR(INDEX(PRESUPUESTO!$D$10:$D$174,MATCH($A284&amp;"|"&amp;$B284,PRESUPUESTO!$O$10:$O$174,0)),"⚠"))</f>
        <v/>
      </c>
      <c r="K284" s="218">
        <f t="array" ref="K284">IF($A284="","",IFERROR(INDEX(PRESUPUESTO!$C$10:$C$174,MATCH($A284&amp;"|"&amp;$B284,PRESUPUESTO!$O$10:$O$174,0)),""))</f>
        <v/>
      </c>
      <c r="L284" s="47">
        <f t="array" ref="L284">IF($A284="","",IFERROR(INDEX(PRESUPUESTO!$B$10:$B$174,MATCH($A284,PRESUPUESTO!$A$10:$A$174,0)),"⚠ clave no existe"))</f>
        <v/>
      </c>
      <c r="M284" s="51">
        <f t="array" ref="M284">IF($A284="","",IFERROR(INDEX(PRESUPUESTO!$C$10:$C$262,MATCH($A284,PRESUPUESTO!$A$10:$A$262,0)),""))</f>
        <v/>
      </c>
      <c r="N284" s="51">
        <f>IF($A284="","",IFERROR(SUMIF($A$10:$A$509,$A284,$I$10:$I$509)-$M284,""))</f>
        <v/>
      </c>
      <c r="O284" s="218" t="n"/>
      <c r="P284" s="4" t="n"/>
      <c r="Q284" s="4" t="n"/>
      <c r="R284" s="4" t="n"/>
      <c r="S284" s="4" t="n"/>
      <c r="T284" s="4" t="n"/>
      <c r="U284" s="4" t="n"/>
      <c r="V284" s="4" t="n"/>
      <c r="W284" s="4" t="n"/>
      <c r="X284" s="4" t="n"/>
      <c r="Y284" s="4" t="n"/>
      <c r="Z284" s="4" t="n"/>
    </row>
    <row r="285" ht="15.75" customHeight="1" s="371">
      <c r="A285" s="218" t="n"/>
      <c r="B285" s="218">
        <f t="array" ref="B285">IF($A285="","",IFERROR(INDEX(PRESUPUESTO!$N$10:$N$262,MATCH($A285,PRESUPUESTO!$A$10:$A$262,0)),""))</f>
        <v/>
      </c>
      <c r="C285" s="218" t="n"/>
      <c r="D285" s="218" t="n"/>
      <c r="E285" s="218" t="n"/>
      <c r="F285" s="218" t="n"/>
      <c r="G285" s="218" t="n"/>
      <c r="H285" s="218" t="n"/>
      <c r="I285" s="218" t="n"/>
      <c r="J285" s="218">
        <f t="array" ref="J285">IF($A285="","",IFERROR(INDEX(PRESUPUESTO!$D$10:$D$174,MATCH($A285&amp;"|"&amp;$B285,PRESUPUESTO!$O$10:$O$174,0)),"⚠"))</f>
        <v/>
      </c>
      <c r="K285" s="218">
        <f t="array" ref="K285">IF($A285="","",IFERROR(INDEX(PRESUPUESTO!$C$10:$C$174,MATCH($A285&amp;"|"&amp;$B285,PRESUPUESTO!$O$10:$O$174,0)),""))</f>
        <v/>
      </c>
      <c r="L285" s="47">
        <f t="array" ref="L285">IF($A285="","",IFERROR(INDEX(PRESUPUESTO!$B$10:$B$174,MATCH($A285,PRESUPUESTO!$A$10:$A$174,0)),"⚠ clave no existe"))</f>
        <v/>
      </c>
      <c r="M285" s="51">
        <f t="array" ref="M285">IF($A285="","",IFERROR(INDEX(PRESUPUESTO!$C$10:$C$262,MATCH($A285,PRESUPUESTO!$A$10:$A$262,0)),""))</f>
        <v/>
      </c>
      <c r="N285" s="51">
        <f>IF($A285="","",IFERROR(SUMIF($A$10:$A$509,$A285,$I$10:$I$509)-$M285,""))</f>
        <v/>
      </c>
      <c r="O285" s="218" t="n"/>
      <c r="P285" s="4" t="n"/>
      <c r="Q285" s="4" t="n"/>
      <c r="R285" s="4" t="n"/>
      <c r="S285" s="4" t="n"/>
      <c r="T285" s="4" t="n"/>
      <c r="U285" s="4" t="n"/>
      <c r="V285" s="4" t="n"/>
      <c r="W285" s="4" t="n"/>
      <c r="X285" s="4" t="n"/>
      <c r="Y285" s="4" t="n"/>
      <c r="Z285" s="4" t="n"/>
    </row>
    <row r="286" ht="15.75" customHeight="1" s="371">
      <c r="A286" s="218" t="n"/>
      <c r="B286" s="218">
        <f t="array" ref="B286">IF($A286="","",IFERROR(INDEX(PRESUPUESTO!$N$10:$N$262,MATCH($A286,PRESUPUESTO!$A$10:$A$262,0)),""))</f>
        <v/>
      </c>
      <c r="C286" s="218" t="n"/>
      <c r="D286" s="218" t="n"/>
      <c r="E286" s="218" t="n"/>
      <c r="F286" s="218" t="n"/>
      <c r="G286" s="218" t="n"/>
      <c r="H286" s="218" t="n"/>
      <c r="I286" s="218" t="n"/>
      <c r="J286" s="218">
        <f t="array" ref="J286">IF($A286="","",IFERROR(INDEX(PRESUPUESTO!$D$10:$D$174,MATCH($A286&amp;"|"&amp;$B286,PRESUPUESTO!$O$10:$O$174,0)),"⚠"))</f>
        <v/>
      </c>
      <c r="K286" s="218">
        <f t="array" ref="K286">IF($A286="","",IFERROR(INDEX(PRESUPUESTO!$C$10:$C$174,MATCH($A286&amp;"|"&amp;$B286,PRESUPUESTO!$O$10:$O$174,0)),""))</f>
        <v/>
      </c>
      <c r="L286" s="47">
        <f t="array" ref="L286">IF($A286="","",IFERROR(INDEX(PRESUPUESTO!$B$10:$B$174,MATCH($A286,PRESUPUESTO!$A$10:$A$174,0)),"⚠ clave no existe"))</f>
        <v/>
      </c>
      <c r="M286" s="51">
        <f t="array" ref="M286">IF($A286="","",IFERROR(INDEX(PRESUPUESTO!$C$10:$C$262,MATCH($A286,PRESUPUESTO!$A$10:$A$262,0)),""))</f>
        <v/>
      </c>
      <c r="N286" s="51">
        <f>IF($A286="","",IFERROR(SUMIF($A$10:$A$509,$A286,$I$10:$I$509)-$M286,""))</f>
        <v/>
      </c>
      <c r="O286" s="218" t="n"/>
      <c r="P286" s="4" t="n"/>
      <c r="Q286" s="4" t="n"/>
      <c r="R286" s="4" t="n"/>
      <c r="S286" s="4" t="n"/>
      <c r="T286" s="4" t="n"/>
      <c r="U286" s="4" t="n"/>
      <c r="V286" s="4" t="n"/>
      <c r="W286" s="4" t="n"/>
      <c r="X286" s="4" t="n"/>
      <c r="Y286" s="4" t="n"/>
      <c r="Z286" s="4" t="n"/>
    </row>
    <row r="287" ht="15.75" customHeight="1" s="371">
      <c r="A287" s="218" t="n"/>
      <c r="B287" s="218">
        <f t="array" ref="B287">IF($A287="","",IFERROR(INDEX(PRESUPUESTO!$N$10:$N$262,MATCH($A287,PRESUPUESTO!$A$10:$A$262,0)),""))</f>
        <v/>
      </c>
      <c r="C287" s="218" t="n"/>
      <c r="D287" s="218" t="n"/>
      <c r="E287" s="218" t="n"/>
      <c r="F287" s="218" t="n"/>
      <c r="G287" s="218" t="n"/>
      <c r="H287" s="218" t="n"/>
      <c r="I287" s="218" t="n"/>
      <c r="J287" s="218">
        <f t="array" ref="J287">IF($A287="","",IFERROR(INDEX(PRESUPUESTO!$D$10:$D$174,MATCH($A287&amp;"|"&amp;$B287,PRESUPUESTO!$O$10:$O$174,0)),"⚠"))</f>
        <v/>
      </c>
      <c r="K287" s="218">
        <f t="array" ref="K287">IF($A287="","",IFERROR(INDEX(PRESUPUESTO!$C$10:$C$174,MATCH($A287&amp;"|"&amp;$B287,PRESUPUESTO!$O$10:$O$174,0)),""))</f>
        <v/>
      </c>
      <c r="L287" s="47">
        <f t="array" ref="L287">IF($A287="","",IFERROR(INDEX(PRESUPUESTO!$B$10:$B$174,MATCH($A287,PRESUPUESTO!$A$10:$A$174,0)),"⚠ clave no existe"))</f>
        <v/>
      </c>
      <c r="M287" s="51">
        <f t="array" ref="M287">IF($A287="","",IFERROR(INDEX(PRESUPUESTO!$C$10:$C$262,MATCH($A287,PRESUPUESTO!$A$10:$A$262,0)),""))</f>
        <v/>
      </c>
      <c r="N287" s="51">
        <f>IF($A287="","",IFERROR(SUMIF($A$10:$A$509,$A287,$I$10:$I$509)-$M287,""))</f>
        <v/>
      </c>
      <c r="O287" s="218" t="n"/>
      <c r="P287" s="4" t="n"/>
      <c r="Q287" s="4" t="n"/>
      <c r="R287" s="4" t="n"/>
      <c r="S287" s="4" t="n"/>
      <c r="T287" s="4" t="n"/>
      <c r="U287" s="4" t="n"/>
      <c r="V287" s="4" t="n"/>
      <c r="W287" s="4" t="n"/>
      <c r="X287" s="4" t="n"/>
      <c r="Y287" s="4" t="n"/>
      <c r="Z287" s="4" t="n"/>
    </row>
    <row r="288" ht="15.75" customHeight="1" s="371">
      <c r="A288" s="218" t="n"/>
      <c r="B288" s="218">
        <f t="array" ref="B288">IF($A288="","",IFERROR(INDEX(PRESUPUESTO!$N$10:$N$262,MATCH($A288,PRESUPUESTO!$A$10:$A$262,0)),""))</f>
        <v/>
      </c>
      <c r="C288" s="218" t="n"/>
      <c r="D288" s="218" t="n"/>
      <c r="E288" s="218" t="n"/>
      <c r="F288" s="218" t="n"/>
      <c r="G288" s="218" t="n"/>
      <c r="H288" s="218" t="n"/>
      <c r="I288" s="218" t="n"/>
      <c r="J288" s="218">
        <f t="array" ref="J288">IF($A288="","",IFERROR(INDEX(PRESUPUESTO!$D$10:$D$174,MATCH($A288&amp;"|"&amp;$B288,PRESUPUESTO!$O$10:$O$174,0)),"⚠"))</f>
        <v/>
      </c>
      <c r="K288" s="218">
        <f t="array" ref="K288">IF($A288="","",IFERROR(INDEX(PRESUPUESTO!$C$10:$C$174,MATCH($A288&amp;"|"&amp;$B288,PRESUPUESTO!$O$10:$O$174,0)),""))</f>
        <v/>
      </c>
      <c r="L288" s="47">
        <f t="array" ref="L288">IF($A288="","",IFERROR(INDEX(PRESUPUESTO!$B$10:$B$174,MATCH($A288,PRESUPUESTO!$A$10:$A$174,0)),"⚠ clave no existe"))</f>
        <v/>
      </c>
      <c r="M288" s="51">
        <f t="array" ref="M288">IF($A288="","",IFERROR(INDEX(PRESUPUESTO!$C$10:$C$262,MATCH($A288,PRESUPUESTO!$A$10:$A$262,0)),""))</f>
        <v/>
      </c>
      <c r="N288" s="51">
        <f>IF($A288="","",IFERROR(SUMIF($A$10:$A$509,$A288,$I$10:$I$509)-$M288,""))</f>
        <v/>
      </c>
      <c r="O288" s="218" t="n"/>
      <c r="P288" s="4" t="n"/>
      <c r="Q288" s="4" t="n"/>
      <c r="R288" s="4" t="n"/>
      <c r="S288" s="4" t="n"/>
      <c r="T288" s="4" t="n"/>
      <c r="U288" s="4" t="n"/>
      <c r="V288" s="4" t="n"/>
      <c r="W288" s="4" t="n"/>
      <c r="X288" s="4" t="n"/>
      <c r="Y288" s="4" t="n"/>
      <c r="Z288" s="4" t="n"/>
    </row>
    <row r="289" ht="15.75" customHeight="1" s="371">
      <c r="A289" s="218" t="n"/>
      <c r="B289" s="218">
        <f t="array" ref="B289">IF($A289="","",IFERROR(INDEX(PRESUPUESTO!$N$10:$N$262,MATCH($A289,PRESUPUESTO!$A$10:$A$262,0)),""))</f>
        <v/>
      </c>
      <c r="C289" s="218" t="n"/>
      <c r="D289" s="218" t="n"/>
      <c r="E289" s="218" t="n"/>
      <c r="F289" s="218" t="n"/>
      <c r="G289" s="218" t="n"/>
      <c r="H289" s="218" t="n"/>
      <c r="I289" s="218" t="n"/>
      <c r="J289" s="218">
        <f t="array" ref="J289">IF($A289="","",IFERROR(INDEX(PRESUPUESTO!$D$10:$D$174,MATCH($A289&amp;"|"&amp;$B289,PRESUPUESTO!$O$10:$O$174,0)),"⚠"))</f>
        <v/>
      </c>
      <c r="K289" s="218">
        <f t="array" ref="K289">IF($A289="","",IFERROR(INDEX(PRESUPUESTO!$C$10:$C$174,MATCH($A289&amp;"|"&amp;$B289,PRESUPUESTO!$O$10:$O$174,0)),""))</f>
        <v/>
      </c>
      <c r="L289" s="47">
        <f t="array" ref="L289">IF($A289="","",IFERROR(INDEX(PRESUPUESTO!$B$10:$B$174,MATCH($A289,PRESUPUESTO!$A$10:$A$174,0)),"⚠ clave no existe"))</f>
        <v/>
      </c>
      <c r="M289" s="51">
        <f t="array" ref="M289">IF($A289="","",IFERROR(INDEX(PRESUPUESTO!$C$10:$C$262,MATCH($A289,PRESUPUESTO!$A$10:$A$262,0)),""))</f>
        <v/>
      </c>
      <c r="N289" s="51">
        <f>IF($A289="","",IFERROR(SUMIF($A$10:$A$509,$A289,$I$10:$I$509)-$M289,""))</f>
        <v/>
      </c>
      <c r="O289" s="218" t="n"/>
      <c r="P289" s="4" t="n"/>
      <c r="Q289" s="4" t="n"/>
      <c r="R289" s="4" t="n"/>
      <c r="S289" s="4" t="n"/>
      <c r="T289" s="4" t="n"/>
      <c r="U289" s="4" t="n"/>
      <c r="V289" s="4" t="n"/>
      <c r="W289" s="4" t="n"/>
      <c r="X289" s="4" t="n"/>
      <c r="Y289" s="4" t="n"/>
      <c r="Z289" s="4" t="n"/>
    </row>
    <row r="290" ht="15.75" customHeight="1" s="371">
      <c r="A290" s="218" t="n"/>
      <c r="B290" s="218">
        <f t="array" ref="B290">IF($A290="","",IFERROR(INDEX(PRESUPUESTO!$N$10:$N$262,MATCH($A290,PRESUPUESTO!$A$10:$A$262,0)),""))</f>
        <v/>
      </c>
      <c r="C290" s="218" t="n"/>
      <c r="D290" s="218" t="n"/>
      <c r="E290" s="218" t="n"/>
      <c r="F290" s="218" t="n"/>
      <c r="G290" s="218" t="n"/>
      <c r="H290" s="218" t="n"/>
      <c r="I290" s="218" t="n"/>
      <c r="J290" s="218">
        <f t="array" ref="J290">IF($A290="","",IFERROR(INDEX(PRESUPUESTO!$D$10:$D$174,MATCH($A290&amp;"|"&amp;$B290,PRESUPUESTO!$O$10:$O$174,0)),"⚠"))</f>
        <v/>
      </c>
      <c r="K290" s="218">
        <f t="array" ref="K290">IF($A290="","",IFERROR(INDEX(PRESUPUESTO!$C$10:$C$174,MATCH($A290&amp;"|"&amp;$B290,PRESUPUESTO!$O$10:$O$174,0)),""))</f>
        <v/>
      </c>
      <c r="L290" s="47">
        <f t="array" ref="L290">IF($A290="","",IFERROR(INDEX(PRESUPUESTO!$B$10:$B$174,MATCH($A290,PRESUPUESTO!$A$10:$A$174,0)),"⚠ clave no existe"))</f>
        <v/>
      </c>
      <c r="M290" s="51">
        <f t="array" ref="M290">IF($A290="","",IFERROR(INDEX(PRESUPUESTO!$C$10:$C$262,MATCH($A290,PRESUPUESTO!$A$10:$A$262,0)),""))</f>
        <v/>
      </c>
      <c r="N290" s="51">
        <f>IF($A290="","",IFERROR(SUMIF($A$10:$A$509,$A290,$I$10:$I$509)-$M290,""))</f>
        <v/>
      </c>
      <c r="O290" s="218" t="n"/>
      <c r="P290" s="4" t="n"/>
      <c r="Q290" s="4" t="n"/>
      <c r="R290" s="4" t="n"/>
      <c r="S290" s="4" t="n"/>
      <c r="T290" s="4" t="n"/>
      <c r="U290" s="4" t="n"/>
      <c r="V290" s="4" t="n"/>
      <c r="W290" s="4" t="n"/>
      <c r="X290" s="4" t="n"/>
      <c r="Y290" s="4" t="n"/>
      <c r="Z290" s="4" t="n"/>
    </row>
    <row r="291" ht="15.75" customHeight="1" s="371">
      <c r="A291" s="218" t="n"/>
      <c r="B291" s="218">
        <f t="array" ref="B291">IF($A291="","",IFERROR(INDEX(PRESUPUESTO!$N$10:$N$262,MATCH($A291,PRESUPUESTO!$A$10:$A$262,0)),""))</f>
        <v/>
      </c>
      <c r="C291" s="218" t="n"/>
      <c r="D291" s="218" t="n"/>
      <c r="E291" s="218" t="n"/>
      <c r="F291" s="218" t="n"/>
      <c r="G291" s="218" t="n"/>
      <c r="H291" s="218" t="n"/>
      <c r="I291" s="218" t="n"/>
      <c r="J291" s="218">
        <f t="array" ref="J291">IF($A291="","",IFERROR(INDEX(PRESUPUESTO!$D$10:$D$174,MATCH($A291&amp;"|"&amp;$B291,PRESUPUESTO!$O$10:$O$174,0)),"⚠"))</f>
        <v/>
      </c>
      <c r="K291" s="218">
        <f t="array" ref="K291">IF($A291="","",IFERROR(INDEX(PRESUPUESTO!$C$10:$C$174,MATCH($A291&amp;"|"&amp;$B291,PRESUPUESTO!$O$10:$O$174,0)),""))</f>
        <v/>
      </c>
      <c r="L291" s="47">
        <f t="array" ref="L291">IF($A291="","",IFERROR(INDEX(PRESUPUESTO!$B$10:$B$174,MATCH($A291,PRESUPUESTO!$A$10:$A$174,0)),"⚠ clave no existe"))</f>
        <v/>
      </c>
      <c r="M291" s="51">
        <f t="array" ref="M291">IF($A291="","",IFERROR(INDEX(PRESUPUESTO!$C$10:$C$262,MATCH($A291,PRESUPUESTO!$A$10:$A$262,0)),""))</f>
        <v/>
      </c>
      <c r="N291" s="51">
        <f>IF($A291="","",IFERROR(SUMIF($A$10:$A$509,$A291,$I$10:$I$509)-$M291,""))</f>
        <v/>
      </c>
      <c r="O291" s="218" t="n"/>
      <c r="P291" s="4" t="n"/>
      <c r="Q291" s="4" t="n"/>
      <c r="R291" s="4" t="n"/>
      <c r="S291" s="4" t="n"/>
      <c r="T291" s="4" t="n"/>
      <c r="U291" s="4" t="n"/>
      <c r="V291" s="4" t="n"/>
      <c r="W291" s="4" t="n"/>
      <c r="X291" s="4" t="n"/>
      <c r="Y291" s="4" t="n"/>
      <c r="Z291" s="4" t="n"/>
    </row>
    <row r="292" ht="15.75" customHeight="1" s="371">
      <c r="A292" s="218" t="n"/>
      <c r="B292" s="218">
        <f t="array" ref="B292">IF($A292="","",IFERROR(INDEX(PRESUPUESTO!$N$10:$N$262,MATCH($A292,PRESUPUESTO!$A$10:$A$262,0)),""))</f>
        <v/>
      </c>
      <c r="C292" s="218" t="n"/>
      <c r="D292" s="218" t="n"/>
      <c r="E292" s="218" t="n"/>
      <c r="F292" s="218" t="n"/>
      <c r="G292" s="218" t="n"/>
      <c r="H292" s="218" t="n"/>
      <c r="I292" s="218" t="n"/>
      <c r="J292" s="218">
        <f t="array" ref="J292">IF($A292="","",IFERROR(INDEX(PRESUPUESTO!$D$10:$D$174,MATCH($A292&amp;"|"&amp;$B292,PRESUPUESTO!$O$10:$O$174,0)),"⚠"))</f>
        <v/>
      </c>
      <c r="K292" s="218">
        <f t="array" ref="K292">IF($A292="","",IFERROR(INDEX(PRESUPUESTO!$C$10:$C$174,MATCH($A292&amp;"|"&amp;$B292,PRESUPUESTO!$O$10:$O$174,0)),""))</f>
        <v/>
      </c>
      <c r="L292" s="47">
        <f t="array" ref="L292">IF($A292="","",IFERROR(INDEX(PRESUPUESTO!$B$10:$B$174,MATCH($A292,PRESUPUESTO!$A$10:$A$174,0)),"⚠ clave no existe"))</f>
        <v/>
      </c>
      <c r="M292" s="51">
        <f t="array" ref="M292">IF($A292="","",IFERROR(INDEX(PRESUPUESTO!$C$10:$C$262,MATCH($A292,PRESUPUESTO!$A$10:$A$262,0)),""))</f>
        <v/>
      </c>
      <c r="N292" s="51">
        <f>IF($A292="","",IFERROR(SUMIF($A$10:$A$509,$A292,$I$10:$I$509)-$M292,""))</f>
        <v/>
      </c>
      <c r="O292" s="218" t="n"/>
      <c r="P292" s="4" t="n"/>
      <c r="Q292" s="4" t="n"/>
      <c r="R292" s="4" t="n"/>
      <c r="S292" s="4" t="n"/>
      <c r="T292" s="4" t="n"/>
      <c r="U292" s="4" t="n"/>
      <c r="V292" s="4" t="n"/>
      <c r="W292" s="4" t="n"/>
      <c r="X292" s="4" t="n"/>
      <c r="Y292" s="4" t="n"/>
      <c r="Z292" s="4" t="n"/>
    </row>
    <row r="293" ht="15.75" customHeight="1" s="371">
      <c r="A293" s="218" t="n"/>
      <c r="B293" s="218">
        <f t="array" ref="B293">IF($A293="","",IFERROR(INDEX(PRESUPUESTO!$N$10:$N$262,MATCH($A293,PRESUPUESTO!$A$10:$A$262,0)),""))</f>
        <v/>
      </c>
      <c r="C293" s="218" t="n"/>
      <c r="D293" s="218" t="n"/>
      <c r="E293" s="218" t="n"/>
      <c r="F293" s="218" t="n"/>
      <c r="G293" s="218" t="n"/>
      <c r="H293" s="218" t="n"/>
      <c r="I293" s="218" t="n"/>
      <c r="J293" s="218">
        <f t="array" ref="J293">IF($A293="","",IFERROR(INDEX(PRESUPUESTO!$D$10:$D$174,MATCH($A293&amp;"|"&amp;$B293,PRESUPUESTO!$O$10:$O$174,0)),"⚠"))</f>
        <v/>
      </c>
      <c r="K293" s="218">
        <f t="array" ref="K293">IF($A293="","",IFERROR(INDEX(PRESUPUESTO!$C$10:$C$174,MATCH($A293&amp;"|"&amp;$B293,PRESUPUESTO!$O$10:$O$174,0)),""))</f>
        <v/>
      </c>
      <c r="L293" s="47">
        <f t="array" ref="L293">IF($A293="","",IFERROR(INDEX(PRESUPUESTO!$B$10:$B$174,MATCH($A293,PRESUPUESTO!$A$10:$A$174,0)),"⚠ clave no existe"))</f>
        <v/>
      </c>
      <c r="M293" s="51">
        <f t="array" ref="M293">IF($A293="","",IFERROR(INDEX(PRESUPUESTO!$C$10:$C$262,MATCH($A293,PRESUPUESTO!$A$10:$A$262,0)),""))</f>
        <v/>
      </c>
      <c r="N293" s="51">
        <f>IF($A293="","",IFERROR(SUMIF($A$10:$A$509,$A293,$I$10:$I$509)-$M293,""))</f>
        <v/>
      </c>
      <c r="O293" s="218" t="n"/>
      <c r="P293" s="4" t="n"/>
      <c r="Q293" s="4" t="n"/>
      <c r="R293" s="4" t="n"/>
      <c r="S293" s="4" t="n"/>
      <c r="T293" s="4" t="n"/>
      <c r="U293" s="4" t="n"/>
      <c r="V293" s="4" t="n"/>
      <c r="W293" s="4" t="n"/>
      <c r="X293" s="4" t="n"/>
      <c r="Y293" s="4" t="n"/>
      <c r="Z293" s="4" t="n"/>
    </row>
    <row r="294" ht="15.75" customHeight="1" s="371">
      <c r="A294" s="218" t="n"/>
      <c r="B294" s="218">
        <f t="array" ref="B294">IF($A294="","",IFERROR(INDEX(PRESUPUESTO!$N$10:$N$262,MATCH($A294,PRESUPUESTO!$A$10:$A$262,0)),""))</f>
        <v/>
      </c>
      <c r="C294" s="218" t="n"/>
      <c r="D294" s="218" t="n"/>
      <c r="E294" s="218" t="n"/>
      <c r="F294" s="218" t="n"/>
      <c r="G294" s="218" t="n"/>
      <c r="H294" s="218" t="n"/>
      <c r="I294" s="218" t="n"/>
      <c r="J294" s="218">
        <f t="array" ref="J294">IF($A294="","",IFERROR(INDEX(PRESUPUESTO!$D$10:$D$174,MATCH($A294&amp;"|"&amp;$B294,PRESUPUESTO!$O$10:$O$174,0)),"⚠"))</f>
        <v/>
      </c>
      <c r="K294" s="218">
        <f t="array" ref="K294">IF($A294="","",IFERROR(INDEX(PRESUPUESTO!$C$10:$C$174,MATCH($A294&amp;"|"&amp;$B294,PRESUPUESTO!$O$10:$O$174,0)),""))</f>
        <v/>
      </c>
      <c r="L294" s="47">
        <f t="array" ref="L294">IF($A294="","",IFERROR(INDEX(PRESUPUESTO!$B$10:$B$174,MATCH($A294,PRESUPUESTO!$A$10:$A$174,0)),"⚠ clave no existe"))</f>
        <v/>
      </c>
      <c r="M294" s="51">
        <f t="array" ref="M294">IF($A294="","",IFERROR(INDEX(PRESUPUESTO!$C$10:$C$262,MATCH($A294,PRESUPUESTO!$A$10:$A$262,0)),""))</f>
        <v/>
      </c>
      <c r="N294" s="51">
        <f>IF($A294="","",IFERROR(SUMIF($A$10:$A$509,$A294,$I$10:$I$509)-$M294,""))</f>
        <v/>
      </c>
      <c r="O294" s="218" t="n"/>
      <c r="P294" s="4" t="n"/>
      <c r="Q294" s="4" t="n"/>
      <c r="R294" s="4" t="n"/>
      <c r="S294" s="4" t="n"/>
      <c r="T294" s="4" t="n"/>
      <c r="U294" s="4" t="n"/>
      <c r="V294" s="4" t="n"/>
      <c r="W294" s="4" t="n"/>
      <c r="X294" s="4" t="n"/>
      <c r="Y294" s="4" t="n"/>
      <c r="Z294" s="4" t="n"/>
    </row>
    <row r="295" ht="15.75" customHeight="1" s="371">
      <c r="A295" s="218" t="n"/>
      <c r="B295" s="218">
        <f t="array" ref="B295">IF($A295="","",IFERROR(INDEX(PRESUPUESTO!$N$10:$N$262,MATCH($A295,PRESUPUESTO!$A$10:$A$262,0)),""))</f>
        <v/>
      </c>
      <c r="C295" s="218" t="n"/>
      <c r="D295" s="218" t="n"/>
      <c r="E295" s="218" t="n"/>
      <c r="F295" s="218" t="n"/>
      <c r="G295" s="218" t="n"/>
      <c r="H295" s="218" t="n"/>
      <c r="I295" s="218" t="n"/>
      <c r="J295" s="218">
        <f t="array" ref="J295">IF($A295="","",IFERROR(INDEX(PRESUPUESTO!$D$10:$D$174,MATCH($A295&amp;"|"&amp;$B295,PRESUPUESTO!$O$10:$O$174,0)),"⚠"))</f>
        <v/>
      </c>
      <c r="K295" s="218">
        <f t="array" ref="K295">IF($A295="","",IFERROR(INDEX(PRESUPUESTO!$C$10:$C$174,MATCH($A295&amp;"|"&amp;$B295,PRESUPUESTO!$O$10:$O$174,0)),""))</f>
        <v/>
      </c>
      <c r="L295" s="47">
        <f t="array" ref="L295">IF($A295="","",IFERROR(INDEX(PRESUPUESTO!$B$10:$B$174,MATCH($A295,PRESUPUESTO!$A$10:$A$174,0)),"⚠ clave no existe"))</f>
        <v/>
      </c>
      <c r="M295" s="51">
        <f t="array" ref="M295">IF($A295="","",IFERROR(INDEX(PRESUPUESTO!$C$10:$C$262,MATCH($A295,PRESUPUESTO!$A$10:$A$262,0)),""))</f>
        <v/>
      </c>
      <c r="N295" s="51">
        <f>IF($A295="","",IFERROR(SUMIF($A$10:$A$509,$A295,$I$10:$I$509)-$M295,""))</f>
        <v/>
      </c>
      <c r="O295" s="218" t="n"/>
      <c r="P295" s="4" t="n"/>
      <c r="Q295" s="4" t="n"/>
      <c r="R295" s="4" t="n"/>
      <c r="S295" s="4" t="n"/>
      <c r="T295" s="4" t="n"/>
      <c r="U295" s="4" t="n"/>
      <c r="V295" s="4" t="n"/>
      <c r="W295" s="4" t="n"/>
      <c r="X295" s="4" t="n"/>
      <c r="Y295" s="4" t="n"/>
      <c r="Z295" s="4" t="n"/>
    </row>
    <row r="296" ht="15.75" customHeight="1" s="371">
      <c r="A296" s="218" t="n"/>
      <c r="B296" s="218">
        <f t="array" ref="B296">IF($A296="","",IFERROR(INDEX(PRESUPUESTO!$N$10:$N$262,MATCH($A296,PRESUPUESTO!$A$10:$A$262,0)),""))</f>
        <v/>
      </c>
      <c r="C296" s="218" t="n"/>
      <c r="D296" s="218" t="n"/>
      <c r="E296" s="218" t="n"/>
      <c r="F296" s="218" t="n"/>
      <c r="G296" s="218" t="n"/>
      <c r="H296" s="218" t="n"/>
      <c r="I296" s="218" t="n"/>
      <c r="J296" s="218">
        <f t="array" ref="J296">IF($A296="","",IFERROR(INDEX(PRESUPUESTO!$D$10:$D$174,MATCH($A296&amp;"|"&amp;$B296,PRESUPUESTO!$O$10:$O$174,0)),"⚠"))</f>
        <v/>
      </c>
      <c r="K296" s="218">
        <f t="array" ref="K296">IF($A296="","",IFERROR(INDEX(PRESUPUESTO!$C$10:$C$174,MATCH($A296&amp;"|"&amp;$B296,PRESUPUESTO!$O$10:$O$174,0)),""))</f>
        <v/>
      </c>
      <c r="L296" s="47">
        <f t="array" ref="L296">IF($A296="","",IFERROR(INDEX(PRESUPUESTO!$B$10:$B$174,MATCH($A296,PRESUPUESTO!$A$10:$A$174,0)),"⚠ clave no existe"))</f>
        <v/>
      </c>
      <c r="M296" s="51">
        <f t="array" ref="M296">IF($A296="","",IFERROR(INDEX(PRESUPUESTO!$C$10:$C$262,MATCH($A296,PRESUPUESTO!$A$10:$A$262,0)),""))</f>
        <v/>
      </c>
      <c r="N296" s="51">
        <f>IF($A296="","",IFERROR(SUMIF($A$10:$A$509,$A296,$I$10:$I$509)-$M296,""))</f>
        <v/>
      </c>
      <c r="O296" s="218" t="n"/>
      <c r="P296" s="4" t="n"/>
      <c r="Q296" s="4" t="n"/>
      <c r="R296" s="4" t="n"/>
      <c r="S296" s="4" t="n"/>
      <c r="T296" s="4" t="n"/>
      <c r="U296" s="4" t="n"/>
      <c r="V296" s="4" t="n"/>
      <c r="W296" s="4" t="n"/>
      <c r="X296" s="4" t="n"/>
      <c r="Y296" s="4" t="n"/>
      <c r="Z296" s="4" t="n"/>
    </row>
    <row r="297" ht="15.75" customHeight="1" s="371">
      <c r="A297" s="218" t="n"/>
      <c r="B297" s="218">
        <f t="array" ref="B297">IF($A297="","",IFERROR(INDEX(PRESUPUESTO!$N$10:$N$262,MATCH($A297,PRESUPUESTO!$A$10:$A$262,0)),""))</f>
        <v/>
      </c>
      <c r="C297" s="218" t="n"/>
      <c r="D297" s="218" t="n"/>
      <c r="E297" s="218" t="n"/>
      <c r="F297" s="218" t="n"/>
      <c r="G297" s="218" t="n"/>
      <c r="H297" s="218" t="n"/>
      <c r="I297" s="218" t="n"/>
      <c r="J297" s="218">
        <f t="array" ref="J297">IF($A297="","",IFERROR(INDEX(PRESUPUESTO!$D$10:$D$174,MATCH($A297&amp;"|"&amp;$B297,PRESUPUESTO!$O$10:$O$174,0)),"⚠"))</f>
        <v/>
      </c>
      <c r="K297" s="218">
        <f t="array" ref="K297">IF($A297="","",IFERROR(INDEX(PRESUPUESTO!$C$10:$C$174,MATCH($A297&amp;"|"&amp;$B297,PRESUPUESTO!$O$10:$O$174,0)),""))</f>
        <v/>
      </c>
      <c r="L297" s="47">
        <f t="array" ref="L297">IF($A297="","",IFERROR(INDEX(PRESUPUESTO!$B$10:$B$174,MATCH($A297,PRESUPUESTO!$A$10:$A$174,0)),"⚠ clave no existe"))</f>
        <v/>
      </c>
      <c r="M297" s="51">
        <f t="array" ref="M297">IF($A297="","",IFERROR(INDEX(PRESUPUESTO!$C$10:$C$262,MATCH($A297,PRESUPUESTO!$A$10:$A$262,0)),""))</f>
        <v/>
      </c>
      <c r="N297" s="51">
        <f>IF($A297="","",IFERROR(SUMIF($A$10:$A$509,$A297,$I$10:$I$509)-$M297,""))</f>
        <v/>
      </c>
      <c r="O297" s="218" t="n"/>
      <c r="P297" s="4" t="n"/>
      <c r="Q297" s="4" t="n"/>
      <c r="R297" s="4" t="n"/>
      <c r="S297" s="4" t="n"/>
      <c r="T297" s="4" t="n"/>
      <c r="U297" s="4" t="n"/>
      <c r="V297" s="4" t="n"/>
      <c r="W297" s="4" t="n"/>
      <c r="X297" s="4" t="n"/>
      <c r="Y297" s="4" t="n"/>
      <c r="Z297" s="4" t="n"/>
    </row>
    <row r="298" ht="15.75" customHeight="1" s="371">
      <c r="A298" s="218" t="n"/>
      <c r="B298" s="218">
        <f t="array" ref="B298">IF($A298="","",IFERROR(INDEX(PRESUPUESTO!$N$10:$N$262,MATCH($A298,PRESUPUESTO!$A$10:$A$262,0)),""))</f>
        <v/>
      </c>
      <c r="C298" s="218" t="n"/>
      <c r="D298" s="218" t="n"/>
      <c r="E298" s="218" t="n"/>
      <c r="F298" s="218" t="n"/>
      <c r="G298" s="218" t="n"/>
      <c r="H298" s="218" t="n"/>
      <c r="I298" s="218" t="n"/>
      <c r="J298" s="218">
        <f t="array" ref="J298">IF($A298="","",IFERROR(INDEX(PRESUPUESTO!$D$10:$D$174,MATCH($A298&amp;"|"&amp;$B298,PRESUPUESTO!$O$10:$O$174,0)),"⚠"))</f>
        <v/>
      </c>
      <c r="K298" s="218">
        <f t="array" ref="K298">IF($A298="","",IFERROR(INDEX(PRESUPUESTO!$C$10:$C$174,MATCH($A298&amp;"|"&amp;$B298,PRESUPUESTO!$O$10:$O$174,0)),""))</f>
        <v/>
      </c>
      <c r="L298" s="47">
        <f t="array" ref="L298">IF($A298="","",IFERROR(INDEX(PRESUPUESTO!$B$10:$B$174,MATCH($A298,PRESUPUESTO!$A$10:$A$174,0)),"⚠ clave no existe"))</f>
        <v/>
      </c>
      <c r="M298" s="51">
        <f t="array" ref="M298">IF($A298="","",IFERROR(INDEX(PRESUPUESTO!$C$10:$C$262,MATCH($A298,PRESUPUESTO!$A$10:$A$262,0)),""))</f>
        <v/>
      </c>
      <c r="N298" s="51">
        <f>IF($A298="","",IFERROR(SUMIF($A$10:$A$509,$A298,$I$10:$I$509)-$M298,""))</f>
        <v/>
      </c>
      <c r="O298" s="218" t="n"/>
      <c r="P298" s="4" t="n"/>
      <c r="Q298" s="4" t="n"/>
      <c r="R298" s="4" t="n"/>
      <c r="S298" s="4" t="n"/>
      <c r="T298" s="4" t="n"/>
      <c r="U298" s="4" t="n"/>
      <c r="V298" s="4" t="n"/>
      <c r="W298" s="4" t="n"/>
      <c r="X298" s="4" t="n"/>
      <c r="Y298" s="4" t="n"/>
      <c r="Z298" s="4" t="n"/>
    </row>
    <row r="299" ht="15.75" customHeight="1" s="371">
      <c r="A299" s="218" t="n"/>
      <c r="B299" s="218">
        <f t="array" ref="B299">IF($A299="","",IFERROR(INDEX(PRESUPUESTO!$N$10:$N$262,MATCH($A299,PRESUPUESTO!$A$10:$A$262,0)),""))</f>
        <v/>
      </c>
      <c r="C299" s="218" t="n"/>
      <c r="D299" s="218" t="n"/>
      <c r="E299" s="218" t="n"/>
      <c r="F299" s="218" t="n"/>
      <c r="G299" s="218" t="n"/>
      <c r="H299" s="218" t="n"/>
      <c r="I299" s="218" t="n"/>
      <c r="J299" s="218">
        <f t="array" ref="J299">IF($A299="","",IFERROR(INDEX(PRESUPUESTO!$D$10:$D$174,MATCH($A299&amp;"|"&amp;$B299,PRESUPUESTO!$O$10:$O$174,0)),"⚠"))</f>
        <v/>
      </c>
      <c r="K299" s="218">
        <f t="array" ref="K299">IF($A299="","",IFERROR(INDEX(PRESUPUESTO!$C$10:$C$174,MATCH($A299&amp;"|"&amp;$B299,PRESUPUESTO!$O$10:$O$174,0)),""))</f>
        <v/>
      </c>
      <c r="L299" s="47">
        <f t="array" ref="L299">IF($A299="","",IFERROR(INDEX(PRESUPUESTO!$B$10:$B$174,MATCH($A299,PRESUPUESTO!$A$10:$A$174,0)),"⚠ clave no existe"))</f>
        <v/>
      </c>
      <c r="M299" s="51">
        <f t="array" ref="M299">IF($A299="","",IFERROR(INDEX(PRESUPUESTO!$C$10:$C$262,MATCH($A299,PRESUPUESTO!$A$10:$A$262,0)),""))</f>
        <v/>
      </c>
      <c r="N299" s="51">
        <f>IF($A299="","",IFERROR(SUMIF($A$10:$A$509,$A299,$I$10:$I$509)-$M299,""))</f>
        <v/>
      </c>
      <c r="O299" s="218" t="n"/>
      <c r="P299" s="4" t="n"/>
      <c r="Q299" s="4" t="n"/>
      <c r="R299" s="4" t="n"/>
      <c r="S299" s="4" t="n"/>
      <c r="T299" s="4" t="n"/>
      <c r="U299" s="4" t="n"/>
      <c r="V299" s="4" t="n"/>
      <c r="W299" s="4" t="n"/>
      <c r="X299" s="4" t="n"/>
      <c r="Y299" s="4" t="n"/>
      <c r="Z299" s="4" t="n"/>
    </row>
    <row r="300" ht="15.75" customHeight="1" s="371">
      <c r="A300" s="218" t="n"/>
      <c r="B300" s="218">
        <f t="array" ref="B300">IF($A300="","",IFERROR(INDEX(PRESUPUESTO!$N$10:$N$262,MATCH($A300,PRESUPUESTO!$A$10:$A$262,0)),""))</f>
        <v/>
      </c>
      <c r="C300" s="218" t="n"/>
      <c r="D300" s="218" t="n"/>
      <c r="E300" s="218" t="n"/>
      <c r="F300" s="218" t="n"/>
      <c r="G300" s="218" t="n"/>
      <c r="H300" s="218" t="n"/>
      <c r="I300" s="218" t="n"/>
      <c r="J300" s="218">
        <f t="array" ref="J300">IF($A300="","",IFERROR(INDEX(PRESUPUESTO!$D$10:$D$174,MATCH($A300&amp;"|"&amp;$B300,PRESUPUESTO!$O$10:$O$174,0)),"⚠"))</f>
        <v/>
      </c>
      <c r="K300" s="218">
        <f t="array" ref="K300">IF($A300="","",IFERROR(INDEX(PRESUPUESTO!$C$10:$C$174,MATCH($A300&amp;"|"&amp;$B300,PRESUPUESTO!$O$10:$O$174,0)),""))</f>
        <v/>
      </c>
      <c r="L300" s="47">
        <f t="array" ref="L300">IF($A300="","",IFERROR(INDEX(PRESUPUESTO!$B$10:$B$174,MATCH($A300,PRESUPUESTO!$A$10:$A$174,0)),"⚠ clave no existe"))</f>
        <v/>
      </c>
      <c r="M300" s="51">
        <f t="array" ref="M300">IF($A300="","",IFERROR(INDEX(PRESUPUESTO!$C$10:$C$262,MATCH($A300,PRESUPUESTO!$A$10:$A$262,0)),""))</f>
        <v/>
      </c>
      <c r="N300" s="51">
        <f>IF($A300="","",IFERROR(SUMIF($A$10:$A$509,$A300,$I$10:$I$509)-$M300,""))</f>
        <v/>
      </c>
      <c r="O300" s="218" t="n"/>
      <c r="P300" s="4" t="n"/>
      <c r="Q300" s="4" t="n"/>
      <c r="R300" s="4" t="n"/>
      <c r="S300" s="4" t="n"/>
      <c r="T300" s="4" t="n"/>
      <c r="U300" s="4" t="n"/>
      <c r="V300" s="4" t="n"/>
      <c r="W300" s="4" t="n"/>
      <c r="X300" s="4" t="n"/>
      <c r="Y300" s="4" t="n"/>
      <c r="Z300" s="4" t="n"/>
    </row>
    <row r="301" ht="15.75" customHeight="1" s="371">
      <c r="A301" s="218" t="n"/>
      <c r="B301" s="218">
        <f t="array" ref="B301">IF($A301="","",IFERROR(INDEX(PRESUPUESTO!$N$10:$N$262,MATCH($A301,PRESUPUESTO!$A$10:$A$262,0)),""))</f>
        <v/>
      </c>
      <c r="C301" s="218" t="n"/>
      <c r="D301" s="218" t="n"/>
      <c r="E301" s="218" t="n"/>
      <c r="F301" s="218" t="n"/>
      <c r="G301" s="218" t="n"/>
      <c r="H301" s="218" t="n"/>
      <c r="I301" s="218" t="n"/>
      <c r="J301" s="218">
        <f t="array" ref="J301">IF($A301="","",IFERROR(INDEX(PRESUPUESTO!$D$10:$D$174,MATCH($A301&amp;"|"&amp;$B301,PRESUPUESTO!$O$10:$O$174,0)),"⚠"))</f>
        <v/>
      </c>
      <c r="K301" s="218">
        <f t="array" ref="K301">IF($A301="","",IFERROR(INDEX(PRESUPUESTO!$C$10:$C$174,MATCH($A301&amp;"|"&amp;$B301,PRESUPUESTO!$O$10:$O$174,0)),""))</f>
        <v/>
      </c>
      <c r="L301" s="47">
        <f t="array" ref="L301">IF($A301="","",IFERROR(INDEX(PRESUPUESTO!$B$10:$B$174,MATCH($A301,PRESUPUESTO!$A$10:$A$174,0)),"⚠ clave no existe"))</f>
        <v/>
      </c>
      <c r="M301" s="51">
        <f t="array" ref="M301">IF($A301="","",IFERROR(INDEX(PRESUPUESTO!$C$10:$C$262,MATCH($A301,PRESUPUESTO!$A$10:$A$262,0)),""))</f>
        <v/>
      </c>
      <c r="N301" s="51">
        <f>IF($A301="","",IFERROR(SUMIF($A$10:$A$509,$A301,$I$10:$I$509)-$M301,""))</f>
        <v/>
      </c>
      <c r="O301" s="218" t="n"/>
      <c r="P301" s="4" t="n"/>
      <c r="Q301" s="4" t="n"/>
      <c r="R301" s="4" t="n"/>
      <c r="S301" s="4" t="n"/>
      <c r="T301" s="4" t="n"/>
      <c r="U301" s="4" t="n"/>
      <c r="V301" s="4" t="n"/>
      <c r="W301" s="4" t="n"/>
      <c r="X301" s="4" t="n"/>
      <c r="Y301" s="4" t="n"/>
      <c r="Z301" s="4" t="n"/>
    </row>
    <row r="302" ht="15.75" customHeight="1" s="371">
      <c r="A302" s="218" t="n"/>
      <c r="B302" s="218">
        <f t="array" ref="B302">IF($A302="","",IFERROR(INDEX(PRESUPUESTO!$N$10:$N$262,MATCH($A302,PRESUPUESTO!$A$10:$A$262,0)),""))</f>
        <v/>
      </c>
      <c r="C302" s="218" t="n"/>
      <c r="D302" s="218" t="n"/>
      <c r="E302" s="218" t="n"/>
      <c r="F302" s="218" t="n"/>
      <c r="G302" s="218" t="n"/>
      <c r="H302" s="218" t="n"/>
      <c r="I302" s="218" t="n"/>
      <c r="J302" s="218">
        <f t="array" ref="J302">IF($A302="","",IFERROR(INDEX(PRESUPUESTO!$D$10:$D$174,MATCH($A302&amp;"|"&amp;$B302,PRESUPUESTO!$O$10:$O$174,0)),"⚠"))</f>
        <v/>
      </c>
      <c r="K302" s="218">
        <f t="array" ref="K302">IF($A302="","",IFERROR(INDEX(PRESUPUESTO!$C$10:$C$174,MATCH($A302&amp;"|"&amp;$B302,PRESUPUESTO!$O$10:$O$174,0)),""))</f>
        <v/>
      </c>
      <c r="L302" s="47">
        <f t="array" ref="L302">IF($A302="","",IFERROR(INDEX(PRESUPUESTO!$B$10:$B$174,MATCH($A302,PRESUPUESTO!$A$10:$A$174,0)),"⚠ clave no existe"))</f>
        <v/>
      </c>
      <c r="M302" s="51">
        <f t="array" ref="M302">IF($A302="","",IFERROR(INDEX(PRESUPUESTO!$C$10:$C$262,MATCH($A302,PRESUPUESTO!$A$10:$A$262,0)),""))</f>
        <v/>
      </c>
      <c r="N302" s="51">
        <f>IF($A302="","",IFERROR(SUMIF($A$10:$A$509,$A302,$I$10:$I$509)-$M302,""))</f>
        <v/>
      </c>
      <c r="O302" s="218" t="n"/>
      <c r="P302" s="4" t="n"/>
      <c r="Q302" s="4" t="n"/>
      <c r="R302" s="4" t="n"/>
      <c r="S302" s="4" t="n"/>
      <c r="T302" s="4" t="n"/>
      <c r="U302" s="4" t="n"/>
      <c r="V302" s="4" t="n"/>
      <c r="W302" s="4" t="n"/>
      <c r="X302" s="4" t="n"/>
      <c r="Y302" s="4" t="n"/>
      <c r="Z302" s="4" t="n"/>
    </row>
    <row r="303" ht="15.75" customHeight="1" s="371">
      <c r="A303" s="218" t="n"/>
      <c r="B303" s="218">
        <f t="array" ref="B303">IF($A303="","",IFERROR(INDEX(PRESUPUESTO!$N$10:$N$262,MATCH($A303,PRESUPUESTO!$A$10:$A$262,0)),""))</f>
        <v/>
      </c>
      <c r="C303" s="218" t="n"/>
      <c r="D303" s="218" t="n"/>
      <c r="E303" s="218" t="n"/>
      <c r="F303" s="218" t="n"/>
      <c r="G303" s="218" t="n"/>
      <c r="H303" s="218" t="n"/>
      <c r="I303" s="218" t="n"/>
      <c r="J303" s="218">
        <f t="array" ref="J303">IF($A303="","",IFERROR(INDEX(PRESUPUESTO!$D$10:$D$174,MATCH($A303&amp;"|"&amp;$B303,PRESUPUESTO!$O$10:$O$174,0)),"⚠"))</f>
        <v/>
      </c>
      <c r="K303" s="218">
        <f t="array" ref="K303">IF($A303="","",IFERROR(INDEX(PRESUPUESTO!$C$10:$C$174,MATCH($A303&amp;"|"&amp;$B303,PRESUPUESTO!$O$10:$O$174,0)),""))</f>
        <v/>
      </c>
      <c r="L303" s="47">
        <f t="array" ref="L303">IF($A303="","",IFERROR(INDEX(PRESUPUESTO!$B$10:$B$174,MATCH($A303,PRESUPUESTO!$A$10:$A$174,0)),"⚠ clave no existe"))</f>
        <v/>
      </c>
      <c r="M303" s="51">
        <f t="array" ref="M303">IF($A303="","",IFERROR(INDEX(PRESUPUESTO!$C$10:$C$262,MATCH($A303,PRESUPUESTO!$A$10:$A$262,0)),""))</f>
        <v/>
      </c>
      <c r="N303" s="51">
        <f>IF($A303="","",IFERROR(SUMIF($A$10:$A$509,$A303,$I$10:$I$509)-$M303,""))</f>
        <v/>
      </c>
      <c r="O303" s="218" t="n"/>
      <c r="P303" s="4" t="n"/>
      <c r="Q303" s="4" t="n"/>
      <c r="R303" s="4" t="n"/>
      <c r="S303" s="4" t="n"/>
      <c r="T303" s="4" t="n"/>
      <c r="U303" s="4" t="n"/>
      <c r="V303" s="4" t="n"/>
      <c r="W303" s="4" t="n"/>
      <c r="X303" s="4" t="n"/>
      <c r="Y303" s="4" t="n"/>
      <c r="Z303" s="4" t="n"/>
    </row>
    <row r="304" ht="15.75" customHeight="1" s="371">
      <c r="A304" s="218" t="n"/>
      <c r="B304" s="218">
        <f t="array" ref="B304">IF($A304="","",IFERROR(INDEX(PRESUPUESTO!$N$10:$N$262,MATCH($A304,PRESUPUESTO!$A$10:$A$262,0)),""))</f>
        <v/>
      </c>
      <c r="C304" s="218" t="n"/>
      <c r="D304" s="218" t="n"/>
      <c r="E304" s="218" t="n"/>
      <c r="F304" s="218" t="n"/>
      <c r="G304" s="218" t="n"/>
      <c r="H304" s="218" t="n"/>
      <c r="I304" s="218" t="n"/>
      <c r="J304" s="218">
        <f t="array" ref="J304">IF($A304="","",IFERROR(INDEX(PRESUPUESTO!$D$10:$D$174,MATCH($A304&amp;"|"&amp;$B304,PRESUPUESTO!$O$10:$O$174,0)),"⚠"))</f>
        <v/>
      </c>
      <c r="K304" s="218">
        <f t="array" ref="K304">IF($A304="","",IFERROR(INDEX(PRESUPUESTO!$C$10:$C$174,MATCH($A304&amp;"|"&amp;$B304,PRESUPUESTO!$O$10:$O$174,0)),""))</f>
        <v/>
      </c>
      <c r="L304" s="47">
        <f t="array" ref="L304">IF($A304="","",IFERROR(INDEX(PRESUPUESTO!$B$10:$B$174,MATCH($A304,PRESUPUESTO!$A$10:$A$174,0)),"⚠ clave no existe"))</f>
        <v/>
      </c>
      <c r="M304" s="51">
        <f t="array" ref="M304">IF($A304="","",IFERROR(INDEX(PRESUPUESTO!$C$10:$C$262,MATCH($A304,PRESUPUESTO!$A$10:$A$262,0)),""))</f>
        <v/>
      </c>
      <c r="N304" s="51">
        <f>IF($A304="","",IFERROR(SUMIF($A$10:$A$509,$A304,$I$10:$I$509)-$M304,""))</f>
        <v/>
      </c>
      <c r="O304" s="218" t="n"/>
      <c r="P304" s="4" t="n"/>
      <c r="Q304" s="4" t="n"/>
      <c r="R304" s="4" t="n"/>
      <c r="S304" s="4" t="n"/>
      <c r="T304" s="4" t="n"/>
      <c r="U304" s="4" t="n"/>
      <c r="V304" s="4" t="n"/>
      <c r="W304" s="4" t="n"/>
      <c r="X304" s="4" t="n"/>
      <c r="Y304" s="4" t="n"/>
      <c r="Z304" s="4" t="n"/>
    </row>
    <row r="305" ht="15.75" customHeight="1" s="371">
      <c r="A305" s="218" t="n"/>
      <c r="B305" s="218">
        <f t="array" ref="B305">IF($A305="","",IFERROR(INDEX(PRESUPUESTO!$N$10:$N$262,MATCH($A305,PRESUPUESTO!$A$10:$A$262,0)),""))</f>
        <v/>
      </c>
      <c r="C305" s="218" t="n"/>
      <c r="D305" s="218" t="n"/>
      <c r="E305" s="218" t="n"/>
      <c r="F305" s="218" t="n"/>
      <c r="G305" s="218" t="n"/>
      <c r="H305" s="218" t="n"/>
      <c r="I305" s="218" t="n"/>
      <c r="J305" s="218">
        <f t="array" ref="J305">IF($A305="","",IFERROR(INDEX(PRESUPUESTO!$D$10:$D$174,MATCH($A305&amp;"|"&amp;$B305,PRESUPUESTO!$O$10:$O$174,0)),"⚠"))</f>
        <v/>
      </c>
      <c r="K305" s="218">
        <f t="array" ref="K305">IF($A305="","",IFERROR(INDEX(PRESUPUESTO!$C$10:$C$174,MATCH($A305&amp;"|"&amp;$B305,PRESUPUESTO!$O$10:$O$174,0)),""))</f>
        <v/>
      </c>
      <c r="L305" s="47">
        <f t="array" ref="L305">IF($A305="","",IFERROR(INDEX(PRESUPUESTO!$B$10:$B$174,MATCH($A305,PRESUPUESTO!$A$10:$A$174,0)),"⚠ clave no existe"))</f>
        <v/>
      </c>
      <c r="M305" s="51">
        <f t="array" ref="M305">IF($A305="","",IFERROR(INDEX(PRESUPUESTO!$C$10:$C$262,MATCH($A305,PRESUPUESTO!$A$10:$A$262,0)),""))</f>
        <v/>
      </c>
      <c r="N305" s="51">
        <f>IF($A305="","",IFERROR(SUMIF($A$10:$A$509,$A305,$I$10:$I$509)-$M305,""))</f>
        <v/>
      </c>
      <c r="O305" s="218" t="n"/>
      <c r="P305" s="4" t="n"/>
      <c r="Q305" s="4" t="n"/>
      <c r="R305" s="4" t="n"/>
      <c r="S305" s="4" t="n"/>
      <c r="T305" s="4" t="n"/>
      <c r="U305" s="4" t="n"/>
      <c r="V305" s="4" t="n"/>
      <c r="W305" s="4" t="n"/>
      <c r="X305" s="4" t="n"/>
      <c r="Y305" s="4" t="n"/>
      <c r="Z305" s="4" t="n"/>
    </row>
    <row r="306" ht="15.75" customHeight="1" s="371">
      <c r="A306" s="218" t="n"/>
      <c r="B306" s="218">
        <f t="array" ref="B306">IF($A306="","",IFERROR(INDEX(PRESUPUESTO!$N$10:$N$262,MATCH($A306,PRESUPUESTO!$A$10:$A$262,0)),""))</f>
        <v/>
      </c>
      <c r="C306" s="218" t="n"/>
      <c r="D306" s="218" t="n"/>
      <c r="E306" s="218" t="n"/>
      <c r="F306" s="218" t="n"/>
      <c r="G306" s="218" t="n"/>
      <c r="H306" s="218" t="n"/>
      <c r="I306" s="218" t="n"/>
      <c r="J306" s="218">
        <f t="array" ref="J306">IF($A306="","",IFERROR(INDEX(PRESUPUESTO!$D$10:$D$174,MATCH($A306&amp;"|"&amp;$B306,PRESUPUESTO!$O$10:$O$174,0)),"⚠"))</f>
        <v/>
      </c>
      <c r="K306" s="218">
        <f t="array" ref="K306">IF($A306="","",IFERROR(INDEX(PRESUPUESTO!$C$10:$C$174,MATCH($A306&amp;"|"&amp;$B306,PRESUPUESTO!$O$10:$O$174,0)),""))</f>
        <v/>
      </c>
      <c r="L306" s="47">
        <f t="array" ref="L306">IF($A306="","",IFERROR(INDEX(PRESUPUESTO!$B$10:$B$174,MATCH($A306,PRESUPUESTO!$A$10:$A$174,0)),"⚠ clave no existe"))</f>
        <v/>
      </c>
      <c r="M306" s="51">
        <f t="array" ref="M306">IF($A306="","",IFERROR(INDEX(PRESUPUESTO!$C$10:$C$262,MATCH($A306,PRESUPUESTO!$A$10:$A$262,0)),""))</f>
        <v/>
      </c>
      <c r="N306" s="51">
        <f>IF($A306="","",IFERROR(SUMIF($A$10:$A$509,$A306,$I$10:$I$509)-$M306,""))</f>
        <v/>
      </c>
      <c r="O306" s="218" t="n"/>
      <c r="P306" s="4" t="n"/>
      <c r="Q306" s="4" t="n"/>
      <c r="R306" s="4" t="n"/>
      <c r="S306" s="4" t="n"/>
      <c r="T306" s="4" t="n"/>
      <c r="U306" s="4" t="n"/>
      <c r="V306" s="4" t="n"/>
      <c r="W306" s="4" t="n"/>
      <c r="X306" s="4" t="n"/>
      <c r="Y306" s="4" t="n"/>
      <c r="Z306" s="4" t="n"/>
    </row>
    <row r="307" ht="15.75" customHeight="1" s="371">
      <c r="A307" s="218" t="n"/>
      <c r="B307" s="218">
        <f t="array" ref="B307">IF($A307="","",IFERROR(INDEX(PRESUPUESTO!$N$10:$N$262,MATCH($A307,PRESUPUESTO!$A$10:$A$262,0)),""))</f>
        <v/>
      </c>
      <c r="C307" s="218" t="n"/>
      <c r="D307" s="218" t="n"/>
      <c r="E307" s="218" t="n"/>
      <c r="F307" s="218" t="n"/>
      <c r="G307" s="218" t="n"/>
      <c r="H307" s="218" t="n"/>
      <c r="I307" s="218" t="n"/>
      <c r="J307" s="218">
        <f t="array" ref="J307">IF($A307="","",IFERROR(INDEX(PRESUPUESTO!$D$10:$D$174,MATCH($A307&amp;"|"&amp;$B307,PRESUPUESTO!$O$10:$O$174,0)),"⚠"))</f>
        <v/>
      </c>
      <c r="K307" s="218">
        <f t="array" ref="K307">IF($A307="","",IFERROR(INDEX(PRESUPUESTO!$C$10:$C$174,MATCH($A307&amp;"|"&amp;$B307,PRESUPUESTO!$O$10:$O$174,0)),""))</f>
        <v/>
      </c>
      <c r="L307" s="47">
        <f t="array" ref="L307">IF($A307="","",IFERROR(INDEX(PRESUPUESTO!$B$10:$B$174,MATCH($A307,PRESUPUESTO!$A$10:$A$174,0)),"⚠ clave no existe"))</f>
        <v/>
      </c>
      <c r="M307" s="51">
        <f t="array" ref="M307">IF($A307="","",IFERROR(INDEX(PRESUPUESTO!$C$10:$C$262,MATCH($A307,PRESUPUESTO!$A$10:$A$262,0)),""))</f>
        <v/>
      </c>
      <c r="N307" s="51">
        <f>IF($A307="","",IFERROR(SUMIF($A$10:$A$509,$A307,$I$10:$I$509)-$M307,""))</f>
        <v/>
      </c>
      <c r="O307" s="218" t="n"/>
      <c r="P307" s="4" t="n"/>
      <c r="Q307" s="4" t="n"/>
      <c r="R307" s="4" t="n"/>
      <c r="S307" s="4" t="n"/>
      <c r="T307" s="4" t="n"/>
      <c r="U307" s="4" t="n"/>
      <c r="V307" s="4" t="n"/>
      <c r="W307" s="4" t="n"/>
      <c r="X307" s="4" t="n"/>
      <c r="Y307" s="4" t="n"/>
      <c r="Z307" s="4" t="n"/>
    </row>
    <row r="308" ht="15.75" customHeight="1" s="371">
      <c r="A308" s="218" t="n"/>
      <c r="B308" s="218">
        <f t="array" ref="B308">IF($A308="","",IFERROR(INDEX(PRESUPUESTO!$N$10:$N$262,MATCH($A308,PRESUPUESTO!$A$10:$A$262,0)),""))</f>
        <v/>
      </c>
      <c r="C308" s="218" t="n"/>
      <c r="D308" s="218" t="n"/>
      <c r="E308" s="218" t="n"/>
      <c r="F308" s="218" t="n"/>
      <c r="G308" s="218" t="n"/>
      <c r="H308" s="218" t="n"/>
      <c r="I308" s="218" t="n"/>
      <c r="J308" s="218">
        <f t="array" ref="J308">IF($A308="","",IFERROR(INDEX(PRESUPUESTO!$D$10:$D$174,MATCH($A308&amp;"|"&amp;$B308,PRESUPUESTO!$O$10:$O$174,0)),"⚠"))</f>
        <v/>
      </c>
      <c r="K308" s="218">
        <f t="array" ref="K308">IF($A308="","",IFERROR(INDEX(PRESUPUESTO!$C$10:$C$174,MATCH($A308&amp;"|"&amp;$B308,PRESUPUESTO!$O$10:$O$174,0)),""))</f>
        <v/>
      </c>
      <c r="L308" s="47">
        <f t="array" ref="L308">IF($A308="","",IFERROR(INDEX(PRESUPUESTO!$B$10:$B$174,MATCH($A308,PRESUPUESTO!$A$10:$A$174,0)),"⚠ clave no existe"))</f>
        <v/>
      </c>
      <c r="M308" s="51">
        <f t="array" ref="M308">IF($A308="","",IFERROR(INDEX(PRESUPUESTO!$C$10:$C$262,MATCH($A308,PRESUPUESTO!$A$10:$A$262,0)),""))</f>
        <v/>
      </c>
      <c r="N308" s="51">
        <f>IF($A308="","",IFERROR(SUMIF($A$10:$A$509,$A308,$I$10:$I$509)-$M308,""))</f>
        <v/>
      </c>
      <c r="O308" s="218" t="n"/>
      <c r="P308" s="4" t="n"/>
      <c r="Q308" s="4" t="n"/>
      <c r="R308" s="4" t="n"/>
      <c r="S308" s="4" t="n"/>
      <c r="T308" s="4" t="n"/>
      <c r="U308" s="4" t="n"/>
      <c r="V308" s="4" t="n"/>
      <c r="W308" s="4" t="n"/>
      <c r="X308" s="4" t="n"/>
      <c r="Y308" s="4" t="n"/>
      <c r="Z308" s="4" t="n"/>
    </row>
    <row r="309" ht="15.75" customHeight="1" s="371">
      <c r="A309" s="218" t="n"/>
      <c r="B309" s="218">
        <f t="array" ref="B309">IF($A309="","",IFERROR(INDEX(PRESUPUESTO!$N$10:$N$262,MATCH($A309,PRESUPUESTO!$A$10:$A$262,0)),""))</f>
        <v/>
      </c>
      <c r="C309" s="218" t="n"/>
      <c r="D309" s="218" t="n"/>
      <c r="E309" s="218" t="n"/>
      <c r="F309" s="218" t="n"/>
      <c r="G309" s="218" t="n"/>
      <c r="H309" s="218" t="n"/>
      <c r="I309" s="218" t="n"/>
      <c r="J309" s="218">
        <f t="array" ref="J309">IF($A309="","",IFERROR(INDEX(PRESUPUESTO!$D$10:$D$174,MATCH($A309&amp;"|"&amp;$B309,PRESUPUESTO!$O$10:$O$174,0)),"⚠"))</f>
        <v/>
      </c>
      <c r="K309" s="218">
        <f t="array" ref="K309">IF($A309="","",IFERROR(INDEX(PRESUPUESTO!$C$10:$C$174,MATCH($A309&amp;"|"&amp;$B309,PRESUPUESTO!$O$10:$O$174,0)),""))</f>
        <v/>
      </c>
      <c r="L309" s="47">
        <f t="array" ref="L309">IF($A309="","",IFERROR(INDEX(PRESUPUESTO!$B$10:$B$174,MATCH($A309,PRESUPUESTO!$A$10:$A$174,0)),"⚠ clave no existe"))</f>
        <v/>
      </c>
      <c r="M309" s="51">
        <f t="array" ref="M309">IF($A309="","",IFERROR(INDEX(PRESUPUESTO!$C$10:$C$262,MATCH($A309,PRESUPUESTO!$A$10:$A$262,0)),""))</f>
        <v/>
      </c>
      <c r="N309" s="51">
        <f>IF($A309="","",IFERROR(SUMIF($A$10:$A$509,$A309,$I$10:$I$509)-$M309,""))</f>
        <v/>
      </c>
      <c r="O309" s="218" t="n"/>
      <c r="P309" s="4" t="n"/>
      <c r="Q309" s="4" t="n"/>
      <c r="R309" s="4" t="n"/>
      <c r="S309" s="4" t="n"/>
      <c r="T309" s="4" t="n"/>
      <c r="U309" s="4" t="n"/>
      <c r="V309" s="4" t="n"/>
      <c r="W309" s="4" t="n"/>
      <c r="X309" s="4" t="n"/>
      <c r="Y309" s="4" t="n"/>
      <c r="Z309" s="4" t="n"/>
    </row>
    <row r="310" ht="15.75" customHeight="1" s="371">
      <c r="A310" s="218" t="n"/>
      <c r="B310" s="218">
        <f t="array" ref="B310">IF($A310="","",IFERROR(INDEX(PRESUPUESTO!$N$10:$N$262,MATCH($A310,PRESUPUESTO!$A$10:$A$262,0)),""))</f>
        <v/>
      </c>
      <c r="C310" s="218" t="n"/>
      <c r="D310" s="218" t="n"/>
      <c r="E310" s="218" t="n"/>
      <c r="F310" s="218" t="n"/>
      <c r="G310" s="218" t="n"/>
      <c r="H310" s="218" t="n"/>
      <c r="I310" s="218" t="n"/>
      <c r="J310" s="218">
        <f t="array" ref="J310">IF($A310="","",IFERROR(INDEX(PRESUPUESTO!$D$10:$D$174,MATCH($A310&amp;"|"&amp;$B310,PRESUPUESTO!$O$10:$O$174,0)),"⚠"))</f>
        <v/>
      </c>
      <c r="K310" s="218">
        <f t="array" ref="K310">IF($A310="","",IFERROR(INDEX(PRESUPUESTO!$C$10:$C$174,MATCH($A310&amp;"|"&amp;$B310,PRESUPUESTO!$O$10:$O$174,0)),""))</f>
        <v/>
      </c>
      <c r="L310" s="47">
        <f t="array" ref="L310">IF($A310="","",IFERROR(INDEX(PRESUPUESTO!$B$10:$B$174,MATCH($A310,PRESUPUESTO!$A$10:$A$174,0)),"⚠ clave no existe"))</f>
        <v/>
      </c>
      <c r="M310" s="51">
        <f t="array" ref="M310">IF($A310="","",IFERROR(INDEX(PRESUPUESTO!$C$10:$C$262,MATCH($A310,PRESUPUESTO!$A$10:$A$262,0)),""))</f>
        <v/>
      </c>
      <c r="N310" s="51">
        <f>IF($A310="","",IFERROR(SUMIF($A$10:$A$509,$A310,$I$10:$I$509)-$M310,""))</f>
        <v/>
      </c>
      <c r="O310" s="218" t="n"/>
      <c r="P310" s="4" t="n"/>
      <c r="Q310" s="4" t="n"/>
      <c r="R310" s="4" t="n"/>
      <c r="S310" s="4" t="n"/>
      <c r="T310" s="4" t="n"/>
      <c r="U310" s="4" t="n"/>
      <c r="V310" s="4" t="n"/>
      <c r="W310" s="4" t="n"/>
      <c r="X310" s="4" t="n"/>
      <c r="Y310" s="4" t="n"/>
      <c r="Z310" s="4" t="n"/>
    </row>
    <row r="311" ht="15.75" customHeight="1" s="371">
      <c r="A311" s="218" t="n"/>
      <c r="B311" s="218">
        <f t="array" ref="B311">IF($A311="","",IFERROR(INDEX(PRESUPUESTO!$N$10:$N$262,MATCH($A311,PRESUPUESTO!$A$10:$A$262,0)),""))</f>
        <v/>
      </c>
      <c r="C311" s="218" t="n"/>
      <c r="D311" s="218" t="n"/>
      <c r="E311" s="218" t="n"/>
      <c r="F311" s="218" t="n"/>
      <c r="G311" s="218" t="n"/>
      <c r="H311" s="218" t="n"/>
      <c r="I311" s="218" t="n"/>
      <c r="J311" s="218">
        <f t="array" ref="J311">IF($A311="","",IFERROR(INDEX(PRESUPUESTO!$D$10:$D$174,MATCH($A311&amp;"|"&amp;$B311,PRESUPUESTO!$O$10:$O$174,0)),"⚠"))</f>
        <v/>
      </c>
      <c r="K311" s="218">
        <f t="array" ref="K311">IF($A311="","",IFERROR(INDEX(PRESUPUESTO!$C$10:$C$174,MATCH($A311&amp;"|"&amp;$B311,PRESUPUESTO!$O$10:$O$174,0)),""))</f>
        <v/>
      </c>
      <c r="L311" s="47">
        <f t="array" ref="L311">IF($A311="","",IFERROR(INDEX(PRESUPUESTO!$B$10:$B$174,MATCH($A311,PRESUPUESTO!$A$10:$A$174,0)),"⚠ clave no existe"))</f>
        <v/>
      </c>
      <c r="M311" s="51">
        <f t="array" ref="M311">IF($A311="","",IFERROR(INDEX(PRESUPUESTO!$C$10:$C$262,MATCH($A311,PRESUPUESTO!$A$10:$A$262,0)),""))</f>
        <v/>
      </c>
      <c r="N311" s="51">
        <f>IF($A311="","",IFERROR(SUMIF($A$10:$A$509,$A311,$I$10:$I$509)-$M311,""))</f>
        <v/>
      </c>
      <c r="O311" s="218" t="n"/>
      <c r="P311" s="4" t="n"/>
      <c r="Q311" s="4" t="n"/>
      <c r="R311" s="4" t="n"/>
      <c r="S311" s="4" t="n"/>
      <c r="T311" s="4" t="n"/>
      <c r="U311" s="4" t="n"/>
      <c r="V311" s="4" t="n"/>
      <c r="W311" s="4" t="n"/>
      <c r="X311" s="4" t="n"/>
      <c r="Y311" s="4" t="n"/>
      <c r="Z311" s="4" t="n"/>
    </row>
    <row r="312" ht="15.75" customHeight="1" s="371">
      <c r="A312" s="218" t="n"/>
      <c r="B312" s="218">
        <f t="array" ref="B312">IF($A312="","",IFERROR(INDEX(PRESUPUESTO!$N$10:$N$262,MATCH($A312,PRESUPUESTO!$A$10:$A$262,0)),""))</f>
        <v/>
      </c>
      <c r="C312" s="218" t="n"/>
      <c r="D312" s="218" t="n"/>
      <c r="E312" s="218" t="n"/>
      <c r="F312" s="218" t="n"/>
      <c r="G312" s="218" t="n"/>
      <c r="H312" s="218" t="n"/>
      <c r="I312" s="218" t="n"/>
      <c r="J312" s="218">
        <f t="array" ref="J312">IF($A312="","",IFERROR(INDEX(PRESUPUESTO!$D$10:$D$174,MATCH($A312&amp;"|"&amp;$B312,PRESUPUESTO!$O$10:$O$174,0)),"⚠"))</f>
        <v/>
      </c>
      <c r="K312" s="218">
        <f t="array" ref="K312">IF($A312="","",IFERROR(INDEX(PRESUPUESTO!$C$10:$C$174,MATCH($A312&amp;"|"&amp;$B312,PRESUPUESTO!$O$10:$O$174,0)),""))</f>
        <v/>
      </c>
      <c r="L312" s="47">
        <f t="array" ref="L312">IF($A312="","",IFERROR(INDEX(PRESUPUESTO!$B$10:$B$174,MATCH($A312,PRESUPUESTO!$A$10:$A$174,0)),"⚠ clave no existe"))</f>
        <v/>
      </c>
      <c r="M312" s="51">
        <f t="array" ref="M312">IF($A312="","",IFERROR(INDEX(PRESUPUESTO!$C$10:$C$262,MATCH($A312,PRESUPUESTO!$A$10:$A$262,0)),""))</f>
        <v/>
      </c>
      <c r="N312" s="51">
        <f>IF($A312="","",IFERROR(SUMIF($A$10:$A$509,$A312,$I$10:$I$509)-$M312,""))</f>
        <v/>
      </c>
      <c r="O312" s="218" t="n"/>
      <c r="P312" s="4" t="n"/>
      <c r="Q312" s="4" t="n"/>
      <c r="R312" s="4" t="n"/>
      <c r="S312" s="4" t="n"/>
      <c r="T312" s="4" t="n"/>
      <c r="U312" s="4" t="n"/>
      <c r="V312" s="4" t="n"/>
      <c r="W312" s="4" t="n"/>
      <c r="X312" s="4" t="n"/>
      <c r="Y312" s="4" t="n"/>
      <c r="Z312" s="4" t="n"/>
    </row>
    <row r="313" ht="15.75" customHeight="1" s="371">
      <c r="A313" s="218" t="n"/>
      <c r="B313" s="218">
        <f t="array" ref="B313">IF($A313="","",IFERROR(INDEX(PRESUPUESTO!$N$10:$N$262,MATCH($A313,PRESUPUESTO!$A$10:$A$262,0)),""))</f>
        <v/>
      </c>
      <c r="C313" s="218" t="n"/>
      <c r="D313" s="218" t="n"/>
      <c r="E313" s="218" t="n"/>
      <c r="F313" s="218" t="n"/>
      <c r="G313" s="218" t="n"/>
      <c r="H313" s="218" t="n"/>
      <c r="I313" s="218" t="n"/>
      <c r="J313" s="218">
        <f t="array" ref="J313">IF($A313="","",IFERROR(INDEX(PRESUPUESTO!$D$10:$D$174,MATCH($A313&amp;"|"&amp;$B313,PRESUPUESTO!$O$10:$O$174,0)),"⚠"))</f>
        <v/>
      </c>
      <c r="K313" s="218">
        <f t="array" ref="K313">IF($A313="","",IFERROR(INDEX(PRESUPUESTO!$C$10:$C$174,MATCH($A313&amp;"|"&amp;$B313,PRESUPUESTO!$O$10:$O$174,0)),""))</f>
        <v/>
      </c>
      <c r="L313" s="47">
        <f t="array" ref="L313">IF($A313="","",IFERROR(INDEX(PRESUPUESTO!$B$10:$B$174,MATCH($A313,PRESUPUESTO!$A$10:$A$174,0)),"⚠ clave no existe"))</f>
        <v/>
      </c>
      <c r="M313" s="51">
        <f t="array" ref="M313">IF($A313="","",IFERROR(INDEX(PRESUPUESTO!$C$10:$C$262,MATCH($A313,PRESUPUESTO!$A$10:$A$262,0)),""))</f>
        <v/>
      </c>
      <c r="N313" s="51">
        <f>IF($A313="","",IFERROR(SUMIF($A$10:$A$509,$A313,$I$10:$I$509)-$M313,""))</f>
        <v/>
      </c>
      <c r="O313" s="218" t="n"/>
      <c r="P313" s="4" t="n"/>
      <c r="Q313" s="4" t="n"/>
      <c r="R313" s="4" t="n"/>
      <c r="S313" s="4" t="n"/>
      <c r="T313" s="4" t="n"/>
      <c r="U313" s="4" t="n"/>
      <c r="V313" s="4" t="n"/>
      <c r="W313" s="4" t="n"/>
      <c r="X313" s="4" t="n"/>
      <c r="Y313" s="4" t="n"/>
      <c r="Z313" s="4" t="n"/>
    </row>
    <row r="314" ht="15.75" customHeight="1" s="371">
      <c r="A314" s="218" t="n"/>
      <c r="B314" s="218">
        <f t="array" ref="B314">IF($A314="","",IFERROR(INDEX(PRESUPUESTO!$N$10:$N$262,MATCH($A314,PRESUPUESTO!$A$10:$A$262,0)),""))</f>
        <v/>
      </c>
      <c r="C314" s="218" t="n"/>
      <c r="D314" s="218" t="n"/>
      <c r="E314" s="218" t="n"/>
      <c r="F314" s="218" t="n"/>
      <c r="G314" s="218" t="n"/>
      <c r="H314" s="218" t="n"/>
      <c r="I314" s="218" t="n"/>
      <c r="J314" s="218">
        <f t="array" ref="J314">IF($A314="","",IFERROR(INDEX(PRESUPUESTO!$D$10:$D$174,MATCH($A314&amp;"|"&amp;$B314,PRESUPUESTO!$O$10:$O$174,0)),"⚠"))</f>
        <v/>
      </c>
      <c r="K314" s="218">
        <f t="array" ref="K314">IF($A314="","",IFERROR(INDEX(PRESUPUESTO!$C$10:$C$174,MATCH($A314&amp;"|"&amp;$B314,PRESUPUESTO!$O$10:$O$174,0)),""))</f>
        <v/>
      </c>
      <c r="L314" s="47">
        <f t="array" ref="L314">IF($A314="","",IFERROR(INDEX(PRESUPUESTO!$B$10:$B$174,MATCH($A314,PRESUPUESTO!$A$10:$A$174,0)),"⚠ clave no existe"))</f>
        <v/>
      </c>
      <c r="M314" s="51">
        <f t="array" ref="M314">IF($A314="","",IFERROR(INDEX(PRESUPUESTO!$C$10:$C$262,MATCH($A314,PRESUPUESTO!$A$10:$A$262,0)),""))</f>
        <v/>
      </c>
      <c r="N314" s="51">
        <f>IF($A314="","",IFERROR(SUMIF($A$10:$A$509,$A314,$I$10:$I$509)-$M314,""))</f>
        <v/>
      </c>
      <c r="O314" s="218" t="n"/>
      <c r="P314" s="4" t="n"/>
      <c r="Q314" s="4" t="n"/>
      <c r="R314" s="4" t="n"/>
      <c r="S314" s="4" t="n"/>
      <c r="T314" s="4" t="n"/>
      <c r="U314" s="4" t="n"/>
      <c r="V314" s="4" t="n"/>
      <c r="W314" s="4" t="n"/>
      <c r="X314" s="4" t="n"/>
      <c r="Y314" s="4" t="n"/>
      <c r="Z314" s="4" t="n"/>
    </row>
    <row r="315" ht="15.75" customHeight="1" s="371">
      <c r="A315" s="218" t="n"/>
      <c r="B315" s="218">
        <f t="array" ref="B315">IF($A315="","",IFERROR(INDEX(PRESUPUESTO!$N$10:$N$262,MATCH($A315,PRESUPUESTO!$A$10:$A$262,0)),""))</f>
        <v/>
      </c>
      <c r="C315" s="218" t="n"/>
      <c r="D315" s="218" t="n"/>
      <c r="E315" s="218" t="n"/>
      <c r="F315" s="218" t="n"/>
      <c r="G315" s="218" t="n"/>
      <c r="H315" s="218" t="n"/>
      <c r="I315" s="218" t="n"/>
      <c r="J315" s="218">
        <f t="array" ref="J315">IF($A315="","",IFERROR(INDEX(PRESUPUESTO!$D$10:$D$174,MATCH($A315&amp;"|"&amp;$B315,PRESUPUESTO!$O$10:$O$174,0)),"⚠"))</f>
        <v/>
      </c>
      <c r="K315" s="218">
        <f t="array" ref="K315">IF($A315="","",IFERROR(INDEX(PRESUPUESTO!$C$10:$C$174,MATCH($A315&amp;"|"&amp;$B315,PRESUPUESTO!$O$10:$O$174,0)),""))</f>
        <v/>
      </c>
      <c r="L315" s="47">
        <f t="array" ref="L315">IF($A315="","",IFERROR(INDEX(PRESUPUESTO!$B$10:$B$174,MATCH($A315,PRESUPUESTO!$A$10:$A$174,0)),"⚠ clave no existe"))</f>
        <v/>
      </c>
      <c r="M315" s="51">
        <f t="array" ref="M315">IF($A315="","",IFERROR(INDEX(PRESUPUESTO!$C$10:$C$262,MATCH($A315,PRESUPUESTO!$A$10:$A$262,0)),""))</f>
        <v/>
      </c>
      <c r="N315" s="51">
        <f>IF($A315="","",IFERROR(SUMIF($A$10:$A$509,$A315,$I$10:$I$509)-$M315,""))</f>
        <v/>
      </c>
      <c r="O315" s="218" t="n"/>
      <c r="P315" s="4" t="n"/>
      <c r="Q315" s="4" t="n"/>
      <c r="R315" s="4" t="n"/>
      <c r="S315" s="4" t="n"/>
      <c r="T315" s="4" t="n"/>
      <c r="U315" s="4" t="n"/>
      <c r="V315" s="4" t="n"/>
      <c r="W315" s="4" t="n"/>
      <c r="X315" s="4" t="n"/>
      <c r="Y315" s="4" t="n"/>
      <c r="Z315" s="4" t="n"/>
    </row>
    <row r="316" ht="15.75" customHeight="1" s="371">
      <c r="A316" s="218" t="n"/>
      <c r="B316" s="218">
        <f t="array" ref="B316">IF($A316="","",IFERROR(INDEX(PRESUPUESTO!$N$10:$N$262,MATCH($A316,PRESUPUESTO!$A$10:$A$262,0)),""))</f>
        <v/>
      </c>
      <c r="C316" s="218" t="n"/>
      <c r="D316" s="218" t="n"/>
      <c r="E316" s="218" t="n"/>
      <c r="F316" s="218" t="n"/>
      <c r="G316" s="218" t="n"/>
      <c r="H316" s="218" t="n"/>
      <c r="I316" s="218" t="n"/>
      <c r="J316" s="218">
        <f t="array" ref="J316">IF($A316="","",IFERROR(INDEX(PRESUPUESTO!$D$10:$D$174,MATCH($A316&amp;"|"&amp;$B316,PRESUPUESTO!$O$10:$O$174,0)),"⚠"))</f>
        <v/>
      </c>
      <c r="K316" s="218">
        <f t="array" ref="K316">IF($A316="","",IFERROR(INDEX(PRESUPUESTO!$C$10:$C$174,MATCH($A316&amp;"|"&amp;$B316,PRESUPUESTO!$O$10:$O$174,0)),""))</f>
        <v/>
      </c>
      <c r="L316" s="47">
        <f t="array" ref="L316">IF($A316="","",IFERROR(INDEX(PRESUPUESTO!$B$10:$B$174,MATCH($A316,PRESUPUESTO!$A$10:$A$174,0)),"⚠ clave no existe"))</f>
        <v/>
      </c>
      <c r="M316" s="51">
        <f t="array" ref="M316">IF($A316="","",IFERROR(INDEX(PRESUPUESTO!$C$10:$C$262,MATCH($A316,PRESUPUESTO!$A$10:$A$262,0)),""))</f>
        <v/>
      </c>
      <c r="N316" s="51">
        <f>IF($A316="","",IFERROR(SUMIF($A$10:$A$509,$A316,$I$10:$I$509)-$M316,""))</f>
        <v/>
      </c>
      <c r="O316" s="218" t="n"/>
      <c r="P316" s="4" t="n"/>
      <c r="Q316" s="4" t="n"/>
      <c r="R316" s="4" t="n"/>
      <c r="S316" s="4" t="n"/>
      <c r="T316" s="4" t="n"/>
      <c r="U316" s="4" t="n"/>
      <c r="V316" s="4" t="n"/>
      <c r="W316" s="4" t="n"/>
      <c r="X316" s="4" t="n"/>
      <c r="Y316" s="4" t="n"/>
      <c r="Z316" s="4" t="n"/>
    </row>
    <row r="317" ht="15.75" customHeight="1" s="371">
      <c r="A317" s="218" t="n"/>
      <c r="B317" s="218">
        <f t="array" ref="B317">IF($A317="","",IFERROR(INDEX(PRESUPUESTO!$N$10:$N$262,MATCH($A317,PRESUPUESTO!$A$10:$A$262,0)),""))</f>
        <v/>
      </c>
      <c r="C317" s="218" t="n"/>
      <c r="D317" s="218" t="n"/>
      <c r="E317" s="218" t="n"/>
      <c r="F317" s="218" t="n"/>
      <c r="G317" s="218" t="n"/>
      <c r="H317" s="218" t="n"/>
      <c r="I317" s="218" t="n"/>
      <c r="J317" s="218">
        <f t="array" ref="J317">IF($A317="","",IFERROR(INDEX(PRESUPUESTO!$D$10:$D$174,MATCH($A317&amp;"|"&amp;$B317,PRESUPUESTO!$O$10:$O$174,0)),"⚠"))</f>
        <v/>
      </c>
      <c r="K317" s="218">
        <f t="array" ref="K317">IF($A317="","",IFERROR(INDEX(PRESUPUESTO!$C$10:$C$174,MATCH($A317&amp;"|"&amp;$B317,PRESUPUESTO!$O$10:$O$174,0)),""))</f>
        <v/>
      </c>
      <c r="L317" s="47">
        <f t="array" ref="L317">IF($A317="","",IFERROR(INDEX(PRESUPUESTO!$B$10:$B$174,MATCH($A317,PRESUPUESTO!$A$10:$A$174,0)),"⚠ clave no existe"))</f>
        <v/>
      </c>
      <c r="M317" s="51">
        <f t="array" ref="M317">IF($A317="","",IFERROR(INDEX(PRESUPUESTO!$C$10:$C$262,MATCH($A317,PRESUPUESTO!$A$10:$A$262,0)),""))</f>
        <v/>
      </c>
      <c r="N317" s="51">
        <f>IF($A317="","",IFERROR(SUMIF($A$10:$A$509,$A317,$I$10:$I$509)-$M317,""))</f>
        <v/>
      </c>
      <c r="O317" s="218" t="n"/>
      <c r="P317" s="4" t="n"/>
      <c r="Q317" s="4" t="n"/>
      <c r="R317" s="4" t="n"/>
      <c r="S317" s="4" t="n"/>
      <c r="T317" s="4" t="n"/>
      <c r="U317" s="4" t="n"/>
      <c r="V317" s="4" t="n"/>
      <c r="W317" s="4" t="n"/>
      <c r="X317" s="4" t="n"/>
      <c r="Y317" s="4" t="n"/>
      <c r="Z317" s="4" t="n"/>
    </row>
    <row r="318" ht="15.75" customHeight="1" s="371">
      <c r="A318" s="218" t="n"/>
      <c r="B318" s="218">
        <f t="array" ref="B318">IF($A318="","",IFERROR(INDEX(PRESUPUESTO!$N$10:$N$262,MATCH($A318,PRESUPUESTO!$A$10:$A$262,0)),""))</f>
        <v/>
      </c>
      <c r="C318" s="218" t="n"/>
      <c r="D318" s="218" t="n"/>
      <c r="E318" s="218" t="n"/>
      <c r="F318" s="218" t="n"/>
      <c r="G318" s="218" t="n"/>
      <c r="H318" s="218" t="n"/>
      <c r="I318" s="218" t="n"/>
      <c r="J318" s="218">
        <f t="array" ref="J318">IF($A318="","",IFERROR(INDEX(PRESUPUESTO!$D$10:$D$174,MATCH($A318&amp;"|"&amp;$B318,PRESUPUESTO!$O$10:$O$174,0)),"⚠"))</f>
        <v/>
      </c>
      <c r="K318" s="218">
        <f t="array" ref="K318">IF($A318="","",IFERROR(INDEX(PRESUPUESTO!$C$10:$C$174,MATCH($A318&amp;"|"&amp;$B318,PRESUPUESTO!$O$10:$O$174,0)),""))</f>
        <v/>
      </c>
      <c r="L318" s="47">
        <f t="array" ref="L318">IF($A318="","",IFERROR(INDEX(PRESUPUESTO!$B$10:$B$174,MATCH($A318,PRESUPUESTO!$A$10:$A$174,0)),"⚠ clave no existe"))</f>
        <v/>
      </c>
      <c r="M318" s="51">
        <f t="array" ref="M318">IF($A318="","",IFERROR(INDEX(PRESUPUESTO!$C$10:$C$262,MATCH($A318,PRESUPUESTO!$A$10:$A$262,0)),""))</f>
        <v/>
      </c>
      <c r="N318" s="51">
        <f>IF($A318="","",IFERROR(SUMIF($A$10:$A$509,$A318,$I$10:$I$509)-$M318,""))</f>
        <v/>
      </c>
      <c r="O318" s="218" t="n"/>
      <c r="P318" s="4" t="n"/>
      <c r="Q318" s="4" t="n"/>
      <c r="R318" s="4" t="n"/>
      <c r="S318" s="4" t="n"/>
      <c r="T318" s="4" t="n"/>
      <c r="U318" s="4" t="n"/>
      <c r="V318" s="4" t="n"/>
      <c r="W318" s="4" t="n"/>
      <c r="X318" s="4" t="n"/>
      <c r="Y318" s="4" t="n"/>
      <c r="Z318" s="4" t="n"/>
    </row>
    <row r="319" ht="15.75" customHeight="1" s="371">
      <c r="A319" s="218" t="n"/>
      <c r="B319" s="218">
        <f t="array" ref="B319">IF($A319="","",IFERROR(INDEX(PRESUPUESTO!$N$10:$N$262,MATCH($A319,PRESUPUESTO!$A$10:$A$262,0)),""))</f>
        <v/>
      </c>
      <c r="C319" s="218" t="n"/>
      <c r="D319" s="218" t="n"/>
      <c r="E319" s="218" t="n"/>
      <c r="F319" s="218" t="n"/>
      <c r="G319" s="218" t="n"/>
      <c r="H319" s="218" t="n"/>
      <c r="I319" s="218" t="n"/>
      <c r="J319" s="218">
        <f t="array" ref="J319">IF($A319="","",IFERROR(INDEX(PRESUPUESTO!$D$10:$D$174,MATCH($A319&amp;"|"&amp;$B319,PRESUPUESTO!$O$10:$O$174,0)),"⚠"))</f>
        <v/>
      </c>
      <c r="K319" s="218">
        <f t="array" ref="K319">IF($A319="","",IFERROR(INDEX(PRESUPUESTO!$C$10:$C$174,MATCH($A319&amp;"|"&amp;$B319,PRESUPUESTO!$O$10:$O$174,0)),""))</f>
        <v/>
      </c>
      <c r="L319" s="47">
        <f t="array" ref="L319">IF($A319="","",IFERROR(INDEX(PRESUPUESTO!$B$10:$B$174,MATCH($A319,PRESUPUESTO!$A$10:$A$174,0)),"⚠ clave no existe"))</f>
        <v/>
      </c>
      <c r="M319" s="51">
        <f t="array" ref="M319">IF($A319="","",IFERROR(INDEX(PRESUPUESTO!$C$10:$C$262,MATCH($A319,PRESUPUESTO!$A$10:$A$262,0)),""))</f>
        <v/>
      </c>
      <c r="N319" s="51">
        <f>IF($A319="","",IFERROR(SUMIF($A$10:$A$509,$A319,$I$10:$I$509)-$M319,""))</f>
        <v/>
      </c>
      <c r="O319" s="218" t="n"/>
      <c r="P319" s="4" t="n"/>
      <c r="Q319" s="4" t="n"/>
      <c r="R319" s="4" t="n"/>
      <c r="S319" s="4" t="n"/>
      <c r="T319" s="4" t="n"/>
      <c r="U319" s="4" t="n"/>
      <c r="V319" s="4" t="n"/>
      <c r="W319" s="4" t="n"/>
      <c r="X319" s="4" t="n"/>
      <c r="Y319" s="4" t="n"/>
      <c r="Z319" s="4" t="n"/>
    </row>
    <row r="320" ht="15.75" customHeight="1" s="371">
      <c r="A320" s="218" t="n"/>
      <c r="B320" s="218">
        <f t="array" ref="B320">IF($A320="","",IFERROR(INDEX(PRESUPUESTO!$N$10:$N$262,MATCH($A320,PRESUPUESTO!$A$10:$A$262,0)),""))</f>
        <v/>
      </c>
      <c r="C320" s="218" t="n"/>
      <c r="D320" s="218" t="n"/>
      <c r="E320" s="218" t="n"/>
      <c r="F320" s="218" t="n"/>
      <c r="G320" s="218" t="n"/>
      <c r="H320" s="218" t="n"/>
      <c r="I320" s="218" t="n"/>
      <c r="J320" s="218">
        <f t="array" ref="J320">IF($A320="","",IFERROR(INDEX(PRESUPUESTO!$D$10:$D$174,MATCH($A320&amp;"|"&amp;$B320,PRESUPUESTO!$O$10:$O$174,0)),"⚠"))</f>
        <v/>
      </c>
      <c r="K320" s="218">
        <f t="array" ref="K320">IF($A320="","",IFERROR(INDEX(PRESUPUESTO!$C$10:$C$174,MATCH($A320&amp;"|"&amp;$B320,PRESUPUESTO!$O$10:$O$174,0)),""))</f>
        <v/>
      </c>
      <c r="L320" s="47">
        <f t="array" ref="L320">IF($A320="","",IFERROR(INDEX(PRESUPUESTO!$B$10:$B$174,MATCH($A320,PRESUPUESTO!$A$10:$A$174,0)),"⚠ clave no existe"))</f>
        <v/>
      </c>
      <c r="M320" s="51">
        <f t="array" ref="M320">IF($A320="","",IFERROR(INDEX(PRESUPUESTO!$C$10:$C$262,MATCH($A320,PRESUPUESTO!$A$10:$A$262,0)),""))</f>
        <v/>
      </c>
      <c r="N320" s="51">
        <f>IF($A320="","",IFERROR(SUMIF($A$10:$A$509,$A320,$I$10:$I$509)-$M320,""))</f>
        <v/>
      </c>
      <c r="O320" s="218" t="n"/>
      <c r="P320" s="4" t="n"/>
      <c r="Q320" s="4" t="n"/>
      <c r="R320" s="4" t="n"/>
      <c r="S320" s="4" t="n"/>
      <c r="T320" s="4" t="n"/>
      <c r="U320" s="4" t="n"/>
      <c r="V320" s="4" t="n"/>
      <c r="W320" s="4" t="n"/>
      <c r="X320" s="4" t="n"/>
      <c r="Y320" s="4" t="n"/>
      <c r="Z320" s="4" t="n"/>
    </row>
    <row r="321" ht="15.75" customHeight="1" s="371">
      <c r="A321" s="218" t="n"/>
      <c r="B321" s="218">
        <f t="array" ref="B321">IF($A321="","",IFERROR(INDEX(PRESUPUESTO!$N$10:$N$262,MATCH($A321,PRESUPUESTO!$A$10:$A$262,0)),""))</f>
        <v/>
      </c>
      <c r="C321" s="218" t="n"/>
      <c r="D321" s="218" t="n"/>
      <c r="E321" s="218" t="n"/>
      <c r="F321" s="218" t="n"/>
      <c r="G321" s="218" t="n"/>
      <c r="H321" s="218" t="n"/>
      <c r="I321" s="218" t="n"/>
      <c r="J321" s="218">
        <f t="array" ref="J321">IF($A321="","",IFERROR(INDEX(PRESUPUESTO!$D$10:$D$174,MATCH($A321&amp;"|"&amp;$B321,PRESUPUESTO!$O$10:$O$174,0)),"⚠"))</f>
        <v/>
      </c>
      <c r="K321" s="218">
        <f t="array" ref="K321">IF($A321="","",IFERROR(INDEX(PRESUPUESTO!$C$10:$C$174,MATCH($A321&amp;"|"&amp;$B321,PRESUPUESTO!$O$10:$O$174,0)),""))</f>
        <v/>
      </c>
      <c r="L321" s="47">
        <f t="array" ref="L321">IF($A321="","",IFERROR(INDEX(PRESUPUESTO!$B$10:$B$174,MATCH($A321,PRESUPUESTO!$A$10:$A$174,0)),"⚠ clave no existe"))</f>
        <v/>
      </c>
      <c r="M321" s="51">
        <f t="array" ref="M321">IF($A321="","",IFERROR(INDEX(PRESUPUESTO!$C$10:$C$262,MATCH($A321,PRESUPUESTO!$A$10:$A$262,0)),""))</f>
        <v/>
      </c>
      <c r="N321" s="51">
        <f>IF($A321="","",IFERROR(SUMIF($A$10:$A$509,$A321,$I$10:$I$509)-$M321,""))</f>
        <v/>
      </c>
      <c r="O321" s="218" t="n"/>
      <c r="P321" s="4" t="n"/>
      <c r="Q321" s="4" t="n"/>
      <c r="R321" s="4" t="n"/>
      <c r="S321" s="4" t="n"/>
      <c r="T321" s="4" t="n"/>
      <c r="U321" s="4" t="n"/>
      <c r="V321" s="4" t="n"/>
      <c r="W321" s="4" t="n"/>
      <c r="X321" s="4" t="n"/>
      <c r="Y321" s="4" t="n"/>
      <c r="Z321" s="4" t="n"/>
    </row>
    <row r="322" ht="15.75" customHeight="1" s="371">
      <c r="A322" s="218" t="n"/>
      <c r="B322" s="218">
        <f t="array" ref="B322">IF($A322="","",IFERROR(INDEX(PRESUPUESTO!$N$10:$N$262,MATCH($A322,PRESUPUESTO!$A$10:$A$262,0)),""))</f>
        <v/>
      </c>
      <c r="C322" s="218" t="n"/>
      <c r="D322" s="218" t="n"/>
      <c r="E322" s="218" t="n"/>
      <c r="F322" s="218" t="n"/>
      <c r="G322" s="218" t="n"/>
      <c r="H322" s="218" t="n"/>
      <c r="I322" s="218" t="n"/>
      <c r="J322" s="218">
        <f t="array" ref="J322">IF($A322="","",IFERROR(INDEX(PRESUPUESTO!$D$10:$D$174,MATCH($A322&amp;"|"&amp;$B322,PRESUPUESTO!$O$10:$O$174,0)),"⚠"))</f>
        <v/>
      </c>
      <c r="K322" s="218">
        <f t="array" ref="K322">IF($A322="","",IFERROR(INDEX(PRESUPUESTO!$C$10:$C$174,MATCH($A322&amp;"|"&amp;$B322,PRESUPUESTO!$O$10:$O$174,0)),""))</f>
        <v/>
      </c>
      <c r="L322" s="47">
        <f t="array" ref="L322">IF($A322="","",IFERROR(INDEX(PRESUPUESTO!$B$10:$B$174,MATCH($A322,PRESUPUESTO!$A$10:$A$174,0)),"⚠ clave no existe"))</f>
        <v/>
      </c>
      <c r="M322" s="51">
        <f t="array" ref="M322">IF($A322="","",IFERROR(INDEX(PRESUPUESTO!$C$10:$C$262,MATCH($A322,PRESUPUESTO!$A$10:$A$262,0)),""))</f>
        <v/>
      </c>
      <c r="N322" s="51">
        <f>IF($A322="","",IFERROR(SUMIF($A$10:$A$509,$A322,$I$10:$I$509)-$M322,""))</f>
        <v/>
      </c>
      <c r="O322" s="218" t="n"/>
      <c r="P322" s="4" t="n"/>
      <c r="Q322" s="4" t="n"/>
      <c r="R322" s="4" t="n"/>
      <c r="S322" s="4" t="n"/>
      <c r="T322" s="4" t="n"/>
      <c r="U322" s="4" t="n"/>
      <c r="V322" s="4" t="n"/>
      <c r="W322" s="4" t="n"/>
      <c r="X322" s="4" t="n"/>
      <c r="Y322" s="4" t="n"/>
      <c r="Z322" s="4" t="n"/>
    </row>
    <row r="323" ht="15.75" customHeight="1" s="371">
      <c r="A323" s="218" t="n"/>
      <c r="B323" s="218">
        <f t="array" ref="B323">IF($A323="","",IFERROR(INDEX(PRESUPUESTO!$N$10:$N$262,MATCH($A323,PRESUPUESTO!$A$10:$A$262,0)),""))</f>
        <v/>
      </c>
      <c r="C323" s="218" t="n"/>
      <c r="D323" s="218" t="n"/>
      <c r="E323" s="218" t="n"/>
      <c r="F323" s="218" t="n"/>
      <c r="G323" s="218" t="n"/>
      <c r="H323" s="218" t="n"/>
      <c r="I323" s="218" t="n"/>
      <c r="J323" s="218">
        <f t="array" ref="J323">IF($A323="","",IFERROR(INDEX(PRESUPUESTO!$D$10:$D$174,MATCH($A323&amp;"|"&amp;$B323,PRESUPUESTO!$O$10:$O$174,0)),"⚠"))</f>
        <v/>
      </c>
      <c r="K323" s="218">
        <f t="array" ref="K323">IF($A323="","",IFERROR(INDEX(PRESUPUESTO!$C$10:$C$174,MATCH($A323&amp;"|"&amp;$B323,PRESUPUESTO!$O$10:$O$174,0)),""))</f>
        <v/>
      </c>
      <c r="L323" s="47">
        <f t="array" ref="L323">IF($A323="","",IFERROR(INDEX(PRESUPUESTO!$B$10:$B$174,MATCH($A323,PRESUPUESTO!$A$10:$A$174,0)),"⚠ clave no existe"))</f>
        <v/>
      </c>
      <c r="M323" s="51">
        <f t="array" ref="M323">IF($A323="","",IFERROR(INDEX(PRESUPUESTO!$C$10:$C$262,MATCH($A323,PRESUPUESTO!$A$10:$A$262,0)),""))</f>
        <v/>
      </c>
      <c r="N323" s="51">
        <f>IF($A323="","",IFERROR(SUMIF($A$10:$A$509,$A323,$I$10:$I$509)-$M323,""))</f>
        <v/>
      </c>
      <c r="O323" s="218" t="n"/>
      <c r="P323" s="4" t="n"/>
      <c r="Q323" s="4" t="n"/>
      <c r="R323" s="4" t="n"/>
      <c r="S323" s="4" t="n"/>
      <c r="T323" s="4" t="n"/>
      <c r="U323" s="4" t="n"/>
      <c r="V323" s="4" t="n"/>
      <c r="W323" s="4" t="n"/>
      <c r="X323" s="4" t="n"/>
      <c r="Y323" s="4" t="n"/>
      <c r="Z323" s="4" t="n"/>
    </row>
    <row r="324" ht="15.75" customHeight="1" s="371">
      <c r="A324" s="218" t="n"/>
      <c r="B324" s="218">
        <f t="array" ref="B324">IF($A324="","",IFERROR(INDEX(PRESUPUESTO!$N$10:$N$262,MATCH($A324,PRESUPUESTO!$A$10:$A$262,0)),""))</f>
        <v/>
      </c>
      <c r="C324" s="218" t="n"/>
      <c r="D324" s="218" t="n"/>
      <c r="E324" s="218" t="n"/>
      <c r="F324" s="218" t="n"/>
      <c r="G324" s="218" t="n"/>
      <c r="H324" s="218" t="n"/>
      <c r="I324" s="218" t="n"/>
      <c r="J324" s="218">
        <f t="array" ref="J324">IF($A324="","",IFERROR(INDEX(PRESUPUESTO!$D$10:$D$174,MATCH($A324&amp;"|"&amp;$B324,PRESUPUESTO!$O$10:$O$174,0)),"⚠"))</f>
        <v/>
      </c>
      <c r="K324" s="218">
        <f t="array" ref="K324">IF($A324="","",IFERROR(INDEX(PRESUPUESTO!$C$10:$C$174,MATCH($A324&amp;"|"&amp;$B324,PRESUPUESTO!$O$10:$O$174,0)),""))</f>
        <v/>
      </c>
      <c r="L324" s="47">
        <f t="array" ref="L324">IF($A324="","",IFERROR(INDEX(PRESUPUESTO!$B$10:$B$174,MATCH($A324,PRESUPUESTO!$A$10:$A$174,0)),"⚠ clave no existe"))</f>
        <v/>
      </c>
      <c r="M324" s="51">
        <f t="array" ref="M324">IF($A324="","",IFERROR(INDEX(PRESUPUESTO!$C$10:$C$262,MATCH($A324,PRESUPUESTO!$A$10:$A$262,0)),""))</f>
        <v/>
      </c>
      <c r="N324" s="51">
        <f>IF($A324="","",IFERROR(SUMIF($A$10:$A$509,$A324,$I$10:$I$509)-$M324,""))</f>
        <v/>
      </c>
      <c r="O324" s="218" t="n"/>
      <c r="P324" s="4" t="n"/>
      <c r="Q324" s="4" t="n"/>
      <c r="R324" s="4" t="n"/>
      <c r="S324" s="4" t="n"/>
      <c r="T324" s="4" t="n"/>
      <c r="U324" s="4" t="n"/>
      <c r="V324" s="4" t="n"/>
      <c r="W324" s="4" t="n"/>
      <c r="X324" s="4" t="n"/>
      <c r="Y324" s="4" t="n"/>
      <c r="Z324" s="4" t="n"/>
    </row>
    <row r="325" ht="15.75" customHeight="1" s="371">
      <c r="A325" s="218" t="n"/>
      <c r="B325" s="218">
        <f t="array" ref="B325">IF($A325="","",IFERROR(INDEX(PRESUPUESTO!$N$10:$N$262,MATCH($A325,PRESUPUESTO!$A$10:$A$262,0)),""))</f>
        <v/>
      </c>
      <c r="C325" s="218" t="n"/>
      <c r="D325" s="218" t="n"/>
      <c r="E325" s="218" t="n"/>
      <c r="F325" s="218" t="n"/>
      <c r="G325" s="218" t="n"/>
      <c r="H325" s="218" t="n"/>
      <c r="I325" s="218" t="n"/>
      <c r="J325" s="218">
        <f t="array" ref="J325">IF($A325="","",IFERROR(INDEX(PRESUPUESTO!$D$10:$D$174,MATCH($A325&amp;"|"&amp;$B325,PRESUPUESTO!$O$10:$O$174,0)),"⚠"))</f>
        <v/>
      </c>
      <c r="K325" s="218">
        <f t="array" ref="K325">IF($A325="","",IFERROR(INDEX(PRESUPUESTO!$C$10:$C$174,MATCH($A325&amp;"|"&amp;$B325,PRESUPUESTO!$O$10:$O$174,0)),""))</f>
        <v/>
      </c>
      <c r="L325" s="47">
        <f t="array" ref="L325">IF($A325="","",IFERROR(INDEX(PRESUPUESTO!$B$10:$B$174,MATCH($A325,PRESUPUESTO!$A$10:$A$174,0)),"⚠ clave no existe"))</f>
        <v/>
      </c>
      <c r="M325" s="51">
        <f t="array" ref="M325">IF($A325="","",IFERROR(INDEX(PRESUPUESTO!$C$10:$C$262,MATCH($A325,PRESUPUESTO!$A$10:$A$262,0)),""))</f>
        <v/>
      </c>
      <c r="N325" s="51">
        <f>IF($A325="","",IFERROR(SUMIF($A$10:$A$509,$A325,$I$10:$I$509)-$M325,""))</f>
        <v/>
      </c>
      <c r="O325" s="218" t="n"/>
      <c r="P325" s="4" t="n"/>
      <c r="Q325" s="4" t="n"/>
      <c r="R325" s="4" t="n"/>
      <c r="S325" s="4" t="n"/>
      <c r="T325" s="4" t="n"/>
      <c r="U325" s="4" t="n"/>
      <c r="V325" s="4" t="n"/>
      <c r="W325" s="4" t="n"/>
      <c r="X325" s="4" t="n"/>
      <c r="Y325" s="4" t="n"/>
      <c r="Z325" s="4" t="n"/>
    </row>
    <row r="326" ht="15.75" customHeight="1" s="371">
      <c r="A326" s="218" t="n"/>
      <c r="B326" s="218">
        <f t="array" ref="B326">IF($A326="","",IFERROR(INDEX(PRESUPUESTO!$N$10:$N$262,MATCH($A326,PRESUPUESTO!$A$10:$A$262,0)),""))</f>
        <v/>
      </c>
      <c r="C326" s="218" t="n"/>
      <c r="D326" s="218" t="n"/>
      <c r="E326" s="218" t="n"/>
      <c r="F326" s="218" t="n"/>
      <c r="G326" s="218" t="n"/>
      <c r="H326" s="218" t="n"/>
      <c r="I326" s="218" t="n"/>
      <c r="J326" s="218">
        <f t="array" ref="J326">IF($A326="","",IFERROR(INDEX(PRESUPUESTO!$D$10:$D$174,MATCH($A326&amp;"|"&amp;$B326,PRESUPUESTO!$O$10:$O$174,0)),"⚠"))</f>
        <v/>
      </c>
      <c r="K326" s="218">
        <f t="array" ref="K326">IF($A326="","",IFERROR(INDEX(PRESUPUESTO!$C$10:$C$174,MATCH($A326&amp;"|"&amp;$B326,PRESUPUESTO!$O$10:$O$174,0)),""))</f>
        <v/>
      </c>
      <c r="L326" s="47">
        <f t="array" ref="L326">IF($A326="","",IFERROR(INDEX(PRESUPUESTO!$B$10:$B$174,MATCH($A326,PRESUPUESTO!$A$10:$A$174,0)),"⚠ clave no existe"))</f>
        <v/>
      </c>
      <c r="M326" s="51">
        <f t="array" ref="M326">IF($A326="","",IFERROR(INDEX(PRESUPUESTO!$C$10:$C$262,MATCH($A326,PRESUPUESTO!$A$10:$A$262,0)),""))</f>
        <v/>
      </c>
      <c r="N326" s="51">
        <f>IF($A326="","",IFERROR(SUMIF($A$10:$A$509,$A326,$I$10:$I$509)-$M326,""))</f>
        <v/>
      </c>
      <c r="O326" s="218" t="n"/>
      <c r="P326" s="4" t="n"/>
      <c r="Q326" s="4" t="n"/>
      <c r="R326" s="4" t="n"/>
      <c r="S326" s="4" t="n"/>
      <c r="T326" s="4" t="n"/>
      <c r="U326" s="4" t="n"/>
      <c r="V326" s="4" t="n"/>
      <c r="W326" s="4" t="n"/>
      <c r="X326" s="4" t="n"/>
      <c r="Y326" s="4" t="n"/>
      <c r="Z326" s="4" t="n"/>
    </row>
    <row r="327" ht="15.75" customHeight="1" s="371">
      <c r="A327" s="218" t="n"/>
      <c r="B327" s="218">
        <f t="array" ref="B327">IF($A327="","",IFERROR(INDEX(PRESUPUESTO!$N$10:$N$262,MATCH($A327,PRESUPUESTO!$A$10:$A$262,0)),""))</f>
        <v/>
      </c>
      <c r="C327" s="218" t="n"/>
      <c r="D327" s="218" t="n"/>
      <c r="E327" s="218" t="n"/>
      <c r="F327" s="218" t="n"/>
      <c r="G327" s="218" t="n"/>
      <c r="H327" s="218" t="n"/>
      <c r="I327" s="218" t="n"/>
      <c r="J327" s="218">
        <f t="array" ref="J327">IF($A327="","",IFERROR(INDEX(PRESUPUESTO!$D$10:$D$174,MATCH($A327&amp;"|"&amp;$B327,PRESUPUESTO!$O$10:$O$174,0)),"⚠"))</f>
        <v/>
      </c>
      <c r="K327" s="218">
        <f t="array" ref="K327">IF($A327="","",IFERROR(INDEX(PRESUPUESTO!$C$10:$C$174,MATCH($A327&amp;"|"&amp;$B327,PRESUPUESTO!$O$10:$O$174,0)),""))</f>
        <v/>
      </c>
      <c r="L327" s="47">
        <f t="array" ref="L327">IF($A327="","",IFERROR(INDEX(PRESUPUESTO!$B$10:$B$174,MATCH($A327,PRESUPUESTO!$A$10:$A$174,0)),"⚠ clave no existe"))</f>
        <v/>
      </c>
      <c r="M327" s="51">
        <f t="array" ref="M327">IF($A327="","",IFERROR(INDEX(PRESUPUESTO!$C$10:$C$262,MATCH($A327,PRESUPUESTO!$A$10:$A$262,0)),""))</f>
        <v/>
      </c>
      <c r="N327" s="51">
        <f>IF($A327="","",IFERROR(SUMIF($A$10:$A$509,$A327,$I$10:$I$509)-$M327,""))</f>
        <v/>
      </c>
      <c r="O327" s="218" t="n"/>
      <c r="P327" s="4" t="n"/>
      <c r="Q327" s="4" t="n"/>
      <c r="R327" s="4" t="n"/>
      <c r="S327" s="4" t="n"/>
      <c r="T327" s="4" t="n"/>
      <c r="U327" s="4" t="n"/>
      <c r="V327" s="4" t="n"/>
      <c r="W327" s="4" t="n"/>
      <c r="X327" s="4" t="n"/>
      <c r="Y327" s="4" t="n"/>
      <c r="Z327" s="4" t="n"/>
    </row>
    <row r="328" ht="15.75" customHeight="1" s="371">
      <c r="A328" s="218" t="n"/>
      <c r="B328" s="218">
        <f t="array" ref="B328">IF($A328="","",IFERROR(INDEX(PRESUPUESTO!$N$10:$N$262,MATCH($A328,PRESUPUESTO!$A$10:$A$262,0)),""))</f>
        <v/>
      </c>
      <c r="C328" s="218" t="n"/>
      <c r="D328" s="218" t="n"/>
      <c r="E328" s="218" t="n"/>
      <c r="F328" s="218" t="n"/>
      <c r="G328" s="218" t="n"/>
      <c r="H328" s="218" t="n"/>
      <c r="I328" s="218" t="n"/>
      <c r="J328" s="218">
        <f t="array" ref="J328">IF($A328="","",IFERROR(INDEX(PRESUPUESTO!$D$10:$D$174,MATCH($A328&amp;"|"&amp;$B328,PRESUPUESTO!$O$10:$O$174,0)),"⚠"))</f>
        <v/>
      </c>
      <c r="K328" s="218">
        <f t="array" ref="K328">IF($A328="","",IFERROR(INDEX(PRESUPUESTO!$C$10:$C$174,MATCH($A328&amp;"|"&amp;$B328,PRESUPUESTO!$O$10:$O$174,0)),""))</f>
        <v/>
      </c>
      <c r="L328" s="47">
        <f t="array" ref="L328">IF($A328="","",IFERROR(INDEX(PRESUPUESTO!$B$10:$B$174,MATCH($A328,PRESUPUESTO!$A$10:$A$174,0)),"⚠ clave no existe"))</f>
        <v/>
      </c>
      <c r="M328" s="51">
        <f t="array" ref="M328">IF($A328="","",IFERROR(INDEX(PRESUPUESTO!$C$10:$C$262,MATCH($A328,PRESUPUESTO!$A$10:$A$262,0)),""))</f>
        <v/>
      </c>
      <c r="N328" s="51">
        <f>IF($A328="","",IFERROR(SUMIF($A$10:$A$509,$A328,$I$10:$I$509)-$M328,""))</f>
        <v/>
      </c>
      <c r="O328" s="218" t="n"/>
      <c r="P328" s="4" t="n"/>
      <c r="Q328" s="4" t="n"/>
      <c r="R328" s="4" t="n"/>
      <c r="S328" s="4" t="n"/>
      <c r="T328" s="4" t="n"/>
      <c r="U328" s="4" t="n"/>
      <c r="V328" s="4" t="n"/>
      <c r="W328" s="4" t="n"/>
      <c r="X328" s="4" t="n"/>
      <c r="Y328" s="4" t="n"/>
      <c r="Z328" s="4" t="n"/>
    </row>
    <row r="329" ht="15.75" customHeight="1" s="371">
      <c r="A329" s="218" t="n"/>
      <c r="B329" s="218">
        <f t="array" ref="B329">IF($A329="","",IFERROR(INDEX(PRESUPUESTO!$N$10:$N$262,MATCH($A329,PRESUPUESTO!$A$10:$A$262,0)),""))</f>
        <v/>
      </c>
      <c r="C329" s="218" t="n"/>
      <c r="D329" s="218" t="n"/>
      <c r="E329" s="218" t="n"/>
      <c r="F329" s="218" t="n"/>
      <c r="G329" s="218" t="n"/>
      <c r="H329" s="218" t="n"/>
      <c r="I329" s="218" t="n"/>
      <c r="J329" s="218">
        <f t="array" ref="J329">IF($A329="","",IFERROR(INDEX(PRESUPUESTO!$D$10:$D$174,MATCH($A329&amp;"|"&amp;$B329,PRESUPUESTO!$O$10:$O$174,0)),"⚠"))</f>
        <v/>
      </c>
      <c r="K329" s="218">
        <f t="array" ref="K329">IF($A329="","",IFERROR(INDEX(PRESUPUESTO!$C$10:$C$174,MATCH($A329&amp;"|"&amp;$B329,PRESUPUESTO!$O$10:$O$174,0)),""))</f>
        <v/>
      </c>
      <c r="L329" s="47">
        <f t="array" ref="L329">IF($A329="","",IFERROR(INDEX(PRESUPUESTO!$B$10:$B$174,MATCH($A329,PRESUPUESTO!$A$10:$A$174,0)),"⚠ clave no existe"))</f>
        <v/>
      </c>
      <c r="M329" s="51">
        <f t="array" ref="M329">IF($A329="","",IFERROR(INDEX(PRESUPUESTO!$C$10:$C$262,MATCH($A329,PRESUPUESTO!$A$10:$A$262,0)),""))</f>
        <v/>
      </c>
      <c r="N329" s="51">
        <f>IF($A329="","",IFERROR(SUMIF($A$10:$A$509,$A329,$I$10:$I$509)-$M329,""))</f>
        <v/>
      </c>
      <c r="O329" s="218" t="n"/>
      <c r="P329" s="4" t="n"/>
      <c r="Q329" s="4" t="n"/>
      <c r="R329" s="4" t="n"/>
      <c r="S329" s="4" t="n"/>
      <c r="T329" s="4" t="n"/>
      <c r="U329" s="4" t="n"/>
      <c r="V329" s="4" t="n"/>
      <c r="W329" s="4" t="n"/>
      <c r="X329" s="4" t="n"/>
      <c r="Y329" s="4" t="n"/>
      <c r="Z329" s="4" t="n"/>
    </row>
    <row r="330" ht="15.75" customHeight="1" s="371">
      <c r="A330" s="218" t="n"/>
      <c r="B330" s="218">
        <f t="array" ref="B330">IF($A330="","",IFERROR(INDEX(PRESUPUESTO!$N$10:$N$262,MATCH($A330,PRESUPUESTO!$A$10:$A$262,0)),""))</f>
        <v/>
      </c>
      <c r="C330" s="218" t="n"/>
      <c r="D330" s="218" t="n"/>
      <c r="E330" s="218" t="n"/>
      <c r="F330" s="218" t="n"/>
      <c r="G330" s="218" t="n"/>
      <c r="H330" s="218" t="n"/>
      <c r="I330" s="218" t="n"/>
      <c r="J330" s="218">
        <f t="array" ref="J330">IF($A330="","",IFERROR(INDEX(PRESUPUESTO!$D$10:$D$174,MATCH($A330&amp;"|"&amp;$B330,PRESUPUESTO!$O$10:$O$174,0)),"⚠"))</f>
        <v/>
      </c>
      <c r="K330" s="218">
        <f t="array" ref="K330">IF($A330="","",IFERROR(INDEX(PRESUPUESTO!$C$10:$C$174,MATCH($A330&amp;"|"&amp;$B330,PRESUPUESTO!$O$10:$O$174,0)),""))</f>
        <v/>
      </c>
      <c r="L330" s="47">
        <f t="array" ref="L330">IF($A330="","",IFERROR(INDEX(PRESUPUESTO!$B$10:$B$174,MATCH($A330,PRESUPUESTO!$A$10:$A$174,0)),"⚠ clave no existe"))</f>
        <v/>
      </c>
      <c r="M330" s="51">
        <f t="array" ref="M330">IF($A330="","",IFERROR(INDEX(PRESUPUESTO!$C$10:$C$262,MATCH($A330,PRESUPUESTO!$A$10:$A$262,0)),""))</f>
        <v/>
      </c>
      <c r="N330" s="51">
        <f>IF($A330="","",IFERROR(SUMIF($A$10:$A$509,$A330,$I$10:$I$509)-$M330,""))</f>
        <v/>
      </c>
      <c r="O330" s="218" t="n"/>
      <c r="P330" s="4" t="n"/>
      <c r="Q330" s="4" t="n"/>
      <c r="R330" s="4" t="n"/>
      <c r="S330" s="4" t="n"/>
      <c r="T330" s="4" t="n"/>
      <c r="U330" s="4" t="n"/>
      <c r="V330" s="4" t="n"/>
      <c r="W330" s="4" t="n"/>
      <c r="X330" s="4" t="n"/>
      <c r="Y330" s="4" t="n"/>
      <c r="Z330" s="4" t="n"/>
    </row>
    <row r="331" ht="15.75" customHeight="1" s="371">
      <c r="A331" s="218" t="n"/>
      <c r="B331" s="218">
        <f t="array" ref="B331">IF($A331="","",IFERROR(INDEX(PRESUPUESTO!$N$10:$N$262,MATCH($A331,PRESUPUESTO!$A$10:$A$262,0)),""))</f>
        <v/>
      </c>
      <c r="C331" s="218" t="n"/>
      <c r="D331" s="218" t="n"/>
      <c r="E331" s="218" t="n"/>
      <c r="F331" s="218" t="n"/>
      <c r="G331" s="218" t="n"/>
      <c r="H331" s="218" t="n"/>
      <c r="I331" s="218" t="n"/>
      <c r="J331" s="218">
        <f t="array" ref="J331">IF($A331="","",IFERROR(INDEX(PRESUPUESTO!$D$10:$D$174,MATCH($A331&amp;"|"&amp;$B331,PRESUPUESTO!$O$10:$O$174,0)),"⚠"))</f>
        <v/>
      </c>
      <c r="K331" s="218">
        <f t="array" ref="K331">IF($A331="","",IFERROR(INDEX(PRESUPUESTO!$C$10:$C$174,MATCH($A331&amp;"|"&amp;$B331,PRESUPUESTO!$O$10:$O$174,0)),""))</f>
        <v/>
      </c>
      <c r="L331" s="47">
        <f t="array" ref="L331">IF($A331="","",IFERROR(INDEX(PRESUPUESTO!$B$10:$B$174,MATCH($A331,PRESUPUESTO!$A$10:$A$174,0)),"⚠ clave no existe"))</f>
        <v/>
      </c>
      <c r="M331" s="51">
        <f t="array" ref="M331">IF($A331="","",IFERROR(INDEX(PRESUPUESTO!$C$10:$C$262,MATCH($A331,PRESUPUESTO!$A$10:$A$262,0)),""))</f>
        <v/>
      </c>
      <c r="N331" s="51">
        <f>IF($A331="","",IFERROR(SUMIF($A$10:$A$509,$A331,$I$10:$I$509)-$M331,""))</f>
        <v/>
      </c>
      <c r="O331" s="218" t="n"/>
      <c r="P331" s="4" t="n"/>
      <c r="Q331" s="4" t="n"/>
      <c r="R331" s="4" t="n"/>
      <c r="S331" s="4" t="n"/>
      <c r="T331" s="4" t="n"/>
      <c r="U331" s="4" t="n"/>
      <c r="V331" s="4" t="n"/>
      <c r="W331" s="4" t="n"/>
      <c r="X331" s="4" t="n"/>
      <c r="Y331" s="4" t="n"/>
      <c r="Z331" s="4" t="n"/>
    </row>
    <row r="332" ht="15.75" customHeight="1" s="371">
      <c r="A332" s="218" t="n"/>
      <c r="B332" s="218">
        <f t="array" ref="B332">IF($A332="","",IFERROR(INDEX(PRESUPUESTO!$N$10:$N$262,MATCH($A332,PRESUPUESTO!$A$10:$A$262,0)),""))</f>
        <v/>
      </c>
      <c r="C332" s="218" t="n"/>
      <c r="D332" s="218" t="n"/>
      <c r="E332" s="218" t="n"/>
      <c r="F332" s="218" t="n"/>
      <c r="G332" s="218" t="n"/>
      <c r="H332" s="218" t="n"/>
      <c r="I332" s="218" t="n"/>
      <c r="J332" s="218">
        <f t="array" ref="J332">IF($A332="","",IFERROR(INDEX(PRESUPUESTO!$D$10:$D$174,MATCH($A332&amp;"|"&amp;$B332,PRESUPUESTO!$O$10:$O$174,0)),"⚠"))</f>
        <v/>
      </c>
      <c r="K332" s="218">
        <f t="array" ref="K332">IF($A332="","",IFERROR(INDEX(PRESUPUESTO!$C$10:$C$174,MATCH($A332&amp;"|"&amp;$B332,PRESUPUESTO!$O$10:$O$174,0)),""))</f>
        <v/>
      </c>
      <c r="L332" s="47">
        <f t="array" ref="L332">IF($A332="","",IFERROR(INDEX(PRESUPUESTO!$B$10:$B$174,MATCH($A332,PRESUPUESTO!$A$10:$A$174,0)),"⚠ clave no existe"))</f>
        <v/>
      </c>
      <c r="M332" s="51">
        <f t="array" ref="M332">IF($A332="","",IFERROR(INDEX(PRESUPUESTO!$C$10:$C$262,MATCH($A332,PRESUPUESTO!$A$10:$A$262,0)),""))</f>
        <v/>
      </c>
      <c r="N332" s="51">
        <f>IF($A332="","",IFERROR(SUMIF($A$10:$A$509,$A332,$I$10:$I$509)-$M332,""))</f>
        <v/>
      </c>
      <c r="O332" s="218" t="n"/>
      <c r="P332" s="4" t="n"/>
      <c r="Q332" s="4" t="n"/>
      <c r="R332" s="4" t="n"/>
      <c r="S332" s="4" t="n"/>
      <c r="T332" s="4" t="n"/>
      <c r="U332" s="4" t="n"/>
      <c r="V332" s="4" t="n"/>
      <c r="W332" s="4" t="n"/>
      <c r="X332" s="4" t="n"/>
      <c r="Y332" s="4" t="n"/>
      <c r="Z332" s="4" t="n"/>
    </row>
    <row r="333" ht="15.75" customHeight="1" s="371">
      <c r="A333" s="218" t="n"/>
      <c r="B333" s="218">
        <f t="array" ref="B333">IF($A333="","",IFERROR(INDEX(PRESUPUESTO!$N$10:$N$262,MATCH($A333,PRESUPUESTO!$A$10:$A$262,0)),""))</f>
        <v/>
      </c>
      <c r="C333" s="218" t="n"/>
      <c r="D333" s="218" t="n"/>
      <c r="E333" s="218" t="n"/>
      <c r="F333" s="218" t="n"/>
      <c r="G333" s="218" t="n"/>
      <c r="H333" s="218" t="n"/>
      <c r="I333" s="218" t="n"/>
      <c r="J333" s="218">
        <f t="array" ref="J333">IF($A333="","",IFERROR(INDEX(PRESUPUESTO!$D$10:$D$174,MATCH($A333&amp;"|"&amp;$B333,PRESUPUESTO!$O$10:$O$174,0)),"⚠"))</f>
        <v/>
      </c>
      <c r="K333" s="218">
        <f t="array" ref="K333">IF($A333="","",IFERROR(INDEX(PRESUPUESTO!$C$10:$C$174,MATCH($A333&amp;"|"&amp;$B333,PRESUPUESTO!$O$10:$O$174,0)),""))</f>
        <v/>
      </c>
      <c r="L333" s="47">
        <f t="array" ref="L333">IF($A333="","",IFERROR(INDEX(PRESUPUESTO!$B$10:$B$174,MATCH($A333,PRESUPUESTO!$A$10:$A$174,0)),"⚠ clave no existe"))</f>
        <v/>
      </c>
      <c r="M333" s="51">
        <f t="array" ref="M333">IF($A333="","",IFERROR(INDEX(PRESUPUESTO!$C$10:$C$262,MATCH($A333,PRESUPUESTO!$A$10:$A$262,0)),""))</f>
        <v/>
      </c>
      <c r="N333" s="51">
        <f>IF($A333="","",IFERROR(SUMIF($A$10:$A$509,$A333,$I$10:$I$509)-$M333,""))</f>
        <v/>
      </c>
      <c r="O333" s="218" t="n"/>
      <c r="P333" s="4" t="n"/>
      <c r="Q333" s="4" t="n"/>
      <c r="R333" s="4" t="n"/>
      <c r="S333" s="4" t="n"/>
      <c r="T333" s="4" t="n"/>
      <c r="U333" s="4" t="n"/>
      <c r="V333" s="4" t="n"/>
      <c r="W333" s="4" t="n"/>
      <c r="X333" s="4" t="n"/>
      <c r="Y333" s="4" t="n"/>
      <c r="Z333" s="4" t="n"/>
    </row>
    <row r="334" ht="15.75" customHeight="1" s="371">
      <c r="A334" s="218" t="n"/>
      <c r="B334" s="218">
        <f t="array" ref="B334">IF($A334="","",IFERROR(INDEX(PRESUPUESTO!$N$10:$N$262,MATCH($A334,PRESUPUESTO!$A$10:$A$262,0)),""))</f>
        <v/>
      </c>
      <c r="C334" s="218" t="n"/>
      <c r="D334" s="218" t="n"/>
      <c r="E334" s="218" t="n"/>
      <c r="F334" s="218" t="n"/>
      <c r="G334" s="218" t="n"/>
      <c r="H334" s="218" t="n"/>
      <c r="I334" s="218" t="n"/>
      <c r="J334" s="218">
        <f t="array" ref="J334">IF($A334="","",IFERROR(INDEX(PRESUPUESTO!$D$10:$D$174,MATCH($A334&amp;"|"&amp;$B334,PRESUPUESTO!$O$10:$O$174,0)),"⚠"))</f>
        <v/>
      </c>
      <c r="K334" s="218">
        <f t="array" ref="K334">IF($A334="","",IFERROR(INDEX(PRESUPUESTO!$C$10:$C$174,MATCH($A334&amp;"|"&amp;$B334,PRESUPUESTO!$O$10:$O$174,0)),""))</f>
        <v/>
      </c>
      <c r="L334" s="47">
        <f t="array" ref="L334">IF($A334="","",IFERROR(INDEX(PRESUPUESTO!$B$10:$B$174,MATCH($A334,PRESUPUESTO!$A$10:$A$174,0)),"⚠ clave no existe"))</f>
        <v/>
      </c>
      <c r="M334" s="51">
        <f t="array" ref="M334">IF($A334="","",IFERROR(INDEX(PRESUPUESTO!$C$10:$C$262,MATCH($A334,PRESUPUESTO!$A$10:$A$262,0)),""))</f>
        <v/>
      </c>
      <c r="N334" s="51">
        <f>IF($A334="","",IFERROR(SUMIF($A$10:$A$509,$A334,$I$10:$I$509)-$M334,""))</f>
        <v/>
      </c>
      <c r="O334" s="218" t="n"/>
      <c r="P334" s="4" t="n"/>
      <c r="Q334" s="4" t="n"/>
      <c r="R334" s="4" t="n"/>
      <c r="S334" s="4" t="n"/>
      <c r="T334" s="4" t="n"/>
      <c r="U334" s="4" t="n"/>
      <c r="V334" s="4" t="n"/>
      <c r="W334" s="4" t="n"/>
      <c r="X334" s="4" t="n"/>
      <c r="Y334" s="4" t="n"/>
      <c r="Z334" s="4" t="n"/>
    </row>
    <row r="335" ht="15.75" customHeight="1" s="371">
      <c r="A335" s="218" t="n"/>
      <c r="B335" s="218">
        <f t="array" ref="B335">IF($A335="","",IFERROR(INDEX(PRESUPUESTO!$N$10:$N$262,MATCH($A335,PRESUPUESTO!$A$10:$A$262,0)),""))</f>
        <v/>
      </c>
      <c r="C335" s="218" t="n"/>
      <c r="D335" s="218" t="n"/>
      <c r="E335" s="218" t="n"/>
      <c r="F335" s="218" t="n"/>
      <c r="G335" s="218" t="n"/>
      <c r="H335" s="218" t="n"/>
      <c r="I335" s="218" t="n"/>
      <c r="J335" s="218">
        <f t="array" ref="J335">IF($A335="","",IFERROR(INDEX(PRESUPUESTO!$D$10:$D$174,MATCH($A335&amp;"|"&amp;$B335,PRESUPUESTO!$O$10:$O$174,0)),"⚠"))</f>
        <v/>
      </c>
      <c r="K335" s="218">
        <f t="array" ref="K335">IF($A335="","",IFERROR(INDEX(PRESUPUESTO!$C$10:$C$174,MATCH($A335&amp;"|"&amp;$B335,PRESUPUESTO!$O$10:$O$174,0)),""))</f>
        <v/>
      </c>
      <c r="L335" s="47">
        <f t="array" ref="L335">IF($A335="","",IFERROR(INDEX(PRESUPUESTO!$B$10:$B$174,MATCH($A335,PRESUPUESTO!$A$10:$A$174,0)),"⚠ clave no existe"))</f>
        <v/>
      </c>
      <c r="M335" s="51">
        <f t="array" ref="M335">IF($A335="","",IFERROR(INDEX(PRESUPUESTO!$C$10:$C$262,MATCH($A335,PRESUPUESTO!$A$10:$A$262,0)),""))</f>
        <v/>
      </c>
      <c r="N335" s="51">
        <f>IF($A335="","",IFERROR(SUMIF($A$10:$A$509,$A335,$I$10:$I$509)-$M335,""))</f>
        <v/>
      </c>
      <c r="O335" s="218" t="n"/>
      <c r="P335" s="4" t="n"/>
      <c r="Q335" s="4" t="n"/>
      <c r="R335" s="4" t="n"/>
      <c r="S335" s="4" t="n"/>
      <c r="T335" s="4" t="n"/>
      <c r="U335" s="4" t="n"/>
      <c r="V335" s="4" t="n"/>
      <c r="W335" s="4" t="n"/>
      <c r="X335" s="4" t="n"/>
      <c r="Y335" s="4" t="n"/>
      <c r="Z335" s="4" t="n"/>
    </row>
    <row r="336" ht="15.75" customHeight="1" s="371">
      <c r="A336" s="218" t="n"/>
      <c r="B336" s="218">
        <f t="array" ref="B336">IF($A336="","",IFERROR(INDEX(PRESUPUESTO!$N$10:$N$262,MATCH($A336,PRESUPUESTO!$A$10:$A$262,0)),""))</f>
        <v/>
      </c>
      <c r="C336" s="218" t="n"/>
      <c r="D336" s="218" t="n"/>
      <c r="E336" s="218" t="n"/>
      <c r="F336" s="218" t="n"/>
      <c r="G336" s="218" t="n"/>
      <c r="H336" s="218" t="n"/>
      <c r="I336" s="218" t="n"/>
      <c r="J336" s="218">
        <f t="array" ref="J336">IF($A336="","",IFERROR(INDEX(PRESUPUESTO!$D$10:$D$174,MATCH($A336&amp;"|"&amp;$B336,PRESUPUESTO!$O$10:$O$174,0)),"⚠"))</f>
        <v/>
      </c>
      <c r="K336" s="218">
        <f t="array" ref="K336">IF($A336="","",IFERROR(INDEX(PRESUPUESTO!$C$10:$C$174,MATCH($A336&amp;"|"&amp;$B336,PRESUPUESTO!$O$10:$O$174,0)),""))</f>
        <v/>
      </c>
      <c r="L336" s="47">
        <f t="array" ref="L336">IF($A336="","",IFERROR(INDEX(PRESUPUESTO!$B$10:$B$174,MATCH($A336,PRESUPUESTO!$A$10:$A$174,0)),"⚠ clave no existe"))</f>
        <v/>
      </c>
      <c r="M336" s="51">
        <f t="array" ref="M336">IF($A336="","",IFERROR(INDEX(PRESUPUESTO!$C$10:$C$262,MATCH($A336,PRESUPUESTO!$A$10:$A$262,0)),""))</f>
        <v/>
      </c>
      <c r="N336" s="51">
        <f>IF($A336="","",IFERROR(SUMIF($A$10:$A$509,$A336,$I$10:$I$509)-$M336,""))</f>
        <v/>
      </c>
      <c r="O336" s="218" t="n"/>
      <c r="P336" s="4" t="n"/>
      <c r="Q336" s="4" t="n"/>
      <c r="R336" s="4" t="n"/>
      <c r="S336" s="4" t="n"/>
      <c r="T336" s="4" t="n"/>
      <c r="U336" s="4" t="n"/>
      <c r="V336" s="4" t="n"/>
      <c r="W336" s="4" t="n"/>
      <c r="X336" s="4" t="n"/>
      <c r="Y336" s="4" t="n"/>
      <c r="Z336" s="4" t="n"/>
    </row>
    <row r="337" ht="15.75" customHeight="1" s="371">
      <c r="A337" s="218" t="n"/>
      <c r="B337" s="218">
        <f t="array" ref="B337">IF($A337="","",IFERROR(INDEX(PRESUPUESTO!$N$10:$N$262,MATCH($A337,PRESUPUESTO!$A$10:$A$262,0)),""))</f>
        <v/>
      </c>
      <c r="C337" s="218" t="n"/>
      <c r="D337" s="218" t="n"/>
      <c r="E337" s="218" t="n"/>
      <c r="F337" s="218" t="n"/>
      <c r="G337" s="218" t="n"/>
      <c r="H337" s="218" t="n"/>
      <c r="I337" s="218" t="n"/>
      <c r="J337" s="218">
        <f t="array" ref="J337">IF($A337="","",IFERROR(INDEX(PRESUPUESTO!$D$10:$D$174,MATCH($A337&amp;"|"&amp;$B337,PRESUPUESTO!$O$10:$O$174,0)),"⚠"))</f>
        <v/>
      </c>
      <c r="K337" s="218">
        <f t="array" ref="K337">IF($A337="","",IFERROR(INDEX(PRESUPUESTO!$C$10:$C$174,MATCH($A337&amp;"|"&amp;$B337,PRESUPUESTO!$O$10:$O$174,0)),""))</f>
        <v/>
      </c>
      <c r="L337" s="47">
        <f t="array" ref="L337">IF($A337="","",IFERROR(INDEX(PRESUPUESTO!$B$10:$B$174,MATCH($A337,PRESUPUESTO!$A$10:$A$174,0)),"⚠ clave no existe"))</f>
        <v/>
      </c>
      <c r="M337" s="51">
        <f t="array" ref="M337">IF($A337="","",IFERROR(INDEX(PRESUPUESTO!$C$10:$C$262,MATCH($A337,PRESUPUESTO!$A$10:$A$262,0)),""))</f>
        <v/>
      </c>
      <c r="N337" s="51">
        <f>IF($A337="","",IFERROR(SUMIF($A$10:$A$509,$A337,$I$10:$I$509)-$M337,""))</f>
        <v/>
      </c>
      <c r="O337" s="218" t="n"/>
      <c r="P337" s="4" t="n"/>
      <c r="Q337" s="4" t="n"/>
      <c r="R337" s="4" t="n"/>
      <c r="S337" s="4" t="n"/>
      <c r="T337" s="4" t="n"/>
      <c r="U337" s="4" t="n"/>
      <c r="V337" s="4" t="n"/>
      <c r="W337" s="4" t="n"/>
      <c r="X337" s="4" t="n"/>
      <c r="Y337" s="4" t="n"/>
      <c r="Z337" s="4" t="n"/>
    </row>
    <row r="338" ht="15.75" customHeight="1" s="371">
      <c r="A338" s="218" t="n"/>
      <c r="B338" s="218">
        <f t="array" ref="B338">IF($A338="","",IFERROR(INDEX(PRESUPUESTO!$N$10:$N$262,MATCH($A338,PRESUPUESTO!$A$10:$A$262,0)),""))</f>
        <v/>
      </c>
      <c r="C338" s="218" t="n"/>
      <c r="D338" s="218" t="n"/>
      <c r="E338" s="218" t="n"/>
      <c r="F338" s="218" t="n"/>
      <c r="G338" s="218" t="n"/>
      <c r="H338" s="218" t="n"/>
      <c r="I338" s="218" t="n"/>
      <c r="J338" s="218">
        <f t="array" ref="J338">IF($A338="","",IFERROR(INDEX(PRESUPUESTO!$D$10:$D$174,MATCH($A338&amp;"|"&amp;$B338,PRESUPUESTO!$O$10:$O$174,0)),"⚠"))</f>
        <v/>
      </c>
      <c r="K338" s="218">
        <f t="array" ref="K338">IF($A338="","",IFERROR(INDEX(PRESUPUESTO!$C$10:$C$174,MATCH($A338&amp;"|"&amp;$B338,PRESUPUESTO!$O$10:$O$174,0)),""))</f>
        <v/>
      </c>
      <c r="L338" s="47">
        <f t="array" ref="L338">IF($A338="","",IFERROR(INDEX(PRESUPUESTO!$B$10:$B$174,MATCH($A338,PRESUPUESTO!$A$10:$A$174,0)),"⚠ clave no existe"))</f>
        <v/>
      </c>
      <c r="M338" s="51">
        <f t="array" ref="M338">IF($A338="","",IFERROR(INDEX(PRESUPUESTO!$C$10:$C$262,MATCH($A338,PRESUPUESTO!$A$10:$A$262,0)),""))</f>
        <v/>
      </c>
      <c r="N338" s="51">
        <f>IF($A338="","",IFERROR(SUMIF($A$10:$A$509,$A338,$I$10:$I$509)-$M338,""))</f>
        <v/>
      </c>
      <c r="O338" s="218" t="n"/>
      <c r="P338" s="4" t="n"/>
      <c r="Q338" s="4" t="n"/>
      <c r="R338" s="4" t="n"/>
      <c r="S338" s="4" t="n"/>
      <c r="T338" s="4" t="n"/>
      <c r="U338" s="4" t="n"/>
      <c r="V338" s="4" t="n"/>
      <c r="W338" s="4" t="n"/>
      <c r="X338" s="4" t="n"/>
      <c r="Y338" s="4" t="n"/>
      <c r="Z338" s="4" t="n"/>
    </row>
    <row r="339" ht="15.75" customHeight="1" s="371">
      <c r="A339" s="218" t="n"/>
      <c r="B339" s="218">
        <f t="array" ref="B339">IF($A339="","",IFERROR(INDEX(PRESUPUESTO!$N$10:$N$262,MATCH($A339,PRESUPUESTO!$A$10:$A$262,0)),""))</f>
        <v/>
      </c>
      <c r="C339" s="218" t="n"/>
      <c r="D339" s="218" t="n"/>
      <c r="E339" s="218" t="n"/>
      <c r="F339" s="218" t="n"/>
      <c r="G339" s="218" t="n"/>
      <c r="H339" s="218" t="n"/>
      <c r="I339" s="218" t="n"/>
      <c r="J339" s="218">
        <f t="array" ref="J339">IF($A339="","",IFERROR(INDEX(PRESUPUESTO!$D$10:$D$174,MATCH($A339&amp;"|"&amp;$B339,PRESUPUESTO!$O$10:$O$174,0)),"⚠"))</f>
        <v/>
      </c>
      <c r="K339" s="218">
        <f t="array" ref="K339">IF($A339="","",IFERROR(INDEX(PRESUPUESTO!$C$10:$C$174,MATCH($A339&amp;"|"&amp;$B339,PRESUPUESTO!$O$10:$O$174,0)),""))</f>
        <v/>
      </c>
      <c r="L339" s="47">
        <f t="array" ref="L339">IF($A339="","",IFERROR(INDEX(PRESUPUESTO!$B$10:$B$174,MATCH($A339,PRESUPUESTO!$A$10:$A$174,0)),"⚠ clave no existe"))</f>
        <v/>
      </c>
      <c r="M339" s="51">
        <f t="array" ref="M339">IF($A339="","",IFERROR(INDEX(PRESUPUESTO!$C$10:$C$262,MATCH($A339,PRESUPUESTO!$A$10:$A$262,0)),""))</f>
        <v/>
      </c>
      <c r="N339" s="51">
        <f>IF($A339="","",IFERROR(SUMIF($A$10:$A$509,$A339,$I$10:$I$509)-$M339,""))</f>
        <v/>
      </c>
      <c r="O339" s="218" t="n"/>
      <c r="P339" s="4" t="n"/>
      <c r="Q339" s="4" t="n"/>
      <c r="R339" s="4" t="n"/>
      <c r="S339" s="4" t="n"/>
      <c r="T339" s="4" t="n"/>
      <c r="U339" s="4" t="n"/>
      <c r="V339" s="4" t="n"/>
      <c r="W339" s="4" t="n"/>
      <c r="X339" s="4" t="n"/>
      <c r="Y339" s="4" t="n"/>
      <c r="Z339" s="4" t="n"/>
    </row>
    <row r="340" ht="15.75" customHeight="1" s="371">
      <c r="A340" s="218" t="n"/>
      <c r="B340" s="218">
        <f t="array" ref="B340">IF($A340="","",IFERROR(INDEX(PRESUPUESTO!$N$10:$N$262,MATCH($A340,PRESUPUESTO!$A$10:$A$262,0)),""))</f>
        <v/>
      </c>
      <c r="C340" s="218" t="n"/>
      <c r="D340" s="218" t="n"/>
      <c r="E340" s="218" t="n"/>
      <c r="F340" s="218" t="n"/>
      <c r="G340" s="218" t="n"/>
      <c r="H340" s="218" t="n"/>
      <c r="I340" s="218" t="n"/>
      <c r="J340" s="218">
        <f t="array" ref="J340">IF($A340="","",IFERROR(INDEX(PRESUPUESTO!$D$10:$D$174,MATCH($A340&amp;"|"&amp;$B340,PRESUPUESTO!$O$10:$O$174,0)),"⚠"))</f>
        <v/>
      </c>
      <c r="K340" s="218">
        <f t="array" ref="K340">IF($A340="","",IFERROR(INDEX(PRESUPUESTO!$C$10:$C$174,MATCH($A340&amp;"|"&amp;$B340,PRESUPUESTO!$O$10:$O$174,0)),""))</f>
        <v/>
      </c>
      <c r="L340" s="47">
        <f t="array" ref="L340">IF($A340="","",IFERROR(INDEX(PRESUPUESTO!$B$10:$B$174,MATCH($A340,PRESUPUESTO!$A$10:$A$174,0)),"⚠ clave no existe"))</f>
        <v/>
      </c>
      <c r="M340" s="51">
        <f t="array" ref="M340">IF($A340="","",IFERROR(INDEX(PRESUPUESTO!$C$10:$C$262,MATCH($A340,PRESUPUESTO!$A$10:$A$262,0)),""))</f>
        <v/>
      </c>
      <c r="N340" s="51">
        <f>IF($A340="","",IFERROR(SUMIF($A$10:$A$509,$A340,$I$10:$I$509)-$M340,""))</f>
        <v/>
      </c>
      <c r="O340" s="218" t="n"/>
      <c r="P340" s="4" t="n"/>
      <c r="Q340" s="4" t="n"/>
      <c r="R340" s="4" t="n"/>
      <c r="S340" s="4" t="n"/>
      <c r="T340" s="4" t="n"/>
      <c r="U340" s="4" t="n"/>
      <c r="V340" s="4" t="n"/>
      <c r="W340" s="4" t="n"/>
      <c r="X340" s="4" t="n"/>
      <c r="Y340" s="4" t="n"/>
      <c r="Z340" s="4" t="n"/>
    </row>
    <row r="341" ht="15.75" customHeight="1" s="371">
      <c r="A341" s="218" t="n"/>
      <c r="B341" s="218">
        <f t="array" ref="B341">IF($A341="","",IFERROR(INDEX(PRESUPUESTO!$N$10:$N$262,MATCH($A341,PRESUPUESTO!$A$10:$A$262,0)),""))</f>
        <v/>
      </c>
      <c r="C341" s="218" t="n"/>
      <c r="D341" s="218" t="n"/>
      <c r="E341" s="218" t="n"/>
      <c r="F341" s="218" t="n"/>
      <c r="G341" s="218" t="n"/>
      <c r="H341" s="218" t="n"/>
      <c r="I341" s="218" t="n"/>
      <c r="J341" s="218">
        <f t="array" ref="J341">IF($A341="","",IFERROR(INDEX(PRESUPUESTO!$D$10:$D$174,MATCH($A341&amp;"|"&amp;$B341,PRESUPUESTO!$O$10:$O$174,0)),"⚠"))</f>
        <v/>
      </c>
      <c r="K341" s="218">
        <f t="array" ref="K341">IF($A341="","",IFERROR(INDEX(PRESUPUESTO!$C$10:$C$174,MATCH($A341&amp;"|"&amp;$B341,PRESUPUESTO!$O$10:$O$174,0)),""))</f>
        <v/>
      </c>
      <c r="L341" s="47">
        <f t="array" ref="L341">IF($A341="","",IFERROR(INDEX(PRESUPUESTO!$B$10:$B$174,MATCH($A341,PRESUPUESTO!$A$10:$A$174,0)),"⚠ clave no existe"))</f>
        <v/>
      </c>
      <c r="M341" s="51">
        <f t="array" ref="M341">IF($A341="","",IFERROR(INDEX(PRESUPUESTO!$C$10:$C$262,MATCH($A341,PRESUPUESTO!$A$10:$A$262,0)),""))</f>
        <v/>
      </c>
      <c r="N341" s="51">
        <f>IF($A341="","",IFERROR(SUMIF($A$10:$A$509,$A341,$I$10:$I$509)-$M341,""))</f>
        <v/>
      </c>
      <c r="O341" s="218" t="n"/>
      <c r="P341" s="4" t="n"/>
      <c r="Q341" s="4" t="n"/>
      <c r="R341" s="4" t="n"/>
      <c r="S341" s="4" t="n"/>
      <c r="T341" s="4" t="n"/>
      <c r="U341" s="4" t="n"/>
      <c r="V341" s="4" t="n"/>
      <c r="W341" s="4" t="n"/>
      <c r="X341" s="4" t="n"/>
      <c r="Y341" s="4" t="n"/>
      <c r="Z341" s="4" t="n"/>
    </row>
    <row r="342" ht="15.75" customHeight="1" s="371">
      <c r="A342" s="218" t="n"/>
      <c r="B342" s="218">
        <f t="array" ref="B342">IF($A342="","",IFERROR(INDEX(PRESUPUESTO!$N$10:$N$262,MATCH($A342,PRESUPUESTO!$A$10:$A$262,0)),""))</f>
        <v/>
      </c>
      <c r="C342" s="218" t="n"/>
      <c r="D342" s="218" t="n"/>
      <c r="E342" s="218" t="n"/>
      <c r="F342" s="218" t="n"/>
      <c r="G342" s="218" t="n"/>
      <c r="H342" s="218" t="n"/>
      <c r="I342" s="218" t="n"/>
      <c r="J342" s="218">
        <f t="array" ref="J342">IF($A342="","",IFERROR(INDEX(PRESUPUESTO!$D$10:$D$174,MATCH($A342&amp;"|"&amp;$B342,PRESUPUESTO!$O$10:$O$174,0)),"⚠"))</f>
        <v/>
      </c>
      <c r="K342" s="218">
        <f t="array" ref="K342">IF($A342="","",IFERROR(INDEX(PRESUPUESTO!$C$10:$C$174,MATCH($A342&amp;"|"&amp;$B342,PRESUPUESTO!$O$10:$O$174,0)),""))</f>
        <v/>
      </c>
      <c r="L342" s="47">
        <f t="array" ref="L342">IF($A342="","",IFERROR(INDEX(PRESUPUESTO!$B$10:$B$174,MATCH($A342,PRESUPUESTO!$A$10:$A$174,0)),"⚠ clave no existe"))</f>
        <v/>
      </c>
      <c r="M342" s="51">
        <f t="array" ref="M342">IF($A342="","",IFERROR(INDEX(PRESUPUESTO!$C$10:$C$262,MATCH($A342,PRESUPUESTO!$A$10:$A$262,0)),""))</f>
        <v/>
      </c>
      <c r="N342" s="51">
        <f>IF($A342="","",IFERROR(SUMIF($A$10:$A$509,$A342,$I$10:$I$509)-$M342,""))</f>
        <v/>
      </c>
      <c r="O342" s="218" t="n"/>
      <c r="P342" s="4" t="n"/>
      <c r="Q342" s="4" t="n"/>
      <c r="R342" s="4" t="n"/>
      <c r="S342" s="4" t="n"/>
      <c r="T342" s="4" t="n"/>
      <c r="U342" s="4" t="n"/>
      <c r="V342" s="4" t="n"/>
      <c r="W342" s="4" t="n"/>
      <c r="X342" s="4" t="n"/>
      <c r="Y342" s="4" t="n"/>
      <c r="Z342" s="4" t="n"/>
    </row>
    <row r="343" ht="15.75" customHeight="1" s="371">
      <c r="A343" s="218" t="n"/>
      <c r="B343" s="218">
        <f t="array" ref="B343">IF($A343="","",IFERROR(INDEX(PRESUPUESTO!$N$10:$N$262,MATCH($A343,PRESUPUESTO!$A$10:$A$262,0)),""))</f>
        <v/>
      </c>
      <c r="C343" s="218" t="n"/>
      <c r="D343" s="218" t="n"/>
      <c r="E343" s="218" t="n"/>
      <c r="F343" s="218" t="n"/>
      <c r="G343" s="218" t="n"/>
      <c r="H343" s="218" t="n"/>
      <c r="I343" s="218" t="n"/>
      <c r="J343" s="218">
        <f t="array" ref="J343">IF($A343="","",IFERROR(INDEX(PRESUPUESTO!$D$10:$D$174,MATCH($A343&amp;"|"&amp;$B343,PRESUPUESTO!$O$10:$O$174,0)),"⚠"))</f>
        <v/>
      </c>
      <c r="K343" s="218">
        <f t="array" ref="K343">IF($A343="","",IFERROR(INDEX(PRESUPUESTO!$C$10:$C$174,MATCH($A343&amp;"|"&amp;$B343,PRESUPUESTO!$O$10:$O$174,0)),""))</f>
        <v/>
      </c>
      <c r="L343" s="47">
        <f t="array" ref="L343">IF($A343="","",IFERROR(INDEX(PRESUPUESTO!$B$10:$B$174,MATCH($A343,PRESUPUESTO!$A$10:$A$174,0)),"⚠ clave no existe"))</f>
        <v/>
      </c>
      <c r="M343" s="51">
        <f t="array" ref="M343">IF($A343="","",IFERROR(INDEX(PRESUPUESTO!$C$10:$C$262,MATCH($A343,PRESUPUESTO!$A$10:$A$262,0)),""))</f>
        <v/>
      </c>
      <c r="N343" s="51">
        <f>IF($A343="","",IFERROR(SUMIF($A$10:$A$509,$A343,$I$10:$I$509)-$M343,""))</f>
        <v/>
      </c>
      <c r="O343" s="218" t="n"/>
      <c r="P343" s="4" t="n"/>
      <c r="Q343" s="4" t="n"/>
      <c r="R343" s="4" t="n"/>
      <c r="S343" s="4" t="n"/>
      <c r="T343" s="4" t="n"/>
      <c r="U343" s="4" t="n"/>
      <c r="V343" s="4" t="n"/>
      <c r="W343" s="4" t="n"/>
      <c r="X343" s="4" t="n"/>
      <c r="Y343" s="4" t="n"/>
      <c r="Z343" s="4" t="n"/>
    </row>
    <row r="344" ht="15.75" customHeight="1" s="371">
      <c r="A344" s="218" t="n"/>
      <c r="B344" s="218">
        <f t="array" ref="B344">IF($A344="","",IFERROR(INDEX(PRESUPUESTO!$N$10:$N$262,MATCH($A344,PRESUPUESTO!$A$10:$A$262,0)),""))</f>
        <v/>
      </c>
      <c r="C344" s="218" t="n"/>
      <c r="D344" s="218" t="n"/>
      <c r="E344" s="218" t="n"/>
      <c r="F344" s="218" t="n"/>
      <c r="G344" s="218" t="n"/>
      <c r="H344" s="218" t="n"/>
      <c r="I344" s="218" t="n"/>
      <c r="J344" s="218">
        <f t="array" ref="J344">IF($A344="","",IFERROR(INDEX(PRESUPUESTO!$D$10:$D$174,MATCH($A344&amp;"|"&amp;$B344,PRESUPUESTO!$O$10:$O$174,0)),"⚠"))</f>
        <v/>
      </c>
      <c r="K344" s="218">
        <f t="array" ref="K344">IF($A344="","",IFERROR(INDEX(PRESUPUESTO!$C$10:$C$174,MATCH($A344&amp;"|"&amp;$B344,PRESUPUESTO!$O$10:$O$174,0)),""))</f>
        <v/>
      </c>
      <c r="L344" s="47">
        <f t="array" ref="L344">IF($A344="","",IFERROR(INDEX(PRESUPUESTO!$B$10:$B$174,MATCH($A344,PRESUPUESTO!$A$10:$A$174,0)),"⚠ clave no existe"))</f>
        <v/>
      </c>
      <c r="M344" s="51">
        <f t="array" ref="M344">IF($A344="","",IFERROR(INDEX(PRESUPUESTO!$C$10:$C$262,MATCH($A344,PRESUPUESTO!$A$10:$A$262,0)),""))</f>
        <v/>
      </c>
      <c r="N344" s="51">
        <f>IF($A344="","",IFERROR(SUMIF($A$10:$A$509,$A344,$I$10:$I$509)-$M344,""))</f>
        <v/>
      </c>
      <c r="O344" s="218" t="n"/>
      <c r="P344" s="4" t="n"/>
      <c r="Q344" s="4" t="n"/>
      <c r="R344" s="4" t="n"/>
      <c r="S344" s="4" t="n"/>
      <c r="T344" s="4" t="n"/>
      <c r="U344" s="4" t="n"/>
      <c r="V344" s="4" t="n"/>
      <c r="W344" s="4" t="n"/>
      <c r="X344" s="4" t="n"/>
      <c r="Y344" s="4" t="n"/>
      <c r="Z344" s="4" t="n"/>
    </row>
    <row r="345" ht="15.75" customHeight="1" s="371">
      <c r="A345" s="218" t="n"/>
      <c r="B345" s="218">
        <f t="array" ref="B345">IF($A345="","",IFERROR(INDEX(PRESUPUESTO!$N$10:$N$262,MATCH($A345,PRESUPUESTO!$A$10:$A$262,0)),""))</f>
        <v/>
      </c>
      <c r="C345" s="218" t="n"/>
      <c r="D345" s="218" t="n"/>
      <c r="E345" s="218" t="n"/>
      <c r="F345" s="218" t="n"/>
      <c r="G345" s="218" t="n"/>
      <c r="H345" s="218" t="n"/>
      <c r="I345" s="218" t="n"/>
      <c r="J345" s="218">
        <f t="array" ref="J345">IF($A345="","",IFERROR(INDEX(PRESUPUESTO!$D$10:$D$174,MATCH($A345&amp;"|"&amp;$B345,PRESUPUESTO!$O$10:$O$174,0)),"⚠"))</f>
        <v/>
      </c>
      <c r="K345" s="218">
        <f t="array" ref="K345">IF($A345="","",IFERROR(INDEX(PRESUPUESTO!$C$10:$C$174,MATCH($A345&amp;"|"&amp;$B345,PRESUPUESTO!$O$10:$O$174,0)),""))</f>
        <v/>
      </c>
      <c r="L345" s="47">
        <f t="array" ref="L345">IF($A345="","",IFERROR(INDEX(PRESUPUESTO!$B$10:$B$174,MATCH($A345,PRESUPUESTO!$A$10:$A$174,0)),"⚠ clave no existe"))</f>
        <v/>
      </c>
      <c r="M345" s="51">
        <f t="array" ref="M345">IF($A345="","",IFERROR(INDEX(PRESUPUESTO!$C$10:$C$262,MATCH($A345,PRESUPUESTO!$A$10:$A$262,0)),""))</f>
        <v/>
      </c>
      <c r="N345" s="51">
        <f>IF($A345="","",IFERROR(SUMIF($A$10:$A$509,$A345,$I$10:$I$509)-$M345,""))</f>
        <v/>
      </c>
      <c r="O345" s="218" t="n"/>
      <c r="P345" s="4" t="n"/>
      <c r="Q345" s="4" t="n"/>
      <c r="R345" s="4" t="n"/>
      <c r="S345" s="4" t="n"/>
      <c r="T345" s="4" t="n"/>
      <c r="U345" s="4" t="n"/>
      <c r="V345" s="4" t="n"/>
      <c r="W345" s="4" t="n"/>
      <c r="X345" s="4" t="n"/>
      <c r="Y345" s="4" t="n"/>
      <c r="Z345" s="4" t="n"/>
    </row>
    <row r="346" ht="15.75" customHeight="1" s="371">
      <c r="A346" s="218" t="n"/>
      <c r="B346" s="218">
        <f t="array" ref="B346">IF($A346="","",IFERROR(INDEX(PRESUPUESTO!$N$10:$N$262,MATCH($A346,PRESUPUESTO!$A$10:$A$262,0)),""))</f>
        <v/>
      </c>
      <c r="C346" s="218" t="n"/>
      <c r="D346" s="218" t="n"/>
      <c r="E346" s="218" t="n"/>
      <c r="F346" s="218" t="n"/>
      <c r="G346" s="218" t="n"/>
      <c r="H346" s="218" t="n"/>
      <c r="I346" s="218" t="n"/>
      <c r="J346" s="218">
        <f t="array" ref="J346">IF($A346="","",IFERROR(INDEX(PRESUPUESTO!$D$10:$D$174,MATCH($A346&amp;"|"&amp;$B346,PRESUPUESTO!$O$10:$O$174,0)),"⚠"))</f>
        <v/>
      </c>
      <c r="K346" s="218">
        <f t="array" ref="K346">IF($A346="","",IFERROR(INDEX(PRESUPUESTO!$C$10:$C$174,MATCH($A346&amp;"|"&amp;$B346,PRESUPUESTO!$O$10:$O$174,0)),""))</f>
        <v/>
      </c>
      <c r="L346" s="47">
        <f t="array" ref="L346">IF($A346="","",IFERROR(INDEX(PRESUPUESTO!$B$10:$B$174,MATCH($A346,PRESUPUESTO!$A$10:$A$174,0)),"⚠ clave no existe"))</f>
        <v/>
      </c>
      <c r="M346" s="51">
        <f t="array" ref="M346">IF($A346="","",IFERROR(INDEX(PRESUPUESTO!$C$10:$C$262,MATCH($A346,PRESUPUESTO!$A$10:$A$262,0)),""))</f>
        <v/>
      </c>
      <c r="N346" s="51">
        <f>IF($A346="","",IFERROR(SUMIF($A$10:$A$509,$A346,$I$10:$I$509)-$M346,""))</f>
        <v/>
      </c>
      <c r="O346" s="218" t="n"/>
      <c r="P346" s="4" t="n"/>
      <c r="Q346" s="4" t="n"/>
      <c r="R346" s="4" t="n"/>
      <c r="S346" s="4" t="n"/>
      <c r="T346" s="4" t="n"/>
      <c r="U346" s="4" t="n"/>
      <c r="V346" s="4" t="n"/>
      <c r="W346" s="4" t="n"/>
      <c r="X346" s="4" t="n"/>
      <c r="Y346" s="4" t="n"/>
      <c r="Z346" s="4" t="n"/>
    </row>
    <row r="347" ht="15.75" customHeight="1" s="371">
      <c r="A347" s="218" t="n"/>
      <c r="B347" s="218">
        <f t="array" ref="B347">IF($A347="","",IFERROR(INDEX(PRESUPUESTO!$N$10:$N$262,MATCH($A347,PRESUPUESTO!$A$10:$A$262,0)),""))</f>
        <v/>
      </c>
      <c r="C347" s="218" t="n"/>
      <c r="D347" s="218" t="n"/>
      <c r="E347" s="218" t="n"/>
      <c r="F347" s="218" t="n"/>
      <c r="G347" s="218" t="n"/>
      <c r="H347" s="218" t="n"/>
      <c r="I347" s="218" t="n"/>
      <c r="J347" s="218">
        <f t="array" ref="J347">IF($A347="","",IFERROR(INDEX(PRESUPUESTO!$D$10:$D$174,MATCH($A347&amp;"|"&amp;$B347,PRESUPUESTO!$O$10:$O$174,0)),"⚠"))</f>
        <v/>
      </c>
      <c r="K347" s="218">
        <f t="array" ref="K347">IF($A347="","",IFERROR(INDEX(PRESUPUESTO!$C$10:$C$174,MATCH($A347&amp;"|"&amp;$B347,PRESUPUESTO!$O$10:$O$174,0)),""))</f>
        <v/>
      </c>
      <c r="L347" s="47">
        <f t="array" ref="L347">IF($A347="","",IFERROR(INDEX(PRESUPUESTO!$B$10:$B$174,MATCH($A347,PRESUPUESTO!$A$10:$A$174,0)),"⚠ clave no existe"))</f>
        <v/>
      </c>
      <c r="M347" s="51">
        <f t="array" ref="M347">IF($A347="","",IFERROR(INDEX(PRESUPUESTO!$C$10:$C$262,MATCH($A347,PRESUPUESTO!$A$10:$A$262,0)),""))</f>
        <v/>
      </c>
      <c r="N347" s="51">
        <f>IF($A347="","",IFERROR(SUMIF($A$10:$A$509,$A347,$I$10:$I$509)-$M347,""))</f>
        <v/>
      </c>
      <c r="O347" s="218" t="n"/>
      <c r="P347" s="4" t="n"/>
      <c r="Q347" s="4" t="n"/>
      <c r="R347" s="4" t="n"/>
      <c r="S347" s="4" t="n"/>
      <c r="T347" s="4" t="n"/>
      <c r="U347" s="4" t="n"/>
      <c r="V347" s="4" t="n"/>
      <c r="W347" s="4" t="n"/>
      <c r="X347" s="4" t="n"/>
      <c r="Y347" s="4" t="n"/>
      <c r="Z347" s="4" t="n"/>
    </row>
    <row r="348" ht="15.75" customHeight="1" s="371">
      <c r="A348" s="218" t="n"/>
      <c r="B348" s="218">
        <f t="array" ref="B348">IF($A348="","",IFERROR(INDEX(PRESUPUESTO!$N$10:$N$262,MATCH($A348,PRESUPUESTO!$A$10:$A$262,0)),""))</f>
        <v/>
      </c>
      <c r="C348" s="218" t="n"/>
      <c r="D348" s="218" t="n"/>
      <c r="E348" s="218" t="n"/>
      <c r="F348" s="218" t="n"/>
      <c r="G348" s="218" t="n"/>
      <c r="H348" s="218" t="n"/>
      <c r="I348" s="218" t="n"/>
      <c r="J348" s="218">
        <f t="array" ref="J348">IF($A348="","",IFERROR(INDEX(PRESUPUESTO!$D$10:$D$174,MATCH($A348&amp;"|"&amp;$B348,PRESUPUESTO!$O$10:$O$174,0)),"⚠"))</f>
        <v/>
      </c>
      <c r="K348" s="218">
        <f t="array" ref="K348">IF($A348="","",IFERROR(INDEX(PRESUPUESTO!$C$10:$C$174,MATCH($A348&amp;"|"&amp;$B348,PRESUPUESTO!$O$10:$O$174,0)),""))</f>
        <v/>
      </c>
      <c r="L348" s="47">
        <f t="array" ref="L348">IF($A348="","",IFERROR(INDEX(PRESUPUESTO!$B$10:$B$174,MATCH($A348,PRESUPUESTO!$A$10:$A$174,0)),"⚠ clave no existe"))</f>
        <v/>
      </c>
      <c r="M348" s="51">
        <f t="array" ref="M348">IF($A348="","",IFERROR(INDEX(PRESUPUESTO!$C$10:$C$262,MATCH($A348,PRESUPUESTO!$A$10:$A$262,0)),""))</f>
        <v/>
      </c>
      <c r="N348" s="51">
        <f>IF($A348="","",IFERROR(SUMIF($A$10:$A$509,$A348,$I$10:$I$509)-$M348,""))</f>
        <v/>
      </c>
      <c r="O348" s="218" t="n"/>
      <c r="P348" s="4" t="n"/>
      <c r="Q348" s="4" t="n"/>
      <c r="R348" s="4" t="n"/>
      <c r="S348" s="4" t="n"/>
      <c r="T348" s="4" t="n"/>
      <c r="U348" s="4" t="n"/>
      <c r="V348" s="4" t="n"/>
      <c r="W348" s="4" t="n"/>
      <c r="X348" s="4" t="n"/>
      <c r="Y348" s="4" t="n"/>
      <c r="Z348" s="4" t="n"/>
    </row>
    <row r="349" ht="15.75" customHeight="1" s="371">
      <c r="A349" s="218" t="n"/>
      <c r="B349" s="218">
        <f t="array" ref="B349">IF($A349="","",IFERROR(INDEX(PRESUPUESTO!$N$10:$N$262,MATCH($A349,PRESUPUESTO!$A$10:$A$262,0)),""))</f>
        <v/>
      </c>
      <c r="C349" s="218" t="n"/>
      <c r="D349" s="218" t="n"/>
      <c r="E349" s="218" t="n"/>
      <c r="F349" s="218" t="n"/>
      <c r="G349" s="218" t="n"/>
      <c r="H349" s="218" t="n"/>
      <c r="I349" s="218" t="n"/>
      <c r="J349" s="218">
        <f t="array" ref="J349">IF($A349="","",IFERROR(INDEX(PRESUPUESTO!$D$10:$D$174,MATCH($A349&amp;"|"&amp;$B349,PRESUPUESTO!$O$10:$O$174,0)),"⚠"))</f>
        <v/>
      </c>
      <c r="K349" s="218">
        <f t="array" ref="K349">IF($A349="","",IFERROR(INDEX(PRESUPUESTO!$C$10:$C$174,MATCH($A349&amp;"|"&amp;$B349,PRESUPUESTO!$O$10:$O$174,0)),""))</f>
        <v/>
      </c>
      <c r="L349" s="47">
        <f t="array" ref="L349">IF($A349="","",IFERROR(INDEX(PRESUPUESTO!$B$10:$B$174,MATCH($A349,PRESUPUESTO!$A$10:$A$174,0)),"⚠ clave no existe"))</f>
        <v/>
      </c>
      <c r="M349" s="51">
        <f t="array" ref="M349">IF($A349="","",IFERROR(INDEX(PRESUPUESTO!$C$10:$C$262,MATCH($A349,PRESUPUESTO!$A$10:$A$262,0)),""))</f>
        <v/>
      </c>
      <c r="N349" s="51">
        <f>IF($A349="","",IFERROR(SUMIF($A$10:$A$509,$A349,$I$10:$I$509)-$M349,""))</f>
        <v/>
      </c>
      <c r="O349" s="218" t="n"/>
      <c r="P349" s="4" t="n"/>
      <c r="Q349" s="4" t="n"/>
      <c r="R349" s="4" t="n"/>
      <c r="S349" s="4" t="n"/>
      <c r="T349" s="4" t="n"/>
      <c r="U349" s="4" t="n"/>
      <c r="V349" s="4" t="n"/>
      <c r="W349" s="4" t="n"/>
      <c r="X349" s="4" t="n"/>
      <c r="Y349" s="4" t="n"/>
      <c r="Z349" s="4" t="n"/>
    </row>
    <row r="350" ht="15.75" customHeight="1" s="371">
      <c r="A350" s="218" t="n"/>
      <c r="B350" s="218">
        <f t="array" ref="B350">IF($A350="","",IFERROR(INDEX(PRESUPUESTO!$N$10:$N$262,MATCH($A350,PRESUPUESTO!$A$10:$A$262,0)),""))</f>
        <v/>
      </c>
      <c r="C350" s="218" t="n"/>
      <c r="D350" s="218" t="n"/>
      <c r="E350" s="218" t="n"/>
      <c r="F350" s="218" t="n"/>
      <c r="G350" s="218" t="n"/>
      <c r="H350" s="218" t="n"/>
      <c r="I350" s="218" t="n"/>
      <c r="J350" s="218">
        <f t="array" ref="J350">IF($A350="","",IFERROR(INDEX(PRESUPUESTO!$D$10:$D$174,MATCH($A350&amp;"|"&amp;$B350,PRESUPUESTO!$O$10:$O$174,0)),"⚠"))</f>
        <v/>
      </c>
      <c r="K350" s="218">
        <f t="array" ref="K350">IF($A350="","",IFERROR(INDEX(PRESUPUESTO!$C$10:$C$174,MATCH($A350&amp;"|"&amp;$B350,PRESUPUESTO!$O$10:$O$174,0)),""))</f>
        <v/>
      </c>
      <c r="L350" s="47">
        <f t="array" ref="L350">IF($A350="","",IFERROR(INDEX(PRESUPUESTO!$B$10:$B$174,MATCH($A350,PRESUPUESTO!$A$10:$A$174,0)),"⚠ clave no existe"))</f>
        <v/>
      </c>
      <c r="M350" s="51">
        <f t="array" ref="M350">IF($A350="","",IFERROR(INDEX(PRESUPUESTO!$C$10:$C$262,MATCH($A350,PRESUPUESTO!$A$10:$A$262,0)),""))</f>
        <v/>
      </c>
      <c r="N350" s="51">
        <f>IF($A350="","",IFERROR(SUMIF($A$10:$A$509,$A350,$I$10:$I$509)-$M350,""))</f>
        <v/>
      </c>
      <c r="O350" s="218" t="n"/>
      <c r="P350" s="4" t="n"/>
      <c r="Q350" s="4" t="n"/>
      <c r="R350" s="4" t="n"/>
      <c r="S350" s="4" t="n"/>
      <c r="T350" s="4" t="n"/>
      <c r="U350" s="4" t="n"/>
      <c r="V350" s="4" t="n"/>
      <c r="W350" s="4" t="n"/>
      <c r="X350" s="4" t="n"/>
      <c r="Y350" s="4" t="n"/>
      <c r="Z350" s="4" t="n"/>
    </row>
    <row r="351" ht="15.75" customHeight="1" s="371">
      <c r="A351" s="218" t="n"/>
      <c r="B351" s="218">
        <f t="array" ref="B351">IF($A351="","",IFERROR(INDEX(PRESUPUESTO!$N$10:$N$262,MATCH($A351,PRESUPUESTO!$A$10:$A$262,0)),""))</f>
        <v/>
      </c>
      <c r="C351" s="218" t="n"/>
      <c r="D351" s="218" t="n"/>
      <c r="E351" s="218" t="n"/>
      <c r="F351" s="218" t="n"/>
      <c r="G351" s="218" t="n"/>
      <c r="H351" s="218" t="n"/>
      <c r="I351" s="218" t="n"/>
      <c r="J351" s="218">
        <f t="array" ref="J351">IF($A351="","",IFERROR(INDEX(PRESUPUESTO!$D$10:$D$174,MATCH($A351&amp;"|"&amp;$B351,PRESUPUESTO!$O$10:$O$174,0)),"⚠"))</f>
        <v/>
      </c>
      <c r="K351" s="218">
        <f t="array" ref="K351">IF($A351="","",IFERROR(INDEX(PRESUPUESTO!$C$10:$C$174,MATCH($A351&amp;"|"&amp;$B351,PRESUPUESTO!$O$10:$O$174,0)),""))</f>
        <v/>
      </c>
      <c r="L351" s="47">
        <f t="array" ref="L351">IF($A351="","",IFERROR(INDEX(PRESUPUESTO!$B$10:$B$174,MATCH($A351,PRESUPUESTO!$A$10:$A$174,0)),"⚠ clave no existe"))</f>
        <v/>
      </c>
      <c r="M351" s="51">
        <f t="array" ref="M351">IF($A351="","",IFERROR(INDEX(PRESUPUESTO!$C$10:$C$262,MATCH($A351,PRESUPUESTO!$A$10:$A$262,0)),""))</f>
        <v/>
      </c>
      <c r="N351" s="51">
        <f>IF($A351="","",IFERROR(SUMIF($A$10:$A$509,$A351,$I$10:$I$509)-$M351,""))</f>
        <v/>
      </c>
      <c r="O351" s="218" t="n"/>
      <c r="P351" s="4" t="n"/>
      <c r="Q351" s="4" t="n"/>
      <c r="R351" s="4" t="n"/>
      <c r="S351" s="4" t="n"/>
      <c r="T351" s="4" t="n"/>
      <c r="U351" s="4" t="n"/>
      <c r="V351" s="4" t="n"/>
      <c r="W351" s="4" t="n"/>
      <c r="X351" s="4" t="n"/>
      <c r="Y351" s="4" t="n"/>
      <c r="Z351" s="4" t="n"/>
    </row>
    <row r="352" ht="15.75" customHeight="1" s="371">
      <c r="A352" s="218" t="n"/>
      <c r="B352" s="218">
        <f t="array" ref="B352">IF($A352="","",IFERROR(INDEX(PRESUPUESTO!$N$10:$N$262,MATCH($A352,PRESUPUESTO!$A$10:$A$262,0)),""))</f>
        <v/>
      </c>
      <c r="C352" s="218" t="n"/>
      <c r="D352" s="218" t="n"/>
      <c r="E352" s="218" t="n"/>
      <c r="F352" s="218" t="n"/>
      <c r="G352" s="218" t="n"/>
      <c r="H352" s="218" t="n"/>
      <c r="I352" s="218" t="n"/>
      <c r="J352" s="218">
        <f t="array" ref="J352">IF($A352="","",IFERROR(INDEX(PRESUPUESTO!$D$10:$D$174,MATCH($A352&amp;"|"&amp;$B352,PRESUPUESTO!$O$10:$O$174,0)),"⚠"))</f>
        <v/>
      </c>
      <c r="K352" s="218">
        <f t="array" ref="K352">IF($A352="","",IFERROR(INDEX(PRESUPUESTO!$C$10:$C$174,MATCH($A352&amp;"|"&amp;$B352,PRESUPUESTO!$O$10:$O$174,0)),""))</f>
        <v/>
      </c>
      <c r="L352" s="47">
        <f t="array" ref="L352">IF($A352="","",IFERROR(INDEX(PRESUPUESTO!$B$10:$B$174,MATCH($A352,PRESUPUESTO!$A$10:$A$174,0)),"⚠ clave no existe"))</f>
        <v/>
      </c>
      <c r="M352" s="51">
        <f t="array" ref="M352">IF($A352="","",IFERROR(INDEX(PRESUPUESTO!$C$10:$C$262,MATCH($A352,PRESUPUESTO!$A$10:$A$262,0)),""))</f>
        <v/>
      </c>
      <c r="N352" s="51">
        <f>IF($A352="","",IFERROR(SUMIF($A$10:$A$509,$A352,$I$10:$I$509)-$M352,""))</f>
        <v/>
      </c>
      <c r="O352" s="218" t="n"/>
      <c r="P352" s="4" t="n"/>
      <c r="Q352" s="4" t="n"/>
      <c r="R352" s="4" t="n"/>
      <c r="S352" s="4" t="n"/>
      <c r="T352" s="4" t="n"/>
      <c r="U352" s="4" t="n"/>
      <c r="V352" s="4" t="n"/>
      <c r="W352" s="4" t="n"/>
      <c r="X352" s="4" t="n"/>
      <c r="Y352" s="4" t="n"/>
      <c r="Z352" s="4" t="n"/>
    </row>
    <row r="353" ht="15.75" customHeight="1" s="371">
      <c r="A353" s="218" t="n"/>
      <c r="B353" s="218">
        <f t="array" ref="B353">IF($A353="","",IFERROR(INDEX(PRESUPUESTO!$N$10:$N$262,MATCH($A353,PRESUPUESTO!$A$10:$A$262,0)),""))</f>
        <v/>
      </c>
      <c r="C353" s="218" t="n"/>
      <c r="D353" s="218" t="n"/>
      <c r="E353" s="218" t="n"/>
      <c r="F353" s="218" t="n"/>
      <c r="G353" s="218" t="n"/>
      <c r="H353" s="218" t="n"/>
      <c r="I353" s="218" t="n"/>
      <c r="J353" s="218">
        <f t="array" ref="J353">IF($A353="","",IFERROR(INDEX(PRESUPUESTO!$D$10:$D$174,MATCH($A353&amp;"|"&amp;$B353,PRESUPUESTO!$O$10:$O$174,0)),"⚠"))</f>
        <v/>
      </c>
      <c r="K353" s="218">
        <f t="array" ref="K353">IF($A353="","",IFERROR(INDEX(PRESUPUESTO!$C$10:$C$174,MATCH($A353&amp;"|"&amp;$B353,PRESUPUESTO!$O$10:$O$174,0)),""))</f>
        <v/>
      </c>
      <c r="L353" s="47">
        <f t="array" ref="L353">IF($A353="","",IFERROR(INDEX(PRESUPUESTO!$B$10:$B$174,MATCH($A353,PRESUPUESTO!$A$10:$A$174,0)),"⚠ clave no existe"))</f>
        <v/>
      </c>
      <c r="M353" s="51">
        <f t="array" ref="M353">IF($A353="","",IFERROR(INDEX(PRESUPUESTO!$C$10:$C$262,MATCH($A353,PRESUPUESTO!$A$10:$A$262,0)),""))</f>
        <v/>
      </c>
      <c r="N353" s="51">
        <f>IF($A353="","",IFERROR(SUMIF($A$10:$A$509,$A353,$I$10:$I$509)-$M353,""))</f>
        <v/>
      </c>
      <c r="O353" s="218" t="n"/>
      <c r="P353" s="4" t="n"/>
      <c r="Q353" s="4" t="n"/>
      <c r="R353" s="4" t="n"/>
      <c r="S353" s="4" t="n"/>
      <c r="T353" s="4" t="n"/>
      <c r="U353" s="4" t="n"/>
      <c r="V353" s="4" t="n"/>
      <c r="W353" s="4" t="n"/>
      <c r="X353" s="4" t="n"/>
      <c r="Y353" s="4" t="n"/>
      <c r="Z353" s="4" t="n"/>
    </row>
    <row r="354" ht="15.75" customHeight="1" s="371">
      <c r="A354" s="218" t="n"/>
      <c r="B354" s="218">
        <f t="array" ref="B354">IF($A354="","",IFERROR(INDEX(PRESUPUESTO!$N$10:$N$262,MATCH($A354,PRESUPUESTO!$A$10:$A$262,0)),""))</f>
        <v/>
      </c>
      <c r="C354" s="218" t="n"/>
      <c r="D354" s="218" t="n"/>
      <c r="E354" s="218" t="n"/>
      <c r="F354" s="218" t="n"/>
      <c r="G354" s="218" t="n"/>
      <c r="H354" s="218" t="n"/>
      <c r="I354" s="218" t="n"/>
      <c r="J354" s="218">
        <f t="array" ref="J354">IF($A354="","",IFERROR(INDEX(PRESUPUESTO!$D$10:$D$174,MATCH($A354&amp;"|"&amp;$B354,PRESUPUESTO!$O$10:$O$174,0)),"⚠"))</f>
        <v/>
      </c>
      <c r="K354" s="218">
        <f t="array" ref="K354">IF($A354="","",IFERROR(INDEX(PRESUPUESTO!$C$10:$C$174,MATCH($A354&amp;"|"&amp;$B354,PRESUPUESTO!$O$10:$O$174,0)),""))</f>
        <v/>
      </c>
      <c r="L354" s="47">
        <f t="array" ref="L354">IF($A354="","",IFERROR(INDEX(PRESUPUESTO!$B$10:$B$174,MATCH($A354,PRESUPUESTO!$A$10:$A$174,0)),"⚠ clave no existe"))</f>
        <v/>
      </c>
      <c r="M354" s="51">
        <f t="array" ref="M354">IF($A354="","",IFERROR(INDEX(PRESUPUESTO!$C$10:$C$262,MATCH($A354,PRESUPUESTO!$A$10:$A$262,0)),""))</f>
        <v/>
      </c>
      <c r="N354" s="51">
        <f>IF($A354="","",IFERROR(SUMIF($A$10:$A$509,$A354,$I$10:$I$509)-$M354,""))</f>
        <v/>
      </c>
      <c r="O354" s="218" t="n"/>
      <c r="P354" s="4" t="n"/>
      <c r="Q354" s="4" t="n"/>
      <c r="R354" s="4" t="n"/>
      <c r="S354" s="4" t="n"/>
      <c r="T354" s="4" t="n"/>
      <c r="U354" s="4" t="n"/>
      <c r="V354" s="4" t="n"/>
      <c r="W354" s="4" t="n"/>
      <c r="X354" s="4" t="n"/>
      <c r="Y354" s="4" t="n"/>
      <c r="Z354" s="4" t="n"/>
    </row>
    <row r="355" ht="15.75" customHeight="1" s="371">
      <c r="A355" s="218" t="n"/>
      <c r="B355" s="218">
        <f t="array" ref="B355">IF($A355="","",IFERROR(INDEX(PRESUPUESTO!$N$10:$N$262,MATCH($A355,PRESUPUESTO!$A$10:$A$262,0)),""))</f>
        <v/>
      </c>
      <c r="C355" s="218" t="n"/>
      <c r="D355" s="218" t="n"/>
      <c r="E355" s="218" t="n"/>
      <c r="F355" s="218" t="n"/>
      <c r="G355" s="218" t="n"/>
      <c r="H355" s="218" t="n"/>
      <c r="I355" s="218" t="n"/>
      <c r="J355" s="218">
        <f t="array" ref="J355">IF($A355="","",IFERROR(INDEX(PRESUPUESTO!$D$10:$D$174,MATCH($A355&amp;"|"&amp;$B355,PRESUPUESTO!$O$10:$O$174,0)),"⚠"))</f>
        <v/>
      </c>
      <c r="K355" s="218">
        <f t="array" ref="K355">IF($A355="","",IFERROR(INDEX(PRESUPUESTO!$C$10:$C$174,MATCH($A355&amp;"|"&amp;$B355,PRESUPUESTO!$O$10:$O$174,0)),""))</f>
        <v/>
      </c>
      <c r="L355" s="47">
        <f t="array" ref="L355">IF($A355="","",IFERROR(INDEX(PRESUPUESTO!$B$10:$B$174,MATCH($A355,PRESUPUESTO!$A$10:$A$174,0)),"⚠ clave no existe"))</f>
        <v/>
      </c>
      <c r="M355" s="51">
        <f t="array" ref="M355">IF($A355="","",IFERROR(INDEX(PRESUPUESTO!$C$10:$C$262,MATCH($A355,PRESUPUESTO!$A$10:$A$262,0)),""))</f>
        <v/>
      </c>
      <c r="N355" s="51">
        <f>IF($A355="","",IFERROR(SUMIF($A$10:$A$509,$A355,$I$10:$I$509)-$M355,""))</f>
        <v/>
      </c>
      <c r="O355" s="218" t="n"/>
      <c r="P355" s="4" t="n"/>
      <c r="Q355" s="4" t="n"/>
      <c r="R355" s="4" t="n"/>
      <c r="S355" s="4" t="n"/>
      <c r="T355" s="4" t="n"/>
      <c r="U355" s="4" t="n"/>
      <c r="V355" s="4" t="n"/>
      <c r="W355" s="4" t="n"/>
      <c r="X355" s="4" t="n"/>
      <c r="Y355" s="4" t="n"/>
      <c r="Z355" s="4" t="n"/>
    </row>
    <row r="356" ht="15.75" customHeight="1" s="371">
      <c r="A356" s="218" t="n"/>
      <c r="B356" s="218">
        <f t="array" ref="B356">IF($A356="","",IFERROR(INDEX(PRESUPUESTO!$N$10:$N$262,MATCH($A356,PRESUPUESTO!$A$10:$A$262,0)),""))</f>
        <v/>
      </c>
      <c r="C356" s="218" t="n"/>
      <c r="D356" s="218" t="n"/>
      <c r="E356" s="218" t="n"/>
      <c r="F356" s="218" t="n"/>
      <c r="G356" s="218" t="n"/>
      <c r="H356" s="218" t="n"/>
      <c r="I356" s="218" t="n"/>
      <c r="J356" s="218">
        <f t="array" ref="J356">IF($A356="","",IFERROR(INDEX(PRESUPUESTO!$D$10:$D$174,MATCH($A356&amp;"|"&amp;$B356,PRESUPUESTO!$O$10:$O$174,0)),"⚠"))</f>
        <v/>
      </c>
      <c r="K356" s="218">
        <f t="array" ref="K356">IF($A356="","",IFERROR(INDEX(PRESUPUESTO!$C$10:$C$174,MATCH($A356&amp;"|"&amp;$B356,PRESUPUESTO!$O$10:$O$174,0)),""))</f>
        <v/>
      </c>
      <c r="L356" s="47">
        <f t="array" ref="L356">IF($A356="","",IFERROR(INDEX(PRESUPUESTO!$B$10:$B$174,MATCH($A356,PRESUPUESTO!$A$10:$A$174,0)),"⚠ clave no existe"))</f>
        <v/>
      </c>
      <c r="M356" s="51">
        <f t="array" ref="M356">IF($A356="","",IFERROR(INDEX(PRESUPUESTO!$C$10:$C$262,MATCH($A356,PRESUPUESTO!$A$10:$A$262,0)),""))</f>
        <v/>
      </c>
      <c r="N356" s="51">
        <f>IF($A356="","",IFERROR(SUMIF($A$10:$A$509,$A356,$I$10:$I$509)-$M356,""))</f>
        <v/>
      </c>
      <c r="O356" s="218" t="n"/>
      <c r="P356" s="4" t="n"/>
      <c r="Q356" s="4" t="n"/>
      <c r="R356" s="4" t="n"/>
      <c r="S356" s="4" t="n"/>
      <c r="T356" s="4" t="n"/>
      <c r="U356" s="4" t="n"/>
      <c r="V356" s="4" t="n"/>
      <c r="W356" s="4" t="n"/>
      <c r="X356" s="4" t="n"/>
      <c r="Y356" s="4" t="n"/>
      <c r="Z356" s="4" t="n"/>
    </row>
    <row r="357" ht="15.75" customHeight="1" s="371">
      <c r="A357" s="218" t="n"/>
      <c r="B357" s="218">
        <f t="array" ref="B357">IF($A357="","",IFERROR(INDEX(PRESUPUESTO!$N$10:$N$262,MATCH($A357,PRESUPUESTO!$A$10:$A$262,0)),""))</f>
        <v/>
      </c>
      <c r="C357" s="218" t="n"/>
      <c r="D357" s="218" t="n"/>
      <c r="E357" s="218" t="n"/>
      <c r="F357" s="218" t="n"/>
      <c r="G357" s="218" t="n"/>
      <c r="H357" s="218" t="n"/>
      <c r="I357" s="218" t="n"/>
      <c r="J357" s="218">
        <f t="array" ref="J357">IF($A357="","",IFERROR(INDEX(PRESUPUESTO!$D$10:$D$174,MATCH($A357&amp;"|"&amp;$B357,PRESUPUESTO!$O$10:$O$174,0)),"⚠"))</f>
        <v/>
      </c>
      <c r="K357" s="218">
        <f t="array" ref="K357">IF($A357="","",IFERROR(INDEX(PRESUPUESTO!$C$10:$C$174,MATCH($A357&amp;"|"&amp;$B357,PRESUPUESTO!$O$10:$O$174,0)),""))</f>
        <v/>
      </c>
      <c r="L357" s="47">
        <f t="array" ref="L357">IF($A357="","",IFERROR(INDEX(PRESUPUESTO!$B$10:$B$174,MATCH($A357,PRESUPUESTO!$A$10:$A$174,0)),"⚠ clave no existe"))</f>
        <v/>
      </c>
      <c r="M357" s="51">
        <f t="array" ref="M357">IF($A357="","",IFERROR(INDEX(PRESUPUESTO!$C$10:$C$262,MATCH($A357,PRESUPUESTO!$A$10:$A$262,0)),""))</f>
        <v/>
      </c>
      <c r="N357" s="51">
        <f>IF($A357="","",IFERROR(SUMIF($A$10:$A$509,$A357,$I$10:$I$509)-$M357,""))</f>
        <v/>
      </c>
      <c r="O357" s="218" t="n"/>
      <c r="P357" s="4" t="n"/>
      <c r="Q357" s="4" t="n"/>
      <c r="R357" s="4" t="n"/>
      <c r="S357" s="4" t="n"/>
      <c r="T357" s="4" t="n"/>
      <c r="U357" s="4" t="n"/>
      <c r="V357" s="4" t="n"/>
      <c r="W357" s="4" t="n"/>
      <c r="X357" s="4" t="n"/>
      <c r="Y357" s="4" t="n"/>
      <c r="Z357" s="4" t="n"/>
    </row>
    <row r="358" ht="15.75" customHeight="1" s="371">
      <c r="A358" s="218" t="n"/>
      <c r="B358" s="218">
        <f t="array" ref="B358">IF($A358="","",IFERROR(INDEX(PRESUPUESTO!$N$10:$N$262,MATCH($A358,PRESUPUESTO!$A$10:$A$262,0)),""))</f>
        <v/>
      </c>
      <c r="C358" s="218" t="n"/>
      <c r="D358" s="218" t="n"/>
      <c r="E358" s="218" t="n"/>
      <c r="F358" s="218" t="n"/>
      <c r="G358" s="218" t="n"/>
      <c r="H358" s="218" t="n"/>
      <c r="I358" s="218" t="n"/>
      <c r="J358" s="218">
        <f t="array" ref="J358">IF($A358="","",IFERROR(INDEX(PRESUPUESTO!$D$10:$D$174,MATCH($A358&amp;"|"&amp;$B358,PRESUPUESTO!$O$10:$O$174,0)),"⚠"))</f>
        <v/>
      </c>
      <c r="K358" s="218">
        <f t="array" ref="K358">IF($A358="","",IFERROR(INDEX(PRESUPUESTO!$C$10:$C$174,MATCH($A358&amp;"|"&amp;$B358,PRESUPUESTO!$O$10:$O$174,0)),""))</f>
        <v/>
      </c>
      <c r="L358" s="47">
        <f t="array" ref="L358">IF($A358="","",IFERROR(INDEX(PRESUPUESTO!$B$10:$B$174,MATCH($A358,PRESUPUESTO!$A$10:$A$174,0)),"⚠ clave no existe"))</f>
        <v/>
      </c>
      <c r="M358" s="51">
        <f t="array" ref="M358">IF($A358="","",IFERROR(INDEX(PRESUPUESTO!$C$10:$C$262,MATCH($A358,PRESUPUESTO!$A$10:$A$262,0)),""))</f>
        <v/>
      </c>
      <c r="N358" s="51">
        <f>IF($A358="","",IFERROR(SUMIF($A$10:$A$509,$A358,$I$10:$I$509)-$M358,""))</f>
        <v/>
      </c>
      <c r="O358" s="218" t="n"/>
      <c r="P358" s="4" t="n"/>
      <c r="Q358" s="4" t="n"/>
      <c r="R358" s="4" t="n"/>
      <c r="S358" s="4" t="n"/>
      <c r="T358" s="4" t="n"/>
      <c r="U358" s="4" t="n"/>
      <c r="V358" s="4" t="n"/>
      <c r="W358" s="4" t="n"/>
      <c r="X358" s="4" t="n"/>
      <c r="Y358" s="4" t="n"/>
      <c r="Z358" s="4" t="n"/>
    </row>
    <row r="359" ht="15.75" customHeight="1" s="371">
      <c r="A359" s="218" t="n"/>
      <c r="B359" s="218">
        <f t="array" ref="B359">IF($A359="","",IFERROR(INDEX(PRESUPUESTO!$N$10:$N$262,MATCH($A359,PRESUPUESTO!$A$10:$A$262,0)),""))</f>
        <v/>
      </c>
      <c r="C359" s="218" t="n"/>
      <c r="D359" s="218" t="n"/>
      <c r="E359" s="218" t="n"/>
      <c r="F359" s="218" t="n"/>
      <c r="G359" s="218" t="n"/>
      <c r="H359" s="218" t="n"/>
      <c r="I359" s="218" t="n"/>
      <c r="J359" s="218">
        <f t="array" ref="J359">IF($A359="","",IFERROR(INDEX(PRESUPUESTO!$D$10:$D$174,MATCH($A359&amp;"|"&amp;$B359,PRESUPUESTO!$O$10:$O$174,0)),"⚠"))</f>
        <v/>
      </c>
      <c r="K359" s="218">
        <f t="array" ref="K359">IF($A359="","",IFERROR(INDEX(PRESUPUESTO!$C$10:$C$174,MATCH($A359&amp;"|"&amp;$B359,PRESUPUESTO!$O$10:$O$174,0)),""))</f>
        <v/>
      </c>
      <c r="L359" s="47">
        <f t="array" ref="L359">IF($A359="","",IFERROR(INDEX(PRESUPUESTO!$B$10:$B$174,MATCH($A359,PRESUPUESTO!$A$10:$A$174,0)),"⚠ clave no existe"))</f>
        <v/>
      </c>
      <c r="M359" s="51">
        <f t="array" ref="M359">IF($A359="","",IFERROR(INDEX(PRESUPUESTO!$C$10:$C$262,MATCH($A359,PRESUPUESTO!$A$10:$A$262,0)),""))</f>
        <v/>
      </c>
      <c r="N359" s="51">
        <f>IF($A359="","",IFERROR(SUMIF($A$10:$A$509,$A359,$I$10:$I$509)-$M359,""))</f>
        <v/>
      </c>
      <c r="O359" s="218" t="n"/>
      <c r="P359" s="4" t="n"/>
      <c r="Q359" s="4" t="n"/>
      <c r="R359" s="4" t="n"/>
      <c r="S359" s="4" t="n"/>
      <c r="T359" s="4" t="n"/>
      <c r="U359" s="4" t="n"/>
      <c r="V359" s="4" t="n"/>
      <c r="W359" s="4" t="n"/>
      <c r="X359" s="4" t="n"/>
      <c r="Y359" s="4" t="n"/>
      <c r="Z359" s="4" t="n"/>
    </row>
    <row r="360" ht="15.75" customHeight="1" s="371">
      <c r="A360" s="218" t="n"/>
      <c r="B360" s="218">
        <f t="array" ref="B360">IF($A360="","",IFERROR(INDEX(PRESUPUESTO!$N$10:$N$262,MATCH($A360,PRESUPUESTO!$A$10:$A$262,0)),""))</f>
        <v/>
      </c>
      <c r="C360" s="218" t="n"/>
      <c r="D360" s="218" t="n"/>
      <c r="E360" s="218" t="n"/>
      <c r="F360" s="218" t="n"/>
      <c r="G360" s="218" t="n"/>
      <c r="H360" s="218" t="n"/>
      <c r="I360" s="218" t="n"/>
      <c r="J360" s="218">
        <f t="array" ref="J360">IF($A360="","",IFERROR(INDEX(PRESUPUESTO!$D$10:$D$174,MATCH($A360&amp;"|"&amp;$B360,PRESUPUESTO!$O$10:$O$174,0)),"⚠"))</f>
        <v/>
      </c>
      <c r="K360" s="218">
        <f t="array" ref="K360">IF($A360="","",IFERROR(INDEX(PRESUPUESTO!$C$10:$C$174,MATCH($A360&amp;"|"&amp;$B360,PRESUPUESTO!$O$10:$O$174,0)),""))</f>
        <v/>
      </c>
      <c r="L360" s="47">
        <f t="array" ref="L360">IF($A360="","",IFERROR(INDEX(PRESUPUESTO!$B$10:$B$174,MATCH($A360,PRESUPUESTO!$A$10:$A$174,0)),"⚠ clave no existe"))</f>
        <v/>
      </c>
      <c r="M360" s="51">
        <f t="array" ref="M360">IF($A360="","",IFERROR(INDEX(PRESUPUESTO!$C$10:$C$262,MATCH($A360,PRESUPUESTO!$A$10:$A$262,0)),""))</f>
        <v/>
      </c>
      <c r="N360" s="51">
        <f>IF($A360="","",IFERROR(SUMIF($A$10:$A$509,$A360,$I$10:$I$509)-$M360,""))</f>
        <v/>
      </c>
      <c r="O360" s="218" t="n"/>
      <c r="P360" s="4" t="n"/>
      <c r="Q360" s="4" t="n"/>
      <c r="R360" s="4" t="n"/>
      <c r="S360" s="4" t="n"/>
      <c r="T360" s="4" t="n"/>
      <c r="U360" s="4" t="n"/>
      <c r="V360" s="4" t="n"/>
      <c r="W360" s="4" t="n"/>
      <c r="X360" s="4" t="n"/>
      <c r="Y360" s="4" t="n"/>
      <c r="Z360" s="4" t="n"/>
    </row>
    <row r="361" ht="15.75" customHeight="1" s="371">
      <c r="A361" s="218" t="n"/>
      <c r="B361" s="218">
        <f t="array" ref="B361">IF($A361="","",IFERROR(INDEX(PRESUPUESTO!$N$10:$N$262,MATCH($A361,PRESUPUESTO!$A$10:$A$262,0)),""))</f>
        <v/>
      </c>
      <c r="C361" s="218" t="n"/>
      <c r="D361" s="218" t="n"/>
      <c r="E361" s="218" t="n"/>
      <c r="F361" s="218" t="n"/>
      <c r="G361" s="218" t="n"/>
      <c r="H361" s="218" t="n"/>
      <c r="I361" s="218" t="n"/>
      <c r="J361" s="218">
        <f t="array" ref="J361">IF($A361="","",IFERROR(INDEX(PRESUPUESTO!$D$10:$D$174,MATCH($A361&amp;"|"&amp;$B361,PRESUPUESTO!$O$10:$O$174,0)),"⚠"))</f>
        <v/>
      </c>
      <c r="K361" s="218">
        <f t="array" ref="K361">IF($A361="","",IFERROR(INDEX(PRESUPUESTO!$C$10:$C$174,MATCH($A361&amp;"|"&amp;$B361,PRESUPUESTO!$O$10:$O$174,0)),""))</f>
        <v/>
      </c>
      <c r="L361" s="47">
        <f t="array" ref="L361">IF($A361="","",IFERROR(INDEX(PRESUPUESTO!$B$10:$B$174,MATCH($A361,PRESUPUESTO!$A$10:$A$174,0)),"⚠ clave no existe"))</f>
        <v/>
      </c>
      <c r="M361" s="51">
        <f t="array" ref="M361">IF($A361="","",IFERROR(INDEX(PRESUPUESTO!$C$10:$C$262,MATCH($A361,PRESUPUESTO!$A$10:$A$262,0)),""))</f>
        <v/>
      </c>
      <c r="N361" s="51">
        <f>IF($A361="","",IFERROR(SUMIF($A$10:$A$509,$A361,$I$10:$I$509)-$M361,""))</f>
        <v/>
      </c>
      <c r="O361" s="218" t="n"/>
      <c r="P361" s="4" t="n"/>
      <c r="Q361" s="4" t="n"/>
      <c r="R361" s="4" t="n"/>
      <c r="S361" s="4" t="n"/>
      <c r="T361" s="4" t="n"/>
      <c r="U361" s="4" t="n"/>
      <c r="V361" s="4" t="n"/>
      <c r="W361" s="4" t="n"/>
      <c r="X361" s="4" t="n"/>
      <c r="Y361" s="4" t="n"/>
      <c r="Z361" s="4" t="n"/>
    </row>
    <row r="362" ht="15.75" customHeight="1" s="371">
      <c r="A362" s="218" t="n"/>
      <c r="B362" s="218">
        <f t="array" ref="B362">IF($A362="","",IFERROR(INDEX(PRESUPUESTO!$N$10:$N$262,MATCH($A362,PRESUPUESTO!$A$10:$A$262,0)),""))</f>
        <v/>
      </c>
      <c r="C362" s="218" t="n"/>
      <c r="D362" s="218" t="n"/>
      <c r="E362" s="218" t="n"/>
      <c r="F362" s="218" t="n"/>
      <c r="G362" s="218" t="n"/>
      <c r="H362" s="218" t="n"/>
      <c r="I362" s="218" t="n"/>
      <c r="J362" s="218">
        <f t="array" ref="J362">IF($A362="","",IFERROR(INDEX(PRESUPUESTO!$D$10:$D$174,MATCH($A362&amp;"|"&amp;$B362,PRESUPUESTO!$O$10:$O$174,0)),"⚠"))</f>
        <v/>
      </c>
      <c r="K362" s="218">
        <f t="array" ref="K362">IF($A362="","",IFERROR(INDEX(PRESUPUESTO!$C$10:$C$174,MATCH($A362&amp;"|"&amp;$B362,PRESUPUESTO!$O$10:$O$174,0)),""))</f>
        <v/>
      </c>
      <c r="L362" s="47">
        <f t="array" ref="L362">IF($A362="","",IFERROR(INDEX(PRESUPUESTO!$B$10:$B$174,MATCH($A362,PRESUPUESTO!$A$10:$A$174,0)),"⚠ clave no existe"))</f>
        <v/>
      </c>
      <c r="M362" s="51">
        <f t="array" ref="M362">IF($A362="","",IFERROR(INDEX(PRESUPUESTO!$C$10:$C$262,MATCH($A362,PRESUPUESTO!$A$10:$A$262,0)),""))</f>
        <v/>
      </c>
      <c r="N362" s="51">
        <f>IF($A362="","",IFERROR(SUMIF($A$10:$A$509,$A362,$I$10:$I$509)-$M362,""))</f>
        <v/>
      </c>
      <c r="O362" s="218" t="n"/>
      <c r="P362" s="4" t="n"/>
      <c r="Q362" s="4" t="n"/>
      <c r="R362" s="4" t="n"/>
      <c r="S362" s="4" t="n"/>
      <c r="T362" s="4" t="n"/>
      <c r="U362" s="4" t="n"/>
      <c r="V362" s="4" t="n"/>
      <c r="W362" s="4" t="n"/>
      <c r="X362" s="4" t="n"/>
      <c r="Y362" s="4" t="n"/>
      <c r="Z362" s="4" t="n"/>
    </row>
    <row r="363" ht="15.75" customHeight="1" s="371">
      <c r="A363" s="218" t="n"/>
      <c r="B363" s="218">
        <f t="array" ref="B363">IF($A363="","",IFERROR(INDEX(PRESUPUESTO!$N$10:$N$262,MATCH($A363,PRESUPUESTO!$A$10:$A$262,0)),""))</f>
        <v/>
      </c>
      <c r="C363" s="218" t="n"/>
      <c r="D363" s="218" t="n"/>
      <c r="E363" s="218" t="n"/>
      <c r="F363" s="218" t="n"/>
      <c r="G363" s="218" t="n"/>
      <c r="H363" s="218" t="n"/>
      <c r="I363" s="218" t="n"/>
      <c r="J363" s="218">
        <f t="array" ref="J363">IF($A363="","",IFERROR(INDEX(PRESUPUESTO!$D$10:$D$174,MATCH($A363&amp;"|"&amp;$B363,PRESUPUESTO!$O$10:$O$174,0)),"⚠"))</f>
        <v/>
      </c>
      <c r="K363" s="218">
        <f t="array" ref="K363">IF($A363="","",IFERROR(INDEX(PRESUPUESTO!$C$10:$C$174,MATCH($A363&amp;"|"&amp;$B363,PRESUPUESTO!$O$10:$O$174,0)),""))</f>
        <v/>
      </c>
      <c r="L363" s="47">
        <f t="array" ref="L363">IF($A363="","",IFERROR(INDEX(PRESUPUESTO!$B$10:$B$174,MATCH($A363,PRESUPUESTO!$A$10:$A$174,0)),"⚠ clave no existe"))</f>
        <v/>
      </c>
      <c r="M363" s="51">
        <f t="array" ref="M363">IF($A363="","",IFERROR(INDEX(PRESUPUESTO!$C$10:$C$262,MATCH($A363,PRESUPUESTO!$A$10:$A$262,0)),""))</f>
        <v/>
      </c>
      <c r="N363" s="51">
        <f>IF($A363="","",IFERROR(SUMIF($A$10:$A$509,$A363,$I$10:$I$509)-$M363,""))</f>
        <v/>
      </c>
      <c r="O363" s="218" t="n"/>
      <c r="P363" s="4" t="n"/>
      <c r="Q363" s="4" t="n"/>
      <c r="R363" s="4" t="n"/>
      <c r="S363" s="4" t="n"/>
      <c r="T363" s="4" t="n"/>
      <c r="U363" s="4" t="n"/>
      <c r="V363" s="4" t="n"/>
      <c r="W363" s="4" t="n"/>
      <c r="X363" s="4" t="n"/>
      <c r="Y363" s="4" t="n"/>
      <c r="Z363" s="4" t="n"/>
    </row>
    <row r="364" ht="15.75" customHeight="1" s="371">
      <c r="A364" s="218" t="n"/>
      <c r="B364" s="218">
        <f t="array" ref="B364">IF($A364="","",IFERROR(INDEX(PRESUPUESTO!$N$10:$N$262,MATCH($A364,PRESUPUESTO!$A$10:$A$262,0)),""))</f>
        <v/>
      </c>
      <c r="C364" s="218" t="n"/>
      <c r="D364" s="218" t="n"/>
      <c r="E364" s="218" t="n"/>
      <c r="F364" s="218" t="n"/>
      <c r="G364" s="218" t="n"/>
      <c r="H364" s="218" t="n"/>
      <c r="I364" s="218" t="n"/>
      <c r="J364" s="218">
        <f t="array" ref="J364">IF($A364="","",IFERROR(INDEX(PRESUPUESTO!$D$10:$D$174,MATCH($A364&amp;"|"&amp;$B364,PRESUPUESTO!$O$10:$O$174,0)),"⚠"))</f>
        <v/>
      </c>
      <c r="K364" s="218">
        <f t="array" ref="K364">IF($A364="","",IFERROR(INDEX(PRESUPUESTO!$C$10:$C$174,MATCH($A364&amp;"|"&amp;$B364,PRESUPUESTO!$O$10:$O$174,0)),""))</f>
        <v/>
      </c>
      <c r="L364" s="47">
        <f t="array" ref="L364">IF($A364="","",IFERROR(INDEX(PRESUPUESTO!$B$10:$B$174,MATCH($A364,PRESUPUESTO!$A$10:$A$174,0)),"⚠ clave no existe"))</f>
        <v/>
      </c>
      <c r="M364" s="51">
        <f t="array" ref="M364">IF($A364="","",IFERROR(INDEX(PRESUPUESTO!$C$10:$C$262,MATCH($A364,PRESUPUESTO!$A$10:$A$262,0)),""))</f>
        <v/>
      </c>
      <c r="N364" s="51">
        <f>IF($A364="","",IFERROR(SUMIF($A$10:$A$509,$A364,$I$10:$I$509)-$M364,""))</f>
        <v/>
      </c>
      <c r="O364" s="218" t="n"/>
      <c r="P364" s="4" t="n"/>
      <c r="Q364" s="4" t="n"/>
      <c r="R364" s="4" t="n"/>
      <c r="S364" s="4" t="n"/>
      <c r="T364" s="4" t="n"/>
      <c r="U364" s="4" t="n"/>
      <c r="V364" s="4" t="n"/>
      <c r="W364" s="4" t="n"/>
      <c r="X364" s="4" t="n"/>
      <c r="Y364" s="4" t="n"/>
      <c r="Z364" s="4" t="n"/>
    </row>
    <row r="365" ht="15.75" customHeight="1" s="371">
      <c r="A365" s="218" t="n"/>
      <c r="B365" s="218">
        <f t="array" ref="B365">IF($A365="","",IFERROR(INDEX(PRESUPUESTO!$N$10:$N$262,MATCH($A365,PRESUPUESTO!$A$10:$A$262,0)),""))</f>
        <v/>
      </c>
      <c r="C365" s="218" t="n"/>
      <c r="D365" s="218" t="n"/>
      <c r="E365" s="218" t="n"/>
      <c r="F365" s="218" t="n"/>
      <c r="G365" s="218" t="n"/>
      <c r="H365" s="218" t="n"/>
      <c r="I365" s="218" t="n"/>
      <c r="J365" s="218">
        <f t="array" ref="J365">IF($A365="","",IFERROR(INDEX(PRESUPUESTO!$D$10:$D$174,MATCH($A365&amp;"|"&amp;$B365,PRESUPUESTO!$O$10:$O$174,0)),"⚠"))</f>
        <v/>
      </c>
      <c r="K365" s="218">
        <f t="array" ref="K365">IF($A365="","",IFERROR(INDEX(PRESUPUESTO!$C$10:$C$174,MATCH($A365&amp;"|"&amp;$B365,PRESUPUESTO!$O$10:$O$174,0)),""))</f>
        <v/>
      </c>
      <c r="L365" s="47">
        <f t="array" ref="L365">IF($A365="","",IFERROR(INDEX(PRESUPUESTO!$B$10:$B$174,MATCH($A365,PRESUPUESTO!$A$10:$A$174,0)),"⚠ clave no existe"))</f>
        <v/>
      </c>
      <c r="M365" s="51">
        <f t="array" ref="M365">IF($A365="","",IFERROR(INDEX(PRESUPUESTO!$C$10:$C$262,MATCH($A365,PRESUPUESTO!$A$10:$A$262,0)),""))</f>
        <v/>
      </c>
      <c r="N365" s="51">
        <f>IF($A365="","",IFERROR(SUMIF($A$10:$A$509,$A365,$I$10:$I$509)-$M365,""))</f>
        <v/>
      </c>
      <c r="O365" s="218" t="n"/>
      <c r="P365" s="4" t="n"/>
      <c r="Q365" s="4" t="n"/>
      <c r="R365" s="4" t="n"/>
      <c r="S365" s="4" t="n"/>
      <c r="T365" s="4" t="n"/>
      <c r="U365" s="4" t="n"/>
      <c r="V365" s="4" t="n"/>
      <c r="W365" s="4" t="n"/>
      <c r="X365" s="4" t="n"/>
      <c r="Y365" s="4" t="n"/>
      <c r="Z365" s="4" t="n"/>
    </row>
    <row r="366" ht="15.75" customHeight="1" s="371">
      <c r="A366" s="218" t="n"/>
      <c r="B366" s="218">
        <f t="array" ref="B366">IF($A366="","",IFERROR(INDEX(PRESUPUESTO!$N$10:$N$262,MATCH($A366,PRESUPUESTO!$A$10:$A$262,0)),""))</f>
        <v/>
      </c>
      <c r="C366" s="218" t="n"/>
      <c r="D366" s="218" t="n"/>
      <c r="E366" s="218" t="n"/>
      <c r="F366" s="218" t="n"/>
      <c r="G366" s="218" t="n"/>
      <c r="H366" s="218" t="n"/>
      <c r="I366" s="218" t="n"/>
      <c r="J366" s="218">
        <f t="array" ref="J366">IF($A366="","",IFERROR(INDEX(PRESUPUESTO!$D$10:$D$174,MATCH($A366&amp;"|"&amp;$B366,PRESUPUESTO!$O$10:$O$174,0)),"⚠"))</f>
        <v/>
      </c>
      <c r="K366" s="218">
        <f t="array" ref="K366">IF($A366="","",IFERROR(INDEX(PRESUPUESTO!$C$10:$C$174,MATCH($A366&amp;"|"&amp;$B366,PRESUPUESTO!$O$10:$O$174,0)),""))</f>
        <v/>
      </c>
      <c r="L366" s="47">
        <f t="array" ref="L366">IF($A366="","",IFERROR(INDEX(PRESUPUESTO!$B$10:$B$174,MATCH($A366,PRESUPUESTO!$A$10:$A$174,0)),"⚠ clave no existe"))</f>
        <v/>
      </c>
      <c r="M366" s="51">
        <f t="array" ref="M366">IF($A366="","",IFERROR(INDEX(PRESUPUESTO!$C$10:$C$262,MATCH($A366,PRESUPUESTO!$A$10:$A$262,0)),""))</f>
        <v/>
      </c>
      <c r="N366" s="51">
        <f>IF($A366="","",IFERROR(SUMIF($A$10:$A$509,$A366,$I$10:$I$509)-$M366,""))</f>
        <v/>
      </c>
      <c r="O366" s="218" t="n"/>
      <c r="P366" s="4" t="n"/>
      <c r="Q366" s="4" t="n"/>
      <c r="R366" s="4" t="n"/>
      <c r="S366" s="4" t="n"/>
      <c r="T366" s="4" t="n"/>
      <c r="U366" s="4" t="n"/>
      <c r="V366" s="4" t="n"/>
      <c r="W366" s="4" t="n"/>
      <c r="X366" s="4" t="n"/>
      <c r="Y366" s="4" t="n"/>
      <c r="Z366" s="4" t="n"/>
    </row>
    <row r="367" ht="15.75" customHeight="1" s="371">
      <c r="A367" s="218" t="n"/>
      <c r="B367" s="218">
        <f t="array" ref="B367">IF($A367="","",IFERROR(INDEX(PRESUPUESTO!$N$10:$N$262,MATCH($A367,PRESUPUESTO!$A$10:$A$262,0)),""))</f>
        <v/>
      </c>
      <c r="C367" s="218" t="n"/>
      <c r="D367" s="218" t="n"/>
      <c r="E367" s="218" t="n"/>
      <c r="F367" s="218" t="n"/>
      <c r="G367" s="218" t="n"/>
      <c r="H367" s="218" t="n"/>
      <c r="I367" s="218" t="n"/>
      <c r="J367" s="218">
        <f t="array" ref="J367">IF($A367="","",IFERROR(INDEX(PRESUPUESTO!$D$10:$D$174,MATCH($A367&amp;"|"&amp;$B367,PRESUPUESTO!$O$10:$O$174,0)),"⚠"))</f>
        <v/>
      </c>
      <c r="K367" s="218">
        <f t="array" ref="K367">IF($A367="","",IFERROR(INDEX(PRESUPUESTO!$C$10:$C$174,MATCH($A367&amp;"|"&amp;$B367,PRESUPUESTO!$O$10:$O$174,0)),""))</f>
        <v/>
      </c>
      <c r="L367" s="47">
        <f t="array" ref="L367">IF($A367="","",IFERROR(INDEX(PRESUPUESTO!$B$10:$B$174,MATCH($A367,PRESUPUESTO!$A$10:$A$174,0)),"⚠ clave no existe"))</f>
        <v/>
      </c>
      <c r="M367" s="51">
        <f t="array" ref="M367">IF($A367="","",IFERROR(INDEX(PRESUPUESTO!$C$10:$C$262,MATCH($A367,PRESUPUESTO!$A$10:$A$262,0)),""))</f>
        <v/>
      </c>
      <c r="N367" s="51">
        <f>IF($A367="","",IFERROR(SUMIF($A$10:$A$509,$A367,$I$10:$I$509)-$M367,""))</f>
        <v/>
      </c>
      <c r="O367" s="218" t="n"/>
      <c r="P367" s="4" t="n"/>
      <c r="Q367" s="4" t="n"/>
      <c r="R367" s="4" t="n"/>
      <c r="S367" s="4" t="n"/>
      <c r="T367" s="4" t="n"/>
      <c r="U367" s="4" t="n"/>
      <c r="V367" s="4" t="n"/>
      <c r="W367" s="4" t="n"/>
      <c r="X367" s="4" t="n"/>
      <c r="Y367" s="4" t="n"/>
      <c r="Z367" s="4" t="n"/>
    </row>
    <row r="368" ht="15.75" customHeight="1" s="371">
      <c r="A368" s="218" t="n"/>
      <c r="B368" s="218">
        <f t="array" ref="B368">IF($A368="","",IFERROR(INDEX(PRESUPUESTO!$N$10:$N$262,MATCH($A368,PRESUPUESTO!$A$10:$A$262,0)),""))</f>
        <v/>
      </c>
      <c r="C368" s="218" t="n"/>
      <c r="D368" s="218" t="n"/>
      <c r="E368" s="218" t="n"/>
      <c r="F368" s="218" t="n"/>
      <c r="G368" s="218" t="n"/>
      <c r="H368" s="218" t="n"/>
      <c r="I368" s="218" t="n"/>
      <c r="J368" s="218">
        <f t="array" ref="J368">IF($A368="","",IFERROR(INDEX(PRESUPUESTO!$D$10:$D$174,MATCH($A368&amp;"|"&amp;$B368,PRESUPUESTO!$O$10:$O$174,0)),"⚠"))</f>
        <v/>
      </c>
      <c r="K368" s="218">
        <f t="array" ref="K368">IF($A368="","",IFERROR(INDEX(PRESUPUESTO!$C$10:$C$174,MATCH($A368&amp;"|"&amp;$B368,PRESUPUESTO!$O$10:$O$174,0)),""))</f>
        <v/>
      </c>
      <c r="L368" s="47">
        <f t="array" ref="L368">IF($A368="","",IFERROR(INDEX(PRESUPUESTO!$B$10:$B$174,MATCH($A368,PRESUPUESTO!$A$10:$A$174,0)),"⚠ clave no existe"))</f>
        <v/>
      </c>
      <c r="M368" s="51">
        <f t="array" ref="M368">IF($A368="","",IFERROR(INDEX(PRESUPUESTO!$C$10:$C$262,MATCH($A368,PRESUPUESTO!$A$10:$A$262,0)),""))</f>
        <v/>
      </c>
      <c r="N368" s="51">
        <f>IF($A368="","",IFERROR(SUMIF($A$10:$A$509,$A368,$I$10:$I$509)-$M368,""))</f>
        <v/>
      </c>
      <c r="O368" s="218" t="n"/>
      <c r="P368" s="4" t="n"/>
      <c r="Q368" s="4" t="n"/>
      <c r="R368" s="4" t="n"/>
      <c r="S368" s="4" t="n"/>
      <c r="T368" s="4" t="n"/>
      <c r="U368" s="4" t="n"/>
      <c r="V368" s="4" t="n"/>
      <c r="W368" s="4" t="n"/>
      <c r="X368" s="4" t="n"/>
      <c r="Y368" s="4" t="n"/>
      <c r="Z368" s="4" t="n"/>
    </row>
    <row r="369" ht="15.75" customHeight="1" s="371">
      <c r="A369" s="218" t="n"/>
      <c r="B369" s="218">
        <f t="array" ref="B369">IF($A369="","",IFERROR(INDEX(PRESUPUESTO!$N$10:$N$262,MATCH($A369,PRESUPUESTO!$A$10:$A$262,0)),""))</f>
        <v/>
      </c>
      <c r="C369" s="218" t="n"/>
      <c r="D369" s="218" t="n"/>
      <c r="E369" s="218" t="n"/>
      <c r="F369" s="218" t="n"/>
      <c r="G369" s="218" t="n"/>
      <c r="H369" s="218" t="n"/>
      <c r="I369" s="218" t="n"/>
      <c r="J369" s="218">
        <f t="array" ref="J369">IF($A369="","",IFERROR(INDEX(PRESUPUESTO!$D$10:$D$174,MATCH($A369&amp;"|"&amp;$B369,PRESUPUESTO!$O$10:$O$174,0)),"⚠"))</f>
        <v/>
      </c>
      <c r="K369" s="218">
        <f t="array" ref="K369">IF($A369="","",IFERROR(INDEX(PRESUPUESTO!$C$10:$C$174,MATCH($A369&amp;"|"&amp;$B369,PRESUPUESTO!$O$10:$O$174,0)),""))</f>
        <v/>
      </c>
      <c r="L369" s="47">
        <f t="array" ref="L369">IF($A369="","",IFERROR(INDEX(PRESUPUESTO!$B$10:$B$174,MATCH($A369,PRESUPUESTO!$A$10:$A$174,0)),"⚠ clave no existe"))</f>
        <v/>
      </c>
      <c r="M369" s="51">
        <f t="array" ref="M369">IF($A369="","",IFERROR(INDEX(PRESUPUESTO!$C$10:$C$262,MATCH($A369,PRESUPUESTO!$A$10:$A$262,0)),""))</f>
        <v/>
      </c>
      <c r="N369" s="51">
        <f>IF($A369="","",IFERROR(SUMIF($A$10:$A$509,$A369,$I$10:$I$509)-$M369,""))</f>
        <v/>
      </c>
      <c r="O369" s="218" t="n"/>
      <c r="P369" s="4" t="n"/>
      <c r="Q369" s="4" t="n"/>
      <c r="R369" s="4" t="n"/>
      <c r="S369" s="4" t="n"/>
      <c r="T369" s="4" t="n"/>
      <c r="U369" s="4" t="n"/>
      <c r="V369" s="4" t="n"/>
      <c r="W369" s="4" t="n"/>
      <c r="X369" s="4" t="n"/>
      <c r="Y369" s="4" t="n"/>
      <c r="Z369" s="4" t="n"/>
    </row>
    <row r="370" ht="15.75" customHeight="1" s="371">
      <c r="A370" s="218" t="n"/>
      <c r="B370" s="218">
        <f t="array" ref="B370">IF($A370="","",IFERROR(INDEX(PRESUPUESTO!$N$10:$N$262,MATCH($A370,PRESUPUESTO!$A$10:$A$262,0)),""))</f>
        <v/>
      </c>
      <c r="C370" s="218" t="n"/>
      <c r="D370" s="218" t="n"/>
      <c r="E370" s="218" t="n"/>
      <c r="F370" s="218" t="n"/>
      <c r="G370" s="218" t="n"/>
      <c r="H370" s="218" t="n"/>
      <c r="I370" s="218" t="n"/>
      <c r="J370" s="218">
        <f t="array" ref="J370">IF($A370="","",IFERROR(INDEX(PRESUPUESTO!$D$10:$D$174,MATCH($A370&amp;"|"&amp;$B370,PRESUPUESTO!$O$10:$O$174,0)),"⚠"))</f>
        <v/>
      </c>
      <c r="K370" s="218">
        <f t="array" ref="K370">IF($A370="","",IFERROR(INDEX(PRESUPUESTO!$C$10:$C$174,MATCH($A370&amp;"|"&amp;$B370,PRESUPUESTO!$O$10:$O$174,0)),""))</f>
        <v/>
      </c>
      <c r="L370" s="47">
        <f t="array" ref="L370">IF($A370="","",IFERROR(INDEX(PRESUPUESTO!$B$10:$B$174,MATCH($A370,PRESUPUESTO!$A$10:$A$174,0)),"⚠ clave no existe"))</f>
        <v/>
      </c>
      <c r="M370" s="51">
        <f t="array" ref="M370">IF($A370="","",IFERROR(INDEX(PRESUPUESTO!$C$10:$C$262,MATCH($A370,PRESUPUESTO!$A$10:$A$262,0)),""))</f>
        <v/>
      </c>
      <c r="N370" s="51">
        <f>IF($A370="","",IFERROR(SUMIF($A$10:$A$509,$A370,$I$10:$I$509)-$M370,""))</f>
        <v/>
      </c>
      <c r="O370" s="218" t="n"/>
      <c r="P370" s="4" t="n"/>
      <c r="Q370" s="4" t="n"/>
      <c r="R370" s="4" t="n"/>
      <c r="S370" s="4" t="n"/>
      <c r="T370" s="4" t="n"/>
      <c r="U370" s="4" t="n"/>
      <c r="V370" s="4" t="n"/>
      <c r="W370" s="4" t="n"/>
      <c r="X370" s="4" t="n"/>
      <c r="Y370" s="4" t="n"/>
      <c r="Z370" s="4" t="n"/>
    </row>
    <row r="371" ht="15.75" customHeight="1" s="371">
      <c r="A371" s="218" t="n"/>
      <c r="B371" s="218">
        <f t="array" ref="B371">IF($A371="","",IFERROR(INDEX(PRESUPUESTO!$N$10:$N$262,MATCH($A371,PRESUPUESTO!$A$10:$A$262,0)),""))</f>
        <v/>
      </c>
      <c r="C371" s="218" t="n"/>
      <c r="D371" s="218" t="n"/>
      <c r="E371" s="218" t="n"/>
      <c r="F371" s="218" t="n"/>
      <c r="G371" s="218" t="n"/>
      <c r="H371" s="218" t="n"/>
      <c r="I371" s="218" t="n"/>
      <c r="J371" s="218">
        <f t="array" ref="J371">IF($A371="","",IFERROR(INDEX(PRESUPUESTO!$D$10:$D$174,MATCH($A371&amp;"|"&amp;$B371,PRESUPUESTO!$O$10:$O$174,0)),"⚠"))</f>
        <v/>
      </c>
      <c r="K371" s="218">
        <f t="array" ref="K371">IF($A371="","",IFERROR(INDEX(PRESUPUESTO!$C$10:$C$174,MATCH($A371&amp;"|"&amp;$B371,PRESUPUESTO!$O$10:$O$174,0)),""))</f>
        <v/>
      </c>
      <c r="L371" s="47">
        <f t="array" ref="L371">IF($A371="","",IFERROR(INDEX(PRESUPUESTO!$B$10:$B$174,MATCH($A371,PRESUPUESTO!$A$10:$A$174,0)),"⚠ clave no existe"))</f>
        <v/>
      </c>
      <c r="M371" s="51">
        <f t="array" ref="M371">IF($A371="","",IFERROR(INDEX(PRESUPUESTO!$C$10:$C$262,MATCH($A371,PRESUPUESTO!$A$10:$A$262,0)),""))</f>
        <v/>
      </c>
      <c r="N371" s="51">
        <f>IF($A371="","",IFERROR(SUMIF($A$10:$A$509,$A371,$I$10:$I$509)-$M371,""))</f>
        <v/>
      </c>
      <c r="O371" s="218" t="n"/>
      <c r="P371" s="4" t="n"/>
      <c r="Q371" s="4" t="n"/>
      <c r="R371" s="4" t="n"/>
      <c r="S371" s="4" t="n"/>
      <c r="T371" s="4" t="n"/>
      <c r="U371" s="4" t="n"/>
      <c r="V371" s="4" t="n"/>
      <c r="W371" s="4" t="n"/>
      <c r="X371" s="4" t="n"/>
      <c r="Y371" s="4" t="n"/>
      <c r="Z371" s="4" t="n"/>
    </row>
    <row r="372" ht="15.75" customHeight="1" s="371">
      <c r="A372" s="218" t="n"/>
      <c r="B372" s="218">
        <f t="array" ref="B372">IF($A372="","",IFERROR(INDEX(PRESUPUESTO!$N$10:$N$262,MATCH($A372,PRESUPUESTO!$A$10:$A$262,0)),""))</f>
        <v/>
      </c>
      <c r="C372" s="218" t="n"/>
      <c r="D372" s="218" t="n"/>
      <c r="E372" s="218" t="n"/>
      <c r="F372" s="218" t="n"/>
      <c r="G372" s="218" t="n"/>
      <c r="H372" s="218" t="n"/>
      <c r="I372" s="218" t="n"/>
      <c r="J372" s="218">
        <f t="array" ref="J372">IF($A372="","",IFERROR(INDEX(PRESUPUESTO!$D$10:$D$174,MATCH($A372&amp;"|"&amp;$B372,PRESUPUESTO!$O$10:$O$174,0)),"⚠"))</f>
        <v/>
      </c>
      <c r="K372" s="218">
        <f t="array" ref="K372">IF($A372="","",IFERROR(INDEX(PRESUPUESTO!$C$10:$C$174,MATCH($A372&amp;"|"&amp;$B372,PRESUPUESTO!$O$10:$O$174,0)),""))</f>
        <v/>
      </c>
      <c r="L372" s="47">
        <f t="array" ref="L372">IF($A372="","",IFERROR(INDEX(PRESUPUESTO!$B$10:$B$174,MATCH($A372,PRESUPUESTO!$A$10:$A$174,0)),"⚠ clave no existe"))</f>
        <v/>
      </c>
      <c r="M372" s="51">
        <f t="array" ref="M372">IF($A372="","",IFERROR(INDEX(PRESUPUESTO!$C$10:$C$262,MATCH($A372,PRESUPUESTO!$A$10:$A$262,0)),""))</f>
        <v/>
      </c>
      <c r="N372" s="51">
        <f>IF($A372="","",IFERROR(SUMIF($A$10:$A$509,$A372,$I$10:$I$509)-$M372,""))</f>
        <v/>
      </c>
      <c r="O372" s="218" t="n"/>
      <c r="P372" s="4" t="n"/>
      <c r="Q372" s="4" t="n"/>
      <c r="R372" s="4" t="n"/>
      <c r="S372" s="4" t="n"/>
      <c r="T372" s="4" t="n"/>
      <c r="U372" s="4" t="n"/>
      <c r="V372" s="4" t="n"/>
      <c r="W372" s="4" t="n"/>
      <c r="X372" s="4" t="n"/>
      <c r="Y372" s="4" t="n"/>
      <c r="Z372" s="4" t="n"/>
    </row>
    <row r="373" ht="15.75" customHeight="1" s="371">
      <c r="A373" s="218" t="n"/>
      <c r="B373" s="218">
        <f t="array" ref="B373">IF($A373="","",IFERROR(INDEX(PRESUPUESTO!$N$10:$N$262,MATCH($A373,PRESUPUESTO!$A$10:$A$262,0)),""))</f>
        <v/>
      </c>
      <c r="C373" s="218" t="n"/>
      <c r="D373" s="218" t="n"/>
      <c r="E373" s="218" t="n"/>
      <c r="F373" s="218" t="n"/>
      <c r="G373" s="218" t="n"/>
      <c r="H373" s="218" t="n"/>
      <c r="I373" s="218" t="n"/>
      <c r="J373" s="218">
        <f t="array" ref="J373">IF($A373="","",IFERROR(INDEX(PRESUPUESTO!$D$10:$D$174,MATCH($A373&amp;"|"&amp;$B373,PRESUPUESTO!$O$10:$O$174,0)),"⚠"))</f>
        <v/>
      </c>
      <c r="K373" s="218">
        <f t="array" ref="K373">IF($A373="","",IFERROR(INDEX(PRESUPUESTO!$C$10:$C$174,MATCH($A373&amp;"|"&amp;$B373,PRESUPUESTO!$O$10:$O$174,0)),""))</f>
        <v/>
      </c>
      <c r="L373" s="47">
        <f t="array" ref="L373">IF($A373="","",IFERROR(INDEX(PRESUPUESTO!$B$10:$B$174,MATCH($A373,PRESUPUESTO!$A$10:$A$174,0)),"⚠ clave no existe"))</f>
        <v/>
      </c>
      <c r="M373" s="51">
        <f t="array" ref="M373">IF($A373="","",IFERROR(INDEX(PRESUPUESTO!$C$10:$C$262,MATCH($A373,PRESUPUESTO!$A$10:$A$262,0)),""))</f>
        <v/>
      </c>
      <c r="N373" s="51">
        <f>IF($A373="","",IFERROR(SUMIF($A$10:$A$509,$A373,$I$10:$I$509)-$M373,""))</f>
        <v/>
      </c>
      <c r="O373" s="218" t="n"/>
      <c r="P373" s="4" t="n"/>
      <c r="Q373" s="4" t="n"/>
      <c r="R373" s="4" t="n"/>
      <c r="S373" s="4" t="n"/>
      <c r="T373" s="4" t="n"/>
      <c r="U373" s="4" t="n"/>
      <c r="V373" s="4" t="n"/>
      <c r="W373" s="4" t="n"/>
      <c r="X373" s="4" t="n"/>
      <c r="Y373" s="4" t="n"/>
      <c r="Z373" s="4" t="n"/>
    </row>
    <row r="374" ht="15.75" customHeight="1" s="371">
      <c r="A374" s="218" t="n"/>
      <c r="B374" s="218">
        <f t="array" ref="B374">IF($A374="","",IFERROR(INDEX(PRESUPUESTO!$N$10:$N$262,MATCH($A374,PRESUPUESTO!$A$10:$A$262,0)),""))</f>
        <v/>
      </c>
      <c r="C374" s="218" t="n"/>
      <c r="D374" s="218" t="n"/>
      <c r="E374" s="218" t="n"/>
      <c r="F374" s="218" t="n"/>
      <c r="G374" s="218" t="n"/>
      <c r="H374" s="218" t="n"/>
      <c r="I374" s="218" t="n"/>
      <c r="J374" s="218">
        <f t="array" ref="J374">IF($A374="","",IFERROR(INDEX(PRESUPUESTO!$D$10:$D$174,MATCH($A374&amp;"|"&amp;$B374,PRESUPUESTO!$O$10:$O$174,0)),"⚠"))</f>
        <v/>
      </c>
      <c r="K374" s="218">
        <f t="array" ref="K374">IF($A374="","",IFERROR(INDEX(PRESUPUESTO!$C$10:$C$174,MATCH($A374&amp;"|"&amp;$B374,PRESUPUESTO!$O$10:$O$174,0)),""))</f>
        <v/>
      </c>
      <c r="L374" s="47">
        <f t="array" ref="L374">IF($A374="","",IFERROR(INDEX(PRESUPUESTO!$B$10:$B$174,MATCH($A374,PRESUPUESTO!$A$10:$A$174,0)),"⚠ clave no existe"))</f>
        <v/>
      </c>
      <c r="M374" s="51">
        <f t="array" ref="M374">IF($A374="","",IFERROR(INDEX(PRESUPUESTO!$C$10:$C$262,MATCH($A374,PRESUPUESTO!$A$10:$A$262,0)),""))</f>
        <v/>
      </c>
      <c r="N374" s="51">
        <f>IF($A374="","",IFERROR(SUMIF($A$10:$A$509,$A374,$I$10:$I$509)-$M374,""))</f>
        <v/>
      </c>
      <c r="O374" s="218" t="n"/>
      <c r="P374" s="4" t="n"/>
      <c r="Q374" s="4" t="n"/>
      <c r="R374" s="4" t="n"/>
      <c r="S374" s="4" t="n"/>
      <c r="T374" s="4" t="n"/>
      <c r="U374" s="4" t="n"/>
      <c r="V374" s="4" t="n"/>
      <c r="W374" s="4" t="n"/>
      <c r="X374" s="4" t="n"/>
      <c r="Y374" s="4" t="n"/>
      <c r="Z374" s="4" t="n"/>
    </row>
    <row r="375" ht="15.75" customHeight="1" s="371">
      <c r="A375" s="218" t="n"/>
      <c r="B375" s="218">
        <f t="array" ref="B375">IF($A375="","",IFERROR(INDEX(PRESUPUESTO!$N$10:$N$262,MATCH($A375,PRESUPUESTO!$A$10:$A$262,0)),""))</f>
        <v/>
      </c>
      <c r="C375" s="218" t="n"/>
      <c r="D375" s="218" t="n"/>
      <c r="E375" s="218" t="n"/>
      <c r="F375" s="218" t="n"/>
      <c r="G375" s="218" t="n"/>
      <c r="H375" s="218" t="n"/>
      <c r="I375" s="218" t="n"/>
      <c r="J375" s="218">
        <f t="array" ref="J375">IF($A375="","",IFERROR(INDEX(PRESUPUESTO!$D$10:$D$174,MATCH($A375&amp;"|"&amp;$B375,PRESUPUESTO!$O$10:$O$174,0)),"⚠"))</f>
        <v/>
      </c>
      <c r="K375" s="218">
        <f t="array" ref="K375">IF($A375="","",IFERROR(INDEX(PRESUPUESTO!$C$10:$C$174,MATCH($A375&amp;"|"&amp;$B375,PRESUPUESTO!$O$10:$O$174,0)),""))</f>
        <v/>
      </c>
      <c r="L375" s="47">
        <f t="array" ref="L375">IF($A375="","",IFERROR(INDEX(PRESUPUESTO!$B$10:$B$174,MATCH($A375,PRESUPUESTO!$A$10:$A$174,0)),"⚠ clave no existe"))</f>
        <v/>
      </c>
      <c r="M375" s="51">
        <f t="array" ref="M375">IF($A375="","",IFERROR(INDEX(PRESUPUESTO!$C$10:$C$262,MATCH($A375,PRESUPUESTO!$A$10:$A$262,0)),""))</f>
        <v/>
      </c>
      <c r="N375" s="51">
        <f>IF($A375="","",IFERROR(SUMIF($A$10:$A$509,$A375,$I$10:$I$509)-$M375,""))</f>
        <v/>
      </c>
      <c r="O375" s="218" t="n"/>
      <c r="P375" s="4" t="n"/>
      <c r="Q375" s="4" t="n"/>
      <c r="R375" s="4" t="n"/>
      <c r="S375" s="4" t="n"/>
      <c r="T375" s="4" t="n"/>
      <c r="U375" s="4" t="n"/>
      <c r="V375" s="4" t="n"/>
      <c r="W375" s="4" t="n"/>
      <c r="X375" s="4" t="n"/>
      <c r="Y375" s="4" t="n"/>
      <c r="Z375" s="4" t="n"/>
    </row>
    <row r="376" ht="15.75" customHeight="1" s="371">
      <c r="A376" s="218" t="n"/>
      <c r="B376" s="218">
        <f t="array" ref="B376">IF($A376="","",IFERROR(INDEX(PRESUPUESTO!$N$10:$N$262,MATCH($A376,PRESUPUESTO!$A$10:$A$262,0)),""))</f>
        <v/>
      </c>
      <c r="C376" s="218" t="n"/>
      <c r="D376" s="218" t="n"/>
      <c r="E376" s="218" t="n"/>
      <c r="F376" s="218" t="n"/>
      <c r="G376" s="218" t="n"/>
      <c r="H376" s="218" t="n"/>
      <c r="I376" s="218" t="n"/>
      <c r="J376" s="218">
        <f t="array" ref="J376">IF($A376="","",IFERROR(INDEX(PRESUPUESTO!$D$10:$D$174,MATCH($A376&amp;"|"&amp;$B376,PRESUPUESTO!$O$10:$O$174,0)),"⚠"))</f>
        <v/>
      </c>
      <c r="K376" s="218">
        <f t="array" ref="K376">IF($A376="","",IFERROR(INDEX(PRESUPUESTO!$C$10:$C$174,MATCH($A376&amp;"|"&amp;$B376,PRESUPUESTO!$O$10:$O$174,0)),""))</f>
        <v/>
      </c>
      <c r="L376" s="47">
        <f t="array" ref="L376">IF($A376="","",IFERROR(INDEX(PRESUPUESTO!$B$10:$B$174,MATCH($A376,PRESUPUESTO!$A$10:$A$174,0)),"⚠ clave no existe"))</f>
        <v/>
      </c>
      <c r="M376" s="51">
        <f t="array" ref="M376">IF($A376="","",IFERROR(INDEX(PRESUPUESTO!$C$10:$C$262,MATCH($A376,PRESUPUESTO!$A$10:$A$262,0)),""))</f>
        <v/>
      </c>
      <c r="N376" s="51">
        <f>IF($A376="","",IFERROR(SUMIF($A$10:$A$509,$A376,$I$10:$I$509)-$M376,""))</f>
        <v/>
      </c>
      <c r="O376" s="218" t="n"/>
      <c r="P376" s="4" t="n"/>
      <c r="Q376" s="4" t="n"/>
      <c r="R376" s="4" t="n"/>
      <c r="S376" s="4" t="n"/>
      <c r="T376" s="4" t="n"/>
      <c r="U376" s="4" t="n"/>
      <c r="V376" s="4" t="n"/>
      <c r="W376" s="4" t="n"/>
      <c r="X376" s="4" t="n"/>
      <c r="Y376" s="4" t="n"/>
      <c r="Z376" s="4" t="n"/>
    </row>
    <row r="377" ht="15.75" customHeight="1" s="371">
      <c r="A377" s="218" t="n"/>
      <c r="B377" s="218">
        <f t="array" ref="B377">IF($A377="","",IFERROR(INDEX(PRESUPUESTO!$N$10:$N$262,MATCH($A377,PRESUPUESTO!$A$10:$A$262,0)),""))</f>
        <v/>
      </c>
      <c r="C377" s="218" t="n"/>
      <c r="D377" s="218" t="n"/>
      <c r="E377" s="218" t="n"/>
      <c r="F377" s="218" t="n"/>
      <c r="G377" s="218" t="n"/>
      <c r="H377" s="218" t="n"/>
      <c r="I377" s="218" t="n"/>
      <c r="J377" s="218">
        <f t="array" ref="J377">IF($A377="","",IFERROR(INDEX(PRESUPUESTO!$D$10:$D$174,MATCH($A377&amp;"|"&amp;$B377,PRESUPUESTO!$O$10:$O$174,0)),"⚠"))</f>
        <v/>
      </c>
      <c r="K377" s="218">
        <f t="array" ref="K377">IF($A377="","",IFERROR(INDEX(PRESUPUESTO!$C$10:$C$174,MATCH($A377&amp;"|"&amp;$B377,PRESUPUESTO!$O$10:$O$174,0)),""))</f>
        <v/>
      </c>
      <c r="L377" s="47">
        <f t="array" ref="L377">IF($A377="","",IFERROR(INDEX(PRESUPUESTO!$B$10:$B$174,MATCH($A377,PRESUPUESTO!$A$10:$A$174,0)),"⚠ clave no existe"))</f>
        <v/>
      </c>
      <c r="M377" s="51">
        <f t="array" ref="M377">IF($A377="","",IFERROR(INDEX(PRESUPUESTO!$C$10:$C$262,MATCH($A377,PRESUPUESTO!$A$10:$A$262,0)),""))</f>
        <v/>
      </c>
      <c r="N377" s="51">
        <f>IF($A377="","",IFERROR(SUMIF($A$10:$A$509,$A377,$I$10:$I$509)-$M377,""))</f>
        <v/>
      </c>
      <c r="O377" s="218" t="n"/>
      <c r="P377" s="4" t="n"/>
      <c r="Q377" s="4" t="n"/>
      <c r="R377" s="4" t="n"/>
      <c r="S377" s="4" t="n"/>
      <c r="T377" s="4" t="n"/>
      <c r="U377" s="4" t="n"/>
      <c r="V377" s="4" t="n"/>
      <c r="W377" s="4" t="n"/>
      <c r="X377" s="4" t="n"/>
      <c r="Y377" s="4" t="n"/>
      <c r="Z377" s="4" t="n"/>
    </row>
    <row r="378" ht="15.75" customHeight="1" s="371">
      <c r="A378" s="218" t="n"/>
      <c r="B378" s="218">
        <f t="array" ref="B378">IF($A378="","",IFERROR(INDEX(PRESUPUESTO!$N$10:$N$262,MATCH($A378,PRESUPUESTO!$A$10:$A$262,0)),""))</f>
        <v/>
      </c>
      <c r="C378" s="218" t="n"/>
      <c r="D378" s="218" t="n"/>
      <c r="E378" s="218" t="n"/>
      <c r="F378" s="218" t="n"/>
      <c r="G378" s="218" t="n"/>
      <c r="H378" s="218" t="n"/>
      <c r="I378" s="218" t="n"/>
      <c r="J378" s="218">
        <f t="array" ref="J378">IF($A378="","",IFERROR(INDEX(PRESUPUESTO!$D$10:$D$174,MATCH($A378&amp;"|"&amp;$B378,PRESUPUESTO!$O$10:$O$174,0)),"⚠"))</f>
        <v/>
      </c>
      <c r="K378" s="218">
        <f t="array" ref="K378">IF($A378="","",IFERROR(INDEX(PRESUPUESTO!$C$10:$C$174,MATCH($A378&amp;"|"&amp;$B378,PRESUPUESTO!$O$10:$O$174,0)),""))</f>
        <v/>
      </c>
      <c r="L378" s="47">
        <f t="array" ref="L378">IF($A378="","",IFERROR(INDEX(PRESUPUESTO!$B$10:$B$174,MATCH($A378,PRESUPUESTO!$A$10:$A$174,0)),"⚠ clave no existe"))</f>
        <v/>
      </c>
      <c r="M378" s="51">
        <f t="array" ref="M378">IF($A378="","",IFERROR(INDEX(PRESUPUESTO!$C$10:$C$262,MATCH($A378,PRESUPUESTO!$A$10:$A$262,0)),""))</f>
        <v/>
      </c>
      <c r="N378" s="51">
        <f>IF($A378="","",IFERROR(SUMIF($A$10:$A$509,$A378,$I$10:$I$509)-$M378,""))</f>
        <v/>
      </c>
      <c r="O378" s="218" t="n"/>
      <c r="P378" s="4" t="n"/>
      <c r="Q378" s="4" t="n"/>
      <c r="R378" s="4" t="n"/>
      <c r="S378" s="4" t="n"/>
      <c r="T378" s="4" t="n"/>
      <c r="U378" s="4" t="n"/>
      <c r="V378" s="4" t="n"/>
      <c r="W378" s="4" t="n"/>
      <c r="X378" s="4" t="n"/>
      <c r="Y378" s="4" t="n"/>
      <c r="Z378" s="4" t="n"/>
    </row>
    <row r="379" ht="15.75" customHeight="1" s="371">
      <c r="A379" s="218" t="n"/>
      <c r="B379" s="218">
        <f t="array" ref="B379">IF($A379="","",IFERROR(INDEX(PRESUPUESTO!$N$10:$N$262,MATCH($A379,PRESUPUESTO!$A$10:$A$262,0)),""))</f>
        <v/>
      </c>
      <c r="C379" s="218" t="n"/>
      <c r="D379" s="218" t="n"/>
      <c r="E379" s="218" t="n"/>
      <c r="F379" s="218" t="n"/>
      <c r="G379" s="218" t="n"/>
      <c r="H379" s="218" t="n"/>
      <c r="I379" s="218" t="n"/>
      <c r="J379" s="218">
        <f t="array" ref="J379">IF($A379="","",IFERROR(INDEX(PRESUPUESTO!$D$10:$D$174,MATCH($A379&amp;"|"&amp;$B379,PRESUPUESTO!$O$10:$O$174,0)),"⚠"))</f>
        <v/>
      </c>
      <c r="K379" s="218">
        <f t="array" ref="K379">IF($A379="","",IFERROR(INDEX(PRESUPUESTO!$C$10:$C$174,MATCH($A379&amp;"|"&amp;$B379,PRESUPUESTO!$O$10:$O$174,0)),""))</f>
        <v/>
      </c>
      <c r="L379" s="47">
        <f t="array" ref="L379">IF($A379="","",IFERROR(INDEX(PRESUPUESTO!$B$10:$B$174,MATCH($A379,PRESUPUESTO!$A$10:$A$174,0)),"⚠ clave no existe"))</f>
        <v/>
      </c>
      <c r="M379" s="51">
        <f t="array" ref="M379">IF($A379="","",IFERROR(INDEX(PRESUPUESTO!$C$10:$C$262,MATCH($A379,PRESUPUESTO!$A$10:$A$262,0)),""))</f>
        <v/>
      </c>
      <c r="N379" s="51">
        <f>IF($A379="","",IFERROR(SUMIF($A$10:$A$509,$A379,$I$10:$I$509)-$M379,""))</f>
        <v/>
      </c>
      <c r="O379" s="218" t="n"/>
      <c r="P379" s="4" t="n"/>
      <c r="Q379" s="4" t="n"/>
      <c r="R379" s="4" t="n"/>
      <c r="S379" s="4" t="n"/>
      <c r="T379" s="4" t="n"/>
      <c r="U379" s="4" t="n"/>
      <c r="V379" s="4" t="n"/>
      <c r="W379" s="4" t="n"/>
      <c r="X379" s="4" t="n"/>
      <c r="Y379" s="4" t="n"/>
      <c r="Z379" s="4" t="n"/>
    </row>
    <row r="380" ht="15.75" customHeight="1" s="371">
      <c r="A380" s="218" t="n"/>
      <c r="B380" s="218">
        <f t="array" ref="B380">IF($A380="","",IFERROR(INDEX(PRESUPUESTO!$N$10:$N$262,MATCH($A380,PRESUPUESTO!$A$10:$A$262,0)),""))</f>
        <v/>
      </c>
      <c r="C380" s="218" t="n"/>
      <c r="D380" s="218" t="n"/>
      <c r="E380" s="218" t="n"/>
      <c r="F380" s="218" t="n"/>
      <c r="G380" s="218" t="n"/>
      <c r="H380" s="218" t="n"/>
      <c r="I380" s="218" t="n"/>
      <c r="J380" s="218">
        <f t="array" ref="J380">IF($A380="","",IFERROR(INDEX(PRESUPUESTO!$D$10:$D$174,MATCH($A380&amp;"|"&amp;$B380,PRESUPUESTO!$O$10:$O$174,0)),"⚠"))</f>
        <v/>
      </c>
      <c r="K380" s="218">
        <f t="array" ref="K380">IF($A380="","",IFERROR(INDEX(PRESUPUESTO!$C$10:$C$174,MATCH($A380&amp;"|"&amp;$B380,PRESUPUESTO!$O$10:$O$174,0)),""))</f>
        <v/>
      </c>
      <c r="L380" s="47">
        <f t="array" ref="L380">IF($A380="","",IFERROR(INDEX(PRESUPUESTO!$B$10:$B$174,MATCH($A380,PRESUPUESTO!$A$10:$A$174,0)),"⚠ clave no existe"))</f>
        <v/>
      </c>
      <c r="M380" s="51">
        <f t="array" ref="M380">IF($A380="","",IFERROR(INDEX(PRESUPUESTO!$C$10:$C$262,MATCH($A380,PRESUPUESTO!$A$10:$A$262,0)),""))</f>
        <v/>
      </c>
      <c r="N380" s="51">
        <f>IF($A380="","",IFERROR(SUMIF($A$10:$A$509,$A380,$I$10:$I$509)-$M380,""))</f>
        <v/>
      </c>
      <c r="O380" s="218" t="n"/>
      <c r="P380" s="4" t="n"/>
      <c r="Q380" s="4" t="n"/>
      <c r="R380" s="4" t="n"/>
      <c r="S380" s="4" t="n"/>
      <c r="T380" s="4" t="n"/>
      <c r="U380" s="4" t="n"/>
      <c r="V380" s="4" t="n"/>
      <c r="W380" s="4" t="n"/>
      <c r="X380" s="4" t="n"/>
      <c r="Y380" s="4" t="n"/>
      <c r="Z380" s="4" t="n"/>
    </row>
    <row r="381" ht="15.75" customHeight="1" s="371">
      <c r="A381" s="218" t="n"/>
      <c r="B381" s="218">
        <f t="array" ref="B381">IF($A381="","",IFERROR(INDEX(PRESUPUESTO!$N$10:$N$262,MATCH($A381,PRESUPUESTO!$A$10:$A$262,0)),""))</f>
        <v/>
      </c>
      <c r="C381" s="218" t="n"/>
      <c r="D381" s="218" t="n"/>
      <c r="E381" s="218" t="n"/>
      <c r="F381" s="218" t="n"/>
      <c r="G381" s="218" t="n"/>
      <c r="H381" s="218" t="n"/>
      <c r="I381" s="218" t="n"/>
      <c r="J381" s="218">
        <f t="array" ref="J381">IF($A381="","",IFERROR(INDEX(PRESUPUESTO!$D$10:$D$174,MATCH($A381&amp;"|"&amp;$B381,PRESUPUESTO!$O$10:$O$174,0)),"⚠"))</f>
        <v/>
      </c>
      <c r="K381" s="218">
        <f t="array" ref="K381">IF($A381="","",IFERROR(INDEX(PRESUPUESTO!$C$10:$C$174,MATCH($A381&amp;"|"&amp;$B381,PRESUPUESTO!$O$10:$O$174,0)),""))</f>
        <v/>
      </c>
      <c r="L381" s="47">
        <f t="array" ref="L381">IF($A381="","",IFERROR(INDEX(PRESUPUESTO!$B$10:$B$174,MATCH($A381,PRESUPUESTO!$A$10:$A$174,0)),"⚠ clave no existe"))</f>
        <v/>
      </c>
      <c r="M381" s="51">
        <f t="array" ref="M381">IF($A381="","",IFERROR(INDEX(PRESUPUESTO!$C$10:$C$262,MATCH($A381,PRESUPUESTO!$A$10:$A$262,0)),""))</f>
        <v/>
      </c>
      <c r="N381" s="51">
        <f>IF($A381="","",IFERROR(SUMIF($A$10:$A$509,$A381,$I$10:$I$509)-$M381,""))</f>
        <v/>
      </c>
      <c r="O381" s="218" t="n"/>
      <c r="P381" s="4" t="n"/>
      <c r="Q381" s="4" t="n"/>
      <c r="R381" s="4" t="n"/>
      <c r="S381" s="4" t="n"/>
      <c r="T381" s="4" t="n"/>
      <c r="U381" s="4" t="n"/>
      <c r="V381" s="4" t="n"/>
      <c r="W381" s="4" t="n"/>
      <c r="X381" s="4" t="n"/>
      <c r="Y381" s="4" t="n"/>
      <c r="Z381" s="4" t="n"/>
    </row>
    <row r="382" ht="15.75" customHeight="1" s="371">
      <c r="A382" s="218" t="n"/>
      <c r="B382" s="218">
        <f t="array" ref="B382">IF($A382="","",IFERROR(INDEX(PRESUPUESTO!$N$10:$N$262,MATCH($A382,PRESUPUESTO!$A$10:$A$262,0)),""))</f>
        <v/>
      </c>
      <c r="C382" s="218" t="n"/>
      <c r="D382" s="218" t="n"/>
      <c r="E382" s="218" t="n"/>
      <c r="F382" s="218" t="n"/>
      <c r="G382" s="218" t="n"/>
      <c r="H382" s="218" t="n"/>
      <c r="I382" s="218" t="n"/>
      <c r="J382" s="218">
        <f t="array" ref="J382">IF($A382="","",IFERROR(INDEX(PRESUPUESTO!$D$10:$D$174,MATCH($A382&amp;"|"&amp;$B382,PRESUPUESTO!$O$10:$O$174,0)),"⚠"))</f>
        <v/>
      </c>
      <c r="K382" s="218">
        <f t="array" ref="K382">IF($A382="","",IFERROR(INDEX(PRESUPUESTO!$C$10:$C$174,MATCH($A382&amp;"|"&amp;$B382,PRESUPUESTO!$O$10:$O$174,0)),""))</f>
        <v/>
      </c>
      <c r="L382" s="47">
        <f t="array" ref="L382">IF($A382="","",IFERROR(INDEX(PRESUPUESTO!$B$10:$B$174,MATCH($A382,PRESUPUESTO!$A$10:$A$174,0)),"⚠ clave no existe"))</f>
        <v/>
      </c>
      <c r="M382" s="51">
        <f t="array" ref="M382">IF($A382="","",IFERROR(INDEX(PRESUPUESTO!$C$10:$C$262,MATCH($A382,PRESUPUESTO!$A$10:$A$262,0)),""))</f>
        <v/>
      </c>
      <c r="N382" s="51">
        <f>IF($A382="","",IFERROR(SUMIF($A$10:$A$509,$A382,$I$10:$I$509)-$M382,""))</f>
        <v/>
      </c>
      <c r="O382" s="218" t="n"/>
      <c r="P382" s="4" t="n"/>
      <c r="Q382" s="4" t="n"/>
      <c r="R382" s="4" t="n"/>
      <c r="S382" s="4" t="n"/>
      <c r="T382" s="4" t="n"/>
      <c r="U382" s="4" t="n"/>
      <c r="V382" s="4" t="n"/>
      <c r="W382" s="4" t="n"/>
      <c r="X382" s="4" t="n"/>
      <c r="Y382" s="4" t="n"/>
      <c r="Z382" s="4" t="n"/>
    </row>
    <row r="383" ht="15.75" customHeight="1" s="371">
      <c r="A383" s="218" t="n"/>
      <c r="B383" s="218">
        <f t="array" ref="B383">IF($A383="","",IFERROR(INDEX(PRESUPUESTO!$N$10:$N$262,MATCH($A383,PRESUPUESTO!$A$10:$A$262,0)),""))</f>
        <v/>
      </c>
      <c r="C383" s="218" t="n"/>
      <c r="D383" s="218" t="n"/>
      <c r="E383" s="218" t="n"/>
      <c r="F383" s="218" t="n"/>
      <c r="G383" s="218" t="n"/>
      <c r="H383" s="218" t="n"/>
      <c r="I383" s="218" t="n"/>
      <c r="J383" s="218">
        <f t="array" ref="J383">IF($A383="","",IFERROR(INDEX(PRESUPUESTO!$D$10:$D$174,MATCH($A383&amp;"|"&amp;$B383,PRESUPUESTO!$O$10:$O$174,0)),"⚠"))</f>
        <v/>
      </c>
      <c r="K383" s="218">
        <f t="array" ref="K383">IF($A383="","",IFERROR(INDEX(PRESUPUESTO!$C$10:$C$174,MATCH($A383&amp;"|"&amp;$B383,PRESUPUESTO!$O$10:$O$174,0)),""))</f>
        <v/>
      </c>
      <c r="L383" s="47">
        <f t="array" ref="L383">IF($A383="","",IFERROR(INDEX(PRESUPUESTO!$B$10:$B$174,MATCH($A383,PRESUPUESTO!$A$10:$A$174,0)),"⚠ clave no existe"))</f>
        <v/>
      </c>
      <c r="M383" s="51">
        <f t="array" ref="M383">IF($A383="","",IFERROR(INDEX(PRESUPUESTO!$C$10:$C$262,MATCH($A383,PRESUPUESTO!$A$10:$A$262,0)),""))</f>
        <v/>
      </c>
      <c r="N383" s="51">
        <f>IF($A383="","",IFERROR(SUMIF($A$10:$A$509,$A383,$I$10:$I$509)-$M383,""))</f>
        <v/>
      </c>
      <c r="O383" s="218" t="n"/>
      <c r="P383" s="4" t="n"/>
      <c r="Q383" s="4" t="n"/>
      <c r="R383" s="4" t="n"/>
      <c r="S383" s="4" t="n"/>
      <c r="T383" s="4" t="n"/>
      <c r="U383" s="4" t="n"/>
      <c r="V383" s="4" t="n"/>
      <c r="W383" s="4" t="n"/>
      <c r="X383" s="4" t="n"/>
      <c r="Y383" s="4" t="n"/>
      <c r="Z383" s="4" t="n"/>
    </row>
    <row r="384" ht="15.75" customHeight="1" s="371">
      <c r="A384" s="218" t="n"/>
      <c r="B384" s="218">
        <f t="array" ref="B384">IF($A384="","",IFERROR(INDEX(PRESUPUESTO!$N$10:$N$262,MATCH($A384,PRESUPUESTO!$A$10:$A$262,0)),""))</f>
        <v/>
      </c>
      <c r="C384" s="218" t="n"/>
      <c r="D384" s="218" t="n"/>
      <c r="E384" s="218" t="n"/>
      <c r="F384" s="218" t="n"/>
      <c r="G384" s="218" t="n"/>
      <c r="H384" s="218" t="n"/>
      <c r="I384" s="218" t="n"/>
      <c r="J384" s="218">
        <f t="array" ref="J384">IF($A384="","",IFERROR(INDEX(PRESUPUESTO!$D$10:$D$174,MATCH($A384&amp;"|"&amp;$B384,PRESUPUESTO!$O$10:$O$174,0)),"⚠"))</f>
        <v/>
      </c>
      <c r="K384" s="218">
        <f t="array" ref="K384">IF($A384="","",IFERROR(INDEX(PRESUPUESTO!$C$10:$C$174,MATCH($A384&amp;"|"&amp;$B384,PRESUPUESTO!$O$10:$O$174,0)),""))</f>
        <v/>
      </c>
      <c r="L384" s="47">
        <f t="array" ref="L384">IF($A384="","",IFERROR(INDEX(PRESUPUESTO!$B$10:$B$174,MATCH($A384,PRESUPUESTO!$A$10:$A$174,0)),"⚠ clave no existe"))</f>
        <v/>
      </c>
      <c r="M384" s="51">
        <f t="array" ref="M384">IF($A384="","",IFERROR(INDEX(PRESUPUESTO!$C$10:$C$262,MATCH($A384,PRESUPUESTO!$A$10:$A$262,0)),""))</f>
        <v/>
      </c>
      <c r="N384" s="51">
        <f>IF($A384="","",IFERROR(SUMIF($A$10:$A$509,$A384,$I$10:$I$509)-$M384,""))</f>
        <v/>
      </c>
      <c r="O384" s="218" t="n"/>
      <c r="P384" s="4" t="n"/>
      <c r="Q384" s="4" t="n"/>
      <c r="R384" s="4" t="n"/>
      <c r="S384" s="4" t="n"/>
      <c r="T384" s="4" t="n"/>
      <c r="U384" s="4" t="n"/>
      <c r="V384" s="4" t="n"/>
      <c r="W384" s="4" t="n"/>
      <c r="X384" s="4" t="n"/>
      <c r="Y384" s="4" t="n"/>
      <c r="Z384" s="4" t="n"/>
    </row>
    <row r="385" ht="15.75" customHeight="1" s="371">
      <c r="A385" s="218" t="n"/>
      <c r="B385" s="218">
        <f t="array" ref="B385">IF($A385="","",IFERROR(INDEX(PRESUPUESTO!$N$10:$N$262,MATCH($A385,PRESUPUESTO!$A$10:$A$262,0)),""))</f>
        <v/>
      </c>
      <c r="C385" s="218" t="n"/>
      <c r="D385" s="218" t="n"/>
      <c r="E385" s="218" t="n"/>
      <c r="F385" s="218" t="n"/>
      <c r="G385" s="218" t="n"/>
      <c r="H385" s="218" t="n"/>
      <c r="I385" s="218" t="n"/>
      <c r="J385" s="218">
        <f t="array" ref="J385">IF($A385="","",IFERROR(INDEX(PRESUPUESTO!$D$10:$D$174,MATCH($A385&amp;"|"&amp;$B385,PRESUPUESTO!$O$10:$O$174,0)),"⚠"))</f>
        <v/>
      </c>
      <c r="K385" s="218">
        <f t="array" ref="K385">IF($A385="","",IFERROR(INDEX(PRESUPUESTO!$C$10:$C$174,MATCH($A385&amp;"|"&amp;$B385,PRESUPUESTO!$O$10:$O$174,0)),""))</f>
        <v/>
      </c>
      <c r="L385" s="47">
        <f t="array" ref="L385">IF($A385="","",IFERROR(INDEX(PRESUPUESTO!$B$10:$B$174,MATCH($A385,PRESUPUESTO!$A$10:$A$174,0)),"⚠ clave no existe"))</f>
        <v/>
      </c>
      <c r="M385" s="51">
        <f t="array" ref="M385">IF($A385="","",IFERROR(INDEX(PRESUPUESTO!$C$10:$C$262,MATCH($A385,PRESUPUESTO!$A$10:$A$262,0)),""))</f>
        <v/>
      </c>
      <c r="N385" s="51">
        <f>IF($A385="","",IFERROR(SUMIF($A$10:$A$509,$A385,$I$10:$I$509)-$M385,""))</f>
        <v/>
      </c>
      <c r="O385" s="218" t="n"/>
      <c r="P385" s="4" t="n"/>
      <c r="Q385" s="4" t="n"/>
      <c r="R385" s="4" t="n"/>
      <c r="S385" s="4" t="n"/>
      <c r="T385" s="4" t="n"/>
      <c r="U385" s="4" t="n"/>
      <c r="V385" s="4" t="n"/>
      <c r="W385" s="4" t="n"/>
      <c r="X385" s="4" t="n"/>
      <c r="Y385" s="4" t="n"/>
      <c r="Z385" s="4" t="n"/>
    </row>
    <row r="386" ht="15.75" customHeight="1" s="371">
      <c r="A386" s="218" t="n"/>
      <c r="B386" s="218">
        <f t="array" ref="B386">IF($A386="","",IFERROR(INDEX(PRESUPUESTO!$N$10:$N$262,MATCH($A386,PRESUPUESTO!$A$10:$A$262,0)),""))</f>
        <v/>
      </c>
      <c r="C386" s="218" t="n"/>
      <c r="D386" s="218" t="n"/>
      <c r="E386" s="218" t="n"/>
      <c r="F386" s="218" t="n"/>
      <c r="G386" s="218" t="n"/>
      <c r="H386" s="218" t="n"/>
      <c r="I386" s="218" t="n"/>
      <c r="J386" s="218">
        <f t="array" ref="J386">IF($A386="","",IFERROR(INDEX(PRESUPUESTO!$D$10:$D$174,MATCH($A386&amp;"|"&amp;$B386,PRESUPUESTO!$O$10:$O$174,0)),"⚠"))</f>
        <v/>
      </c>
      <c r="K386" s="218">
        <f t="array" ref="K386">IF($A386="","",IFERROR(INDEX(PRESUPUESTO!$C$10:$C$174,MATCH($A386&amp;"|"&amp;$B386,PRESUPUESTO!$O$10:$O$174,0)),""))</f>
        <v/>
      </c>
      <c r="L386" s="47">
        <f t="array" ref="L386">IF($A386="","",IFERROR(INDEX(PRESUPUESTO!$B$10:$B$174,MATCH($A386,PRESUPUESTO!$A$10:$A$174,0)),"⚠ clave no existe"))</f>
        <v/>
      </c>
      <c r="M386" s="51">
        <f t="array" ref="M386">IF($A386="","",IFERROR(INDEX(PRESUPUESTO!$C$10:$C$262,MATCH($A386,PRESUPUESTO!$A$10:$A$262,0)),""))</f>
        <v/>
      </c>
      <c r="N386" s="51">
        <f>IF($A386="","",IFERROR(SUMIF($A$10:$A$509,$A386,$I$10:$I$509)-$M386,""))</f>
        <v/>
      </c>
      <c r="O386" s="218" t="n"/>
      <c r="P386" s="4" t="n"/>
      <c r="Q386" s="4" t="n"/>
      <c r="R386" s="4" t="n"/>
      <c r="S386" s="4" t="n"/>
      <c r="T386" s="4" t="n"/>
      <c r="U386" s="4" t="n"/>
      <c r="V386" s="4" t="n"/>
      <c r="W386" s="4" t="n"/>
      <c r="X386" s="4" t="n"/>
      <c r="Y386" s="4" t="n"/>
      <c r="Z386" s="4" t="n"/>
    </row>
    <row r="387" ht="15.75" customHeight="1" s="371">
      <c r="A387" s="218" t="n"/>
      <c r="B387" s="218">
        <f t="array" ref="B387">IF($A387="","",IFERROR(INDEX(PRESUPUESTO!$N$10:$N$262,MATCH($A387,PRESUPUESTO!$A$10:$A$262,0)),""))</f>
        <v/>
      </c>
      <c r="C387" s="218" t="n"/>
      <c r="D387" s="218" t="n"/>
      <c r="E387" s="218" t="n"/>
      <c r="F387" s="218" t="n"/>
      <c r="G387" s="218" t="n"/>
      <c r="H387" s="218" t="n"/>
      <c r="I387" s="218" t="n"/>
      <c r="J387" s="218">
        <f t="array" ref="J387">IF($A387="","",IFERROR(INDEX(PRESUPUESTO!$D$10:$D$174,MATCH($A387&amp;"|"&amp;$B387,PRESUPUESTO!$O$10:$O$174,0)),"⚠"))</f>
        <v/>
      </c>
      <c r="K387" s="218">
        <f t="array" ref="K387">IF($A387="","",IFERROR(INDEX(PRESUPUESTO!$C$10:$C$174,MATCH($A387&amp;"|"&amp;$B387,PRESUPUESTO!$O$10:$O$174,0)),""))</f>
        <v/>
      </c>
      <c r="L387" s="47">
        <f t="array" ref="L387">IF($A387="","",IFERROR(INDEX(PRESUPUESTO!$B$10:$B$174,MATCH($A387,PRESUPUESTO!$A$10:$A$174,0)),"⚠ clave no existe"))</f>
        <v/>
      </c>
      <c r="M387" s="51">
        <f t="array" ref="M387">IF($A387="","",IFERROR(INDEX(PRESUPUESTO!$C$10:$C$262,MATCH($A387,PRESUPUESTO!$A$10:$A$262,0)),""))</f>
        <v/>
      </c>
      <c r="N387" s="51">
        <f>IF($A387="","",IFERROR(SUMIF($A$10:$A$509,$A387,$I$10:$I$509)-$M387,""))</f>
        <v/>
      </c>
      <c r="O387" s="218" t="n"/>
      <c r="P387" s="4" t="n"/>
      <c r="Q387" s="4" t="n"/>
      <c r="R387" s="4" t="n"/>
      <c r="S387" s="4" t="n"/>
      <c r="T387" s="4" t="n"/>
      <c r="U387" s="4" t="n"/>
      <c r="V387" s="4" t="n"/>
      <c r="W387" s="4" t="n"/>
      <c r="X387" s="4" t="n"/>
      <c r="Y387" s="4" t="n"/>
      <c r="Z387" s="4" t="n"/>
    </row>
    <row r="388" ht="15.75" customHeight="1" s="371">
      <c r="A388" s="218" t="n"/>
      <c r="B388" s="218">
        <f t="array" ref="B388">IF($A388="","",IFERROR(INDEX(PRESUPUESTO!$N$10:$N$262,MATCH($A388,PRESUPUESTO!$A$10:$A$262,0)),""))</f>
        <v/>
      </c>
      <c r="C388" s="218" t="n"/>
      <c r="D388" s="218" t="n"/>
      <c r="E388" s="218" t="n"/>
      <c r="F388" s="218" t="n"/>
      <c r="G388" s="218" t="n"/>
      <c r="H388" s="218" t="n"/>
      <c r="I388" s="218" t="n"/>
      <c r="J388" s="218">
        <f t="array" ref="J388">IF($A388="","",IFERROR(INDEX(PRESUPUESTO!$D$10:$D$174,MATCH($A388&amp;"|"&amp;$B388,PRESUPUESTO!$O$10:$O$174,0)),"⚠"))</f>
        <v/>
      </c>
      <c r="K388" s="218">
        <f t="array" ref="K388">IF($A388="","",IFERROR(INDEX(PRESUPUESTO!$C$10:$C$174,MATCH($A388&amp;"|"&amp;$B388,PRESUPUESTO!$O$10:$O$174,0)),""))</f>
        <v/>
      </c>
      <c r="L388" s="47">
        <f t="array" ref="L388">IF($A388="","",IFERROR(INDEX(PRESUPUESTO!$B$10:$B$174,MATCH($A388,PRESUPUESTO!$A$10:$A$174,0)),"⚠ clave no existe"))</f>
        <v/>
      </c>
      <c r="M388" s="51">
        <f t="array" ref="M388">IF($A388="","",IFERROR(INDEX(PRESUPUESTO!$C$10:$C$262,MATCH($A388,PRESUPUESTO!$A$10:$A$262,0)),""))</f>
        <v/>
      </c>
      <c r="N388" s="51">
        <f>IF($A388="","",IFERROR(SUMIF($A$10:$A$509,$A388,$I$10:$I$509)-$M388,""))</f>
        <v/>
      </c>
      <c r="O388" s="218" t="n"/>
      <c r="P388" s="4" t="n"/>
      <c r="Q388" s="4" t="n"/>
      <c r="R388" s="4" t="n"/>
      <c r="S388" s="4" t="n"/>
      <c r="T388" s="4" t="n"/>
      <c r="U388" s="4" t="n"/>
      <c r="V388" s="4" t="n"/>
      <c r="W388" s="4" t="n"/>
      <c r="X388" s="4" t="n"/>
      <c r="Y388" s="4" t="n"/>
      <c r="Z388" s="4" t="n"/>
    </row>
    <row r="389" ht="15.75" customHeight="1" s="371">
      <c r="A389" s="218" t="n"/>
      <c r="B389" s="218">
        <f t="array" ref="B389">IF($A389="","",IFERROR(INDEX(PRESUPUESTO!$N$10:$N$262,MATCH($A389,PRESUPUESTO!$A$10:$A$262,0)),""))</f>
        <v/>
      </c>
      <c r="C389" s="218" t="n"/>
      <c r="D389" s="218" t="n"/>
      <c r="E389" s="218" t="n"/>
      <c r="F389" s="218" t="n"/>
      <c r="G389" s="218" t="n"/>
      <c r="H389" s="218" t="n"/>
      <c r="I389" s="218" t="n"/>
      <c r="J389" s="218">
        <f t="array" ref="J389">IF($A389="","",IFERROR(INDEX(PRESUPUESTO!$D$10:$D$174,MATCH($A389&amp;"|"&amp;$B389,PRESUPUESTO!$O$10:$O$174,0)),"⚠"))</f>
        <v/>
      </c>
      <c r="K389" s="218">
        <f t="array" ref="K389">IF($A389="","",IFERROR(INDEX(PRESUPUESTO!$C$10:$C$174,MATCH($A389&amp;"|"&amp;$B389,PRESUPUESTO!$O$10:$O$174,0)),""))</f>
        <v/>
      </c>
      <c r="L389" s="47">
        <f t="array" ref="L389">IF($A389="","",IFERROR(INDEX(PRESUPUESTO!$B$10:$B$174,MATCH($A389,PRESUPUESTO!$A$10:$A$174,0)),"⚠ clave no existe"))</f>
        <v/>
      </c>
      <c r="M389" s="51">
        <f t="array" ref="M389">IF($A389="","",IFERROR(INDEX(PRESUPUESTO!$C$10:$C$262,MATCH($A389,PRESUPUESTO!$A$10:$A$262,0)),""))</f>
        <v/>
      </c>
      <c r="N389" s="51">
        <f>IF($A389="","",IFERROR(SUMIF($A$10:$A$509,$A389,$I$10:$I$509)-$M389,""))</f>
        <v/>
      </c>
      <c r="O389" s="218" t="n"/>
      <c r="P389" s="4" t="n"/>
      <c r="Q389" s="4" t="n"/>
      <c r="R389" s="4" t="n"/>
      <c r="S389" s="4" t="n"/>
      <c r="T389" s="4" t="n"/>
      <c r="U389" s="4" t="n"/>
      <c r="V389" s="4" t="n"/>
      <c r="W389" s="4" t="n"/>
      <c r="X389" s="4" t="n"/>
      <c r="Y389" s="4" t="n"/>
      <c r="Z389" s="4" t="n"/>
    </row>
    <row r="390" ht="15.75" customHeight="1" s="371">
      <c r="A390" s="218" t="n"/>
      <c r="B390" s="218">
        <f t="array" ref="B390">IF($A390="","",IFERROR(INDEX(PRESUPUESTO!$N$10:$N$262,MATCH($A390,PRESUPUESTO!$A$10:$A$262,0)),""))</f>
        <v/>
      </c>
      <c r="C390" s="218" t="n"/>
      <c r="D390" s="218" t="n"/>
      <c r="E390" s="218" t="n"/>
      <c r="F390" s="218" t="n"/>
      <c r="G390" s="218" t="n"/>
      <c r="H390" s="218" t="n"/>
      <c r="I390" s="218" t="n"/>
      <c r="J390" s="218">
        <f t="array" ref="J390">IF($A390="","",IFERROR(INDEX(PRESUPUESTO!$D$10:$D$174,MATCH($A390&amp;"|"&amp;$B390,PRESUPUESTO!$O$10:$O$174,0)),"⚠"))</f>
        <v/>
      </c>
      <c r="K390" s="218">
        <f t="array" ref="K390">IF($A390="","",IFERROR(INDEX(PRESUPUESTO!$C$10:$C$174,MATCH($A390&amp;"|"&amp;$B390,PRESUPUESTO!$O$10:$O$174,0)),""))</f>
        <v/>
      </c>
      <c r="L390" s="47">
        <f t="array" ref="L390">IF($A390="","",IFERROR(INDEX(PRESUPUESTO!$B$10:$B$174,MATCH($A390,PRESUPUESTO!$A$10:$A$174,0)),"⚠ clave no existe"))</f>
        <v/>
      </c>
      <c r="M390" s="51">
        <f t="array" ref="M390">IF($A390="","",IFERROR(INDEX(PRESUPUESTO!$C$10:$C$262,MATCH($A390,PRESUPUESTO!$A$10:$A$262,0)),""))</f>
        <v/>
      </c>
      <c r="N390" s="51">
        <f>IF($A390="","",IFERROR(SUMIF($A$10:$A$509,$A390,$I$10:$I$509)-$M390,""))</f>
        <v/>
      </c>
      <c r="O390" s="218" t="n"/>
      <c r="P390" s="4" t="n"/>
      <c r="Q390" s="4" t="n"/>
      <c r="R390" s="4" t="n"/>
      <c r="S390" s="4" t="n"/>
      <c r="T390" s="4" t="n"/>
      <c r="U390" s="4" t="n"/>
      <c r="V390" s="4" t="n"/>
      <c r="W390" s="4" t="n"/>
      <c r="X390" s="4" t="n"/>
      <c r="Y390" s="4" t="n"/>
      <c r="Z390" s="4" t="n"/>
    </row>
    <row r="391" ht="15.75" customHeight="1" s="371">
      <c r="A391" s="218" t="n"/>
      <c r="B391" s="218">
        <f t="array" ref="B391">IF($A391="","",IFERROR(INDEX(PRESUPUESTO!$N$10:$N$262,MATCH($A391,PRESUPUESTO!$A$10:$A$262,0)),""))</f>
        <v/>
      </c>
      <c r="C391" s="218" t="n"/>
      <c r="D391" s="218" t="n"/>
      <c r="E391" s="218" t="n"/>
      <c r="F391" s="218" t="n"/>
      <c r="G391" s="218" t="n"/>
      <c r="H391" s="218" t="n"/>
      <c r="I391" s="218" t="n"/>
      <c r="J391" s="218">
        <f t="array" ref="J391">IF($A391="","",IFERROR(INDEX(PRESUPUESTO!$D$10:$D$174,MATCH($A391&amp;"|"&amp;$B391,PRESUPUESTO!$O$10:$O$174,0)),"⚠"))</f>
        <v/>
      </c>
      <c r="K391" s="218">
        <f t="array" ref="K391">IF($A391="","",IFERROR(INDEX(PRESUPUESTO!$C$10:$C$174,MATCH($A391&amp;"|"&amp;$B391,PRESUPUESTO!$O$10:$O$174,0)),""))</f>
        <v/>
      </c>
      <c r="L391" s="47">
        <f t="array" ref="L391">IF($A391="","",IFERROR(INDEX(PRESUPUESTO!$B$10:$B$174,MATCH($A391,PRESUPUESTO!$A$10:$A$174,0)),"⚠ clave no existe"))</f>
        <v/>
      </c>
      <c r="M391" s="51">
        <f t="array" ref="M391">IF($A391="","",IFERROR(INDEX(PRESUPUESTO!$C$10:$C$262,MATCH($A391,PRESUPUESTO!$A$10:$A$262,0)),""))</f>
        <v/>
      </c>
      <c r="N391" s="51">
        <f>IF($A391="","",IFERROR(SUMIF($A$10:$A$509,$A391,$I$10:$I$509)-$M391,""))</f>
        <v/>
      </c>
      <c r="O391" s="218" t="n"/>
      <c r="P391" s="4" t="n"/>
      <c r="Q391" s="4" t="n"/>
      <c r="R391" s="4" t="n"/>
      <c r="S391" s="4" t="n"/>
      <c r="T391" s="4" t="n"/>
      <c r="U391" s="4" t="n"/>
      <c r="V391" s="4" t="n"/>
      <c r="W391" s="4" t="n"/>
      <c r="X391" s="4" t="n"/>
      <c r="Y391" s="4" t="n"/>
      <c r="Z391" s="4" t="n"/>
    </row>
    <row r="392" ht="15.75" customHeight="1" s="371">
      <c r="A392" s="218" t="n"/>
      <c r="B392" s="218">
        <f t="array" ref="B392">IF($A392="","",IFERROR(INDEX(PRESUPUESTO!$N$10:$N$262,MATCH($A392,PRESUPUESTO!$A$10:$A$262,0)),""))</f>
        <v/>
      </c>
      <c r="C392" s="218" t="n"/>
      <c r="D392" s="218" t="n"/>
      <c r="E392" s="218" t="n"/>
      <c r="F392" s="218" t="n"/>
      <c r="G392" s="218" t="n"/>
      <c r="H392" s="218" t="n"/>
      <c r="I392" s="218" t="n"/>
      <c r="J392" s="218">
        <f t="array" ref="J392">IF($A392="","",IFERROR(INDEX(PRESUPUESTO!$D$10:$D$174,MATCH($A392&amp;"|"&amp;$B392,PRESUPUESTO!$O$10:$O$174,0)),"⚠"))</f>
        <v/>
      </c>
      <c r="K392" s="218">
        <f t="array" ref="K392">IF($A392="","",IFERROR(INDEX(PRESUPUESTO!$C$10:$C$174,MATCH($A392&amp;"|"&amp;$B392,PRESUPUESTO!$O$10:$O$174,0)),""))</f>
        <v/>
      </c>
      <c r="L392" s="47">
        <f t="array" ref="L392">IF($A392="","",IFERROR(INDEX(PRESUPUESTO!$B$10:$B$174,MATCH($A392,PRESUPUESTO!$A$10:$A$174,0)),"⚠ clave no existe"))</f>
        <v/>
      </c>
      <c r="M392" s="51">
        <f t="array" ref="M392">IF($A392="","",IFERROR(INDEX(PRESUPUESTO!$C$10:$C$262,MATCH($A392,PRESUPUESTO!$A$10:$A$262,0)),""))</f>
        <v/>
      </c>
      <c r="N392" s="51">
        <f>IF($A392="","",IFERROR(SUMIF($A$10:$A$509,$A392,$I$10:$I$509)-$M392,""))</f>
        <v/>
      </c>
      <c r="O392" s="218" t="n"/>
      <c r="P392" s="4" t="n"/>
      <c r="Q392" s="4" t="n"/>
      <c r="R392" s="4" t="n"/>
      <c r="S392" s="4" t="n"/>
      <c r="T392" s="4" t="n"/>
      <c r="U392" s="4" t="n"/>
      <c r="V392" s="4" t="n"/>
      <c r="W392" s="4" t="n"/>
      <c r="X392" s="4" t="n"/>
      <c r="Y392" s="4" t="n"/>
      <c r="Z392" s="4" t="n"/>
    </row>
    <row r="393" ht="15.75" customHeight="1" s="371">
      <c r="A393" s="218" t="n"/>
      <c r="B393" s="218">
        <f t="array" ref="B393">IF($A393="","",IFERROR(INDEX(PRESUPUESTO!$N$10:$N$262,MATCH($A393,PRESUPUESTO!$A$10:$A$262,0)),""))</f>
        <v/>
      </c>
      <c r="C393" s="218" t="n"/>
      <c r="D393" s="218" t="n"/>
      <c r="E393" s="218" t="n"/>
      <c r="F393" s="218" t="n"/>
      <c r="G393" s="218" t="n"/>
      <c r="H393" s="218" t="n"/>
      <c r="I393" s="218" t="n"/>
      <c r="J393" s="218">
        <f t="array" ref="J393">IF($A393="","",IFERROR(INDEX(PRESUPUESTO!$D$10:$D$174,MATCH($A393&amp;"|"&amp;$B393,PRESUPUESTO!$O$10:$O$174,0)),"⚠"))</f>
        <v/>
      </c>
      <c r="K393" s="218">
        <f t="array" ref="K393">IF($A393="","",IFERROR(INDEX(PRESUPUESTO!$C$10:$C$174,MATCH($A393&amp;"|"&amp;$B393,PRESUPUESTO!$O$10:$O$174,0)),""))</f>
        <v/>
      </c>
      <c r="L393" s="47">
        <f t="array" ref="L393">IF($A393="","",IFERROR(INDEX(PRESUPUESTO!$B$10:$B$174,MATCH($A393,PRESUPUESTO!$A$10:$A$174,0)),"⚠ clave no existe"))</f>
        <v/>
      </c>
      <c r="M393" s="51">
        <f t="array" ref="M393">IF($A393="","",IFERROR(INDEX(PRESUPUESTO!$C$10:$C$262,MATCH($A393,PRESUPUESTO!$A$10:$A$262,0)),""))</f>
        <v/>
      </c>
      <c r="N393" s="51">
        <f>IF($A393="","",IFERROR(SUMIF($A$10:$A$509,$A393,$I$10:$I$509)-$M393,""))</f>
        <v/>
      </c>
      <c r="O393" s="218" t="n"/>
      <c r="P393" s="4" t="n"/>
      <c r="Q393" s="4" t="n"/>
      <c r="R393" s="4" t="n"/>
      <c r="S393" s="4" t="n"/>
      <c r="T393" s="4" t="n"/>
      <c r="U393" s="4" t="n"/>
      <c r="V393" s="4" t="n"/>
      <c r="W393" s="4" t="n"/>
      <c r="X393" s="4" t="n"/>
      <c r="Y393" s="4" t="n"/>
      <c r="Z393" s="4" t="n"/>
    </row>
    <row r="394" ht="15.75" customHeight="1" s="371">
      <c r="A394" s="218" t="n"/>
      <c r="B394" s="218">
        <f t="array" ref="B394">IF($A394="","",IFERROR(INDEX(PRESUPUESTO!$N$10:$N$262,MATCH($A394,PRESUPUESTO!$A$10:$A$262,0)),""))</f>
        <v/>
      </c>
      <c r="C394" s="218" t="n"/>
      <c r="D394" s="218" t="n"/>
      <c r="E394" s="218" t="n"/>
      <c r="F394" s="218" t="n"/>
      <c r="G394" s="218" t="n"/>
      <c r="H394" s="218" t="n"/>
      <c r="I394" s="218" t="n"/>
      <c r="J394" s="218">
        <f t="array" ref="J394">IF($A394="","",IFERROR(INDEX(PRESUPUESTO!$D$10:$D$174,MATCH($A394&amp;"|"&amp;$B394,PRESUPUESTO!$O$10:$O$174,0)),"⚠"))</f>
        <v/>
      </c>
      <c r="K394" s="218">
        <f t="array" ref="K394">IF($A394="","",IFERROR(INDEX(PRESUPUESTO!$C$10:$C$174,MATCH($A394&amp;"|"&amp;$B394,PRESUPUESTO!$O$10:$O$174,0)),""))</f>
        <v/>
      </c>
      <c r="L394" s="47">
        <f t="array" ref="L394">IF($A394="","",IFERROR(INDEX(PRESUPUESTO!$B$10:$B$174,MATCH($A394,PRESUPUESTO!$A$10:$A$174,0)),"⚠ clave no existe"))</f>
        <v/>
      </c>
      <c r="M394" s="51">
        <f t="array" ref="M394">IF($A394="","",IFERROR(INDEX(PRESUPUESTO!$C$10:$C$262,MATCH($A394,PRESUPUESTO!$A$10:$A$262,0)),""))</f>
        <v/>
      </c>
      <c r="N394" s="51">
        <f>IF($A394="","",IFERROR(SUMIF($A$10:$A$509,$A394,$I$10:$I$509)-$M394,""))</f>
        <v/>
      </c>
      <c r="O394" s="218" t="n"/>
      <c r="P394" s="4" t="n"/>
      <c r="Q394" s="4" t="n"/>
      <c r="R394" s="4" t="n"/>
      <c r="S394" s="4" t="n"/>
      <c r="T394" s="4" t="n"/>
      <c r="U394" s="4" t="n"/>
      <c r="V394" s="4" t="n"/>
      <c r="W394" s="4" t="n"/>
      <c r="X394" s="4" t="n"/>
      <c r="Y394" s="4" t="n"/>
      <c r="Z394" s="4" t="n"/>
    </row>
    <row r="395" ht="15.75" customHeight="1" s="371">
      <c r="A395" s="218" t="n"/>
      <c r="B395" s="218">
        <f t="array" ref="B395">IF($A395="","",IFERROR(INDEX(PRESUPUESTO!$N$10:$N$262,MATCH($A395,PRESUPUESTO!$A$10:$A$262,0)),""))</f>
        <v/>
      </c>
      <c r="C395" s="218" t="n"/>
      <c r="D395" s="218" t="n"/>
      <c r="E395" s="218" t="n"/>
      <c r="F395" s="218" t="n"/>
      <c r="G395" s="218" t="n"/>
      <c r="H395" s="218" t="n"/>
      <c r="I395" s="218" t="n"/>
      <c r="J395" s="218">
        <f t="array" ref="J395">IF($A395="","",IFERROR(INDEX(PRESUPUESTO!$D$10:$D$174,MATCH($A395&amp;"|"&amp;$B395,PRESUPUESTO!$O$10:$O$174,0)),"⚠"))</f>
        <v/>
      </c>
      <c r="K395" s="218">
        <f t="array" ref="K395">IF($A395="","",IFERROR(INDEX(PRESUPUESTO!$C$10:$C$174,MATCH($A395&amp;"|"&amp;$B395,PRESUPUESTO!$O$10:$O$174,0)),""))</f>
        <v/>
      </c>
      <c r="L395" s="47">
        <f t="array" ref="L395">IF($A395="","",IFERROR(INDEX(PRESUPUESTO!$B$10:$B$174,MATCH($A395,PRESUPUESTO!$A$10:$A$174,0)),"⚠ clave no existe"))</f>
        <v/>
      </c>
      <c r="M395" s="51">
        <f t="array" ref="M395">IF($A395="","",IFERROR(INDEX(PRESUPUESTO!$C$10:$C$262,MATCH($A395,PRESUPUESTO!$A$10:$A$262,0)),""))</f>
        <v/>
      </c>
      <c r="N395" s="51">
        <f>IF($A395="","",IFERROR(SUMIF($A$10:$A$509,$A395,$I$10:$I$509)-$M395,""))</f>
        <v/>
      </c>
      <c r="O395" s="218" t="n"/>
      <c r="P395" s="4" t="n"/>
      <c r="Q395" s="4" t="n"/>
      <c r="R395" s="4" t="n"/>
      <c r="S395" s="4" t="n"/>
      <c r="T395" s="4" t="n"/>
      <c r="U395" s="4" t="n"/>
      <c r="V395" s="4" t="n"/>
      <c r="W395" s="4" t="n"/>
      <c r="X395" s="4" t="n"/>
      <c r="Y395" s="4" t="n"/>
      <c r="Z395" s="4" t="n"/>
    </row>
    <row r="396" ht="15.75" customHeight="1" s="371">
      <c r="A396" s="218" t="n"/>
      <c r="B396" s="218">
        <f t="array" ref="B396">IF($A396="","",IFERROR(INDEX(PRESUPUESTO!$N$10:$N$262,MATCH($A396,PRESUPUESTO!$A$10:$A$262,0)),""))</f>
        <v/>
      </c>
      <c r="C396" s="218" t="n"/>
      <c r="D396" s="218" t="n"/>
      <c r="E396" s="218" t="n"/>
      <c r="F396" s="218" t="n"/>
      <c r="G396" s="218" t="n"/>
      <c r="H396" s="218" t="n"/>
      <c r="I396" s="218" t="n"/>
      <c r="J396" s="218">
        <f t="array" ref="J396">IF($A396="","",IFERROR(INDEX(PRESUPUESTO!$D$10:$D$174,MATCH($A396&amp;"|"&amp;$B396,PRESUPUESTO!$O$10:$O$174,0)),"⚠"))</f>
        <v/>
      </c>
      <c r="K396" s="218">
        <f t="array" ref="K396">IF($A396="","",IFERROR(INDEX(PRESUPUESTO!$C$10:$C$174,MATCH($A396&amp;"|"&amp;$B396,PRESUPUESTO!$O$10:$O$174,0)),""))</f>
        <v/>
      </c>
      <c r="L396" s="47">
        <f t="array" ref="L396">IF($A396="","",IFERROR(INDEX(PRESUPUESTO!$B$10:$B$174,MATCH($A396,PRESUPUESTO!$A$10:$A$174,0)),"⚠ clave no existe"))</f>
        <v/>
      </c>
      <c r="M396" s="51">
        <f t="array" ref="M396">IF($A396="","",IFERROR(INDEX(PRESUPUESTO!$C$10:$C$262,MATCH($A396,PRESUPUESTO!$A$10:$A$262,0)),""))</f>
        <v/>
      </c>
      <c r="N396" s="51">
        <f>IF($A396="","",IFERROR(SUMIF($A$10:$A$509,$A396,$I$10:$I$509)-$M396,""))</f>
        <v/>
      </c>
      <c r="O396" s="218" t="n"/>
      <c r="P396" s="4" t="n"/>
      <c r="Q396" s="4" t="n"/>
      <c r="R396" s="4" t="n"/>
      <c r="S396" s="4" t="n"/>
      <c r="T396" s="4" t="n"/>
      <c r="U396" s="4" t="n"/>
      <c r="V396" s="4" t="n"/>
      <c r="W396" s="4" t="n"/>
      <c r="X396" s="4" t="n"/>
      <c r="Y396" s="4" t="n"/>
      <c r="Z396" s="4" t="n"/>
    </row>
    <row r="397" ht="15.75" customHeight="1" s="371">
      <c r="A397" s="218" t="n"/>
      <c r="B397" s="218">
        <f t="array" ref="B397">IF($A397="","",IFERROR(INDEX(PRESUPUESTO!$N$10:$N$262,MATCH($A397,PRESUPUESTO!$A$10:$A$262,0)),""))</f>
        <v/>
      </c>
      <c r="C397" s="218" t="n"/>
      <c r="D397" s="218" t="n"/>
      <c r="E397" s="218" t="n"/>
      <c r="F397" s="218" t="n"/>
      <c r="G397" s="218" t="n"/>
      <c r="H397" s="218" t="n"/>
      <c r="I397" s="218" t="n"/>
      <c r="J397" s="218">
        <f t="array" ref="J397">IF($A397="","",IFERROR(INDEX(PRESUPUESTO!$D$10:$D$174,MATCH($A397&amp;"|"&amp;$B397,PRESUPUESTO!$O$10:$O$174,0)),"⚠"))</f>
        <v/>
      </c>
      <c r="K397" s="218">
        <f t="array" ref="K397">IF($A397="","",IFERROR(INDEX(PRESUPUESTO!$C$10:$C$174,MATCH($A397&amp;"|"&amp;$B397,PRESUPUESTO!$O$10:$O$174,0)),""))</f>
        <v/>
      </c>
      <c r="L397" s="47">
        <f t="array" ref="L397">IF($A397="","",IFERROR(INDEX(PRESUPUESTO!$B$10:$B$174,MATCH($A397,PRESUPUESTO!$A$10:$A$174,0)),"⚠ clave no existe"))</f>
        <v/>
      </c>
      <c r="M397" s="51">
        <f t="array" ref="M397">IF($A397="","",IFERROR(INDEX(PRESUPUESTO!$C$10:$C$262,MATCH($A397,PRESUPUESTO!$A$10:$A$262,0)),""))</f>
        <v/>
      </c>
      <c r="N397" s="51">
        <f>IF($A397="","",IFERROR(SUMIF($A$10:$A$509,$A397,$I$10:$I$509)-$M397,""))</f>
        <v/>
      </c>
      <c r="O397" s="218" t="n"/>
      <c r="P397" s="4" t="n"/>
      <c r="Q397" s="4" t="n"/>
      <c r="R397" s="4" t="n"/>
      <c r="S397" s="4" t="n"/>
      <c r="T397" s="4" t="n"/>
      <c r="U397" s="4" t="n"/>
      <c r="V397" s="4" t="n"/>
      <c r="W397" s="4" t="n"/>
      <c r="X397" s="4" t="n"/>
      <c r="Y397" s="4" t="n"/>
      <c r="Z397" s="4" t="n"/>
    </row>
    <row r="398" ht="15.75" customHeight="1" s="371">
      <c r="A398" s="218" t="n"/>
      <c r="B398" s="218">
        <f t="array" ref="B398">IF($A398="","",IFERROR(INDEX(PRESUPUESTO!$N$10:$N$262,MATCH($A398,PRESUPUESTO!$A$10:$A$262,0)),""))</f>
        <v/>
      </c>
      <c r="C398" s="218" t="n"/>
      <c r="D398" s="218" t="n"/>
      <c r="E398" s="218" t="n"/>
      <c r="F398" s="218" t="n"/>
      <c r="G398" s="218" t="n"/>
      <c r="H398" s="218" t="n"/>
      <c r="I398" s="218" t="n"/>
      <c r="J398" s="218">
        <f t="array" ref="J398">IF($A398="","",IFERROR(INDEX(PRESUPUESTO!$D$10:$D$174,MATCH($A398&amp;"|"&amp;$B398,PRESUPUESTO!$O$10:$O$174,0)),"⚠"))</f>
        <v/>
      </c>
      <c r="K398" s="218">
        <f t="array" ref="K398">IF($A398="","",IFERROR(INDEX(PRESUPUESTO!$C$10:$C$174,MATCH($A398&amp;"|"&amp;$B398,PRESUPUESTO!$O$10:$O$174,0)),""))</f>
        <v/>
      </c>
      <c r="L398" s="47">
        <f t="array" ref="L398">IF($A398="","",IFERROR(INDEX(PRESUPUESTO!$B$10:$B$174,MATCH($A398,PRESUPUESTO!$A$10:$A$174,0)),"⚠ clave no existe"))</f>
        <v/>
      </c>
      <c r="M398" s="51">
        <f t="array" ref="M398">IF($A398="","",IFERROR(INDEX(PRESUPUESTO!$C$10:$C$262,MATCH($A398,PRESUPUESTO!$A$10:$A$262,0)),""))</f>
        <v/>
      </c>
      <c r="N398" s="51">
        <f>IF($A398="","",IFERROR(SUMIF($A$10:$A$509,$A398,$I$10:$I$509)-$M398,""))</f>
        <v/>
      </c>
      <c r="O398" s="218" t="n"/>
      <c r="P398" s="4" t="n"/>
      <c r="Q398" s="4" t="n"/>
      <c r="R398" s="4" t="n"/>
      <c r="S398" s="4" t="n"/>
      <c r="T398" s="4" t="n"/>
      <c r="U398" s="4" t="n"/>
      <c r="V398" s="4" t="n"/>
      <c r="W398" s="4" t="n"/>
      <c r="X398" s="4" t="n"/>
      <c r="Y398" s="4" t="n"/>
      <c r="Z398" s="4" t="n"/>
    </row>
    <row r="399" ht="15.75" customHeight="1" s="371">
      <c r="A399" s="218" t="n"/>
      <c r="B399" s="218">
        <f t="array" ref="B399">IF($A399="","",IFERROR(INDEX(PRESUPUESTO!$N$10:$N$262,MATCH($A399,PRESUPUESTO!$A$10:$A$262,0)),""))</f>
        <v/>
      </c>
      <c r="C399" s="218" t="n"/>
      <c r="D399" s="218" t="n"/>
      <c r="E399" s="218" t="n"/>
      <c r="F399" s="218" t="n"/>
      <c r="G399" s="218" t="n"/>
      <c r="H399" s="218" t="n"/>
      <c r="I399" s="218" t="n"/>
      <c r="J399" s="218">
        <f t="array" ref="J399">IF($A399="","",IFERROR(INDEX(PRESUPUESTO!$D$10:$D$174,MATCH($A399&amp;"|"&amp;$B399,PRESUPUESTO!$O$10:$O$174,0)),"⚠"))</f>
        <v/>
      </c>
      <c r="K399" s="218">
        <f t="array" ref="K399">IF($A399="","",IFERROR(INDEX(PRESUPUESTO!$C$10:$C$174,MATCH($A399&amp;"|"&amp;$B399,PRESUPUESTO!$O$10:$O$174,0)),""))</f>
        <v/>
      </c>
      <c r="L399" s="47">
        <f t="array" ref="L399">IF($A399="","",IFERROR(INDEX(PRESUPUESTO!$B$10:$B$174,MATCH($A399,PRESUPUESTO!$A$10:$A$174,0)),"⚠ clave no existe"))</f>
        <v/>
      </c>
      <c r="M399" s="51">
        <f t="array" ref="M399">IF($A399="","",IFERROR(INDEX(PRESUPUESTO!$C$10:$C$262,MATCH($A399,PRESUPUESTO!$A$10:$A$262,0)),""))</f>
        <v/>
      </c>
      <c r="N399" s="51">
        <f>IF($A399="","",IFERROR(SUMIF($A$10:$A$509,$A399,$I$10:$I$509)-$M399,""))</f>
        <v/>
      </c>
      <c r="O399" s="218" t="n"/>
      <c r="P399" s="4" t="n"/>
      <c r="Q399" s="4" t="n"/>
      <c r="R399" s="4" t="n"/>
      <c r="S399" s="4" t="n"/>
      <c r="T399" s="4" t="n"/>
      <c r="U399" s="4" t="n"/>
      <c r="V399" s="4" t="n"/>
      <c r="W399" s="4" t="n"/>
      <c r="X399" s="4" t="n"/>
      <c r="Y399" s="4" t="n"/>
      <c r="Z399" s="4" t="n"/>
    </row>
    <row r="400" ht="15.75" customHeight="1" s="371">
      <c r="A400" s="218" t="n"/>
      <c r="B400" s="218">
        <f t="array" ref="B400">IF($A400="","",IFERROR(INDEX(PRESUPUESTO!$N$10:$N$262,MATCH($A400,PRESUPUESTO!$A$10:$A$262,0)),""))</f>
        <v/>
      </c>
      <c r="C400" s="218" t="n"/>
      <c r="D400" s="218" t="n"/>
      <c r="E400" s="218" t="n"/>
      <c r="F400" s="218" t="n"/>
      <c r="G400" s="218" t="n"/>
      <c r="H400" s="218" t="n"/>
      <c r="I400" s="218" t="n"/>
      <c r="J400" s="218">
        <f t="array" ref="J400">IF($A400="","",IFERROR(INDEX(PRESUPUESTO!$D$10:$D$174,MATCH($A400&amp;"|"&amp;$B400,PRESUPUESTO!$O$10:$O$174,0)),"⚠"))</f>
        <v/>
      </c>
      <c r="K400" s="218">
        <f t="array" ref="K400">IF($A400="","",IFERROR(INDEX(PRESUPUESTO!$C$10:$C$174,MATCH($A400&amp;"|"&amp;$B400,PRESUPUESTO!$O$10:$O$174,0)),""))</f>
        <v/>
      </c>
      <c r="L400" s="47">
        <f t="array" ref="L400">IF($A400="","",IFERROR(INDEX(PRESUPUESTO!$B$10:$B$174,MATCH($A400,PRESUPUESTO!$A$10:$A$174,0)),"⚠ clave no existe"))</f>
        <v/>
      </c>
      <c r="M400" s="51">
        <f t="array" ref="M400">IF($A400="","",IFERROR(INDEX(PRESUPUESTO!$C$10:$C$262,MATCH($A400,PRESUPUESTO!$A$10:$A$262,0)),""))</f>
        <v/>
      </c>
      <c r="N400" s="51">
        <f>IF($A400="","",IFERROR(SUMIF($A$10:$A$509,$A400,$I$10:$I$509)-$M400,""))</f>
        <v/>
      </c>
      <c r="O400" s="218" t="n"/>
      <c r="P400" s="4" t="n"/>
      <c r="Q400" s="4" t="n"/>
      <c r="R400" s="4" t="n"/>
      <c r="S400" s="4" t="n"/>
      <c r="T400" s="4" t="n"/>
      <c r="U400" s="4" t="n"/>
      <c r="V400" s="4" t="n"/>
      <c r="W400" s="4" t="n"/>
      <c r="X400" s="4" t="n"/>
      <c r="Y400" s="4" t="n"/>
      <c r="Z400" s="4" t="n"/>
    </row>
    <row r="401" ht="15.75" customHeight="1" s="371">
      <c r="A401" s="218" t="n"/>
      <c r="B401" s="218">
        <f t="array" ref="B401">IF($A401="","",IFERROR(INDEX(PRESUPUESTO!$N$10:$N$262,MATCH($A401,PRESUPUESTO!$A$10:$A$262,0)),""))</f>
        <v/>
      </c>
      <c r="C401" s="218" t="n"/>
      <c r="D401" s="218" t="n"/>
      <c r="E401" s="218" t="n"/>
      <c r="F401" s="218" t="n"/>
      <c r="G401" s="218" t="n"/>
      <c r="H401" s="218" t="n"/>
      <c r="I401" s="218" t="n"/>
      <c r="J401" s="218">
        <f t="array" ref="J401">IF($A401="","",IFERROR(INDEX(PRESUPUESTO!$D$10:$D$174,MATCH($A401&amp;"|"&amp;$B401,PRESUPUESTO!$O$10:$O$174,0)),"⚠"))</f>
        <v/>
      </c>
      <c r="K401" s="218">
        <f t="array" ref="K401">IF($A401="","",IFERROR(INDEX(PRESUPUESTO!$C$10:$C$174,MATCH($A401&amp;"|"&amp;$B401,PRESUPUESTO!$O$10:$O$174,0)),""))</f>
        <v/>
      </c>
      <c r="L401" s="47">
        <f t="array" ref="L401">IF($A401="","",IFERROR(INDEX(PRESUPUESTO!$B$10:$B$174,MATCH($A401,PRESUPUESTO!$A$10:$A$174,0)),"⚠ clave no existe"))</f>
        <v/>
      </c>
      <c r="M401" s="51">
        <f t="array" ref="M401">IF($A401="","",IFERROR(INDEX(PRESUPUESTO!$C$10:$C$262,MATCH($A401,PRESUPUESTO!$A$10:$A$262,0)),""))</f>
        <v/>
      </c>
      <c r="N401" s="51">
        <f>IF($A401="","",IFERROR(SUMIF($A$10:$A$509,$A401,$I$10:$I$509)-$M401,""))</f>
        <v/>
      </c>
      <c r="O401" s="218" t="n"/>
      <c r="P401" s="4" t="n"/>
      <c r="Q401" s="4" t="n"/>
      <c r="R401" s="4" t="n"/>
      <c r="S401" s="4" t="n"/>
      <c r="T401" s="4" t="n"/>
      <c r="U401" s="4" t="n"/>
      <c r="V401" s="4" t="n"/>
      <c r="W401" s="4" t="n"/>
      <c r="X401" s="4" t="n"/>
      <c r="Y401" s="4" t="n"/>
      <c r="Z401" s="4" t="n"/>
    </row>
    <row r="402" ht="15.75" customHeight="1" s="371">
      <c r="A402" s="218" t="n"/>
      <c r="B402" s="218">
        <f t="array" ref="B402">IF($A402="","",IFERROR(INDEX(PRESUPUESTO!$N$10:$N$262,MATCH($A402,PRESUPUESTO!$A$10:$A$262,0)),""))</f>
        <v/>
      </c>
      <c r="C402" s="218" t="n"/>
      <c r="D402" s="218" t="n"/>
      <c r="E402" s="218" t="n"/>
      <c r="F402" s="218" t="n"/>
      <c r="G402" s="218" t="n"/>
      <c r="H402" s="218" t="n"/>
      <c r="I402" s="218" t="n"/>
      <c r="J402" s="218">
        <f t="array" ref="J402">IF($A402="","",IFERROR(INDEX(PRESUPUESTO!$D$10:$D$174,MATCH($A402&amp;"|"&amp;$B402,PRESUPUESTO!$O$10:$O$174,0)),"⚠"))</f>
        <v/>
      </c>
      <c r="K402" s="218">
        <f t="array" ref="K402">IF($A402="","",IFERROR(INDEX(PRESUPUESTO!$C$10:$C$174,MATCH($A402&amp;"|"&amp;$B402,PRESUPUESTO!$O$10:$O$174,0)),""))</f>
        <v/>
      </c>
      <c r="L402" s="47">
        <f t="array" ref="L402">IF($A402="","",IFERROR(INDEX(PRESUPUESTO!$B$10:$B$174,MATCH($A402,PRESUPUESTO!$A$10:$A$174,0)),"⚠ clave no existe"))</f>
        <v/>
      </c>
      <c r="M402" s="51">
        <f t="array" ref="M402">IF($A402="","",IFERROR(INDEX(PRESUPUESTO!$C$10:$C$262,MATCH($A402,PRESUPUESTO!$A$10:$A$262,0)),""))</f>
        <v/>
      </c>
      <c r="N402" s="51">
        <f>IF($A402="","",IFERROR(SUMIF($A$10:$A$509,$A402,$I$10:$I$509)-$M402,""))</f>
        <v/>
      </c>
      <c r="O402" s="218" t="n"/>
      <c r="P402" s="4" t="n"/>
      <c r="Q402" s="4" t="n"/>
      <c r="R402" s="4" t="n"/>
      <c r="S402" s="4" t="n"/>
      <c r="T402" s="4" t="n"/>
      <c r="U402" s="4" t="n"/>
      <c r="V402" s="4" t="n"/>
      <c r="W402" s="4" t="n"/>
      <c r="X402" s="4" t="n"/>
      <c r="Y402" s="4" t="n"/>
      <c r="Z402" s="4" t="n"/>
    </row>
    <row r="403" ht="15.75" customHeight="1" s="371">
      <c r="A403" s="218" t="n"/>
      <c r="B403" s="218">
        <f t="array" ref="B403">IF($A403="","",IFERROR(INDEX(PRESUPUESTO!$N$10:$N$262,MATCH($A403,PRESUPUESTO!$A$10:$A$262,0)),""))</f>
        <v/>
      </c>
      <c r="C403" s="218" t="n"/>
      <c r="D403" s="218" t="n"/>
      <c r="E403" s="218" t="n"/>
      <c r="F403" s="218" t="n"/>
      <c r="G403" s="218" t="n"/>
      <c r="H403" s="218" t="n"/>
      <c r="I403" s="218" t="n"/>
      <c r="J403" s="218">
        <f t="array" ref="J403">IF($A403="","",IFERROR(INDEX(PRESUPUESTO!$D$10:$D$174,MATCH($A403&amp;"|"&amp;$B403,PRESUPUESTO!$O$10:$O$174,0)),"⚠"))</f>
        <v/>
      </c>
      <c r="K403" s="218">
        <f t="array" ref="K403">IF($A403="","",IFERROR(INDEX(PRESUPUESTO!$C$10:$C$174,MATCH($A403&amp;"|"&amp;$B403,PRESUPUESTO!$O$10:$O$174,0)),""))</f>
        <v/>
      </c>
      <c r="L403" s="47">
        <f t="array" ref="L403">IF($A403="","",IFERROR(INDEX(PRESUPUESTO!$B$10:$B$174,MATCH($A403,PRESUPUESTO!$A$10:$A$174,0)),"⚠ clave no existe"))</f>
        <v/>
      </c>
      <c r="M403" s="51">
        <f t="array" ref="M403">IF($A403="","",IFERROR(INDEX(PRESUPUESTO!$C$10:$C$262,MATCH($A403,PRESUPUESTO!$A$10:$A$262,0)),""))</f>
        <v/>
      </c>
      <c r="N403" s="51">
        <f>IF($A403="","",IFERROR(SUMIF($A$10:$A$509,$A403,$I$10:$I$509)-$M403,""))</f>
        <v/>
      </c>
      <c r="O403" s="218" t="n"/>
      <c r="P403" s="4" t="n"/>
      <c r="Q403" s="4" t="n"/>
      <c r="R403" s="4" t="n"/>
      <c r="S403" s="4" t="n"/>
      <c r="T403" s="4" t="n"/>
      <c r="U403" s="4" t="n"/>
      <c r="V403" s="4" t="n"/>
      <c r="W403" s="4" t="n"/>
      <c r="X403" s="4" t="n"/>
      <c r="Y403" s="4" t="n"/>
      <c r="Z403" s="4" t="n"/>
    </row>
    <row r="404" ht="15.75" customHeight="1" s="371">
      <c r="A404" s="218" t="n"/>
      <c r="B404" s="218">
        <f t="array" ref="B404">IF($A404="","",IFERROR(INDEX(PRESUPUESTO!$N$10:$N$262,MATCH($A404,PRESUPUESTO!$A$10:$A$262,0)),""))</f>
        <v/>
      </c>
      <c r="C404" s="218" t="n"/>
      <c r="D404" s="218" t="n"/>
      <c r="E404" s="218" t="n"/>
      <c r="F404" s="218" t="n"/>
      <c r="G404" s="218" t="n"/>
      <c r="H404" s="218" t="n"/>
      <c r="I404" s="218" t="n"/>
      <c r="J404" s="218">
        <f t="array" ref="J404">IF($A404="","",IFERROR(INDEX(PRESUPUESTO!$D$10:$D$174,MATCH($A404&amp;"|"&amp;$B404,PRESUPUESTO!$O$10:$O$174,0)),"⚠"))</f>
        <v/>
      </c>
      <c r="K404" s="218">
        <f t="array" ref="K404">IF($A404="","",IFERROR(INDEX(PRESUPUESTO!$C$10:$C$174,MATCH($A404&amp;"|"&amp;$B404,PRESUPUESTO!$O$10:$O$174,0)),""))</f>
        <v/>
      </c>
      <c r="L404" s="47">
        <f t="array" ref="L404">IF($A404="","",IFERROR(INDEX(PRESUPUESTO!$B$10:$B$174,MATCH($A404,PRESUPUESTO!$A$10:$A$174,0)),"⚠ clave no existe"))</f>
        <v/>
      </c>
      <c r="M404" s="51">
        <f t="array" ref="M404">IF($A404="","",IFERROR(INDEX(PRESUPUESTO!$C$10:$C$262,MATCH($A404,PRESUPUESTO!$A$10:$A$262,0)),""))</f>
        <v/>
      </c>
      <c r="N404" s="51">
        <f>IF($A404="","",IFERROR(SUMIF($A$10:$A$509,$A404,$I$10:$I$509)-$M404,""))</f>
        <v/>
      </c>
      <c r="O404" s="218" t="n"/>
      <c r="P404" s="4" t="n"/>
      <c r="Q404" s="4" t="n"/>
      <c r="R404" s="4" t="n"/>
      <c r="S404" s="4" t="n"/>
      <c r="T404" s="4" t="n"/>
      <c r="U404" s="4" t="n"/>
      <c r="V404" s="4" t="n"/>
      <c r="W404" s="4" t="n"/>
      <c r="X404" s="4" t="n"/>
      <c r="Y404" s="4" t="n"/>
      <c r="Z404" s="4" t="n"/>
    </row>
    <row r="405" ht="15.75" customHeight="1" s="371">
      <c r="A405" s="218" t="n"/>
      <c r="B405" s="218">
        <f t="array" ref="B405">IF($A405="","",IFERROR(INDEX(PRESUPUESTO!$N$10:$N$262,MATCH($A405,PRESUPUESTO!$A$10:$A$262,0)),""))</f>
        <v/>
      </c>
      <c r="C405" s="218" t="n"/>
      <c r="D405" s="218" t="n"/>
      <c r="E405" s="218" t="n"/>
      <c r="F405" s="218" t="n"/>
      <c r="G405" s="218" t="n"/>
      <c r="H405" s="218" t="n"/>
      <c r="I405" s="218" t="n"/>
      <c r="J405" s="218">
        <f t="array" ref="J405">IF($A405="","",IFERROR(INDEX(PRESUPUESTO!$D$10:$D$174,MATCH($A405&amp;"|"&amp;$B405,PRESUPUESTO!$O$10:$O$174,0)),"⚠"))</f>
        <v/>
      </c>
      <c r="K405" s="218">
        <f t="array" ref="K405">IF($A405="","",IFERROR(INDEX(PRESUPUESTO!$C$10:$C$174,MATCH($A405&amp;"|"&amp;$B405,PRESUPUESTO!$O$10:$O$174,0)),""))</f>
        <v/>
      </c>
      <c r="L405" s="47">
        <f t="array" ref="L405">IF($A405="","",IFERROR(INDEX(PRESUPUESTO!$B$10:$B$174,MATCH($A405,PRESUPUESTO!$A$10:$A$174,0)),"⚠ clave no existe"))</f>
        <v/>
      </c>
      <c r="M405" s="51">
        <f t="array" ref="M405">IF($A405="","",IFERROR(INDEX(PRESUPUESTO!$C$10:$C$262,MATCH($A405,PRESUPUESTO!$A$10:$A$262,0)),""))</f>
        <v/>
      </c>
      <c r="N405" s="51">
        <f>IF($A405="","",IFERROR(SUMIF($A$10:$A$509,$A405,$I$10:$I$509)-$M405,""))</f>
        <v/>
      </c>
      <c r="O405" s="218" t="n"/>
      <c r="P405" s="4" t="n"/>
      <c r="Q405" s="4" t="n"/>
      <c r="R405" s="4" t="n"/>
      <c r="S405" s="4" t="n"/>
      <c r="T405" s="4" t="n"/>
      <c r="U405" s="4" t="n"/>
      <c r="V405" s="4" t="n"/>
      <c r="W405" s="4" t="n"/>
      <c r="X405" s="4" t="n"/>
      <c r="Y405" s="4" t="n"/>
      <c r="Z405" s="4" t="n"/>
    </row>
    <row r="406" ht="15.75" customHeight="1" s="371">
      <c r="A406" s="218" t="n"/>
      <c r="B406" s="218">
        <f t="array" ref="B406">IF($A406="","",IFERROR(INDEX(PRESUPUESTO!$N$10:$N$262,MATCH($A406,PRESUPUESTO!$A$10:$A$262,0)),""))</f>
        <v/>
      </c>
      <c r="C406" s="218" t="n"/>
      <c r="D406" s="218" t="n"/>
      <c r="E406" s="218" t="n"/>
      <c r="F406" s="218" t="n"/>
      <c r="G406" s="218" t="n"/>
      <c r="H406" s="218" t="n"/>
      <c r="I406" s="218" t="n"/>
      <c r="J406" s="218">
        <f t="array" ref="J406">IF($A406="","",IFERROR(INDEX(PRESUPUESTO!$D$10:$D$174,MATCH($A406&amp;"|"&amp;$B406,PRESUPUESTO!$O$10:$O$174,0)),"⚠"))</f>
        <v/>
      </c>
      <c r="K406" s="218">
        <f t="array" ref="K406">IF($A406="","",IFERROR(INDEX(PRESUPUESTO!$C$10:$C$174,MATCH($A406&amp;"|"&amp;$B406,PRESUPUESTO!$O$10:$O$174,0)),""))</f>
        <v/>
      </c>
      <c r="L406" s="47">
        <f t="array" ref="L406">IF($A406="","",IFERROR(INDEX(PRESUPUESTO!$B$10:$B$174,MATCH($A406,PRESUPUESTO!$A$10:$A$174,0)),"⚠ clave no existe"))</f>
        <v/>
      </c>
      <c r="M406" s="51">
        <f t="array" ref="M406">IF($A406="","",IFERROR(INDEX(PRESUPUESTO!$C$10:$C$262,MATCH($A406,PRESUPUESTO!$A$10:$A$262,0)),""))</f>
        <v/>
      </c>
      <c r="N406" s="51">
        <f>IF($A406="","",IFERROR(SUMIF($A$10:$A$509,$A406,$I$10:$I$509)-$M406,""))</f>
        <v/>
      </c>
      <c r="O406" s="218" t="n"/>
      <c r="P406" s="4" t="n"/>
      <c r="Q406" s="4" t="n"/>
      <c r="R406" s="4" t="n"/>
      <c r="S406" s="4" t="n"/>
      <c r="T406" s="4" t="n"/>
      <c r="U406" s="4" t="n"/>
      <c r="V406" s="4" t="n"/>
      <c r="W406" s="4" t="n"/>
      <c r="X406" s="4" t="n"/>
      <c r="Y406" s="4" t="n"/>
      <c r="Z406" s="4" t="n"/>
    </row>
    <row r="407" ht="15.75" customHeight="1" s="371">
      <c r="A407" s="218" t="n"/>
      <c r="B407" s="218">
        <f t="array" ref="B407">IF($A407="","",IFERROR(INDEX(PRESUPUESTO!$N$10:$N$262,MATCH($A407,PRESUPUESTO!$A$10:$A$262,0)),""))</f>
        <v/>
      </c>
      <c r="C407" s="218" t="n"/>
      <c r="D407" s="218" t="n"/>
      <c r="E407" s="218" t="n"/>
      <c r="F407" s="218" t="n"/>
      <c r="G407" s="218" t="n"/>
      <c r="H407" s="218" t="n"/>
      <c r="I407" s="218" t="n"/>
      <c r="J407" s="218">
        <f t="array" ref="J407">IF($A407="","",IFERROR(INDEX(PRESUPUESTO!$D$10:$D$174,MATCH($A407&amp;"|"&amp;$B407,PRESUPUESTO!$O$10:$O$174,0)),"⚠"))</f>
        <v/>
      </c>
      <c r="K407" s="218">
        <f t="array" ref="K407">IF($A407="","",IFERROR(INDEX(PRESUPUESTO!$C$10:$C$174,MATCH($A407&amp;"|"&amp;$B407,PRESUPUESTO!$O$10:$O$174,0)),""))</f>
        <v/>
      </c>
      <c r="L407" s="47">
        <f t="array" ref="L407">IF($A407="","",IFERROR(INDEX(PRESUPUESTO!$B$10:$B$174,MATCH($A407,PRESUPUESTO!$A$10:$A$174,0)),"⚠ clave no existe"))</f>
        <v/>
      </c>
      <c r="M407" s="51">
        <f t="array" ref="M407">IF($A407="","",IFERROR(INDEX(PRESUPUESTO!$C$10:$C$262,MATCH($A407,PRESUPUESTO!$A$10:$A$262,0)),""))</f>
        <v/>
      </c>
      <c r="N407" s="51">
        <f>IF($A407="","",IFERROR(SUMIF($A$10:$A$509,$A407,$I$10:$I$509)-$M407,""))</f>
        <v/>
      </c>
      <c r="O407" s="218" t="n"/>
      <c r="P407" s="4" t="n"/>
      <c r="Q407" s="4" t="n"/>
      <c r="R407" s="4" t="n"/>
      <c r="S407" s="4" t="n"/>
      <c r="T407" s="4" t="n"/>
      <c r="U407" s="4" t="n"/>
      <c r="V407" s="4" t="n"/>
      <c r="W407" s="4" t="n"/>
      <c r="X407" s="4" t="n"/>
      <c r="Y407" s="4" t="n"/>
      <c r="Z407" s="4" t="n"/>
    </row>
    <row r="408" ht="15.75" customHeight="1" s="371">
      <c r="A408" s="218" t="n"/>
      <c r="B408" s="218">
        <f t="array" ref="B408">IF($A408="","",IFERROR(INDEX(PRESUPUESTO!$N$10:$N$262,MATCH($A408,PRESUPUESTO!$A$10:$A$262,0)),""))</f>
        <v/>
      </c>
      <c r="C408" s="218" t="n"/>
      <c r="D408" s="218" t="n"/>
      <c r="E408" s="218" t="n"/>
      <c r="F408" s="218" t="n"/>
      <c r="G408" s="218" t="n"/>
      <c r="H408" s="218" t="n"/>
      <c r="I408" s="218" t="n"/>
      <c r="J408" s="218">
        <f t="array" ref="J408">IF($A408="","",IFERROR(INDEX(PRESUPUESTO!$D$10:$D$174,MATCH($A408&amp;"|"&amp;$B408,PRESUPUESTO!$O$10:$O$174,0)),"⚠"))</f>
        <v/>
      </c>
      <c r="K408" s="218">
        <f t="array" ref="K408">IF($A408="","",IFERROR(INDEX(PRESUPUESTO!$C$10:$C$174,MATCH($A408&amp;"|"&amp;$B408,PRESUPUESTO!$O$10:$O$174,0)),""))</f>
        <v/>
      </c>
      <c r="L408" s="47">
        <f t="array" ref="L408">IF($A408="","",IFERROR(INDEX(PRESUPUESTO!$B$10:$B$174,MATCH($A408,PRESUPUESTO!$A$10:$A$174,0)),"⚠ clave no existe"))</f>
        <v/>
      </c>
      <c r="M408" s="51">
        <f t="array" ref="M408">IF($A408="","",IFERROR(INDEX(PRESUPUESTO!$C$10:$C$262,MATCH($A408,PRESUPUESTO!$A$10:$A$262,0)),""))</f>
        <v/>
      </c>
      <c r="N408" s="51">
        <f>IF($A408="","",IFERROR(SUMIF($A$10:$A$509,$A408,$I$10:$I$509)-$M408,""))</f>
        <v/>
      </c>
      <c r="O408" s="218" t="n"/>
      <c r="P408" s="4" t="n"/>
      <c r="Q408" s="4" t="n"/>
      <c r="R408" s="4" t="n"/>
      <c r="S408" s="4" t="n"/>
      <c r="T408" s="4" t="n"/>
      <c r="U408" s="4" t="n"/>
      <c r="V408" s="4" t="n"/>
      <c r="W408" s="4" t="n"/>
      <c r="X408" s="4" t="n"/>
      <c r="Y408" s="4" t="n"/>
      <c r="Z408" s="4" t="n"/>
    </row>
    <row r="409" ht="15.75" customHeight="1" s="371">
      <c r="A409" s="218" t="n"/>
      <c r="B409" s="218">
        <f t="array" ref="B409">IF($A409="","",IFERROR(INDEX(PRESUPUESTO!$N$10:$N$262,MATCH($A409,PRESUPUESTO!$A$10:$A$262,0)),""))</f>
        <v/>
      </c>
      <c r="C409" s="218" t="n"/>
      <c r="D409" s="218" t="n"/>
      <c r="E409" s="218" t="n"/>
      <c r="F409" s="218" t="n"/>
      <c r="G409" s="218" t="n"/>
      <c r="H409" s="218" t="n"/>
      <c r="I409" s="218" t="n"/>
      <c r="J409" s="218">
        <f t="array" ref="J409">IF($A409="","",IFERROR(INDEX(PRESUPUESTO!$D$10:$D$174,MATCH($A409&amp;"|"&amp;$B409,PRESUPUESTO!$O$10:$O$174,0)),"⚠"))</f>
        <v/>
      </c>
      <c r="K409" s="218">
        <f t="array" ref="K409">IF($A409="","",IFERROR(INDEX(PRESUPUESTO!$C$10:$C$174,MATCH($A409&amp;"|"&amp;$B409,PRESUPUESTO!$O$10:$O$174,0)),""))</f>
        <v/>
      </c>
      <c r="L409" s="47">
        <f t="array" ref="L409">IF($A409="","",IFERROR(INDEX(PRESUPUESTO!$B$10:$B$174,MATCH($A409,PRESUPUESTO!$A$10:$A$174,0)),"⚠ clave no existe"))</f>
        <v/>
      </c>
      <c r="M409" s="51">
        <f t="array" ref="M409">IF($A409="","",IFERROR(INDEX(PRESUPUESTO!$C$10:$C$262,MATCH($A409,PRESUPUESTO!$A$10:$A$262,0)),""))</f>
        <v/>
      </c>
      <c r="N409" s="51">
        <f>IF($A409="","",IFERROR(SUMIF($A$10:$A$509,$A409,$I$10:$I$509)-$M409,""))</f>
        <v/>
      </c>
      <c r="O409" s="218" t="n"/>
      <c r="P409" s="4" t="n"/>
      <c r="Q409" s="4" t="n"/>
      <c r="R409" s="4" t="n"/>
      <c r="S409" s="4" t="n"/>
      <c r="T409" s="4" t="n"/>
      <c r="U409" s="4" t="n"/>
      <c r="V409" s="4" t="n"/>
      <c r="W409" s="4" t="n"/>
      <c r="X409" s="4" t="n"/>
      <c r="Y409" s="4" t="n"/>
      <c r="Z409" s="4" t="n"/>
    </row>
    <row r="410" ht="15.75" customHeight="1" s="371">
      <c r="A410" s="218" t="n"/>
      <c r="B410" s="218">
        <f t="array" ref="B410">IF($A410="","",IFERROR(INDEX(PRESUPUESTO!$N$10:$N$262,MATCH($A410,PRESUPUESTO!$A$10:$A$262,0)),""))</f>
        <v/>
      </c>
      <c r="C410" s="218" t="n"/>
      <c r="D410" s="218" t="n"/>
      <c r="E410" s="218" t="n"/>
      <c r="F410" s="218" t="n"/>
      <c r="G410" s="218" t="n"/>
      <c r="H410" s="218" t="n"/>
      <c r="I410" s="218" t="n"/>
      <c r="J410" s="218">
        <f t="array" ref="J410">IF($A410="","",IFERROR(INDEX(PRESUPUESTO!$D$10:$D$174,MATCH($A410&amp;"|"&amp;$B410,PRESUPUESTO!$O$10:$O$174,0)),"⚠"))</f>
        <v/>
      </c>
      <c r="K410" s="218">
        <f t="array" ref="K410">IF($A410="","",IFERROR(INDEX(PRESUPUESTO!$C$10:$C$174,MATCH($A410&amp;"|"&amp;$B410,PRESUPUESTO!$O$10:$O$174,0)),""))</f>
        <v/>
      </c>
      <c r="L410" s="47">
        <f t="array" ref="L410">IF($A410="","",IFERROR(INDEX(PRESUPUESTO!$B$10:$B$174,MATCH($A410,PRESUPUESTO!$A$10:$A$174,0)),"⚠ clave no existe"))</f>
        <v/>
      </c>
      <c r="M410" s="51">
        <f t="array" ref="M410">IF($A410="","",IFERROR(INDEX(PRESUPUESTO!$C$10:$C$262,MATCH($A410,PRESUPUESTO!$A$10:$A$262,0)),""))</f>
        <v/>
      </c>
      <c r="N410" s="51">
        <f>IF($A410="","",IFERROR(SUMIF($A$10:$A$509,$A410,$I$10:$I$509)-$M410,""))</f>
        <v/>
      </c>
      <c r="O410" s="218" t="n"/>
      <c r="P410" s="4" t="n"/>
      <c r="Q410" s="4" t="n"/>
      <c r="R410" s="4" t="n"/>
      <c r="S410" s="4" t="n"/>
      <c r="T410" s="4" t="n"/>
      <c r="U410" s="4" t="n"/>
      <c r="V410" s="4" t="n"/>
      <c r="W410" s="4" t="n"/>
      <c r="X410" s="4" t="n"/>
      <c r="Y410" s="4" t="n"/>
      <c r="Z410" s="4" t="n"/>
    </row>
    <row r="411" ht="15.75" customHeight="1" s="371">
      <c r="A411" s="218" t="n"/>
      <c r="B411" s="218">
        <f t="array" ref="B411">IF($A411="","",IFERROR(INDEX(PRESUPUESTO!$N$10:$N$262,MATCH($A411,PRESUPUESTO!$A$10:$A$262,0)),""))</f>
        <v/>
      </c>
      <c r="C411" s="218" t="n"/>
      <c r="D411" s="218" t="n"/>
      <c r="E411" s="218" t="n"/>
      <c r="F411" s="218" t="n"/>
      <c r="G411" s="218" t="n"/>
      <c r="H411" s="218" t="n"/>
      <c r="I411" s="218" t="n"/>
      <c r="J411" s="218">
        <f t="array" ref="J411">IF($A411="","",IFERROR(INDEX(PRESUPUESTO!$D$10:$D$174,MATCH($A411&amp;"|"&amp;$B411,PRESUPUESTO!$O$10:$O$174,0)),"⚠"))</f>
        <v/>
      </c>
      <c r="K411" s="218">
        <f t="array" ref="K411">IF($A411="","",IFERROR(INDEX(PRESUPUESTO!$C$10:$C$174,MATCH($A411&amp;"|"&amp;$B411,PRESUPUESTO!$O$10:$O$174,0)),""))</f>
        <v/>
      </c>
      <c r="L411" s="47">
        <f t="array" ref="L411">IF($A411="","",IFERROR(INDEX(PRESUPUESTO!$B$10:$B$174,MATCH($A411,PRESUPUESTO!$A$10:$A$174,0)),"⚠ clave no existe"))</f>
        <v/>
      </c>
      <c r="M411" s="51">
        <f t="array" ref="M411">IF($A411="","",IFERROR(INDEX(PRESUPUESTO!$C$10:$C$262,MATCH($A411,PRESUPUESTO!$A$10:$A$262,0)),""))</f>
        <v/>
      </c>
      <c r="N411" s="51">
        <f>IF($A411="","",IFERROR(SUMIF($A$10:$A$509,$A411,$I$10:$I$509)-$M411,""))</f>
        <v/>
      </c>
      <c r="O411" s="218" t="n"/>
      <c r="P411" s="4" t="n"/>
      <c r="Q411" s="4" t="n"/>
      <c r="R411" s="4" t="n"/>
      <c r="S411" s="4" t="n"/>
      <c r="T411" s="4" t="n"/>
      <c r="U411" s="4" t="n"/>
      <c r="V411" s="4" t="n"/>
      <c r="W411" s="4" t="n"/>
      <c r="X411" s="4" t="n"/>
      <c r="Y411" s="4" t="n"/>
      <c r="Z411" s="4" t="n"/>
    </row>
    <row r="412" ht="15.75" customHeight="1" s="371">
      <c r="A412" s="218" t="n"/>
      <c r="B412" s="218">
        <f t="array" ref="B412">IF($A412="","",IFERROR(INDEX(PRESUPUESTO!$N$10:$N$262,MATCH($A412,PRESUPUESTO!$A$10:$A$262,0)),""))</f>
        <v/>
      </c>
      <c r="C412" s="218" t="n"/>
      <c r="D412" s="218" t="n"/>
      <c r="E412" s="218" t="n"/>
      <c r="F412" s="218" t="n"/>
      <c r="G412" s="218" t="n"/>
      <c r="H412" s="218" t="n"/>
      <c r="I412" s="218" t="n"/>
      <c r="J412" s="218">
        <f t="array" ref="J412">IF($A412="","",IFERROR(INDEX(PRESUPUESTO!$D$10:$D$174,MATCH($A412&amp;"|"&amp;$B412,PRESUPUESTO!$O$10:$O$174,0)),"⚠"))</f>
        <v/>
      </c>
      <c r="K412" s="218">
        <f t="array" ref="K412">IF($A412="","",IFERROR(INDEX(PRESUPUESTO!$C$10:$C$174,MATCH($A412&amp;"|"&amp;$B412,PRESUPUESTO!$O$10:$O$174,0)),""))</f>
        <v/>
      </c>
      <c r="L412" s="47">
        <f t="array" ref="L412">IF($A412="","",IFERROR(INDEX(PRESUPUESTO!$B$10:$B$174,MATCH($A412,PRESUPUESTO!$A$10:$A$174,0)),"⚠ clave no existe"))</f>
        <v/>
      </c>
      <c r="M412" s="51">
        <f t="array" ref="M412">IF($A412="","",IFERROR(INDEX(PRESUPUESTO!$C$10:$C$262,MATCH($A412,PRESUPUESTO!$A$10:$A$262,0)),""))</f>
        <v/>
      </c>
      <c r="N412" s="51">
        <f>IF($A412="","",IFERROR(SUMIF($A$10:$A$509,$A412,$I$10:$I$509)-$M412,""))</f>
        <v/>
      </c>
      <c r="O412" s="218" t="n"/>
      <c r="P412" s="4" t="n"/>
      <c r="Q412" s="4" t="n"/>
      <c r="R412" s="4" t="n"/>
      <c r="S412" s="4" t="n"/>
      <c r="T412" s="4" t="n"/>
      <c r="U412" s="4" t="n"/>
      <c r="V412" s="4" t="n"/>
      <c r="W412" s="4" t="n"/>
      <c r="X412" s="4" t="n"/>
      <c r="Y412" s="4" t="n"/>
      <c r="Z412" s="4" t="n"/>
    </row>
    <row r="413" ht="15.75" customHeight="1" s="371">
      <c r="A413" s="218" t="n"/>
      <c r="B413" s="218">
        <f t="array" ref="B413">IF($A413="","",IFERROR(INDEX(PRESUPUESTO!$N$10:$N$262,MATCH($A413,PRESUPUESTO!$A$10:$A$262,0)),""))</f>
        <v/>
      </c>
      <c r="C413" s="218" t="n"/>
      <c r="D413" s="218" t="n"/>
      <c r="E413" s="218" t="n"/>
      <c r="F413" s="218" t="n"/>
      <c r="G413" s="218" t="n"/>
      <c r="H413" s="218" t="n"/>
      <c r="I413" s="218" t="n"/>
      <c r="J413" s="218">
        <f t="array" ref="J413">IF($A413="","",IFERROR(INDEX(PRESUPUESTO!$D$10:$D$174,MATCH($A413&amp;"|"&amp;$B413,PRESUPUESTO!$O$10:$O$174,0)),"⚠"))</f>
        <v/>
      </c>
      <c r="K413" s="218">
        <f t="array" ref="K413">IF($A413="","",IFERROR(INDEX(PRESUPUESTO!$C$10:$C$174,MATCH($A413&amp;"|"&amp;$B413,PRESUPUESTO!$O$10:$O$174,0)),""))</f>
        <v/>
      </c>
      <c r="L413" s="47">
        <f t="array" ref="L413">IF($A413="","",IFERROR(INDEX(PRESUPUESTO!$B$10:$B$174,MATCH($A413,PRESUPUESTO!$A$10:$A$174,0)),"⚠ clave no existe"))</f>
        <v/>
      </c>
      <c r="M413" s="51">
        <f t="array" ref="M413">IF($A413="","",IFERROR(INDEX(PRESUPUESTO!$C$10:$C$262,MATCH($A413,PRESUPUESTO!$A$10:$A$262,0)),""))</f>
        <v/>
      </c>
      <c r="N413" s="51">
        <f>IF($A413="","",IFERROR(SUMIF($A$10:$A$509,$A413,$I$10:$I$509)-$M413,""))</f>
        <v/>
      </c>
      <c r="O413" s="218" t="n"/>
      <c r="P413" s="4" t="n"/>
      <c r="Q413" s="4" t="n"/>
      <c r="R413" s="4" t="n"/>
      <c r="S413" s="4" t="n"/>
      <c r="T413" s="4" t="n"/>
      <c r="U413" s="4" t="n"/>
      <c r="V413" s="4" t="n"/>
      <c r="W413" s="4" t="n"/>
      <c r="X413" s="4" t="n"/>
      <c r="Y413" s="4" t="n"/>
      <c r="Z413" s="4" t="n"/>
    </row>
    <row r="414" ht="15.75" customHeight="1" s="371">
      <c r="A414" s="218" t="n"/>
      <c r="B414" s="218">
        <f t="array" ref="B414">IF($A414="","",IFERROR(INDEX(PRESUPUESTO!$N$10:$N$262,MATCH($A414,PRESUPUESTO!$A$10:$A$262,0)),""))</f>
        <v/>
      </c>
      <c r="C414" s="218" t="n"/>
      <c r="D414" s="218" t="n"/>
      <c r="E414" s="218" t="n"/>
      <c r="F414" s="218" t="n"/>
      <c r="G414" s="218" t="n"/>
      <c r="H414" s="218" t="n"/>
      <c r="I414" s="218" t="n"/>
      <c r="J414" s="218">
        <f t="array" ref="J414">IF($A414="","",IFERROR(INDEX(PRESUPUESTO!$D$10:$D$174,MATCH($A414&amp;"|"&amp;$B414,PRESUPUESTO!$O$10:$O$174,0)),"⚠"))</f>
        <v/>
      </c>
      <c r="K414" s="218">
        <f t="array" ref="K414">IF($A414="","",IFERROR(INDEX(PRESUPUESTO!$C$10:$C$174,MATCH($A414&amp;"|"&amp;$B414,PRESUPUESTO!$O$10:$O$174,0)),""))</f>
        <v/>
      </c>
      <c r="L414" s="47">
        <f t="array" ref="L414">IF($A414="","",IFERROR(INDEX(PRESUPUESTO!$B$10:$B$174,MATCH($A414,PRESUPUESTO!$A$10:$A$174,0)),"⚠ clave no existe"))</f>
        <v/>
      </c>
      <c r="M414" s="51">
        <f t="array" ref="M414">IF($A414="","",IFERROR(INDEX(PRESUPUESTO!$C$10:$C$262,MATCH($A414,PRESUPUESTO!$A$10:$A$262,0)),""))</f>
        <v/>
      </c>
      <c r="N414" s="51">
        <f>IF($A414="","",IFERROR(SUMIF($A$10:$A$509,$A414,$I$10:$I$509)-$M414,""))</f>
        <v/>
      </c>
      <c r="O414" s="218" t="n"/>
      <c r="P414" s="4" t="n"/>
      <c r="Q414" s="4" t="n"/>
      <c r="R414" s="4" t="n"/>
      <c r="S414" s="4" t="n"/>
      <c r="T414" s="4" t="n"/>
      <c r="U414" s="4" t="n"/>
      <c r="V414" s="4" t="n"/>
      <c r="W414" s="4" t="n"/>
      <c r="X414" s="4" t="n"/>
      <c r="Y414" s="4" t="n"/>
      <c r="Z414" s="4" t="n"/>
    </row>
    <row r="415" ht="15.75" customHeight="1" s="371">
      <c r="A415" s="218" t="n"/>
      <c r="B415" s="218">
        <f t="array" ref="B415">IF($A415="","",IFERROR(INDEX(PRESUPUESTO!$N$10:$N$262,MATCH($A415,PRESUPUESTO!$A$10:$A$262,0)),""))</f>
        <v/>
      </c>
      <c r="C415" s="218" t="n"/>
      <c r="D415" s="218" t="n"/>
      <c r="E415" s="218" t="n"/>
      <c r="F415" s="218" t="n"/>
      <c r="G415" s="218" t="n"/>
      <c r="H415" s="218" t="n"/>
      <c r="I415" s="218" t="n"/>
      <c r="J415" s="218">
        <f t="array" ref="J415">IF($A415="","",IFERROR(INDEX(PRESUPUESTO!$D$10:$D$174,MATCH($A415&amp;"|"&amp;$B415,PRESUPUESTO!$O$10:$O$174,0)),"⚠"))</f>
        <v/>
      </c>
      <c r="K415" s="218">
        <f t="array" ref="K415">IF($A415="","",IFERROR(INDEX(PRESUPUESTO!$C$10:$C$174,MATCH($A415&amp;"|"&amp;$B415,PRESUPUESTO!$O$10:$O$174,0)),""))</f>
        <v/>
      </c>
      <c r="L415" s="47">
        <f t="array" ref="L415">IF($A415="","",IFERROR(INDEX(PRESUPUESTO!$B$10:$B$174,MATCH($A415,PRESUPUESTO!$A$10:$A$174,0)),"⚠ clave no existe"))</f>
        <v/>
      </c>
      <c r="M415" s="51">
        <f t="array" ref="M415">IF($A415="","",IFERROR(INDEX(PRESUPUESTO!$C$10:$C$262,MATCH($A415,PRESUPUESTO!$A$10:$A$262,0)),""))</f>
        <v/>
      </c>
      <c r="N415" s="51">
        <f>IF($A415="","",IFERROR(SUMIF($A$10:$A$509,$A415,$I$10:$I$509)-$M415,""))</f>
        <v/>
      </c>
      <c r="O415" s="218" t="n"/>
      <c r="P415" s="4" t="n"/>
      <c r="Q415" s="4" t="n"/>
      <c r="R415" s="4" t="n"/>
      <c r="S415" s="4" t="n"/>
      <c r="T415" s="4" t="n"/>
      <c r="U415" s="4" t="n"/>
      <c r="V415" s="4" t="n"/>
      <c r="W415" s="4" t="n"/>
      <c r="X415" s="4" t="n"/>
      <c r="Y415" s="4" t="n"/>
      <c r="Z415" s="4" t="n"/>
    </row>
    <row r="416" ht="15.75" customHeight="1" s="371">
      <c r="A416" s="218" t="n"/>
      <c r="B416" s="218">
        <f t="array" ref="B416">IF($A416="","",IFERROR(INDEX(PRESUPUESTO!$N$10:$N$262,MATCH($A416,PRESUPUESTO!$A$10:$A$262,0)),""))</f>
        <v/>
      </c>
      <c r="C416" s="218" t="n"/>
      <c r="D416" s="218" t="n"/>
      <c r="E416" s="218" t="n"/>
      <c r="F416" s="218" t="n"/>
      <c r="G416" s="218" t="n"/>
      <c r="H416" s="218" t="n"/>
      <c r="I416" s="218" t="n"/>
      <c r="J416" s="218">
        <f t="array" ref="J416">IF($A416="","",IFERROR(INDEX(PRESUPUESTO!$D$10:$D$174,MATCH($A416&amp;"|"&amp;$B416,PRESUPUESTO!$O$10:$O$174,0)),"⚠"))</f>
        <v/>
      </c>
      <c r="K416" s="218">
        <f t="array" ref="K416">IF($A416="","",IFERROR(INDEX(PRESUPUESTO!$C$10:$C$174,MATCH($A416&amp;"|"&amp;$B416,PRESUPUESTO!$O$10:$O$174,0)),""))</f>
        <v/>
      </c>
      <c r="L416" s="47">
        <f t="array" ref="L416">IF($A416="","",IFERROR(INDEX(PRESUPUESTO!$B$10:$B$174,MATCH($A416,PRESUPUESTO!$A$10:$A$174,0)),"⚠ clave no existe"))</f>
        <v/>
      </c>
      <c r="M416" s="51">
        <f t="array" ref="M416">IF($A416="","",IFERROR(INDEX(PRESUPUESTO!$C$10:$C$262,MATCH($A416,PRESUPUESTO!$A$10:$A$262,0)),""))</f>
        <v/>
      </c>
      <c r="N416" s="51">
        <f>IF($A416="","",IFERROR(SUMIF($A$10:$A$509,$A416,$I$10:$I$509)-$M416,""))</f>
        <v/>
      </c>
      <c r="O416" s="218" t="n"/>
      <c r="P416" s="4" t="n"/>
      <c r="Q416" s="4" t="n"/>
      <c r="R416" s="4" t="n"/>
      <c r="S416" s="4" t="n"/>
      <c r="T416" s="4" t="n"/>
      <c r="U416" s="4" t="n"/>
      <c r="V416" s="4" t="n"/>
      <c r="W416" s="4" t="n"/>
      <c r="X416" s="4" t="n"/>
      <c r="Y416" s="4" t="n"/>
      <c r="Z416" s="4" t="n"/>
    </row>
    <row r="417" ht="15.75" customHeight="1" s="371">
      <c r="A417" s="218" t="n"/>
      <c r="B417" s="218">
        <f t="array" ref="B417">IF($A417="","",IFERROR(INDEX(PRESUPUESTO!$N$10:$N$262,MATCH($A417,PRESUPUESTO!$A$10:$A$262,0)),""))</f>
        <v/>
      </c>
      <c r="C417" s="218" t="n"/>
      <c r="D417" s="218" t="n"/>
      <c r="E417" s="218" t="n"/>
      <c r="F417" s="218" t="n"/>
      <c r="G417" s="218" t="n"/>
      <c r="H417" s="218" t="n"/>
      <c r="I417" s="218" t="n"/>
      <c r="J417" s="218">
        <f t="array" ref="J417">IF($A417="","",IFERROR(INDEX(PRESUPUESTO!$D$10:$D$174,MATCH($A417&amp;"|"&amp;$B417,PRESUPUESTO!$O$10:$O$174,0)),"⚠"))</f>
        <v/>
      </c>
      <c r="K417" s="218">
        <f t="array" ref="K417">IF($A417="","",IFERROR(INDEX(PRESUPUESTO!$C$10:$C$174,MATCH($A417&amp;"|"&amp;$B417,PRESUPUESTO!$O$10:$O$174,0)),""))</f>
        <v/>
      </c>
      <c r="L417" s="47">
        <f t="array" ref="L417">IF($A417="","",IFERROR(INDEX(PRESUPUESTO!$B$10:$B$174,MATCH($A417,PRESUPUESTO!$A$10:$A$174,0)),"⚠ clave no existe"))</f>
        <v/>
      </c>
      <c r="M417" s="51">
        <f t="array" ref="M417">IF($A417="","",IFERROR(INDEX(PRESUPUESTO!$C$10:$C$262,MATCH($A417,PRESUPUESTO!$A$10:$A$262,0)),""))</f>
        <v/>
      </c>
      <c r="N417" s="51">
        <f>IF($A417="","",IFERROR(SUMIF($A$10:$A$509,$A417,$I$10:$I$509)-$M417,""))</f>
        <v/>
      </c>
      <c r="O417" s="218" t="n"/>
      <c r="P417" s="4" t="n"/>
      <c r="Q417" s="4" t="n"/>
      <c r="R417" s="4" t="n"/>
      <c r="S417" s="4" t="n"/>
      <c r="T417" s="4" t="n"/>
      <c r="U417" s="4" t="n"/>
      <c r="V417" s="4" t="n"/>
      <c r="W417" s="4" t="n"/>
      <c r="X417" s="4" t="n"/>
      <c r="Y417" s="4" t="n"/>
      <c r="Z417" s="4" t="n"/>
    </row>
    <row r="418" ht="15.75" customHeight="1" s="371">
      <c r="A418" s="218" t="n"/>
      <c r="B418" s="218">
        <f t="array" ref="B418">IF($A418="","",IFERROR(INDEX(PRESUPUESTO!$N$10:$N$262,MATCH($A418,PRESUPUESTO!$A$10:$A$262,0)),""))</f>
        <v/>
      </c>
      <c r="C418" s="218" t="n"/>
      <c r="D418" s="218" t="n"/>
      <c r="E418" s="218" t="n"/>
      <c r="F418" s="218" t="n"/>
      <c r="G418" s="218" t="n"/>
      <c r="H418" s="218" t="n"/>
      <c r="I418" s="218" t="n"/>
      <c r="J418" s="218">
        <f t="array" ref="J418">IF($A418="","",IFERROR(INDEX(PRESUPUESTO!$D$10:$D$174,MATCH($A418&amp;"|"&amp;$B418,PRESUPUESTO!$O$10:$O$174,0)),"⚠"))</f>
        <v/>
      </c>
      <c r="K418" s="218">
        <f t="array" ref="K418">IF($A418="","",IFERROR(INDEX(PRESUPUESTO!$C$10:$C$174,MATCH($A418&amp;"|"&amp;$B418,PRESUPUESTO!$O$10:$O$174,0)),""))</f>
        <v/>
      </c>
      <c r="L418" s="47">
        <f t="array" ref="L418">IF($A418="","",IFERROR(INDEX(PRESUPUESTO!$B$10:$B$174,MATCH($A418,PRESUPUESTO!$A$10:$A$174,0)),"⚠ clave no existe"))</f>
        <v/>
      </c>
      <c r="M418" s="51">
        <f t="array" ref="M418">IF($A418="","",IFERROR(INDEX(PRESUPUESTO!$C$10:$C$262,MATCH($A418,PRESUPUESTO!$A$10:$A$262,0)),""))</f>
        <v/>
      </c>
      <c r="N418" s="51">
        <f>IF($A418="","",IFERROR(SUMIF($A$10:$A$509,$A418,$I$10:$I$509)-$M418,""))</f>
        <v/>
      </c>
      <c r="O418" s="218" t="n"/>
      <c r="P418" s="4" t="n"/>
      <c r="Q418" s="4" t="n"/>
      <c r="R418" s="4" t="n"/>
      <c r="S418" s="4" t="n"/>
      <c r="T418" s="4" t="n"/>
      <c r="U418" s="4" t="n"/>
      <c r="V418" s="4" t="n"/>
      <c r="W418" s="4" t="n"/>
      <c r="X418" s="4" t="n"/>
      <c r="Y418" s="4" t="n"/>
      <c r="Z418" s="4" t="n"/>
    </row>
    <row r="419" ht="15.75" customHeight="1" s="371">
      <c r="A419" s="218" t="n"/>
      <c r="B419" s="218">
        <f t="array" ref="B419">IF($A419="","",IFERROR(INDEX(PRESUPUESTO!$N$10:$N$262,MATCH($A419,PRESUPUESTO!$A$10:$A$262,0)),""))</f>
        <v/>
      </c>
      <c r="C419" s="218" t="n"/>
      <c r="D419" s="218" t="n"/>
      <c r="E419" s="218" t="n"/>
      <c r="F419" s="218" t="n"/>
      <c r="G419" s="218" t="n"/>
      <c r="H419" s="218" t="n"/>
      <c r="I419" s="218" t="n"/>
      <c r="J419" s="218">
        <f t="array" ref="J419">IF($A419="","",IFERROR(INDEX(PRESUPUESTO!$D$10:$D$174,MATCH($A419&amp;"|"&amp;$B419,PRESUPUESTO!$O$10:$O$174,0)),"⚠"))</f>
        <v/>
      </c>
      <c r="K419" s="218">
        <f t="array" ref="K419">IF($A419="","",IFERROR(INDEX(PRESUPUESTO!$C$10:$C$174,MATCH($A419&amp;"|"&amp;$B419,PRESUPUESTO!$O$10:$O$174,0)),""))</f>
        <v/>
      </c>
      <c r="L419" s="47">
        <f t="array" ref="L419">IF($A419="","",IFERROR(INDEX(PRESUPUESTO!$B$10:$B$174,MATCH($A419,PRESUPUESTO!$A$10:$A$174,0)),"⚠ clave no existe"))</f>
        <v/>
      </c>
      <c r="M419" s="51">
        <f t="array" ref="M419">IF($A419="","",IFERROR(INDEX(PRESUPUESTO!$C$10:$C$262,MATCH($A419,PRESUPUESTO!$A$10:$A$262,0)),""))</f>
        <v/>
      </c>
      <c r="N419" s="51">
        <f>IF($A419="","",IFERROR(SUMIF($A$10:$A$509,$A419,$I$10:$I$509)-$M419,""))</f>
        <v/>
      </c>
      <c r="O419" s="218" t="n"/>
      <c r="P419" s="4" t="n"/>
      <c r="Q419" s="4" t="n"/>
      <c r="R419" s="4" t="n"/>
      <c r="S419" s="4" t="n"/>
      <c r="T419" s="4" t="n"/>
      <c r="U419" s="4" t="n"/>
      <c r="V419" s="4" t="n"/>
      <c r="W419" s="4" t="n"/>
      <c r="X419" s="4" t="n"/>
      <c r="Y419" s="4" t="n"/>
      <c r="Z419" s="4" t="n"/>
    </row>
    <row r="420" ht="15.75" customHeight="1" s="371">
      <c r="A420" s="218" t="n"/>
      <c r="B420" s="218">
        <f t="array" ref="B420">IF($A420="","",IFERROR(INDEX(PRESUPUESTO!$N$10:$N$262,MATCH($A420,PRESUPUESTO!$A$10:$A$262,0)),""))</f>
        <v/>
      </c>
      <c r="C420" s="218" t="n"/>
      <c r="D420" s="218" t="n"/>
      <c r="E420" s="218" t="n"/>
      <c r="F420" s="218" t="n"/>
      <c r="G420" s="218" t="n"/>
      <c r="H420" s="218" t="n"/>
      <c r="I420" s="218" t="n"/>
      <c r="J420" s="218">
        <f t="array" ref="J420">IF($A420="","",IFERROR(INDEX(PRESUPUESTO!$D$10:$D$174,MATCH($A420&amp;"|"&amp;$B420,PRESUPUESTO!$O$10:$O$174,0)),"⚠"))</f>
        <v/>
      </c>
      <c r="K420" s="218">
        <f t="array" ref="K420">IF($A420="","",IFERROR(INDEX(PRESUPUESTO!$C$10:$C$174,MATCH($A420&amp;"|"&amp;$B420,PRESUPUESTO!$O$10:$O$174,0)),""))</f>
        <v/>
      </c>
      <c r="L420" s="47">
        <f t="array" ref="L420">IF($A420="","",IFERROR(INDEX(PRESUPUESTO!$B$10:$B$174,MATCH($A420,PRESUPUESTO!$A$10:$A$174,0)),"⚠ clave no existe"))</f>
        <v/>
      </c>
      <c r="M420" s="51">
        <f t="array" ref="M420">IF($A420="","",IFERROR(INDEX(PRESUPUESTO!$C$10:$C$262,MATCH($A420,PRESUPUESTO!$A$10:$A$262,0)),""))</f>
        <v/>
      </c>
      <c r="N420" s="51">
        <f>IF($A420="","",IFERROR(SUMIF($A$10:$A$509,$A420,$I$10:$I$509)-$M420,""))</f>
        <v/>
      </c>
      <c r="O420" s="218" t="n"/>
      <c r="P420" s="4" t="n"/>
      <c r="Q420" s="4" t="n"/>
      <c r="R420" s="4" t="n"/>
      <c r="S420" s="4" t="n"/>
      <c r="T420" s="4" t="n"/>
      <c r="U420" s="4" t="n"/>
      <c r="V420" s="4" t="n"/>
      <c r="W420" s="4" t="n"/>
      <c r="X420" s="4" t="n"/>
      <c r="Y420" s="4" t="n"/>
      <c r="Z420" s="4" t="n"/>
    </row>
    <row r="421" ht="15.75" customHeight="1" s="371">
      <c r="A421" s="218" t="n"/>
      <c r="B421" s="218">
        <f t="array" ref="B421">IF($A421="","",IFERROR(INDEX(PRESUPUESTO!$N$10:$N$262,MATCH($A421,PRESUPUESTO!$A$10:$A$262,0)),""))</f>
        <v/>
      </c>
      <c r="C421" s="218" t="n"/>
      <c r="D421" s="218" t="n"/>
      <c r="E421" s="218" t="n"/>
      <c r="F421" s="218" t="n"/>
      <c r="G421" s="218" t="n"/>
      <c r="H421" s="218" t="n"/>
      <c r="I421" s="218" t="n"/>
      <c r="J421" s="218">
        <f t="array" ref="J421">IF($A421="","",IFERROR(INDEX(PRESUPUESTO!$D$10:$D$174,MATCH($A421&amp;"|"&amp;$B421,PRESUPUESTO!$O$10:$O$174,0)),"⚠"))</f>
        <v/>
      </c>
      <c r="K421" s="218">
        <f t="array" ref="K421">IF($A421="","",IFERROR(INDEX(PRESUPUESTO!$C$10:$C$174,MATCH($A421&amp;"|"&amp;$B421,PRESUPUESTO!$O$10:$O$174,0)),""))</f>
        <v/>
      </c>
      <c r="L421" s="47">
        <f t="array" ref="L421">IF($A421="","",IFERROR(INDEX(PRESUPUESTO!$B$10:$B$174,MATCH($A421,PRESUPUESTO!$A$10:$A$174,0)),"⚠ clave no existe"))</f>
        <v/>
      </c>
      <c r="M421" s="51">
        <f t="array" ref="M421">IF($A421="","",IFERROR(INDEX(PRESUPUESTO!$C$10:$C$262,MATCH($A421,PRESUPUESTO!$A$10:$A$262,0)),""))</f>
        <v/>
      </c>
      <c r="N421" s="51">
        <f>IF($A421="","",IFERROR(SUMIF($A$10:$A$509,$A421,$I$10:$I$509)-$M421,""))</f>
        <v/>
      </c>
      <c r="O421" s="218" t="n"/>
      <c r="P421" s="4" t="n"/>
      <c r="Q421" s="4" t="n"/>
      <c r="R421" s="4" t="n"/>
      <c r="S421" s="4" t="n"/>
      <c r="T421" s="4" t="n"/>
      <c r="U421" s="4" t="n"/>
      <c r="V421" s="4" t="n"/>
      <c r="W421" s="4" t="n"/>
      <c r="X421" s="4" t="n"/>
      <c r="Y421" s="4" t="n"/>
      <c r="Z421" s="4" t="n"/>
    </row>
    <row r="422" ht="15.75" customHeight="1" s="371">
      <c r="A422" s="218" t="n"/>
      <c r="B422" s="218">
        <f t="array" ref="B422">IF($A422="","",IFERROR(INDEX(PRESUPUESTO!$N$10:$N$262,MATCH($A422,PRESUPUESTO!$A$10:$A$262,0)),""))</f>
        <v/>
      </c>
      <c r="C422" s="218" t="n"/>
      <c r="D422" s="218" t="n"/>
      <c r="E422" s="218" t="n"/>
      <c r="F422" s="218" t="n"/>
      <c r="G422" s="218" t="n"/>
      <c r="H422" s="218" t="n"/>
      <c r="I422" s="218" t="n"/>
      <c r="J422" s="218">
        <f t="array" ref="J422">IF($A422="","",IFERROR(INDEX(PRESUPUESTO!$D$10:$D$174,MATCH($A422&amp;"|"&amp;$B422,PRESUPUESTO!$O$10:$O$174,0)),"⚠"))</f>
        <v/>
      </c>
      <c r="K422" s="218">
        <f t="array" ref="K422">IF($A422="","",IFERROR(INDEX(PRESUPUESTO!$C$10:$C$174,MATCH($A422&amp;"|"&amp;$B422,PRESUPUESTO!$O$10:$O$174,0)),""))</f>
        <v/>
      </c>
      <c r="L422" s="47">
        <f t="array" ref="L422">IF($A422="","",IFERROR(INDEX(PRESUPUESTO!$B$10:$B$174,MATCH($A422,PRESUPUESTO!$A$10:$A$174,0)),"⚠ clave no existe"))</f>
        <v/>
      </c>
      <c r="M422" s="51">
        <f t="array" ref="M422">IF($A422="","",IFERROR(INDEX(PRESUPUESTO!$C$10:$C$262,MATCH($A422,PRESUPUESTO!$A$10:$A$262,0)),""))</f>
        <v/>
      </c>
      <c r="N422" s="51">
        <f>IF($A422="","",IFERROR(SUMIF($A$10:$A$509,$A422,$I$10:$I$509)-$M422,""))</f>
        <v/>
      </c>
      <c r="O422" s="218" t="n"/>
      <c r="P422" s="4" t="n"/>
      <c r="Q422" s="4" t="n"/>
      <c r="R422" s="4" t="n"/>
      <c r="S422" s="4" t="n"/>
      <c r="T422" s="4" t="n"/>
      <c r="U422" s="4" t="n"/>
      <c r="V422" s="4" t="n"/>
      <c r="W422" s="4" t="n"/>
      <c r="X422" s="4" t="n"/>
      <c r="Y422" s="4" t="n"/>
      <c r="Z422" s="4" t="n"/>
    </row>
    <row r="423" ht="15.75" customHeight="1" s="371">
      <c r="A423" s="218" t="n"/>
      <c r="B423" s="218">
        <f t="array" ref="B423">IF($A423="","",IFERROR(INDEX(PRESUPUESTO!$N$10:$N$262,MATCH($A423,PRESUPUESTO!$A$10:$A$262,0)),""))</f>
        <v/>
      </c>
      <c r="C423" s="218" t="n"/>
      <c r="D423" s="218" t="n"/>
      <c r="E423" s="218" t="n"/>
      <c r="F423" s="218" t="n"/>
      <c r="G423" s="218" t="n"/>
      <c r="H423" s="218" t="n"/>
      <c r="I423" s="218" t="n"/>
      <c r="J423" s="218">
        <f t="array" ref="J423">IF($A423="","",IFERROR(INDEX(PRESUPUESTO!$D$10:$D$174,MATCH($A423&amp;"|"&amp;$B423,PRESUPUESTO!$O$10:$O$174,0)),"⚠"))</f>
        <v/>
      </c>
      <c r="K423" s="218">
        <f t="array" ref="K423">IF($A423="","",IFERROR(INDEX(PRESUPUESTO!$C$10:$C$174,MATCH($A423&amp;"|"&amp;$B423,PRESUPUESTO!$O$10:$O$174,0)),""))</f>
        <v/>
      </c>
      <c r="L423" s="47">
        <f t="array" ref="L423">IF($A423="","",IFERROR(INDEX(PRESUPUESTO!$B$10:$B$174,MATCH($A423,PRESUPUESTO!$A$10:$A$174,0)),"⚠ clave no existe"))</f>
        <v/>
      </c>
      <c r="M423" s="51">
        <f t="array" ref="M423">IF($A423="","",IFERROR(INDEX(PRESUPUESTO!$C$10:$C$262,MATCH($A423,PRESUPUESTO!$A$10:$A$262,0)),""))</f>
        <v/>
      </c>
      <c r="N423" s="51">
        <f>IF($A423="","",IFERROR(SUMIF($A$10:$A$509,$A423,$I$10:$I$509)-$M423,""))</f>
        <v/>
      </c>
      <c r="O423" s="218" t="n"/>
      <c r="P423" s="4" t="n"/>
      <c r="Q423" s="4" t="n"/>
      <c r="R423" s="4" t="n"/>
      <c r="S423" s="4" t="n"/>
      <c r="T423" s="4" t="n"/>
      <c r="U423" s="4" t="n"/>
      <c r="V423" s="4" t="n"/>
      <c r="W423" s="4" t="n"/>
      <c r="X423" s="4" t="n"/>
      <c r="Y423" s="4" t="n"/>
      <c r="Z423" s="4" t="n"/>
    </row>
    <row r="424" ht="15.75" customHeight="1" s="371">
      <c r="A424" s="218" t="n"/>
      <c r="B424" s="218">
        <f t="array" ref="B424">IF($A424="","",IFERROR(INDEX(PRESUPUESTO!$N$10:$N$262,MATCH($A424,PRESUPUESTO!$A$10:$A$262,0)),""))</f>
        <v/>
      </c>
      <c r="C424" s="218" t="n"/>
      <c r="D424" s="218" t="n"/>
      <c r="E424" s="218" t="n"/>
      <c r="F424" s="218" t="n"/>
      <c r="G424" s="218" t="n"/>
      <c r="H424" s="218" t="n"/>
      <c r="I424" s="218" t="n"/>
      <c r="J424" s="218">
        <f t="array" ref="J424">IF($A424="","",IFERROR(INDEX(PRESUPUESTO!$D$10:$D$174,MATCH($A424&amp;"|"&amp;$B424,PRESUPUESTO!$O$10:$O$174,0)),"⚠"))</f>
        <v/>
      </c>
      <c r="K424" s="218">
        <f t="array" ref="K424">IF($A424="","",IFERROR(INDEX(PRESUPUESTO!$C$10:$C$174,MATCH($A424&amp;"|"&amp;$B424,PRESUPUESTO!$O$10:$O$174,0)),""))</f>
        <v/>
      </c>
      <c r="L424" s="47">
        <f t="array" ref="L424">IF($A424="","",IFERROR(INDEX(PRESUPUESTO!$B$10:$B$174,MATCH($A424,PRESUPUESTO!$A$10:$A$174,0)),"⚠ clave no existe"))</f>
        <v/>
      </c>
      <c r="M424" s="51">
        <f t="array" ref="M424">IF($A424="","",IFERROR(INDEX(PRESUPUESTO!$C$10:$C$262,MATCH($A424,PRESUPUESTO!$A$10:$A$262,0)),""))</f>
        <v/>
      </c>
      <c r="N424" s="51">
        <f>IF($A424="","",IFERROR(SUMIF($A$10:$A$509,$A424,$I$10:$I$509)-$M424,""))</f>
        <v/>
      </c>
      <c r="O424" s="218" t="n"/>
      <c r="P424" s="4" t="n"/>
      <c r="Q424" s="4" t="n"/>
      <c r="R424" s="4" t="n"/>
      <c r="S424" s="4" t="n"/>
      <c r="T424" s="4" t="n"/>
      <c r="U424" s="4" t="n"/>
      <c r="V424" s="4" t="n"/>
      <c r="W424" s="4" t="n"/>
      <c r="X424" s="4" t="n"/>
      <c r="Y424" s="4" t="n"/>
      <c r="Z424" s="4" t="n"/>
    </row>
    <row r="425" ht="15.75" customHeight="1" s="371">
      <c r="A425" s="218" t="n"/>
      <c r="B425" s="218">
        <f t="array" ref="B425">IF($A425="","",IFERROR(INDEX(PRESUPUESTO!$N$10:$N$262,MATCH($A425,PRESUPUESTO!$A$10:$A$262,0)),""))</f>
        <v/>
      </c>
      <c r="C425" s="218" t="n"/>
      <c r="D425" s="218" t="n"/>
      <c r="E425" s="218" t="n"/>
      <c r="F425" s="218" t="n"/>
      <c r="G425" s="218" t="n"/>
      <c r="H425" s="218" t="n"/>
      <c r="I425" s="218" t="n"/>
      <c r="J425" s="218">
        <f t="array" ref="J425">IF($A425="","",IFERROR(INDEX(PRESUPUESTO!$D$10:$D$174,MATCH($A425&amp;"|"&amp;$B425,PRESUPUESTO!$O$10:$O$174,0)),"⚠"))</f>
        <v/>
      </c>
      <c r="K425" s="218">
        <f t="array" ref="K425">IF($A425="","",IFERROR(INDEX(PRESUPUESTO!$C$10:$C$174,MATCH($A425&amp;"|"&amp;$B425,PRESUPUESTO!$O$10:$O$174,0)),""))</f>
        <v/>
      </c>
      <c r="L425" s="47">
        <f t="array" ref="L425">IF($A425="","",IFERROR(INDEX(PRESUPUESTO!$B$10:$B$174,MATCH($A425,PRESUPUESTO!$A$10:$A$174,0)),"⚠ clave no existe"))</f>
        <v/>
      </c>
      <c r="M425" s="51">
        <f t="array" ref="M425">IF($A425="","",IFERROR(INDEX(PRESUPUESTO!$C$10:$C$262,MATCH($A425,PRESUPUESTO!$A$10:$A$262,0)),""))</f>
        <v/>
      </c>
      <c r="N425" s="51">
        <f>IF($A425="","",IFERROR(SUMIF($A$10:$A$509,$A425,$I$10:$I$509)-$M425,""))</f>
        <v/>
      </c>
      <c r="O425" s="218" t="n"/>
      <c r="P425" s="4" t="n"/>
      <c r="Q425" s="4" t="n"/>
      <c r="R425" s="4" t="n"/>
      <c r="S425" s="4" t="n"/>
      <c r="T425" s="4" t="n"/>
      <c r="U425" s="4" t="n"/>
      <c r="V425" s="4" t="n"/>
      <c r="W425" s="4" t="n"/>
      <c r="X425" s="4" t="n"/>
      <c r="Y425" s="4" t="n"/>
      <c r="Z425" s="4" t="n"/>
    </row>
    <row r="426" ht="15.75" customHeight="1" s="371">
      <c r="A426" s="218" t="n"/>
      <c r="B426" s="218">
        <f t="array" ref="B426">IF($A426="","",IFERROR(INDEX(PRESUPUESTO!$N$10:$N$262,MATCH($A426,PRESUPUESTO!$A$10:$A$262,0)),""))</f>
        <v/>
      </c>
      <c r="C426" s="218" t="n"/>
      <c r="D426" s="218" t="n"/>
      <c r="E426" s="218" t="n"/>
      <c r="F426" s="218" t="n"/>
      <c r="G426" s="218" t="n"/>
      <c r="H426" s="218" t="n"/>
      <c r="I426" s="218" t="n"/>
      <c r="J426" s="218">
        <f t="array" ref="J426">IF($A426="","",IFERROR(INDEX(PRESUPUESTO!$D$10:$D$174,MATCH($A426&amp;"|"&amp;$B426,PRESUPUESTO!$O$10:$O$174,0)),"⚠"))</f>
        <v/>
      </c>
      <c r="K426" s="218">
        <f t="array" ref="K426">IF($A426="","",IFERROR(INDEX(PRESUPUESTO!$C$10:$C$174,MATCH($A426&amp;"|"&amp;$B426,PRESUPUESTO!$O$10:$O$174,0)),""))</f>
        <v/>
      </c>
      <c r="L426" s="47">
        <f t="array" ref="L426">IF($A426="","",IFERROR(INDEX(PRESUPUESTO!$B$10:$B$174,MATCH($A426,PRESUPUESTO!$A$10:$A$174,0)),"⚠ clave no existe"))</f>
        <v/>
      </c>
      <c r="M426" s="51">
        <f t="array" ref="M426">IF($A426="","",IFERROR(INDEX(PRESUPUESTO!$C$10:$C$262,MATCH($A426,PRESUPUESTO!$A$10:$A$262,0)),""))</f>
        <v/>
      </c>
      <c r="N426" s="51">
        <f>IF($A426="","",IFERROR(SUMIF($A$10:$A$509,$A426,$I$10:$I$509)-$M426,""))</f>
        <v/>
      </c>
      <c r="O426" s="218" t="n"/>
      <c r="P426" s="4" t="n"/>
      <c r="Q426" s="4" t="n"/>
      <c r="R426" s="4" t="n"/>
      <c r="S426" s="4" t="n"/>
      <c r="T426" s="4" t="n"/>
      <c r="U426" s="4" t="n"/>
      <c r="V426" s="4" t="n"/>
      <c r="W426" s="4" t="n"/>
      <c r="X426" s="4" t="n"/>
      <c r="Y426" s="4" t="n"/>
      <c r="Z426" s="4" t="n"/>
    </row>
    <row r="427" ht="15.75" customHeight="1" s="371">
      <c r="A427" s="218" t="n"/>
      <c r="B427" s="218">
        <f t="array" ref="B427">IF($A427="","",IFERROR(INDEX(PRESUPUESTO!$N$10:$N$262,MATCH($A427,PRESUPUESTO!$A$10:$A$262,0)),""))</f>
        <v/>
      </c>
      <c r="C427" s="218" t="n"/>
      <c r="D427" s="218" t="n"/>
      <c r="E427" s="218" t="n"/>
      <c r="F427" s="218" t="n"/>
      <c r="G427" s="218" t="n"/>
      <c r="H427" s="218" t="n"/>
      <c r="I427" s="218" t="n"/>
      <c r="J427" s="218">
        <f t="array" ref="J427">IF($A427="","",IFERROR(INDEX(PRESUPUESTO!$D$10:$D$174,MATCH($A427&amp;"|"&amp;$B427,PRESUPUESTO!$O$10:$O$174,0)),"⚠"))</f>
        <v/>
      </c>
      <c r="K427" s="218">
        <f t="array" ref="K427">IF($A427="","",IFERROR(INDEX(PRESUPUESTO!$C$10:$C$174,MATCH($A427&amp;"|"&amp;$B427,PRESUPUESTO!$O$10:$O$174,0)),""))</f>
        <v/>
      </c>
      <c r="L427" s="47">
        <f t="array" ref="L427">IF($A427="","",IFERROR(INDEX(PRESUPUESTO!$B$10:$B$174,MATCH($A427,PRESUPUESTO!$A$10:$A$174,0)),"⚠ clave no existe"))</f>
        <v/>
      </c>
      <c r="M427" s="51">
        <f t="array" ref="M427">IF($A427="","",IFERROR(INDEX(PRESUPUESTO!$C$10:$C$262,MATCH($A427,PRESUPUESTO!$A$10:$A$262,0)),""))</f>
        <v/>
      </c>
      <c r="N427" s="51">
        <f>IF($A427="","",IFERROR(SUMIF($A$10:$A$509,$A427,$I$10:$I$509)-$M427,""))</f>
        <v/>
      </c>
      <c r="O427" s="218" t="n"/>
      <c r="P427" s="4" t="n"/>
      <c r="Q427" s="4" t="n"/>
      <c r="R427" s="4" t="n"/>
      <c r="S427" s="4" t="n"/>
      <c r="T427" s="4" t="n"/>
      <c r="U427" s="4" t="n"/>
      <c r="V427" s="4" t="n"/>
      <c r="W427" s="4" t="n"/>
      <c r="X427" s="4" t="n"/>
      <c r="Y427" s="4" t="n"/>
      <c r="Z427" s="4" t="n"/>
    </row>
    <row r="428" ht="15.75" customHeight="1" s="371">
      <c r="A428" s="218" t="n"/>
      <c r="B428" s="218">
        <f t="array" ref="B428">IF($A428="","",IFERROR(INDEX(PRESUPUESTO!$N$10:$N$262,MATCH($A428,PRESUPUESTO!$A$10:$A$262,0)),""))</f>
        <v/>
      </c>
      <c r="C428" s="218" t="n"/>
      <c r="D428" s="218" t="n"/>
      <c r="E428" s="218" t="n"/>
      <c r="F428" s="218" t="n"/>
      <c r="G428" s="218" t="n"/>
      <c r="H428" s="218" t="n"/>
      <c r="I428" s="218" t="n"/>
      <c r="J428" s="218">
        <f t="array" ref="J428">IF($A428="","",IFERROR(INDEX(PRESUPUESTO!$D$10:$D$174,MATCH($A428&amp;"|"&amp;$B428,PRESUPUESTO!$O$10:$O$174,0)),"⚠"))</f>
        <v/>
      </c>
      <c r="K428" s="218">
        <f t="array" ref="K428">IF($A428="","",IFERROR(INDEX(PRESUPUESTO!$C$10:$C$174,MATCH($A428&amp;"|"&amp;$B428,PRESUPUESTO!$O$10:$O$174,0)),""))</f>
        <v/>
      </c>
      <c r="L428" s="47">
        <f t="array" ref="L428">IF($A428="","",IFERROR(INDEX(PRESUPUESTO!$B$10:$B$174,MATCH($A428,PRESUPUESTO!$A$10:$A$174,0)),"⚠ clave no existe"))</f>
        <v/>
      </c>
      <c r="M428" s="51">
        <f t="array" ref="M428">IF($A428="","",IFERROR(INDEX(PRESUPUESTO!$C$10:$C$262,MATCH($A428,PRESUPUESTO!$A$10:$A$262,0)),""))</f>
        <v/>
      </c>
      <c r="N428" s="51">
        <f>IF($A428="","",IFERROR(SUMIF($A$10:$A$509,$A428,$I$10:$I$509)-$M428,""))</f>
        <v/>
      </c>
      <c r="O428" s="218" t="n"/>
      <c r="P428" s="4" t="n"/>
      <c r="Q428" s="4" t="n"/>
      <c r="R428" s="4" t="n"/>
      <c r="S428" s="4" t="n"/>
      <c r="T428" s="4" t="n"/>
      <c r="U428" s="4" t="n"/>
      <c r="V428" s="4" t="n"/>
      <c r="W428" s="4" t="n"/>
      <c r="X428" s="4" t="n"/>
      <c r="Y428" s="4" t="n"/>
      <c r="Z428" s="4" t="n"/>
    </row>
    <row r="429" ht="15.75" customHeight="1" s="371">
      <c r="A429" s="218" t="n"/>
      <c r="B429" s="218">
        <f t="array" ref="B429">IF($A429="","",IFERROR(INDEX(PRESUPUESTO!$N$10:$N$262,MATCH($A429,PRESUPUESTO!$A$10:$A$262,0)),""))</f>
        <v/>
      </c>
      <c r="C429" s="218" t="n"/>
      <c r="D429" s="218" t="n"/>
      <c r="E429" s="218" t="n"/>
      <c r="F429" s="218" t="n"/>
      <c r="G429" s="218" t="n"/>
      <c r="H429" s="218" t="n"/>
      <c r="I429" s="218" t="n"/>
      <c r="J429" s="218">
        <f t="array" ref="J429">IF($A429="","",IFERROR(INDEX(PRESUPUESTO!$D$10:$D$174,MATCH($A429&amp;"|"&amp;$B429,PRESUPUESTO!$O$10:$O$174,0)),"⚠"))</f>
        <v/>
      </c>
      <c r="K429" s="218">
        <f t="array" ref="K429">IF($A429="","",IFERROR(INDEX(PRESUPUESTO!$C$10:$C$174,MATCH($A429&amp;"|"&amp;$B429,PRESUPUESTO!$O$10:$O$174,0)),""))</f>
        <v/>
      </c>
      <c r="L429" s="47">
        <f t="array" ref="L429">IF($A429="","",IFERROR(INDEX(PRESUPUESTO!$B$10:$B$174,MATCH($A429,PRESUPUESTO!$A$10:$A$174,0)),"⚠ clave no existe"))</f>
        <v/>
      </c>
      <c r="M429" s="51">
        <f t="array" ref="M429">IF($A429="","",IFERROR(INDEX(PRESUPUESTO!$C$10:$C$262,MATCH($A429,PRESUPUESTO!$A$10:$A$262,0)),""))</f>
        <v/>
      </c>
      <c r="N429" s="51">
        <f>IF($A429="","",IFERROR(SUMIF($A$10:$A$509,$A429,$I$10:$I$509)-$M429,""))</f>
        <v/>
      </c>
      <c r="O429" s="218" t="n"/>
      <c r="P429" s="4" t="n"/>
      <c r="Q429" s="4" t="n"/>
      <c r="R429" s="4" t="n"/>
      <c r="S429" s="4" t="n"/>
      <c r="T429" s="4" t="n"/>
      <c r="U429" s="4" t="n"/>
      <c r="V429" s="4" t="n"/>
      <c r="W429" s="4" t="n"/>
      <c r="X429" s="4" t="n"/>
      <c r="Y429" s="4" t="n"/>
      <c r="Z429" s="4" t="n"/>
    </row>
    <row r="430" ht="15.75" customHeight="1" s="371">
      <c r="A430" s="218" t="n"/>
      <c r="B430" s="218">
        <f t="array" ref="B430">IF($A430="","",IFERROR(INDEX(PRESUPUESTO!$N$10:$N$262,MATCH($A430,PRESUPUESTO!$A$10:$A$262,0)),""))</f>
        <v/>
      </c>
      <c r="C430" s="218" t="n"/>
      <c r="D430" s="218" t="n"/>
      <c r="E430" s="218" t="n"/>
      <c r="F430" s="218" t="n"/>
      <c r="G430" s="218" t="n"/>
      <c r="H430" s="218" t="n"/>
      <c r="I430" s="218" t="n"/>
      <c r="J430" s="218">
        <f t="array" ref="J430">IF($A430="","",IFERROR(INDEX(PRESUPUESTO!$D$10:$D$174,MATCH($A430&amp;"|"&amp;$B430,PRESUPUESTO!$O$10:$O$174,0)),"⚠"))</f>
        <v/>
      </c>
      <c r="K430" s="218">
        <f t="array" ref="K430">IF($A430="","",IFERROR(INDEX(PRESUPUESTO!$C$10:$C$174,MATCH($A430&amp;"|"&amp;$B430,PRESUPUESTO!$O$10:$O$174,0)),""))</f>
        <v/>
      </c>
      <c r="L430" s="47">
        <f t="array" ref="L430">IF($A430="","",IFERROR(INDEX(PRESUPUESTO!$B$10:$B$174,MATCH($A430,PRESUPUESTO!$A$10:$A$174,0)),"⚠ clave no existe"))</f>
        <v/>
      </c>
      <c r="M430" s="51">
        <f t="array" ref="M430">IF($A430="","",IFERROR(INDEX(PRESUPUESTO!$C$10:$C$262,MATCH($A430,PRESUPUESTO!$A$10:$A$262,0)),""))</f>
        <v/>
      </c>
      <c r="N430" s="51">
        <f>IF($A430="","",IFERROR(SUMIF($A$10:$A$509,$A430,$I$10:$I$509)-$M430,""))</f>
        <v/>
      </c>
      <c r="O430" s="218" t="n"/>
      <c r="P430" s="4" t="n"/>
      <c r="Q430" s="4" t="n"/>
      <c r="R430" s="4" t="n"/>
      <c r="S430" s="4" t="n"/>
      <c r="T430" s="4" t="n"/>
      <c r="U430" s="4" t="n"/>
      <c r="V430" s="4" t="n"/>
      <c r="W430" s="4" t="n"/>
      <c r="X430" s="4" t="n"/>
      <c r="Y430" s="4" t="n"/>
      <c r="Z430" s="4" t="n"/>
    </row>
    <row r="431" ht="15.75" customHeight="1" s="371">
      <c r="A431" s="218" t="n"/>
      <c r="B431" s="218">
        <f t="array" ref="B431">IF($A431="","",IFERROR(INDEX(PRESUPUESTO!$N$10:$N$262,MATCH($A431,PRESUPUESTO!$A$10:$A$262,0)),""))</f>
        <v/>
      </c>
      <c r="C431" s="218" t="n"/>
      <c r="D431" s="218" t="n"/>
      <c r="E431" s="218" t="n"/>
      <c r="F431" s="218" t="n"/>
      <c r="G431" s="218" t="n"/>
      <c r="H431" s="218" t="n"/>
      <c r="I431" s="218" t="n"/>
      <c r="J431" s="218">
        <f t="array" ref="J431">IF($A431="","",IFERROR(INDEX(PRESUPUESTO!$D$10:$D$174,MATCH($A431&amp;"|"&amp;$B431,PRESUPUESTO!$O$10:$O$174,0)),"⚠"))</f>
        <v/>
      </c>
      <c r="K431" s="218">
        <f t="array" ref="K431">IF($A431="","",IFERROR(INDEX(PRESUPUESTO!$C$10:$C$174,MATCH($A431&amp;"|"&amp;$B431,PRESUPUESTO!$O$10:$O$174,0)),""))</f>
        <v/>
      </c>
      <c r="L431" s="47">
        <f t="array" ref="L431">IF($A431="","",IFERROR(INDEX(PRESUPUESTO!$B$10:$B$174,MATCH($A431,PRESUPUESTO!$A$10:$A$174,0)),"⚠ clave no existe"))</f>
        <v/>
      </c>
      <c r="M431" s="51">
        <f t="array" ref="M431">IF($A431="","",IFERROR(INDEX(PRESUPUESTO!$C$10:$C$262,MATCH($A431,PRESUPUESTO!$A$10:$A$262,0)),""))</f>
        <v/>
      </c>
      <c r="N431" s="51">
        <f>IF($A431="","",IFERROR(SUMIF($A$10:$A$509,$A431,$I$10:$I$509)-$M431,""))</f>
        <v/>
      </c>
      <c r="O431" s="218" t="n"/>
      <c r="P431" s="4" t="n"/>
      <c r="Q431" s="4" t="n"/>
      <c r="R431" s="4" t="n"/>
      <c r="S431" s="4" t="n"/>
      <c r="T431" s="4" t="n"/>
      <c r="U431" s="4" t="n"/>
      <c r="V431" s="4" t="n"/>
      <c r="W431" s="4" t="n"/>
      <c r="X431" s="4" t="n"/>
      <c r="Y431" s="4" t="n"/>
      <c r="Z431" s="4" t="n"/>
    </row>
    <row r="432" ht="15.75" customHeight="1" s="371">
      <c r="A432" s="218" t="n"/>
      <c r="B432" s="218">
        <f t="array" ref="B432">IF($A432="","",IFERROR(INDEX(PRESUPUESTO!$N$10:$N$262,MATCH($A432,PRESUPUESTO!$A$10:$A$262,0)),""))</f>
        <v/>
      </c>
      <c r="C432" s="218" t="n"/>
      <c r="D432" s="218" t="n"/>
      <c r="E432" s="218" t="n"/>
      <c r="F432" s="218" t="n"/>
      <c r="G432" s="218" t="n"/>
      <c r="H432" s="218" t="n"/>
      <c r="I432" s="218" t="n"/>
      <c r="J432" s="218">
        <f t="array" ref="J432">IF($A432="","",IFERROR(INDEX(PRESUPUESTO!$D$10:$D$174,MATCH($A432&amp;"|"&amp;$B432,PRESUPUESTO!$O$10:$O$174,0)),"⚠"))</f>
        <v/>
      </c>
      <c r="K432" s="218">
        <f t="array" ref="K432">IF($A432="","",IFERROR(INDEX(PRESUPUESTO!$C$10:$C$174,MATCH($A432&amp;"|"&amp;$B432,PRESUPUESTO!$O$10:$O$174,0)),""))</f>
        <v/>
      </c>
      <c r="L432" s="47">
        <f t="array" ref="L432">IF($A432="","",IFERROR(INDEX(PRESUPUESTO!$B$10:$B$174,MATCH($A432,PRESUPUESTO!$A$10:$A$174,0)),"⚠ clave no existe"))</f>
        <v/>
      </c>
      <c r="M432" s="51">
        <f t="array" ref="M432">IF($A432="","",IFERROR(INDEX(PRESUPUESTO!$C$10:$C$262,MATCH($A432,PRESUPUESTO!$A$10:$A$262,0)),""))</f>
        <v/>
      </c>
      <c r="N432" s="51">
        <f>IF($A432="","",IFERROR(SUMIF($A$10:$A$509,$A432,$I$10:$I$509)-$M432,""))</f>
        <v/>
      </c>
      <c r="O432" s="218" t="n"/>
      <c r="P432" s="4" t="n"/>
      <c r="Q432" s="4" t="n"/>
      <c r="R432" s="4" t="n"/>
      <c r="S432" s="4" t="n"/>
      <c r="T432" s="4" t="n"/>
      <c r="U432" s="4" t="n"/>
      <c r="V432" s="4" t="n"/>
      <c r="W432" s="4" t="n"/>
      <c r="X432" s="4" t="n"/>
      <c r="Y432" s="4" t="n"/>
      <c r="Z432" s="4" t="n"/>
    </row>
    <row r="433" ht="15.75" customHeight="1" s="371">
      <c r="A433" s="218" t="n"/>
      <c r="B433" s="218">
        <f t="array" ref="B433">IF($A433="","",IFERROR(INDEX(PRESUPUESTO!$N$10:$N$262,MATCH($A433,PRESUPUESTO!$A$10:$A$262,0)),""))</f>
        <v/>
      </c>
      <c r="C433" s="218" t="n"/>
      <c r="D433" s="218" t="n"/>
      <c r="E433" s="218" t="n"/>
      <c r="F433" s="218" t="n"/>
      <c r="G433" s="218" t="n"/>
      <c r="H433" s="218" t="n"/>
      <c r="I433" s="218" t="n"/>
      <c r="J433" s="218">
        <f t="array" ref="J433">IF($A433="","",IFERROR(INDEX(PRESUPUESTO!$D$10:$D$174,MATCH($A433&amp;"|"&amp;$B433,PRESUPUESTO!$O$10:$O$174,0)),"⚠"))</f>
        <v/>
      </c>
      <c r="K433" s="218">
        <f t="array" ref="K433">IF($A433="","",IFERROR(INDEX(PRESUPUESTO!$C$10:$C$174,MATCH($A433&amp;"|"&amp;$B433,PRESUPUESTO!$O$10:$O$174,0)),""))</f>
        <v/>
      </c>
      <c r="L433" s="47">
        <f t="array" ref="L433">IF($A433="","",IFERROR(INDEX(PRESUPUESTO!$B$10:$B$174,MATCH($A433,PRESUPUESTO!$A$10:$A$174,0)),"⚠ clave no existe"))</f>
        <v/>
      </c>
      <c r="M433" s="51">
        <f t="array" ref="M433">IF($A433="","",IFERROR(INDEX(PRESUPUESTO!$C$10:$C$262,MATCH($A433,PRESUPUESTO!$A$10:$A$262,0)),""))</f>
        <v/>
      </c>
      <c r="N433" s="51">
        <f>IF($A433="","",IFERROR(SUMIF($A$10:$A$509,$A433,$I$10:$I$509)-$M433,""))</f>
        <v/>
      </c>
      <c r="O433" s="218" t="n"/>
      <c r="P433" s="4" t="n"/>
      <c r="Q433" s="4" t="n"/>
      <c r="R433" s="4" t="n"/>
      <c r="S433" s="4" t="n"/>
      <c r="T433" s="4" t="n"/>
      <c r="U433" s="4" t="n"/>
      <c r="V433" s="4" t="n"/>
      <c r="W433" s="4" t="n"/>
      <c r="X433" s="4" t="n"/>
      <c r="Y433" s="4" t="n"/>
      <c r="Z433" s="4" t="n"/>
    </row>
    <row r="434" ht="15.75" customHeight="1" s="371">
      <c r="A434" s="218" t="n"/>
      <c r="B434" s="218">
        <f t="array" ref="B434">IF($A434="","",IFERROR(INDEX(PRESUPUESTO!$N$10:$N$262,MATCH($A434,PRESUPUESTO!$A$10:$A$262,0)),""))</f>
        <v/>
      </c>
      <c r="C434" s="218" t="n"/>
      <c r="D434" s="218" t="n"/>
      <c r="E434" s="218" t="n"/>
      <c r="F434" s="218" t="n"/>
      <c r="G434" s="218" t="n"/>
      <c r="H434" s="218" t="n"/>
      <c r="I434" s="218" t="n"/>
      <c r="J434" s="218">
        <f t="array" ref="J434">IF($A434="","",IFERROR(INDEX(PRESUPUESTO!$D$10:$D$174,MATCH($A434&amp;"|"&amp;$B434,PRESUPUESTO!$O$10:$O$174,0)),"⚠"))</f>
        <v/>
      </c>
      <c r="K434" s="218">
        <f t="array" ref="K434">IF($A434="","",IFERROR(INDEX(PRESUPUESTO!$C$10:$C$174,MATCH($A434&amp;"|"&amp;$B434,PRESUPUESTO!$O$10:$O$174,0)),""))</f>
        <v/>
      </c>
      <c r="L434" s="47">
        <f t="array" ref="L434">IF($A434="","",IFERROR(INDEX(PRESUPUESTO!$B$10:$B$174,MATCH($A434,PRESUPUESTO!$A$10:$A$174,0)),"⚠ clave no existe"))</f>
        <v/>
      </c>
      <c r="M434" s="51">
        <f t="array" ref="M434">IF($A434="","",IFERROR(INDEX(PRESUPUESTO!$C$10:$C$262,MATCH($A434,PRESUPUESTO!$A$10:$A$262,0)),""))</f>
        <v/>
      </c>
      <c r="N434" s="51">
        <f>IF($A434="","",IFERROR(SUMIF($A$10:$A$509,$A434,$I$10:$I$509)-$M434,""))</f>
        <v/>
      </c>
      <c r="O434" s="218" t="n"/>
      <c r="P434" s="4" t="n"/>
      <c r="Q434" s="4" t="n"/>
      <c r="R434" s="4" t="n"/>
      <c r="S434" s="4" t="n"/>
      <c r="T434" s="4" t="n"/>
      <c r="U434" s="4" t="n"/>
      <c r="V434" s="4" t="n"/>
      <c r="W434" s="4" t="n"/>
      <c r="X434" s="4" t="n"/>
      <c r="Y434" s="4" t="n"/>
      <c r="Z434" s="4" t="n"/>
    </row>
    <row r="435" ht="15.75" customHeight="1" s="371">
      <c r="A435" s="218" t="n"/>
      <c r="B435" s="218">
        <f t="array" ref="B435">IF($A435="","",IFERROR(INDEX(PRESUPUESTO!$N$10:$N$262,MATCH($A435,PRESUPUESTO!$A$10:$A$262,0)),""))</f>
        <v/>
      </c>
      <c r="C435" s="218" t="n"/>
      <c r="D435" s="218" t="n"/>
      <c r="E435" s="218" t="n"/>
      <c r="F435" s="218" t="n"/>
      <c r="G435" s="218" t="n"/>
      <c r="H435" s="218" t="n"/>
      <c r="I435" s="218" t="n"/>
      <c r="J435" s="218">
        <f t="array" ref="J435">IF($A435="","",IFERROR(INDEX(PRESUPUESTO!$D$10:$D$174,MATCH($A435&amp;"|"&amp;$B435,PRESUPUESTO!$O$10:$O$174,0)),"⚠"))</f>
        <v/>
      </c>
      <c r="K435" s="218">
        <f t="array" ref="K435">IF($A435="","",IFERROR(INDEX(PRESUPUESTO!$C$10:$C$174,MATCH($A435&amp;"|"&amp;$B435,PRESUPUESTO!$O$10:$O$174,0)),""))</f>
        <v/>
      </c>
      <c r="L435" s="47">
        <f t="array" ref="L435">IF($A435="","",IFERROR(INDEX(PRESUPUESTO!$B$10:$B$174,MATCH($A435,PRESUPUESTO!$A$10:$A$174,0)),"⚠ clave no existe"))</f>
        <v/>
      </c>
      <c r="M435" s="51">
        <f t="array" ref="M435">IF($A435="","",IFERROR(INDEX(PRESUPUESTO!$C$10:$C$262,MATCH($A435,PRESUPUESTO!$A$10:$A$262,0)),""))</f>
        <v/>
      </c>
      <c r="N435" s="51">
        <f>IF($A435="","",IFERROR(SUMIF($A$10:$A$509,$A435,$I$10:$I$509)-$M435,""))</f>
        <v/>
      </c>
      <c r="O435" s="218" t="n"/>
      <c r="P435" s="4" t="n"/>
      <c r="Q435" s="4" t="n"/>
      <c r="R435" s="4" t="n"/>
      <c r="S435" s="4" t="n"/>
      <c r="T435" s="4" t="n"/>
      <c r="U435" s="4" t="n"/>
      <c r="V435" s="4" t="n"/>
      <c r="W435" s="4" t="n"/>
      <c r="X435" s="4" t="n"/>
      <c r="Y435" s="4" t="n"/>
      <c r="Z435" s="4" t="n"/>
    </row>
    <row r="436" ht="15.75" customHeight="1" s="371">
      <c r="A436" s="218" t="n"/>
      <c r="B436" s="218">
        <f t="array" ref="B436">IF($A436="","",IFERROR(INDEX(PRESUPUESTO!$N$10:$N$262,MATCH($A436,PRESUPUESTO!$A$10:$A$262,0)),""))</f>
        <v/>
      </c>
      <c r="C436" s="218" t="n"/>
      <c r="D436" s="218" t="n"/>
      <c r="E436" s="218" t="n"/>
      <c r="F436" s="218" t="n"/>
      <c r="G436" s="218" t="n"/>
      <c r="H436" s="218" t="n"/>
      <c r="I436" s="218" t="n"/>
      <c r="J436" s="218">
        <f t="array" ref="J436">IF($A436="","",IFERROR(INDEX(PRESUPUESTO!$D$10:$D$174,MATCH($A436&amp;"|"&amp;$B436,PRESUPUESTO!$O$10:$O$174,0)),"⚠"))</f>
        <v/>
      </c>
      <c r="K436" s="218">
        <f t="array" ref="K436">IF($A436="","",IFERROR(INDEX(PRESUPUESTO!$C$10:$C$174,MATCH($A436&amp;"|"&amp;$B436,PRESUPUESTO!$O$10:$O$174,0)),""))</f>
        <v/>
      </c>
      <c r="L436" s="47">
        <f t="array" ref="L436">IF($A436="","",IFERROR(INDEX(PRESUPUESTO!$B$10:$B$174,MATCH($A436,PRESUPUESTO!$A$10:$A$174,0)),"⚠ clave no existe"))</f>
        <v/>
      </c>
      <c r="M436" s="51">
        <f t="array" ref="M436">IF($A436="","",IFERROR(INDEX(PRESUPUESTO!$C$10:$C$262,MATCH($A436,PRESUPUESTO!$A$10:$A$262,0)),""))</f>
        <v/>
      </c>
      <c r="N436" s="51">
        <f>IF($A436="","",IFERROR(SUMIF($A$10:$A$509,$A436,$I$10:$I$509)-$M436,""))</f>
        <v/>
      </c>
      <c r="O436" s="218" t="n"/>
      <c r="P436" s="4" t="n"/>
      <c r="Q436" s="4" t="n"/>
      <c r="R436" s="4" t="n"/>
      <c r="S436" s="4" t="n"/>
      <c r="T436" s="4" t="n"/>
      <c r="U436" s="4" t="n"/>
      <c r="V436" s="4" t="n"/>
      <c r="W436" s="4" t="n"/>
      <c r="X436" s="4" t="n"/>
      <c r="Y436" s="4" t="n"/>
      <c r="Z436" s="4" t="n"/>
    </row>
    <row r="437" ht="15.75" customHeight="1" s="371">
      <c r="A437" s="218" t="n"/>
      <c r="B437" s="218">
        <f t="array" ref="B437">IF($A437="","",IFERROR(INDEX(PRESUPUESTO!$N$10:$N$262,MATCH($A437,PRESUPUESTO!$A$10:$A$262,0)),""))</f>
        <v/>
      </c>
      <c r="C437" s="218" t="n"/>
      <c r="D437" s="218" t="n"/>
      <c r="E437" s="218" t="n"/>
      <c r="F437" s="218" t="n"/>
      <c r="G437" s="218" t="n"/>
      <c r="H437" s="218" t="n"/>
      <c r="I437" s="218" t="n"/>
      <c r="J437" s="218">
        <f t="array" ref="J437">IF($A437="","",IFERROR(INDEX(PRESUPUESTO!$D$10:$D$174,MATCH($A437&amp;"|"&amp;$B437,PRESUPUESTO!$O$10:$O$174,0)),"⚠"))</f>
        <v/>
      </c>
      <c r="K437" s="218">
        <f t="array" ref="K437">IF($A437="","",IFERROR(INDEX(PRESUPUESTO!$C$10:$C$174,MATCH($A437&amp;"|"&amp;$B437,PRESUPUESTO!$O$10:$O$174,0)),""))</f>
        <v/>
      </c>
      <c r="L437" s="47">
        <f t="array" ref="L437">IF($A437="","",IFERROR(INDEX(PRESUPUESTO!$B$10:$B$174,MATCH($A437,PRESUPUESTO!$A$10:$A$174,0)),"⚠ clave no existe"))</f>
        <v/>
      </c>
      <c r="M437" s="51">
        <f t="array" ref="M437">IF($A437="","",IFERROR(INDEX(PRESUPUESTO!$C$10:$C$262,MATCH($A437,PRESUPUESTO!$A$10:$A$262,0)),""))</f>
        <v/>
      </c>
      <c r="N437" s="51">
        <f>IF($A437="","",IFERROR(SUMIF($A$10:$A$509,$A437,$I$10:$I$509)-$M437,""))</f>
        <v/>
      </c>
      <c r="O437" s="218" t="n"/>
      <c r="P437" s="4" t="n"/>
      <c r="Q437" s="4" t="n"/>
      <c r="R437" s="4" t="n"/>
      <c r="S437" s="4" t="n"/>
      <c r="T437" s="4" t="n"/>
      <c r="U437" s="4" t="n"/>
      <c r="V437" s="4" t="n"/>
      <c r="W437" s="4" t="n"/>
      <c r="X437" s="4" t="n"/>
      <c r="Y437" s="4" t="n"/>
      <c r="Z437" s="4" t="n"/>
    </row>
    <row r="438" ht="15.75" customHeight="1" s="371">
      <c r="A438" s="218" t="n"/>
      <c r="B438" s="218">
        <f t="array" ref="B438">IF($A438="","",IFERROR(INDEX(PRESUPUESTO!$N$10:$N$262,MATCH($A438,PRESUPUESTO!$A$10:$A$262,0)),""))</f>
        <v/>
      </c>
      <c r="C438" s="218" t="n"/>
      <c r="D438" s="218" t="n"/>
      <c r="E438" s="218" t="n"/>
      <c r="F438" s="218" t="n"/>
      <c r="G438" s="218" t="n"/>
      <c r="H438" s="218" t="n"/>
      <c r="I438" s="218" t="n"/>
      <c r="J438" s="218">
        <f t="array" ref="J438">IF($A438="","",IFERROR(INDEX(PRESUPUESTO!$D$10:$D$174,MATCH($A438&amp;"|"&amp;$B438,PRESUPUESTO!$O$10:$O$174,0)),"⚠"))</f>
        <v/>
      </c>
      <c r="K438" s="218">
        <f t="array" ref="K438">IF($A438="","",IFERROR(INDEX(PRESUPUESTO!$C$10:$C$174,MATCH($A438&amp;"|"&amp;$B438,PRESUPUESTO!$O$10:$O$174,0)),""))</f>
        <v/>
      </c>
      <c r="L438" s="47">
        <f t="array" ref="L438">IF($A438="","",IFERROR(INDEX(PRESUPUESTO!$B$10:$B$174,MATCH($A438,PRESUPUESTO!$A$10:$A$174,0)),"⚠ clave no existe"))</f>
        <v/>
      </c>
      <c r="M438" s="51">
        <f t="array" ref="M438">IF($A438="","",IFERROR(INDEX(PRESUPUESTO!$C$10:$C$262,MATCH($A438,PRESUPUESTO!$A$10:$A$262,0)),""))</f>
        <v/>
      </c>
      <c r="N438" s="51">
        <f>IF($A438="","",IFERROR(SUMIF($A$10:$A$509,$A438,$I$10:$I$509)-$M438,""))</f>
        <v/>
      </c>
      <c r="O438" s="218" t="n"/>
      <c r="P438" s="4" t="n"/>
      <c r="Q438" s="4" t="n"/>
      <c r="R438" s="4" t="n"/>
      <c r="S438" s="4" t="n"/>
      <c r="T438" s="4" t="n"/>
      <c r="U438" s="4" t="n"/>
      <c r="V438" s="4" t="n"/>
      <c r="W438" s="4" t="n"/>
      <c r="X438" s="4" t="n"/>
      <c r="Y438" s="4" t="n"/>
      <c r="Z438" s="4" t="n"/>
    </row>
    <row r="439" ht="15.75" customHeight="1" s="371">
      <c r="A439" s="218" t="n"/>
      <c r="B439" s="218">
        <f t="array" ref="B439">IF($A439="","",IFERROR(INDEX(PRESUPUESTO!$N$10:$N$262,MATCH($A439,PRESUPUESTO!$A$10:$A$262,0)),""))</f>
        <v/>
      </c>
      <c r="C439" s="218" t="n"/>
      <c r="D439" s="218" t="n"/>
      <c r="E439" s="218" t="n"/>
      <c r="F439" s="218" t="n"/>
      <c r="G439" s="218" t="n"/>
      <c r="H439" s="218" t="n"/>
      <c r="I439" s="218" t="n"/>
      <c r="J439" s="218">
        <f t="array" ref="J439">IF($A439="","",IFERROR(INDEX(PRESUPUESTO!$D$10:$D$174,MATCH($A439&amp;"|"&amp;$B439,PRESUPUESTO!$O$10:$O$174,0)),"⚠"))</f>
        <v/>
      </c>
      <c r="K439" s="218">
        <f t="array" ref="K439">IF($A439="","",IFERROR(INDEX(PRESUPUESTO!$C$10:$C$174,MATCH($A439&amp;"|"&amp;$B439,PRESUPUESTO!$O$10:$O$174,0)),""))</f>
        <v/>
      </c>
      <c r="L439" s="47">
        <f t="array" ref="L439">IF($A439="","",IFERROR(INDEX(PRESUPUESTO!$B$10:$B$174,MATCH($A439,PRESUPUESTO!$A$10:$A$174,0)),"⚠ clave no existe"))</f>
        <v/>
      </c>
      <c r="M439" s="51">
        <f t="array" ref="M439">IF($A439="","",IFERROR(INDEX(PRESUPUESTO!$C$10:$C$262,MATCH($A439,PRESUPUESTO!$A$10:$A$262,0)),""))</f>
        <v/>
      </c>
      <c r="N439" s="51">
        <f>IF($A439="","",IFERROR(SUMIF($A$10:$A$509,$A439,$I$10:$I$509)-$M439,""))</f>
        <v/>
      </c>
      <c r="O439" s="218" t="n"/>
      <c r="P439" s="4" t="n"/>
      <c r="Q439" s="4" t="n"/>
      <c r="R439" s="4" t="n"/>
      <c r="S439" s="4" t="n"/>
      <c r="T439" s="4" t="n"/>
      <c r="U439" s="4" t="n"/>
      <c r="V439" s="4" t="n"/>
      <c r="W439" s="4" t="n"/>
      <c r="X439" s="4" t="n"/>
      <c r="Y439" s="4" t="n"/>
      <c r="Z439" s="4" t="n"/>
    </row>
    <row r="440" ht="15.75" customHeight="1" s="371">
      <c r="A440" s="218" t="n"/>
      <c r="B440" s="218">
        <f t="array" ref="B440">IF($A440="","",IFERROR(INDEX(PRESUPUESTO!$N$10:$N$262,MATCH($A440,PRESUPUESTO!$A$10:$A$262,0)),""))</f>
        <v/>
      </c>
      <c r="C440" s="218" t="n"/>
      <c r="D440" s="218" t="n"/>
      <c r="E440" s="218" t="n"/>
      <c r="F440" s="218" t="n"/>
      <c r="G440" s="218" t="n"/>
      <c r="H440" s="218" t="n"/>
      <c r="I440" s="218" t="n"/>
      <c r="J440" s="218">
        <f t="array" ref="J440">IF($A440="","",IFERROR(INDEX(PRESUPUESTO!$D$10:$D$174,MATCH($A440&amp;"|"&amp;$B440,PRESUPUESTO!$O$10:$O$174,0)),"⚠"))</f>
        <v/>
      </c>
      <c r="K440" s="218">
        <f t="array" ref="K440">IF($A440="","",IFERROR(INDEX(PRESUPUESTO!$C$10:$C$174,MATCH($A440&amp;"|"&amp;$B440,PRESUPUESTO!$O$10:$O$174,0)),""))</f>
        <v/>
      </c>
      <c r="L440" s="47">
        <f t="array" ref="L440">IF($A440="","",IFERROR(INDEX(PRESUPUESTO!$B$10:$B$174,MATCH($A440,PRESUPUESTO!$A$10:$A$174,0)),"⚠ clave no existe"))</f>
        <v/>
      </c>
      <c r="M440" s="51">
        <f t="array" ref="M440">IF($A440="","",IFERROR(INDEX(PRESUPUESTO!$C$10:$C$262,MATCH($A440,PRESUPUESTO!$A$10:$A$262,0)),""))</f>
        <v/>
      </c>
      <c r="N440" s="51">
        <f>IF($A440="","",IFERROR(SUMIF($A$10:$A$509,$A440,$I$10:$I$509)-$M440,""))</f>
        <v/>
      </c>
      <c r="O440" s="218" t="n"/>
      <c r="P440" s="4" t="n"/>
      <c r="Q440" s="4" t="n"/>
      <c r="R440" s="4" t="n"/>
      <c r="S440" s="4" t="n"/>
      <c r="T440" s="4" t="n"/>
      <c r="U440" s="4" t="n"/>
      <c r="V440" s="4" t="n"/>
      <c r="W440" s="4" t="n"/>
      <c r="X440" s="4" t="n"/>
      <c r="Y440" s="4" t="n"/>
      <c r="Z440" s="4" t="n"/>
    </row>
    <row r="441" ht="15.75" customHeight="1" s="371">
      <c r="A441" s="218" t="n"/>
      <c r="B441" s="218">
        <f t="array" ref="B441">IF($A441="","",IFERROR(INDEX(PRESUPUESTO!$N$10:$N$262,MATCH($A441,PRESUPUESTO!$A$10:$A$262,0)),""))</f>
        <v/>
      </c>
      <c r="C441" s="218" t="n"/>
      <c r="D441" s="218" t="n"/>
      <c r="E441" s="218" t="n"/>
      <c r="F441" s="218" t="n"/>
      <c r="G441" s="218" t="n"/>
      <c r="H441" s="218" t="n"/>
      <c r="I441" s="218" t="n"/>
      <c r="J441" s="218">
        <f t="array" ref="J441">IF($A441="","",IFERROR(INDEX(PRESUPUESTO!$D$10:$D$174,MATCH($A441&amp;"|"&amp;$B441,PRESUPUESTO!$O$10:$O$174,0)),"⚠"))</f>
        <v/>
      </c>
      <c r="K441" s="218">
        <f t="array" ref="K441">IF($A441="","",IFERROR(INDEX(PRESUPUESTO!$C$10:$C$174,MATCH($A441&amp;"|"&amp;$B441,PRESUPUESTO!$O$10:$O$174,0)),""))</f>
        <v/>
      </c>
      <c r="L441" s="47">
        <f t="array" ref="L441">IF($A441="","",IFERROR(INDEX(PRESUPUESTO!$B$10:$B$174,MATCH($A441,PRESUPUESTO!$A$10:$A$174,0)),"⚠ clave no existe"))</f>
        <v/>
      </c>
      <c r="M441" s="51">
        <f t="array" ref="M441">IF($A441="","",IFERROR(INDEX(PRESUPUESTO!$C$10:$C$262,MATCH($A441,PRESUPUESTO!$A$10:$A$262,0)),""))</f>
        <v/>
      </c>
      <c r="N441" s="51">
        <f>IF($A441="","",IFERROR(SUMIF($A$10:$A$509,$A441,$I$10:$I$509)-$M441,""))</f>
        <v/>
      </c>
      <c r="O441" s="218" t="n"/>
      <c r="P441" s="4" t="n"/>
      <c r="Q441" s="4" t="n"/>
      <c r="R441" s="4" t="n"/>
      <c r="S441" s="4" t="n"/>
      <c r="T441" s="4" t="n"/>
      <c r="U441" s="4" t="n"/>
      <c r="V441" s="4" t="n"/>
      <c r="W441" s="4" t="n"/>
      <c r="X441" s="4" t="n"/>
      <c r="Y441" s="4" t="n"/>
      <c r="Z441" s="4" t="n"/>
    </row>
    <row r="442" ht="15.75" customHeight="1" s="371">
      <c r="A442" s="218" t="n"/>
      <c r="B442" s="218">
        <f t="array" ref="B442">IF($A442="","",IFERROR(INDEX(PRESUPUESTO!$N$10:$N$262,MATCH($A442,PRESUPUESTO!$A$10:$A$262,0)),""))</f>
        <v/>
      </c>
      <c r="C442" s="218" t="n"/>
      <c r="D442" s="218" t="n"/>
      <c r="E442" s="218" t="n"/>
      <c r="F442" s="218" t="n"/>
      <c r="G442" s="218" t="n"/>
      <c r="H442" s="218" t="n"/>
      <c r="I442" s="218" t="n"/>
      <c r="J442" s="218">
        <f t="array" ref="J442">IF($A442="","",IFERROR(INDEX(PRESUPUESTO!$D$10:$D$174,MATCH($A442&amp;"|"&amp;$B442,PRESUPUESTO!$O$10:$O$174,0)),"⚠"))</f>
        <v/>
      </c>
      <c r="K442" s="218">
        <f t="array" ref="K442">IF($A442="","",IFERROR(INDEX(PRESUPUESTO!$C$10:$C$174,MATCH($A442&amp;"|"&amp;$B442,PRESUPUESTO!$O$10:$O$174,0)),""))</f>
        <v/>
      </c>
      <c r="L442" s="47">
        <f t="array" ref="L442">IF($A442="","",IFERROR(INDEX(PRESUPUESTO!$B$10:$B$174,MATCH($A442,PRESUPUESTO!$A$10:$A$174,0)),"⚠ clave no existe"))</f>
        <v/>
      </c>
      <c r="M442" s="51">
        <f t="array" ref="M442">IF($A442="","",IFERROR(INDEX(PRESUPUESTO!$C$10:$C$262,MATCH($A442,PRESUPUESTO!$A$10:$A$262,0)),""))</f>
        <v/>
      </c>
      <c r="N442" s="51">
        <f>IF($A442="","",IFERROR(SUMIF($A$10:$A$509,$A442,$I$10:$I$509)-$M442,""))</f>
        <v/>
      </c>
      <c r="O442" s="218" t="n"/>
      <c r="P442" s="4" t="n"/>
      <c r="Q442" s="4" t="n"/>
      <c r="R442" s="4" t="n"/>
      <c r="S442" s="4" t="n"/>
      <c r="T442" s="4" t="n"/>
      <c r="U442" s="4" t="n"/>
      <c r="V442" s="4" t="n"/>
      <c r="W442" s="4" t="n"/>
      <c r="X442" s="4" t="n"/>
      <c r="Y442" s="4" t="n"/>
      <c r="Z442" s="4" t="n"/>
    </row>
    <row r="443" ht="15.75" customHeight="1" s="371">
      <c r="A443" s="218" t="n"/>
      <c r="B443" s="218">
        <f t="array" ref="B443">IF($A443="","",IFERROR(INDEX(PRESUPUESTO!$N$10:$N$262,MATCH($A443,PRESUPUESTO!$A$10:$A$262,0)),""))</f>
        <v/>
      </c>
      <c r="C443" s="218" t="n"/>
      <c r="D443" s="218" t="n"/>
      <c r="E443" s="218" t="n"/>
      <c r="F443" s="218" t="n"/>
      <c r="G443" s="218" t="n"/>
      <c r="H443" s="218" t="n"/>
      <c r="I443" s="218" t="n"/>
      <c r="J443" s="218">
        <f t="array" ref="J443">IF($A443="","",IFERROR(INDEX(PRESUPUESTO!$D$10:$D$174,MATCH($A443&amp;"|"&amp;$B443,PRESUPUESTO!$O$10:$O$174,0)),"⚠"))</f>
        <v/>
      </c>
      <c r="K443" s="218">
        <f t="array" ref="K443">IF($A443="","",IFERROR(INDEX(PRESUPUESTO!$C$10:$C$174,MATCH($A443&amp;"|"&amp;$B443,PRESUPUESTO!$O$10:$O$174,0)),""))</f>
        <v/>
      </c>
      <c r="L443" s="47">
        <f t="array" ref="L443">IF($A443="","",IFERROR(INDEX(PRESUPUESTO!$B$10:$B$174,MATCH($A443,PRESUPUESTO!$A$10:$A$174,0)),"⚠ clave no existe"))</f>
        <v/>
      </c>
      <c r="M443" s="51">
        <f t="array" ref="M443">IF($A443="","",IFERROR(INDEX(PRESUPUESTO!$C$10:$C$262,MATCH($A443,PRESUPUESTO!$A$10:$A$262,0)),""))</f>
        <v/>
      </c>
      <c r="N443" s="51">
        <f>IF($A443="","",IFERROR(SUMIF($A$10:$A$509,$A443,$I$10:$I$509)-$M443,""))</f>
        <v/>
      </c>
      <c r="O443" s="218" t="n"/>
      <c r="P443" s="4" t="n"/>
      <c r="Q443" s="4" t="n"/>
      <c r="R443" s="4" t="n"/>
      <c r="S443" s="4" t="n"/>
      <c r="T443" s="4" t="n"/>
      <c r="U443" s="4" t="n"/>
      <c r="V443" s="4" t="n"/>
      <c r="W443" s="4" t="n"/>
      <c r="X443" s="4" t="n"/>
      <c r="Y443" s="4" t="n"/>
      <c r="Z443" s="4" t="n"/>
    </row>
    <row r="444" ht="15.75" customHeight="1" s="371">
      <c r="A444" s="218" t="n"/>
      <c r="B444" s="218">
        <f t="array" ref="B444">IF($A444="","",IFERROR(INDEX(PRESUPUESTO!$N$10:$N$262,MATCH($A444,PRESUPUESTO!$A$10:$A$262,0)),""))</f>
        <v/>
      </c>
      <c r="C444" s="218" t="n"/>
      <c r="D444" s="218" t="n"/>
      <c r="E444" s="218" t="n"/>
      <c r="F444" s="218" t="n"/>
      <c r="G444" s="218" t="n"/>
      <c r="H444" s="218" t="n"/>
      <c r="I444" s="218" t="n"/>
      <c r="J444" s="218">
        <f t="array" ref="J444">IF($A444="","",IFERROR(INDEX(PRESUPUESTO!$D$10:$D$174,MATCH($A444&amp;"|"&amp;$B444,PRESUPUESTO!$O$10:$O$174,0)),"⚠"))</f>
        <v/>
      </c>
      <c r="K444" s="218">
        <f t="array" ref="K444">IF($A444="","",IFERROR(INDEX(PRESUPUESTO!$C$10:$C$174,MATCH($A444&amp;"|"&amp;$B444,PRESUPUESTO!$O$10:$O$174,0)),""))</f>
        <v/>
      </c>
      <c r="L444" s="47">
        <f t="array" ref="L444">IF($A444="","",IFERROR(INDEX(PRESUPUESTO!$B$10:$B$174,MATCH($A444,PRESUPUESTO!$A$10:$A$174,0)),"⚠ clave no existe"))</f>
        <v/>
      </c>
      <c r="M444" s="51">
        <f t="array" ref="M444">IF($A444="","",IFERROR(INDEX(PRESUPUESTO!$C$10:$C$262,MATCH($A444,PRESUPUESTO!$A$10:$A$262,0)),""))</f>
        <v/>
      </c>
      <c r="N444" s="51">
        <f>IF($A444="","",IFERROR(SUMIF($A$10:$A$509,$A444,$I$10:$I$509)-$M444,""))</f>
        <v/>
      </c>
      <c r="O444" s="218" t="n"/>
      <c r="P444" s="4" t="n"/>
      <c r="Q444" s="4" t="n"/>
      <c r="R444" s="4" t="n"/>
      <c r="S444" s="4" t="n"/>
      <c r="T444" s="4" t="n"/>
      <c r="U444" s="4" t="n"/>
      <c r="V444" s="4" t="n"/>
      <c r="W444" s="4" t="n"/>
      <c r="X444" s="4" t="n"/>
      <c r="Y444" s="4" t="n"/>
      <c r="Z444" s="4" t="n"/>
    </row>
    <row r="445" ht="15.75" customHeight="1" s="371">
      <c r="A445" s="218" t="n"/>
      <c r="B445" s="218">
        <f t="array" ref="B445">IF($A445="","",IFERROR(INDEX(PRESUPUESTO!$N$10:$N$262,MATCH($A445,PRESUPUESTO!$A$10:$A$262,0)),""))</f>
        <v/>
      </c>
      <c r="C445" s="218" t="n"/>
      <c r="D445" s="218" t="n"/>
      <c r="E445" s="218" t="n"/>
      <c r="F445" s="218" t="n"/>
      <c r="G445" s="218" t="n"/>
      <c r="H445" s="218" t="n"/>
      <c r="I445" s="218" t="n"/>
      <c r="J445" s="218">
        <f t="array" ref="J445">IF($A445="","",IFERROR(INDEX(PRESUPUESTO!$D$10:$D$174,MATCH($A445&amp;"|"&amp;$B445,PRESUPUESTO!$O$10:$O$174,0)),"⚠"))</f>
        <v/>
      </c>
      <c r="K445" s="218">
        <f t="array" ref="K445">IF($A445="","",IFERROR(INDEX(PRESUPUESTO!$C$10:$C$174,MATCH($A445&amp;"|"&amp;$B445,PRESUPUESTO!$O$10:$O$174,0)),""))</f>
        <v/>
      </c>
      <c r="L445" s="47">
        <f t="array" ref="L445">IF($A445="","",IFERROR(INDEX(PRESUPUESTO!$B$10:$B$174,MATCH($A445,PRESUPUESTO!$A$10:$A$174,0)),"⚠ clave no existe"))</f>
        <v/>
      </c>
      <c r="M445" s="51">
        <f t="array" ref="M445">IF($A445="","",IFERROR(INDEX(PRESUPUESTO!$C$10:$C$262,MATCH($A445,PRESUPUESTO!$A$10:$A$262,0)),""))</f>
        <v/>
      </c>
      <c r="N445" s="51">
        <f>IF($A445="","",IFERROR(SUMIF($A$10:$A$509,$A445,$I$10:$I$509)-$M445,""))</f>
        <v/>
      </c>
      <c r="O445" s="218" t="n"/>
      <c r="P445" s="4" t="n"/>
      <c r="Q445" s="4" t="n"/>
      <c r="R445" s="4" t="n"/>
      <c r="S445" s="4" t="n"/>
      <c r="T445" s="4" t="n"/>
      <c r="U445" s="4" t="n"/>
      <c r="V445" s="4" t="n"/>
      <c r="W445" s="4" t="n"/>
      <c r="X445" s="4" t="n"/>
      <c r="Y445" s="4" t="n"/>
      <c r="Z445" s="4" t="n"/>
    </row>
    <row r="446" ht="15.75" customHeight="1" s="371">
      <c r="A446" s="218" t="n"/>
      <c r="B446" s="218">
        <f t="array" ref="B446">IF($A446="","",IFERROR(INDEX(PRESUPUESTO!$N$10:$N$262,MATCH($A446,PRESUPUESTO!$A$10:$A$262,0)),""))</f>
        <v/>
      </c>
      <c r="C446" s="218" t="n"/>
      <c r="D446" s="218" t="n"/>
      <c r="E446" s="218" t="n"/>
      <c r="F446" s="218" t="n"/>
      <c r="G446" s="218" t="n"/>
      <c r="H446" s="218" t="n"/>
      <c r="I446" s="218" t="n"/>
      <c r="J446" s="218">
        <f t="array" ref="J446">IF($A446="","",IFERROR(INDEX(PRESUPUESTO!$D$10:$D$174,MATCH($A446&amp;"|"&amp;$B446,PRESUPUESTO!$O$10:$O$174,0)),"⚠"))</f>
        <v/>
      </c>
      <c r="K446" s="218">
        <f t="array" ref="K446">IF($A446="","",IFERROR(INDEX(PRESUPUESTO!$C$10:$C$174,MATCH($A446&amp;"|"&amp;$B446,PRESUPUESTO!$O$10:$O$174,0)),""))</f>
        <v/>
      </c>
      <c r="L446" s="47">
        <f t="array" ref="L446">IF($A446="","",IFERROR(INDEX(PRESUPUESTO!$B$10:$B$174,MATCH($A446,PRESUPUESTO!$A$10:$A$174,0)),"⚠ clave no existe"))</f>
        <v/>
      </c>
      <c r="M446" s="51">
        <f t="array" ref="M446">IF($A446="","",IFERROR(INDEX(PRESUPUESTO!$C$10:$C$262,MATCH($A446,PRESUPUESTO!$A$10:$A$262,0)),""))</f>
        <v/>
      </c>
      <c r="N446" s="51">
        <f>IF($A446="","",IFERROR(SUMIF($A$10:$A$509,$A446,$I$10:$I$509)-$M446,""))</f>
        <v/>
      </c>
      <c r="O446" s="218" t="n"/>
      <c r="P446" s="4" t="n"/>
      <c r="Q446" s="4" t="n"/>
      <c r="R446" s="4" t="n"/>
      <c r="S446" s="4" t="n"/>
      <c r="T446" s="4" t="n"/>
      <c r="U446" s="4" t="n"/>
      <c r="V446" s="4" t="n"/>
      <c r="W446" s="4" t="n"/>
      <c r="X446" s="4" t="n"/>
      <c r="Y446" s="4" t="n"/>
      <c r="Z446" s="4" t="n"/>
    </row>
    <row r="447" ht="15.75" customHeight="1" s="371">
      <c r="A447" s="218" t="n"/>
      <c r="B447" s="218">
        <f t="array" ref="B447">IF($A447="","",IFERROR(INDEX(PRESUPUESTO!$N$10:$N$262,MATCH($A447,PRESUPUESTO!$A$10:$A$262,0)),""))</f>
        <v/>
      </c>
      <c r="C447" s="218" t="n"/>
      <c r="D447" s="218" t="n"/>
      <c r="E447" s="218" t="n"/>
      <c r="F447" s="218" t="n"/>
      <c r="G447" s="218" t="n"/>
      <c r="H447" s="218" t="n"/>
      <c r="I447" s="218" t="n"/>
      <c r="J447" s="218">
        <f t="array" ref="J447">IF($A447="","",IFERROR(INDEX(PRESUPUESTO!$D$10:$D$174,MATCH($A447&amp;"|"&amp;$B447,PRESUPUESTO!$O$10:$O$174,0)),"⚠"))</f>
        <v/>
      </c>
      <c r="K447" s="218">
        <f t="array" ref="K447">IF($A447="","",IFERROR(INDEX(PRESUPUESTO!$C$10:$C$174,MATCH($A447&amp;"|"&amp;$B447,PRESUPUESTO!$O$10:$O$174,0)),""))</f>
        <v/>
      </c>
      <c r="L447" s="47">
        <f t="array" ref="L447">IF($A447="","",IFERROR(INDEX(PRESUPUESTO!$B$10:$B$174,MATCH($A447,PRESUPUESTO!$A$10:$A$174,0)),"⚠ clave no existe"))</f>
        <v/>
      </c>
      <c r="M447" s="51">
        <f t="array" ref="M447">IF($A447="","",IFERROR(INDEX(PRESUPUESTO!$C$10:$C$262,MATCH($A447,PRESUPUESTO!$A$10:$A$262,0)),""))</f>
        <v/>
      </c>
      <c r="N447" s="51">
        <f>IF($A447="","",IFERROR(SUMIF($A$10:$A$509,$A447,$I$10:$I$509)-$M447,""))</f>
        <v/>
      </c>
      <c r="O447" s="218" t="n"/>
      <c r="P447" s="4" t="n"/>
      <c r="Q447" s="4" t="n"/>
      <c r="R447" s="4" t="n"/>
      <c r="S447" s="4" t="n"/>
      <c r="T447" s="4" t="n"/>
      <c r="U447" s="4" t="n"/>
      <c r="V447" s="4" t="n"/>
      <c r="W447" s="4" t="n"/>
      <c r="X447" s="4" t="n"/>
      <c r="Y447" s="4" t="n"/>
      <c r="Z447" s="4" t="n"/>
    </row>
    <row r="448" ht="15.75" customHeight="1" s="371">
      <c r="A448" s="218" t="n"/>
      <c r="B448" s="218">
        <f t="array" ref="B448">IF($A448="","",IFERROR(INDEX(PRESUPUESTO!$N$10:$N$262,MATCH($A448,PRESUPUESTO!$A$10:$A$262,0)),""))</f>
        <v/>
      </c>
      <c r="C448" s="218" t="n"/>
      <c r="D448" s="218" t="n"/>
      <c r="E448" s="218" t="n"/>
      <c r="F448" s="218" t="n"/>
      <c r="G448" s="218" t="n"/>
      <c r="H448" s="218" t="n"/>
      <c r="I448" s="218" t="n"/>
      <c r="J448" s="218">
        <f t="array" ref="J448">IF($A448="","",IFERROR(INDEX(PRESUPUESTO!$D$10:$D$174,MATCH($A448&amp;"|"&amp;$B448,PRESUPUESTO!$O$10:$O$174,0)),"⚠"))</f>
        <v/>
      </c>
      <c r="K448" s="218">
        <f t="array" ref="K448">IF($A448="","",IFERROR(INDEX(PRESUPUESTO!$C$10:$C$174,MATCH($A448&amp;"|"&amp;$B448,PRESUPUESTO!$O$10:$O$174,0)),""))</f>
        <v/>
      </c>
      <c r="L448" s="47">
        <f t="array" ref="L448">IF($A448="","",IFERROR(INDEX(PRESUPUESTO!$B$10:$B$174,MATCH($A448,PRESUPUESTO!$A$10:$A$174,0)),"⚠ clave no existe"))</f>
        <v/>
      </c>
      <c r="M448" s="51">
        <f t="array" ref="M448">IF($A448="","",IFERROR(INDEX(PRESUPUESTO!$C$10:$C$262,MATCH($A448,PRESUPUESTO!$A$10:$A$262,0)),""))</f>
        <v/>
      </c>
      <c r="N448" s="51">
        <f>IF($A448="","",IFERROR(SUMIF($A$10:$A$509,$A448,$I$10:$I$509)-$M448,""))</f>
        <v/>
      </c>
      <c r="O448" s="218" t="n"/>
      <c r="P448" s="4" t="n"/>
      <c r="Q448" s="4" t="n"/>
      <c r="R448" s="4" t="n"/>
      <c r="S448" s="4" t="n"/>
      <c r="T448" s="4" t="n"/>
      <c r="U448" s="4" t="n"/>
      <c r="V448" s="4" t="n"/>
      <c r="W448" s="4" t="n"/>
      <c r="X448" s="4" t="n"/>
      <c r="Y448" s="4" t="n"/>
      <c r="Z448" s="4" t="n"/>
    </row>
    <row r="449" ht="15.75" customHeight="1" s="371">
      <c r="A449" s="218" t="n"/>
      <c r="B449" s="218">
        <f t="array" ref="B449">IF($A449="","",IFERROR(INDEX(PRESUPUESTO!$N$10:$N$262,MATCH($A449,PRESUPUESTO!$A$10:$A$262,0)),""))</f>
        <v/>
      </c>
      <c r="C449" s="218" t="n"/>
      <c r="D449" s="218" t="n"/>
      <c r="E449" s="218" t="n"/>
      <c r="F449" s="218" t="n"/>
      <c r="G449" s="218" t="n"/>
      <c r="H449" s="218" t="n"/>
      <c r="I449" s="218" t="n"/>
      <c r="J449" s="218">
        <f t="array" ref="J449">IF($A449="","",IFERROR(INDEX(PRESUPUESTO!$D$10:$D$174,MATCH($A449&amp;"|"&amp;$B449,PRESUPUESTO!$O$10:$O$174,0)),"⚠"))</f>
        <v/>
      </c>
      <c r="K449" s="218">
        <f t="array" ref="K449">IF($A449="","",IFERROR(INDEX(PRESUPUESTO!$C$10:$C$174,MATCH($A449&amp;"|"&amp;$B449,PRESUPUESTO!$O$10:$O$174,0)),""))</f>
        <v/>
      </c>
      <c r="L449" s="47">
        <f t="array" ref="L449">IF($A449="","",IFERROR(INDEX(PRESUPUESTO!$B$10:$B$174,MATCH($A449,PRESUPUESTO!$A$10:$A$174,0)),"⚠ clave no existe"))</f>
        <v/>
      </c>
      <c r="M449" s="51">
        <f t="array" ref="M449">IF($A449="","",IFERROR(INDEX(PRESUPUESTO!$C$10:$C$262,MATCH($A449,PRESUPUESTO!$A$10:$A$262,0)),""))</f>
        <v/>
      </c>
      <c r="N449" s="51">
        <f>IF($A449="","",IFERROR(SUMIF($A$10:$A$509,$A449,$I$10:$I$509)-$M449,""))</f>
        <v/>
      </c>
      <c r="O449" s="218" t="n"/>
      <c r="P449" s="4" t="n"/>
      <c r="Q449" s="4" t="n"/>
      <c r="R449" s="4" t="n"/>
      <c r="S449" s="4" t="n"/>
      <c r="T449" s="4" t="n"/>
      <c r="U449" s="4" t="n"/>
      <c r="V449" s="4" t="n"/>
      <c r="W449" s="4" t="n"/>
      <c r="X449" s="4" t="n"/>
      <c r="Y449" s="4" t="n"/>
      <c r="Z449" s="4" t="n"/>
    </row>
    <row r="450" ht="15.75" customHeight="1" s="371">
      <c r="A450" s="218" t="n"/>
      <c r="B450" s="218">
        <f t="array" ref="B450">IF($A450="","",IFERROR(INDEX(PRESUPUESTO!$N$10:$N$262,MATCH($A450,PRESUPUESTO!$A$10:$A$262,0)),""))</f>
        <v/>
      </c>
      <c r="C450" s="218" t="n"/>
      <c r="D450" s="218" t="n"/>
      <c r="E450" s="218" t="n"/>
      <c r="F450" s="218" t="n"/>
      <c r="G450" s="218" t="n"/>
      <c r="H450" s="218" t="n"/>
      <c r="I450" s="218" t="n"/>
      <c r="J450" s="218">
        <f t="array" ref="J450">IF($A450="","",IFERROR(INDEX(PRESUPUESTO!$D$10:$D$174,MATCH($A450&amp;"|"&amp;$B450,PRESUPUESTO!$O$10:$O$174,0)),"⚠"))</f>
        <v/>
      </c>
      <c r="K450" s="218">
        <f t="array" ref="K450">IF($A450="","",IFERROR(INDEX(PRESUPUESTO!$C$10:$C$174,MATCH($A450&amp;"|"&amp;$B450,PRESUPUESTO!$O$10:$O$174,0)),""))</f>
        <v/>
      </c>
      <c r="L450" s="47">
        <f t="array" ref="L450">IF($A450="","",IFERROR(INDEX(PRESUPUESTO!$B$10:$B$174,MATCH($A450,PRESUPUESTO!$A$10:$A$174,0)),"⚠ clave no existe"))</f>
        <v/>
      </c>
      <c r="M450" s="51">
        <f t="array" ref="M450">IF($A450="","",IFERROR(INDEX(PRESUPUESTO!$C$10:$C$262,MATCH($A450,PRESUPUESTO!$A$10:$A$262,0)),""))</f>
        <v/>
      </c>
      <c r="N450" s="51">
        <f>IF($A450="","",IFERROR(SUMIF($A$10:$A$509,$A450,$I$10:$I$509)-$M450,""))</f>
        <v/>
      </c>
      <c r="O450" s="218" t="n"/>
      <c r="P450" s="4" t="n"/>
      <c r="Q450" s="4" t="n"/>
      <c r="R450" s="4" t="n"/>
      <c r="S450" s="4" t="n"/>
      <c r="T450" s="4" t="n"/>
      <c r="U450" s="4" t="n"/>
      <c r="V450" s="4" t="n"/>
      <c r="W450" s="4" t="n"/>
      <c r="X450" s="4" t="n"/>
      <c r="Y450" s="4" t="n"/>
      <c r="Z450" s="4" t="n"/>
    </row>
    <row r="451" ht="15.75" customHeight="1" s="371">
      <c r="A451" s="218" t="n"/>
      <c r="B451" s="218">
        <f t="array" ref="B451">IF($A451="","",IFERROR(INDEX(PRESUPUESTO!$N$10:$N$262,MATCH($A451,PRESUPUESTO!$A$10:$A$262,0)),""))</f>
        <v/>
      </c>
      <c r="C451" s="218" t="n"/>
      <c r="D451" s="218" t="n"/>
      <c r="E451" s="218" t="n"/>
      <c r="F451" s="218" t="n"/>
      <c r="G451" s="218" t="n"/>
      <c r="H451" s="218" t="n"/>
      <c r="I451" s="218" t="n"/>
      <c r="J451" s="218">
        <f t="array" ref="J451">IF($A451="","",IFERROR(INDEX(PRESUPUESTO!$D$10:$D$174,MATCH($A451&amp;"|"&amp;$B451,PRESUPUESTO!$O$10:$O$174,0)),"⚠"))</f>
        <v/>
      </c>
      <c r="K451" s="218">
        <f t="array" ref="K451">IF($A451="","",IFERROR(INDEX(PRESUPUESTO!$C$10:$C$174,MATCH($A451&amp;"|"&amp;$B451,PRESUPUESTO!$O$10:$O$174,0)),""))</f>
        <v/>
      </c>
      <c r="L451" s="47">
        <f t="array" ref="L451">IF($A451="","",IFERROR(INDEX(PRESUPUESTO!$B$10:$B$174,MATCH($A451,PRESUPUESTO!$A$10:$A$174,0)),"⚠ clave no existe"))</f>
        <v/>
      </c>
      <c r="M451" s="51">
        <f t="array" ref="M451">IF($A451="","",IFERROR(INDEX(PRESUPUESTO!$C$10:$C$262,MATCH($A451,PRESUPUESTO!$A$10:$A$262,0)),""))</f>
        <v/>
      </c>
      <c r="N451" s="51">
        <f>IF($A451="","",IFERROR(SUMIF($A$10:$A$509,$A451,$I$10:$I$509)-$M451,""))</f>
        <v/>
      </c>
      <c r="O451" s="218" t="n"/>
      <c r="P451" s="4" t="n"/>
      <c r="Q451" s="4" t="n"/>
      <c r="R451" s="4" t="n"/>
      <c r="S451" s="4" t="n"/>
      <c r="T451" s="4" t="n"/>
      <c r="U451" s="4" t="n"/>
      <c r="V451" s="4" t="n"/>
      <c r="W451" s="4" t="n"/>
      <c r="X451" s="4" t="n"/>
      <c r="Y451" s="4" t="n"/>
      <c r="Z451" s="4" t="n"/>
    </row>
    <row r="452" ht="15.75" customHeight="1" s="371">
      <c r="A452" s="218" t="n"/>
      <c r="B452" s="218">
        <f t="array" ref="B452">IF($A452="","",IFERROR(INDEX(PRESUPUESTO!$N$10:$N$262,MATCH($A452,PRESUPUESTO!$A$10:$A$262,0)),""))</f>
        <v/>
      </c>
      <c r="C452" s="218" t="n"/>
      <c r="D452" s="218" t="n"/>
      <c r="E452" s="218" t="n"/>
      <c r="F452" s="218" t="n"/>
      <c r="G452" s="218" t="n"/>
      <c r="H452" s="218" t="n"/>
      <c r="I452" s="218" t="n"/>
      <c r="J452" s="218">
        <f t="array" ref="J452">IF($A452="","",IFERROR(INDEX(PRESUPUESTO!$D$10:$D$174,MATCH($A452&amp;"|"&amp;$B452,PRESUPUESTO!$O$10:$O$174,0)),"⚠"))</f>
        <v/>
      </c>
      <c r="K452" s="218">
        <f t="array" ref="K452">IF($A452="","",IFERROR(INDEX(PRESUPUESTO!$C$10:$C$174,MATCH($A452&amp;"|"&amp;$B452,PRESUPUESTO!$O$10:$O$174,0)),""))</f>
        <v/>
      </c>
      <c r="L452" s="47">
        <f t="array" ref="L452">IF($A452="","",IFERROR(INDEX(PRESUPUESTO!$B$10:$B$174,MATCH($A452,PRESUPUESTO!$A$10:$A$174,0)),"⚠ clave no existe"))</f>
        <v/>
      </c>
      <c r="M452" s="51">
        <f t="array" ref="M452">IF($A452="","",IFERROR(INDEX(PRESUPUESTO!$C$10:$C$262,MATCH($A452,PRESUPUESTO!$A$10:$A$262,0)),""))</f>
        <v/>
      </c>
      <c r="N452" s="51">
        <f>IF($A452="","",IFERROR(SUMIF($A$10:$A$509,$A452,$I$10:$I$509)-$M452,""))</f>
        <v/>
      </c>
      <c r="O452" s="218" t="n"/>
      <c r="P452" s="4" t="n"/>
      <c r="Q452" s="4" t="n"/>
      <c r="R452" s="4" t="n"/>
      <c r="S452" s="4" t="n"/>
      <c r="T452" s="4" t="n"/>
      <c r="U452" s="4" t="n"/>
      <c r="V452" s="4" t="n"/>
      <c r="W452" s="4" t="n"/>
      <c r="X452" s="4" t="n"/>
      <c r="Y452" s="4" t="n"/>
      <c r="Z452" s="4" t="n"/>
    </row>
    <row r="453" ht="15.75" customHeight="1" s="371">
      <c r="A453" s="218" t="n"/>
      <c r="B453" s="218">
        <f t="array" ref="B453">IF($A453="","",IFERROR(INDEX(PRESUPUESTO!$N$10:$N$262,MATCH($A453,PRESUPUESTO!$A$10:$A$262,0)),""))</f>
        <v/>
      </c>
      <c r="C453" s="218" t="n"/>
      <c r="D453" s="218" t="n"/>
      <c r="E453" s="218" t="n"/>
      <c r="F453" s="218" t="n"/>
      <c r="G453" s="218" t="n"/>
      <c r="H453" s="218" t="n"/>
      <c r="I453" s="218" t="n"/>
      <c r="J453" s="218">
        <f t="array" ref="J453">IF($A453="","",IFERROR(INDEX(PRESUPUESTO!$D$10:$D$174,MATCH($A453&amp;"|"&amp;$B453,PRESUPUESTO!$O$10:$O$174,0)),"⚠"))</f>
        <v/>
      </c>
      <c r="K453" s="218">
        <f t="array" ref="K453">IF($A453="","",IFERROR(INDEX(PRESUPUESTO!$C$10:$C$174,MATCH($A453&amp;"|"&amp;$B453,PRESUPUESTO!$O$10:$O$174,0)),""))</f>
        <v/>
      </c>
      <c r="L453" s="47">
        <f t="array" ref="L453">IF($A453="","",IFERROR(INDEX(PRESUPUESTO!$B$10:$B$174,MATCH($A453,PRESUPUESTO!$A$10:$A$174,0)),"⚠ clave no existe"))</f>
        <v/>
      </c>
      <c r="M453" s="51">
        <f t="array" ref="M453">IF($A453="","",IFERROR(INDEX(PRESUPUESTO!$C$10:$C$262,MATCH($A453,PRESUPUESTO!$A$10:$A$262,0)),""))</f>
        <v/>
      </c>
      <c r="N453" s="51">
        <f>IF($A453="","",IFERROR(SUMIF($A$10:$A$509,$A453,$I$10:$I$509)-$M453,""))</f>
        <v/>
      </c>
      <c r="O453" s="218" t="n"/>
      <c r="P453" s="4" t="n"/>
      <c r="Q453" s="4" t="n"/>
      <c r="R453" s="4" t="n"/>
      <c r="S453" s="4" t="n"/>
      <c r="T453" s="4" t="n"/>
      <c r="U453" s="4" t="n"/>
      <c r="V453" s="4" t="n"/>
      <c r="W453" s="4" t="n"/>
      <c r="X453" s="4" t="n"/>
      <c r="Y453" s="4" t="n"/>
      <c r="Z453" s="4" t="n"/>
    </row>
    <row r="454" ht="15.75" customHeight="1" s="371">
      <c r="A454" s="218" t="n"/>
      <c r="B454" s="218">
        <f t="array" ref="B454">IF($A454="","",IFERROR(INDEX(PRESUPUESTO!$N$10:$N$262,MATCH($A454,PRESUPUESTO!$A$10:$A$262,0)),""))</f>
        <v/>
      </c>
      <c r="C454" s="218" t="n"/>
      <c r="D454" s="218" t="n"/>
      <c r="E454" s="218" t="n"/>
      <c r="F454" s="218" t="n"/>
      <c r="G454" s="218" t="n"/>
      <c r="H454" s="218" t="n"/>
      <c r="I454" s="218" t="n"/>
      <c r="J454" s="218">
        <f t="array" ref="J454">IF($A454="","",IFERROR(INDEX(PRESUPUESTO!$D$10:$D$174,MATCH($A454&amp;"|"&amp;$B454,PRESUPUESTO!$O$10:$O$174,0)),"⚠"))</f>
        <v/>
      </c>
      <c r="K454" s="218">
        <f t="array" ref="K454">IF($A454="","",IFERROR(INDEX(PRESUPUESTO!$C$10:$C$174,MATCH($A454&amp;"|"&amp;$B454,PRESUPUESTO!$O$10:$O$174,0)),""))</f>
        <v/>
      </c>
      <c r="L454" s="47">
        <f t="array" ref="L454">IF($A454="","",IFERROR(INDEX(PRESUPUESTO!$B$10:$B$174,MATCH($A454,PRESUPUESTO!$A$10:$A$174,0)),"⚠ clave no existe"))</f>
        <v/>
      </c>
      <c r="M454" s="51">
        <f t="array" ref="M454">IF($A454="","",IFERROR(INDEX(PRESUPUESTO!$C$10:$C$262,MATCH($A454,PRESUPUESTO!$A$10:$A$262,0)),""))</f>
        <v/>
      </c>
      <c r="N454" s="51">
        <f>IF($A454="","",IFERROR(SUMIF($A$10:$A$509,$A454,$I$10:$I$509)-$M454,""))</f>
        <v/>
      </c>
      <c r="O454" s="218" t="n"/>
      <c r="P454" s="4" t="n"/>
      <c r="Q454" s="4" t="n"/>
      <c r="R454" s="4" t="n"/>
      <c r="S454" s="4" t="n"/>
      <c r="T454" s="4" t="n"/>
      <c r="U454" s="4" t="n"/>
      <c r="V454" s="4" t="n"/>
      <c r="W454" s="4" t="n"/>
      <c r="X454" s="4" t="n"/>
      <c r="Y454" s="4" t="n"/>
      <c r="Z454" s="4" t="n"/>
    </row>
    <row r="455" ht="15.75" customHeight="1" s="371">
      <c r="A455" s="218" t="n"/>
      <c r="B455" s="218">
        <f t="array" ref="B455">IF($A455="","",IFERROR(INDEX(PRESUPUESTO!$N$10:$N$262,MATCH($A455,PRESUPUESTO!$A$10:$A$262,0)),""))</f>
        <v/>
      </c>
      <c r="C455" s="218" t="n"/>
      <c r="D455" s="218" t="n"/>
      <c r="E455" s="218" t="n"/>
      <c r="F455" s="218" t="n"/>
      <c r="G455" s="218" t="n"/>
      <c r="H455" s="218" t="n"/>
      <c r="I455" s="218" t="n"/>
      <c r="J455" s="218">
        <f t="array" ref="J455">IF($A455="","",IFERROR(INDEX(PRESUPUESTO!$D$10:$D$174,MATCH($A455&amp;"|"&amp;$B455,PRESUPUESTO!$O$10:$O$174,0)),"⚠"))</f>
        <v/>
      </c>
      <c r="K455" s="218">
        <f t="array" ref="K455">IF($A455="","",IFERROR(INDEX(PRESUPUESTO!$C$10:$C$174,MATCH($A455&amp;"|"&amp;$B455,PRESUPUESTO!$O$10:$O$174,0)),""))</f>
        <v/>
      </c>
      <c r="L455" s="47">
        <f t="array" ref="L455">IF($A455="","",IFERROR(INDEX(PRESUPUESTO!$B$10:$B$174,MATCH($A455,PRESUPUESTO!$A$10:$A$174,0)),"⚠ clave no existe"))</f>
        <v/>
      </c>
      <c r="M455" s="51">
        <f t="array" ref="M455">IF($A455="","",IFERROR(INDEX(PRESUPUESTO!$C$10:$C$262,MATCH($A455,PRESUPUESTO!$A$10:$A$262,0)),""))</f>
        <v/>
      </c>
      <c r="N455" s="51">
        <f>IF($A455="","",IFERROR(SUMIF($A$10:$A$509,$A455,$I$10:$I$509)-$M455,""))</f>
        <v/>
      </c>
      <c r="O455" s="218" t="n"/>
      <c r="P455" s="4" t="n"/>
      <c r="Q455" s="4" t="n"/>
      <c r="R455" s="4" t="n"/>
      <c r="S455" s="4" t="n"/>
      <c r="T455" s="4" t="n"/>
      <c r="U455" s="4" t="n"/>
      <c r="V455" s="4" t="n"/>
      <c r="W455" s="4" t="n"/>
      <c r="X455" s="4" t="n"/>
      <c r="Y455" s="4" t="n"/>
      <c r="Z455" s="4" t="n"/>
    </row>
    <row r="456" ht="15.75" customHeight="1" s="371">
      <c r="A456" s="218" t="n"/>
      <c r="B456" s="218">
        <f t="array" ref="B456">IF($A456="","",IFERROR(INDEX(PRESUPUESTO!$N$10:$N$262,MATCH($A456,PRESUPUESTO!$A$10:$A$262,0)),""))</f>
        <v/>
      </c>
      <c r="C456" s="218" t="n"/>
      <c r="D456" s="218" t="n"/>
      <c r="E456" s="218" t="n"/>
      <c r="F456" s="218" t="n"/>
      <c r="G456" s="218" t="n"/>
      <c r="H456" s="218" t="n"/>
      <c r="I456" s="218" t="n"/>
      <c r="J456" s="218">
        <f t="array" ref="J456">IF($A456="","",IFERROR(INDEX(PRESUPUESTO!$D$10:$D$174,MATCH($A456&amp;"|"&amp;$B456,PRESUPUESTO!$O$10:$O$174,0)),"⚠"))</f>
        <v/>
      </c>
      <c r="K456" s="218">
        <f t="array" ref="K456">IF($A456="","",IFERROR(INDEX(PRESUPUESTO!$C$10:$C$174,MATCH($A456&amp;"|"&amp;$B456,PRESUPUESTO!$O$10:$O$174,0)),""))</f>
        <v/>
      </c>
      <c r="L456" s="47">
        <f t="array" ref="L456">IF($A456="","",IFERROR(INDEX(PRESUPUESTO!$B$10:$B$174,MATCH($A456,PRESUPUESTO!$A$10:$A$174,0)),"⚠ clave no existe"))</f>
        <v/>
      </c>
      <c r="M456" s="51">
        <f t="array" ref="M456">IF($A456="","",IFERROR(INDEX(PRESUPUESTO!$C$10:$C$262,MATCH($A456,PRESUPUESTO!$A$10:$A$262,0)),""))</f>
        <v/>
      </c>
      <c r="N456" s="51">
        <f>IF($A456="","",IFERROR(SUMIF($A$10:$A$509,$A456,$I$10:$I$509)-$M456,""))</f>
        <v/>
      </c>
      <c r="O456" s="218" t="n"/>
      <c r="P456" s="4" t="n"/>
      <c r="Q456" s="4" t="n"/>
      <c r="R456" s="4" t="n"/>
      <c r="S456" s="4" t="n"/>
      <c r="T456" s="4" t="n"/>
      <c r="U456" s="4" t="n"/>
      <c r="V456" s="4" t="n"/>
      <c r="W456" s="4" t="n"/>
      <c r="X456" s="4" t="n"/>
      <c r="Y456" s="4" t="n"/>
      <c r="Z456" s="4" t="n"/>
    </row>
    <row r="457" ht="15.75" customHeight="1" s="371">
      <c r="A457" s="218" t="n"/>
      <c r="B457" s="218">
        <f t="array" ref="B457">IF($A457="","",IFERROR(INDEX(PRESUPUESTO!$N$10:$N$262,MATCH($A457,PRESUPUESTO!$A$10:$A$262,0)),""))</f>
        <v/>
      </c>
      <c r="C457" s="218" t="n"/>
      <c r="D457" s="218" t="n"/>
      <c r="E457" s="218" t="n"/>
      <c r="F457" s="218" t="n"/>
      <c r="G457" s="218" t="n"/>
      <c r="H457" s="218" t="n"/>
      <c r="I457" s="218" t="n"/>
      <c r="J457" s="218">
        <f t="array" ref="J457">IF($A457="","",IFERROR(INDEX(PRESUPUESTO!$D$10:$D$174,MATCH($A457&amp;"|"&amp;$B457,PRESUPUESTO!$O$10:$O$174,0)),"⚠"))</f>
        <v/>
      </c>
      <c r="K457" s="218">
        <f t="array" ref="K457">IF($A457="","",IFERROR(INDEX(PRESUPUESTO!$C$10:$C$174,MATCH($A457&amp;"|"&amp;$B457,PRESUPUESTO!$O$10:$O$174,0)),""))</f>
        <v/>
      </c>
      <c r="L457" s="47">
        <f t="array" ref="L457">IF($A457="","",IFERROR(INDEX(PRESUPUESTO!$B$10:$B$174,MATCH($A457,PRESUPUESTO!$A$10:$A$174,0)),"⚠ clave no existe"))</f>
        <v/>
      </c>
      <c r="M457" s="51">
        <f t="array" ref="M457">IF($A457="","",IFERROR(INDEX(PRESUPUESTO!$C$10:$C$262,MATCH($A457,PRESUPUESTO!$A$10:$A$262,0)),""))</f>
        <v/>
      </c>
      <c r="N457" s="51">
        <f>IF($A457="","",IFERROR(SUMIF($A$10:$A$509,$A457,$I$10:$I$509)-$M457,""))</f>
        <v/>
      </c>
      <c r="O457" s="218" t="n"/>
      <c r="P457" s="4" t="n"/>
      <c r="Q457" s="4" t="n"/>
      <c r="R457" s="4" t="n"/>
      <c r="S457" s="4" t="n"/>
      <c r="T457" s="4" t="n"/>
      <c r="U457" s="4" t="n"/>
      <c r="V457" s="4" t="n"/>
      <c r="W457" s="4" t="n"/>
      <c r="X457" s="4" t="n"/>
      <c r="Y457" s="4" t="n"/>
      <c r="Z457" s="4" t="n"/>
    </row>
    <row r="458" ht="15.75" customHeight="1" s="371">
      <c r="A458" s="218" t="n"/>
      <c r="B458" s="218">
        <f t="array" ref="B458">IF($A458="","",IFERROR(INDEX(PRESUPUESTO!$N$10:$N$262,MATCH($A458,PRESUPUESTO!$A$10:$A$262,0)),""))</f>
        <v/>
      </c>
      <c r="C458" s="218" t="n"/>
      <c r="D458" s="218" t="n"/>
      <c r="E458" s="218" t="n"/>
      <c r="F458" s="218" t="n"/>
      <c r="G458" s="218" t="n"/>
      <c r="H458" s="218" t="n"/>
      <c r="I458" s="218" t="n"/>
      <c r="J458" s="218">
        <f t="array" ref="J458">IF($A458="","",IFERROR(INDEX(PRESUPUESTO!$D$10:$D$174,MATCH($A458&amp;"|"&amp;$B458,PRESUPUESTO!$O$10:$O$174,0)),"⚠"))</f>
        <v/>
      </c>
      <c r="K458" s="218">
        <f t="array" ref="K458">IF($A458="","",IFERROR(INDEX(PRESUPUESTO!$C$10:$C$174,MATCH($A458&amp;"|"&amp;$B458,PRESUPUESTO!$O$10:$O$174,0)),""))</f>
        <v/>
      </c>
      <c r="L458" s="47">
        <f t="array" ref="L458">IF($A458="","",IFERROR(INDEX(PRESUPUESTO!$B$10:$B$174,MATCH($A458,PRESUPUESTO!$A$10:$A$174,0)),"⚠ clave no existe"))</f>
        <v/>
      </c>
      <c r="M458" s="51">
        <f t="array" ref="M458">IF($A458="","",IFERROR(INDEX(PRESUPUESTO!$C$10:$C$262,MATCH($A458,PRESUPUESTO!$A$10:$A$262,0)),""))</f>
        <v/>
      </c>
      <c r="N458" s="51">
        <f>IF($A458="","",IFERROR(SUMIF($A$10:$A$509,$A458,$I$10:$I$509)-$M458,""))</f>
        <v/>
      </c>
      <c r="O458" s="218" t="n"/>
      <c r="P458" s="4" t="n"/>
      <c r="Q458" s="4" t="n"/>
      <c r="R458" s="4" t="n"/>
      <c r="S458" s="4" t="n"/>
      <c r="T458" s="4" t="n"/>
      <c r="U458" s="4" t="n"/>
      <c r="V458" s="4" t="n"/>
      <c r="W458" s="4" t="n"/>
      <c r="X458" s="4" t="n"/>
      <c r="Y458" s="4" t="n"/>
      <c r="Z458" s="4" t="n"/>
    </row>
    <row r="459" ht="15.75" customHeight="1" s="371">
      <c r="A459" s="218" t="n"/>
      <c r="B459" s="218">
        <f t="array" ref="B459">IF($A459="","",IFERROR(INDEX(PRESUPUESTO!$N$10:$N$262,MATCH($A459,PRESUPUESTO!$A$10:$A$262,0)),""))</f>
        <v/>
      </c>
      <c r="C459" s="218" t="n"/>
      <c r="D459" s="218" t="n"/>
      <c r="E459" s="218" t="n"/>
      <c r="F459" s="218" t="n"/>
      <c r="G459" s="218" t="n"/>
      <c r="H459" s="218" t="n"/>
      <c r="I459" s="218" t="n"/>
      <c r="J459" s="218">
        <f t="array" ref="J459">IF($A459="","",IFERROR(INDEX(PRESUPUESTO!$D$10:$D$174,MATCH($A459&amp;"|"&amp;$B459,PRESUPUESTO!$O$10:$O$174,0)),"⚠"))</f>
        <v/>
      </c>
      <c r="K459" s="218">
        <f t="array" ref="K459">IF($A459="","",IFERROR(INDEX(PRESUPUESTO!$C$10:$C$174,MATCH($A459&amp;"|"&amp;$B459,PRESUPUESTO!$O$10:$O$174,0)),""))</f>
        <v/>
      </c>
      <c r="L459" s="47">
        <f t="array" ref="L459">IF($A459="","",IFERROR(INDEX(PRESUPUESTO!$B$10:$B$174,MATCH($A459,PRESUPUESTO!$A$10:$A$174,0)),"⚠ clave no existe"))</f>
        <v/>
      </c>
      <c r="M459" s="51">
        <f t="array" ref="M459">IF($A459="","",IFERROR(INDEX(PRESUPUESTO!$C$10:$C$262,MATCH($A459,PRESUPUESTO!$A$10:$A$262,0)),""))</f>
        <v/>
      </c>
      <c r="N459" s="51">
        <f>IF($A459="","",IFERROR(SUMIF($A$10:$A$509,$A459,$I$10:$I$509)-$M459,""))</f>
        <v/>
      </c>
      <c r="O459" s="218" t="n"/>
      <c r="P459" s="4" t="n"/>
      <c r="Q459" s="4" t="n"/>
      <c r="R459" s="4" t="n"/>
      <c r="S459" s="4" t="n"/>
      <c r="T459" s="4" t="n"/>
      <c r="U459" s="4" t="n"/>
      <c r="V459" s="4" t="n"/>
      <c r="W459" s="4" t="n"/>
      <c r="X459" s="4" t="n"/>
      <c r="Y459" s="4" t="n"/>
      <c r="Z459" s="4" t="n"/>
    </row>
    <row r="460" ht="15.75" customHeight="1" s="371">
      <c r="A460" s="218" t="n"/>
      <c r="B460" s="218">
        <f t="array" ref="B460">IF($A460="","",IFERROR(INDEX(PRESUPUESTO!$N$10:$N$262,MATCH($A460,PRESUPUESTO!$A$10:$A$262,0)),""))</f>
        <v/>
      </c>
      <c r="C460" s="218" t="n"/>
      <c r="D460" s="218" t="n"/>
      <c r="E460" s="218" t="n"/>
      <c r="F460" s="218" t="n"/>
      <c r="G460" s="218" t="n"/>
      <c r="H460" s="218" t="n"/>
      <c r="I460" s="218" t="n"/>
      <c r="J460" s="218">
        <f t="array" ref="J460">IF($A460="","",IFERROR(INDEX(PRESUPUESTO!$D$10:$D$174,MATCH($A460&amp;"|"&amp;$B460,PRESUPUESTO!$O$10:$O$174,0)),"⚠"))</f>
        <v/>
      </c>
      <c r="K460" s="218">
        <f t="array" ref="K460">IF($A460="","",IFERROR(INDEX(PRESUPUESTO!$C$10:$C$174,MATCH($A460&amp;"|"&amp;$B460,PRESUPUESTO!$O$10:$O$174,0)),""))</f>
        <v/>
      </c>
      <c r="L460" s="47">
        <f t="array" ref="L460">IF($A460="","",IFERROR(INDEX(PRESUPUESTO!$B$10:$B$174,MATCH($A460,PRESUPUESTO!$A$10:$A$174,0)),"⚠ clave no existe"))</f>
        <v/>
      </c>
      <c r="M460" s="51">
        <f t="array" ref="M460">IF($A460="","",IFERROR(INDEX(PRESUPUESTO!$C$10:$C$262,MATCH($A460,PRESUPUESTO!$A$10:$A$262,0)),""))</f>
        <v/>
      </c>
      <c r="N460" s="51">
        <f>IF($A460="","",IFERROR(SUMIF($A$10:$A$509,$A460,$I$10:$I$509)-$M460,""))</f>
        <v/>
      </c>
      <c r="O460" s="218" t="n"/>
      <c r="P460" s="4" t="n"/>
      <c r="Q460" s="4" t="n"/>
      <c r="R460" s="4" t="n"/>
      <c r="S460" s="4" t="n"/>
      <c r="T460" s="4" t="n"/>
      <c r="U460" s="4" t="n"/>
      <c r="V460" s="4" t="n"/>
      <c r="W460" s="4" t="n"/>
      <c r="X460" s="4" t="n"/>
      <c r="Y460" s="4" t="n"/>
      <c r="Z460" s="4" t="n"/>
    </row>
    <row r="461" ht="15.75" customHeight="1" s="371">
      <c r="A461" s="218" t="n"/>
      <c r="B461" s="218">
        <f t="array" ref="B461">IF($A461="","",IFERROR(INDEX(PRESUPUESTO!$N$10:$N$262,MATCH($A461,PRESUPUESTO!$A$10:$A$262,0)),""))</f>
        <v/>
      </c>
      <c r="C461" s="218" t="n"/>
      <c r="D461" s="218" t="n"/>
      <c r="E461" s="218" t="n"/>
      <c r="F461" s="218" t="n"/>
      <c r="G461" s="218" t="n"/>
      <c r="H461" s="218" t="n"/>
      <c r="I461" s="218" t="n"/>
      <c r="J461" s="218">
        <f t="array" ref="J461">IF($A461="","",IFERROR(INDEX(PRESUPUESTO!$D$10:$D$174,MATCH($A461&amp;"|"&amp;$B461,PRESUPUESTO!$O$10:$O$174,0)),"⚠"))</f>
        <v/>
      </c>
      <c r="K461" s="218">
        <f t="array" ref="K461">IF($A461="","",IFERROR(INDEX(PRESUPUESTO!$C$10:$C$174,MATCH($A461&amp;"|"&amp;$B461,PRESUPUESTO!$O$10:$O$174,0)),""))</f>
        <v/>
      </c>
      <c r="L461" s="47">
        <f t="array" ref="L461">IF($A461="","",IFERROR(INDEX(PRESUPUESTO!$B$10:$B$174,MATCH($A461,PRESUPUESTO!$A$10:$A$174,0)),"⚠ clave no existe"))</f>
        <v/>
      </c>
      <c r="M461" s="51">
        <f t="array" ref="M461">IF($A461="","",IFERROR(INDEX(PRESUPUESTO!$C$10:$C$262,MATCH($A461,PRESUPUESTO!$A$10:$A$262,0)),""))</f>
        <v/>
      </c>
      <c r="N461" s="51">
        <f>IF($A461="","",IFERROR(SUMIF($A$10:$A$509,$A461,$I$10:$I$509)-$M461,""))</f>
        <v/>
      </c>
      <c r="O461" s="218" t="n"/>
      <c r="P461" s="4" t="n"/>
      <c r="Q461" s="4" t="n"/>
      <c r="R461" s="4" t="n"/>
      <c r="S461" s="4" t="n"/>
      <c r="T461" s="4" t="n"/>
      <c r="U461" s="4" t="n"/>
      <c r="V461" s="4" t="n"/>
      <c r="W461" s="4" t="n"/>
      <c r="X461" s="4" t="n"/>
      <c r="Y461" s="4" t="n"/>
      <c r="Z461" s="4" t="n"/>
    </row>
    <row r="462" ht="15.75" customHeight="1" s="371">
      <c r="A462" s="218" t="n"/>
      <c r="B462" s="218">
        <f t="array" ref="B462">IF($A462="","",IFERROR(INDEX(PRESUPUESTO!$N$10:$N$262,MATCH($A462,PRESUPUESTO!$A$10:$A$262,0)),""))</f>
        <v/>
      </c>
      <c r="C462" s="218" t="n"/>
      <c r="D462" s="218" t="n"/>
      <c r="E462" s="218" t="n"/>
      <c r="F462" s="218" t="n"/>
      <c r="G462" s="218" t="n"/>
      <c r="H462" s="218" t="n"/>
      <c r="I462" s="218" t="n"/>
      <c r="J462" s="218">
        <f t="array" ref="J462">IF($A462="","",IFERROR(INDEX(PRESUPUESTO!$D$10:$D$174,MATCH($A462&amp;"|"&amp;$B462,PRESUPUESTO!$O$10:$O$174,0)),"⚠"))</f>
        <v/>
      </c>
      <c r="K462" s="218">
        <f t="array" ref="K462">IF($A462="","",IFERROR(INDEX(PRESUPUESTO!$C$10:$C$174,MATCH($A462&amp;"|"&amp;$B462,PRESUPUESTO!$O$10:$O$174,0)),""))</f>
        <v/>
      </c>
      <c r="L462" s="47">
        <f t="array" ref="L462">IF($A462="","",IFERROR(INDEX(PRESUPUESTO!$B$10:$B$174,MATCH($A462,PRESUPUESTO!$A$10:$A$174,0)),"⚠ clave no existe"))</f>
        <v/>
      </c>
      <c r="M462" s="51">
        <f t="array" ref="M462">IF($A462="","",IFERROR(INDEX(PRESUPUESTO!$C$10:$C$262,MATCH($A462,PRESUPUESTO!$A$10:$A$262,0)),""))</f>
        <v/>
      </c>
      <c r="N462" s="51">
        <f>IF($A462="","",IFERROR(SUMIF($A$10:$A$509,$A462,$I$10:$I$509)-$M462,""))</f>
        <v/>
      </c>
      <c r="O462" s="218" t="n"/>
      <c r="P462" s="4" t="n"/>
      <c r="Q462" s="4" t="n"/>
      <c r="R462" s="4" t="n"/>
      <c r="S462" s="4" t="n"/>
      <c r="T462" s="4" t="n"/>
      <c r="U462" s="4" t="n"/>
      <c r="V462" s="4" t="n"/>
      <c r="W462" s="4" t="n"/>
      <c r="X462" s="4" t="n"/>
      <c r="Y462" s="4" t="n"/>
      <c r="Z462" s="4" t="n"/>
    </row>
    <row r="463" ht="15.75" customHeight="1" s="371">
      <c r="A463" s="218" t="n"/>
      <c r="B463" s="218">
        <f t="array" ref="B463">IF($A463="","",IFERROR(INDEX(PRESUPUESTO!$N$10:$N$262,MATCH($A463,PRESUPUESTO!$A$10:$A$262,0)),""))</f>
        <v/>
      </c>
      <c r="C463" s="218" t="n"/>
      <c r="D463" s="218" t="n"/>
      <c r="E463" s="218" t="n"/>
      <c r="F463" s="218" t="n"/>
      <c r="G463" s="218" t="n"/>
      <c r="H463" s="218" t="n"/>
      <c r="I463" s="218" t="n"/>
      <c r="J463" s="218">
        <f t="array" ref="J463">IF($A463="","",IFERROR(INDEX(PRESUPUESTO!$D$10:$D$174,MATCH($A463&amp;"|"&amp;$B463,PRESUPUESTO!$O$10:$O$174,0)),"⚠"))</f>
        <v/>
      </c>
      <c r="K463" s="218">
        <f t="array" ref="K463">IF($A463="","",IFERROR(INDEX(PRESUPUESTO!$C$10:$C$174,MATCH($A463&amp;"|"&amp;$B463,PRESUPUESTO!$O$10:$O$174,0)),""))</f>
        <v/>
      </c>
      <c r="L463" s="47">
        <f t="array" ref="L463">IF($A463="","",IFERROR(INDEX(PRESUPUESTO!$B$10:$B$174,MATCH($A463,PRESUPUESTO!$A$10:$A$174,0)),"⚠ clave no existe"))</f>
        <v/>
      </c>
      <c r="M463" s="51">
        <f t="array" ref="M463">IF($A463="","",IFERROR(INDEX(PRESUPUESTO!$C$10:$C$262,MATCH($A463,PRESUPUESTO!$A$10:$A$262,0)),""))</f>
        <v/>
      </c>
      <c r="N463" s="51">
        <f>IF($A463="","",IFERROR(SUMIF($A$10:$A$509,$A463,$I$10:$I$509)-$M463,""))</f>
        <v/>
      </c>
      <c r="O463" s="218" t="n"/>
      <c r="P463" s="4" t="n"/>
      <c r="Q463" s="4" t="n"/>
      <c r="R463" s="4" t="n"/>
      <c r="S463" s="4" t="n"/>
      <c r="T463" s="4" t="n"/>
      <c r="U463" s="4" t="n"/>
      <c r="V463" s="4" t="n"/>
      <c r="W463" s="4" t="n"/>
      <c r="X463" s="4" t="n"/>
      <c r="Y463" s="4" t="n"/>
      <c r="Z463" s="4" t="n"/>
    </row>
    <row r="464" ht="15.75" customHeight="1" s="371">
      <c r="A464" s="218" t="n"/>
      <c r="B464" s="218">
        <f t="array" ref="B464">IF($A464="","",IFERROR(INDEX(PRESUPUESTO!$N$10:$N$262,MATCH($A464,PRESUPUESTO!$A$10:$A$262,0)),""))</f>
        <v/>
      </c>
      <c r="C464" s="218" t="n"/>
      <c r="D464" s="218" t="n"/>
      <c r="E464" s="218" t="n"/>
      <c r="F464" s="218" t="n"/>
      <c r="G464" s="218" t="n"/>
      <c r="H464" s="218" t="n"/>
      <c r="I464" s="218" t="n"/>
      <c r="J464" s="218">
        <f t="array" ref="J464">IF($A464="","",IFERROR(INDEX(PRESUPUESTO!$D$10:$D$174,MATCH($A464&amp;"|"&amp;$B464,PRESUPUESTO!$O$10:$O$174,0)),"⚠"))</f>
        <v/>
      </c>
      <c r="K464" s="218">
        <f t="array" ref="K464">IF($A464="","",IFERROR(INDEX(PRESUPUESTO!$C$10:$C$174,MATCH($A464&amp;"|"&amp;$B464,PRESUPUESTO!$O$10:$O$174,0)),""))</f>
        <v/>
      </c>
      <c r="L464" s="47">
        <f t="array" ref="L464">IF($A464="","",IFERROR(INDEX(PRESUPUESTO!$B$10:$B$174,MATCH($A464,PRESUPUESTO!$A$10:$A$174,0)),"⚠ clave no existe"))</f>
        <v/>
      </c>
      <c r="M464" s="51">
        <f t="array" ref="M464">IF($A464="","",IFERROR(INDEX(PRESUPUESTO!$C$10:$C$262,MATCH($A464,PRESUPUESTO!$A$10:$A$262,0)),""))</f>
        <v/>
      </c>
      <c r="N464" s="51">
        <f>IF($A464="","",IFERROR(SUMIF($A$10:$A$509,$A464,$I$10:$I$509)-$M464,""))</f>
        <v/>
      </c>
      <c r="O464" s="218" t="n"/>
      <c r="P464" s="4" t="n"/>
      <c r="Q464" s="4" t="n"/>
      <c r="R464" s="4" t="n"/>
      <c r="S464" s="4" t="n"/>
      <c r="T464" s="4" t="n"/>
      <c r="U464" s="4" t="n"/>
      <c r="V464" s="4" t="n"/>
      <c r="W464" s="4" t="n"/>
      <c r="X464" s="4" t="n"/>
      <c r="Y464" s="4" t="n"/>
      <c r="Z464" s="4" t="n"/>
    </row>
    <row r="465" ht="15.75" customHeight="1" s="371">
      <c r="A465" s="218" t="n"/>
      <c r="B465" s="218">
        <f t="array" ref="B465">IF($A465="","",IFERROR(INDEX(PRESUPUESTO!$N$10:$N$262,MATCH($A465,PRESUPUESTO!$A$10:$A$262,0)),""))</f>
        <v/>
      </c>
      <c r="C465" s="218" t="n"/>
      <c r="D465" s="218" t="n"/>
      <c r="E465" s="218" t="n"/>
      <c r="F465" s="218" t="n"/>
      <c r="G465" s="218" t="n"/>
      <c r="H465" s="218" t="n"/>
      <c r="I465" s="218" t="n"/>
      <c r="J465" s="218">
        <f t="array" ref="J465">IF($A465="","",IFERROR(INDEX(PRESUPUESTO!$D$10:$D$174,MATCH($A465&amp;"|"&amp;$B465,PRESUPUESTO!$O$10:$O$174,0)),"⚠"))</f>
        <v/>
      </c>
      <c r="K465" s="218">
        <f t="array" ref="K465">IF($A465="","",IFERROR(INDEX(PRESUPUESTO!$C$10:$C$174,MATCH($A465&amp;"|"&amp;$B465,PRESUPUESTO!$O$10:$O$174,0)),""))</f>
        <v/>
      </c>
      <c r="L465" s="47">
        <f t="array" ref="L465">IF($A465="","",IFERROR(INDEX(PRESUPUESTO!$B$10:$B$174,MATCH($A465,PRESUPUESTO!$A$10:$A$174,0)),"⚠ clave no existe"))</f>
        <v/>
      </c>
      <c r="M465" s="51">
        <f t="array" ref="M465">IF($A465="","",IFERROR(INDEX(PRESUPUESTO!$C$10:$C$262,MATCH($A465,PRESUPUESTO!$A$10:$A$262,0)),""))</f>
        <v/>
      </c>
      <c r="N465" s="51">
        <f>IF($A465="","",IFERROR(SUMIF($A$10:$A$509,$A465,$I$10:$I$509)-$M465,""))</f>
        <v/>
      </c>
      <c r="O465" s="218" t="n"/>
      <c r="P465" s="4" t="n"/>
      <c r="Q465" s="4" t="n"/>
      <c r="R465" s="4" t="n"/>
      <c r="S465" s="4" t="n"/>
      <c r="T465" s="4" t="n"/>
      <c r="U465" s="4" t="n"/>
      <c r="V465" s="4" t="n"/>
      <c r="W465" s="4" t="n"/>
      <c r="X465" s="4" t="n"/>
      <c r="Y465" s="4" t="n"/>
      <c r="Z465" s="4" t="n"/>
    </row>
    <row r="466" ht="15.75" customHeight="1" s="371">
      <c r="A466" s="218" t="n"/>
      <c r="B466" s="218">
        <f t="array" ref="B466">IF($A466="","",IFERROR(INDEX(PRESUPUESTO!$N$10:$N$262,MATCH($A466,PRESUPUESTO!$A$10:$A$262,0)),""))</f>
        <v/>
      </c>
      <c r="C466" s="218" t="n"/>
      <c r="D466" s="218" t="n"/>
      <c r="E466" s="218" t="n"/>
      <c r="F466" s="218" t="n"/>
      <c r="G466" s="218" t="n"/>
      <c r="H466" s="218" t="n"/>
      <c r="I466" s="218" t="n"/>
      <c r="J466" s="218">
        <f t="array" ref="J466">IF($A466="","",IFERROR(INDEX(PRESUPUESTO!$D$10:$D$174,MATCH($A466&amp;"|"&amp;$B466,PRESUPUESTO!$O$10:$O$174,0)),"⚠"))</f>
        <v/>
      </c>
      <c r="K466" s="218">
        <f t="array" ref="K466">IF($A466="","",IFERROR(INDEX(PRESUPUESTO!$C$10:$C$174,MATCH($A466&amp;"|"&amp;$B466,PRESUPUESTO!$O$10:$O$174,0)),""))</f>
        <v/>
      </c>
      <c r="L466" s="47">
        <f t="array" ref="L466">IF($A466="","",IFERROR(INDEX(PRESUPUESTO!$B$10:$B$174,MATCH($A466,PRESUPUESTO!$A$10:$A$174,0)),"⚠ clave no existe"))</f>
        <v/>
      </c>
      <c r="M466" s="51">
        <f t="array" ref="M466">IF($A466="","",IFERROR(INDEX(PRESUPUESTO!$C$10:$C$262,MATCH($A466,PRESUPUESTO!$A$10:$A$262,0)),""))</f>
        <v/>
      </c>
      <c r="N466" s="51">
        <f>IF($A466="","",IFERROR(SUMIF($A$10:$A$509,$A466,$I$10:$I$509)-$M466,""))</f>
        <v/>
      </c>
      <c r="O466" s="218" t="n"/>
      <c r="P466" s="4" t="n"/>
      <c r="Q466" s="4" t="n"/>
      <c r="R466" s="4" t="n"/>
      <c r="S466" s="4" t="n"/>
      <c r="T466" s="4" t="n"/>
      <c r="U466" s="4" t="n"/>
      <c r="V466" s="4" t="n"/>
      <c r="W466" s="4" t="n"/>
      <c r="X466" s="4" t="n"/>
      <c r="Y466" s="4" t="n"/>
      <c r="Z466" s="4" t="n"/>
    </row>
    <row r="467" ht="15.75" customHeight="1" s="371">
      <c r="A467" s="218" t="n"/>
      <c r="B467" s="218">
        <f t="array" ref="B467">IF($A467="","",IFERROR(INDEX(PRESUPUESTO!$N$10:$N$262,MATCH($A467,PRESUPUESTO!$A$10:$A$262,0)),""))</f>
        <v/>
      </c>
      <c r="C467" s="218" t="n"/>
      <c r="D467" s="218" t="n"/>
      <c r="E467" s="218" t="n"/>
      <c r="F467" s="218" t="n"/>
      <c r="G467" s="218" t="n"/>
      <c r="H467" s="218" t="n"/>
      <c r="I467" s="218" t="n"/>
      <c r="J467" s="218">
        <f t="array" ref="J467">IF($A467="","",IFERROR(INDEX(PRESUPUESTO!$D$10:$D$174,MATCH($A467&amp;"|"&amp;$B467,PRESUPUESTO!$O$10:$O$174,0)),"⚠"))</f>
        <v/>
      </c>
      <c r="K467" s="218">
        <f t="array" ref="K467">IF($A467="","",IFERROR(INDEX(PRESUPUESTO!$C$10:$C$174,MATCH($A467&amp;"|"&amp;$B467,PRESUPUESTO!$O$10:$O$174,0)),""))</f>
        <v/>
      </c>
      <c r="L467" s="47">
        <f t="array" ref="L467">IF($A467="","",IFERROR(INDEX(PRESUPUESTO!$B$10:$B$174,MATCH($A467,PRESUPUESTO!$A$10:$A$174,0)),"⚠ clave no existe"))</f>
        <v/>
      </c>
      <c r="M467" s="51">
        <f t="array" ref="M467">IF($A467="","",IFERROR(INDEX(PRESUPUESTO!$C$10:$C$262,MATCH($A467,PRESUPUESTO!$A$10:$A$262,0)),""))</f>
        <v/>
      </c>
      <c r="N467" s="51">
        <f>IF($A467="","",IFERROR(SUMIF($A$10:$A$509,$A467,$I$10:$I$509)-$M467,""))</f>
        <v/>
      </c>
      <c r="O467" s="218" t="n"/>
      <c r="P467" s="4" t="n"/>
      <c r="Q467" s="4" t="n"/>
      <c r="R467" s="4" t="n"/>
      <c r="S467" s="4" t="n"/>
      <c r="T467" s="4" t="n"/>
      <c r="U467" s="4" t="n"/>
      <c r="V467" s="4" t="n"/>
      <c r="W467" s="4" t="n"/>
      <c r="X467" s="4" t="n"/>
      <c r="Y467" s="4" t="n"/>
      <c r="Z467" s="4" t="n"/>
    </row>
    <row r="468" ht="15.75" customHeight="1" s="371">
      <c r="A468" s="218" t="n"/>
      <c r="B468" s="218">
        <f t="array" ref="B468">IF($A468="","",IFERROR(INDEX(PRESUPUESTO!$N$10:$N$262,MATCH($A468,PRESUPUESTO!$A$10:$A$262,0)),""))</f>
        <v/>
      </c>
      <c r="C468" s="218" t="n"/>
      <c r="D468" s="218" t="n"/>
      <c r="E468" s="218" t="n"/>
      <c r="F468" s="218" t="n"/>
      <c r="G468" s="218" t="n"/>
      <c r="H468" s="218" t="n"/>
      <c r="I468" s="218" t="n"/>
      <c r="J468" s="218">
        <f t="array" ref="J468">IF($A468="","",IFERROR(INDEX(PRESUPUESTO!$D$10:$D$174,MATCH($A468&amp;"|"&amp;$B468,PRESUPUESTO!$O$10:$O$174,0)),"⚠"))</f>
        <v/>
      </c>
      <c r="K468" s="218">
        <f t="array" ref="K468">IF($A468="","",IFERROR(INDEX(PRESUPUESTO!$C$10:$C$174,MATCH($A468&amp;"|"&amp;$B468,PRESUPUESTO!$O$10:$O$174,0)),""))</f>
        <v/>
      </c>
      <c r="L468" s="47">
        <f t="array" ref="L468">IF($A468="","",IFERROR(INDEX(PRESUPUESTO!$B$10:$B$174,MATCH($A468,PRESUPUESTO!$A$10:$A$174,0)),"⚠ clave no existe"))</f>
        <v/>
      </c>
      <c r="M468" s="51">
        <f t="array" ref="M468">IF($A468="","",IFERROR(INDEX(PRESUPUESTO!$C$10:$C$262,MATCH($A468,PRESUPUESTO!$A$10:$A$262,0)),""))</f>
        <v/>
      </c>
      <c r="N468" s="51">
        <f>IF($A468="","",IFERROR(SUMIF($A$10:$A$509,$A468,$I$10:$I$509)-$M468,""))</f>
        <v/>
      </c>
      <c r="O468" s="218" t="n"/>
      <c r="P468" s="4" t="n"/>
      <c r="Q468" s="4" t="n"/>
      <c r="R468" s="4" t="n"/>
      <c r="S468" s="4" t="n"/>
      <c r="T468" s="4" t="n"/>
      <c r="U468" s="4" t="n"/>
      <c r="V468" s="4" t="n"/>
      <c r="W468" s="4" t="n"/>
      <c r="X468" s="4" t="n"/>
      <c r="Y468" s="4" t="n"/>
      <c r="Z468" s="4" t="n"/>
    </row>
    <row r="469" ht="15.75" customHeight="1" s="371">
      <c r="A469" s="218" t="n"/>
      <c r="B469" s="218">
        <f t="array" ref="B469">IF($A469="","",IFERROR(INDEX(PRESUPUESTO!$N$10:$N$262,MATCH($A469,PRESUPUESTO!$A$10:$A$262,0)),""))</f>
        <v/>
      </c>
      <c r="C469" s="218" t="n"/>
      <c r="D469" s="218" t="n"/>
      <c r="E469" s="218" t="n"/>
      <c r="F469" s="218" t="n"/>
      <c r="G469" s="218" t="n"/>
      <c r="H469" s="218" t="n"/>
      <c r="I469" s="218" t="n"/>
      <c r="J469" s="218">
        <f t="array" ref="J469">IF($A469="","",IFERROR(INDEX(PRESUPUESTO!$D$10:$D$174,MATCH($A469&amp;"|"&amp;$B469,PRESUPUESTO!$O$10:$O$174,0)),"⚠"))</f>
        <v/>
      </c>
      <c r="K469" s="218">
        <f t="array" ref="K469">IF($A469="","",IFERROR(INDEX(PRESUPUESTO!$C$10:$C$174,MATCH($A469&amp;"|"&amp;$B469,PRESUPUESTO!$O$10:$O$174,0)),""))</f>
        <v/>
      </c>
      <c r="L469" s="47">
        <f t="array" ref="L469">IF($A469="","",IFERROR(INDEX(PRESUPUESTO!$B$10:$B$174,MATCH($A469,PRESUPUESTO!$A$10:$A$174,0)),"⚠ clave no existe"))</f>
        <v/>
      </c>
      <c r="M469" s="51">
        <f t="array" ref="M469">IF($A469="","",IFERROR(INDEX(PRESUPUESTO!$C$10:$C$262,MATCH($A469,PRESUPUESTO!$A$10:$A$262,0)),""))</f>
        <v/>
      </c>
      <c r="N469" s="51">
        <f>IF($A469="","",IFERROR(SUMIF($A$10:$A$509,$A469,$I$10:$I$509)-$M469,""))</f>
        <v/>
      </c>
      <c r="O469" s="218" t="n"/>
      <c r="P469" s="4" t="n"/>
      <c r="Q469" s="4" t="n"/>
      <c r="R469" s="4" t="n"/>
      <c r="S469" s="4" t="n"/>
      <c r="T469" s="4" t="n"/>
      <c r="U469" s="4" t="n"/>
      <c r="V469" s="4" t="n"/>
      <c r="W469" s="4" t="n"/>
      <c r="X469" s="4" t="n"/>
      <c r="Y469" s="4" t="n"/>
      <c r="Z469" s="4" t="n"/>
    </row>
    <row r="470" ht="15.75" customHeight="1" s="371">
      <c r="A470" s="218" t="n"/>
      <c r="B470" s="218">
        <f t="array" ref="B470">IF($A470="","",IFERROR(INDEX(PRESUPUESTO!$N$10:$N$262,MATCH($A470,PRESUPUESTO!$A$10:$A$262,0)),""))</f>
        <v/>
      </c>
      <c r="C470" s="218" t="n"/>
      <c r="D470" s="218" t="n"/>
      <c r="E470" s="218" t="n"/>
      <c r="F470" s="218" t="n"/>
      <c r="G470" s="218" t="n"/>
      <c r="H470" s="218" t="n"/>
      <c r="I470" s="218" t="n"/>
      <c r="J470" s="218">
        <f t="array" ref="J470">IF($A470="","",IFERROR(INDEX(PRESUPUESTO!$D$10:$D$174,MATCH($A470&amp;"|"&amp;$B470,PRESUPUESTO!$O$10:$O$174,0)),"⚠"))</f>
        <v/>
      </c>
      <c r="K470" s="218">
        <f t="array" ref="K470">IF($A470="","",IFERROR(INDEX(PRESUPUESTO!$C$10:$C$174,MATCH($A470&amp;"|"&amp;$B470,PRESUPUESTO!$O$10:$O$174,0)),""))</f>
        <v/>
      </c>
      <c r="L470" s="47">
        <f t="array" ref="L470">IF($A470="","",IFERROR(INDEX(PRESUPUESTO!$B$10:$B$174,MATCH($A470,PRESUPUESTO!$A$10:$A$174,0)),"⚠ clave no existe"))</f>
        <v/>
      </c>
      <c r="M470" s="51">
        <f t="array" ref="M470">IF($A470="","",IFERROR(INDEX(PRESUPUESTO!$C$10:$C$262,MATCH($A470,PRESUPUESTO!$A$10:$A$262,0)),""))</f>
        <v/>
      </c>
      <c r="N470" s="51">
        <f>IF($A470="","",IFERROR(SUMIF($A$10:$A$509,$A470,$I$10:$I$509)-$M470,""))</f>
        <v/>
      </c>
      <c r="O470" s="218" t="n"/>
      <c r="P470" s="4" t="n"/>
      <c r="Q470" s="4" t="n"/>
      <c r="R470" s="4" t="n"/>
      <c r="S470" s="4" t="n"/>
      <c r="T470" s="4" t="n"/>
      <c r="U470" s="4" t="n"/>
      <c r="V470" s="4" t="n"/>
      <c r="W470" s="4" t="n"/>
      <c r="X470" s="4" t="n"/>
      <c r="Y470" s="4" t="n"/>
      <c r="Z470" s="4" t="n"/>
    </row>
    <row r="471" ht="15.75" customHeight="1" s="371">
      <c r="A471" s="218" t="n"/>
      <c r="B471" s="218">
        <f t="array" ref="B471">IF($A471="","",IFERROR(INDEX(PRESUPUESTO!$N$10:$N$262,MATCH($A471,PRESUPUESTO!$A$10:$A$262,0)),""))</f>
        <v/>
      </c>
      <c r="C471" s="218" t="n"/>
      <c r="D471" s="218" t="n"/>
      <c r="E471" s="218" t="n"/>
      <c r="F471" s="218" t="n"/>
      <c r="G471" s="218" t="n"/>
      <c r="H471" s="218" t="n"/>
      <c r="I471" s="218" t="n"/>
      <c r="J471" s="218">
        <f t="array" ref="J471">IF($A471="","",IFERROR(INDEX(PRESUPUESTO!$D$10:$D$174,MATCH($A471&amp;"|"&amp;$B471,PRESUPUESTO!$O$10:$O$174,0)),"⚠"))</f>
        <v/>
      </c>
      <c r="K471" s="218">
        <f t="array" ref="K471">IF($A471="","",IFERROR(INDEX(PRESUPUESTO!$C$10:$C$174,MATCH($A471&amp;"|"&amp;$B471,PRESUPUESTO!$O$10:$O$174,0)),""))</f>
        <v/>
      </c>
      <c r="L471" s="47">
        <f t="array" ref="L471">IF($A471="","",IFERROR(INDEX(PRESUPUESTO!$B$10:$B$174,MATCH($A471,PRESUPUESTO!$A$10:$A$174,0)),"⚠ clave no existe"))</f>
        <v/>
      </c>
      <c r="M471" s="51">
        <f t="array" ref="M471">IF($A471="","",IFERROR(INDEX(PRESUPUESTO!$C$10:$C$262,MATCH($A471,PRESUPUESTO!$A$10:$A$262,0)),""))</f>
        <v/>
      </c>
      <c r="N471" s="51">
        <f>IF($A471="","",IFERROR(SUMIF($A$10:$A$509,$A471,$I$10:$I$509)-$M471,""))</f>
        <v/>
      </c>
      <c r="O471" s="218" t="n"/>
      <c r="P471" s="4" t="n"/>
      <c r="Q471" s="4" t="n"/>
      <c r="R471" s="4" t="n"/>
      <c r="S471" s="4" t="n"/>
      <c r="T471" s="4" t="n"/>
      <c r="U471" s="4" t="n"/>
      <c r="V471" s="4" t="n"/>
      <c r="W471" s="4" t="n"/>
      <c r="X471" s="4" t="n"/>
      <c r="Y471" s="4" t="n"/>
      <c r="Z471" s="4" t="n"/>
    </row>
    <row r="472" ht="15.75" customHeight="1" s="371">
      <c r="A472" s="218" t="n"/>
      <c r="B472" s="218">
        <f t="array" ref="B472">IF($A472="","",IFERROR(INDEX(PRESUPUESTO!$N$10:$N$262,MATCH($A472,PRESUPUESTO!$A$10:$A$262,0)),""))</f>
        <v/>
      </c>
      <c r="C472" s="218" t="n"/>
      <c r="D472" s="218" t="n"/>
      <c r="E472" s="218" t="n"/>
      <c r="F472" s="218" t="n"/>
      <c r="G472" s="218" t="n"/>
      <c r="H472" s="218" t="n"/>
      <c r="I472" s="218" t="n"/>
      <c r="J472" s="218">
        <f t="array" ref="J472">IF($A472="","",IFERROR(INDEX(PRESUPUESTO!$D$10:$D$174,MATCH($A472&amp;"|"&amp;$B472,PRESUPUESTO!$O$10:$O$174,0)),"⚠"))</f>
        <v/>
      </c>
      <c r="K472" s="218">
        <f t="array" ref="K472">IF($A472="","",IFERROR(INDEX(PRESUPUESTO!$C$10:$C$174,MATCH($A472&amp;"|"&amp;$B472,PRESUPUESTO!$O$10:$O$174,0)),""))</f>
        <v/>
      </c>
      <c r="L472" s="47">
        <f t="array" ref="L472">IF($A472="","",IFERROR(INDEX(PRESUPUESTO!$B$10:$B$174,MATCH($A472,PRESUPUESTO!$A$10:$A$174,0)),"⚠ clave no existe"))</f>
        <v/>
      </c>
      <c r="M472" s="51">
        <f t="array" ref="M472">IF($A472="","",IFERROR(INDEX(PRESUPUESTO!$C$10:$C$262,MATCH($A472,PRESUPUESTO!$A$10:$A$262,0)),""))</f>
        <v/>
      </c>
      <c r="N472" s="51">
        <f>IF($A472="","",IFERROR(SUMIF($A$10:$A$509,$A472,$I$10:$I$509)-$M472,""))</f>
        <v/>
      </c>
      <c r="O472" s="218" t="n"/>
      <c r="P472" s="4" t="n"/>
      <c r="Q472" s="4" t="n"/>
      <c r="R472" s="4" t="n"/>
      <c r="S472" s="4" t="n"/>
      <c r="T472" s="4" t="n"/>
      <c r="U472" s="4" t="n"/>
      <c r="V472" s="4" t="n"/>
      <c r="W472" s="4" t="n"/>
      <c r="X472" s="4" t="n"/>
      <c r="Y472" s="4" t="n"/>
      <c r="Z472" s="4" t="n"/>
    </row>
    <row r="473" ht="15.75" customHeight="1" s="371">
      <c r="A473" s="218" t="n"/>
      <c r="B473" s="218">
        <f t="array" ref="B473">IF($A473="","",IFERROR(INDEX(PRESUPUESTO!$N$10:$N$262,MATCH($A473,PRESUPUESTO!$A$10:$A$262,0)),""))</f>
        <v/>
      </c>
      <c r="C473" s="218" t="n"/>
      <c r="D473" s="218" t="n"/>
      <c r="E473" s="218" t="n"/>
      <c r="F473" s="218" t="n"/>
      <c r="G473" s="218" t="n"/>
      <c r="H473" s="218" t="n"/>
      <c r="I473" s="218" t="n"/>
      <c r="J473" s="218">
        <f t="array" ref="J473">IF($A473="","",IFERROR(INDEX(PRESUPUESTO!$D$10:$D$174,MATCH($A473&amp;"|"&amp;$B473,PRESUPUESTO!$O$10:$O$174,0)),"⚠"))</f>
        <v/>
      </c>
      <c r="K473" s="218">
        <f t="array" ref="K473">IF($A473="","",IFERROR(INDEX(PRESUPUESTO!$C$10:$C$174,MATCH($A473&amp;"|"&amp;$B473,PRESUPUESTO!$O$10:$O$174,0)),""))</f>
        <v/>
      </c>
      <c r="L473" s="47">
        <f t="array" ref="L473">IF($A473="","",IFERROR(INDEX(PRESUPUESTO!$B$10:$B$174,MATCH($A473,PRESUPUESTO!$A$10:$A$174,0)),"⚠ clave no existe"))</f>
        <v/>
      </c>
      <c r="M473" s="51">
        <f t="array" ref="M473">IF($A473="","",IFERROR(INDEX(PRESUPUESTO!$C$10:$C$262,MATCH($A473,PRESUPUESTO!$A$10:$A$262,0)),""))</f>
        <v/>
      </c>
      <c r="N473" s="51">
        <f>IF($A473="","",IFERROR(SUMIF($A$10:$A$509,$A473,$I$10:$I$509)-$M473,""))</f>
        <v/>
      </c>
      <c r="O473" s="218" t="n"/>
      <c r="P473" s="4" t="n"/>
      <c r="Q473" s="4" t="n"/>
      <c r="R473" s="4" t="n"/>
      <c r="S473" s="4" t="n"/>
      <c r="T473" s="4" t="n"/>
      <c r="U473" s="4" t="n"/>
      <c r="V473" s="4" t="n"/>
      <c r="W473" s="4" t="n"/>
      <c r="X473" s="4" t="n"/>
      <c r="Y473" s="4" t="n"/>
      <c r="Z473" s="4" t="n"/>
    </row>
    <row r="474" ht="15.75" customHeight="1" s="371">
      <c r="A474" s="218" t="n"/>
      <c r="B474" s="218">
        <f t="array" ref="B474">IF($A474="","",IFERROR(INDEX(PRESUPUESTO!$N$10:$N$262,MATCH($A474,PRESUPUESTO!$A$10:$A$262,0)),""))</f>
        <v/>
      </c>
      <c r="C474" s="218" t="n"/>
      <c r="D474" s="218" t="n"/>
      <c r="E474" s="218" t="n"/>
      <c r="F474" s="218" t="n"/>
      <c r="G474" s="218" t="n"/>
      <c r="H474" s="218" t="n"/>
      <c r="I474" s="218" t="n"/>
      <c r="J474" s="218">
        <f t="array" ref="J474">IF($A474="","",IFERROR(INDEX(PRESUPUESTO!$D$10:$D$174,MATCH($A474&amp;"|"&amp;$B474,PRESUPUESTO!$O$10:$O$174,0)),"⚠"))</f>
        <v/>
      </c>
      <c r="K474" s="218">
        <f t="array" ref="K474">IF($A474="","",IFERROR(INDEX(PRESUPUESTO!$C$10:$C$174,MATCH($A474&amp;"|"&amp;$B474,PRESUPUESTO!$O$10:$O$174,0)),""))</f>
        <v/>
      </c>
      <c r="L474" s="47">
        <f t="array" ref="L474">IF($A474="","",IFERROR(INDEX(PRESUPUESTO!$B$10:$B$174,MATCH($A474,PRESUPUESTO!$A$10:$A$174,0)),"⚠ clave no existe"))</f>
        <v/>
      </c>
      <c r="M474" s="51">
        <f t="array" ref="M474">IF($A474="","",IFERROR(INDEX(PRESUPUESTO!$C$10:$C$262,MATCH($A474,PRESUPUESTO!$A$10:$A$262,0)),""))</f>
        <v/>
      </c>
      <c r="N474" s="51">
        <f>IF($A474="","",IFERROR(SUMIF($A$10:$A$509,$A474,$I$10:$I$509)-$M474,""))</f>
        <v/>
      </c>
      <c r="O474" s="218" t="n"/>
      <c r="P474" s="4" t="n"/>
      <c r="Q474" s="4" t="n"/>
      <c r="R474" s="4" t="n"/>
      <c r="S474" s="4" t="n"/>
      <c r="T474" s="4" t="n"/>
      <c r="U474" s="4" t="n"/>
      <c r="V474" s="4" t="n"/>
      <c r="W474" s="4" t="n"/>
      <c r="X474" s="4" t="n"/>
      <c r="Y474" s="4" t="n"/>
      <c r="Z474" s="4" t="n"/>
    </row>
    <row r="475" ht="15.75" customHeight="1" s="371">
      <c r="A475" s="218" t="n"/>
      <c r="B475" s="218">
        <f t="array" ref="B475">IF($A475="","",IFERROR(INDEX(PRESUPUESTO!$N$10:$N$262,MATCH($A475,PRESUPUESTO!$A$10:$A$262,0)),""))</f>
        <v/>
      </c>
      <c r="C475" s="218" t="n"/>
      <c r="D475" s="218" t="n"/>
      <c r="E475" s="218" t="n"/>
      <c r="F475" s="218" t="n"/>
      <c r="G475" s="218" t="n"/>
      <c r="H475" s="218" t="n"/>
      <c r="I475" s="218" t="n"/>
      <c r="J475" s="218">
        <f t="array" ref="J475">IF($A475="","",IFERROR(INDEX(PRESUPUESTO!$D$10:$D$174,MATCH($A475&amp;"|"&amp;$B475,PRESUPUESTO!$O$10:$O$174,0)),"⚠"))</f>
        <v/>
      </c>
      <c r="K475" s="218">
        <f t="array" ref="K475">IF($A475="","",IFERROR(INDEX(PRESUPUESTO!$C$10:$C$174,MATCH($A475&amp;"|"&amp;$B475,PRESUPUESTO!$O$10:$O$174,0)),""))</f>
        <v/>
      </c>
      <c r="L475" s="47">
        <f t="array" ref="L475">IF($A475="","",IFERROR(INDEX(PRESUPUESTO!$B$10:$B$174,MATCH($A475,PRESUPUESTO!$A$10:$A$174,0)),"⚠ clave no existe"))</f>
        <v/>
      </c>
      <c r="M475" s="51">
        <f t="array" ref="M475">IF($A475="","",IFERROR(INDEX(PRESUPUESTO!$C$10:$C$262,MATCH($A475,PRESUPUESTO!$A$10:$A$262,0)),""))</f>
        <v/>
      </c>
      <c r="N475" s="51">
        <f>IF($A475="","",IFERROR(SUMIF($A$10:$A$509,$A475,$I$10:$I$509)-$M475,""))</f>
        <v/>
      </c>
      <c r="O475" s="218" t="n"/>
      <c r="P475" s="4" t="n"/>
      <c r="Q475" s="4" t="n"/>
      <c r="R475" s="4" t="n"/>
      <c r="S475" s="4" t="n"/>
      <c r="T475" s="4" t="n"/>
      <c r="U475" s="4" t="n"/>
      <c r="V475" s="4" t="n"/>
      <c r="W475" s="4" t="n"/>
      <c r="X475" s="4" t="n"/>
      <c r="Y475" s="4" t="n"/>
      <c r="Z475" s="4" t="n"/>
    </row>
    <row r="476" ht="15.75" customHeight="1" s="371">
      <c r="A476" s="218" t="n"/>
      <c r="B476" s="218">
        <f t="array" ref="B476">IF($A476="","",IFERROR(INDEX(PRESUPUESTO!$N$10:$N$262,MATCH($A476,PRESUPUESTO!$A$10:$A$262,0)),""))</f>
        <v/>
      </c>
      <c r="C476" s="218" t="n"/>
      <c r="D476" s="218" t="n"/>
      <c r="E476" s="218" t="n"/>
      <c r="F476" s="218" t="n"/>
      <c r="G476" s="218" t="n"/>
      <c r="H476" s="218" t="n"/>
      <c r="I476" s="218" t="n"/>
      <c r="J476" s="218">
        <f t="array" ref="J476">IF($A476="","",IFERROR(INDEX(PRESUPUESTO!$D$10:$D$174,MATCH($A476&amp;"|"&amp;$B476,PRESUPUESTO!$O$10:$O$174,0)),"⚠"))</f>
        <v/>
      </c>
      <c r="K476" s="218">
        <f t="array" ref="K476">IF($A476="","",IFERROR(INDEX(PRESUPUESTO!$C$10:$C$174,MATCH($A476&amp;"|"&amp;$B476,PRESUPUESTO!$O$10:$O$174,0)),""))</f>
        <v/>
      </c>
      <c r="L476" s="47">
        <f t="array" ref="L476">IF($A476="","",IFERROR(INDEX(PRESUPUESTO!$B$10:$B$174,MATCH($A476,PRESUPUESTO!$A$10:$A$174,0)),"⚠ clave no existe"))</f>
        <v/>
      </c>
      <c r="M476" s="51">
        <f t="array" ref="M476">IF($A476="","",IFERROR(INDEX(PRESUPUESTO!$C$10:$C$262,MATCH($A476,PRESUPUESTO!$A$10:$A$262,0)),""))</f>
        <v/>
      </c>
      <c r="N476" s="51">
        <f>IF($A476="","",IFERROR(SUMIF($A$10:$A$509,$A476,$I$10:$I$509)-$M476,""))</f>
        <v/>
      </c>
      <c r="O476" s="218" t="n"/>
      <c r="P476" s="4" t="n"/>
      <c r="Q476" s="4" t="n"/>
      <c r="R476" s="4" t="n"/>
      <c r="S476" s="4" t="n"/>
      <c r="T476" s="4" t="n"/>
      <c r="U476" s="4" t="n"/>
      <c r="V476" s="4" t="n"/>
      <c r="W476" s="4" t="n"/>
      <c r="X476" s="4" t="n"/>
      <c r="Y476" s="4" t="n"/>
      <c r="Z476" s="4" t="n"/>
    </row>
    <row r="477" ht="15.75" customHeight="1" s="371">
      <c r="A477" s="218" t="n"/>
      <c r="B477" s="218">
        <f t="array" ref="B477">IF($A477="","",IFERROR(INDEX(PRESUPUESTO!$N$10:$N$262,MATCH($A477,PRESUPUESTO!$A$10:$A$262,0)),""))</f>
        <v/>
      </c>
      <c r="C477" s="218" t="n"/>
      <c r="D477" s="218" t="n"/>
      <c r="E477" s="218" t="n"/>
      <c r="F477" s="218" t="n"/>
      <c r="G477" s="218" t="n"/>
      <c r="H477" s="218" t="n"/>
      <c r="I477" s="218" t="n"/>
      <c r="J477" s="218">
        <f t="array" ref="J477">IF($A477="","",IFERROR(INDEX(PRESUPUESTO!$D$10:$D$174,MATCH($A477&amp;"|"&amp;$B477,PRESUPUESTO!$O$10:$O$174,0)),"⚠"))</f>
        <v/>
      </c>
      <c r="K477" s="218">
        <f t="array" ref="K477">IF($A477="","",IFERROR(INDEX(PRESUPUESTO!$C$10:$C$174,MATCH($A477&amp;"|"&amp;$B477,PRESUPUESTO!$O$10:$O$174,0)),""))</f>
        <v/>
      </c>
      <c r="L477" s="47">
        <f t="array" ref="L477">IF($A477="","",IFERROR(INDEX(PRESUPUESTO!$B$10:$B$174,MATCH($A477,PRESUPUESTO!$A$10:$A$174,0)),"⚠ clave no existe"))</f>
        <v/>
      </c>
      <c r="M477" s="51">
        <f t="array" ref="M477">IF($A477="","",IFERROR(INDEX(PRESUPUESTO!$C$10:$C$262,MATCH($A477,PRESUPUESTO!$A$10:$A$262,0)),""))</f>
        <v/>
      </c>
      <c r="N477" s="51">
        <f>IF($A477="","",IFERROR(SUMIF($A$10:$A$509,$A477,$I$10:$I$509)-$M477,""))</f>
        <v/>
      </c>
      <c r="O477" s="218" t="n"/>
      <c r="P477" s="4" t="n"/>
      <c r="Q477" s="4" t="n"/>
      <c r="R477" s="4" t="n"/>
      <c r="S477" s="4" t="n"/>
      <c r="T477" s="4" t="n"/>
      <c r="U477" s="4" t="n"/>
      <c r="V477" s="4" t="n"/>
      <c r="W477" s="4" t="n"/>
      <c r="X477" s="4" t="n"/>
      <c r="Y477" s="4" t="n"/>
      <c r="Z477" s="4" t="n"/>
    </row>
    <row r="478" ht="15.75" customHeight="1" s="371">
      <c r="A478" s="218" t="n"/>
      <c r="B478" s="218">
        <f t="array" ref="B478">IF($A478="","",IFERROR(INDEX(PRESUPUESTO!$N$10:$N$262,MATCH($A478,PRESUPUESTO!$A$10:$A$262,0)),""))</f>
        <v/>
      </c>
      <c r="C478" s="218" t="n"/>
      <c r="D478" s="218" t="n"/>
      <c r="E478" s="218" t="n"/>
      <c r="F478" s="218" t="n"/>
      <c r="G478" s="218" t="n"/>
      <c r="H478" s="218" t="n"/>
      <c r="I478" s="218" t="n"/>
      <c r="J478" s="218">
        <f t="array" ref="J478">IF($A478="","",IFERROR(INDEX(PRESUPUESTO!$D$10:$D$174,MATCH($A478&amp;"|"&amp;$B478,PRESUPUESTO!$O$10:$O$174,0)),"⚠"))</f>
        <v/>
      </c>
      <c r="K478" s="218">
        <f t="array" ref="K478">IF($A478="","",IFERROR(INDEX(PRESUPUESTO!$C$10:$C$174,MATCH($A478&amp;"|"&amp;$B478,PRESUPUESTO!$O$10:$O$174,0)),""))</f>
        <v/>
      </c>
      <c r="L478" s="47">
        <f t="array" ref="L478">IF($A478="","",IFERROR(INDEX(PRESUPUESTO!$B$10:$B$174,MATCH($A478,PRESUPUESTO!$A$10:$A$174,0)),"⚠ clave no existe"))</f>
        <v/>
      </c>
      <c r="M478" s="51">
        <f t="array" ref="M478">IF($A478="","",IFERROR(INDEX(PRESUPUESTO!$C$10:$C$262,MATCH($A478,PRESUPUESTO!$A$10:$A$262,0)),""))</f>
        <v/>
      </c>
      <c r="N478" s="51">
        <f>IF($A478="","",IFERROR(SUMIF($A$10:$A$509,$A478,$I$10:$I$509)-$M478,""))</f>
        <v/>
      </c>
      <c r="O478" s="218" t="n"/>
      <c r="P478" s="4" t="n"/>
      <c r="Q478" s="4" t="n"/>
      <c r="R478" s="4" t="n"/>
      <c r="S478" s="4" t="n"/>
      <c r="T478" s="4" t="n"/>
      <c r="U478" s="4" t="n"/>
      <c r="V478" s="4" t="n"/>
      <c r="W478" s="4" t="n"/>
      <c r="X478" s="4" t="n"/>
      <c r="Y478" s="4" t="n"/>
      <c r="Z478" s="4" t="n"/>
    </row>
    <row r="479" ht="15.75" customHeight="1" s="371">
      <c r="A479" s="218" t="n"/>
      <c r="B479" s="218">
        <f t="array" ref="B479">IF($A479="","",IFERROR(INDEX(PRESUPUESTO!$N$10:$N$262,MATCH($A479,PRESUPUESTO!$A$10:$A$262,0)),""))</f>
        <v/>
      </c>
      <c r="C479" s="218" t="n"/>
      <c r="D479" s="218" t="n"/>
      <c r="E479" s="218" t="n"/>
      <c r="F479" s="218" t="n"/>
      <c r="G479" s="218" t="n"/>
      <c r="H479" s="218" t="n"/>
      <c r="I479" s="218" t="n"/>
      <c r="J479" s="218">
        <f t="array" ref="J479">IF($A479="","",IFERROR(INDEX(PRESUPUESTO!$D$10:$D$174,MATCH($A479&amp;"|"&amp;$B479,PRESUPUESTO!$O$10:$O$174,0)),"⚠"))</f>
        <v/>
      </c>
      <c r="K479" s="218">
        <f t="array" ref="K479">IF($A479="","",IFERROR(INDEX(PRESUPUESTO!$C$10:$C$174,MATCH($A479&amp;"|"&amp;$B479,PRESUPUESTO!$O$10:$O$174,0)),""))</f>
        <v/>
      </c>
      <c r="L479" s="47">
        <f t="array" ref="L479">IF($A479="","",IFERROR(INDEX(PRESUPUESTO!$B$10:$B$174,MATCH($A479,PRESUPUESTO!$A$10:$A$174,0)),"⚠ clave no existe"))</f>
        <v/>
      </c>
      <c r="M479" s="51">
        <f t="array" ref="M479">IF($A479="","",IFERROR(INDEX(PRESUPUESTO!$C$10:$C$262,MATCH($A479,PRESUPUESTO!$A$10:$A$262,0)),""))</f>
        <v/>
      </c>
      <c r="N479" s="51">
        <f>IF($A479="","",IFERROR(SUMIF($A$10:$A$509,$A479,$I$10:$I$509)-$M479,""))</f>
        <v/>
      </c>
      <c r="O479" s="218" t="n"/>
      <c r="P479" s="4" t="n"/>
      <c r="Q479" s="4" t="n"/>
      <c r="R479" s="4" t="n"/>
      <c r="S479" s="4" t="n"/>
      <c r="T479" s="4" t="n"/>
      <c r="U479" s="4" t="n"/>
      <c r="V479" s="4" t="n"/>
      <c r="W479" s="4" t="n"/>
      <c r="X479" s="4" t="n"/>
      <c r="Y479" s="4" t="n"/>
      <c r="Z479" s="4" t="n"/>
    </row>
    <row r="480" ht="15.75" customHeight="1" s="371">
      <c r="A480" s="218" t="n"/>
      <c r="B480" s="218">
        <f t="array" ref="B480">IF($A480="","",IFERROR(INDEX(PRESUPUESTO!$N$10:$N$262,MATCH($A480,PRESUPUESTO!$A$10:$A$262,0)),""))</f>
        <v/>
      </c>
      <c r="C480" s="218" t="n"/>
      <c r="D480" s="218" t="n"/>
      <c r="E480" s="218" t="n"/>
      <c r="F480" s="218" t="n"/>
      <c r="G480" s="218" t="n"/>
      <c r="H480" s="218" t="n"/>
      <c r="I480" s="218" t="n"/>
      <c r="J480" s="218">
        <f t="array" ref="J480">IF($A480="","",IFERROR(INDEX(PRESUPUESTO!$D$10:$D$174,MATCH($A480&amp;"|"&amp;$B480,PRESUPUESTO!$O$10:$O$174,0)),"⚠"))</f>
        <v/>
      </c>
      <c r="K480" s="218">
        <f t="array" ref="K480">IF($A480="","",IFERROR(INDEX(PRESUPUESTO!$C$10:$C$174,MATCH($A480&amp;"|"&amp;$B480,PRESUPUESTO!$O$10:$O$174,0)),""))</f>
        <v/>
      </c>
      <c r="L480" s="47">
        <f t="array" ref="L480">IF($A480="","",IFERROR(INDEX(PRESUPUESTO!$B$10:$B$174,MATCH($A480,PRESUPUESTO!$A$10:$A$174,0)),"⚠ clave no existe"))</f>
        <v/>
      </c>
      <c r="M480" s="51">
        <f t="array" ref="M480">IF($A480="","",IFERROR(INDEX(PRESUPUESTO!$C$10:$C$262,MATCH($A480,PRESUPUESTO!$A$10:$A$262,0)),""))</f>
        <v/>
      </c>
      <c r="N480" s="51">
        <f>IF($A480="","",IFERROR(SUMIF($A$10:$A$509,$A480,$I$10:$I$509)-$M480,""))</f>
        <v/>
      </c>
      <c r="O480" s="218" t="n"/>
      <c r="P480" s="4" t="n"/>
      <c r="Q480" s="4" t="n"/>
      <c r="R480" s="4" t="n"/>
      <c r="S480" s="4" t="n"/>
      <c r="T480" s="4" t="n"/>
      <c r="U480" s="4" t="n"/>
      <c r="V480" s="4" t="n"/>
      <c r="W480" s="4" t="n"/>
      <c r="X480" s="4" t="n"/>
      <c r="Y480" s="4" t="n"/>
      <c r="Z480" s="4" t="n"/>
    </row>
    <row r="481" ht="15.75" customHeight="1" s="371">
      <c r="A481" s="218" t="n"/>
      <c r="B481" s="218">
        <f t="array" ref="B481">IF($A481="","",IFERROR(INDEX(PRESUPUESTO!$N$10:$N$262,MATCH($A481,PRESUPUESTO!$A$10:$A$262,0)),""))</f>
        <v/>
      </c>
      <c r="C481" s="218" t="n"/>
      <c r="D481" s="218" t="n"/>
      <c r="E481" s="218" t="n"/>
      <c r="F481" s="218" t="n"/>
      <c r="G481" s="218" t="n"/>
      <c r="H481" s="218" t="n"/>
      <c r="I481" s="218" t="n"/>
      <c r="J481" s="218">
        <f t="array" ref="J481">IF($A481="","",IFERROR(INDEX(PRESUPUESTO!$D$10:$D$174,MATCH($A481&amp;"|"&amp;$B481,PRESUPUESTO!$O$10:$O$174,0)),"⚠"))</f>
        <v/>
      </c>
      <c r="K481" s="218">
        <f t="array" ref="K481">IF($A481="","",IFERROR(INDEX(PRESUPUESTO!$C$10:$C$174,MATCH($A481&amp;"|"&amp;$B481,PRESUPUESTO!$O$10:$O$174,0)),""))</f>
        <v/>
      </c>
      <c r="L481" s="47">
        <f t="array" ref="L481">IF($A481="","",IFERROR(INDEX(PRESUPUESTO!$B$10:$B$174,MATCH($A481,PRESUPUESTO!$A$10:$A$174,0)),"⚠ clave no existe"))</f>
        <v/>
      </c>
      <c r="M481" s="51">
        <f t="array" ref="M481">IF($A481="","",IFERROR(INDEX(PRESUPUESTO!$C$10:$C$262,MATCH($A481,PRESUPUESTO!$A$10:$A$262,0)),""))</f>
        <v/>
      </c>
      <c r="N481" s="51">
        <f>IF($A481="","",IFERROR(SUMIF($A$10:$A$509,$A481,$I$10:$I$509)-$M481,""))</f>
        <v/>
      </c>
      <c r="O481" s="218" t="n"/>
      <c r="P481" s="4" t="n"/>
      <c r="Q481" s="4" t="n"/>
      <c r="R481" s="4" t="n"/>
      <c r="S481" s="4" t="n"/>
      <c r="T481" s="4" t="n"/>
      <c r="U481" s="4" t="n"/>
      <c r="V481" s="4" t="n"/>
      <c r="W481" s="4" t="n"/>
      <c r="X481" s="4" t="n"/>
      <c r="Y481" s="4" t="n"/>
      <c r="Z481" s="4" t="n"/>
    </row>
    <row r="482" ht="15.75" customHeight="1" s="371">
      <c r="A482" s="218" t="n"/>
      <c r="B482" s="218">
        <f t="array" ref="B482">IF($A482="","",IFERROR(INDEX(PRESUPUESTO!$N$10:$N$262,MATCH($A482,PRESUPUESTO!$A$10:$A$262,0)),""))</f>
        <v/>
      </c>
      <c r="C482" s="218" t="n"/>
      <c r="D482" s="218" t="n"/>
      <c r="E482" s="218" t="n"/>
      <c r="F482" s="218" t="n"/>
      <c r="G482" s="218" t="n"/>
      <c r="H482" s="218" t="n"/>
      <c r="I482" s="218" t="n"/>
      <c r="J482" s="218">
        <f t="array" ref="J482">IF($A482="","",IFERROR(INDEX(PRESUPUESTO!$D$10:$D$174,MATCH($A482&amp;"|"&amp;$B482,PRESUPUESTO!$O$10:$O$174,0)),"⚠"))</f>
        <v/>
      </c>
      <c r="K482" s="218">
        <f t="array" ref="K482">IF($A482="","",IFERROR(INDEX(PRESUPUESTO!$C$10:$C$174,MATCH($A482&amp;"|"&amp;$B482,PRESUPUESTO!$O$10:$O$174,0)),""))</f>
        <v/>
      </c>
      <c r="L482" s="47">
        <f t="array" ref="L482">IF($A482="","",IFERROR(INDEX(PRESUPUESTO!$B$10:$B$174,MATCH($A482,PRESUPUESTO!$A$10:$A$174,0)),"⚠ clave no existe"))</f>
        <v/>
      </c>
      <c r="M482" s="51">
        <f t="array" ref="M482">IF($A482="","",IFERROR(INDEX(PRESUPUESTO!$C$10:$C$262,MATCH($A482,PRESUPUESTO!$A$10:$A$262,0)),""))</f>
        <v/>
      </c>
      <c r="N482" s="51">
        <f>IF($A482="","",IFERROR(SUMIF($A$10:$A$509,$A482,$I$10:$I$509)-$M482,""))</f>
        <v/>
      </c>
      <c r="O482" s="218" t="n"/>
      <c r="P482" s="4" t="n"/>
      <c r="Q482" s="4" t="n"/>
      <c r="R482" s="4" t="n"/>
      <c r="S482" s="4" t="n"/>
      <c r="T482" s="4" t="n"/>
      <c r="U482" s="4" t="n"/>
      <c r="V482" s="4" t="n"/>
      <c r="W482" s="4" t="n"/>
      <c r="X482" s="4" t="n"/>
      <c r="Y482" s="4" t="n"/>
      <c r="Z482" s="4" t="n"/>
    </row>
    <row r="483" ht="15.75" customHeight="1" s="371">
      <c r="A483" s="218" t="n"/>
      <c r="B483" s="218">
        <f t="array" ref="B483">IF($A483="","",IFERROR(INDEX(PRESUPUESTO!$N$10:$N$262,MATCH($A483,PRESUPUESTO!$A$10:$A$262,0)),""))</f>
        <v/>
      </c>
      <c r="C483" s="218" t="n"/>
      <c r="D483" s="218" t="n"/>
      <c r="E483" s="218" t="n"/>
      <c r="F483" s="218" t="n"/>
      <c r="G483" s="218" t="n"/>
      <c r="H483" s="218" t="n"/>
      <c r="I483" s="218" t="n"/>
      <c r="J483" s="218">
        <f t="array" ref="J483">IF($A483="","",IFERROR(INDEX(PRESUPUESTO!$D$10:$D$174,MATCH($A483&amp;"|"&amp;$B483,PRESUPUESTO!$O$10:$O$174,0)),"⚠"))</f>
        <v/>
      </c>
      <c r="K483" s="218">
        <f t="array" ref="K483">IF($A483="","",IFERROR(INDEX(PRESUPUESTO!$C$10:$C$174,MATCH($A483&amp;"|"&amp;$B483,PRESUPUESTO!$O$10:$O$174,0)),""))</f>
        <v/>
      </c>
      <c r="L483" s="47">
        <f t="array" ref="L483">IF($A483="","",IFERROR(INDEX(PRESUPUESTO!$B$10:$B$174,MATCH($A483,PRESUPUESTO!$A$10:$A$174,0)),"⚠ clave no existe"))</f>
        <v/>
      </c>
      <c r="M483" s="51">
        <f t="array" ref="M483">IF($A483="","",IFERROR(INDEX(PRESUPUESTO!$C$10:$C$262,MATCH($A483,PRESUPUESTO!$A$10:$A$262,0)),""))</f>
        <v/>
      </c>
      <c r="N483" s="51">
        <f>IF($A483="","",IFERROR(SUMIF($A$10:$A$509,$A483,$I$10:$I$509)-$M483,""))</f>
        <v/>
      </c>
      <c r="O483" s="218" t="n"/>
      <c r="P483" s="4" t="n"/>
      <c r="Q483" s="4" t="n"/>
      <c r="R483" s="4" t="n"/>
      <c r="S483" s="4" t="n"/>
      <c r="T483" s="4" t="n"/>
      <c r="U483" s="4" t="n"/>
      <c r="V483" s="4" t="n"/>
      <c r="W483" s="4" t="n"/>
      <c r="X483" s="4" t="n"/>
      <c r="Y483" s="4" t="n"/>
      <c r="Z483" s="4" t="n"/>
    </row>
    <row r="484" ht="15.75" customHeight="1" s="371">
      <c r="A484" s="218" t="n"/>
      <c r="B484" s="218">
        <f t="array" ref="B484">IF($A484="","",IFERROR(INDEX(PRESUPUESTO!$N$10:$N$262,MATCH($A484,PRESUPUESTO!$A$10:$A$262,0)),""))</f>
        <v/>
      </c>
      <c r="C484" s="218" t="n"/>
      <c r="D484" s="218" t="n"/>
      <c r="E484" s="218" t="n"/>
      <c r="F484" s="218" t="n"/>
      <c r="G484" s="218" t="n"/>
      <c r="H484" s="218" t="n"/>
      <c r="I484" s="218" t="n"/>
      <c r="J484" s="218">
        <f t="array" ref="J484">IF($A484="","",IFERROR(INDEX(PRESUPUESTO!$D$10:$D$174,MATCH($A484&amp;"|"&amp;$B484,PRESUPUESTO!$O$10:$O$174,0)),"⚠"))</f>
        <v/>
      </c>
      <c r="K484" s="218">
        <f t="array" ref="K484">IF($A484="","",IFERROR(INDEX(PRESUPUESTO!$C$10:$C$174,MATCH($A484&amp;"|"&amp;$B484,PRESUPUESTO!$O$10:$O$174,0)),""))</f>
        <v/>
      </c>
      <c r="L484" s="47">
        <f t="array" ref="L484">IF($A484="","",IFERROR(INDEX(PRESUPUESTO!$B$10:$B$174,MATCH($A484,PRESUPUESTO!$A$10:$A$174,0)),"⚠ clave no existe"))</f>
        <v/>
      </c>
      <c r="M484" s="51">
        <f t="array" ref="M484">IF($A484="","",IFERROR(INDEX(PRESUPUESTO!$C$10:$C$262,MATCH($A484,PRESUPUESTO!$A$10:$A$262,0)),""))</f>
        <v/>
      </c>
      <c r="N484" s="51">
        <f>IF($A484="","",IFERROR(SUMIF($A$10:$A$509,$A484,$I$10:$I$509)-$M484,""))</f>
        <v/>
      </c>
      <c r="O484" s="218" t="n"/>
      <c r="P484" s="4" t="n"/>
      <c r="Q484" s="4" t="n"/>
      <c r="R484" s="4" t="n"/>
      <c r="S484" s="4" t="n"/>
      <c r="T484" s="4" t="n"/>
      <c r="U484" s="4" t="n"/>
      <c r="V484" s="4" t="n"/>
      <c r="W484" s="4" t="n"/>
      <c r="X484" s="4" t="n"/>
      <c r="Y484" s="4" t="n"/>
      <c r="Z484" s="4" t="n"/>
    </row>
    <row r="485" ht="15.75" customHeight="1" s="371">
      <c r="A485" s="218" t="n"/>
      <c r="B485" s="218">
        <f t="array" ref="B485">IF($A485="","",IFERROR(INDEX(PRESUPUESTO!$N$10:$N$262,MATCH($A485,PRESUPUESTO!$A$10:$A$262,0)),""))</f>
        <v/>
      </c>
      <c r="C485" s="218" t="n"/>
      <c r="D485" s="218" t="n"/>
      <c r="E485" s="218" t="n"/>
      <c r="F485" s="218" t="n"/>
      <c r="G485" s="218" t="n"/>
      <c r="H485" s="218" t="n"/>
      <c r="I485" s="218" t="n"/>
      <c r="J485" s="218">
        <f t="array" ref="J485">IF($A485="","",IFERROR(INDEX(PRESUPUESTO!$D$10:$D$174,MATCH($A485&amp;"|"&amp;$B485,PRESUPUESTO!$O$10:$O$174,0)),"⚠"))</f>
        <v/>
      </c>
      <c r="K485" s="218">
        <f t="array" ref="K485">IF($A485="","",IFERROR(INDEX(PRESUPUESTO!$C$10:$C$174,MATCH($A485&amp;"|"&amp;$B485,PRESUPUESTO!$O$10:$O$174,0)),""))</f>
        <v/>
      </c>
      <c r="L485" s="47">
        <f t="array" ref="L485">IF($A485="","",IFERROR(INDEX(PRESUPUESTO!$B$10:$B$174,MATCH($A485,PRESUPUESTO!$A$10:$A$174,0)),"⚠ clave no existe"))</f>
        <v/>
      </c>
      <c r="M485" s="51">
        <f t="array" ref="M485">IF($A485="","",IFERROR(INDEX(PRESUPUESTO!$C$10:$C$262,MATCH($A485,PRESUPUESTO!$A$10:$A$262,0)),""))</f>
        <v/>
      </c>
      <c r="N485" s="51">
        <f>IF($A485="","",IFERROR(SUMIF($A$10:$A$509,$A485,$I$10:$I$509)-$M485,""))</f>
        <v/>
      </c>
      <c r="O485" s="218" t="n"/>
      <c r="P485" s="4" t="n"/>
      <c r="Q485" s="4" t="n"/>
      <c r="R485" s="4" t="n"/>
      <c r="S485" s="4" t="n"/>
      <c r="T485" s="4" t="n"/>
      <c r="U485" s="4" t="n"/>
      <c r="V485" s="4" t="n"/>
      <c r="W485" s="4" t="n"/>
      <c r="X485" s="4" t="n"/>
      <c r="Y485" s="4" t="n"/>
      <c r="Z485" s="4" t="n"/>
    </row>
    <row r="486" ht="15.75" customHeight="1" s="371">
      <c r="A486" s="218" t="n"/>
      <c r="B486" s="218">
        <f t="array" ref="B486">IF($A486="","",IFERROR(INDEX(PRESUPUESTO!$N$10:$N$262,MATCH($A486,PRESUPUESTO!$A$10:$A$262,0)),""))</f>
        <v/>
      </c>
      <c r="C486" s="218" t="n"/>
      <c r="D486" s="218" t="n"/>
      <c r="E486" s="218" t="n"/>
      <c r="F486" s="218" t="n"/>
      <c r="G486" s="218" t="n"/>
      <c r="H486" s="218" t="n"/>
      <c r="I486" s="218" t="n"/>
      <c r="J486" s="218">
        <f t="array" ref="J486">IF($A486="","",IFERROR(INDEX(PRESUPUESTO!$D$10:$D$174,MATCH($A486&amp;"|"&amp;$B486,PRESUPUESTO!$O$10:$O$174,0)),"⚠"))</f>
        <v/>
      </c>
      <c r="K486" s="218">
        <f t="array" ref="K486">IF($A486="","",IFERROR(INDEX(PRESUPUESTO!$C$10:$C$174,MATCH($A486&amp;"|"&amp;$B486,PRESUPUESTO!$O$10:$O$174,0)),""))</f>
        <v/>
      </c>
      <c r="L486" s="47">
        <f t="array" ref="L486">IF($A486="","",IFERROR(INDEX(PRESUPUESTO!$B$10:$B$174,MATCH($A486,PRESUPUESTO!$A$10:$A$174,0)),"⚠ clave no existe"))</f>
        <v/>
      </c>
      <c r="M486" s="51">
        <f t="array" ref="M486">IF($A486="","",IFERROR(INDEX(PRESUPUESTO!$C$10:$C$262,MATCH($A486,PRESUPUESTO!$A$10:$A$262,0)),""))</f>
        <v/>
      </c>
      <c r="N486" s="51">
        <f>IF($A486="","",IFERROR(SUMIF($A$10:$A$509,$A486,$I$10:$I$509)-$M486,""))</f>
        <v/>
      </c>
      <c r="O486" s="218" t="n"/>
      <c r="P486" s="4" t="n"/>
      <c r="Q486" s="4" t="n"/>
      <c r="R486" s="4" t="n"/>
      <c r="S486" s="4" t="n"/>
      <c r="T486" s="4" t="n"/>
      <c r="U486" s="4" t="n"/>
      <c r="V486" s="4" t="n"/>
      <c r="W486" s="4" t="n"/>
      <c r="X486" s="4" t="n"/>
      <c r="Y486" s="4" t="n"/>
      <c r="Z486" s="4" t="n"/>
    </row>
    <row r="487" ht="15.75" customHeight="1" s="371">
      <c r="A487" s="218" t="n"/>
      <c r="B487" s="218">
        <f t="array" ref="B487">IF($A487="","",IFERROR(INDEX(PRESUPUESTO!$N$10:$N$262,MATCH($A487,PRESUPUESTO!$A$10:$A$262,0)),""))</f>
        <v/>
      </c>
      <c r="C487" s="218" t="n"/>
      <c r="D487" s="218" t="n"/>
      <c r="E487" s="218" t="n"/>
      <c r="F487" s="218" t="n"/>
      <c r="G487" s="218" t="n"/>
      <c r="H487" s="218" t="n"/>
      <c r="I487" s="218" t="n"/>
      <c r="J487" s="218">
        <f t="array" ref="J487">IF($A487="","",IFERROR(INDEX(PRESUPUESTO!$D$10:$D$174,MATCH($A487&amp;"|"&amp;$B487,PRESUPUESTO!$O$10:$O$174,0)),"⚠"))</f>
        <v/>
      </c>
      <c r="K487" s="218">
        <f t="array" ref="K487">IF($A487="","",IFERROR(INDEX(PRESUPUESTO!$C$10:$C$174,MATCH($A487&amp;"|"&amp;$B487,PRESUPUESTO!$O$10:$O$174,0)),""))</f>
        <v/>
      </c>
      <c r="L487" s="47">
        <f t="array" ref="L487">IF($A487="","",IFERROR(INDEX(PRESUPUESTO!$B$10:$B$174,MATCH($A487,PRESUPUESTO!$A$10:$A$174,0)),"⚠ clave no existe"))</f>
        <v/>
      </c>
      <c r="M487" s="51">
        <f t="array" ref="M487">IF($A487="","",IFERROR(INDEX(PRESUPUESTO!$C$10:$C$262,MATCH($A487,PRESUPUESTO!$A$10:$A$262,0)),""))</f>
        <v/>
      </c>
      <c r="N487" s="51">
        <f>IF($A487="","",IFERROR(SUMIF($A$10:$A$509,$A487,$I$10:$I$509)-$M487,""))</f>
        <v/>
      </c>
      <c r="O487" s="218" t="n"/>
      <c r="P487" s="4" t="n"/>
      <c r="Q487" s="4" t="n"/>
      <c r="R487" s="4" t="n"/>
      <c r="S487" s="4" t="n"/>
      <c r="T487" s="4" t="n"/>
      <c r="U487" s="4" t="n"/>
      <c r="V487" s="4" t="n"/>
      <c r="W487" s="4" t="n"/>
      <c r="X487" s="4" t="n"/>
      <c r="Y487" s="4" t="n"/>
      <c r="Z487" s="4" t="n"/>
    </row>
    <row r="488" ht="15.75" customHeight="1" s="371">
      <c r="A488" s="218" t="n"/>
      <c r="B488" s="218">
        <f t="array" ref="B488">IF($A488="","",IFERROR(INDEX(PRESUPUESTO!$N$10:$N$262,MATCH($A488,PRESUPUESTO!$A$10:$A$262,0)),""))</f>
        <v/>
      </c>
      <c r="C488" s="218" t="n"/>
      <c r="D488" s="218" t="n"/>
      <c r="E488" s="218" t="n"/>
      <c r="F488" s="218" t="n"/>
      <c r="G488" s="218" t="n"/>
      <c r="H488" s="218" t="n"/>
      <c r="I488" s="218" t="n"/>
      <c r="J488" s="218">
        <f t="array" ref="J488">IF($A488="","",IFERROR(INDEX(PRESUPUESTO!$D$10:$D$174,MATCH($A488&amp;"|"&amp;$B488,PRESUPUESTO!$O$10:$O$174,0)),"⚠"))</f>
        <v/>
      </c>
      <c r="K488" s="218">
        <f t="array" ref="K488">IF($A488="","",IFERROR(INDEX(PRESUPUESTO!$C$10:$C$174,MATCH($A488&amp;"|"&amp;$B488,PRESUPUESTO!$O$10:$O$174,0)),""))</f>
        <v/>
      </c>
      <c r="L488" s="47">
        <f t="array" ref="L488">IF($A488="","",IFERROR(INDEX(PRESUPUESTO!$B$10:$B$174,MATCH($A488,PRESUPUESTO!$A$10:$A$174,0)),"⚠ clave no existe"))</f>
        <v/>
      </c>
      <c r="M488" s="51">
        <f t="array" ref="M488">IF($A488="","",IFERROR(INDEX(PRESUPUESTO!$C$10:$C$262,MATCH($A488,PRESUPUESTO!$A$10:$A$262,0)),""))</f>
        <v/>
      </c>
      <c r="N488" s="51">
        <f>IF($A488="","",IFERROR(SUMIF($A$10:$A$509,$A488,$I$10:$I$509)-$M488,""))</f>
        <v/>
      </c>
      <c r="O488" s="218" t="n"/>
      <c r="P488" s="4" t="n"/>
      <c r="Q488" s="4" t="n"/>
      <c r="R488" s="4" t="n"/>
      <c r="S488" s="4" t="n"/>
      <c r="T488" s="4" t="n"/>
      <c r="U488" s="4" t="n"/>
      <c r="V488" s="4" t="n"/>
      <c r="W488" s="4" t="n"/>
      <c r="X488" s="4" t="n"/>
      <c r="Y488" s="4" t="n"/>
      <c r="Z488" s="4" t="n"/>
    </row>
    <row r="489" ht="15.75" customHeight="1" s="371">
      <c r="A489" s="218" t="n"/>
      <c r="B489" s="218">
        <f t="array" ref="B489">IF($A489="","",IFERROR(INDEX(PRESUPUESTO!$N$10:$N$262,MATCH($A489,PRESUPUESTO!$A$10:$A$262,0)),""))</f>
        <v/>
      </c>
      <c r="C489" s="218" t="n"/>
      <c r="D489" s="218" t="n"/>
      <c r="E489" s="218" t="n"/>
      <c r="F489" s="218" t="n"/>
      <c r="G489" s="218" t="n"/>
      <c r="H489" s="218" t="n"/>
      <c r="I489" s="218" t="n"/>
      <c r="J489" s="218">
        <f t="array" ref="J489">IF($A489="","",IFERROR(INDEX(PRESUPUESTO!$D$10:$D$174,MATCH($A489&amp;"|"&amp;$B489,PRESUPUESTO!$O$10:$O$174,0)),"⚠"))</f>
        <v/>
      </c>
      <c r="K489" s="218">
        <f t="array" ref="K489">IF($A489="","",IFERROR(INDEX(PRESUPUESTO!$C$10:$C$174,MATCH($A489&amp;"|"&amp;$B489,PRESUPUESTO!$O$10:$O$174,0)),""))</f>
        <v/>
      </c>
      <c r="L489" s="47">
        <f t="array" ref="L489">IF($A489="","",IFERROR(INDEX(PRESUPUESTO!$B$10:$B$174,MATCH($A489,PRESUPUESTO!$A$10:$A$174,0)),"⚠ clave no existe"))</f>
        <v/>
      </c>
      <c r="M489" s="51">
        <f t="array" ref="M489">IF($A489="","",IFERROR(INDEX(PRESUPUESTO!$C$10:$C$262,MATCH($A489,PRESUPUESTO!$A$10:$A$262,0)),""))</f>
        <v/>
      </c>
      <c r="N489" s="51">
        <f>IF($A489="","",IFERROR(SUMIF($A$10:$A$509,$A489,$I$10:$I$509)-$M489,""))</f>
        <v/>
      </c>
      <c r="O489" s="218" t="n"/>
      <c r="P489" s="4" t="n"/>
      <c r="Q489" s="4" t="n"/>
      <c r="R489" s="4" t="n"/>
      <c r="S489" s="4" t="n"/>
      <c r="T489" s="4" t="n"/>
      <c r="U489" s="4" t="n"/>
      <c r="V489" s="4" t="n"/>
      <c r="W489" s="4" t="n"/>
      <c r="X489" s="4" t="n"/>
      <c r="Y489" s="4" t="n"/>
      <c r="Z489" s="4" t="n"/>
    </row>
    <row r="490" ht="15.75" customHeight="1" s="371">
      <c r="A490" s="218" t="n"/>
      <c r="B490" s="218">
        <f t="array" ref="B490">IF($A490="","",IFERROR(INDEX(PRESUPUESTO!$N$10:$N$262,MATCH($A490,PRESUPUESTO!$A$10:$A$262,0)),""))</f>
        <v/>
      </c>
      <c r="C490" s="218" t="n"/>
      <c r="D490" s="218" t="n"/>
      <c r="E490" s="218" t="n"/>
      <c r="F490" s="218" t="n"/>
      <c r="G490" s="218" t="n"/>
      <c r="H490" s="218" t="n"/>
      <c r="I490" s="218" t="n"/>
      <c r="J490" s="218">
        <f t="array" ref="J490">IF($A490="","",IFERROR(INDEX(PRESUPUESTO!$D$10:$D$174,MATCH($A490&amp;"|"&amp;$B490,PRESUPUESTO!$O$10:$O$174,0)),"⚠"))</f>
        <v/>
      </c>
      <c r="K490" s="218">
        <f t="array" ref="K490">IF($A490="","",IFERROR(INDEX(PRESUPUESTO!$C$10:$C$174,MATCH($A490&amp;"|"&amp;$B490,PRESUPUESTO!$O$10:$O$174,0)),""))</f>
        <v/>
      </c>
      <c r="L490" s="47">
        <f t="array" ref="L490">IF($A490="","",IFERROR(INDEX(PRESUPUESTO!$B$10:$B$174,MATCH($A490,PRESUPUESTO!$A$10:$A$174,0)),"⚠ clave no existe"))</f>
        <v/>
      </c>
      <c r="M490" s="51">
        <f t="array" ref="M490">IF($A490="","",IFERROR(INDEX(PRESUPUESTO!$C$10:$C$262,MATCH($A490,PRESUPUESTO!$A$10:$A$262,0)),""))</f>
        <v/>
      </c>
      <c r="N490" s="51">
        <f>IF($A490="","",IFERROR(SUMIF($A$10:$A$509,$A490,$I$10:$I$509)-$M490,""))</f>
        <v/>
      </c>
      <c r="O490" s="218" t="n"/>
      <c r="P490" s="4" t="n"/>
      <c r="Q490" s="4" t="n"/>
      <c r="R490" s="4" t="n"/>
      <c r="S490" s="4" t="n"/>
      <c r="T490" s="4" t="n"/>
      <c r="U490" s="4" t="n"/>
      <c r="V490" s="4" t="n"/>
      <c r="W490" s="4" t="n"/>
      <c r="X490" s="4" t="n"/>
      <c r="Y490" s="4" t="n"/>
      <c r="Z490" s="4" t="n"/>
    </row>
    <row r="491" ht="15.75" customHeight="1" s="371">
      <c r="A491" s="218" t="n"/>
      <c r="B491" s="218">
        <f t="array" ref="B491">IF($A491="","",IFERROR(INDEX(PRESUPUESTO!$N$10:$N$262,MATCH($A491,PRESUPUESTO!$A$10:$A$262,0)),""))</f>
        <v/>
      </c>
      <c r="C491" s="218" t="n"/>
      <c r="D491" s="218" t="n"/>
      <c r="E491" s="218" t="n"/>
      <c r="F491" s="218" t="n"/>
      <c r="G491" s="218" t="n"/>
      <c r="H491" s="218" t="n"/>
      <c r="I491" s="218" t="n"/>
      <c r="J491" s="218">
        <f t="array" ref="J491">IF($A491="","",IFERROR(INDEX(PRESUPUESTO!$D$10:$D$174,MATCH($A491&amp;"|"&amp;$B491,PRESUPUESTO!$O$10:$O$174,0)),"⚠"))</f>
        <v/>
      </c>
      <c r="K491" s="218">
        <f t="array" ref="K491">IF($A491="","",IFERROR(INDEX(PRESUPUESTO!$C$10:$C$174,MATCH($A491&amp;"|"&amp;$B491,PRESUPUESTO!$O$10:$O$174,0)),""))</f>
        <v/>
      </c>
      <c r="L491" s="47">
        <f t="array" ref="L491">IF($A491="","",IFERROR(INDEX(PRESUPUESTO!$B$10:$B$174,MATCH($A491,PRESUPUESTO!$A$10:$A$174,0)),"⚠ clave no existe"))</f>
        <v/>
      </c>
      <c r="M491" s="51">
        <f t="array" ref="M491">IF($A491="","",IFERROR(INDEX(PRESUPUESTO!$C$10:$C$262,MATCH($A491,PRESUPUESTO!$A$10:$A$262,0)),""))</f>
        <v/>
      </c>
      <c r="N491" s="51">
        <f>IF($A491="","",IFERROR(SUMIF($A$10:$A$509,$A491,$I$10:$I$509)-$M491,""))</f>
        <v/>
      </c>
      <c r="O491" s="218" t="n"/>
      <c r="P491" s="4" t="n"/>
      <c r="Q491" s="4" t="n"/>
      <c r="R491" s="4" t="n"/>
      <c r="S491" s="4" t="n"/>
      <c r="T491" s="4" t="n"/>
      <c r="U491" s="4" t="n"/>
      <c r="V491" s="4" t="n"/>
      <c r="W491" s="4" t="n"/>
      <c r="X491" s="4" t="n"/>
      <c r="Y491" s="4" t="n"/>
      <c r="Z491" s="4" t="n"/>
    </row>
    <row r="492" ht="15.75" customHeight="1" s="371">
      <c r="A492" s="218" t="n"/>
      <c r="B492" s="218">
        <f t="array" ref="B492">IF($A492="","",IFERROR(INDEX(PRESUPUESTO!$N$10:$N$262,MATCH($A492,PRESUPUESTO!$A$10:$A$262,0)),""))</f>
        <v/>
      </c>
      <c r="C492" s="218" t="n"/>
      <c r="D492" s="218" t="n"/>
      <c r="E492" s="218" t="n"/>
      <c r="F492" s="218" t="n"/>
      <c r="G492" s="218" t="n"/>
      <c r="H492" s="218" t="n"/>
      <c r="I492" s="218" t="n"/>
      <c r="J492" s="218">
        <f t="array" ref="J492">IF($A492="","",IFERROR(INDEX(PRESUPUESTO!$D$10:$D$174,MATCH($A492&amp;"|"&amp;$B492,PRESUPUESTO!$O$10:$O$174,0)),"⚠"))</f>
        <v/>
      </c>
      <c r="K492" s="218">
        <f t="array" ref="K492">IF($A492="","",IFERROR(INDEX(PRESUPUESTO!$C$10:$C$174,MATCH($A492&amp;"|"&amp;$B492,PRESUPUESTO!$O$10:$O$174,0)),""))</f>
        <v/>
      </c>
      <c r="L492" s="47">
        <f t="array" ref="L492">IF($A492="","",IFERROR(INDEX(PRESUPUESTO!$B$10:$B$174,MATCH($A492,PRESUPUESTO!$A$10:$A$174,0)),"⚠ clave no existe"))</f>
        <v/>
      </c>
      <c r="M492" s="51">
        <f t="array" ref="M492">IF($A492="","",IFERROR(INDEX(PRESUPUESTO!$C$10:$C$262,MATCH($A492,PRESUPUESTO!$A$10:$A$262,0)),""))</f>
        <v/>
      </c>
      <c r="N492" s="51">
        <f>IF($A492="","",IFERROR(SUMIF($A$10:$A$509,$A492,$I$10:$I$509)-$M492,""))</f>
        <v/>
      </c>
      <c r="O492" s="218" t="n"/>
      <c r="P492" s="4" t="n"/>
      <c r="Q492" s="4" t="n"/>
      <c r="R492" s="4" t="n"/>
      <c r="S492" s="4" t="n"/>
      <c r="T492" s="4" t="n"/>
      <c r="U492" s="4" t="n"/>
      <c r="V492" s="4" t="n"/>
      <c r="W492" s="4" t="n"/>
      <c r="X492" s="4" t="n"/>
      <c r="Y492" s="4" t="n"/>
      <c r="Z492" s="4" t="n"/>
    </row>
    <row r="493" ht="15.75" customHeight="1" s="371">
      <c r="A493" s="218" t="n"/>
      <c r="B493" s="218">
        <f t="array" ref="B493">IF($A493="","",IFERROR(INDEX(PRESUPUESTO!$N$10:$N$262,MATCH($A493,PRESUPUESTO!$A$10:$A$262,0)),""))</f>
        <v/>
      </c>
      <c r="C493" s="218" t="n"/>
      <c r="D493" s="218" t="n"/>
      <c r="E493" s="218" t="n"/>
      <c r="F493" s="218" t="n"/>
      <c r="G493" s="218" t="n"/>
      <c r="H493" s="218" t="n"/>
      <c r="I493" s="218" t="n"/>
      <c r="J493" s="218">
        <f t="array" ref="J493">IF($A493="","",IFERROR(INDEX(PRESUPUESTO!$D$10:$D$174,MATCH($A493&amp;"|"&amp;$B493,PRESUPUESTO!$O$10:$O$174,0)),"⚠"))</f>
        <v/>
      </c>
      <c r="K493" s="218">
        <f t="array" ref="K493">IF($A493="","",IFERROR(INDEX(PRESUPUESTO!$C$10:$C$174,MATCH($A493&amp;"|"&amp;$B493,PRESUPUESTO!$O$10:$O$174,0)),""))</f>
        <v/>
      </c>
      <c r="L493" s="47">
        <f t="array" ref="L493">IF($A493="","",IFERROR(INDEX(PRESUPUESTO!$B$10:$B$174,MATCH($A493,PRESUPUESTO!$A$10:$A$174,0)),"⚠ clave no existe"))</f>
        <v/>
      </c>
      <c r="M493" s="51">
        <f t="array" ref="M493">IF($A493="","",IFERROR(INDEX(PRESUPUESTO!$C$10:$C$262,MATCH($A493,PRESUPUESTO!$A$10:$A$262,0)),""))</f>
        <v/>
      </c>
      <c r="N493" s="51">
        <f>IF($A493="","",IFERROR(SUMIF($A$10:$A$509,$A493,$I$10:$I$509)-$M493,""))</f>
        <v/>
      </c>
      <c r="O493" s="218" t="n"/>
      <c r="P493" s="4" t="n"/>
      <c r="Q493" s="4" t="n"/>
      <c r="R493" s="4" t="n"/>
      <c r="S493" s="4" t="n"/>
      <c r="T493" s="4" t="n"/>
      <c r="U493" s="4" t="n"/>
      <c r="V493" s="4" t="n"/>
      <c r="W493" s="4" t="n"/>
      <c r="X493" s="4" t="n"/>
      <c r="Y493" s="4" t="n"/>
      <c r="Z493" s="4" t="n"/>
    </row>
    <row r="494" ht="15.75" customHeight="1" s="371">
      <c r="A494" s="218" t="n"/>
      <c r="B494" s="218">
        <f t="array" ref="B494">IF($A494="","",IFERROR(INDEX(PRESUPUESTO!$N$10:$N$262,MATCH($A494,PRESUPUESTO!$A$10:$A$262,0)),""))</f>
        <v/>
      </c>
      <c r="C494" s="218" t="n"/>
      <c r="D494" s="218" t="n"/>
      <c r="E494" s="218" t="n"/>
      <c r="F494" s="218" t="n"/>
      <c r="G494" s="218" t="n"/>
      <c r="H494" s="218" t="n"/>
      <c r="I494" s="218" t="n"/>
      <c r="J494" s="218">
        <f t="array" ref="J494">IF($A494="","",IFERROR(INDEX(PRESUPUESTO!$D$10:$D$174,MATCH($A494&amp;"|"&amp;$B494,PRESUPUESTO!$O$10:$O$174,0)),"⚠"))</f>
        <v/>
      </c>
      <c r="K494" s="218">
        <f t="array" ref="K494">IF($A494="","",IFERROR(INDEX(PRESUPUESTO!$C$10:$C$174,MATCH($A494&amp;"|"&amp;$B494,PRESUPUESTO!$O$10:$O$174,0)),""))</f>
        <v/>
      </c>
      <c r="L494" s="47">
        <f t="array" ref="L494">IF($A494="","",IFERROR(INDEX(PRESUPUESTO!$B$10:$B$174,MATCH($A494,PRESUPUESTO!$A$10:$A$174,0)),"⚠ clave no existe"))</f>
        <v/>
      </c>
      <c r="M494" s="51">
        <f t="array" ref="M494">IF($A494="","",IFERROR(INDEX(PRESUPUESTO!$C$10:$C$262,MATCH($A494,PRESUPUESTO!$A$10:$A$262,0)),""))</f>
        <v/>
      </c>
      <c r="N494" s="51">
        <f>IF($A494="","",IFERROR(SUMIF($A$10:$A$509,$A494,$I$10:$I$509)-$M494,""))</f>
        <v/>
      </c>
      <c r="O494" s="218" t="n"/>
      <c r="P494" s="4" t="n"/>
      <c r="Q494" s="4" t="n"/>
      <c r="R494" s="4" t="n"/>
      <c r="S494" s="4" t="n"/>
      <c r="T494" s="4" t="n"/>
      <c r="U494" s="4" t="n"/>
      <c r="V494" s="4" t="n"/>
      <c r="W494" s="4" t="n"/>
      <c r="X494" s="4" t="n"/>
      <c r="Y494" s="4" t="n"/>
      <c r="Z494" s="4" t="n"/>
    </row>
    <row r="495" ht="15.75" customHeight="1" s="371">
      <c r="A495" s="218" t="n"/>
      <c r="B495" s="218">
        <f t="array" ref="B495">IF($A495="","",IFERROR(INDEX(PRESUPUESTO!$N$10:$N$262,MATCH($A495,PRESUPUESTO!$A$10:$A$262,0)),""))</f>
        <v/>
      </c>
      <c r="C495" s="218" t="n"/>
      <c r="D495" s="218" t="n"/>
      <c r="E495" s="218" t="n"/>
      <c r="F495" s="218" t="n"/>
      <c r="G495" s="218" t="n"/>
      <c r="H495" s="218" t="n"/>
      <c r="I495" s="218" t="n"/>
      <c r="J495" s="218">
        <f t="array" ref="J495">IF($A495="","",IFERROR(INDEX(PRESUPUESTO!$D$10:$D$174,MATCH($A495&amp;"|"&amp;$B495,PRESUPUESTO!$O$10:$O$174,0)),"⚠"))</f>
        <v/>
      </c>
      <c r="K495" s="218">
        <f t="array" ref="K495">IF($A495="","",IFERROR(INDEX(PRESUPUESTO!$C$10:$C$174,MATCH($A495&amp;"|"&amp;$B495,PRESUPUESTO!$O$10:$O$174,0)),""))</f>
        <v/>
      </c>
      <c r="L495" s="47">
        <f t="array" ref="L495">IF($A495="","",IFERROR(INDEX(PRESUPUESTO!$B$10:$B$174,MATCH($A495,PRESUPUESTO!$A$10:$A$174,0)),"⚠ clave no existe"))</f>
        <v/>
      </c>
      <c r="M495" s="51">
        <f t="array" ref="M495">IF($A495="","",IFERROR(INDEX(PRESUPUESTO!$C$10:$C$262,MATCH($A495,PRESUPUESTO!$A$10:$A$262,0)),""))</f>
        <v/>
      </c>
      <c r="N495" s="51">
        <f>IF($A495="","",IFERROR(SUMIF($A$10:$A$509,$A495,$I$10:$I$509)-$M495,""))</f>
        <v/>
      </c>
      <c r="O495" s="218" t="n"/>
      <c r="P495" s="4" t="n"/>
      <c r="Q495" s="4" t="n"/>
      <c r="R495" s="4" t="n"/>
      <c r="S495" s="4" t="n"/>
      <c r="T495" s="4" t="n"/>
      <c r="U495" s="4" t="n"/>
      <c r="V495" s="4" t="n"/>
      <c r="W495" s="4" t="n"/>
      <c r="X495" s="4" t="n"/>
      <c r="Y495" s="4" t="n"/>
      <c r="Z495" s="4" t="n"/>
    </row>
    <row r="496" ht="15.75" customHeight="1" s="371">
      <c r="A496" s="218" t="n"/>
      <c r="B496" s="218">
        <f t="array" ref="B496">IF($A496="","",IFERROR(INDEX(PRESUPUESTO!$N$10:$N$262,MATCH($A496,PRESUPUESTO!$A$10:$A$262,0)),""))</f>
        <v/>
      </c>
      <c r="C496" s="218" t="n"/>
      <c r="D496" s="218" t="n"/>
      <c r="E496" s="218" t="n"/>
      <c r="F496" s="218" t="n"/>
      <c r="G496" s="218" t="n"/>
      <c r="H496" s="218" t="n"/>
      <c r="I496" s="218" t="n"/>
      <c r="J496" s="218">
        <f t="array" ref="J496">IF($A496="","",IFERROR(INDEX(PRESUPUESTO!$D$10:$D$174,MATCH($A496&amp;"|"&amp;$B496,PRESUPUESTO!$O$10:$O$174,0)),"⚠"))</f>
        <v/>
      </c>
      <c r="K496" s="218">
        <f t="array" ref="K496">IF($A496="","",IFERROR(INDEX(PRESUPUESTO!$C$10:$C$174,MATCH($A496&amp;"|"&amp;$B496,PRESUPUESTO!$O$10:$O$174,0)),""))</f>
        <v/>
      </c>
      <c r="L496" s="47">
        <f t="array" ref="L496">IF($A496="","",IFERROR(INDEX(PRESUPUESTO!$B$10:$B$174,MATCH($A496,PRESUPUESTO!$A$10:$A$174,0)),"⚠ clave no existe"))</f>
        <v/>
      </c>
      <c r="M496" s="51">
        <f t="array" ref="M496">IF($A496="","",IFERROR(INDEX(PRESUPUESTO!$C$10:$C$262,MATCH($A496,PRESUPUESTO!$A$10:$A$262,0)),""))</f>
        <v/>
      </c>
      <c r="N496" s="51">
        <f>IF($A496="","",IFERROR(SUMIF($A$10:$A$509,$A496,$I$10:$I$509)-$M496,""))</f>
        <v/>
      </c>
      <c r="O496" s="218" t="n"/>
      <c r="P496" s="4" t="n"/>
      <c r="Q496" s="4" t="n"/>
      <c r="R496" s="4" t="n"/>
      <c r="S496" s="4" t="n"/>
      <c r="T496" s="4" t="n"/>
      <c r="U496" s="4" t="n"/>
      <c r="V496" s="4" t="n"/>
      <c r="W496" s="4" t="n"/>
      <c r="X496" s="4" t="n"/>
      <c r="Y496" s="4" t="n"/>
      <c r="Z496" s="4" t="n"/>
    </row>
    <row r="497" ht="15.75" customHeight="1" s="371">
      <c r="A497" s="218" t="n"/>
      <c r="B497" s="218">
        <f t="array" ref="B497">IF($A497="","",IFERROR(INDEX(PRESUPUESTO!$N$10:$N$262,MATCH($A497,PRESUPUESTO!$A$10:$A$262,0)),""))</f>
        <v/>
      </c>
      <c r="C497" s="218" t="n"/>
      <c r="D497" s="218" t="n"/>
      <c r="E497" s="218" t="n"/>
      <c r="F497" s="218" t="n"/>
      <c r="G497" s="218" t="n"/>
      <c r="H497" s="218" t="n"/>
      <c r="I497" s="218" t="n"/>
      <c r="J497" s="218">
        <f t="array" ref="J497">IF($A497="","",IFERROR(INDEX(PRESUPUESTO!$D$10:$D$174,MATCH($A497&amp;"|"&amp;$B497,PRESUPUESTO!$O$10:$O$174,0)),"⚠"))</f>
        <v/>
      </c>
      <c r="K497" s="218">
        <f t="array" ref="K497">IF($A497="","",IFERROR(INDEX(PRESUPUESTO!$C$10:$C$174,MATCH($A497&amp;"|"&amp;$B497,PRESUPUESTO!$O$10:$O$174,0)),""))</f>
        <v/>
      </c>
      <c r="L497" s="47">
        <f t="array" ref="L497">IF($A497="","",IFERROR(INDEX(PRESUPUESTO!$B$10:$B$174,MATCH($A497,PRESUPUESTO!$A$10:$A$174,0)),"⚠ clave no existe"))</f>
        <v/>
      </c>
      <c r="M497" s="51">
        <f t="array" ref="M497">IF($A497="","",IFERROR(INDEX(PRESUPUESTO!$C$10:$C$262,MATCH($A497,PRESUPUESTO!$A$10:$A$262,0)),""))</f>
        <v/>
      </c>
      <c r="N497" s="51">
        <f>IF($A497="","",IFERROR(SUMIF($A$10:$A$509,$A497,$I$10:$I$509)-$M497,""))</f>
        <v/>
      </c>
      <c r="O497" s="218" t="n"/>
      <c r="P497" s="4" t="n"/>
      <c r="Q497" s="4" t="n"/>
      <c r="R497" s="4" t="n"/>
      <c r="S497" s="4" t="n"/>
      <c r="T497" s="4" t="n"/>
      <c r="U497" s="4" t="n"/>
      <c r="V497" s="4" t="n"/>
      <c r="W497" s="4" t="n"/>
      <c r="X497" s="4" t="n"/>
      <c r="Y497" s="4" t="n"/>
      <c r="Z497" s="4" t="n"/>
    </row>
    <row r="498" ht="15.75" customHeight="1" s="371">
      <c r="A498" s="218" t="n"/>
      <c r="B498" s="218">
        <f t="array" ref="B498">IF($A498="","",IFERROR(INDEX(PRESUPUESTO!$N$10:$N$262,MATCH($A498,PRESUPUESTO!$A$10:$A$262,0)),""))</f>
        <v/>
      </c>
      <c r="C498" s="218" t="n"/>
      <c r="D498" s="218" t="n"/>
      <c r="E498" s="218" t="n"/>
      <c r="F498" s="218" t="n"/>
      <c r="G498" s="218" t="n"/>
      <c r="H498" s="218" t="n"/>
      <c r="I498" s="218" t="n"/>
      <c r="J498" s="218">
        <f t="array" ref="J498">IF($A498="","",IFERROR(INDEX(PRESUPUESTO!$D$10:$D$174,MATCH($A498&amp;"|"&amp;$B498,PRESUPUESTO!$O$10:$O$174,0)),"⚠"))</f>
        <v/>
      </c>
      <c r="K498" s="218">
        <f t="array" ref="K498">IF($A498="","",IFERROR(INDEX(PRESUPUESTO!$C$10:$C$174,MATCH($A498&amp;"|"&amp;$B498,PRESUPUESTO!$O$10:$O$174,0)),""))</f>
        <v/>
      </c>
      <c r="L498" s="47">
        <f t="array" ref="L498">IF($A498="","",IFERROR(INDEX(PRESUPUESTO!$B$10:$B$174,MATCH($A498,PRESUPUESTO!$A$10:$A$174,0)),"⚠ clave no existe"))</f>
        <v/>
      </c>
      <c r="M498" s="51">
        <f t="array" ref="M498">IF($A498="","",IFERROR(INDEX(PRESUPUESTO!$C$10:$C$262,MATCH($A498,PRESUPUESTO!$A$10:$A$262,0)),""))</f>
        <v/>
      </c>
      <c r="N498" s="51">
        <f>IF($A498="","",IFERROR(SUMIF($A$10:$A$509,$A498,$I$10:$I$509)-$M498,""))</f>
        <v/>
      </c>
      <c r="O498" s="218" t="n"/>
      <c r="P498" s="4" t="n"/>
      <c r="Q498" s="4" t="n"/>
      <c r="R498" s="4" t="n"/>
      <c r="S498" s="4" t="n"/>
      <c r="T498" s="4" t="n"/>
      <c r="U498" s="4" t="n"/>
      <c r="V498" s="4" t="n"/>
      <c r="W498" s="4" t="n"/>
      <c r="X498" s="4" t="n"/>
      <c r="Y498" s="4" t="n"/>
      <c r="Z498" s="4" t="n"/>
    </row>
    <row r="499" ht="15.75" customHeight="1" s="371">
      <c r="A499" s="218" t="n"/>
      <c r="B499" s="218">
        <f t="array" ref="B499">IF($A499="","",IFERROR(INDEX(PRESUPUESTO!$N$10:$N$262,MATCH($A499,PRESUPUESTO!$A$10:$A$262,0)),""))</f>
        <v/>
      </c>
      <c r="C499" s="218" t="n"/>
      <c r="D499" s="218" t="n"/>
      <c r="E499" s="218" t="n"/>
      <c r="F499" s="218" t="n"/>
      <c r="G499" s="218" t="n"/>
      <c r="H499" s="218" t="n"/>
      <c r="I499" s="218" t="n"/>
      <c r="J499" s="218">
        <f t="array" ref="J499">IF($A499="","",IFERROR(INDEX(PRESUPUESTO!$D$10:$D$174,MATCH($A499&amp;"|"&amp;$B499,PRESUPUESTO!$O$10:$O$174,0)),"⚠"))</f>
        <v/>
      </c>
      <c r="K499" s="218">
        <f t="array" ref="K499">IF($A499="","",IFERROR(INDEX(PRESUPUESTO!$C$10:$C$174,MATCH($A499&amp;"|"&amp;$B499,PRESUPUESTO!$O$10:$O$174,0)),""))</f>
        <v/>
      </c>
      <c r="L499" s="47">
        <f t="array" ref="L499">IF($A499="","",IFERROR(INDEX(PRESUPUESTO!$B$10:$B$174,MATCH($A499,PRESUPUESTO!$A$10:$A$174,0)),"⚠ clave no existe"))</f>
        <v/>
      </c>
      <c r="M499" s="51">
        <f t="array" ref="M499">IF($A499="","",IFERROR(INDEX(PRESUPUESTO!$C$10:$C$262,MATCH($A499,PRESUPUESTO!$A$10:$A$262,0)),""))</f>
        <v/>
      </c>
      <c r="N499" s="51">
        <f>IF($A499="","",IFERROR(SUMIF($A$10:$A$509,$A499,$I$10:$I$509)-$M499,""))</f>
        <v/>
      </c>
      <c r="O499" s="218" t="n"/>
      <c r="P499" s="4" t="n"/>
      <c r="Q499" s="4" t="n"/>
      <c r="R499" s="4" t="n"/>
      <c r="S499" s="4" t="n"/>
      <c r="T499" s="4" t="n"/>
      <c r="U499" s="4" t="n"/>
      <c r="V499" s="4" t="n"/>
      <c r="W499" s="4" t="n"/>
      <c r="X499" s="4" t="n"/>
      <c r="Y499" s="4" t="n"/>
      <c r="Z499" s="4" t="n"/>
    </row>
    <row r="500" ht="15.75" customHeight="1" s="371">
      <c r="A500" s="218" t="n"/>
      <c r="B500" s="218">
        <f t="array" ref="B500">IF($A500="","",IFERROR(INDEX(PRESUPUESTO!$N$10:$N$262,MATCH($A500,PRESUPUESTO!$A$10:$A$262,0)),""))</f>
        <v/>
      </c>
      <c r="C500" s="218" t="n"/>
      <c r="D500" s="218" t="n"/>
      <c r="E500" s="218" t="n"/>
      <c r="F500" s="218" t="n"/>
      <c r="G500" s="218" t="n"/>
      <c r="H500" s="218" t="n"/>
      <c r="I500" s="218" t="n"/>
      <c r="J500" s="218">
        <f t="array" ref="J500">IF($A500="","",IFERROR(INDEX(PRESUPUESTO!$D$10:$D$174,MATCH($A500&amp;"|"&amp;$B500,PRESUPUESTO!$O$10:$O$174,0)),"⚠"))</f>
        <v/>
      </c>
      <c r="K500" s="218">
        <f t="array" ref="K500">IF($A500="","",IFERROR(INDEX(PRESUPUESTO!$C$10:$C$174,MATCH($A500&amp;"|"&amp;$B500,PRESUPUESTO!$O$10:$O$174,0)),""))</f>
        <v/>
      </c>
      <c r="L500" s="47">
        <f t="array" ref="L500">IF($A500="","",IFERROR(INDEX(PRESUPUESTO!$B$10:$B$174,MATCH($A500,PRESUPUESTO!$A$10:$A$174,0)),"⚠ clave no existe"))</f>
        <v/>
      </c>
      <c r="M500" s="51">
        <f t="array" ref="M500">IF($A500="","",IFERROR(INDEX(PRESUPUESTO!$C$10:$C$262,MATCH($A500,PRESUPUESTO!$A$10:$A$262,0)),""))</f>
        <v/>
      </c>
      <c r="N500" s="51">
        <f>IF($A500="","",IFERROR(SUMIF($A$10:$A$509,$A500,$I$10:$I$509)-$M500,""))</f>
        <v/>
      </c>
      <c r="O500" s="218" t="n"/>
      <c r="P500" s="4" t="n"/>
      <c r="Q500" s="4" t="n"/>
      <c r="R500" s="4" t="n"/>
      <c r="S500" s="4" t="n"/>
      <c r="T500" s="4" t="n"/>
      <c r="U500" s="4" t="n"/>
      <c r="V500" s="4" t="n"/>
      <c r="W500" s="4" t="n"/>
      <c r="X500" s="4" t="n"/>
      <c r="Y500" s="4" t="n"/>
      <c r="Z500" s="4" t="n"/>
    </row>
    <row r="501" ht="15.75" customHeight="1" s="371">
      <c r="A501" s="218" t="n"/>
      <c r="B501" s="218">
        <f t="array" ref="B501">IF($A501="","",IFERROR(INDEX(PRESUPUESTO!$N$10:$N$262,MATCH($A501,PRESUPUESTO!$A$10:$A$262,0)),""))</f>
        <v/>
      </c>
      <c r="C501" s="218" t="n"/>
      <c r="D501" s="218" t="n"/>
      <c r="E501" s="218" t="n"/>
      <c r="F501" s="218" t="n"/>
      <c r="G501" s="218" t="n"/>
      <c r="H501" s="218" t="n"/>
      <c r="I501" s="218" t="n"/>
      <c r="J501" s="218">
        <f t="array" ref="J501">IF($A501="","",IFERROR(INDEX(PRESUPUESTO!$D$10:$D$174,MATCH($A501&amp;"|"&amp;$B501,PRESUPUESTO!$O$10:$O$174,0)),"⚠"))</f>
        <v/>
      </c>
      <c r="K501" s="218">
        <f t="array" ref="K501">IF($A501="","",IFERROR(INDEX(PRESUPUESTO!$C$10:$C$174,MATCH($A501&amp;"|"&amp;$B501,PRESUPUESTO!$O$10:$O$174,0)),""))</f>
        <v/>
      </c>
      <c r="L501" s="47">
        <f t="array" ref="L501">IF($A501="","",IFERROR(INDEX(PRESUPUESTO!$B$10:$B$174,MATCH($A501,PRESUPUESTO!$A$10:$A$174,0)),"⚠ clave no existe"))</f>
        <v/>
      </c>
      <c r="M501" s="51">
        <f t="array" ref="M501">IF($A501="","",IFERROR(INDEX(PRESUPUESTO!$C$10:$C$262,MATCH($A501,PRESUPUESTO!$A$10:$A$262,0)),""))</f>
        <v/>
      </c>
      <c r="N501" s="51">
        <f>IF($A501="","",IFERROR(SUMIF($A$10:$A$509,$A501,$I$10:$I$509)-$M501,""))</f>
        <v/>
      </c>
      <c r="O501" s="218" t="n"/>
      <c r="P501" s="4" t="n"/>
      <c r="Q501" s="4" t="n"/>
      <c r="R501" s="4" t="n"/>
      <c r="S501" s="4" t="n"/>
      <c r="T501" s="4" t="n"/>
      <c r="U501" s="4" t="n"/>
      <c r="V501" s="4" t="n"/>
      <c r="W501" s="4" t="n"/>
      <c r="X501" s="4" t="n"/>
      <c r="Y501" s="4" t="n"/>
      <c r="Z501" s="4" t="n"/>
    </row>
    <row r="502" ht="15.75" customHeight="1" s="371">
      <c r="A502" s="218" t="n"/>
      <c r="B502" s="218">
        <f t="array" ref="B502">IF($A502="","",IFERROR(INDEX(PRESUPUESTO!$N$10:$N$262,MATCH($A502,PRESUPUESTO!$A$10:$A$262,0)),""))</f>
        <v/>
      </c>
      <c r="C502" s="218" t="n"/>
      <c r="D502" s="218" t="n"/>
      <c r="E502" s="218" t="n"/>
      <c r="F502" s="218" t="n"/>
      <c r="G502" s="218" t="n"/>
      <c r="H502" s="218" t="n"/>
      <c r="I502" s="218" t="n"/>
      <c r="J502" s="218">
        <f t="array" ref="J502">IF($A502="","",IFERROR(INDEX(PRESUPUESTO!$D$10:$D$174,MATCH($A502&amp;"|"&amp;$B502,PRESUPUESTO!$O$10:$O$174,0)),"⚠"))</f>
        <v/>
      </c>
      <c r="K502" s="218">
        <f t="array" ref="K502">IF($A502="","",IFERROR(INDEX(PRESUPUESTO!$C$10:$C$174,MATCH($A502&amp;"|"&amp;$B502,PRESUPUESTO!$O$10:$O$174,0)),""))</f>
        <v/>
      </c>
      <c r="L502" s="47">
        <f t="array" ref="L502">IF($A502="","",IFERROR(INDEX(PRESUPUESTO!$B$10:$B$174,MATCH($A502,PRESUPUESTO!$A$10:$A$174,0)),"⚠ clave no existe"))</f>
        <v/>
      </c>
      <c r="M502" s="51">
        <f t="array" ref="M502">IF($A502="","",IFERROR(INDEX(PRESUPUESTO!$C$10:$C$262,MATCH($A502,PRESUPUESTO!$A$10:$A$262,0)),""))</f>
        <v/>
      </c>
      <c r="N502" s="51">
        <f>IF($A502="","",IFERROR(SUMIF($A$10:$A$509,$A502,$I$10:$I$509)-$M502,""))</f>
        <v/>
      </c>
      <c r="O502" s="218" t="n"/>
      <c r="P502" s="4" t="n"/>
      <c r="Q502" s="4" t="n"/>
      <c r="R502" s="4" t="n"/>
      <c r="S502" s="4" t="n"/>
      <c r="T502" s="4" t="n"/>
      <c r="U502" s="4" t="n"/>
      <c r="V502" s="4" t="n"/>
      <c r="W502" s="4" t="n"/>
      <c r="X502" s="4" t="n"/>
      <c r="Y502" s="4" t="n"/>
      <c r="Z502" s="4" t="n"/>
    </row>
    <row r="503" ht="15.75" customHeight="1" s="371">
      <c r="A503" s="218" t="n"/>
      <c r="B503" s="218">
        <f t="array" ref="B503">IF($A503="","",IFERROR(INDEX(PRESUPUESTO!$N$10:$N$262,MATCH($A503,PRESUPUESTO!$A$10:$A$262,0)),""))</f>
        <v/>
      </c>
      <c r="C503" s="218" t="n"/>
      <c r="D503" s="218" t="n"/>
      <c r="E503" s="218" t="n"/>
      <c r="F503" s="218" t="n"/>
      <c r="G503" s="218" t="n"/>
      <c r="H503" s="218" t="n"/>
      <c r="I503" s="218" t="n"/>
      <c r="J503" s="218">
        <f t="array" ref="J503">IF($A503="","",IFERROR(INDEX(PRESUPUESTO!$D$10:$D$174,MATCH($A503&amp;"|"&amp;$B503,PRESUPUESTO!$O$10:$O$174,0)),"⚠"))</f>
        <v/>
      </c>
      <c r="K503" s="218">
        <f t="array" ref="K503">IF($A503="","",IFERROR(INDEX(PRESUPUESTO!$C$10:$C$174,MATCH($A503&amp;"|"&amp;$B503,PRESUPUESTO!$O$10:$O$174,0)),""))</f>
        <v/>
      </c>
      <c r="L503" s="47">
        <f t="array" ref="L503">IF($A503="","",IFERROR(INDEX(PRESUPUESTO!$B$10:$B$174,MATCH($A503,PRESUPUESTO!$A$10:$A$174,0)),"⚠ clave no existe"))</f>
        <v/>
      </c>
      <c r="M503" s="51">
        <f t="array" ref="M503">IF($A503="","",IFERROR(INDEX(PRESUPUESTO!$C$10:$C$262,MATCH($A503,PRESUPUESTO!$A$10:$A$262,0)),""))</f>
        <v/>
      </c>
      <c r="N503" s="51">
        <f>IF($A503="","",IFERROR(SUMIF($A$10:$A$509,$A503,$I$10:$I$509)-$M503,""))</f>
        <v/>
      </c>
      <c r="O503" s="218" t="n"/>
      <c r="P503" s="4" t="n"/>
      <c r="Q503" s="4" t="n"/>
      <c r="R503" s="4" t="n"/>
      <c r="S503" s="4" t="n"/>
      <c r="T503" s="4" t="n"/>
      <c r="U503" s="4" t="n"/>
      <c r="V503" s="4" t="n"/>
      <c r="W503" s="4" t="n"/>
      <c r="X503" s="4" t="n"/>
      <c r="Y503" s="4" t="n"/>
      <c r="Z503" s="4" t="n"/>
    </row>
    <row r="504" ht="15.75" customHeight="1" s="371">
      <c r="A504" s="218" t="n"/>
      <c r="B504" s="218">
        <f t="array" ref="B504">IF($A504="","",IFERROR(INDEX(PRESUPUESTO!$N$10:$N$262,MATCH($A504,PRESUPUESTO!$A$10:$A$262,0)),""))</f>
        <v/>
      </c>
      <c r="C504" s="218" t="n"/>
      <c r="D504" s="218" t="n"/>
      <c r="E504" s="218" t="n"/>
      <c r="F504" s="218" t="n"/>
      <c r="G504" s="218" t="n"/>
      <c r="H504" s="218" t="n"/>
      <c r="I504" s="218" t="n"/>
      <c r="J504" s="218">
        <f t="array" ref="J504">IF($A504="","",IFERROR(INDEX(PRESUPUESTO!$D$10:$D$174,MATCH($A504&amp;"|"&amp;$B504,PRESUPUESTO!$O$10:$O$174,0)),"⚠"))</f>
        <v/>
      </c>
      <c r="K504" s="218">
        <f t="array" ref="K504">IF($A504="","",IFERROR(INDEX(PRESUPUESTO!$C$10:$C$174,MATCH($A504&amp;"|"&amp;$B504,PRESUPUESTO!$O$10:$O$174,0)),""))</f>
        <v/>
      </c>
      <c r="L504" s="47">
        <f t="array" ref="L504">IF($A504="","",IFERROR(INDEX(PRESUPUESTO!$B$10:$B$174,MATCH($A504,PRESUPUESTO!$A$10:$A$174,0)),"⚠ clave no existe"))</f>
        <v/>
      </c>
      <c r="M504" s="51">
        <f t="array" ref="M504">IF($A504="","",IFERROR(INDEX(PRESUPUESTO!$C$10:$C$262,MATCH($A504,PRESUPUESTO!$A$10:$A$262,0)),""))</f>
        <v/>
      </c>
      <c r="N504" s="51">
        <f>IF($A504="","",IFERROR(SUMIF($A$10:$A$509,$A504,$I$10:$I$509)-$M504,""))</f>
        <v/>
      </c>
      <c r="O504" s="218" t="n"/>
      <c r="P504" s="4" t="n"/>
      <c r="Q504" s="4" t="n"/>
      <c r="R504" s="4" t="n"/>
      <c r="S504" s="4" t="n"/>
      <c r="T504" s="4" t="n"/>
      <c r="U504" s="4" t="n"/>
      <c r="V504" s="4" t="n"/>
      <c r="W504" s="4" t="n"/>
      <c r="X504" s="4" t="n"/>
      <c r="Y504" s="4" t="n"/>
      <c r="Z504" s="4" t="n"/>
    </row>
    <row r="505" ht="15.75" customHeight="1" s="371">
      <c r="A505" s="218" t="n"/>
      <c r="B505" s="218">
        <f t="array" ref="B505">IF($A505="","",IFERROR(INDEX(PRESUPUESTO!$N$10:$N$262,MATCH($A505,PRESUPUESTO!$A$10:$A$262,0)),""))</f>
        <v/>
      </c>
      <c r="C505" s="218" t="n"/>
      <c r="D505" s="218" t="n"/>
      <c r="E505" s="218" t="n"/>
      <c r="F505" s="218" t="n"/>
      <c r="G505" s="218" t="n"/>
      <c r="H505" s="218" t="n"/>
      <c r="I505" s="218" t="n"/>
      <c r="J505" s="218">
        <f t="array" ref="J505">IF($A505="","",IFERROR(INDEX(PRESUPUESTO!$D$10:$D$174,MATCH($A505&amp;"|"&amp;$B505,PRESUPUESTO!$O$10:$O$174,0)),"⚠"))</f>
        <v/>
      </c>
      <c r="K505" s="218">
        <f t="array" ref="K505">IF($A505="","",IFERROR(INDEX(PRESUPUESTO!$C$10:$C$174,MATCH($A505&amp;"|"&amp;$B505,PRESUPUESTO!$O$10:$O$174,0)),""))</f>
        <v/>
      </c>
      <c r="L505" s="47">
        <f t="array" ref="L505">IF($A505="","",IFERROR(INDEX(PRESUPUESTO!$B$10:$B$174,MATCH($A505,PRESUPUESTO!$A$10:$A$174,0)),"⚠ clave no existe"))</f>
        <v/>
      </c>
      <c r="M505" s="51">
        <f t="array" ref="M505">IF($A505="","",IFERROR(INDEX(PRESUPUESTO!$C$10:$C$262,MATCH($A505,PRESUPUESTO!$A$10:$A$262,0)),""))</f>
        <v/>
      </c>
      <c r="N505" s="51">
        <f>IF($A505="","",IFERROR(SUMIF($A$10:$A$509,$A505,$I$10:$I$509)-$M505,""))</f>
        <v/>
      </c>
      <c r="O505" s="218" t="n"/>
      <c r="P505" s="4" t="n"/>
      <c r="Q505" s="4" t="n"/>
      <c r="R505" s="4" t="n"/>
      <c r="S505" s="4" t="n"/>
      <c r="T505" s="4" t="n"/>
      <c r="U505" s="4" t="n"/>
      <c r="V505" s="4" t="n"/>
      <c r="W505" s="4" t="n"/>
      <c r="X505" s="4" t="n"/>
      <c r="Y505" s="4" t="n"/>
      <c r="Z505" s="4" t="n"/>
    </row>
    <row r="506" ht="15.75" customHeight="1" s="371">
      <c r="A506" s="218" t="n"/>
      <c r="B506" s="218">
        <f t="array" ref="B506">IF($A506="","",IFERROR(INDEX(PRESUPUESTO!$N$10:$N$262,MATCH($A506,PRESUPUESTO!$A$10:$A$262,0)),""))</f>
        <v/>
      </c>
      <c r="C506" s="218" t="n"/>
      <c r="D506" s="218" t="n"/>
      <c r="E506" s="218" t="n"/>
      <c r="F506" s="218" t="n"/>
      <c r="G506" s="218" t="n"/>
      <c r="H506" s="218" t="n"/>
      <c r="I506" s="218" t="n"/>
      <c r="J506" s="218">
        <f t="array" ref="J506">IF($A506="","",IFERROR(INDEX(PRESUPUESTO!$D$10:$D$174,MATCH($A506&amp;"|"&amp;$B506,PRESUPUESTO!$O$10:$O$174,0)),"⚠"))</f>
        <v/>
      </c>
      <c r="K506" s="218">
        <f t="array" ref="K506">IF($A506="","",IFERROR(INDEX(PRESUPUESTO!$C$10:$C$174,MATCH($A506&amp;"|"&amp;$B506,PRESUPUESTO!$O$10:$O$174,0)),""))</f>
        <v/>
      </c>
      <c r="L506" s="47">
        <f t="array" ref="L506">IF($A506="","",IFERROR(INDEX(PRESUPUESTO!$B$10:$B$174,MATCH($A506,PRESUPUESTO!$A$10:$A$174,0)),"⚠ clave no existe"))</f>
        <v/>
      </c>
      <c r="M506" s="51">
        <f t="array" ref="M506">IF($A506="","",IFERROR(INDEX(PRESUPUESTO!$C$10:$C$262,MATCH($A506,PRESUPUESTO!$A$10:$A$262,0)),""))</f>
        <v/>
      </c>
      <c r="N506" s="51">
        <f>IF($A506="","",IFERROR(SUMIF($A$10:$A$509,$A506,$I$10:$I$509)-$M506,""))</f>
        <v/>
      </c>
      <c r="O506" s="218" t="n"/>
      <c r="P506" s="4" t="n"/>
      <c r="Q506" s="4" t="n"/>
      <c r="R506" s="4" t="n"/>
      <c r="S506" s="4" t="n"/>
      <c r="T506" s="4" t="n"/>
      <c r="U506" s="4" t="n"/>
      <c r="V506" s="4" t="n"/>
      <c r="W506" s="4" t="n"/>
      <c r="X506" s="4" t="n"/>
      <c r="Y506" s="4" t="n"/>
      <c r="Z506" s="4" t="n"/>
    </row>
    <row r="507" ht="15.75" customHeight="1" s="371">
      <c r="A507" s="218" t="n"/>
      <c r="B507" s="218">
        <f t="array" ref="B507">IF($A507="","",IFERROR(INDEX(PRESUPUESTO!$N$10:$N$262,MATCH($A507,PRESUPUESTO!$A$10:$A$262,0)),""))</f>
        <v/>
      </c>
      <c r="C507" s="218" t="n"/>
      <c r="D507" s="218" t="n"/>
      <c r="E507" s="218" t="n"/>
      <c r="F507" s="218" t="n"/>
      <c r="G507" s="218" t="n"/>
      <c r="H507" s="218" t="n"/>
      <c r="I507" s="218" t="n"/>
      <c r="J507" s="218">
        <f t="array" ref="J507">IF($A507="","",IFERROR(INDEX(PRESUPUESTO!$D$10:$D$174,MATCH($A507&amp;"|"&amp;$B507,PRESUPUESTO!$O$10:$O$174,0)),"⚠"))</f>
        <v/>
      </c>
      <c r="K507" s="218">
        <f t="array" ref="K507">IF($A507="","",IFERROR(INDEX(PRESUPUESTO!$C$10:$C$174,MATCH($A507&amp;"|"&amp;$B507,PRESUPUESTO!$O$10:$O$174,0)),""))</f>
        <v/>
      </c>
      <c r="L507" s="47">
        <f t="array" ref="L507">IF($A507="","",IFERROR(INDEX(PRESUPUESTO!$B$10:$B$174,MATCH($A507,PRESUPUESTO!$A$10:$A$174,0)),"⚠ clave no existe"))</f>
        <v/>
      </c>
      <c r="M507" s="51">
        <f t="array" ref="M507">IF($A507="","",IFERROR(INDEX(PRESUPUESTO!$C$10:$C$262,MATCH($A507,PRESUPUESTO!$A$10:$A$262,0)),""))</f>
        <v/>
      </c>
      <c r="N507" s="51">
        <f>IF($A507="","",IFERROR(SUMIF($A$10:$A$509,$A507,$I$10:$I$509)-$M507,""))</f>
        <v/>
      </c>
      <c r="O507" s="218" t="n"/>
      <c r="P507" s="4" t="n"/>
      <c r="Q507" s="4" t="n"/>
      <c r="R507" s="4" t="n"/>
      <c r="S507" s="4" t="n"/>
      <c r="T507" s="4" t="n"/>
      <c r="U507" s="4" t="n"/>
      <c r="V507" s="4" t="n"/>
      <c r="W507" s="4" t="n"/>
      <c r="X507" s="4" t="n"/>
      <c r="Y507" s="4" t="n"/>
      <c r="Z507" s="4" t="n"/>
    </row>
    <row r="508" ht="15.75" customHeight="1" s="371">
      <c r="A508" s="218" t="n"/>
      <c r="B508" s="218">
        <f t="array" ref="B508">IF($A508="","",IFERROR(INDEX(PRESUPUESTO!$N$10:$N$262,MATCH($A508,PRESUPUESTO!$A$10:$A$262,0)),""))</f>
        <v/>
      </c>
      <c r="C508" s="218" t="n"/>
      <c r="D508" s="218" t="n"/>
      <c r="E508" s="218" t="n"/>
      <c r="F508" s="218" t="n"/>
      <c r="G508" s="218" t="n"/>
      <c r="H508" s="218" t="n"/>
      <c r="I508" s="218" t="n"/>
      <c r="J508" s="218">
        <f t="array" ref="J508">IF($A508="","",IFERROR(INDEX(PRESUPUESTO!$D$10:$D$174,MATCH($A508&amp;"|"&amp;$B508,PRESUPUESTO!$O$10:$O$174,0)),"⚠"))</f>
        <v/>
      </c>
      <c r="K508" s="218">
        <f t="array" ref="K508">IF($A508="","",IFERROR(INDEX(PRESUPUESTO!$C$10:$C$174,MATCH($A508&amp;"|"&amp;$B508,PRESUPUESTO!$O$10:$O$174,0)),""))</f>
        <v/>
      </c>
      <c r="L508" s="47">
        <f t="array" ref="L508">IF($A508="","",IFERROR(INDEX(PRESUPUESTO!$B$10:$B$174,MATCH($A508,PRESUPUESTO!$A$10:$A$174,0)),"⚠ clave no existe"))</f>
        <v/>
      </c>
      <c r="M508" s="51">
        <f t="array" ref="M508">IF($A508="","",IFERROR(INDEX(PRESUPUESTO!$C$10:$C$262,MATCH($A508,PRESUPUESTO!$A$10:$A$262,0)),""))</f>
        <v/>
      </c>
      <c r="N508" s="51">
        <f>IF($A508="","",IFERROR(SUMIF($A$10:$A$509,$A508,$I$10:$I$509)-$M508,""))</f>
        <v/>
      </c>
      <c r="O508" s="218" t="n"/>
      <c r="P508" s="4" t="n"/>
      <c r="Q508" s="4" t="n"/>
      <c r="R508" s="4" t="n"/>
      <c r="S508" s="4" t="n"/>
      <c r="T508" s="4" t="n"/>
      <c r="U508" s="4" t="n"/>
      <c r="V508" s="4" t="n"/>
      <c r="W508" s="4" t="n"/>
      <c r="X508" s="4" t="n"/>
      <c r="Y508" s="4" t="n"/>
      <c r="Z508" s="4" t="n"/>
    </row>
    <row r="509" ht="15.75" customHeight="1" s="371">
      <c r="A509" s="218" t="n"/>
      <c r="B509" s="218">
        <f t="array" ref="B509">IF($A509="","",IFERROR(INDEX(PRESUPUESTO!$N$10:$N$262,MATCH($A509,PRESUPUESTO!$A$10:$A$262,0)),""))</f>
        <v/>
      </c>
      <c r="C509" s="218" t="n"/>
      <c r="D509" s="218" t="n"/>
      <c r="E509" s="218" t="n"/>
      <c r="F509" s="218" t="n"/>
      <c r="G509" s="218" t="n"/>
      <c r="H509" s="218" t="n"/>
      <c r="I509" s="218" t="n"/>
      <c r="J509" s="218">
        <f t="array" ref="J509">IF($A509="","",IFERROR(INDEX(PRESUPUESTO!$D$10:$D$174,MATCH($A509&amp;"|"&amp;$B509,PRESUPUESTO!$O$10:$O$174,0)),"⚠"))</f>
        <v/>
      </c>
      <c r="K509" s="218">
        <f t="array" ref="K509">IF($A509="","",IFERROR(INDEX(PRESUPUESTO!$C$10:$C$174,MATCH($A509&amp;"|"&amp;$B509,PRESUPUESTO!$O$10:$O$174,0)),""))</f>
        <v/>
      </c>
      <c r="L509" s="47">
        <f t="array" ref="L509">IF($A509="","",IFERROR(INDEX(PRESUPUESTO!$B$10:$B$174,MATCH($A509,PRESUPUESTO!$A$10:$A$174,0)),"⚠ clave no existe"))</f>
        <v/>
      </c>
      <c r="M509" s="51">
        <f t="array" ref="M509">IF($A509="","",IFERROR(INDEX(PRESUPUESTO!$C$10:$C$262,MATCH($A509,PRESUPUESTO!$A$10:$A$262,0)),""))</f>
        <v/>
      </c>
      <c r="N509" s="51">
        <f>IF($A509="","",IFERROR(SUMIF($A$10:$A$509,$A509,$I$10:$I$509)-$M509,""))</f>
        <v/>
      </c>
      <c r="O509" s="218" t="n"/>
      <c r="P509" s="4" t="n"/>
      <c r="Q509" s="4" t="n"/>
      <c r="R509" s="4" t="n"/>
      <c r="S509" s="4" t="n"/>
      <c r="T509" s="4" t="n"/>
      <c r="U509" s="4" t="n"/>
      <c r="V509" s="4" t="n"/>
      <c r="W509" s="4" t="n"/>
      <c r="X509" s="4" t="n"/>
      <c r="Y509" s="4" t="n"/>
      <c r="Z509" s="4" t="n"/>
    </row>
    <row r="510" ht="15.75" customHeight="1" s="371">
      <c r="A510" s="218" t="n"/>
      <c r="B510" s="218" t="n"/>
      <c r="C510" s="218" t="n"/>
      <c r="D510" s="218" t="n"/>
      <c r="E510" s="218" t="n"/>
      <c r="F510" s="218" t="n"/>
      <c r="G510" s="218" t="n"/>
      <c r="H510" s="218" t="n"/>
      <c r="I510" s="218" t="n"/>
      <c r="J510" s="218" t="n"/>
      <c r="K510" s="218" t="n"/>
      <c r="L510" s="4" t="n"/>
      <c r="M510" s="218" t="n"/>
      <c r="N510" s="218" t="n"/>
      <c r="O510" s="218" t="n"/>
      <c r="P510" s="4" t="n"/>
      <c r="Q510" s="4" t="n"/>
      <c r="R510" s="4" t="n"/>
      <c r="S510" s="4" t="n"/>
      <c r="T510" s="4" t="n"/>
      <c r="U510" s="4" t="n"/>
      <c r="V510" s="4" t="n"/>
      <c r="W510" s="4" t="n"/>
      <c r="X510" s="4" t="n"/>
      <c r="Y510" s="4" t="n"/>
      <c r="Z510" s="4" t="n"/>
    </row>
    <row r="511" ht="15.75" customHeight="1" s="371">
      <c r="A511" s="218" t="n"/>
      <c r="B511" s="218" t="n"/>
      <c r="C511" s="218" t="n"/>
      <c r="D511" s="218" t="n"/>
      <c r="E511" s="218" t="n"/>
      <c r="F511" s="218" t="n"/>
      <c r="G511" s="218" t="n"/>
      <c r="H511" s="218" t="n"/>
      <c r="I511" s="218" t="n"/>
      <c r="J511" s="218" t="n"/>
      <c r="K511" s="218" t="n"/>
      <c r="L511" s="4" t="n"/>
      <c r="M511" s="218" t="n"/>
      <c r="N511" s="218" t="n"/>
      <c r="O511" s="218" t="n"/>
      <c r="P511" s="4" t="n"/>
      <c r="Q511" s="4" t="n"/>
      <c r="R511" s="4" t="n"/>
      <c r="S511" s="4" t="n"/>
      <c r="T511" s="4" t="n"/>
      <c r="U511" s="4" t="n"/>
      <c r="V511" s="4" t="n"/>
      <c r="W511" s="4" t="n"/>
      <c r="X511" s="4" t="n"/>
      <c r="Y511" s="4" t="n"/>
      <c r="Z511" s="4" t="n"/>
    </row>
    <row r="512" ht="15.75" customHeight="1" s="371">
      <c r="A512" s="218" t="n"/>
      <c r="B512" s="218" t="n"/>
      <c r="C512" s="218" t="n"/>
      <c r="D512" s="218" t="n"/>
      <c r="E512" s="218" t="n"/>
      <c r="F512" s="218" t="n"/>
      <c r="G512" s="218" t="n"/>
      <c r="H512" s="218" t="n"/>
      <c r="I512" s="218" t="n"/>
      <c r="J512" s="218" t="n"/>
      <c r="K512" s="218" t="n"/>
      <c r="L512" s="4" t="n"/>
      <c r="M512" s="218" t="n"/>
      <c r="N512" s="218" t="n"/>
      <c r="O512" s="218" t="n"/>
      <c r="P512" s="4" t="n"/>
      <c r="Q512" s="4" t="n"/>
      <c r="R512" s="4" t="n"/>
      <c r="S512" s="4" t="n"/>
      <c r="T512" s="4" t="n"/>
      <c r="U512" s="4" t="n"/>
      <c r="V512" s="4" t="n"/>
      <c r="W512" s="4" t="n"/>
      <c r="X512" s="4" t="n"/>
      <c r="Y512" s="4" t="n"/>
      <c r="Z512" s="4" t="n"/>
    </row>
    <row r="513" ht="15.75" customHeight="1" s="371">
      <c r="A513" s="218" t="n"/>
      <c r="B513" s="218" t="n"/>
      <c r="C513" s="218" t="n"/>
      <c r="D513" s="218" t="n"/>
      <c r="E513" s="218" t="n"/>
      <c r="F513" s="218" t="n"/>
      <c r="G513" s="218" t="n"/>
      <c r="H513" s="218" t="n"/>
      <c r="I513" s="218" t="n"/>
      <c r="J513" s="218" t="n"/>
      <c r="K513" s="218" t="n"/>
      <c r="L513" s="4" t="n"/>
      <c r="M513" s="218" t="n"/>
      <c r="N513" s="218" t="n"/>
      <c r="O513" s="218" t="n"/>
      <c r="P513" s="4" t="n"/>
      <c r="Q513" s="4" t="n"/>
      <c r="R513" s="4" t="n"/>
      <c r="S513" s="4" t="n"/>
      <c r="T513" s="4" t="n"/>
      <c r="U513" s="4" t="n"/>
      <c r="V513" s="4" t="n"/>
      <c r="W513" s="4" t="n"/>
      <c r="X513" s="4" t="n"/>
      <c r="Y513" s="4" t="n"/>
      <c r="Z513" s="4" t="n"/>
    </row>
    <row r="514" ht="15.75" customHeight="1" s="371">
      <c r="A514" s="218" t="n"/>
      <c r="B514" s="218" t="n"/>
      <c r="C514" s="218" t="n"/>
      <c r="D514" s="218" t="n"/>
      <c r="E514" s="218" t="n"/>
      <c r="F514" s="218" t="n"/>
      <c r="G514" s="218" t="n"/>
      <c r="H514" s="218" t="n"/>
      <c r="I514" s="218" t="n"/>
      <c r="J514" s="218" t="n"/>
      <c r="K514" s="218" t="n"/>
      <c r="L514" s="4" t="n"/>
      <c r="M514" s="218" t="n"/>
      <c r="N514" s="218" t="n"/>
      <c r="O514" s="218" t="n"/>
      <c r="P514" s="4" t="n"/>
      <c r="Q514" s="4" t="n"/>
      <c r="R514" s="4" t="n"/>
      <c r="S514" s="4" t="n"/>
      <c r="T514" s="4" t="n"/>
      <c r="U514" s="4" t="n"/>
      <c r="V514" s="4" t="n"/>
      <c r="W514" s="4" t="n"/>
      <c r="X514" s="4" t="n"/>
      <c r="Y514" s="4" t="n"/>
      <c r="Z514" s="4" t="n"/>
    </row>
    <row r="515" ht="15.75" customHeight="1" s="371">
      <c r="A515" s="218" t="n"/>
      <c r="B515" s="218" t="n"/>
      <c r="C515" s="218" t="n"/>
      <c r="D515" s="218" t="n"/>
      <c r="E515" s="218" t="n"/>
      <c r="F515" s="218" t="n"/>
      <c r="G515" s="218" t="n"/>
      <c r="H515" s="218" t="n"/>
      <c r="I515" s="218" t="n"/>
      <c r="J515" s="218" t="n"/>
      <c r="K515" s="218" t="n"/>
      <c r="L515" s="4" t="n"/>
      <c r="M515" s="218" t="n"/>
      <c r="N515" s="218" t="n"/>
      <c r="O515" s="218" t="n"/>
      <c r="P515" s="4" t="n"/>
      <c r="Q515" s="4" t="n"/>
      <c r="R515" s="4" t="n"/>
      <c r="S515" s="4" t="n"/>
      <c r="T515" s="4" t="n"/>
      <c r="U515" s="4" t="n"/>
      <c r="V515" s="4" t="n"/>
      <c r="W515" s="4" t="n"/>
      <c r="X515" s="4" t="n"/>
      <c r="Y515" s="4" t="n"/>
      <c r="Z515" s="4" t="n"/>
    </row>
    <row r="516" ht="15.75" customHeight="1" s="371">
      <c r="A516" s="218" t="n"/>
      <c r="B516" s="218" t="n"/>
      <c r="C516" s="218" t="n"/>
      <c r="D516" s="218" t="n"/>
      <c r="E516" s="218" t="n"/>
      <c r="F516" s="218" t="n"/>
      <c r="G516" s="218" t="n"/>
      <c r="H516" s="218" t="n"/>
      <c r="I516" s="218" t="n"/>
      <c r="J516" s="218" t="n"/>
      <c r="K516" s="218" t="n"/>
      <c r="L516" s="4" t="n"/>
      <c r="M516" s="218" t="n"/>
      <c r="N516" s="218" t="n"/>
      <c r="O516" s="218" t="n"/>
      <c r="P516" s="4" t="n"/>
      <c r="Q516" s="4" t="n"/>
      <c r="R516" s="4" t="n"/>
      <c r="S516" s="4" t="n"/>
      <c r="T516" s="4" t="n"/>
      <c r="U516" s="4" t="n"/>
      <c r="V516" s="4" t="n"/>
      <c r="W516" s="4" t="n"/>
      <c r="X516" s="4" t="n"/>
      <c r="Y516" s="4" t="n"/>
      <c r="Z516" s="4" t="n"/>
    </row>
    <row r="517" ht="15.75" customHeight="1" s="371">
      <c r="A517" s="218" t="n"/>
      <c r="B517" s="218" t="n"/>
      <c r="C517" s="218" t="n"/>
      <c r="D517" s="218" t="n"/>
      <c r="E517" s="218" t="n"/>
      <c r="F517" s="218" t="n"/>
      <c r="G517" s="218" t="n"/>
      <c r="H517" s="218" t="n"/>
      <c r="I517" s="218" t="n"/>
      <c r="J517" s="218" t="n"/>
      <c r="K517" s="218" t="n"/>
      <c r="L517" s="4" t="n"/>
      <c r="M517" s="218" t="n"/>
      <c r="N517" s="218" t="n"/>
      <c r="O517" s="218" t="n"/>
      <c r="P517" s="4" t="n"/>
      <c r="Q517" s="4" t="n"/>
      <c r="R517" s="4" t="n"/>
      <c r="S517" s="4" t="n"/>
      <c r="T517" s="4" t="n"/>
      <c r="U517" s="4" t="n"/>
      <c r="V517" s="4" t="n"/>
      <c r="W517" s="4" t="n"/>
      <c r="X517" s="4" t="n"/>
      <c r="Y517" s="4" t="n"/>
      <c r="Z517" s="4" t="n"/>
    </row>
    <row r="518" ht="15.75" customHeight="1" s="371">
      <c r="A518" s="218" t="n"/>
      <c r="B518" s="218" t="n"/>
      <c r="C518" s="218" t="n"/>
      <c r="D518" s="218" t="n"/>
      <c r="E518" s="218" t="n"/>
      <c r="F518" s="218" t="n"/>
      <c r="G518" s="218" t="n"/>
      <c r="H518" s="218" t="n"/>
      <c r="I518" s="218" t="n"/>
      <c r="J518" s="218" t="n"/>
      <c r="K518" s="218" t="n"/>
      <c r="L518" s="4" t="n"/>
      <c r="M518" s="218" t="n"/>
      <c r="N518" s="218" t="n"/>
      <c r="O518" s="218" t="n"/>
      <c r="P518" s="4" t="n"/>
      <c r="Q518" s="4" t="n"/>
      <c r="R518" s="4" t="n"/>
      <c r="S518" s="4" t="n"/>
      <c r="T518" s="4" t="n"/>
      <c r="U518" s="4" t="n"/>
      <c r="V518" s="4" t="n"/>
      <c r="W518" s="4" t="n"/>
      <c r="X518" s="4" t="n"/>
      <c r="Y518" s="4" t="n"/>
      <c r="Z518" s="4" t="n"/>
    </row>
    <row r="519" ht="15.75" customHeight="1" s="371">
      <c r="A519" s="218" t="n"/>
      <c r="B519" s="218" t="n"/>
      <c r="C519" s="218" t="n"/>
      <c r="D519" s="218" t="n"/>
      <c r="E519" s="218" t="n"/>
      <c r="F519" s="218" t="n"/>
      <c r="G519" s="218" t="n"/>
      <c r="H519" s="218" t="n"/>
      <c r="I519" s="218" t="n"/>
      <c r="J519" s="218" t="n"/>
      <c r="K519" s="218" t="n"/>
      <c r="L519" s="4" t="n"/>
      <c r="M519" s="218" t="n"/>
      <c r="N519" s="218" t="n"/>
      <c r="O519" s="218" t="n"/>
      <c r="P519" s="4" t="n"/>
      <c r="Q519" s="4" t="n"/>
      <c r="R519" s="4" t="n"/>
      <c r="S519" s="4" t="n"/>
      <c r="T519" s="4" t="n"/>
      <c r="U519" s="4" t="n"/>
      <c r="V519" s="4" t="n"/>
      <c r="W519" s="4" t="n"/>
      <c r="X519" s="4" t="n"/>
      <c r="Y519" s="4" t="n"/>
      <c r="Z519" s="4" t="n"/>
    </row>
    <row r="520" ht="15.75" customHeight="1" s="371">
      <c r="A520" s="218" t="n"/>
      <c r="B520" s="218" t="n"/>
      <c r="C520" s="218" t="n"/>
      <c r="D520" s="218" t="n"/>
      <c r="E520" s="218" t="n"/>
      <c r="F520" s="218" t="n"/>
      <c r="G520" s="218" t="n"/>
      <c r="H520" s="218" t="n"/>
      <c r="I520" s="218" t="n"/>
      <c r="J520" s="218" t="n"/>
      <c r="K520" s="218" t="n"/>
      <c r="L520" s="4" t="n"/>
      <c r="M520" s="218" t="n"/>
      <c r="N520" s="218" t="n"/>
      <c r="O520" s="218" t="n"/>
      <c r="P520" s="4" t="n"/>
      <c r="Q520" s="4" t="n"/>
      <c r="R520" s="4" t="n"/>
      <c r="S520" s="4" t="n"/>
      <c r="T520" s="4" t="n"/>
      <c r="U520" s="4" t="n"/>
      <c r="V520" s="4" t="n"/>
      <c r="W520" s="4" t="n"/>
      <c r="X520" s="4" t="n"/>
      <c r="Y520" s="4" t="n"/>
      <c r="Z520" s="4" t="n"/>
    </row>
    <row r="521" ht="15.75" customHeight="1" s="371">
      <c r="A521" s="218" t="n"/>
      <c r="B521" s="218" t="n"/>
      <c r="C521" s="218" t="n"/>
      <c r="D521" s="218" t="n"/>
      <c r="E521" s="218" t="n"/>
      <c r="F521" s="218" t="n"/>
      <c r="G521" s="218" t="n"/>
      <c r="H521" s="218" t="n"/>
      <c r="I521" s="218" t="n"/>
      <c r="J521" s="218" t="n"/>
      <c r="K521" s="218" t="n"/>
      <c r="L521" s="4" t="n"/>
      <c r="M521" s="218" t="n"/>
      <c r="N521" s="218" t="n"/>
      <c r="O521" s="218" t="n"/>
      <c r="P521" s="4" t="n"/>
      <c r="Q521" s="4" t="n"/>
      <c r="R521" s="4" t="n"/>
      <c r="S521" s="4" t="n"/>
      <c r="T521" s="4" t="n"/>
      <c r="U521" s="4" t="n"/>
      <c r="V521" s="4" t="n"/>
      <c r="W521" s="4" t="n"/>
      <c r="X521" s="4" t="n"/>
      <c r="Y521" s="4" t="n"/>
      <c r="Z521" s="4" t="n"/>
    </row>
    <row r="522" ht="15.75" customHeight="1" s="371">
      <c r="A522" s="218" t="n"/>
      <c r="B522" s="218" t="n"/>
      <c r="C522" s="218" t="n"/>
      <c r="D522" s="218" t="n"/>
      <c r="E522" s="218" t="n"/>
      <c r="F522" s="218" t="n"/>
      <c r="G522" s="218" t="n"/>
      <c r="H522" s="218" t="n"/>
      <c r="I522" s="218" t="n"/>
      <c r="J522" s="218" t="n"/>
      <c r="K522" s="218" t="n"/>
      <c r="L522" s="4" t="n"/>
      <c r="M522" s="218" t="n"/>
      <c r="N522" s="218" t="n"/>
      <c r="O522" s="218" t="n"/>
      <c r="P522" s="4" t="n"/>
      <c r="Q522" s="4" t="n"/>
      <c r="R522" s="4" t="n"/>
      <c r="S522" s="4" t="n"/>
      <c r="T522" s="4" t="n"/>
      <c r="U522" s="4" t="n"/>
      <c r="V522" s="4" t="n"/>
      <c r="W522" s="4" t="n"/>
      <c r="X522" s="4" t="n"/>
      <c r="Y522" s="4" t="n"/>
      <c r="Z522" s="4" t="n"/>
    </row>
    <row r="523" ht="15.75" customHeight="1" s="371">
      <c r="A523" s="218" t="n"/>
      <c r="B523" s="218" t="n"/>
      <c r="C523" s="218" t="n"/>
      <c r="D523" s="218" t="n"/>
      <c r="E523" s="218" t="n"/>
      <c r="F523" s="218" t="n"/>
      <c r="G523" s="218" t="n"/>
      <c r="H523" s="218" t="n"/>
      <c r="I523" s="218" t="n"/>
      <c r="J523" s="218" t="n"/>
      <c r="K523" s="218" t="n"/>
      <c r="L523" s="4" t="n"/>
      <c r="M523" s="218" t="n"/>
      <c r="N523" s="218" t="n"/>
      <c r="O523" s="218" t="n"/>
      <c r="P523" s="4" t="n"/>
      <c r="Q523" s="4" t="n"/>
      <c r="R523" s="4" t="n"/>
      <c r="S523" s="4" t="n"/>
      <c r="T523" s="4" t="n"/>
      <c r="U523" s="4" t="n"/>
      <c r="V523" s="4" t="n"/>
      <c r="W523" s="4" t="n"/>
      <c r="X523" s="4" t="n"/>
      <c r="Y523" s="4" t="n"/>
      <c r="Z523" s="4" t="n"/>
    </row>
    <row r="524" ht="15.75" customHeight="1" s="371">
      <c r="A524" s="218" t="n"/>
      <c r="B524" s="218" t="n"/>
      <c r="C524" s="218" t="n"/>
      <c r="D524" s="218" t="n"/>
      <c r="E524" s="218" t="n"/>
      <c r="F524" s="218" t="n"/>
      <c r="G524" s="218" t="n"/>
      <c r="H524" s="218" t="n"/>
      <c r="I524" s="218" t="n"/>
      <c r="J524" s="218" t="n"/>
      <c r="K524" s="218" t="n"/>
      <c r="L524" s="4" t="n"/>
      <c r="M524" s="218" t="n"/>
      <c r="N524" s="218" t="n"/>
      <c r="O524" s="218" t="n"/>
      <c r="P524" s="4" t="n"/>
      <c r="Q524" s="4" t="n"/>
      <c r="R524" s="4" t="n"/>
      <c r="S524" s="4" t="n"/>
      <c r="T524" s="4" t="n"/>
      <c r="U524" s="4" t="n"/>
      <c r="V524" s="4" t="n"/>
      <c r="W524" s="4" t="n"/>
      <c r="X524" s="4" t="n"/>
      <c r="Y524" s="4" t="n"/>
      <c r="Z524" s="4" t="n"/>
    </row>
    <row r="525" ht="15.75" customHeight="1" s="371">
      <c r="A525" s="218" t="n"/>
      <c r="B525" s="218" t="n"/>
      <c r="C525" s="218" t="n"/>
      <c r="D525" s="218" t="n"/>
      <c r="E525" s="218" t="n"/>
      <c r="F525" s="218" t="n"/>
      <c r="G525" s="218" t="n"/>
      <c r="H525" s="218" t="n"/>
      <c r="I525" s="218" t="n"/>
      <c r="J525" s="218" t="n"/>
      <c r="K525" s="218" t="n"/>
      <c r="L525" s="4" t="n"/>
      <c r="M525" s="218" t="n"/>
      <c r="N525" s="218" t="n"/>
      <c r="O525" s="218" t="n"/>
      <c r="P525" s="4" t="n"/>
      <c r="Q525" s="4" t="n"/>
      <c r="R525" s="4" t="n"/>
      <c r="S525" s="4" t="n"/>
      <c r="T525" s="4" t="n"/>
      <c r="U525" s="4" t="n"/>
      <c r="V525" s="4" t="n"/>
      <c r="W525" s="4" t="n"/>
      <c r="X525" s="4" t="n"/>
      <c r="Y525" s="4" t="n"/>
      <c r="Z525" s="4" t="n"/>
    </row>
    <row r="526" ht="15.75" customHeight="1" s="371">
      <c r="A526" s="218" t="n"/>
      <c r="B526" s="218" t="n"/>
      <c r="C526" s="218" t="n"/>
      <c r="D526" s="218" t="n"/>
      <c r="E526" s="218" t="n"/>
      <c r="F526" s="218" t="n"/>
      <c r="G526" s="218" t="n"/>
      <c r="H526" s="218" t="n"/>
      <c r="I526" s="218" t="n"/>
      <c r="J526" s="218" t="n"/>
      <c r="K526" s="218" t="n"/>
      <c r="L526" s="4" t="n"/>
      <c r="M526" s="218" t="n"/>
      <c r="N526" s="218" t="n"/>
      <c r="O526" s="218" t="n"/>
      <c r="P526" s="4" t="n"/>
      <c r="Q526" s="4" t="n"/>
      <c r="R526" s="4" t="n"/>
      <c r="S526" s="4" t="n"/>
      <c r="T526" s="4" t="n"/>
      <c r="U526" s="4" t="n"/>
      <c r="V526" s="4" t="n"/>
      <c r="W526" s="4" t="n"/>
      <c r="X526" s="4" t="n"/>
      <c r="Y526" s="4" t="n"/>
      <c r="Z526" s="4" t="n"/>
    </row>
    <row r="527" ht="15.75" customHeight="1" s="371">
      <c r="A527" s="218" t="n"/>
      <c r="B527" s="218" t="n"/>
      <c r="C527" s="218" t="n"/>
      <c r="D527" s="218" t="n"/>
      <c r="E527" s="218" t="n"/>
      <c r="F527" s="218" t="n"/>
      <c r="G527" s="218" t="n"/>
      <c r="H527" s="218" t="n"/>
      <c r="I527" s="218" t="n"/>
      <c r="J527" s="218" t="n"/>
      <c r="K527" s="218" t="n"/>
      <c r="L527" s="4" t="n"/>
      <c r="M527" s="218" t="n"/>
      <c r="N527" s="218" t="n"/>
      <c r="O527" s="218" t="n"/>
      <c r="P527" s="4" t="n"/>
      <c r="Q527" s="4" t="n"/>
      <c r="R527" s="4" t="n"/>
      <c r="S527" s="4" t="n"/>
      <c r="T527" s="4" t="n"/>
      <c r="U527" s="4" t="n"/>
      <c r="V527" s="4" t="n"/>
      <c r="W527" s="4" t="n"/>
      <c r="X527" s="4" t="n"/>
      <c r="Y527" s="4" t="n"/>
      <c r="Z527" s="4" t="n"/>
    </row>
    <row r="528" ht="15.75" customHeight="1" s="371">
      <c r="A528" s="218" t="n"/>
      <c r="B528" s="218" t="n"/>
      <c r="C528" s="218" t="n"/>
      <c r="D528" s="218" t="n"/>
      <c r="E528" s="218" t="n"/>
      <c r="F528" s="218" t="n"/>
      <c r="G528" s="218" t="n"/>
      <c r="H528" s="218" t="n"/>
      <c r="I528" s="218" t="n"/>
      <c r="J528" s="218" t="n"/>
      <c r="K528" s="218" t="n"/>
      <c r="L528" s="4" t="n"/>
      <c r="M528" s="218" t="n"/>
      <c r="N528" s="218" t="n"/>
      <c r="O528" s="218" t="n"/>
      <c r="P528" s="4" t="n"/>
      <c r="Q528" s="4" t="n"/>
      <c r="R528" s="4" t="n"/>
      <c r="S528" s="4" t="n"/>
      <c r="T528" s="4" t="n"/>
      <c r="U528" s="4" t="n"/>
      <c r="V528" s="4" t="n"/>
      <c r="W528" s="4" t="n"/>
      <c r="X528" s="4" t="n"/>
      <c r="Y528" s="4" t="n"/>
      <c r="Z528" s="4" t="n"/>
    </row>
    <row r="529" ht="15.75" customHeight="1" s="371">
      <c r="A529" s="218" t="n"/>
      <c r="B529" s="218" t="n"/>
      <c r="C529" s="218" t="n"/>
      <c r="D529" s="218" t="n"/>
      <c r="E529" s="218" t="n"/>
      <c r="F529" s="218" t="n"/>
      <c r="G529" s="218" t="n"/>
      <c r="H529" s="218" t="n"/>
      <c r="I529" s="218" t="n"/>
      <c r="J529" s="218" t="n"/>
      <c r="K529" s="218" t="n"/>
      <c r="L529" s="4" t="n"/>
      <c r="M529" s="218" t="n"/>
      <c r="N529" s="218" t="n"/>
      <c r="O529" s="218" t="n"/>
      <c r="P529" s="4" t="n"/>
      <c r="Q529" s="4" t="n"/>
      <c r="R529" s="4" t="n"/>
      <c r="S529" s="4" t="n"/>
      <c r="T529" s="4" t="n"/>
      <c r="U529" s="4" t="n"/>
      <c r="V529" s="4" t="n"/>
      <c r="W529" s="4" t="n"/>
      <c r="X529" s="4" t="n"/>
      <c r="Y529" s="4" t="n"/>
      <c r="Z529" s="4" t="n"/>
    </row>
    <row r="530" ht="15.75" customHeight="1" s="371">
      <c r="A530" s="218" t="n"/>
      <c r="B530" s="218" t="n"/>
      <c r="C530" s="218" t="n"/>
      <c r="D530" s="218" t="n"/>
      <c r="E530" s="218" t="n"/>
      <c r="F530" s="218" t="n"/>
      <c r="G530" s="218" t="n"/>
      <c r="H530" s="218" t="n"/>
      <c r="I530" s="218" t="n"/>
      <c r="J530" s="218" t="n"/>
      <c r="K530" s="218" t="n"/>
      <c r="L530" s="4" t="n"/>
      <c r="M530" s="218" t="n"/>
      <c r="N530" s="218" t="n"/>
      <c r="O530" s="218" t="n"/>
      <c r="P530" s="4" t="n"/>
      <c r="Q530" s="4" t="n"/>
      <c r="R530" s="4" t="n"/>
      <c r="S530" s="4" t="n"/>
      <c r="T530" s="4" t="n"/>
      <c r="U530" s="4" t="n"/>
      <c r="V530" s="4" t="n"/>
      <c r="W530" s="4" t="n"/>
      <c r="X530" s="4" t="n"/>
      <c r="Y530" s="4" t="n"/>
      <c r="Z530" s="4" t="n"/>
    </row>
    <row r="531" ht="15.75" customHeight="1" s="371">
      <c r="A531" s="218" t="n"/>
      <c r="B531" s="218" t="n"/>
      <c r="C531" s="218" t="n"/>
      <c r="D531" s="218" t="n"/>
      <c r="E531" s="218" t="n"/>
      <c r="F531" s="218" t="n"/>
      <c r="G531" s="218" t="n"/>
      <c r="H531" s="218" t="n"/>
      <c r="I531" s="218" t="n"/>
      <c r="J531" s="218" t="n"/>
      <c r="K531" s="218" t="n"/>
      <c r="L531" s="4" t="n"/>
      <c r="M531" s="218" t="n"/>
      <c r="N531" s="218" t="n"/>
      <c r="O531" s="218" t="n"/>
      <c r="P531" s="4" t="n"/>
      <c r="Q531" s="4" t="n"/>
      <c r="R531" s="4" t="n"/>
      <c r="S531" s="4" t="n"/>
      <c r="T531" s="4" t="n"/>
      <c r="U531" s="4" t="n"/>
      <c r="V531" s="4" t="n"/>
      <c r="W531" s="4" t="n"/>
      <c r="X531" s="4" t="n"/>
      <c r="Y531" s="4" t="n"/>
      <c r="Z531" s="4" t="n"/>
    </row>
    <row r="532" ht="15.75" customHeight="1" s="371">
      <c r="A532" s="218" t="n"/>
      <c r="B532" s="218" t="n"/>
      <c r="C532" s="218" t="n"/>
      <c r="D532" s="218" t="n"/>
      <c r="E532" s="218" t="n"/>
      <c r="F532" s="218" t="n"/>
      <c r="G532" s="218" t="n"/>
      <c r="H532" s="218" t="n"/>
      <c r="I532" s="218" t="n"/>
      <c r="J532" s="218" t="n"/>
      <c r="K532" s="218" t="n"/>
      <c r="L532" s="4" t="n"/>
      <c r="M532" s="218" t="n"/>
      <c r="N532" s="218" t="n"/>
      <c r="O532" s="218" t="n"/>
      <c r="P532" s="4" t="n"/>
      <c r="Q532" s="4" t="n"/>
      <c r="R532" s="4" t="n"/>
      <c r="S532" s="4" t="n"/>
      <c r="T532" s="4" t="n"/>
      <c r="U532" s="4" t="n"/>
      <c r="V532" s="4" t="n"/>
      <c r="W532" s="4" t="n"/>
      <c r="X532" s="4" t="n"/>
      <c r="Y532" s="4" t="n"/>
      <c r="Z532" s="4" t="n"/>
    </row>
    <row r="533" ht="15.75" customHeight="1" s="371">
      <c r="A533" s="218" t="n"/>
      <c r="B533" s="218" t="n"/>
      <c r="C533" s="218" t="n"/>
      <c r="D533" s="218" t="n"/>
      <c r="E533" s="218" t="n"/>
      <c r="F533" s="218" t="n"/>
      <c r="G533" s="218" t="n"/>
      <c r="H533" s="218" t="n"/>
      <c r="I533" s="218" t="n"/>
      <c r="J533" s="218" t="n"/>
      <c r="K533" s="218" t="n"/>
      <c r="L533" s="4" t="n"/>
      <c r="M533" s="218" t="n"/>
      <c r="N533" s="218" t="n"/>
      <c r="O533" s="218" t="n"/>
      <c r="P533" s="4" t="n"/>
      <c r="Q533" s="4" t="n"/>
      <c r="R533" s="4" t="n"/>
      <c r="S533" s="4" t="n"/>
      <c r="T533" s="4" t="n"/>
      <c r="U533" s="4" t="n"/>
      <c r="V533" s="4" t="n"/>
      <c r="W533" s="4" t="n"/>
      <c r="X533" s="4" t="n"/>
      <c r="Y533" s="4" t="n"/>
      <c r="Z533" s="4" t="n"/>
    </row>
    <row r="534" ht="15.75" customHeight="1" s="371">
      <c r="A534" s="218" t="n"/>
      <c r="B534" s="218" t="n"/>
      <c r="C534" s="218" t="n"/>
      <c r="D534" s="218" t="n"/>
      <c r="E534" s="218" t="n"/>
      <c r="F534" s="218" t="n"/>
      <c r="G534" s="218" t="n"/>
      <c r="H534" s="218" t="n"/>
      <c r="I534" s="218" t="n"/>
      <c r="J534" s="218" t="n"/>
      <c r="K534" s="218" t="n"/>
      <c r="L534" s="4" t="n"/>
      <c r="M534" s="218" t="n"/>
      <c r="N534" s="218" t="n"/>
      <c r="O534" s="218" t="n"/>
      <c r="P534" s="4" t="n"/>
      <c r="Q534" s="4" t="n"/>
      <c r="R534" s="4" t="n"/>
      <c r="S534" s="4" t="n"/>
      <c r="T534" s="4" t="n"/>
      <c r="U534" s="4" t="n"/>
      <c r="V534" s="4" t="n"/>
      <c r="W534" s="4" t="n"/>
      <c r="X534" s="4" t="n"/>
      <c r="Y534" s="4" t="n"/>
      <c r="Z534" s="4" t="n"/>
    </row>
    <row r="535" ht="15.75" customHeight="1" s="371">
      <c r="A535" s="218" t="n"/>
      <c r="B535" s="218" t="n"/>
      <c r="C535" s="218" t="n"/>
      <c r="D535" s="218" t="n"/>
      <c r="E535" s="218" t="n"/>
      <c r="F535" s="218" t="n"/>
      <c r="G535" s="218" t="n"/>
      <c r="H535" s="218" t="n"/>
      <c r="I535" s="218" t="n"/>
      <c r="J535" s="218" t="n"/>
      <c r="K535" s="218" t="n"/>
      <c r="L535" s="4" t="n"/>
      <c r="M535" s="218" t="n"/>
      <c r="N535" s="218" t="n"/>
      <c r="O535" s="218" t="n"/>
      <c r="P535" s="4" t="n"/>
      <c r="Q535" s="4" t="n"/>
      <c r="R535" s="4" t="n"/>
      <c r="S535" s="4" t="n"/>
      <c r="T535" s="4" t="n"/>
      <c r="U535" s="4" t="n"/>
      <c r="V535" s="4" t="n"/>
      <c r="W535" s="4" t="n"/>
      <c r="X535" s="4" t="n"/>
      <c r="Y535" s="4" t="n"/>
      <c r="Z535" s="4" t="n"/>
    </row>
    <row r="536" ht="15.75" customHeight="1" s="371">
      <c r="A536" s="218" t="n"/>
      <c r="B536" s="218" t="n"/>
      <c r="C536" s="218" t="n"/>
      <c r="D536" s="218" t="n"/>
      <c r="E536" s="218" t="n"/>
      <c r="F536" s="218" t="n"/>
      <c r="G536" s="218" t="n"/>
      <c r="H536" s="218" t="n"/>
      <c r="I536" s="218" t="n"/>
      <c r="J536" s="218" t="n"/>
      <c r="K536" s="218" t="n"/>
      <c r="L536" s="4" t="n"/>
      <c r="M536" s="218" t="n"/>
      <c r="N536" s="218" t="n"/>
      <c r="O536" s="218" t="n"/>
      <c r="P536" s="4" t="n"/>
      <c r="Q536" s="4" t="n"/>
      <c r="R536" s="4" t="n"/>
      <c r="S536" s="4" t="n"/>
      <c r="T536" s="4" t="n"/>
      <c r="U536" s="4" t="n"/>
      <c r="V536" s="4" t="n"/>
      <c r="W536" s="4" t="n"/>
      <c r="X536" s="4" t="n"/>
      <c r="Y536" s="4" t="n"/>
      <c r="Z536" s="4" t="n"/>
    </row>
    <row r="537" ht="15.75" customHeight="1" s="371">
      <c r="A537" s="218" t="n"/>
      <c r="B537" s="218" t="n"/>
      <c r="C537" s="218" t="n"/>
      <c r="D537" s="218" t="n"/>
      <c r="E537" s="218" t="n"/>
      <c r="F537" s="218" t="n"/>
      <c r="G537" s="218" t="n"/>
      <c r="H537" s="218" t="n"/>
      <c r="I537" s="218" t="n"/>
      <c r="J537" s="218" t="n"/>
      <c r="K537" s="218" t="n"/>
      <c r="L537" s="4" t="n"/>
      <c r="M537" s="218" t="n"/>
      <c r="N537" s="218" t="n"/>
      <c r="O537" s="218" t="n"/>
      <c r="P537" s="4" t="n"/>
      <c r="Q537" s="4" t="n"/>
      <c r="R537" s="4" t="n"/>
      <c r="S537" s="4" t="n"/>
      <c r="T537" s="4" t="n"/>
      <c r="U537" s="4" t="n"/>
      <c r="V537" s="4" t="n"/>
      <c r="W537" s="4" t="n"/>
      <c r="X537" s="4" t="n"/>
      <c r="Y537" s="4" t="n"/>
      <c r="Z537" s="4" t="n"/>
    </row>
    <row r="538" ht="15.75" customHeight="1" s="371">
      <c r="A538" s="218" t="n"/>
      <c r="B538" s="218" t="n"/>
      <c r="C538" s="218" t="n"/>
      <c r="D538" s="218" t="n"/>
      <c r="E538" s="218" t="n"/>
      <c r="F538" s="218" t="n"/>
      <c r="G538" s="218" t="n"/>
      <c r="H538" s="218" t="n"/>
      <c r="I538" s="218" t="n"/>
      <c r="J538" s="218" t="n"/>
      <c r="K538" s="218" t="n"/>
      <c r="L538" s="4" t="n"/>
      <c r="M538" s="218" t="n"/>
      <c r="N538" s="218" t="n"/>
      <c r="O538" s="218" t="n"/>
      <c r="P538" s="4" t="n"/>
      <c r="Q538" s="4" t="n"/>
      <c r="R538" s="4" t="n"/>
      <c r="S538" s="4" t="n"/>
      <c r="T538" s="4" t="n"/>
      <c r="U538" s="4" t="n"/>
      <c r="V538" s="4" t="n"/>
      <c r="W538" s="4" t="n"/>
      <c r="X538" s="4" t="n"/>
      <c r="Y538" s="4" t="n"/>
      <c r="Z538" s="4" t="n"/>
    </row>
    <row r="539" ht="15.75" customHeight="1" s="371">
      <c r="A539" s="218" t="n"/>
      <c r="B539" s="218" t="n"/>
      <c r="C539" s="218" t="n"/>
      <c r="D539" s="218" t="n"/>
      <c r="E539" s="218" t="n"/>
      <c r="F539" s="218" t="n"/>
      <c r="G539" s="218" t="n"/>
      <c r="H539" s="218" t="n"/>
      <c r="I539" s="218" t="n"/>
      <c r="J539" s="218" t="n"/>
      <c r="K539" s="218" t="n"/>
      <c r="L539" s="4" t="n"/>
      <c r="M539" s="218" t="n"/>
      <c r="N539" s="218" t="n"/>
      <c r="O539" s="218" t="n"/>
      <c r="P539" s="4" t="n"/>
      <c r="Q539" s="4" t="n"/>
      <c r="R539" s="4" t="n"/>
      <c r="S539" s="4" t="n"/>
      <c r="T539" s="4" t="n"/>
      <c r="U539" s="4" t="n"/>
      <c r="V539" s="4" t="n"/>
      <c r="W539" s="4" t="n"/>
      <c r="X539" s="4" t="n"/>
      <c r="Y539" s="4" t="n"/>
      <c r="Z539" s="4" t="n"/>
    </row>
    <row r="540" ht="15.75" customHeight="1" s="371">
      <c r="A540" s="218" t="n"/>
      <c r="B540" s="218" t="n"/>
      <c r="C540" s="218" t="n"/>
      <c r="D540" s="218" t="n"/>
      <c r="E540" s="218" t="n"/>
      <c r="F540" s="218" t="n"/>
      <c r="G540" s="218" t="n"/>
      <c r="H540" s="218" t="n"/>
      <c r="I540" s="218" t="n"/>
      <c r="J540" s="218" t="n"/>
      <c r="K540" s="218" t="n"/>
      <c r="L540" s="4" t="n"/>
      <c r="M540" s="218" t="n"/>
      <c r="N540" s="218" t="n"/>
      <c r="O540" s="218" t="n"/>
      <c r="P540" s="4" t="n"/>
      <c r="Q540" s="4" t="n"/>
      <c r="R540" s="4" t="n"/>
      <c r="S540" s="4" t="n"/>
      <c r="T540" s="4" t="n"/>
      <c r="U540" s="4" t="n"/>
      <c r="V540" s="4" t="n"/>
      <c r="W540" s="4" t="n"/>
      <c r="X540" s="4" t="n"/>
      <c r="Y540" s="4" t="n"/>
      <c r="Z540" s="4" t="n"/>
    </row>
    <row r="541" ht="15.75" customHeight="1" s="371">
      <c r="A541" s="218" t="n"/>
      <c r="B541" s="218" t="n"/>
      <c r="C541" s="218" t="n"/>
      <c r="D541" s="218" t="n"/>
      <c r="E541" s="218" t="n"/>
      <c r="F541" s="218" t="n"/>
      <c r="G541" s="218" t="n"/>
      <c r="H541" s="218" t="n"/>
      <c r="I541" s="218" t="n"/>
      <c r="J541" s="218" t="n"/>
      <c r="K541" s="218" t="n"/>
      <c r="L541" s="4" t="n"/>
      <c r="M541" s="218" t="n"/>
      <c r="N541" s="218" t="n"/>
      <c r="O541" s="218" t="n"/>
      <c r="P541" s="4" t="n"/>
      <c r="Q541" s="4" t="n"/>
      <c r="R541" s="4" t="n"/>
      <c r="S541" s="4" t="n"/>
      <c r="T541" s="4" t="n"/>
      <c r="U541" s="4" t="n"/>
      <c r="V541" s="4" t="n"/>
      <c r="W541" s="4" t="n"/>
      <c r="X541" s="4" t="n"/>
      <c r="Y541" s="4" t="n"/>
      <c r="Z541" s="4" t="n"/>
    </row>
    <row r="542" ht="15.75" customHeight="1" s="371">
      <c r="A542" s="218" t="n"/>
      <c r="B542" s="218" t="n"/>
      <c r="C542" s="218" t="n"/>
      <c r="D542" s="218" t="n"/>
      <c r="E542" s="218" t="n"/>
      <c r="F542" s="218" t="n"/>
      <c r="G542" s="218" t="n"/>
      <c r="H542" s="218" t="n"/>
      <c r="I542" s="218" t="n"/>
      <c r="J542" s="218" t="n"/>
      <c r="K542" s="218" t="n"/>
      <c r="L542" s="4" t="n"/>
      <c r="M542" s="218" t="n"/>
      <c r="N542" s="218" t="n"/>
      <c r="O542" s="218" t="n"/>
      <c r="P542" s="4" t="n"/>
      <c r="Q542" s="4" t="n"/>
      <c r="R542" s="4" t="n"/>
      <c r="S542" s="4" t="n"/>
      <c r="T542" s="4" t="n"/>
      <c r="U542" s="4" t="n"/>
      <c r="V542" s="4" t="n"/>
      <c r="W542" s="4" t="n"/>
      <c r="X542" s="4" t="n"/>
      <c r="Y542" s="4" t="n"/>
      <c r="Z542" s="4" t="n"/>
    </row>
    <row r="543" ht="15.75" customHeight="1" s="371">
      <c r="A543" s="218" t="n"/>
      <c r="B543" s="218" t="n"/>
      <c r="C543" s="218" t="n"/>
      <c r="D543" s="218" t="n"/>
      <c r="E543" s="218" t="n"/>
      <c r="F543" s="218" t="n"/>
      <c r="G543" s="218" t="n"/>
      <c r="H543" s="218" t="n"/>
      <c r="I543" s="218" t="n"/>
      <c r="J543" s="218" t="n"/>
      <c r="K543" s="218" t="n"/>
      <c r="L543" s="4" t="n"/>
      <c r="M543" s="218" t="n"/>
      <c r="N543" s="218" t="n"/>
      <c r="O543" s="218" t="n"/>
      <c r="P543" s="4" t="n"/>
      <c r="Q543" s="4" t="n"/>
      <c r="R543" s="4" t="n"/>
      <c r="S543" s="4" t="n"/>
      <c r="T543" s="4" t="n"/>
      <c r="U543" s="4" t="n"/>
      <c r="V543" s="4" t="n"/>
      <c r="W543" s="4" t="n"/>
      <c r="X543" s="4" t="n"/>
      <c r="Y543" s="4" t="n"/>
      <c r="Z543" s="4" t="n"/>
    </row>
    <row r="544" ht="15.75" customHeight="1" s="371">
      <c r="A544" s="218" t="n"/>
      <c r="B544" s="218" t="n"/>
      <c r="C544" s="218" t="n"/>
      <c r="D544" s="218" t="n"/>
      <c r="E544" s="218" t="n"/>
      <c r="F544" s="218" t="n"/>
      <c r="G544" s="218" t="n"/>
      <c r="H544" s="218" t="n"/>
      <c r="I544" s="218" t="n"/>
      <c r="J544" s="218" t="n"/>
      <c r="K544" s="218" t="n"/>
      <c r="L544" s="4" t="n"/>
      <c r="M544" s="218" t="n"/>
      <c r="N544" s="218" t="n"/>
      <c r="O544" s="218" t="n"/>
      <c r="P544" s="4" t="n"/>
      <c r="Q544" s="4" t="n"/>
      <c r="R544" s="4" t="n"/>
      <c r="S544" s="4" t="n"/>
      <c r="T544" s="4" t="n"/>
      <c r="U544" s="4" t="n"/>
      <c r="V544" s="4" t="n"/>
      <c r="W544" s="4" t="n"/>
      <c r="X544" s="4" t="n"/>
      <c r="Y544" s="4" t="n"/>
      <c r="Z544" s="4" t="n"/>
    </row>
    <row r="545" ht="15.75" customHeight="1" s="371">
      <c r="A545" s="218" t="n"/>
      <c r="B545" s="218" t="n"/>
      <c r="C545" s="218" t="n"/>
      <c r="D545" s="218" t="n"/>
      <c r="E545" s="218" t="n"/>
      <c r="F545" s="218" t="n"/>
      <c r="G545" s="218" t="n"/>
      <c r="H545" s="218" t="n"/>
      <c r="I545" s="218" t="n"/>
      <c r="J545" s="218" t="n"/>
      <c r="K545" s="218" t="n"/>
      <c r="L545" s="4" t="n"/>
      <c r="M545" s="218" t="n"/>
      <c r="N545" s="218" t="n"/>
      <c r="O545" s="218" t="n"/>
      <c r="P545" s="4" t="n"/>
      <c r="Q545" s="4" t="n"/>
      <c r="R545" s="4" t="n"/>
      <c r="S545" s="4" t="n"/>
      <c r="T545" s="4" t="n"/>
      <c r="U545" s="4" t="n"/>
      <c r="V545" s="4" t="n"/>
      <c r="W545" s="4" t="n"/>
      <c r="X545" s="4" t="n"/>
      <c r="Y545" s="4" t="n"/>
      <c r="Z545" s="4" t="n"/>
    </row>
    <row r="546" ht="15.75" customHeight="1" s="371">
      <c r="A546" s="218" t="n"/>
      <c r="B546" s="218" t="n"/>
      <c r="C546" s="218" t="n"/>
      <c r="D546" s="218" t="n"/>
      <c r="E546" s="218" t="n"/>
      <c r="F546" s="218" t="n"/>
      <c r="G546" s="218" t="n"/>
      <c r="H546" s="218" t="n"/>
      <c r="I546" s="218" t="n"/>
      <c r="J546" s="218" t="n"/>
      <c r="K546" s="218" t="n"/>
      <c r="L546" s="4" t="n"/>
      <c r="M546" s="218" t="n"/>
      <c r="N546" s="218" t="n"/>
      <c r="O546" s="218" t="n"/>
      <c r="P546" s="4" t="n"/>
      <c r="Q546" s="4" t="n"/>
      <c r="R546" s="4" t="n"/>
      <c r="S546" s="4" t="n"/>
      <c r="T546" s="4" t="n"/>
      <c r="U546" s="4" t="n"/>
      <c r="V546" s="4" t="n"/>
      <c r="W546" s="4" t="n"/>
      <c r="X546" s="4" t="n"/>
      <c r="Y546" s="4" t="n"/>
      <c r="Z546" s="4" t="n"/>
    </row>
    <row r="547" ht="15.75" customHeight="1" s="371">
      <c r="A547" s="218" t="n"/>
      <c r="B547" s="218" t="n"/>
      <c r="C547" s="218" t="n"/>
      <c r="D547" s="218" t="n"/>
      <c r="E547" s="218" t="n"/>
      <c r="F547" s="218" t="n"/>
      <c r="G547" s="218" t="n"/>
      <c r="H547" s="218" t="n"/>
      <c r="I547" s="218" t="n"/>
      <c r="J547" s="218" t="n"/>
      <c r="K547" s="218" t="n"/>
      <c r="L547" s="4" t="n"/>
      <c r="M547" s="218" t="n"/>
      <c r="N547" s="218" t="n"/>
      <c r="O547" s="218" t="n"/>
      <c r="P547" s="4" t="n"/>
      <c r="Q547" s="4" t="n"/>
      <c r="R547" s="4" t="n"/>
      <c r="S547" s="4" t="n"/>
      <c r="T547" s="4" t="n"/>
      <c r="U547" s="4" t="n"/>
      <c r="V547" s="4" t="n"/>
      <c r="W547" s="4" t="n"/>
      <c r="X547" s="4" t="n"/>
      <c r="Y547" s="4" t="n"/>
      <c r="Z547" s="4" t="n"/>
    </row>
    <row r="548" ht="15.75" customHeight="1" s="371">
      <c r="A548" s="218" t="n"/>
      <c r="B548" s="218" t="n"/>
      <c r="C548" s="218" t="n"/>
      <c r="D548" s="218" t="n"/>
      <c r="E548" s="218" t="n"/>
      <c r="F548" s="218" t="n"/>
      <c r="G548" s="218" t="n"/>
      <c r="H548" s="218" t="n"/>
      <c r="I548" s="218" t="n"/>
      <c r="J548" s="218" t="n"/>
      <c r="K548" s="218" t="n"/>
      <c r="L548" s="4" t="n"/>
      <c r="M548" s="218" t="n"/>
      <c r="N548" s="218" t="n"/>
      <c r="O548" s="218" t="n"/>
      <c r="P548" s="4" t="n"/>
      <c r="Q548" s="4" t="n"/>
      <c r="R548" s="4" t="n"/>
      <c r="S548" s="4" t="n"/>
      <c r="T548" s="4" t="n"/>
      <c r="U548" s="4" t="n"/>
      <c r="V548" s="4" t="n"/>
      <c r="W548" s="4" t="n"/>
      <c r="X548" s="4" t="n"/>
      <c r="Y548" s="4" t="n"/>
      <c r="Z548" s="4" t="n"/>
    </row>
    <row r="549" ht="15.75" customHeight="1" s="371">
      <c r="A549" s="218" t="n"/>
      <c r="B549" s="218" t="n"/>
      <c r="C549" s="218" t="n"/>
      <c r="D549" s="218" t="n"/>
      <c r="E549" s="218" t="n"/>
      <c r="F549" s="218" t="n"/>
      <c r="G549" s="218" t="n"/>
      <c r="H549" s="218" t="n"/>
      <c r="I549" s="218" t="n"/>
      <c r="J549" s="218" t="n"/>
      <c r="K549" s="218" t="n"/>
      <c r="L549" s="4" t="n"/>
      <c r="M549" s="218" t="n"/>
      <c r="N549" s="218" t="n"/>
      <c r="O549" s="218" t="n"/>
      <c r="P549" s="4" t="n"/>
      <c r="Q549" s="4" t="n"/>
      <c r="R549" s="4" t="n"/>
      <c r="S549" s="4" t="n"/>
      <c r="T549" s="4" t="n"/>
      <c r="U549" s="4" t="n"/>
      <c r="V549" s="4" t="n"/>
      <c r="W549" s="4" t="n"/>
      <c r="X549" s="4" t="n"/>
      <c r="Y549" s="4" t="n"/>
      <c r="Z549" s="4" t="n"/>
    </row>
    <row r="550" ht="15.75" customHeight="1" s="371">
      <c r="A550" s="218" t="n"/>
      <c r="B550" s="218" t="n"/>
      <c r="C550" s="218" t="n"/>
      <c r="D550" s="218" t="n"/>
      <c r="E550" s="218" t="n"/>
      <c r="F550" s="218" t="n"/>
      <c r="G550" s="218" t="n"/>
      <c r="H550" s="218" t="n"/>
      <c r="I550" s="218" t="n"/>
      <c r="J550" s="218" t="n"/>
      <c r="K550" s="218" t="n"/>
      <c r="L550" s="4" t="n"/>
      <c r="M550" s="218" t="n"/>
      <c r="N550" s="218" t="n"/>
      <c r="O550" s="218" t="n"/>
      <c r="P550" s="4" t="n"/>
      <c r="Q550" s="4" t="n"/>
      <c r="R550" s="4" t="n"/>
      <c r="S550" s="4" t="n"/>
      <c r="T550" s="4" t="n"/>
      <c r="U550" s="4" t="n"/>
      <c r="V550" s="4" t="n"/>
      <c r="W550" s="4" t="n"/>
      <c r="X550" s="4" t="n"/>
      <c r="Y550" s="4" t="n"/>
      <c r="Z550" s="4" t="n"/>
    </row>
    <row r="551" ht="15.75" customHeight="1" s="371">
      <c r="A551" s="218" t="n"/>
      <c r="B551" s="218" t="n"/>
      <c r="C551" s="218" t="n"/>
      <c r="D551" s="218" t="n"/>
      <c r="E551" s="218" t="n"/>
      <c r="F551" s="218" t="n"/>
      <c r="G551" s="218" t="n"/>
      <c r="H551" s="218" t="n"/>
      <c r="I551" s="218" t="n"/>
      <c r="J551" s="218" t="n"/>
      <c r="K551" s="218" t="n"/>
      <c r="L551" s="4" t="n"/>
      <c r="M551" s="218" t="n"/>
      <c r="N551" s="218" t="n"/>
      <c r="O551" s="218" t="n"/>
      <c r="P551" s="4" t="n"/>
      <c r="Q551" s="4" t="n"/>
      <c r="R551" s="4" t="n"/>
      <c r="S551" s="4" t="n"/>
      <c r="T551" s="4" t="n"/>
      <c r="U551" s="4" t="n"/>
      <c r="V551" s="4" t="n"/>
      <c r="W551" s="4" t="n"/>
      <c r="X551" s="4" t="n"/>
      <c r="Y551" s="4" t="n"/>
      <c r="Z551" s="4" t="n"/>
    </row>
    <row r="552" ht="15.75" customHeight="1" s="371">
      <c r="A552" s="218" t="n"/>
      <c r="B552" s="218" t="n"/>
      <c r="C552" s="218" t="n"/>
      <c r="D552" s="218" t="n"/>
      <c r="E552" s="218" t="n"/>
      <c r="F552" s="218" t="n"/>
      <c r="G552" s="218" t="n"/>
      <c r="H552" s="218" t="n"/>
      <c r="I552" s="218" t="n"/>
      <c r="J552" s="218" t="n"/>
      <c r="K552" s="218" t="n"/>
      <c r="L552" s="4" t="n"/>
      <c r="M552" s="218" t="n"/>
      <c r="N552" s="218" t="n"/>
      <c r="O552" s="218" t="n"/>
      <c r="P552" s="4" t="n"/>
      <c r="Q552" s="4" t="n"/>
      <c r="R552" s="4" t="n"/>
      <c r="S552" s="4" t="n"/>
      <c r="T552" s="4" t="n"/>
      <c r="U552" s="4" t="n"/>
      <c r="V552" s="4" t="n"/>
      <c r="W552" s="4" t="n"/>
      <c r="X552" s="4" t="n"/>
      <c r="Y552" s="4" t="n"/>
      <c r="Z552" s="4" t="n"/>
    </row>
    <row r="553" ht="15.75" customHeight="1" s="371">
      <c r="A553" s="218" t="n"/>
      <c r="B553" s="218" t="n"/>
      <c r="C553" s="218" t="n"/>
      <c r="D553" s="218" t="n"/>
      <c r="E553" s="218" t="n"/>
      <c r="F553" s="218" t="n"/>
      <c r="G553" s="218" t="n"/>
      <c r="H553" s="218" t="n"/>
      <c r="I553" s="218" t="n"/>
      <c r="J553" s="218" t="n"/>
      <c r="K553" s="218" t="n"/>
      <c r="L553" s="4" t="n"/>
      <c r="M553" s="218" t="n"/>
      <c r="N553" s="218" t="n"/>
      <c r="O553" s="218" t="n"/>
      <c r="P553" s="4" t="n"/>
      <c r="Q553" s="4" t="n"/>
      <c r="R553" s="4" t="n"/>
      <c r="S553" s="4" t="n"/>
      <c r="T553" s="4" t="n"/>
      <c r="U553" s="4" t="n"/>
      <c r="V553" s="4" t="n"/>
      <c r="W553" s="4" t="n"/>
      <c r="X553" s="4" t="n"/>
      <c r="Y553" s="4" t="n"/>
      <c r="Z553" s="4" t="n"/>
    </row>
    <row r="554" ht="15.75" customHeight="1" s="371">
      <c r="A554" s="218" t="n"/>
      <c r="B554" s="218" t="n"/>
      <c r="C554" s="218" t="n"/>
      <c r="D554" s="218" t="n"/>
      <c r="E554" s="218" t="n"/>
      <c r="F554" s="218" t="n"/>
      <c r="G554" s="218" t="n"/>
      <c r="H554" s="218" t="n"/>
      <c r="I554" s="218" t="n"/>
      <c r="J554" s="218" t="n"/>
      <c r="K554" s="218" t="n"/>
      <c r="L554" s="4" t="n"/>
      <c r="M554" s="218" t="n"/>
      <c r="N554" s="218" t="n"/>
      <c r="O554" s="218" t="n"/>
      <c r="P554" s="4" t="n"/>
      <c r="Q554" s="4" t="n"/>
      <c r="R554" s="4" t="n"/>
      <c r="S554" s="4" t="n"/>
      <c r="T554" s="4" t="n"/>
      <c r="U554" s="4" t="n"/>
      <c r="V554" s="4" t="n"/>
      <c r="W554" s="4" t="n"/>
      <c r="X554" s="4" t="n"/>
      <c r="Y554" s="4" t="n"/>
      <c r="Z554" s="4" t="n"/>
    </row>
    <row r="555" ht="15.75" customHeight="1" s="371">
      <c r="A555" s="218" t="n"/>
      <c r="B555" s="218" t="n"/>
      <c r="C555" s="218" t="n"/>
      <c r="D555" s="218" t="n"/>
      <c r="E555" s="218" t="n"/>
      <c r="F555" s="218" t="n"/>
      <c r="G555" s="218" t="n"/>
      <c r="H555" s="218" t="n"/>
      <c r="I555" s="218" t="n"/>
      <c r="J555" s="218" t="n"/>
      <c r="K555" s="218" t="n"/>
      <c r="L555" s="4" t="n"/>
      <c r="M555" s="218" t="n"/>
      <c r="N555" s="218" t="n"/>
      <c r="O555" s="218" t="n"/>
      <c r="P555" s="4" t="n"/>
      <c r="Q555" s="4" t="n"/>
      <c r="R555" s="4" t="n"/>
      <c r="S555" s="4" t="n"/>
      <c r="T555" s="4" t="n"/>
      <c r="U555" s="4" t="n"/>
      <c r="V555" s="4" t="n"/>
      <c r="W555" s="4" t="n"/>
      <c r="X555" s="4" t="n"/>
      <c r="Y555" s="4" t="n"/>
      <c r="Z555" s="4" t="n"/>
    </row>
    <row r="556" ht="15.75" customHeight="1" s="371">
      <c r="A556" s="218" t="n"/>
      <c r="B556" s="218" t="n"/>
      <c r="C556" s="218" t="n"/>
      <c r="D556" s="218" t="n"/>
      <c r="E556" s="218" t="n"/>
      <c r="F556" s="218" t="n"/>
      <c r="G556" s="218" t="n"/>
      <c r="H556" s="218" t="n"/>
      <c r="I556" s="218" t="n"/>
      <c r="J556" s="218" t="n"/>
      <c r="K556" s="218" t="n"/>
      <c r="L556" s="4" t="n"/>
      <c r="M556" s="218" t="n"/>
      <c r="N556" s="218" t="n"/>
      <c r="O556" s="218" t="n"/>
      <c r="P556" s="4" t="n"/>
      <c r="Q556" s="4" t="n"/>
      <c r="R556" s="4" t="n"/>
      <c r="S556" s="4" t="n"/>
      <c r="T556" s="4" t="n"/>
      <c r="U556" s="4" t="n"/>
      <c r="V556" s="4" t="n"/>
      <c r="W556" s="4" t="n"/>
      <c r="X556" s="4" t="n"/>
      <c r="Y556" s="4" t="n"/>
      <c r="Z556" s="4" t="n"/>
    </row>
    <row r="557" ht="15.75" customHeight="1" s="371">
      <c r="A557" s="218" t="n"/>
      <c r="B557" s="218" t="n"/>
      <c r="C557" s="218" t="n"/>
      <c r="D557" s="218" t="n"/>
      <c r="E557" s="218" t="n"/>
      <c r="F557" s="218" t="n"/>
      <c r="G557" s="218" t="n"/>
      <c r="H557" s="218" t="n"/>
      <c r="I557" s="218" t="n"/>
      <c r="J557" s="218" t="n"/>
      <c r="K557" s="218" t="n"/>
      <c r="L557" s="4" t="n"/>
      <c r="M557" s="218" t="n"/>
      <c r="N557" s="218" t="n"/>
      <c r="O557" s="218" t="n"/>
      <c r="P557" s="4" t="n"/>
      <c r="Q557" s="4" t="n"/>
      <c r="R557" s="4" t="n"/>
      <c r="S557" s="4" t="n"/>
      <c r="T557" s="4" t="n"/>
      <c r="U557" s="4" t="n"/>
      <c r="V557" s="4" t="n"/>
      <c r="W557" s="4" t="n"/>
      <c r="X557" s="4" t="n"/>
      <c r="Y557" s="4" t="n"/>
      <c r="Z557" s="4" t="n"/>
    </row>
    <row r="558" ht="15.75" customHeight="1" s="371">
      <c r="A558" s="218" t="n"/>
      <c r="B558" s="218" t="n"/>
      <c r="C558" s="218" t="n"/>
      <c r="D558" s="218" t="n"/>
      <c r="E558" s="218" t="n"/>
      <c r="F558" s="218" t="n"/>
      <c r="G558" s="218" t="n"/>
      <c r="H558" s="218" t="n"/>
      <c r="I558" s="218" t="n"/>
      <c r="J558" s="218" t="n"/>
      <c r="K558" s="218" t="n"/>
      <c r="L558" s="4" t="n"/>
      <c r="M558" s="218" t="n"/>
      <c r="N558" s="218" t="n"/>
      <c r="O558" s="218" t="n"/>
      <c r="P558" s="4" t="n"/>
      <c r="Q558" s="4" t="n"/>
      <c r="R558" s="4" t="n"/>
      <c r="S558" s="4" t="n"/>
      <c r="T558" s="4" t="n"/>
      <c r="U558" s="4" t="n"/>
      <c r="V558" s="4" t="n"/>
      <c r="W558" s="4" t="n"/>
      <c r="X558" s="4" t="n"/>
      <c r="Y558" s="4" t="n"/>
      <c r="Z558" s="4" t="n"/>
    </row>
    <row r="559" ht="15.75" customHeight="1" s="371">
      <c r="A559" s="218" t="n"/>
      <c r="B559" s="218" t="n"/>
      <c r="C559" s="218" t="n"/>
      <c r="D559" s="218" t="n"/>
      <c r="E559" s="218" t="n"/>
      <c r="F559" s="218" t="n"/>
      <c r="G559" s="218" t="n"/>
      <c r="H559" s="218" t="n"/>
      <c r="I559" s="218" t="n"/>
      <c r="J559" s="218" t="n"/>
      <c r="K559" s="218" t="n"/>
      <c r="L559" s="4" t="n"/>
      <c r="M559" s="218" t="n"/>
      <c r="N559" s="218" t="n"/>
      <c r="O559" s="218" t="n"/>
      <c r="P559" s="4" t="n"/>
      <c r="Q559" s="4" t="n"/>
      <c r="R559" s="4" t="n"/>
      <c r="S559" s="4" t="n"/>
      <c r="T559" s="4" t="n"/>
      <c r="U559" s="4" t="n"/>
      <c r="V559" s="4" t="n"/>
      <c r="W559" s="4" t="n"/>
      <c r="X559" s="4" t="n"/>
      <c r="Y559" s="4" t="n"/>
      <c r="Z559" s="4" t="n"/>
    </row>
    <row r="560" ht="15.75" customHeight="1" s="371">
      <c r="A560" s="218" t="n"/>
      <c r="B560" s="218" t="n"/>
      <c r="C560" s="218" t="n"/>
      <c r="D560" s="218" t="n"/>
      <c r="E560" s="218" t="n"/>
      <c r="F560" s="218" t="n"/>
      <c r="G560" s="218" t="n"/>
      <c r="H560" s="218" t="n"/>
      <c r="I560" s="218" t="n"/>
      <c r="J560" s="218" t="n"/>
      <c r="K560" s="218" t="n"/>
      <c r="L560" s="4" t="n"/>
      <c r="M560" s="218" t="n"/>
      <c r="N560" s="218" t="n"/>
      <c r="O560" s="218" t="n"/>
      <c r="P560" s="4" t="n"/>
      <c r="Q560" s="4" t="n"/>
      <c r="R560" s="4" t="n"/>
      <c r="S560" s="4" t="n"/>
      <c r="T560" s="4" t="n"/>
      <c r="U560" s="4" t="n"/>
      <c r="V560" s="4" t="n"/>
      <c r="W560" s="4" t="n"/>
      <c r="X560" s="4" t="n"/>
      <c r="Y560" s="4" t="n"/>
      <c r="Z560" s="4" t="n"/>
    </row>
    <row r="561" ht="15.75" customHeight="1" s="371">
      <c r="A561" s="218" t="n"/>
      <c r="B561" s="218" t="n"/>
      <c r="C561" s="218" t="n"/>
      <c r="D561" s="218" t="n"/>
      <c r="E561" s="218" t="n"/>
      <c r="F561" s="218" t="n"/>
      <c r="G561" s="218" t="n"/>
      <c r="H561" s="218" t="n"/>
      <c r="I561" s="218" t="n"/>
      <c r="J561" s="218" t="n"/>
      <c r="K561" s="218" t="n"/>
      <c r="L561" s="4" t="n"/>
      <c r="M561" s="218" t="n"/>
      <c r="N561" s="218" t="n"/>
      <c r="O561" s="218" t="n"/>
      <c r="P561" s="4" t="n"/>
      <c r="Q561" s="4" t="n"/>
      <c r="R561" s="4" t="n"/>
      <c r="S561" s="4" t="n"/>
      <c r="T561" s="4" t="n"/>
      <c r="U561" s="4" t="n"/>
      <c r="V561" s="4" t="n"/>
      <c r="W561" s="4" t="n"/>
      <c r="X561" s="4" t="n"/>
      <c r="Y561" s="4" t="n"/>
      <c r="Z561" s="4" t="n"/>
    </row>
    <row r="562" ht="15.75" customHeight="1" s="371">
      <c r="A562" s="218" t="n"/>
      <c r="B562" s="218" t="n"/>
      <c r="C562" s="218" t="n"/>
      <c r="D562" s="218" t="n"/>
      <c r="E562" s="218" t="n"/>
      <c r="F562" s="218" t="n"/>
      <c r="G562" s="218" t="n"/>
      <c r="H562" s="218" t="n"/>
      <c r="I562" s="218" t="n"/>
      <c r="J562" s="218" t="n"/>
      <c r="K562" s="218" t="n"/>
      <c r="L562" s="4" t="n"/>
      <c r="M562" s="218" t="n"/>
      <c r="N562" s="218" t="n"/>
      <c r="O562" s="218" t="n"/>
      <c r="P562" s="4" t="n"/>
      <c r="Q562" s="4" t="n"/>
      <c r="R562" s="4" t="n"/>
      <c r="S562" s="4" t="n"/>
      <c r="T562" s="4" t="n"/>
      <c r="U562" s="4" t="n"/>
      <c r="V562" s="4" t="n"/>
      <c r="W562" s="4" t="n"/>
      <c r="X562" s="4" t="n"/>
      <c r="Y562" s="4" t="n"/>
      <c r="Z562" s="4" t="n"/>
    </row>
    <row r="563" ht="15.75" customHeight="1" s="371">
      <c r="A563" s="218" t="n"/>
      <c r="B563" s="218" t="n"/>
      <c r="C563" s="218" t="n"/>
      <c r="D563" s="218" t="n"/>
      <c r="E563" s="218" t="n"/>
      <c r="F563" s="218" t="n"/>
      <c r="G563" s="218" t="n"/>
      <c r="H563" s="218" t="n"/>
      <c r="I563" s="218" t="n"/>
      <c r="J563" s="218" t="n"/>
      <c r="K563" s="218" t="n"/>
      <c r="L563" s="4" t="n"/>
      <c r="M563" s="218" t="n"/>
      <c r="N563" s="218" t="n"/>
      <c r="O563" s="218" t="n"/>
      <c r="P563" s="4" t="n"/>
      <c r="Q563" s="4" t="n"/>
      <c r="R563" s="4" t="n"/>
      <c r="S563" s="4" t="n"/>
      <c r="T563" s="4" t="n"/>
      <c r="U563" s="4" t="n"/>
      <c r="V563" s="4" t="n"/>
      <c r="W563" s="4" t="n"/>
      <c r="X563" s="4" t="n"/>
      <c r="Y563" s="4" t="n"/>
      <c r="Z563" s="4" t="n"/>
    </row>
    <row r="564" ht="15.75" customHeight="1" s="371">
      <c r="A564" s="218" t="n"/>
      <c r="B564" s="218" t="n"/>
      <c r="C564" s="218" t="n"/>
      <c r="D564" s="218" t="n"/>
      <c r="E564" s="218" t="n"/>
      <c r="F564" s="218" t="n"/>
      <c r="G564" s="218" t="n"/>
      <c r="H564" s="218" t="n"/>
      <c r="I564" s="218" t="n"/>
      <c r="J564" s="218" t="n"/>
      <c r="K564" s="218" t="n"/>
      <c r="L564" s="4" t="n"/>
      <c r="M564" s="218" t="n"/>
      <c r="N564" s="218" t="n"/>
      <c r="O564" s="218" t="n"/>
      <c r="P564" s="4" t="n"/>
      <c r="Q564" s="4" t="n"/>
      <c r="R564" s="4" t="n"/>
      <c r="S564" s="4" t="n"/>
      <c r="T564" s="4" t="n"/>
      <c r="U564" s="4" t="n"/>
      <c r="V564" s="4" t="n"/>
      <c r="W564" s="4" t="n"/>
      <c r="X564" s="4" t="n"/>
      <c r="Y564" s="4" t="n"/>
      <c r="Z564" s="4" t="n"/>
    </row>
    <row r="565" ht="15.75" customHeight="1" s="371">
      <c r="A565" s="218" t="n"/>
      <c r="B565" s="218" t="n"/>
      <c r="C565" s="218" t="n"/>
      <c r="D565" s="218" t="n"/>
      <c r="E565" s="218" t="n"/>
      <c r="F565" s="218" t="n"/>
      <c r="G565" s="218" t="n"/>
      <c r="H565" s="218" t="n"/>
      <c r="I565" s="218" t="n"/>
      <c r="J565" s="218" t="n"/>
      <c r="K565" s="218" t="n"/>
      <c r="L565" s="4" t="n"/>
      <c r="M565" s="218" t="n"/>
      <c r="N565" s="218" t="n"/>
      <c r="O565" s="218" t="n"/>
      <c r="P565" s="4" t="n"/>
      <c r="Q565" s="4" t="n"/>
      <c r="R565" s="4" t="n"/>
      <c r="S565" s="4" t="n"/>
      <c r="T565" s="4" t="n"/>
      <c r="U565" s="4" t="n"/>
      <c r="V565" s="4" t="n"/>
      <c r="W565" s="4" t="n"/>
      <c r="X565" s="4" t="n"/>
      <c r="Y565" s="4" t="n"/>
      <c r="Z565" s="4" t="n"/>
    </row>
    <row r="566" ht="15.75" customHeight="1" s="371">
      <c r="A566" s="218" t="n"/>
      <c r="B566" s="218" t="n"/>
      <c r="C566" s="218" t="n"/>
      <c r="D566" s="218" t="n"/>
      <c r="E566" s="218" t="n"/>
      <c r="F566" s="218" t="n"/>
      <c r="G566" s="218" t="n"/>
      <c r="H566" s="218" t="n"/>
      <c r="I566" s="218" t="n"/>
      <c r="J566" s="218" t="n"/>
      <c r="K566" s="218" t="n"/>
      <c r="L566" s="4" t="n"/>
      <c r="M566" s="218" t="n"/>
      <c r="N566" s="218" t="n"/>
      <c r="O566" s="218" t="n"/>
      <c r="P566" s="4" t="n"/>
      <c r="Q566" s="4" t="n"/>
      <c r="R566" s="4" t="n"/>
      <c r="S566" s="4" t="n"/>
      <c r="T566" s="4" t="n"/>
      <c r="U566" s="4" t="n"/>
      <c r="V566" s="4" t="n"/>
      <c r="W566" s="4" t="n"/>
      <c r="X566" s="4" t="n"/>
      <c r="Y566" s="4" t="n"/>
      <c r="Z566" s="4" t="n"/>
    </row>
    <row r="567" ht="15.75" customHeight="1" s="371">
      <c r="A567" s="218" t="n"/>
      <c r="B567" s="218" t="n"/>
      <c r="C567" s="218" t="n"/>
      <c r="D567" s="218" t="n"/>
      <c r="E567" s="218" t="n"/>
      <c r="F567" s="218" t="n"/>
      <c r="G567" s="218" t="n"/>
      <c r="H567" s="218" t="n"/>
      <c r="I567" s="218" t="n"/>
      <c r="J567" s="218" t="n"/>
      <c r="K567" s="218" t="n"/>
      <c r="L567" s="4" t="n"/>
      <c r="M567" s="218" t="n"/>
      <c r="N567" s="218" t="n"/>
      <c r="O567" s="218" t="n"/>
      <c r="P567" s="4" t="n"/>
      <c r="Q567" s="4" t="n"/>
      <c r="R567" s="4" t="n"/>
      <c r="S567" s="4" t="n"/>
      <c r="T567" s="4" t="n"/>
      <c r="U567" s="4" t="n"/>
      <c r="V567" s="4" t="n"/>
      <c r="W567" s="4" t="n"/>
      <c r="X567" s="4" t="n"/>
      <c r="Y567" s="4" t="n"/>
      <c r="Z567" s="4" t="n"/>
    </row>
    <row r="568" ht="15.75" customHeight="1" s="371">
      <c r="A568" s="218" t="n"/>
      <c r="B568" s="218" t="n"/>
      <c r="C568" s="218" t="n"/>
      <c r="D568" s="218" t="n"/>
      <c r="E568" s="218" t="n"/>
      <c r="F568" s="218" t="n"/>
      <c r="G568" s="218" t="n"/>
      <c r="H568" s="218" t="n"/>
      <c r="I568" s="218" t="n"/>
      <c r="J568" s="218" t="n"/>
      <c r="K568" s="218" t="n"/>
      <c r="L568" s="4" t="n"/>
      <c r="M568" s="218" t="n"/>
      <c r="N568" s="218" t="n"/>
      <c r="O568" s="218" t="n"/>
      <c r="P568" s="4" t="n"/>
      <c r="Q568" s="4" t="n"/>
      <c r="R568" s="4" t="n"/>
      <c r="S568" s="4" t="n"/>
      <c r="T568" s="4" t="n"/>
      <c r="U568" s="4" t="n"/>
      <c r="V568" s="4" t="n"/>
      <c r="W568" s="4" t="n"/>
      <c r="X568" s="4" t="n"/>
      <c r="Y568" s="4" t="n"/>
      <c r="Z568" s="4" t="n"/>
    </row>
    <row r="569" ht="15.75" customHeight="1" s="371">
      <c r="A569" s="218" t="n"/>
      <c r="B569" s="218" t="n"/>
      <c r="C569" s="218" t="n"/>
      <c r="D569" s="218" t="n"/>
      <c r="E569" s="218" t="n"/>
      <c r="F569" s="218" t="n"/>
      <c r="G569" s="218" t="n"/>
      <c r="H569" s="218" t="n"/>
      <c r="I569" s="218" t="n"/>
      <c r="J569" s="218" t="n"/>
      <c r="K569" s="218" t="n"/>
      <c r="L569" s="4" t="n"/>
      <c r="M569" s="218" t="n"/>
      <c r="N569" s="218" t="n"/>
      <c r="O569" s="218" t="n"/>
      <c r="P569" s="4" t="n"/>
      <c r="Q569" s="4" t="n"/>
      <c r="R569" s="4" t="n"/>
      <c r="S569" s="4" t="n"/>
      <c r="T569" s="4" t="n"/>
      <c r="U569" s="4" t="n"/>
      <c r="V569" s="4" t="n"/>
      <c r="W569" s="4" t="n"/>
      <c r="X569" s="4" t="n"/>
      <c r="Y569" s="4" t="n"/>
      <c r="Z569" s="4" t="n"/>
    </row>
    <row r="570" ht="15.75" customHeight="1" s="371">
      <c r="A570" s="218" t="n"/>
      <c r="B570" s="218" t="n"/>
      <c r="C570" s="218" t="n"/>
      <c r="D570" s="218" t="n"/>
      <c r="E570" s="218" t="n"/>
      <c r="F570" s="218" t="n"/>
      <c r="G570" s="218" t="n"/>
      <c r="H570" s="218" t="n"/>
      <c r="I570" s="218" t="n"/>
      <c r="J570" s="218" t="n"/>
      <c r="K570" s="218" t="n"/>
      <c r="L570" s="4" t="n"/>
      <c r="M570" s="218" t="n"/>
      <c r="N570" s="218" t="n"/>
      <c r="O570" s="218" t="n"/>
      <c r="P570" s="4" t="n"/>
      <c r="Q570" s="4" t="n"/>
      <c r="R570" s="4" t="n"/>
      <c r="S570" s="4" t="n"/>
      <c r="T570" s="4" t="n"/>
      <c r="U570" s="4" t="n"/>
      <c r="V570" s="4" t="n"/>
      <c r="W570" s="4" t="n"/>
      <c r="X570" s="4" t="n"/>
      <c r="Y570" s="4" t="n"/>
      <c r="Z570" s="4" t="n"/>
    </row>
    <row r="571" ht="15.75" customHeight="1" s="371">
      <c r="A571" s="218" t="n"/>
      <c r="B571" s="218" t="n"/>
      <c r="C571" s="218" t="n"/>
      <c r="D571" s="218" t="n"/>
      <c r="E571" s="218" t="n"/>
      <c r="F571" s="218" t="n"/>
      <c r="G571" s="218" t="n"/>
      <c r="H571" s="218" t="n"/>
      <c r="I571" s="218" t="n"/>
      <c r="J571" s="218" t="n"/>
      <c r="K571" s="218" t="n"/>
      <c r="L571" s="4" t="n"/>
      <c r="M571" s="218" t="n"/>
      <c r="N571" s="218" t="n"/>
      <c r="O571" s="218" t="n"/>
      <c r="P571" s="4" t="n"/>
      <c r="Q571" s="4" t="n"/>
      <c r="R571" s="4" t="n"/>
      <c r="S571" s="4" t="n"/>
      <c r="T571" s="4" t="n"/>
      <c r="U571" s="4" t="n"/>
      <c r="V571" s="4" t="n"/>
      <c r="W571" s="4" t="n"/>
      <c r="X571" s="4" t="n"/>
      <c r="Y571" s="4" t="n"/>
      <c r="Z571" s="4" t="n"/>
    </row>
    <row r="572" ht="15.75" customHeight="1" s="371">
      <c r="A572" s="218" t="n"/>
      <c r="B572" s="218" t="n"/>
      <c r="C572" s="218" t="n"/>
      <c r="D572" s="218" t="n"/>
      <c r="E572" s="218" t="n"/>
      <c r="F572" s="218" t="n"/>
      <c r="G572" s="218" t="n"/>
      <c r="H572" s="218" t="n"/>
      <c r="I572" s="218" t="n"/>
      <c r="J572" s="218" t="n"/>
      <c r="K572" s="218" t="n"/>
      <c r="L572" s="4" t="n"/>
      <c r="M572" s="218" t="n"/>
      <c r="N572" s="218" t="n"/>
      <c r="O572" s="218" t="n"/>
      <c r="P572" s="4" t="n"/>
      <c r="Q572" s="4" t="n"/>
      <c r="R572" s="4" t="n"/>
      <c r="S572" s="4" t="n"/>
      <c r="T572" s="4" t="n"/>
      <c r="U572" s="4" t="n"/>
      <c r="V572" s="4" t="n"/>
      <c r="W572" s="4" t="n"/>
      <c r="X572" s="4" t="n"/>
      <c r="Y572" s="4" t="n"/>
      <c r="Z572" s="4" t="n"/>
    </row>
    <row r="573" ht="15.75" customHeight="1" s="371">
      <c r="A573" s="218" t="n"/>
      <c r="B573" s="218" t="n"/>
      <c r="C573" s="218" t="n"/>
      <c r="D573" s="218" t="n"/>
      <c r="E573" s="218" t="n"/>
      <c r="F573" s="218" t="n"/>
      <c r="G573" s="218" t="n"/>
      <c r="H573" s="218" t="n"/>
      <c r="I573" s="218" t="n"/>
      <c r="J573" s="218" t="n"/>
      <c r="K573" s="218" t="n"/>
      <c r="L573" s="4" t="n"/>
      <c r="M573" s="218" t="n"/>
      <c r="N573" s="218" t="n"/>
      <c r="O573" s="218" t="n"/>
      <c r="P573" s="4" t="n"/>
      <c r="Q573" s="4" t="n"/>
      <c r="R573" s="4" t="n"/>
      <c r="S573" s="4" t="n"/>
      <c r="T573" s="4" t="n"/>
      <c r="U573" s="4" t="n"/>
      <c r="V573" s="4" t="n"/>
      <c r="W573" s="4" t="n"/>
      <c r="X573" s="4" t="n"/>
      <c r="Y573" s="4" t="n"/>
      <c r="Z573" s="4" t="n"/>
    </row>
    <row r="574" ht="15.75" customHeight="1" s="371">
      <c r="A574" s="218" t="n"/>
      <c r="B574" s="218" t="n"/>
      <c r="C574" s="218" t="n"/>
      <c r="D574" s="218" t="n"/>
      <c r="E574" s="218" t="n"/>
      <c r="F574" s="218" t="n"/>
      <c r="G574" s="218" t="n"/>
      <c r="H574" s="218" t="n"/>
      <c r="I574" s="218" t="n"/>
      <c r="J574" s="218" t="n"/>
      <c r="K574" s="218" t="n"/>
      <c r="L574" s="4" t="n"/>
      <c r="M574" s="218" t="n"/>
      <c r="N574" s="218" t="n"/>
      <c r="O574" s="218" t="n"/>
      <c r="P574" s="4" t="n"/>
      <c r="Q574" s="4" t="n"/>
      <c r="R574" s="4" t="n"/>
      <c r="S574" s="4" t="n"/>
      <c r="T574" s="4" t="n"/>
      <c r="U574" s="4" t="n"/>
      <c r="V574" s="4" t="n"/>
      <c r="W574" s="4" t="n"/>
      <c r="X574" s="4" t="n"/>
      <c r="Y574" s="4" t="n"/>
      <c r="Z574" s="4" t="n"/>
    </row>
    <row r="575" ht="15.75" customHeight="1" s="371">
      <c r="A575" s="218" t="n"/>
      <c r="B575" s="218" t="n"/>
      <c r="C575" s="218" t="n"/>
      <c r="D575" s="218" t="n"/>
      <c r="E575" s="218" t="n"/>
      <c r="F575" s="218" t="n"/>
      <c r="G575" s="218" t="n"/>
      <c r="H575" s="218" t="n"/>
      <c r="I575" s="218" t="n"/>
      <c r="J575" s="218" t="n"/>
      <c r="K575" s="218" t="n"/>
      <c r="L575" s="4" t="n"/>
      <c r="M575" s="218" t="n"/>
      <c r="N575" s="218" t="n"/>
      <c r="O575" s="218" t="n"/>
      <c r="P575" s="4" t="n"/>
      <c r="Q575" s="4" t="n"/>
      <c r="R575" s="4" t="n"/>
      <c r="S575" s="4" t="n"/>
      <c r="T575" s="4" t="n"/>
      <c r="U575" s="4" t="n"/>
      <c r="V575" s="4" t="n"/>
      <c r="W575" s="4" t="n"/>
      <c r="X575" s="4" t="n"/>
      <c r="Y575" s="4" t="n"/>
      <c r="Z575" s="4" t="n"/>
    </row>
    <row r="576" ht="15.75" customHeight="1" s="371">
      <c r="A576" s="218" t="n"/>
      <c r="B576" s="218" t="n"/>
      <c r="C576" s="218" t="n"/>
      <c r="D576" s="218" t="n"/>
      <c r="E576" s="218" t="n"/>
      <c r="F576" s="218" t="n"/>
      <c r="G576" s="218" t="n"/>
      <c r="H576" s="218" t="n"/>
      <c r="I576" s="218" t="n"/>
      <c r="J576" s="218" t="n"/>
      <c r="K576" s="218" t="n"/>
      <c r="L576" s="4" t="n"/>
      <c r="M576" s="218" t="n"/>
      <c r="N576" s="218" t="n"/>
      <c r="O576" s="218" t="n"/>
      <c r="P576" s="4" t="n"/>
      <c r="Q576" s="4" t="n"/>
      <c r="R576" s="4" t="n"/>
      <c r="S576" s="4" t="n"/>
      <c r="T576" s="4" t="n"/>
      <c r="U576" s="4" t="n"/>
      <c r="V576" s="4" t="n"/>
      <c r="W576" s="4" t="n"/>
      <c r="X576" s="4" t="n"/>
      <c r="Y576" s="4" t="n"/>
      <c r="Z576" s="4" t="n"/>
    </row>
    <row r="577" ht="15.75" customHeight="1" s="371">
      <c r="A577" s="218" t="n"/>
      <c r="B577" s="218" t="n"/>
      <c r="C577" s="218" t="n"/>
      <c r="D577" s="218" t="n"/>
      <c r="E577" s="218" t="n"/>
      <c r="F577" s="218" t="n"/>
      <c r="G577" s="218" t="n"/>
      <c r="H577" s="218" t="n"/>
      <c r="I577" s="218" t="n"/>
      <c r="J577" s="218" t="n"/>
      <c r="K577" s="218" t="n"/>
      <c r="L577" s="4" t="n"/>
      <c r="M577" s="218" t="n"/>
      <c r="N577" s="218" t="n"/>
      <c r="O577" s="218" t="n"/>
      <c r="P577" s="4" t="n"/>
      <c r="Q577" s="4" t="n"/>
      <c r="R577" s="4" t="n"/>
      <c r="S577" s="4" t="n"/>
      <c r="T577" s="4" t="n"/>
      <c r="U577" s="4" t="n"/>
      <c r="V577" s="4" t="n"/>
      <c r="W577" s="4" t="n"/>
      <c r="X577" s="4" t="n"/>
      <c r="Y577" s="4" t="n"/>
      <c r="Z577" s="4" t="n"/>
    </row>
    <row r="578" ht="15.75" customHeight="1" s="371">
      <c r="A578" s="218" t="n"/>
      <c r="B578" s="218" t="n"/>
      <c r="C578" s="218" t="n"/>
      <c r="D578" s="218" t="n"/>
      <c r="E578" s="218" t="n"/>
      <c r="F578" s="218" t="n"/>
      <c r="G578" s="218" t="n"/>
      <c r="H578" s="218" t="n"/>
      <c r="I578" s="218" t="n"/>
      <c r="J578" s="218" t="n"/>
      <c r="K578" s="218" t="n"/>
      <c r="L578" s="4" t="n"/>
      <c r="M578" s="218" t="n"/>
      <c r="N578" s="218" t="n"/>
      <c r="O578" s="218" t="n"/>
      <c r="P578" s="4" t="n"/>
      <c r="Q578" s="4" t="n"/>
      <c r="R578" s="4" t="n"/>
      <c r="S578" s="4" t="n"/>
      <c r="T578" s="4" t="n"/>
      <c r="U578" s="4" t="n"/>
      <c r="V578" s="4" t="n"/>
      <c r="W578" s="4" t="n"/>
      <c r="X578" s="4" t="n"/>
      <c r="Y578" s="4" t="n"/>
      <c r="Z578" s="4" t="n"/>
    </row>
    <row r="579" ht="15.75" customHeight="1" s="371">
      <c r="A579" s="218" t="n"/>
      <c r="B579" s="218" t="n"/>
      <c r="C579" s="218" t="n"/>
      <c r="D579" s="218" t="n"/>
      <c r="E579" s="218" t="n"/>
      <c r="F579" s="218" t="n"/>
      <c r="G579" s="218" t="n"/>
      <c r="H579" s="218" t="n"/>
      <c r="I579" s="218" t="n"/>
      <c r="J579" s="218" t="n"/>
      <c r="K579" s="218" t="n"/>
      <c r="L579" s="4" t="n"/>
      <c r="M579" s="218" t="n"/>
      <c r="N579" s="218" t="n"/>
      <c r="O579" s="218" t="n"/>
      <c r="P579" s="4" t="n"/>
      <c r="Q579" s="4" t="n"/>
      <c r="R579" s="4" t="n"/>
      <c r="S579" s="4" t="n"/>
      <c r="T579" s="4" t="n"/>
      <c r="U579" s="4" t="n"/>
      <c r="V579" s="4" t="n"/>
      <c r="W579" s="4" t="n"/>
      <c r="X579" s="4" t="n"/>
      <c r="Y579" s="4" t="n"/>
      <c r="Z579" s="4" t="n"/>
    </row>
    <row r="580" ht="15.75" customHeight="1" s="371">
      <c r="A580" s="218" t="n"/>
      <c r="B580" s="218" t="n"/>
      <c r="C580" s="218" t="n"/>
      <c r="D580" s="218" t="n"/>
      <c r="E580" s="218" t="n"/>
      <c r="F580" s="218" t="n"/>
      <c r="G580" s="218" t="n"/>
      <c r="H580" s="218" t="n"/>
      <c r="I580" s="218" t="n"/>
      <c r="J580" s="218" t="n"/>
      <c r="K580" s="218" t="n"/>
      <c r="L580" s="4" t="n"/>
      <c r="M580" s="218" t="n"/>
      <c r="N580" s="218" t="n"/>
      <c r="O580" s="218" t="n"/>
      <c r="P580" s="4" t="n"/>
      <c r="Q580" s="4" t="n"/>
      <c r="R580" s="4" t="n"/>
      <c r="S580" s="4" t="n"/>
      <c r="T580" s="4" t="n"/>
      <c r="U580" s="4" t="n"/>
      <c r="V580" s="4" t="n"/>
      <c r="W580" s="4" t="n"/>
      <c r="X580" s="4" t="n"/>
      <c r="Y580" s="4" t="n"/>
      <c r="Z580" s="4" t="n"/>
    </row>
    <row r="581" ht="15.75" customHeight="1" s="371">
      <c r="A581" s="218" t="n"/>
      <c r="B581" s="218" t="n"/>
      <c r="C581" s="218" t="n"/>
      <c r="D581" s="218" t="n"/>
      <c r="E581" s="218" t="n"/>
      <c r="F581" s="218" t="n"/>
      <c r="G581" s="218" t="n"/>
      <c r="H581" s="218" t="n"/>
      <c r="I581" s="218" t="n"/>
      <c r="J581" s="218" t="n"/>
      <c r="K581" s="218" t="n"/>
      <c r="L581" s="4" t="n"/>
      <c r="M581" s="218" t="n"/>
      <c r="N581" s="218" t="n"/>
      <c r="O581" s="218" t="n"/>
      <c r="P581" s="4" t="n"/>
      <c r="Q581" s="4" t="n"/>
      <c r="R581" s="4" t="n"/>
      <c r="S581" s="4" t="n"/>
      <c r="T581" s="4" t="n"/>
      <c r="U581" s="4" t="n"/>
      <c r="V581" s="4" t="n"/>
      <c r="W581" s="4" t="n"/>
      <c r="X581" s="4" t="n"/>
      <c r="Y581" s="4" t="n"/>
      <c r="Z581" s="4" t="n"/>
    </row>
    <row r="582" ht="15.75" customHeight="1" s="371">
      <c r="A582" s="218" t="n"/>
      <c r="B582" s="218" t="n"/>
      <c r="C582" s="218" t="n"/>
      <c r="D582" s="218" t="n"/>
      <c r="E582" s="218" t="n"/>
      <c r="F582" s="218" t="n"/>
      <c r="G582" s="218" t="n"/>
      <c r="H582" s="218" t="n"/>
      <c r="I582" s="218" t="n"/>
      <c r="J582" s="218" t="n"/>
      <c r="K582" s="218" t="n"/>
      <c r="L582" s="4" t="n"/>
      <c r="M582" s="218" t="n"/>
      <c r="N582" s="218" t="n"/>
      <c r="O582" s="218" t="n"/>
      <c r="P582" s="4" t="n"/>
      <c r="Q582" s="4" t="n"/>
      <c r="R582" s="4" t="n"/>
      <c r="S582" s="4" t="n"/>
      <c r="T582" s="4" t="n"/>
      <c r="U582" s="4" t="n"/>
      <c r="V582" s="4" t="n"/>
      <c r="W582" s="4" t="n"/>
      <c r="X582" s="4" t="n"/>
      <c r="Y582" s="4" t="n"/>
      <c r="Z582" s="4" t="n"/>
    </row>
    <row r="583" ht="15.75" customHeight="1" s="371">
      <c r="A583" s="218" t="n"/>
      <c r="B583" s="218" t="n"/>
      <c r="C583" s="218" t="n"/>
      <c r="D583" s="218" t="n"/>
      <c r="E583" s="218" t="n"/>
      <c r="F583" s="218" t="n"/>
      <c r="G583" s="218" t="n"/>
      <c r="H583" s="218" t="n"/>
      <c r="I583" s="218" t="n"/>
      <c r="J583" s="218" t="n"/>
      <c r="K583" s="218" t="n"/>
      <c r="L583" s="4" t="n"/>
      <c r="M583" s="218" t="n"/>
      <c r="N583" s="218" t="n"/>
      <c r="O583" s="218" t="n"/>
      <c r="P583" s="4" t="n"/>
      <c r="Q583" s="4" t="n"/>
      <c r="R583" s="4" t="n"/>
      <c r="S583" s="4" t="n"/>
      <c r="T583" s="4" t="n"/>
      <c r="U583" s="4" t="n"/>
      <c r="V583" s="4" t="n"/>
      <c r="W583" s="4" t="n"/>
      <c r="X583" s="4" t="n"/>
      <c r="Y583" s="4" t="n"/>
      <c r="Z583" s="4" t="n"/>
    </row>
    <row r="584" ht="15.75" customHeight="1" s="371">
      <c r="A584" s="218" t="n"/>
      <c r="B584" s="218" t="n"/>
      <c r="C584" s="218" t="n"/>
      <c r="D584" s="218" t="n"/>
      <c r="E584" s="218" t="n"/>
      <c r="F584" s="218" t="n"/>
      <c r="G584" s="218" t="n"/>
      <c r="H584" s="218" t="n"/>
      <c r="I584" s="218" t="n"/>
      <c r="J584" s="218" t="n"/>
      <c r="K584" s="218" t="n"/>
      <c r="L584" s="4" t="n"/>
      <c r="M584" s="218" t="n"/>
      <c r="N584" s="218" t="n"/>
      <c r="O584" s="218" t="n"/>
      <c r="P584" s="4" t="n"/>
      <c r="Q584" s="4" t="n"/>
      <c r="R584" s="4" t="n"/>
      <c r="S584" s="4" t="n"/>
      <c r="T584" s="4" t="n"/>
      <c r="U584" s="4" t="n"/>
      <c r="V584" s="4" t="n"/>
      <c r="W584" s="4" t="n"/>
      <c r="X584" s="4" t="n"/>
      <c r="Y584" s="4" t="n"/>
      <c r="Z584" s="4" t="n"/>
    </row>
    <row r="585" ht="15.75" customHeight="1" s="371">
      <c r="A585" s="218" t="n"/>
      <c r="B585" s="218" t="n"/>
      <c r="C585" s="218" t="n"/>
      <c r="D585" s="218" t="n"/>
      <c r="E585" s="218" t="n"/>
      <c r="F585" s="218" t="n"/>
      <c r="G585" s="218" t="n"/>
      <c r="H585" s="218" t="n"/>
      <c r="I585" s="218" t="n"/>
      <c r="J585" s="218" t="n"/>
      <c r="K585" s="218" t="n"/>
      <c r="L585" s="4" t="n"/>
      <c r="M585" s="218" t="n"/>
      <c r="N585" s="218" t="n"/>
      <c r="O585" s="218" t="n"/>
      <c r="P585" s="4" t="n"/>
      <c r="Q585" s="4" t="n"/>
      <c r="R585" s="4" t="n"/>
      <c r="S585" s="4" t="n"/>
      <c r="T585" s="4" t="n"/>
      <c r="U585" s="4" t="n"/>
      <c r="V585" s="4" t="n"/>
      <c r="W585" s="4" t="n"/>
      <c r="X585" s="4" t="n"/>
      <c r="Y585" s="4" t="n"/>
      <c r="Z585" s="4" t="n"/>
    </row>
    <row r="586" ht="15.75" customHeight="1" s="371">
      <c r="A586" s="218" t="n"/>
      <c r="B586" s="218" t="n"/>
      <c r="C586" s="218" t="n"/>
      <c r="D586" s="218" t="n"/>
      <c r="E586" s="218" t="n"/>
      <c r="F586" s="218" t="n"/>
      <c r="G586" s="218" t="n"/>
      <c r="H586" s="218" t="n"/>
      <c r="I586" s="218" t="n"/>
      <c r="J586" s="218" t="n"/>
      <c r="K586" s="218" t="n"/>
      <c r="L586" s="4" t="n"/>
      <c r="M586" s="218" t="n"/>
      <c r="N586" s="218" t="n"/>
      <c r="O586" s="218" t="n"/>
      <c r="P586" s="4" t="n"/>
      <c r="Q586" s="4" t="n"/>
      <c r="R586" s="4" t="n"/>
      <c r="S586" s="4" t="n"/>
      <c r="T586" s="4" t="n"/>
      <c r="U586" s="4" t="n"/>
      <c r="V586" s="4" t="n"/>
      <c r="W586" s="4" t="n"/>
      <c r="X586" s="4" t="n"/>
      <c r="Y586" s="4" t="n"/>
      <c r="Z586" s="4" t="n"/>
    </row>
    <row r="587" ht="15.75" customHeight="1" s="371">
      <c r="A587" s="218" t="n"/>
      <c r="B587" s="218" t="n"/>
      <c r="C587" s="218" t="n"/>
      <c r="D587" s="218" t="n"/>
      <c r="E587" s="218" t="n"/>
      <c r="F587" s="218" t="n"/>
      <c r="G587" s="218" t="n"/>
      <c r="H587" s="218" t="n"/>
      <c r="I587" s="218" t="n"/>
      <c r="J587" s="218" t="n"/>
      <c r="K587" s="218" t="n"/>
      <c r="L587" s="4" t="n"/>
      <c r="M587" s="218" t="n"/>
      <c r="N587" s="218" t="n"/>
      <c r="O587" s="218" t="n"/>
      <c r="P587" s="4" t="n"/>
      <c r="Q587" s="4" t="n"/>
      <c r="R587" s="4" t="n"/>
      <c r="S587" s="4" t="n"/>
      <c r="T587" s="4" t="n"/>
      <c r="U587" s="4" t="n"/>
      <c r="V587" s="4" t="n"/>
      <c r="W587" s="4" t="n"/>
      <c r="X587" s="4" t="n"/>
      <c r="Y587" s="4" t="n"/>
      <c r="Z587" s="4" t="n"/>
    </row>
    <row r="588" ht="15.75" customHeight="1" s="371">
      <c r="A588" s="218" t="n"/>
      <c r="B588" s="218" t="n"/>
      <c r="C588" s="218" t="n"/>
      <c r="D588" s="218" t="n"/>
      <c r="E588" s="218" t="n"/>
      <c r="F588" s="218" t="n"/>
      <c r="G588" s="218" t="n"/>
      <c r="H588" s="218" t="n"/>
      <c r="I588" s="218" t="n"/>
      <c r="J588" s="218" t="n"/>
      <c r="K588" s="218" t="n"/>
      <c r="L588" s="4" t="n"/>
      <c r="M588" s="218" t="n"/>
      <c r="N588" s="218" t="n"/>
      <c r="O588" s="218" t="n"/>
      <c r="P588" s="4" t="n"/>
      <c r="Q588" s="4" t="n"/>
      <c r="R588" s="4" t="n"/>
      <c r="S588" s="4" t="n"/>
      <c r="T588" s="4" t="n"/>
      <c r="U588" s="4" t="n"/>
      <c r="V588" s="4" t="n"/>
      <c r="W588" s="4" t="n"/>
      <c r="X588" s="4" t="n"/>
      <c r="Y588" s="4" t="n"/>
      <c r="Z588" s="4" t="n"/>
    </row>
    <row r="589" ht="15.75" customHeight="1" s="371">
      <c r="A589" s="218" t="n"/>
      <c r="B589" s="218" t="n"/>
      <c r="C589" s="218" t="n"/>
      <c r="D589" s="218" t="n"/>
      <c r="E589" s="218" t="n"/>
      <c r="F589" s="218" t="n"/>
      <c r="G589" s="218" t="n"/>
      <c r="H589" s="218" t="n"/>
      <c r="I589" s="218" t="n"/>
      <c r="J589" s="218" t="n"/>
      <c r="K589" s="218" t="n"/>
      <c r="L589" s="4" t="n"/>
      <c r="M589" s="218" t="n"/>
      <c r="N589" s="218" t="n"/>
      <c r="O589" s="218" t="n"/>
      <c r="P589" s="4" t="n"/>
      <c r="Q589" s="4" t="n"/>
      <c r="R589" s="4" t="n"/>
      <c r="S589" s="4" t="n"/>
      <c r="T589" s="4" t="n"/>
      <c r="U589" s="4" t="n"/>
      <c r="V589" s="4" t="n"/>
      <c r="W589" s="4" t="n"/>
      <c r="X589" s="4" t="n"/>
      <c r="Y589" s="4" t="n"/>
      <c r="Z589" s="4" t="n"/>
    </row>
    <row r="590" ht="15.75" customHeight="1" s="371">
      <c r="A590" s="218" t="n"/>
      <c r="B590" s="218" t="n"/>
      <c r="C590" s="218" t="n"/>
      <c r="D590" s="218" t="n"/>
      <c r="E590" s="218" t="n"/>
      <c r="F590" s="218" t="n"/>
      <c r="G590" s="218" t="n"/>
      <c r="H590" s="218" t="n"/>
      <c r="I590" s="218" t="n"/>
      <c r="J590" s="218" t="n"/>
      <c r="K590" s="218" t="n"/>
      <c r="L590" s="4" t="n"/>
      <c r="M590" s="218" t="n"/>
      <c r="N590" s="218" t="n"/>
      <c r="O590" s="218" t="n"/>
      <c r="P590" s="4" t="n"/>
      <c r="Q590" s="4" t="n"/>
      <c r="R590" s="4" t="n"/>
      <c r="S590" s="4" t="n"/>
      <c r="T590" s="4" t="n"/>
      <c r="U590" s="4" t="n"/>
      <c r="V590" s="4" t="n"/>
      <c r="W590" s="4" t="n"/>
      <c r="X590" s="4" t="n"/>
      <c r="Y590" s="4" t="n"/>
      <c r="Z590" s="4" t="n"/>
    </row>
    <row r="591" ht="15.75" customHeight="1" s="371">
      <c r="A591" s="218" t="n"/>
      <c r="B591" s="218" t="n"/>
      <c r="C591" s="218" t="n"/>
      <c r="D591" s="218" t="n"/>
      <c r="E591" s="218" t="n"/>
      <c r="F591" s="218" t="n"/>
      <c r="G591" s="218" t="n"/>
      <c r="H591" s="218" t="n"/>
      <c r="I591" s="218" t="n"/>
      <c r="J591" s="218" t="n"/>
      <c r="K591" s="218" t="n"/>
      <c r="L591" s="4" t="n"/>
      <c r="M591" s="218" t="n"/>
      <c r="N591" s="218" t="n"/>
      <c r="O591" s="218" t="n"/>
      <c r="P591" s="4" t="n"/>
      <c r="Q591" s="4" t="n"/>
      <c r="R591" s="4" t="n"/>
      <c r="S591" s="4" t="n"/>
      <c r="T591" s="4" t="n"/>
      <c r="U591" s="4" t="n"/>
      <c r="V591" s="4" t="n"/>
      <c r="W591" s="4" t="n"/>
      <c r="X591" s="4" t="n"/>
      <c r="Y591" s="4" t="n"/>
      <c r="Z591" s="4" t="n"/>
    </row>
    <row r="592" ht="15.75" customHeight="1" s="371">
      <c r="A592" s="218" t="n"/>
      <c r="B592" s="218" t="n"/>
      <c r="C592" s="218" t="n"/>
      <c r="D592" s="218" t="n"/>
      <c r="E592" s="218" t="n"/>
      <c r="F592" s="218" t="n"/>
      <c r="G592" s="218" t="n"/>
      <c r="H592" s="218" t="n"/>
      <c r="I592" s="218" t="n"/>
      <c r="J592" s="218" t="n"/>
      <c r="K592" s="218" t="n"/>
      <c r="L592" s="4" t="n"/>
      <c r="M592" s="218" t="n"/>
      <c r="N592" s="218" t="n"/>
      <c r="O592" s="218" t="n"/>
      <c r="P592" s="4" t="n"/>
      <c r="Q592" s="4" t="n"/>
      <c r="R592" s="4" t="n"/>
      <c r="S592" s="4" t="n"/>
      <c r="T592" s="4" t="n"/>
      <c r="U592" s="4" t="n"/>
      <c r="V592" s="4" t="n"/>
      <c r="W592" s="4" t="n"/>
      <c r="X592" s="4" t="n"/>
      <c r="Y592" s="4" t="n"/>
      <c r="Z592" s="4" t="n"/>
    </row>
    <row r="593" ht="15.75" customHeight="1" s="371">
      <c r="A593" s="218" t="n"/>
      <c r="B593" s="218" t="n"/>
      <c r="C593" s="218" t="n"/>
      <c r="D593" s="218" t="n"/>
      <c r="E593" s="218" t="n"/>
      <c r="F593" s="218" t="n"/>
      <c r="G593" s="218" t="n"/>
      <c r="H593" s="218" t="n"/>
      <c r="I593" s="218" t="n"/>
      <c r="J593" s="218" t="n"/>
      <c r="K593" s="218" t="n"/>
      <c r="L593" s="4" t="n"/>
      <c r="M593" s="218" t="n"/>
      <c r="N593" s="218" t="n"/>
      <c r="O593" s="218" t="n"/>
      <c r="P593" s="4" t="n"/>
      <c r="Q593" s="4" t="n"/>
      <c r="R593" s="4" t="n"/>
      <c r="S593" s="4" t="n"/>
      <c r="T593" s="4" t="n"/>
      <c r="U593" s="4" t="n"/>
      <c r="V593" s="4" t="n"/>
      <c r="W593" s="4" t="n"/>
      <c r="X593" s="4" t="n"/>
      <c r="Y593" s="4" t="n"/>
      <c r="Z593" s="4" t="n"/>
    </row>
    <row r="594" ht="15.75" customHeight="1" s="371">
      <c r="A594" s="218" t="n"/>
      <c r="B594" s="218" t="n"/>
      <c r="C594" s="218" t="n"/>
      <c r="D594" s="218" t="n"/>
      <c r="E594" s="218" t="n"/>
      <c r="F594" s="218" t="n"/>
      <c r="G594" s="218" t="n"/>
      <c r="H594" s="218" t="n"/>
      <c r="I594" s="218" t="n"/>
      <c r="J594" s="218" t="n"/>
      <c r="K594" s="218" t="n"/>
      <c r="L594" s="4" t="n"/>
      <c r="M594" s="218" t="n"/>
      <c r="N594" s="218" t="n"/>
      <c r="O594" s="218" t="n"/>
      <c r="P594" s="4" t="n"/>
      <c r="Q594" s="4" t="n"/>
      <c r="R594" s="4" t="n"/>
      <c r="S594" s="4" t="n"/>
      <c r="T594" s="4" t="n"/>
      <c r="U594" s="4" t="n"/>
      <c r="V594" s="4" t="n"/>
      <c r="W594" s="4" t="n"/>
      <c r="X594" s="4" t="n"/>
      <c r="Y594" s="4" t="n"/>
      <c r="Z594" s="4" t="n"/>
    </row>
    <row r="595" ht="15.75" customHeight="1" s="371">
      <c r="A595" s="218" t="n"/>
      <c r="B595" s="218" t="n"/>
      <c r="C595" s="218" t="n"/>
      <c r="D595" s="218" t="n"/>
      <c r="E595" s="218" t="n"/>
      <c r="F595" s="218" t="n"/>
      <c r="G595" s="218" t="n"/>
      <c r="H595" s="218" t="n"/>
      <c r="I595" s="218" t="n"/>
      <c r="J595" s="218" t="n"/>
      <c r="K595" s="218" t="n"/>
      <c r="L595" s="4" t="n"/>
      <c r="M595" s="218" t="n"/>
      <c r="N595" s="218" t="n"/>
      <c r="O595" s="218" t="n"/>
      <c r="P595" s="4" t="n"/>
      <c r="Q595" s="4" t="n"/>
      <c r="R595" s="4" t="n"/>
      <c r="S595" s="4" t="n"/>
      <c r="T595" s="4" t="n"/>
      <c r="U595" s="4" t="n"/>
      <c r="V595" s="4" t="n"/>
      <c r="W595" s="4" t="n"/>
      <c r="X595" s="4" t="n"/>
      <c r="Y595" s="4" t="n"/>
      <c r="Z595" s="4" t="n"/>
    </row>
    <row r="596" ht="15.75" customHeight="1" s="371">
      <c r="A596" s="218" t="n"/>
      <c r="B596" s="218" t="n"/>
      <c r="C596" s="218" t="n"/>
      <c r="D596" s="218" t="n"/>
      <c r="E596" s="218" t="n"/>
      <c r="F596" s="218" t="n"/>
      <c r="G596" s="218" t="n"/>
      <c r="H596" s="218" t="n"/>
      <c r="I596" s="218" t="n"/>
      <c r="J596" s="218" t="n"/>
      <c r="K596" s="218" t="n"/>
      <c r="L596" s="4" t="n"/>
      <c r="M596" s="218" t="n"/>
      <c r="N596" s="218" t="n"/>
      <c r="O596" s="218" t="n"/>
      <c r="P596" s="4" t="n"/>
      <c r="Q596" s="4" t="n"/>
      <c r="R596" s="4" t="n"/>
      <c r="S596" s="4" t="n"/>
      <c r="T596" s="4" t="n"/>
      <c r="U596" s="4" t="n"/>
      <c r="V596" s="4" t="n"/>
      <c r="W596" s="4" t="n"/>
      <c r="X596" s="4" t="n"/>
      <c r="Y596" s="4" t="n"/>
      <c r="Z596" s="4" t="n"/>
    </row>
    <row r="597" ht="15.75" customHeight="1" s="371">
      <c r="A597" s="218" t="n"/>
      <c r="B597" s="218" t="n"/>
      <c r="C597" s="218" t="n"/>
      <c r="D597" s="218" t="n"/>
      <c r="E597" s="218" t="n"/>
      <c r="F597" s="218" t="n"/>
      <c r="G597" s="218" t="n"/>
      <c r="H597" s="218" t="n"/>
      <c r="I597" s="218" t="n"/>
      <c r="J597" s="218" t="n"/>
      <c r="K597" s="218" t="n"/>
      <c r="L597" s="4" t="n"/>
      <c r="M597" s="218" t="n"/>
      <c r="N597" s="218" t="n"/>
      <c r="O597" s="218" t="n"/>
      <c r="P597" s="4" t="n"/>
      <c r="Q597" s="4" t="n"/>
      <c r="R597" s="4" t="n"/>
      <c r="S597" s="4" t="n"/>
      <c r="T597" s="4" t="n"/>
      <c r="U597" s="4" t="n"/>
      <c r="V597" s="4" t="n"/>
      <c r="W597" s="4" t="n"/>
      <c r="X597" s="4" t="n"/>
      <c r="Y597" s="4" t="n"/>
      <c r="Z597" s="4" t="n"/>
    </row>
    <row r="598" ht="15.75" customHeight="1" s="371">
      <c r="A598" s="218" t="n"/>
      <c r="B598" s="218" t="n"/>
      <c r="C598" s="218" t="n"/>
      <c r="D598" s="218" t="n"/>
      <c r="E598" s="218" t="n"/>
      <c r="F598" s="218" t="n"/>
      <c r="G598" s="218" t="n"/>
      <c r="H598" s="218" t="n"/>
      <c r="I598" s="218" t="n"/>
      <c r="J598" s="218" t="n"/>
      <c r="K598" s="218" t="n"/>
      <c r="L598" s="4" t="n"/>
      <c r="M598" s="218" t="n"/>
      <c r="N598" s="218" t="n"/>
      <c r="O598" s="218" t="n"/>
      <c r="P598" s="4" t="n"/>
      <c r="Q598" s="4" t="n"/>
      <c r="R598" s="4" t="n"/>
      <c r="S598" s="4" t="n"/>
      <c r="T598" s="4" t="n"/>
      <c r="U598" s="4" t="n"/>
      <c r="V598" s="4" t="n"/>
      <c r="W598" s="4" t="n"/>
      <c r="X598" s="4" t="n"/>
      <c r="Y598" s="4" t="n"/>
      <c r="Z598" s="4" t="n"/>
    </row>
    <row r="599" ht="15.75" customHeight="1" s="371">
      <c r="A599" s="218" t="n"/>
      <c r="B599" s="218" t="n"/>
      <c r="C599" s="218" t="n"/>
      <c r="D599" s="218" t="n"/>
      <c r="E599" s="218" t="n"/>
      <c r="F599" s="218" t="n"/>
      <c r="G599" s="218" t="n"/>
      <c r="H599" s="218" t="n"/>
      <c r="I599" s="218" t="n"/>
      <c r="J599" s="218" t="n"/>
      <c r="K599" s="218" t="n"/>
      <c r="L599" s="4" t="n"/>
      <c r="M599" s="218" t="n"/>
      <c r="N599" s="218" t="n"/>
      <c r="O599" s="218" t="n"/>
      <c r="P599" s="4" t="n"/>
      <c r="Q599" s="4" t="n"/>
      <c r="R599" s="4" t="n"/>
      <c r="S599" s="4" t="n"/>
      <c r="T599" s="4" t="n"/>
      <c r="U599" s="4" t="n"/>
      <c r="V599" s="4" t="n"/>
      <c r="W599" s="4" t="n"/>
      <c r="X599" s="4" t="n"/>
      <c r="Y599" s="4" t="n"/>
      <c r="Z599" s="4" t="n"/>
    </row>
    <row r="600" ht="15.75" customHeight="1" s="371">
      <c r="A600" s="218" t="n"/>
      <c r="B600" s="218" t="n"/>
      <c r="C600" s="218" t="n"/>
      <c r="D600" s="218" t="n"/>
      <c r="E600" s="218" t="n"/>
      <c r="F600" s="218" t="n"/>
      <c r="G600" s="218" t="n"/>
      <c r="H600" s="218" t="n"/>
      <c r="I600" s="218" t="n"/>
      <c r="J600" s="218" t="n"/>
      <c r="K600" s="218" t="n"/>
      <c r="L600" s="4" t="n"/>
      <c r="M600" s="218" t="n"/>
      <c r="N600" s="218" t="n"/>
      <c r="O600" s="218" t="n"/>
      <c r="P600" s="4" t="n"/>
      <c r="Q600" s="4" t="n"/>
      <c r="R600" s="4" t="n"/>
      <c r="S600" s="4" t="n"/>
      <c r="T600" s="4" t="n"/>
      <c r="U600" s="4" t="n"/>
      <c r="V600" s="4" t="n"/>
      <c r="W600" s="4" t="n"/>
      <c r="X600" s="4" t="n"/>
      <c r="Y600" s="4" t="n"/>
      <c r="Z600" s="4" t="n"/>
    </row>
    <row r="601" ht="15.75" customHeight="1" s="371">
      <c r="A601" s="218" t="n"/>
      <c r="B601" s="218" t="n"/>
      <c r="C601" s="218" t="n"/>
      <c r="D601" s="218" t="n"/>
      <c r="E601" s="218" t="n"/>
      <c r="F601" s="218" t="n"/>
      <c r="G601" s="218" t="n"/>
      <c r="H601" s="218" t="n"/>
      <c r="I601" s="218" t="n"/>
      <c r="J601" s="218" t="n"/>
      <c r="K601" s="218" t="n"/>
      <c r="L601" s="4" t="n"/>
      <c r="M601" s="218" t="n"/>
      <c r="N601" s="218" t="n"/>
      <c r="O601" s="218" t="n"/>
      <c r="P601" s="4" t="n"/>
      <c r="Q601" s="4" t="n"/>
      <c r="R601" s="4" t="n"/>
      <c r="S601" s="4" t="n"/>
      <c r="T601" s="4" t="n"/>
      <c r="U601" s="4" t="n"/>
      <c r="V601" s="4" t="n"/>
      <c r="W601" s="4" t="n"/>
      <c r="X601" s="4" t="n"/>
      <c r="Y601" s="4" t="n"/>
      <c r="Z601" s="4" t="n"/>
    </row>
    <row r="602" ht="15.75" customHeight="1" s="371">
      <c r="A602" s="218" t="n"/>
      <c r="B602" s="218" t="n"/>
      <c r="C602" s="218" t="n"/>
      <c r="D602" s="218" t="n"/>
      <c r="E602" s="218" t="n"/>
      <c r="F602" s="218" t="n"/>
      <c r="G602" s="218" t="n"/>
      <c r="H602" s="218" t="n"/>
      <c r="I602" s="218" t="n"/>
      <c r="J602" s="218" t="n"/>
      <c r="K602" s="218" t="n"/>
      <c r="L602" s="4" t="n"/>
      <c r="M602" s="218" t="n"/>
      <c r="N602" s="218" t="n"/>
      <c r="O602" s="218" t="n"/>
      <c r="P602" s="4" t="n"/>
      <c r="Q602" s="4" t="n"/>
      <c r="R602" s="4" t="n"/>
      <c r="S602" s="4" t="n"/>
      <c r="T602" s="4" t="n"/>
      <c r="U602" s="4" t="n"/>
      <c r="V602" s="4" t="n"/>
      <c r="W602" s="4" t="n"/>
      <c r="X602" s="4" t="n"/>
      <c r="Y602" s="4" t="n"/>
      <c r="Z602" s="4" t="n"/>
    </row>
    <row r="603" ht="15.75" customHeight="1" s="371">
      <c r="A603" s="218" t="n"/>
      <c r="B603" s="218" t="n"/>
      <c r="C603" s="218" t="n"/>
      <c r="D603" s="218" t="n"/>
      <c r="E603" s="218" t="n"/>
      <c r="F603" s="218" t="n"/>
      <c r="G603" s="218" t="n"/>
      <c r="H603" s="218" t="n"/>
      <c r="I603" s="218" t="n"/>
      <c r="J603" s="218" t="n"/>
      <c r="K603" s="218" t="n"/>
      <c r="L603" s="4" t="n"/>
      <c r="M603" s="218" t="n"/>
      <c r="N603" s="218" t="n"/>
      <c r="O603" s="218" t="n"/>
      <c r="P603" s="4" t="n"/>
      <c r="Q603" s="4" t="n"/>
      <c r="R603" s="4" t="n"/>
      <c r="S603" s="4" t="n"/>
      <c r="T603" s="4" t="n"/>
      <c r="U603" s="4" t="n"/>
      <c r="V603" s="4" t="n"/>
      <c r="W603" s="4" t="n"/>
      <c r="X603" s="4" t="n"/>
      <c r="Y603" s="4" t="n"/>
      <c r="Z603" s="4" t="n"/>
    </row>
    <row r="604" ht="15.75" customHeight="1" s="371">
      <c r="A604" s="218" t="n"/>
      <c r="B604" s="218" t="n"/>
      <c r="C604" s="218" t="n"/>
      <c r="D604" s="218" t="n"/>
      <c r="E604" s="218" t="n"/>
      <c r="F604" s="218" t="n"/>
      <c r="G604" s="218" t="n"/>
      <c r="H604" s="218" t="n"/>
      <c r="I604" s="218" t="n"/>
      <c r="J604" s="218" t="n"/>
      <c r="K604" s="218" t="n"/>
      <c r="L604" s="4" t="n"/>
      <c r="M604" s="218" t="n"/>
      <c r="N604" s="218" t="n"/>
      <c r="O604" s="218" t="n"/>
      <c r="P604" s="4" t="n"/>
      <c r="Q604" s="4" t="n"/>
      <c r="R604" s="4" t="n"/>
      <c r="S604" s="4" t="n"/>
      <c r="T604" s="4" t="n"/>
      <c r="U604" s="4" t="n"/>
      <c r="V604" s="4" t="n"/>
      <c r="W604" s="4" t="n"/>
      <c r="X604" s="4" t="n"/>
      <c r="Y604" s="4" t="n"/>
      <c r="Z604" s="4" t="n"/>
    </row>
    <row r="605" ht="15.75" customHeight="1" s="371">
      <c r="A605" s="218" t="n"/>
      <c r="B605" s="218" t="n"/>
      <c r="C605" s="218" t="n"/>
      <c r="D605" s="218" t="n"/>
      <c r="E605" s="218" t="n"/>
      <c r="F605" s="218" t="n"/>
      <c r="G605" s="218" t="n"/>
      <c r="H605" s="218" t="n"/>
      <c r="I605" s="218" t="n"/>
      <c r="J605" s="218" t="n"/>
      <c r="K605" s="218" t="n"/>
      <c r="L605" s="4" t="n"/>
      <c r="M605" s="218" t="n"/>
      <c r="N605" s="218" t="n"/>
      <c r="O605" s="218" t="n"/>
      <c r="P605" s="4" t="n"/>
      <c r="Q605" s="4" t="n"/>
      <c r="R605" s="4" t="n"/>
      <c r="S605" s="4" t="n"/>
      <c r="T605" s="4" t="n"/>
      <c r="U605" s="4" t="n"/>
      <c r="V605" s="4" t="n"/>
      <c r="W605" s="4" t="n"/>
      <c r="X605" s="4" t="n"/>
      <c r="Y605" s="4" t="n"/>
      <c r="Z605" s="4" t="n"/>
    </row>
    <row r="606" ht="15.75" customHeight="1" s="371">
      <c r="A606" s="218" t="n"/>
      <c r="B606" s="218" t="n"/>
      <c r="C606" s="218" t="n"/>
      <c r="D606" s="218" t="n"/>
      <c r="E606" s="218" t="n"/>
      <c r="F606" s="218" t="n"/>
      <c r="G606" s="218" t="n"/>
      <c r="H606" s="218" t="n"/>
      <c r="I606" s="218" t="n"/>
      <c r="J606" s="218" t="n"/>
      <c r="K606" s="218" t="n"/>
      <c r="L606" s="4" t="n"/>
      <c r="M606" s="218" t="n"/>
      <c r="N606" s="218" t="n"/>
      <c r="O606" s="218" t="n"/>
      <c r="P606" s="4" t="n"/>
      <c r="Q606" s="4" t="n"/>
      <c r="R606" s="4" t="n"/>
      <c r="S606" s="4" t="n"/>
      <c r="T606" s="4" t="n"/>
      <c r="U606" s="4" t="n"/>
      <c r="V606" s="4" t="n"/>
      <c r="W606" s="4" t="n"/>
      <c r="X606" s="4" t="n"/>
      <c r="Y606" s="4" t="n"/>
      <c r="Z606" s="4" t="n"/>
    </row>
    <row r="607" ht="15.75" customHeight="1" s="371">
      <c r="A607" s="218" t="n"/>
      <c r="B607" s="218" t="n"/>
      <c r="C607" s="218" t="n"/>
      <c r="D607" s="218" t="n"/>
      <c r="E607" s="218" t="n"/>
      <c r="F607" s="218" t="n"/>
      <c r="G607" s="218" t="n"/>
      <c r="H607" s="218" t="n"/>
      <c r="I607" s="218" t="n"/>
      <c r="J607" s="218" t="n"/>
      <c r="K607" s="218" t="n"/>
      <c r="L607" s="4" t="n"/>
      <c r="M607" s="218" t="n"/>
      <c r="N607" s="218" t="n"/>
      <c r="O607" s="218" t="n"/>
      <c r="P607" s="4" t="n"/>
      <c r="Q607" s="4" t="n"/>
      <c r="R607" s="4" t="n"/>
      <c r="S607" s="4" t="n"/>
      <c r="T607" s="4" t="n"/>
      <c r="U607" s="4" t="n"/>
      <c r="V607" s="4" t="n"/>
      <c r="W607" s="4" t="n"/>
      <c r="X607" s="4" t="n"/>
      <c r="Y607" s="4" t="n"/>
      <c r="Z607" s="4" t="n"/>
    </row>
    <row r="608" ht="15.75" customHeight="1" s="371">
      <c r="A608" s="218" t="n"/>
      <c r="B608" s="218" t="n"/>
      <c r="C608" s="218" t="n"/>
      <c r="D608" s="218" t="n"/>
      <c r="E608" s="218" t="n"/>
      <c r="F608" s="218" t="n"/>
      <c r="G608" s="218" t="n"/>
      <c r="H608" s="218" t="n"/>
      <c r="I608" s="218" t="n"/>
      <c r="J608" s="218" t="n"/>
      <c r="K608" s="218" t="n"/>
      <c r="L608" s="4" t="n"/>
      <c r="M608" s="218" t="n"/>
      <c r="N608" s="218" t="n"/>
      <c r="O608" s="218" t="n"/>
      <c r="P608" s="4" t="n"/>
      <c r="Q608" s="4" t="n"/>
      <c r="R608" s="4" t="n"/>
      <c r="S608" s="4" t="n"/>
      <c r="T608" s="4" t="n"/>
      <c r="U608" s="4" t="n"/>
      <c r="V608" s="4" t="n"/>
      <c r="W608" s="4" t="n"/>
      <c r="X608" s="4" t="n"/>
      <c r="Y608" s="4" t="n"/>
      <c r="Z608" s="4" t="n"/>
    </row>
    <row r="609" ht="15.75" customHeight="1" s="371">
      <c r="A609" s="218" t="n"/>
      <c r="B609" s="218" t="n"/>
      <c r="C609" s="218" t="n"/>
      <c r="D609" s="218" t="n"/>
      <c r="E609" s="218" t="n"/>
      <c r="F609" s="218" t="n"/>
      <c r="G609" s="218" t="n"/>
      <c r="H609" s="218" t="n"/>
      <c r="I609" s="218" t="n"/>
      <c r="J609" s="218" t="n"/>
      <c r="K609" s="218" t="n"/>
      <c r="L609" s="4" t="n"/>
      <c r="M609" s="218" t="n"/>
      <c r="N609" s="218" t="n"/>
      <c r="O609" s="218" t="n"/>
      <c r="P609" s="4" t="n"/>
      <c r="Q609" s="4" t="n"/>
      <c r="R609" s="4" t="n"/>
      <c r="S609" s="4" t="n"/>
      <c r="T609" s="4" t="n"/>
      <c r="U609" s="4" t="n"/>
      <c r="V609" s="4" t="n"/>
      <c r="W609" s="4" t="n"/>
      <c r="X609" s="4" t="n"/>
      <c r="Y609" s="4" t="n"/>
      <c r="Z609" s="4" t="n"/>
    </row>
    <row r="610" ht="15.75" customHeight="1" s="371">
      <c r="A610" s="218" t="n"/>
      <c r="B610" s="218" t="n"/>
      <c r="C610" s="218" t="n"/>
      <c r="D610" s="218" t="n"/>
      <c r="E610" s="218" t="n"/>
      <c r="F610" s="218" t="n"/>
      <c r="G610" s="218" t="n"/>
      <c r="H610" s="218" t="n"/>
      <c r="I610" s="218" t="n"/>
      <c r="J610" s="218" t="n"/>
      <c r="K610" s="218" t="n"/>
      <c r="L610" s="4" t="n"/>
      <c r="M610" s="218" t="n"/>
      <c r="N610" s="218" t="n"/>
      <c r="O610" s="218" t="n"/>
      <c r="P610" s="4" t="n"/>
      <c r="Q610" s="4" t="n"/>
      <c r="R610" s="4" t="n"/>
      <c r="S610" s="4" t="n"/>
      <c r="T610" s="4" t="n"/>
      <c r="U610" s="4" t="n"/>
      <c r="V610" s="4" t="n"/>
      <c r="W610" s="4" t="n"/>
      <c r="X610" s="4" t="n"/>
      <c r="Y610" s="4" t="n"/>
      <c r="Z610" s="4" t="n"/>
    </row>
    <row r="611" ht="15.75" customHeight="1" s="371">
      <c r="A611" s="218" t="n"/>
      <c r="B611" s="218" t="n"/>
      <c r="C611" s="218" t="n"/>
      <c r="D611" s="218" t="n"/>
      <c r="E611" s="218" t="n"/>
      <c r="F611" s="218" t="n"/>
      <c r="G611" s="218" t="n"/>
      <c r="H611" s="218" t="n"/>
      <c r="I611" s="218" t="n"/>
      <c r="J611" s="218" t="n"/>
      <c r="K611" s="218" t="n"/>
      <c r="L611" s="4" t="n"/>
      <c r="M611" s="218" t="n"/>
      <c r="N611" s="218" t="n"/>
      <c r="O611" s="218" t="n"/>
      <c r="P611" s="4" t="n"/>
      <c r="Q611" s="4" t="n"/>
      <c r="R611" s="4" t="n"/>
      <c r="S611" s="4" t="n"/>
      <c r="T611" s="4" t="n"/>
      <c r="U611" s="4" t="n"/>
      <c r="V611" s="4" t="n"/>
      <c r="W611" s="4" t="n"/>
      <c r="X611" s="4" t="n"/>
      <c r="Y611" s="4" t="n"/>
      <c r="Z611" s="4" t="n"/>
    </row>
    <row r="612" ht="15.75" customHeight="1" s="371">
      <c r="A612" s="218" t="n"/>
      <c r="B612" s="218" t="n"/>
      <c r="C612" s="218" t="n"/>
      <c r="D612" s="218" t="n"/>
      <c r="E612" s="218" t="n"/>
      <c r="F612" s="218" t="n"/>
      <c r="G612" s="218" t="n"/>
      <c r="H612" s="218" t="n"/>
      <c r="I612" s="218" t="n"/>
      <c r="J612" s="218" t="n"/>
      <c r="K612" s="218" t="n"/>
      <c r="L612" s="4" t="n"/>
      <c r="M612" s="218" t="n"/>
      <c r="N612" s="218" t="n"/>
      <c r="O612" s="218" t="n"/>
      <c r="P612" s="4" t="n"/>
      <c r="Q612" s="4" t="n"/>
      <c r="R612" s="4" t="n"/>
      <c r="S612" s="4" t="n"/>
      <c r="T612" s="4" t="n"/>
      <c r="U612" s="4" t="n"/>
      <c r="V612" s="4" t="n"/>
      <c r="W612" s="4" t="n"/>
      <c r="X612" s="4" t="n"/>
      <c r="Y612" s="4" t="n"/>
      <c r="Z612" s="4" t="n"/>
    </row>
    <row r="613" ht="15.75" customHeight="1" s="371">
      <c r="A613" s="218" t="n"/>
      <c r="B613" s="218" t="n"/>
      <c r="C613" s="218" t="n"/>
      <c r="D613" s="218" t="n"/>
      <c r="E613" s="218" t="n"/>
      <c r="F613" s="218" t="n"/>
      <c r="G613" s="218" t="n"/>
      <c r="H613" s="218" t="n"/>
      <c r="I613" s="218" t="n"/>
      <c r="J613" s="218" t="n"/>
      <c r="K613" s="218" t="n"/>
      <c r="L613" s="4" t="n"/>
      <c r="M613" s="218" t="n"/>
      <c r="N613" s="218" t="n"/>
      <c r="O613" s="218" t="n"/>
      <c r="P613" s="4" t="n"/>
      <c r="Q613" s="4" t="n"/>
      <c r="R613" s="4" t="n"/>
      <c r="S613" s="4" t="n"/>
      <c r="T613" s="4" t="n"/>
      <c r="U613" s="4" t="n"/>
      <c r="V613" s="4" t="n"/>
      <c r="W613" s="4" t="n"/>
      <c r="X613" s="4" t="n"/>
      <c r="Y613" s="4" t="n"/>
      <c r="Z613" s="4" t="n"/>
    </row>
    <row r="614" ht="15.75" customHeight="1" s="371">
      <c r="A614" s="218" t="n"/>
      <c r="B614" s="218" t="n"/>
      <c r="C614" s="218" t="n"/>
      <c r="D614" s="218" t="n"/>
      <c r="E614" s="218" t="n"/>
      <c r="F614" s="218" t="n"/>
      <c r="G614" s="218" t="n"/>
      <c r="H614" s="218" t="n"/>
      <c r="I614" s="218" t="n"/>
      <c r="J614" s="218" t="n"/>
      <c r="K614" s="218" t="n"/>
      <c r="L614" s="4" t="n"/>
      <c r="M614" s="218" t="n"/>
      <c r="N614" s="218" t="n"/>
      <c r="O614" s="218" t="n"/>
      <c r="P614" s="4" t="n"/>
      <c r="Q614" s="4" t="n"/>
      <c r="R614" s="4" t="n"/>
      <c r="S614" s="4" t="n"/>
      <c r="T614" s="4" t="n"/>
      <c r="U614" s="4" t="n"/>
      <c r="V614" s="4" t="n"/>
      <c r="W614" s="4" t="n"/>
      <c r="X614" s="4" t="n"/>
      <c r="Y614" s="4" t="n"/>
      <c r="Z614" s="4" t="n"/>
    </row>
    <row r="615" ht="15.75" customHeight="1" s="371">
      <c r="A615" s="218" t="n"/>
      <c r="B615" s="218" t="n"/>
      <c r="C615" s="218" t="n"/>
      <c r="D615" s="218" t="n"/>
      <c r="E615" s="218" t="n"/>
      <c r="F615" s="218" t="n"/>
      <c r="G615" s="218" t="n"/>
      <c r="H615" s="218" t="n"/>
      <c r="I615" s="218" t="n"/>
      <c r="J615" s="218" t="n"/>
      <c r="K615" s="218" t="n"/>
      <c r="L615" s="4" t="n"/>
      <c r="M615" s="218" t="n"/>
      <c r="N615" s="218" t="n"/>
      <c r="O615" s="218" t="n"/>
      <c r="P615" s="4" t="n"/>
      <c r="Q615" s="4" t="n"/>
      <c r="R615" s="4" t="n"/>
      <c r="S615" s="4" t="n"/>
      <c r="T615" s="4" t="n"/>
      <c r="U615" s="4" t="n"/>
      <c r="V615" s="4" t="n"/>
      <c r="W615" s="4" t="n"/>
      <c r="X615" s="4" t="n"/>
      <c r="Y615" s="4" t="n"/>
      <c r="Z615" s="4" t="n"/>
    </row>
    <row r="616" ht="15.75" customHeight="1" s="371">
      <c r="A616" s="218" t="n"/>
      <c r="B616" s="218" t="n"/>
      <c r="C616" s="218" t="n"/>
      <c r="D616" s="218" t="n"/>
      <c r="E616" s="218" t="n"/>
      <c r="F616" s="218" t="n"/>
      <c r="G616" s="218" t="n"/>
      <c r="H616" s="218" t="n"/>
      <c r="I616" s="218" t="n"/>
      <c r="J616" s="218" t="n"/>
      <c r="K616" s="218" t="n"/>
      <c r="L616" s="4" t="n"/>
      <c r="M616" s="218" t="n"/>
      <c r="N616" s="218" t="n"/>
      <c r="O616" s="218" t="n"/>
      <c r="P616" s="4" t="n"/>
      <c r="Q616" s="4" t="n"/>
      <c r="R616" s="4" t="n"/>
      <c r="S616" s="4" t="n"/>
      <c r="T616" s="4" t="n"/>
      <c r="U616" s="4" t="n"/>
      <c r="V616" s="4" t="n"/>
      <c r="W616" s="4" t="n"/>
      <c r="X616" s="4" t="n"/>
      <c r="Y616" s="4" t="n"/>
      <c r="Z616" s="4" t="n"/>
    </row>
    <row r="617" ht="15.75" customHeight="1" s="371">
      <c r="A617" s="218" t="n"/>
      <c r="B617" s="218" t="n"/>
      <c r="C617" s="218" t="n"/>
      <c r="D617" s="218" t="n"/>
      <c r="E617" s="218" t="n"/>
      <c r="F617" s="218" t="n"/>
      <c r="G617" s="218" t="n"/>
      <c r="H617" s="218" t="n"/>
      <c r="I617" s="218" t="n"/>
      <c r="J617" s="218" t="n"/>
      <c r="K617" s="218" t="n"/>
      <c r="L617" s="4" t="n"/>
      <c r="M617" s="218" t="n"/>
      <c r="N617" s="218" t="n"/>
      <c r="O617" s="218" t="n"/>
      <c r="P617" s="4" t="n"/>
      <c r="Q617" s="4" t="n"/>
      <c r="R617" s="4" t="n"/>
      <c r="S617" s="4" t="n"/>
      <c r="T617" s="4" t="n"/>
      <c r="U617" s="4" t="n"/>
      <c r="V617" s="4" t="n"/>
      <c r="W617" s="4" t="n"/>
      <c r="X617" s="4" t="n"/>
      <c r="Y617" s="4" t="n"/>
      <c r="Z617" s="4" t="n"/>
    </row>
    <row r="618" ht="15.75" customHeight="1" s="371">
      <c r="A618" s="218" t="n"/>
      <c r="B618" s="218" t="n"/>
      <c r="C618" s="218" t="n"/>
      <c r="D618" s="218" t="n"/>
      <c r="E618" s="218" t="n"/>
      <c r="F618" s="218" t="n"/>
      <c r="G618" s="218" t="n"/>
      <c r="H618" s="218" t="n"/>
      <c r="I618" s="218" t="n"/>
      <c r="J618" s="218" t="n"/>
      <c r="K618" s="218" t="n"/>
      <c r="L618" s="4" t="n"/>
      <c r="M618" s="218" t="n"/>
      <c r="N618" s="218" t="n"/>
      <c r="O618" s="218" t="n"/>
      <c r="P618" s="4" t="n"/>
      <c r="Q618" s="4" t="n"/>
      <c r="R618" s="4" t="n"/>
      <c r="S618" s="4" t="n"/>
      <c r="T618" s="4" t="n"/>
      <c r="U618" s="4" t="n"/>
      <c r="V618" s="4" t="n"/>
      <c r="W618" s="4" t="n"/>
      <c r="X618" s="4" t="n"/>
      <c r="Y618" s="4" t="n"/>
      <c r="Z618" s="4" t="n"/>
    </row>
    <row r="619" ht="15.75" customHeight="1" s="371">
      <c r="A619" s="218" t="n"/>
      <c r="B619" s="218" t="n"/>
      <c r="C619" s="218" t="n"/>
      <c r="D619" s="218" t="n"/>
      <c r="E619" s="218" t="n"/>
      <c r="F619" s="218" t="n"/>
      <c r="G619" s="218" t="n"/>
      <c r="H619" s="218" t="n"/>
      <c r="I619" s="218" t="n"/>
      <c r="J619" s="218" t="n"/>
      <c r="K619" s="218" t="n"/>
      <c r="L619" s="4" t="n"/>
      <c r="M619" s="218" t="n"/>
      <c r="N619" s="218" t="n"/>
      <c r="O619" s="218" t="n"/>
      <c r="P619" s="4" t="n"/>
      <c r="Q619" s="4" t="n"/>
      <c r="R619" s="4" t="n"/>
      <c r="S619" s="4" t="n"/>
      <c r="T619" s="4" t="n"/>
      <c r="U619" s="4" t="n"/>
      <c r="V619" s="4" t="n"/>
      <c r="W619" s="4" t="n"/>
      <c r="X619" s="4" t="n"/>
      <c r="Y619" s="4" t="n"/>
      <c r="Z619" s="4" t="n"/>
    </row>
    <row r="620" ht="15.75" customHeight="1" s="371">
      <c r="A620" s="218" t="n"/>
      <c r="B620" s="218" t="n"/>
      <c r="C620" s="218" t="n"/>
      <c r="D620" s="218" t="n"/>
      <c r="E620" s="218" t="n"/>
      <c r="F620" s="218" t="n"/>
      <c r="G620" s="218" t="n"/>
      <c r="H620" s="218" t="n"/>
      <c r="I620" s="218" t="n"/>
      <c r="J620" s="218" t="n"/>
      <c r="K620" s="218" t="n"/>
      <c r="L620" s="4" t="n"/>
      <c r="M620" s="218" t="n"/>
      <c r="N620" s="218" t="n"/>
      <c r="O620" s="218" t="n"/>
      <c r="P620" s="4" t="n"/>
      <c r="Q620" s="4" t="n"/>
      <c r="R620" s="4" t="n"/>
      <c r="S620" s="4" t="n"/>
      <c r="T620" s="4" t="n"/>
      <c r="U620" s="4" t="n"/>
      <c r="V620" s="4" t="n"/>
      <c r="W620" s="4" t="n"/>
      <c r="X620" s="4" t="n"/>
      <c r="Y620" s="4" t="n"/>
      <c r="Z620" s="4" t="n"/>
    </row>
    <row r="621" ht="15.75" customHeight="1" s="371">
      <c r="A621" s="218" t="n"/>
      <c r="B621" s="218" t="n"/>
      <c r="C621" s="218" t="n"/>
      <c r="D621" s="218" t="n"/>
      <c r="E621" s="218" t="n"/>
      <c r="F621" s="218" t="n"/>
      <c r="G621" s="218" t="n"/>
      <c r="H621" s="218" t="n"/>
      <c r="I621" s="218" t="n"/>
      <c r="J621" s="218" t="n"/>
      <c r="K621" s="218" t="n"/>
      <c r="L621" s="4" t="n"/>
      <c r="M621" s="218" t="n"/>
      <c r="N621" s="218" t="n"/>
      <c r="O621" s="218" t="n"/>
      <c r="P621" s="4" t="n"/>
      <c r="Q621" s="4" t="n"/>
      <c r="R621" s="4" t="n"/>
      <c r="S621" s="4" t="n"/>
      <c r="T621" s="4" t="n"/>
      <c r="U621" s="4" t="n"/>
      <c r="V621" s="4" t="n"/>
      <c r="W621" s="4" t="n"/>
      <c r="X621" s="4" t="n"/>
      <c r="Y621" s="4" t="n"/>
      <c r="Z621" s="4" t="n"/>
    </row>
    <row r="622" ht="15.75" customHeight="1" s="371">
      <c r="A622" s="218" t="n"/>
      <c r="B622" s="218" t="n"/>
      <c r="C622" s="218" t="n"/>
      <c r="D622" s="218" t="n"/>
      <c r="E622" s="218" t="n"/>
      <c r="F622" s="218" t="n"/>
      <c r="G622" s="218" t="n"/>
      <c r="H622" s="218" t="n"/>
      <c r="I622" s="218" t="n"/>
      <c r="J622" s="218" t="n"/>
      <c r="K622" s="218" t="n"/>
      <c r="L622" s="4" t="n"/>
      <c r="M622" s="218" t="n"/>
      <c r="N622" s="218" t="n"/>
      <c r="O622" s="218" t="n"/>
      <c r="P622" s="4" t="n"/>
      <c r="Q622" s="4" t="n"/>
      <c r="R622" s="4" t="n"/>
      <c r="S622" s="4" t="n"/>
      <c r="T622" s="4" t="n"/>
      <c r="U622" s="4" t="n"/>
      <c r="V622" s="4" t="n"/>
      <c r="W622" s="4" t="n"/>
      <c r="X622" s="4" t="n"/>
      <c r="Y622" s="4" t="n"/>
      <c r="Z622" s="4" t="n"/>
    </row>
    <row r="623" ht="15.75" customHeight="1" s="371">
      <c r="A623" s="218" t="n"/>
      <c r="B623" s="218" t="n"/>
      <c r="C623" s="218" t="n"/>
      <c r="D623" s="218" t="n"/>
      <c r="E623" s="218" t="n"/>
      <c r="F623" s="218" t="n"/>
      <c r="G623" s="218" t="n"/>
      <c r="H623" s="218" t="n"/>
      <c r="I623" s="218" t="n"/>
      <c r="J623" s="218" t="n"/>
      <c r="K623" s="218" t="n"/>
      <c r="L623" s="4" t="n"/>
      <c r="M623" s="218" t="n"/>
      <c r="N623" s="218" t="n"/>
      <c r="O623" s="218" t="n"/>
      <c r="P623" s="4" t="n"/>
      <c r="Q623" s="4" t="n"/>
      <c r="R623" s="4" t="n"/>
      <c r="S623" s="4" t="n"/>
      <c r="T623" s="4" t="n"/>
      <c r="U623" s="4" t="n"/>
      <c r="V623" s="4" t="n"/>
      <c r="W623" s="4" t="n"/>
      <c r="X623" s="4" t="n"/>
      <c r="Y623" s="4" t="n"/>
      <c r="Z623" s="4" t="n"/>
    </row>
    <row r="624" ht="15.75" customHeight="1" s="371">
      <c r="A624" s="218" t="n"/>
      <c r="B624" s="218" t="n"/>
      <c r="C624" s="218" t="n"/>
      <c r="D624" s="218" t="n"/>
      <c r="E624" s="218" t="n"/>
      <c r="F624" s="218" t="n"/>
      <c r="G624" s="218" t="n"/>
      <c r="H624" s="218" t="n"/>
      <c r="I624" s="218" t="n"/>
      <c r="J624" s="218" t="n"/>
      <c r="K624" s="218" t="n"/>
      <c r="L624" s="4" t="n"/>
      <c r="M624" s="218" t="n"/>
      <c r="N624" s="218" t="n"/>
      <c r="O624" s="218" t="n"/>
      <c r="P624" s="4" t="n"/>
      <c r="Q624" s="4" t="n"/>
      <c r="R624" s="4" t="n"/>
      <c r="S624" s="4" t="n"/>
      <c r="T624" s="4" t="n"/>
      <c r="U624" s="4" t="n"/>
      <c r="V624" s="4" t="n"/>
      <c r="W624" s="4" t="n"/>
      <c r="X624" s="4" t="n"/>
      <c r="Y624" s="4" t="n"/>
      <c r="Z624" s="4" t="n"/>
    </row>
    <row r="625" ht="15.75" customHeight="1" s="371">
      <c r="A625" s="218" t="n"/>
      <c r="B625" s="218" t="n"/>
      <c r="C625" s="218" t="n"/>
      <c r="D625" s="218" t="n"/>
      <c r="E625" s="218" t="n"/>
      <c r="F625" s="218" t="n"/>
      <c r="G625" s="218" t="n"/>
      <c r="H625" s="218" t="n"/>
      <c r="I625" s="218" t="n"/>
      <c r="J625" s="218" t="n"/>
      <c r="K625" s="218" t="n"/>
      <c r="L625" s="4" t="n"/>
      <c r="M625" s="218" t="n"/>
      <c r="N625" s="218" t="n"/>
      <c r="O625" s="218" t="n"/>
      <c r="P625" s="4" t="n"/>
      <c r="Q625" s="4" t="n"/>
      <c r="R625" s="4" t="n"/>
      <c r="S625" s="4" t="n"/>
      <c r="T625" s="4" t="n"/>
      <c r="U625" s="4" t="n"/>
      <c r="V625" s="4" t="n"/>
      <c r="W625" s="4" t="n"/>
      <c r="X625" s="4" t="n"/>
      <c r="Y625" s="4" t="n"/>
      <c r="Z625" s="4" t="n"/>
    </row>
    <row r="626" ht="15.75" customHeight="1" s="371">
      <c r="A626" s="218" t="n"/>
      <c r="B626" s="218" t="n"/>
      <c r="C626" s="218" t="n"/>
      <c r="D626" s="218" t="n"/>
      <c r="E626" s="218" t="n"/>
      <c r="F626" s="218" t="n"/>
      <c r="G626" s="218" t="n"/>
      <c r="H626" s="218" t="n"/>
      <c r="I626" s="218" t="n"/>
      <c r="J626" s="218" t="n"/>
      <c r="K626" s="218" t="n"/>
      <c r="L626" s="4" t="n"/>
      <c r="M626" s="218" t="n"/>
      <c r="N626" s="218" t="n"/>
      <c r="O626" s="218" t="n"/>
      <c r="P626" s="4" t="n"/>
      <c r="Q626" s="4" t="n"/>
      <c r="R626" s="4" t="n"/>
      <c r="S626" s="4" t="n"/>
      <c r="T626" s="4" t="n"/>
      <c r="U626" s="4" t="n"/>
      <c r="V626" s="4" t="n"/>
      <c r="W626" s="4" t="n"/>
      <c r="X626" s="4" t="n"/>
      <c r="Y626" s="4" t="n"/>
      <c r="Z626" s="4" t="n"/>
    </row>
    <row r="627" ht="15.75" customHeight="1" s="371">
      <c r="A627" s="218" t="n"/>
      <c r="B627" s="218" t="n"/>
      <c r="C627" s="218" t="n"/>
      <c r="D627" s="218" t="n"/>
      <c r="E627" s="218" t="n"/>
      <c r="F627" s="218" t="n"/>
      <c r="G627" s="218" t="n"/>
      <c r="H627" s="218" t="n"/>
      <c r="I627" s="218" t="n"/>
      <c r="J627" s="218" t="n"/>
      <c r="K627" s="218" t="n"/>
      <c r="L627" s="4" t="n"/>
      <c r="M627" s="218" t="n"/>
      <c r="N627" s="218" t="n"/>
      <c r="O627" s="218" t="n"/>
      <c r="P627" s="4" t="n"/>
      <c r="Q627" s="4" t="n"/>
      <c r="R627" s="4" t="n"/>
      <c r="S627" s="4" t="n"/>
      <c r="T627" s="4" t="n"/>
      <c r="U627" s="4" t="n"/>
      <c r="V627" s="4" t="n"/>
      <c r="W627" s="4" t="n"/>
      <c r="X627" s="4" t="n"/>
      <c r="Y627" s="4" t="n"/>
      <c r="Z627" s="4" t="n"/>
    </row>
    <row r="628" ht="15.75" customHeight="1" s="371">
      <c r="A628" s="218" t="n"/>
      <c r="B628" s="218" t="n"/>
      <c r="C628" s="218" t="n"/>
      <c r="D628" s="218" t="n"/>
      <c r="E628" s="218" t="n"/>
      <c r="F628" s="218" t="n"/>
      <c r="G628" s="218" t="n"/>
      <c r="H628" s="218" t="n"/>
      <c r="I628" s="218" t="n"/>
      <c r="J628" s="218" t="n"/>
      <c r="K628" s="218" t="n"/>
      <c r="L628" s="4" t="n"/>
      <c r="M628" s="218" t="n"/>
      <c r="N628" s="218" t="n"/>
      <c r="O628" s="218" t="n"/>
      <c r="P628" s="4" t="n"/>
      <c r="Q628" s="4" t="n"/>
      <c r="R628" s="4" t="n"/>
      <c r="S628" s="4" t="n"/>
      <c r="T628" s="4" t="n"/>
      <c r="U628" s="4" t="n"/>
      <c r="V628" s="4" t="n"/>
      <c r="W628" s="4" t="n"/>
      <c r="X628" s="4" t="n"/>
      <c r="Y628" s="4" t="n"/>
      <c r="Z628" s="4" t="n"/>
    </row>
    <row r="629" ht="15.75" customHeight="1" s="371">
      <c r="A629" s="218" t="n"/>
      <c r="B629" s="218" t="n"/>
      <c r="C629" s="218" t="n"/>
      <c r="D629" s="218" t="n"/>
      <c r="E629" s="218" t="n"/>
      <c r="F629" s="218" t="n"/>
      <c r="G629" s="218" t="n"/>
      <c r="H629" s="218" t="n"/>
      <c r="I629" s="218" t="n"/>
      <c r="J629" s="218" t="n"/>
      <c r="K629" s="218" t="n"/>
      <c r="L629" s="4" t="n"/>
      <c r="M629" s="218" t="n"/>
      <c r="N629" s="218" t="n"/>
      <c r="O629" s="218" t="n"/>
      <c r="P629" s="4" t="n"/>
      <c r="Q629" s="4" t="n"/>
      <c r="R629" s="4" t="n"/>
      <c r="S629" s="4" t="n"/>
      <c r="T629" s="4" t="n"/>
      <c r="U629" s="4" t="n"/>
      <c r="V629" s="4" t="n"/>
      <c r="W629" s="4" t="n"/>
      <c r="X629" s="4" t="n"/>
      <c r="Y629" s="4" t="n"/>
      <c r="Z629" s="4" t="n"/>
    </row>
    <row r="630" ht="15.75" customHeight="1" s="371">
      <c r="A630" s="218" t="n"/>
      <c r="B630" s="218" t="n"/>
      <c r="C630" s="218" t="n"/>
      <c r="D630" s="218" t="n"/>
      <c r="E630" s="218" t="n"/>
      <c r="F630" s="218" t="n"/>
      <c r="G630" s="218" t="n"/>
      <c r="H630" s="218" t="n"/>
      <c r="I630" s="218" t="n"/>
      <c r="J630" s="218" t="n"/>
      <c r="K630" s="218" t="n"/>
      <c r="L630" s="4" t="n"/>
      <c r="M630" s="218" t="n"/>
      <c r="N630" s="218" t="n"/>
      <c r="O630" s="218" t="n"/>
      <c r="P630" s="4" t="n"/>
      <c r="Q630" s="4" t="n"/>
      <c r="R630" s="4" t="n"/>
      <c r="S630" s="4" t="n"/>
      <c r="T630" s="4" t="n"/>
      <c r="U630" s="4" t="n"/>
      <c r="V630" s="4" t="n"/>
      <c r="W630" s="4" t="n"/>
      <c r="X630" s="4" t="n"/>
      <c r="Y630" s="4" t="n"/>
      <c r="Z630" s="4" t="n"/>
    </row>
    <row r="631" ht="15.75" customHeight="1" s="371">
      <c r="A631" s="218" t="n"/>
      <c r="B631" s="218" t="n"/>
      <c r="C631" s="218" t="n"/>
      <c r="D631" s="218" t="n"/>
      <c r="E631" s="218" t="n"/>
      <c r="F631" s="218" t="n"/>
      <c r="G631" s="218" t="n"/>
      <c r="H631" s="218" t="n"/>
      <c r="I631" s="218" t="n"/>
      <c r="J631" s="218" t="n"/>
      <c r="K631" s="218" t="n"/>
      <c r="L631" s="4" t="n"/>
      <c r="M631" s="218" t="n"/>
      <c r="N631" s="218" t="n"/>
      <c r="O631" s="218" t="n"/>
      <c r="P631" s="4" t="n"/>
      <c r="Q631" s="4" t="n"/>
      <c r="R631" s="4" t="n"/>
      <c r="S631" s="4" t="n"/>
      <c r="T631" s="4" t="n"/>
      <c r="U631" s="4" t="n"/>
      <c r="V631" s="4" t="n"/>
      <c r="W631" s="4" t="n"/>
      <c r="X631" s="4" t="n"/>
      <c r="Y631" s="4" t="n"/>
      <c r="Z631" s="4" t="n"/>
    </row>
    <row r="632" ht="15.75" customHeight="1" s="371">
      <c r="A632" s="218" t="n"/>
      <c r="B632" s="218" t="n"/>
      <c r="C632" s="218" t="n"/>
      <c r="D632" s="218" t="n"/>
      <c r="E632" s="218" t="n"/>
      <c r="F632" s="218" t="n"/>
      <c r="G632" s="218" t="n"/>
      <c r="H632" s="218" t="n"/>
      <c r="I632" s="218" t="n"/>
      <c r="J632" s="218" t="n"/>
      <c r="K632" s="218" t="n"/>
      <c r="L632" s="4" t="n"/>
      <c r="M632" s="218" t="n"/>
      <c r="N632" s="218" t="n"/>
      <c r="O632" s="218" t="n"/>
      <c r="P632" s="4" t="n"/>
      <c r="Q632" s="4" t="n"/>
      <c r="R632" s="4" t="n"/>
      <c r="S632" s="4" t="n"/>
      <c r="T632" s="4" t="n"/>
      <c r="U632" s="4" t="n"/>
      <c r="V632" s="4" t="n"/>
      <c r="W632" s="4" t="n"/>
      <c r="X632" s="4" t="n"/>
      <c r="Y632" s="4" t="n"/>
      <c r="Z632" s="4" t="n"/>
    </row>
    <row r="633" ht="15.75" customHeight="1" s="371">
      <c r="A633" s="218" t="n"/>
      <c r="B633" s="218" t="n"/>
      <c r="C633" s="218" t="n"/>
      <c r="D633" s="218" t="n"/>
      <c r="E633" s="218" t="n"/>
      <c r="F633" s="218" t="n"/>
      <c r="G633" s="218" t="n"/>
      <c r="H633" s="218" t="n"/>
      <c r="I633" s="218" t="n"/>
      <c r="J633" s="218" t="n"/>
      <c r="K633" s="218" t="n"/>
      <c r="L633" s="4" t="n"/>
      <c r="M633" s="218" t="n"/>
      <c r="N633" s="218" t="n"/>
      <c r="O633" s="218" t="n"/>
      <c r="P633" s="4" t="n"/>
      <c r="Q633" s="4" t="n"/>
      <c r="R633" s="4" t="n"/>
      <c r="S633" s="4" t="n"/>
      <c r="T633" s="4" t="n"/>
      <c r="U633" s="4" t="n"/>
      <c r="V633" s="4" t="n"/>
      <c r="W633" s="4" t="n"/>
      <c r="X633" s="4" t="n"/>
      <c r="Y633" s="4" t="n"/>
      <c r="Z633" s="4" t="n"/>
    </row>
    <row r="634" ht="15.75" customHeight="1" s="371">
      <c r="A634" s="218" t="n"/>
      <c r="B634" s="218" t="n"/>
      <c r="C634" s="218" t="n"/>
      <c r="D634" s="218" t="n"/>
      <c r="E634" s="218" t="n"/>
      <c r="F634" s="218" t="n"/>
      <c r="G634" s="218" t="n"/>
      <c r="H634" s="218" t="n"/>
      <c r="I634" s="218" t="n"/>
      <c r="J634" s="218" t="n"/>
      <c r="K634" s="218" t="n"/>
      <c r="L634" s="4" t="n"/>
      <c r="M634" s="218" t="n"/>
      <c r="N634" s="218" t="n"/>
      <c r="O634" s="218" t="n"/>
      <c r="P634" s="4" t="n"/>
      <c r="Q634" s="4" t="n"/>
      <c r="R634" s="4" t="n"/>
      <c r="S634" s="4" t="n"/>
      <c r="T634" s="4" t="n"/>
      <c r="U634" s="4" t="n"/>
      <c r="V634" s="4" t="n"/>
      <c r="W634" s="4" t="n"/>
      <c r="X634" s="4" t="n"/>
      <c r="Y634" s="4" t="n"/>
      <c r="Z634" s="4" t="n"/>
    </row>
    <row r="635" ht="15.75" customHeight="1" s="371">
      <c r="A635" s="218" t="n"/>
      <c r="B635" s="218" t="n"/>
      <c r="C635" s="218" t="n"/>
      <c r="D635" s="218" t="n"/>
      <c r="E635" s="218" t="n"/>
      <c r="F635" s="218" t="n"/>
      <c r="G635" s="218" t="n"/>
      <c r="H635" s="218" t="n"/>
      <c r="I635" s="218" t="n"/>
      <c r="J635" s="218" t="n"/>
      <c r="K635" s="218" t="n"/>
      <c r="L635" s="4" t="n"/>
      <c r="M635" s="218" t="n"/>
      <c r="N635" s="218" t="n"/>
      <c r="O635" s="218" t="n"/>
      <c r="P635" s="4" t="n"/>
      <c r="Q635" s="4" t="n"/>
      <c r="R635" s="4" t="n"/>
      <c r="S635" s="4" t="n"/>
      <c r="T635" s="4" t="n"/>
      <c r="U635" s="4" t="n"/>
      <c r="V635" s="4" t="n"/>
      <c r="W635" s="4" t="n"/>
      <c r="X635" s="4" t="n"/>
      <c r="Y635" s="4" t="n"/>
      <c r="Z635" s="4" t="n"/>
    </row>
    <row r="636" ht="15.75" customHeight="1" s="371">
      <c r="A636" s="218" t="n"/>
      <c r="B636" s="218" t="n"/>
      <c r="C636" s="218" t="n"/>
      <c r="D636" s="218" t="n"/>
      <c r="E636" s="218" t="n"/>
      <c r="F636" s="218" t="n"/>
      <c r="G636" s="218" t="n"/>
      <c r="H636" s="218" t="n"/>
      <c r="I636" s="218" t="n"/>
      <c r="J636" s="218" t="n"/>
      <c r="K636" s="218" t="n"/>
      <c r="L636" s="4" t="n"/>
      <c r="M636" s="218" t="n"/>
      <c r="N636" s="218" t="n"/>
      <c r="O636" s="218" t="n"/>
      <c r="P636" s="4" t="n"/>
      <c r="Q636" s="4" t="n"/>
      <c r="R636" s="4" t="n"/>
      <c r="S636" s="4" t="n"/>
      <c r="T636" s="4" t="n"/>
      <c r="U636" s="4" t="n"/>
      <c r="V636" s="4" t="n"/>
      <c r="W636" s="4" t="n"/>
      <c r="X636" s="4" t="n"/>
      <c r="Y636" s="4" t="n"/>
      <c r="Z636" s="4" t="n"/>
    </row>
    <row r="637" ht="15.75" customHeight="1" s="371">
      <c r="A637" s="218" t="n"/>
      <c r="B637" s="218" t="n"/>
      <c r="C637" s="218" t="n"/>
      <c r="D637" s="218" t="n"/>
      <c r="E637" s="218" t="n"/>
      <c r="F637" s="218" t="n"/>
      <c r="G637" s="218" t="n"/>
      <c r="H637" s="218" t="n"/>
      <c r="I637" s="218" t="n"/>
      <c r="J637" s="218" t="n"/>
      <c r="K637" s="218" t="n"/>
      <c r="L637" s="4" t="n"/>
      <c r="M637" s="218" t="n"/>
      <c r="N637" s="218" t="n"/>
      <c r="O637" s="218" t="n"/>
      <c r="P637" s="4" t="n"/>
      <c r="Q637" s="4" t="n"/>
      <c r="R637" s="4" t="n"/>
      <c r="S637" s="4" t="n"/>
      <c r="T637" s="4" t="n"/>
      <c r="U637" s="4" t="n"/>
      <c r="V637" s="4" t="n"/>
      <c r="W637" s="4" t="n"/>
      <c r="X637" s="4" t="n"/>
      <c r="Y637" s="4" t="n"/>
      <c r="Z637" s="4" t="n"/>
    </row>
    <row r="638" ht="15.75" customHeight="1" s="371">
      <c r="A638" s="218" t="n"/>
      <c r="B638" s="218" t="n"/>
      <c r="C638" s="218" t="n"/>
      <c r="D638" s="218" t="n"/>
      <c r="E638" s="218" t="n"/>
      <c r="F638" s="218" t="n"/>
      <c r="G638" s="218" t="n"/>
      <c r="H638" s="218" t="n"/>
      <c r="I638" s="218" t="n"/>
      <c r="J638" s="218" t="n"/>
      <c r="K638" s="218" t="n"/>
      <c r="L638" s="4" t="n"/>
      <c r="M638" s="218" t="n"/>
      <c r="N638" s="218" t="n"/>
      <c r="O638" s="218" t="n"/>
      <c r="P638" s="4" t="n"/>
      <c r="Q638" s="4" t="n"/>
      <c r="R638" s="4" t="n"/>
      <c r="S638" s="4" t="n"/>
      <c r="T638" s="4" t="n"/>
      <c r="U638" s="4" t="n"/>
      <c r="V638" s="4" t="n"/>
      <c r="W638" s="4" t="n"/>
      <c r="X638" s="4" t="n"/>
      <c r="Y638" s="4" t="n"/>
      <c r="Z638" s="4" t="n"/>
    </row>
    <row r="639" ht="15.75" customHeight="1" s="371">
      <c r="A639" s="218" t="n"/>
      <c r="B639" s="218" t="n"/>
      <c r="C639" s="218" t="n"/>
      <c r="D639" s="218" t="n"/>
      <c r="E639" s="218" t="n"/>
      <c r="F639" s="218" t="n"/>
      <c r="G639" s="218" t="n"/>
      <c r="H639" s="218" t="n"/>
      <c r="I639" s="218" t="n"/>
      <c r="J639" s="218" t="n"/>
      <c r="K639" s="218" t="n"/>
      <c r="L639" s="4" t="n"/>
      <c r="M639" s="218" t="n"/>
      <c r="N639" s="218" t="n"/>
      <c r="O639" s="218" t="n"/>
      <c r="P639" s="4" t="n"/>
      <c r="Q639" s="4" t="n"/>
      <c r="R639" s="4" t="n"/>
      <c r="S639" s="4" t="n"/>
      <c r="T639" s="4" t="n"/>
      <c r="U639" s="4" t="n"/>
      <c r="V639" s="4" t="n"/>
      <c r="W639" s="4" t="n"/>
      <c r="X639" s="4" t="n"/>
      <c r="Y639" s="4" t="n"/>
      <c r="Z639" s="4" t="n"/>
    </row>
    <row r="640" ht="15.75" customHeight="1" s="371">
      <c r="A640" s="218" t="n"/>
      <c r="B640" s="218" t="n"/>
      <c r="C640" s="218" t="n"/>
      <c r="D640" s="218" t="n"/>
      <c r="E640" s="218" t="n"/>
      <c r="F640" s="218" t="n"/>
      <c r="G640" s="218" t="n"/>
      <c r="H640" s="218" t="n"/>
      <c r="I640" s="218" t="n"/>
      <c r="J640" s="218" t="n"/>
      <c r="K640" s="218" t="n"/>
      <c r="L640" s="4" t="n"/>
      <c r="M640" s="218" t="n"/>
      <c r="N640" s="218" t="n"/>
      <c r="O640" s="218" t="n"/>
      <c r="P640" s="4" t="n"/>
      <c r="Q640" s="4" t="n"/>
      <c r="R640" s="4" t="n"/>
      <c r="S640" s="4" t="n"/>
      <c r="T640" s="4" t="n"/>
      <c r="U640" s="4" t="n"/>
      <c r="V640" s="4" t="n"/>
      <c r="W640" s="4" t="n"/>
      <c r="X640" s="4" t="n"/>
      <c r="Y640" s="4" t="n"/>
      <c r="Z640" s="4" t="n"/>
    </row>
    <row r="641" ht="15.75" customHeight="1" s="371">
      <c r="A641" s="218" t="n"/>
      <c r="B641" s="218" t="n"/>
      <c r="C641" s="218" t="n"/>
      <c r="D641" s="218" t="n"/>
      <c r="E641" s="218" t="n"/>
      <c r="F641" s="218" t="n"/>
      <c r="G641" s="218" t="n"/>
      <c r="H641" s="218" t="n"/>
      <c r="I641" s="218" t="n"/>
      <c r="J641" s="218" t="n"/>
      <c r="K641" s="218" t="n"/>
      <c r="L641" s="4" t="n"/>
      <c r="M641" s="218" t="n"/>
      <c r="N641" s="218" t="n"/>
      <c r="O641" s="218" t="n"/>
      <c r="P641" s="4" t="n"/>
      <c r="Q641" s="4" t="n"/>
      <c r="R641" s="4" t="n"/>
      <c r="S641" s="4" t="n"/>
      <c r="T641" s="4" t="n"/>
      <c r="U641" s="4" t="n"/>
      <c r="V641" s="4" t="n"/>
      <c r="W641" s="4" t="n"/>
      <c r="X641" s="4" t="n"/>
      <c r="Y641" s="4" t="n"/>
      <c r="Z641" s="4" t="n"/>
    </row>
    <row r="642" ht="15.75" customHeight="1" s="371">
      <c r="A642" s="218" t="n"/>
      <c r="B642" s="218" t="n"/>
      <c r="C642" s="218" t="n"/>
      <c r="D642" s="218" t="n"/>
      <c r="E642" s="218" t="n"/>
      <c r="F642" s="218" t="n"/>
      <c r="G642" s="218" t="n"/>
      <c r="H642" s="218" t="n"/>
      <c r="I642" s="218" t="n"/>
      <c r="J642" s="218" t="n"/>
      <c r="K642" s="218" t="n"/>
      <c r="L642" s="4" t="n"/>
      <c r="M642" s="218" t="n"/>
      <c r="N642" s="218" t="n"/>
      <c r="O642" s="218" t="n"/>
      <c r="P642" s="4" t="n"/>
      <c r="Q642" s="4" t="n"/>
      <c r="R642" s="4" t="n"/>
      <c r="S642" s="4" t="n"/>
      <c r="T642" s="4" t="n"/>
      <c r="U642" s="4" t="n"/>
      <c r="V642" s="4" t="n"/>
      <c r="W642" s="4" t="n"/>
      <c r="X642" s="4" t="n"/>
      <c r="Y642" s="4" t="n"/>
      <c r="Z642" s="4" t="n"/>
    </row>
    <row r="643" ht="15.75" customHeight="1" s="371">
      <c r="A643" s="218" t="n"/>
      <c r="B643" s="218" t="n"/>
      <c r="C643" s="218" t="n"/>
      <c r="D643" s="218" t="n"/>
      <c r="E643" s="218" t="n"/>
      <c r="F643" s="218" t="n"/>
      <c r="G643" s="218" t="n"/>
      <c r="H643" s="218" t="n"/>
      <c r="I643" s="218" t="n"/>
      <c r="J643" s="218" t="n"/>
      <c r="K643" s="218" t="n"/>
      <c r="L643" s="4" t="n"/>
      <c r="M643" s="218" t="n"/>
      <c r="N643" s="218" t="n"/>
      <c r="O643" s="218" t="n"/>
      <c r="P643" s="4" t="n"/>
      <c r="Q643" s="4" t="n"/>
      <c r="R643" s="4" t="n"/>
      <c r="S643" s="4" t="n"/>
      <c r="T643" s="4" t="n"/>
      <c r="U643" s="4" t="n"/>
      <c r="V643" s="4" t="n"/>
      <c r="W643" s="4" t="n"/>
      <c r="X643" s="4" t="n"/>
      <c r="Y643" s="4" t="n"/>
      <c r="Z643" s="4" t="n"/>
    </row>
    <row r="644" ht="15.75" customHeight="1" s="371">
      <c r="A644" s="218" t="n"/>
      <c r="B644" s="218" t="n"/>
      <c r="C644" s="218" t="n"/>
      <c r="D644" s="218" t="n"/>
      <c r="E644" s="218" t="n"/>
      <c r="F644" s="218" t="n"/>
      <c r="G644" s="218" t="n"/>
      <c r="H644" s="218" t="n"/>
      <c r="I644" s="218" t="n"/>
      <c r="J644" s="218" t="n"/>
      <c r="K644" s="218" t="n"/>
      <c r="L644" s="4" t="n"/>
      <c r="M644" s="218" t="n"/>
      <c r="N644" s="218" t="n"/>
      <c r="O644" s="218" t="n"/>
      <c r="P644" s="4" t="n"/>
      <c r="Q644" s="4" t="n"/>
      <c r="R644" s="4" t="n"/>
      <c r="S644" s="4" t="n"/>
      <c r="T644" s="4" t="n"/>
      <c r="U644" s="4" t="n"/>
      <c r="V644" s="4" t="n"/>
      <c r="W644" s="4" t="n"/>
      <c r="X644" s="4" t="n"/>
      <c r="Y644" s="4" t="n"/>
      <c r="Z644" s="4" t="n"/>
    </row>
    <row r="645" ht="15.75" customHeight="1" s="371">
      <c r="A645" s="218" t="n"/>
      <c r="B645" s="218" t="n"/>
      <c r="C645" s="218" t="n"/>
      <c r="D645" s="218" t="n"/>
      <c r="E645" s="218" t="n"/>
      <c r="F645" s="218" t="n"/>
      <c r="G645" s="218" t="n"/>
      <c r="H645" s="218" t="n"/>
      <c r="I645" s="218" t="n"/>
      <c r="J645" s="218" t="n"/>
      <c r="K645" s="218" t="n"/>
      <c r="L645" s="4" t="n"/>
      <c r="M645" s="218" t="n"/>
      <c r="N645" s="218" t="n"/>
      <c r="O645" s="218" t="n"/>
      <c r="P645" s="4" t="n"/>
      <c r="Q645" s="4" t="n"/>
      <c r="R645" s="4" t="n"/>
      <c r="S645" s="4" t="n"/>
      <c r="T645" s="4" t="n"/>
      <c r="U645" s="4" t="n"/>
      <c r="V645" s="4" t="n"/>
      <c r="W645" s="4" t="n"/>
      <c r="X645" s="4" t="n"/>
      <c r="Y645" s="4" t="n"/>
      <c r="Z645" s="4" t="n"/>
    </row>
    <row r="646" ht="15.75" customHeight="1" s="371">
      <c r="A646" s="218" t="n"/>
      <c r="B646" s="218" t="n"/>
      <c r="C646" s="218" t="n"/>
      <c r="D646" s="218" t="n"/>
      <c r="E646" s="218" t="n"/>
      <c r="F646" s="218" t="n"/>
      <c r="G646" s="218" t="n"/>
      <c r="H646" s="218" t="n"/>
      <c r="I646" s="218" t="n"/>
      <c r="J646" s="218" t="n"/>
      <c r="K646" s="218" t="n"/>
      <c r="L646" s="4" t="n"/>
      <c r="M646" s="218" t="n"/>
      <c r="N646" s="218" t="n"/>
      <c r="O646" s="218" t="n"/>
      <c r="P646" s="4" t="n"/>
      <c r="Q646" s="4" t="n"/>
      <c r="R646" s="4" t="n"/>
      <c r="S646" s="4" t="n"/>
      <c r="T646" s="4" t="n"/>
      <c r="U646" s="4" t="n"/>
      <c r="V646" s="4" t="n"/>
      <c r="W646" s="4" t="n"/>
      <c r="X646" s="4" t="n"/>
      <c r="Y646" s="4" t="n"/>
      <c r="Z646" s="4" t="n"/>
    </row>
    <row r="647" ht="15.75" customHeight="1" s="371">
      <c r="A647" s="218" t="n"/>
      <c r="B647" s="218" t="n"/>
      <c r="C647" s="218" t="n"/>
      <c r="D647" s="218" t="n"/>
      <c r="E647" s="218" t="n"/>
      <c r="F647" s="218" t="n"/>
      <c r="G647" s="218" t="n"/>
      <c r="H647" s="218" t="n"/>
      <c r="I647" s="218" t="n"/>
      <c r="J647" s="218" t="n"/>
      <c r="K647" s="218" t="n"/>
      <c r="L647" s="4" t="n"/>
      <c r="M647" s="218" t="n"/>
      <c r="N647" s="218" t="n"/>
      <c r="O647" s="218" t="n"/>
      <c r="P647" s="4" t="n"/>
      <c r="Q647" s="4" t="n"/>
      <c r="R647" s="4" t="n"/>
      <c r="S647" s="4" t="n"/>
      <c r="T647" s="4" t="n"/>
      <c r="U647" s="4" t="n"/>
      <c r="V647" s="4" t="n"/>
      <c r="W647" s="4" t="n"/>
      <c r="X647" s="4" t="n"/>
      <c r="Y647" s="4" t="n"/>
      <c r="Z647" s="4" t="n"/>
    </row>
    <row r="648" ht="15.75" customHeight="1" s="371">
      <c r="A648" s="218" t="n"/>
      <c r="B648" s="218" t="n"/>
      <c r="C648" s="218" t="n"/>
      <c r="D648" s="218" t="n"/>
      <c r="E648" s="218" t="n"/>
      <c r="F648" s="218" t="n"/>
      <c r="G648" s="218" t="n"/>
      <c r="H648" s="218" t="n"/>
      <c r="I648" s="218" t="n"/>
      <c r="J648" s="218" t="n"/>
      <c r="K648" s="218" t="n"/>
      <c r="L648" s="4" t="n"/>
      <c r="M648" s="218" t="n"/>
      <c r="N648" s="218" t="n"/>
      <c r="O648" s="218" t="n"/>
      <c r="P648" s="4" t="n"/>
      <c r="Q648" s="4" t="n"/>
      <c r="R648" s="4" t="n"/>
      <c r="S648" s="4" t="n"/>
      <c r="T648" s="4" t="n"/>
      <c r="U648" s="4" t="n"/>
      <c r="V648" s="4" t="n"/>
      <c r="W648" s="4" t="n"/>
      <c r="X648" s="4" t="n"/>
      <c r="Y648" s="4" t="n"/>
      <c r="Z648" s="4" t="n"/>
    </row>
    <row r="649" ht="15.75" customHeight="1" s="371">
      <c r="A649" s="218" t="n"/>
      <c r="B649" s="218" t="n"/>
      <c r="C649" s="218" t="n"/>
      <c r="D649" s="218" t="n"/>
      <c r="E649" s="218" t="n"/>
      <c r="F649" s="218" t="n"/>
      <c r="G649" s="218" t="n"/>
      <c r="H649" s="218" t="n"/>
      <c r="I649" s="218" t="n"/>
      <c r="J649" s="218" t="n"/>
      <c r="K649" s="218" t="n"/>
      <c r="L649" s="4" t="n"/>
      <c r="M649" s="218" t="n"/>
      <c r="N649" s="218" t="n"/>
      <c r="O649" s="218" t="n"/>
      <c r="P649" s="4" t="n"/>
      <c r="Q649" s="4" t="n"/>
      <c r="R649" s="4" t="n"/>
      <c r="S649" s="4" t="n"/>
      <c r="T649" s="4" t="n"/>
      <c r="U649" s="4" t="n"/>
      <c r="V649" s="4" t="n"/>
      <c r="W649" s="4" t="n"/>
      <c r="X649" s="4" t="n"/>
      <c r="Y649" s="4" t="n"/>
      <c r="Z649" s="4" t="n"/>
    </row>
    <row r="650" ht="15.75" customHeight="1" s="371">
      <c r="A650" s="218" t="n"/>
      <c r="B650" s="218" t="n"/>
      <c r="C650" s="218" t="n"/>
      <c r="D650" s="218" t="n"/>
      <c r="E650" s="218" t="n"/>
      <c r="F650" s="218" t="n"/>
      <c r="G650" s="218" t="n"/>
      <c r="H650" s="218" t="n"/>
      <c r="I650" s="218" t="n"/>
      <c r="J650" s="218" t="n"/>
      <c r="K650" s="218" t="n"/>
      <c r="L650" s="4" t="n"/>
      <c r="M650" s="218" t="n"/>
      <c r="N650" s="218" t="n"/>
      <c r="O650" s="218" t="n"/>
      <c r="P650" s="4" t="n"/>
      <c r="Q650" s="4" t="n"/>
      <c r="R650" s="4" t="n"/>
      <c r="S650" s="4" t="n"/>
      <c r="T650" s="4" t="n"/>
      <c r="U650" s="4" t="n"/>
      <c r="V650" s="4" t="n"/>
      <c r="W650" s="4" t="n"/>
      <c r="X650" s="4" t="n"/>
      <c r="Y650" s="4" t="n"/>
      <c r="Z650" s="4" t="n"/>
    </row>
    <row r="651" ht="15.75" customHeight="1" s="371">
      <c r="A651" s="218" t="n"/>
      <c r="B651" s="218" t="n"/>
      <c r="C651" s="218" t="n"/>
      <c r="D651" s="218" t="n"/>
      <c r="E651" s="218" t="n"/>
      <c r="F651" s="218" t="n"/>
      <c r="G651" s="218" t="n"/>
      <c r="H651" s="218" t="n"/>
      <c r="I651" s="218" t="n"/>
      <c r="J651" s="218" t="n"/>
      <c r="K651" s="218" t="n"/>
      <c r="L651" s="4" t="n"/>
      <c r="M651" s="218" t="n"/>
      <c r="N651" s="218" t="n"/>
      <c r="O651" s="218" t="n"/>
      <c r="P651" s="4" t="n"/>
      <c r="Q651" s="4" t="n"/>
      <c r="R651" s="4" t="n"/>
      <c r="S651" s="4" t="n"/>
      <c r="T651" s="4" t="n"/>
      <c r="U651" s="4" t="n"/>
      <c r="V651" s="4" t="n"/>
      <c r="W651" s="4" t="n"/>
      <c r="X651" s="4" t="n"/>
      <c r="Y651" s="4" t="n"/>
      <c r="Z651" s="4" t="n"/>
    </row>
    <row r="652" ht="15.75" customHeight="1" s="371">
      <c r="A652" s="218" t="n"/>
      <c r="B652" s="218" t="n"/>
      <c r="C652" s="218" t="n"/>
      <c r="D652" s="218" t="n"/>
      <c r="E652" s="218" t="n"/>
      <c r="F652" s="218" t="n"/>
      <c r="G652" s="218" t="n"/>
      <c r="H652" s="218" t="n"/>
      <c r="I652" s="218" t="n"/>
      <c r="J652" s="218" t="n"/>
      <c r="K652" s="218" t="n"/>
      <c r="L652" s="4" t="n"/>
      <c r="M652" s="218" t="n"/>
      <c r="N652" s="218" t="n"/>
      <c r="O652" s="218" t="n"/>
      <c r="P652" s="4" t="n"/>
      <c r="Q652" s="4" t="n"/>
      <c r="R652" s="4" t="n"/>
      <c r="S652" s="4" t="n"/>
      <c r="T652" s="4" t="n"/>
      <c r="U652" s="4" t="n"/>
      <c r="V652" s="4" t="n"/>
      <c r="W652" s="4" t="n"/>
      <c r="X652" s="4" t="n"/>
      <c r="Y652" s="4" t="n"/>
      <c r="Z652" s="4" t="n"/>
    </row>
    <row r="653" ht="15.75" customHeight="1" s="371">
      <c r="A653" s="218" t="n"/>
      <c r="B653" s="218" t="n"/>
      <c r="C653" s="218" t="n"/>
      <c r="D653" s="218" t="n"/>
      <c r="E653" s="218" t="n"/>
      <c r="F653" s="218" t="n"/>
      <c r="G653" s="218" t="n"/>
      <c r="H653" s="218" t="n"/>
      <c r="I653" s="218" t="n"/>
      <c r="J653" s="218" t="n"/>
      <c r="K653" s="218" t="n"/>
      <c r="L653" s="4" t="n"/>
      <c r="M653" s="218" t="n"/>
      <c r="N653" s="218" t="n"/>
      <c r="O653" s="218" t="n"/>
      <c r="P653" s="4" t="n"/>
      <c r="Q653" s="4" t="n"/>
      <c r="R653" s="4" t="n"/>
      <c r="S653" s="4" t="n"/>
      <c r="T653" s="4" t="n"/>
      <c r="U653" s="4" t="n"/>
      <c r="V653" s="4" t="n"/>
      <c r="W653" s="4" t="n"/>
      <c r="X653" s="4" t="n"/>
      <c r="Y653" s="4" t="n"/>
      <c r="Z653" s="4" t="n"/>
    </row>
    <row r="654" ht="15.75" customHeight="1" s="371">
      <c r="A654" s="218" t="n"/>
      <c r="B654" s="218" t="n"/>
      <c r="C654" s="218" t="n"/>
      <c r="D654" s="218" t="n"/>
      <c r="E654" s="218" t="n"/>
      <c r="F654" s="218" t="n"/>
      <c r="G654" s="218" t="n"/>
      <c r="H654" s="218" t="n"/>
      <c r="I654" s="218" t="n"/>
      <c r="J654" s="218" t="n"/>
      <c r="K654" s="218" t="n"/>
      <c r="L654" s="4" t="n"/>
      <c r="M654" s="218" t="n"/>
      <c r="N654" s="218" t="n"/>
      <c r="O654" s="218" t="n"/>
      <c r="P654" s="4" t="n"/>
      <c r="Q654" s="4" t="n"/>
      <c r="R654" s="4" t="n"/>
      <c r="S654" s="4" t="n"/>
      <c r="T654" s="4" t="n"/>
      <c r="U654" s="4" t="n"/>
      <c r="V654" s="4" t="n"/>
      <c r="W654" s="4" t="n"/>
      <c r="X654" s="4" t="n"/>
      <c r="Y654" s="4" t="n"/>
      <c r="Z654" s="4" t="n"/>
    </row>
    <row r="655" ht="15.75" customHeight="1" s="371">
      <c r="A655" s="218" t="n"/>
      <c r="B655" s="218" t="n"/>
      <c r="C655" s="218" t="n"/>
      <c r="D655" s="218" t="n"/>
      <c r="E655" s="218" t="n"/>
      <c r="F655" s="218" t="n"/>
      <c r="G655" s="218" t="n"/>
      <c r="H655" s="218" t="n"/>
      <c r="I655" s="218" t="n"/>
      <c r="J655" s="218" t="n"/>
      <c r="K655" s="218" t="n"/>
      <c r="L655" s="4" t="n"/>
      <c r="M655" s="218" t="n"/>
      <c r="N655" s="218" t="n"/>
      <c r="O655" s="218" t="n"/>
      <c r="P655" s="4" t="n"/>
      <c r="Q655" s="4" t="n"/>
      <c r="R655" s="4" t="n"/>
      <c r="S655" s="4" t="n"/>
      <c r="T655" s="4" t="n"/>
      <c r="U655" s="4" t="n"/>
      <c r="V655" s="4" t="n"/>
      <c r="W655" s="4" t="n"/>
      <c r="X655" s="4" t="n"/>
      <c r="Y655" s="4" t="n"/>
      <c r="Z655" s="4" t="n"/>
    </row>
    <row r="656" ht="15.75" customHeight="1" s="371">
      <c r="A656" s="218" t="n"/>
      <c r="B656" s="218" t="n"/>
      <c r="C656" s="218" t="n"/>
      <c r="D656" s="218" t="n"/>
      <c r="E656" s="218" t="n"/>
      <c r="F656" s="218" t="n"/>
      <c r="G656" s="218" t="n"/>
      <c r="H656" s="218" t="n"/>
      <c r="I656" s="218" t="n"/>
      <c r="J656" s="218" t="n"/>
      <c r="K656" s="218" t="n"/>
      <c r="L656" s="4" t="n"/>
      <c r="M656" s="218" t="n"/>
      <c r="N656" s="218" t="n"/>
      <c r="O656" s="218" t="n"/>
      <c r="P656" s="4" t="n"/>
      <c r="Q656" s="4" t="n"/>
      <c r="R656" s="4" t="n"/>
      <c r="S656" s="4" t="n"/>
      <c r="T656" s="4" t="n"/>
      <c r="U656" s="4" t="n"/>
      <c r="V656" s="4" t="n"/>
      <c r="W656" s="4" t="n"/>
      <c r="X656" s="4" t="n"/>
      <c r="Y656" s="4" t="n"/>
      <c r="Z656" s="4" t="n"/>
    </row>
    <row r="657" ht="15.75" customHeight="1" s="371">
      <c r="A657" s="218" t="n"/>
      <c r="B657" s="218" t="n"/>
      <c r="C657" s="218" t="n"/>
      <c r="D657" s="218" t="n"/>
      <c r="E657" s="218" t="n"/>
      <c r="F657" s="218" t="n"/>
      <c r="G657" s="218" t="n"/>
      <c r="H657" s="218" t="n"/>
      <c r="I657" s="218" t="n"/>
      <c r="J657" s="218" t="n"/>
      <c r="K657" s="218" t="n"/>
      <c r="L657" s="4" t="n"/>
      <c r="M657" s="218" t="n"/>
      <c r="N657" s="218" t="n"/>
      <c r="O657" s="218" t="n"/>
      <c r="P657" s="4" t="n"/>
      <c r="Q657" s="4" t="n"/>
      <c r="R657" s="4" t="n"/>
      <c r="S657" s="4" t="n"/>
      <c r="T657" s="4" t="n"/>
      <c r="U657" s="4" t="n"/>
      <c r="V657" s="4" t="n"/>
      <c r="W657" s="4" t="n"/>
      <c r="X657" s="4" t="n"/>
      <c r="Y657" s="4" t="n"/>
      <c r="Z657" s="4" t="n"/>
    </row>
    <row r="658" ht="15.75" customHeight="1" s="371">
      <c r="A658" s="218" t="n"/>
      <c r="B658" s="218" t="n"/>
      <c r="C658" s="218" t="n"/>
      <c r="D658" s="218" t="n"/>
      <c r="E658" s="218" t="n"/>
      <c r="F658" s="218" t="n"/>
      <c r="G658" s="218" t="n"/>
      <c r="H658" s="218" t="n"/>
      <c r="I658" s="218" t="n"/>
      <c r="J658" s="218" t="n"/>
      <c r="K658" s="218" t="n"/>
      <c r="L658" s="4" t="n"/>
      <c r="M658" s="218" t="n"/>
      <c r="N658" s="218" t="n"/>
      <c r="O658" s="218" t="n"/>
      <c r="P658" s="4" t="n"/>
      <c r="Q658" s="4" t="n"/>
      <c r="R658" s="4" t="n"/>
      <c r="S658" s="4" t="n"/>
      <c r="T658" s="4" t="n"/>
      <c r="U658" s="4" t="n"/>
      <c r="V658" s="4" t="n"/>
      <c r="W658" s="4" t="n"/>
      <c r="X658" s="4" t="n"/>
      <c r="Y658" s="4" t="n"/>
      <c r="Z658" s="4" t="n"/>
    </row>
    <row r="659" ht="15.75" customHeight="1" s="371">
      <c r="A659" s="218" t="n"/>
      <c r="B659" s="218" t="n"/>
      <c r="C659" s="218" t="n"/>
      <c r="D659" s="218" t="n"/>
      <c r="E659" s="218" t="n"/>
      <c r="F659" s="218" t="n"/>
      <c r="G659" s="218" t="n"/>
      <c r="H659" s="218" t="n"/>
      <c r="I659" s="218" t="n"/>
      <c r="J659" s="218" t="n"/>
      <c r="K659" s="218" t="n"/>
      <c r="L659" s="4" t="n"/>
      <c r="M659" s="218" t="n"/>
      <c r="N659" s="218" t="n"/>
      <c r="O659" s="218" t="n"/>
      <c r="P659" s="4" t="n"/>
      <c r="Q659" s="4" t="n"/>
      <c r="R659" s="4" t="n"/>
      <c r="S659" s="4" t="n"/>
      <c r="T659" s="4" t="n"/>
      <c r="U659" s="4" t="n"/>
      <c r="V659" s="4" t="n"/>
      <c r="W659" s="4" t="n"/>
      <c r="X659" s="4" t="n"/>
      <c r="Y659" s="4" t="n"/>
      <c r="Z659" s="4" t="n"/>
    </row>
    <row r="660" ht="15.75" customHeight="1" s="371">
      <c r="A660" s="218" t="n"/>
      <c r="B660" s="218" t="n"/>
      <c r="C660" s="218" t="n"/>
      <c r="D660" s="218" t="n"/>
      <c r="E660" s="218" t="n"/>
      <c r="F660" s="218" t="n"/>
      <c r="G660" s="218" t="n"/>
      <c r="H660" s="218" t="n"/>
      <c r="I660" s="218" t="n"/>
      <c r="J660" s="218" t="n"/>
      <c r="K660" s="218" t="n"/>
      <c r="L660" s="4" t="n"/>
      <c r="M660" s="218" t="n"/>
      <c r="N660" s="218" t="n"/>
      <c r="O660" s="218" t="n"/>
      <c r="P660" s="4" t="n"/>
      <c r="Q660" s="4" t="n"/>
      <c r="R660" s="4" t="n"/>
      <c r="S660" s="4" t="n"/>
      <c r="T660" s="4" t="n"/>
      <c r="U660" s="4" t="n"/>
      <c r="V660" s="4" t="n"/>
      <c r="W660" s="4" t="n"/>
      <c r="X660" s="4" t="n"/>
      <c r="Y660" s="4" t="n"/>
      <c r="Z660" s="4" t="n"/>
    </row>
    <row r="661" ht="15.75" customHeight="1" s="371">
      <c r="A661" s="218" t="n"/>
      <c r="B661" s="218" t="n"/>
      <c r="C661" s="218" t="n"/>
      <c r="D661" s="218" t="n"/>
      <c r="E661" s="218" t="n"/>
      <c r="F661" s="218" t="n"/>
      <c r="G661" s="218" t="n"/>
      <c r="H661" s="218" t="n"/>
      <c r="I661" s="218" t="n"/>
      <c r="J661" s="218" t="n"/>
      <c r="K661" s="218" t="n"/>
      <c r="L661" s="4" t="n"/>
      <c r="M661" s="218" t="n"/>
      <c r="N661" s="218" t="n"/>
      <c r="O661" s="218" t="n"/>
      <c r="P661" s="4" t="n"/>
      <c r="Q661" s="4" t="n"/>
      <c r="R661" s="4" t="n"/>
      <c r="S661" s="4" t="n"/>
      <c r="T661" s="4" t="n"/>
      <c r="U661" s="4" t="n"/>
      <c r="V661" s="4" t="n"/>
      <c r="W661" s="4" t="n"/>
      <c r="X661" s="4" t="n"/>
      <c r="Y661" s="4" t="n"/>
      <c r="Z661" s="4" t="n"/>
    </row>
    <row r="662" ht="15.75" customHeight="1" s="371">
      <c r="A662" s="218" t="n"/>
      <c r="B662" s="218" t="n"/>
      <c r="C662" s="218" t="n"/>
      <c r="D662" s="218" t="n"/>
      <c r="E662" s="218" t="n"/>
      <c r="F662" s="218" t="n"/>
      <c r="G662" s="218" t="n"/>
      <c r="H662" s="218" t="n"/>
      <c r="I662" s="218" t="n"/>
      <c r="J662" s="218" t="n"/>
      <c r="K662" s="218" t="n"/>
      <c r="L662" s="4" t="n"/>
      <c r="M662" s="218" t="n"/>
      <c r="N662" s="218" t="n"/>
      <c r="O662" s="218" t="n"/>
      <c r="P662" s="4" t="n"/>
      <c r="Q662" s="4" t="n"/>
      <c r="R662" s="4" t="n"/>
      <c r="S662" s="4" t="n"/>
      <c r="T662" s="4" t="n"/>
      <c r="U662" s="4" t="n"/>
      <c r="V662" s="4" t="n"/>
      <c r="W662" s="4" t="n"/>
      <c r="X662" s="4" t="n"/>
      <c r="Y662" s="4" t="n"/>
      <c r="Z662" s="4" t="n"/>
    </row>
    <row r="663" ht="15.75" customHeight="1" s="371">
      <c r="A663" s="218" t="n"/>
      <c r="B663" s="218" t="n"/>
      <c r="C663" s="218" t="n"/>
      <c r="D663" s="218" t="n"/>
      <c r="E663" s="218" t="n"/>
      <c r="F663" s="218" t="n"/>
      <c r="G663" s="218" t="n"/>
      <c r="H663" s="218" t="n"/>
      <c r="I663" s="218" t="n"/>
      <c r="J663" s="218" t="n"/>
      <c r="K663" s="218" t="n"/>
      <c r="L663" s="4" t="n"/>
      <c r="M663" s="218" t="n"/>
      <c r="N663" s="218" t="n"/>
      <c r="O663" s="218" t="n"/>
      <c r="P663" s="4" t="n"/>
      <c r="Q663" s="4" t="n"/>
      <c r="R663" s="4" t="n"/>
      <c r="S663" s="4" t="n"/>
      <c r="T663" s="4" t="n"/>
      <c r="U663" s="4" t="n"/>
      <c r="V663" s="4" t="n"/>
      <c r="W663" s="4" t="n"/>
      <c r="X663" s="4" t="n"/>
      <c r="Y663" s="4" t="n"/>
      <c r="Z663" s="4" t="n"/>
    </row>
    <row r="664" ht="15.75" customHeight="1" s="371">
      <c r="A664" s="218" t="n"/>
      <c r="B664" s="218" t="n"/>
      <c r="C664" s="218" t="n"/>
      <c r="D664" s="218" t="n"/>
      <c r="E664" s="218" t="n"/>
      <c r="F664" s="218" t="n"/>
      <c r="G664" s="218" t="n"/>
      <c r="H664" s="218" t="n"/>
      <c r="I664" s="218" t="n"/>
      <c r="J664" s="218" t="n"/>
      <c r="K664" s="218" t="n"/>
      <c r="L664" s="4" t="n"/>
      <c r="M664" s="218" t="n"/>
      <c r="N664" s="218" t="n"/>
      <c r="O664" s="218" t="n"/>
      <c r="P664" s="4" t="n"/>
      <c r="Q664" s="4" t="n"/>
      <c r="R664" s="4" t="n"/>
      <c r="S664" s="4" t="n"/>
      <c r="T664" s="4" t="n"/>
      <c r="U664" s="4" t="n"/>
      <c r="V664" s="4" t="n"/>
      <c r="W664" s="4" t="n"/>
      <c r="X664" s="4" t="n"/>
      <c r="Y664" s="4" t="n"/>
      <c r="Z664" s="4" t="n"/>
    </row>
    <row r="665" ht="15.75" customHeight="1" s="371">
      <c r="A665" s="218" t="n"/>
      <c r="B665" s="218" t="n"/>
      <c r="C665" s="218" t="n"/>
      <c r="D665" s="218" t="n"/>
      <c r="E665" s="218" t="n"/>
      <c r="F665" s="218" t="n"/>
      <c r="G665" s="218" t="n"/>
      <c r="H665" s="218" t="n"/>
      <c r="I665" s="218" t="n"/>
      <c r="J665" s="218" t="n"/>
      <c r="K665" s="218" t="n"/>
      <c r="L665" s="4" t="n"/>
      <c r="M665" s="218" t="n"/>
      <c r="N665" s="218" t="n"/>
      <c r="O665" s="218" t="n"/>
      <c r="P665" s="4" t="n"/>
      <c r="Q665" s="4" t="n"/>
      <c r="R665" s="4" t="n"/>
      <c r="S665" s="4" t="n"/>
      <c r="T665" s="4" t="n"/>
      <c r="U665" s="4" t="n"/>
      <c r="V665" s="4" t="n"/>
      <c r="W665" s="4" t="n"/>
      <c r="X665" s="4" t="n"/>
      <c r="Y665" s="4" t="n"/>
      <c r="Z665" s="4" t="n"/>
    </row>
    <row r="666" ht="15.75" customHeight="1" s="371">
      <c r="A666" s="218" t="n"/>
      <c r="B666" s="218" t="n"/>
      <c r="C666" s="218" t="n"/>
      <c r="D666" s="218" t="n"/>
      <c r="E666" s="218" t="n"/>
      <c r="F666" s="218" t="n"/>
      <c r="G666" s="218" t="n"/>
      <c r="H666" s="218" t="n"/>
      <c r="I666" s="218" t="n"/>
      <c r="J666" s="218" t="n"/>
      <c r="K666" s="218" t="n"/>
      <c r="L666" s="4" t="n"/>
      <c r="M666" s="218" t="n"/>
      <c r="N666" s="218" t="n"/>
      <c r="O666" s="218" t="n"/>
      <c r="P666" s="4" t="n"/>
      <c r="Q666" s="4" t="n"/>
      <c r="R666" s="4" t="n"/>
      <c r="S666" s="4" t="n"/>
      <c r="T666" s="4" t="n"/>
      <c r="U666" s="4" t="n"/>
      <c r="V666" s="4" t="n"/>
      <c r="W666" s="4" t="n"/>
      <c r="X666" s="4" t="n"/>
      <c r="Y666" s="4" t="n"/>
      <c r="Z666" s="4" t="n"/>
    </row>
    <row r="667" ht="15.75" customHeight="1" s="371">
      <c r="A667" s="218" t="n"/>
      <c r="B667" s="218" t="n"/>
      <c r="C667" s="218" t="n"/>
      <c r="D667" s="218" t="n"/>
      <c r="E667" s="218" t="n"/>
      <c r="F667" s="218" t="n"/>
      <c r="G667" s="218" t="n"/>
      <c r="H667" s="218" t="n"/>
      <c r="I667" s="218" t="n"/>
      <c r="J667" s="218" t="n"/>
      <c r="K667" s="218" t="n"/>
      <c r="L667" s="4" t="n"/>
      <c r="M667" s="218" t="n"/>
      <c r="N667" s="218" t="n"/>
      <c r="O667" s="218" t="n"/>
      <c r="P667" s="4" t="n"/>
      <c r="Q667" s="4" t="n"/>
      <c r="R667" s="4" t="n"/>
      <c r="S667" s="4" t="n"/>
      <c r="T667" s="4" t="n"/>
      <c r="U667" s="4" t="n"/>
      <c r="V667" s="4" t="n"/>
      <c r="W667" s="4" t="n"/>
      <c r="X667" s="4" t="n"/>
      <c r="Y667" s="4" t="n"/>
      <c r="Z667" s="4" t="n"/>
    </row>
    <row r="668" ht="15.75" customHeight="1" s="371">
      <c r="A668" s="218" t="n"/>
      <c r="B668" s="218" t="n"/>
      <c r="C668" s="218" t="n"/>
      <c r="D668" s="218" t="n"/>
      <c r="E668" s="218" t="n"/>
      <c r="F668" s="218" t="n"/>
      <c r="G668" s="218" t="n"/>
      <c r="H668" s="218" t="n"/>
      <c r="I668" s="218" t="n"/>
      <c r="J668" s="218" t="n"/>
      <c r="K668" s="218" t="n"/>
      <c r="L668" s="4" t="n"/>
      <c r="M668" s="218" t="n"/>
      <c r="N668" s="218" t="n"/>
      <c r="O668" s="218" t="n"/>
      <c r="P668" s="4" t="n"/>
      <c r="Q668" s="4" t="n"/>
      <c r="R668" s="4" t="n"/>
      <c r="S668" s="4" t="n"/>
      <c r="T668" s="4" t="n"/>
      <c r="U668" s="4" t="n"/>
      <c r="V668" s="4" t="n"/>
      <c r="W668" s="4" t="n"/>
      <c r="X668" s="4" t="n"/>
      <c r="Y668" s="4" t="n"/>
      <c r="Z668" s="4" t="n"/>
    </row>
    <row r="669" ht="15.75" customHeight="1" s="371">
      <c r="A669" s="218" t="n"/>
      <c r="B669" s="218" t="n"/>
      <c r="C669" s="218" t="n"/>
      <c r="D669" s="218" t="n"/>
      <c r="E669" s="218" t="n"/>
      <c r="F669" s="218" t="n"/>
      <c r="G669" s="218" t="n"/>
      <c r="H669" s="218" t="n"/>
      <c r="I669" s="218" t="n"/>
      <c r="J669" s="218" t="n"/>
      <c r="K669" s="218" t="n"/>
      <c r="L669" s="4" t="n"/>
      <c r="M669" s="218" t="n"/>
      <c r="N669" s="218" t="n"/>
      <c r="O669" s="218" t="n"/>
      <c r="P669" s="4" t="n"/>
      <c r="Q669" s="4" t="n"/>
      <c r="R669" s="4" t="n"/>
      <c r="S669" s="4" t="n"/>
      <c r="T669" s="4" t="n"/>
      <c r="U669" s="4" t="n"/>
      <c r="V669" s="4" t="n"/>
      <c r="W669" s="4" t="n"/>
      <c r="X669" s="4" t="n"/>
      <c r="Y669" s="4" t="n"/>
      <c r="Z669" s="4" t="n"/>
    </row>
    <row r="670" ht="15.75" customHeight="1" s="371">
      <c r="A670" s="218" t="n"/>
      <c r="B670" s="218" t="n"/>
      <c r="C670" s="218" t="n"/>
      <c r="D670" s="218" t="n"/>
      <c r="E670" s="218" t="n"/>
      <c r="F670" s="218" t="n"/>
      <c r="G670" s="218" t="n"/>
      <c r="H670" s="218" t="n"/>
      <c r="I670" s="218" t="n"/>
      <c r="J670" s="218" t="n"/>
      <c r="K670" s="218" t="n"/>
      <c r="L670" s="4" t="n"/>
      <c r="M670" s="218" t="n"/>
      <c r="N670" s="218" t="n"/>
      <c r="O670" s="218" t="n"/>
      <c r="P670" s="4" t="n"/>
      <c r="Q670" s="4" t="n"/>
      <c r="R670" s="4" t="n"/>
      <c r="S670" s="4" t="n"/>
      <c r="T670" s="4" t="n"/>
      <c r="U670" s="4" t="n"/>
      <c r="V670" s="4" t="n"/>
      <c r="W670" s="4" t="n"/>
      <c r="X670" s="4" t="n"/>
      <c r="Y670" s="4" t="n"/>
      <c r="Z670" s="4" t="n"/>
    </row>
    <row r="671" ht="15.75" customHeight="1" s="371">
      <c r="A671" s="218" t="n"/>
      <c r="B671" s="218" t="n"/>
      <c r="C671" s="218" t="n"/>
      <c r="D671" s="218" t="n"/>
      <c r="E671" s="218" t="n"/>
      <c r="F671" s="218" t="n"/>
      <c r="G671" s="218" t="n"/>
      <c r="H671" s="218" t="n"/>
      <c r="I671" s="218" t="n"/>
      <c r="J671" s="218" t="n"/>
      <c r="K671" s="218" t="n"/>
      <c r="L671" s="4" t="n"/>
      <c r="M671" s="218" t="n"/>
      <c r="N671" s="218" t="n"/>
      <c r="O671" s="218" t="n"/>
      <c r="P671" s="4" t="n"/>
      <c r="Q671" s="4" t="n"/>
      <c r="R671" s="4" t="n"/>
      <c r="S671" s="4" t="n"/>
      <c r="T671" s="4" t="n"/>
      <c r="U671" s="4" t="n"/>
      <c r="V671" s="4" t="n"/>
      <c r="W671" s="4" t="n"/>
      <c r="X671" s="4" t="n"/>
      <c r="Y671" s="4" t="n"/>
      <c r="Z671" s="4" t="n"/>
    </row>
    <row r="672" ht="15.75" customHeight="1" s="371">
      <c r="A672" s="218" t="n"/>
      <c r="B672" s="218" t="n"/>
      <c r="C672" s="218" t="n"/>
      <c r="D672" s="218" t="n"/>
      <c r="E672" s="218" t="n"/>
      <c r="F672" s="218" t="n"/>
      <c r="G672" s="218" t="n"/>
      <c r="H672" s="218" t="n"/>
      <c r="I672" s="218" t="n"/>
      <c r="J672" s="218" t="n"/>
      <c r="K672" s="218" t="n"/>
      <c r="L672" s="4" t="n"/>
      <c r="M672" s="218" t="n"/>
      <c r="N672" s="218" t="n"/>
      <c r="O672" s="218" t="n"/>
      <c r="P672" s="4" t="n"/>
      <c r="Q672" s="4" t="n"/>
      <c r="R672" s="4" t="n"/>
      <c r="S672" s="4" t="n"/>
      <c r="T672" s="4" t="n"/>
      <c r="U672" s="4" t="n"/>
      <c r="V672" s="4" t="n"/>
      <c r="W672" s="4" t="n"/>
      <c r="X672" s="4" t="n"/>
      <c r="Y672" s="4" t="n"/>
      <c r="Z672" s="4" t="n"/>
    </row>
    <row r="673" ht="15.75" customHeight="1" s="371">
      <c r="A673" s="218" t="n"/>
      <c r="B673" s="218" t="n"/>
      <c r="C673" s="218" t="n"/>
      <c r="D673" s="218" t="n"/>
      <c r="E673" s="218" t="n"/>
      <c r="F673" s="218" t="n"/>
      <c r="G673" s="218" t="n"/>
      <c r="H673" s="218" t="n"/>
      <c r="I673" s="218" t="n"/>
      <c r="J673" s="218" t="n"/>
      <c r="K673" s="218" t="n"/>
      <c r="L673" s="4" t="n"/>
      <c r="M673" s="218" t="n"/>
      <c r="N673" s="218" t="n"/>
      <c r="O673" s="218" t="n"/>
      <c r="P673" s="4" t="n"/>
      <c r="Q673" s="4" t="n"/>
      <c r="R673" s="4" t="n"/>
      <c r="S673" s="4" t="n"/>
      <c r="T673" s="4" t="n"/>
      <c r="U673" s="4" t="n"/>
      <c r="V673" s="4" t="n"/>
      <c r="W673" s="4" t="n"/>
      <c r="X673" s="4" t="n"/>
      <c r="Y673" s="4" t="n"/>
      <c r="Z673" s="4" t="n"/>
    </row>
    <row r="674" ht="15.75" customHeight="1" s="371">
      <c r="A674" s="218" t="n"/>
      <c r="B674" s="218" t="n"/>
      <c r="C674" s="218" t="n"/>
      <c r="D674" s="218" t="n"/>
      <c r="E674" s="218" t="n"/>
      <c r="F674" s="218" t="n"/>
      <c r="G674" s="218" t="n"/>
      <c r="H674" s="218" t="n"/>
      <c r="I674" s="218" t="n"/>
      <c r="J674" s="218" t="n"/>
      <c r="K674" s="218" t="n"/>
      <c r="L674" s="4" t="n"/>
      <c r="M674" s="218" t="n"/>
      <c r="N674" s="218" t="n"/>
      <c r="O674" s="218" t="n"/>
      <c r="P674" s="4" t="n"/>
      <c r="Q674" s="4" t="n"/>
      <c r="R674" s="4" t="n"/>
      <c r="S674" s="4" t="n"/>
      <c r="T674" s="4" t="n"/>
      <c r="U674" s="4" t="n"/>
      <c r="V674" s="4" t="n"/>
      <c r="W674" s="4" t="n"/>
      <c r="X674" s="4" t="n"/>
      <c r="Y674" s="4" t="n"/>
      <c r="Z674" s="4" t="n"/>
    </row>
    <row r="675" ht="15.75" customHeight="1" s="371">
      <c r="A675" s="218" t="n"/>
      <c r="B675" s="218" t="n"/>
      <c r="C675" s="218" t="n"/>
      <c r="D675" s="218" t="n"/>
      <c r="E675" s="218" t="n"/>
      <c r="F675" s="218" t="n"/>
      <c r="G675" s="218" t="n"/>
      <c r="H675" s="218" t="n"/>
      <c r="I675" s="218" t="n"/>
      <c r="J675" s="218" t="n"/>
      <c r="K675" s="218" t="n"/>
      <c r="L675" s="4" t="n"/>
      <c r="M675" s="218" t="n"/>
      <c r="N675" s="218" t="n"/>
      <c r="O675" s="218" t="n"/>
      <c r="P675" s="4" t="n"/>
      <c r="Q675" s="4" t="n"/>
      <c r="R675" s="4" t="n"/>
      <c r="S675" s="4" t="n"/>
      <c r="T675" s="4" t="n"/>
      <c r="U675" s="4" t="n"/>
      <c r="V675" s="4" t="n"/>
      <c r="W675" s="4" t="n"/>
      <c r="X675" s="4" t="n"/>
      <c r="Y675" s="4" t="n"/>
      <c r="Z675" s="4" t="n"/>
    </row>
    <row r="676" ht="15.75" customHeight="1" s="371">
      <c r="A676" s="218" t="n"/>
      <c r="B676" s="218" t="n"/>
      <c r="C676" s="218" t="n"/>
      <c r="D676" s="218" t="n"/>
      <c r="E676" s="218" t="n"/>
      <c r="F676" s="218" t="n"/>
      <c r="G676" s="218" t="n"/>
      <c r="H676" s="218" t="n"/>
      <c r="I676" s="218" t="n"/>
      <c r="J676" s="218" t="n"/>
      <c r="K676" s="218" t="n"/>
      <c r="L676" s="4" t="n"/>
      <c r="M676" s="218" t="n"/>
      <c r="N676" s="218" t="n"/>
      <c r="O676" s="218" t="n"/>
      <c r="P676" s="4" t="n"/>
      <c r="Q676" s="4" t="n"/>
      <c r="R676" s="4" t="n"/>
      <c r="S676" s="4" t="n"/>
      <c r="T676" s="4" t="n"/>
      <c r="U676" s="4" t="n"/>
      <c r="V676" s="4" t="n"/>
      <c r="W676" s="4" t="n"/>
      <c r="X676" s="4" t="n"/>
      <c r="Y676" s="4" t="n"/>
      <c r="Z676" s="4" t="n"/>
    </row>
    <row r="677" ht="15.75" customHeight="1" s="371">
      <c r="A677" s="218" t="n"/>
      <c r="B677" s="218" t="n"/>
      <c r="C677" s="218" t="n"/>
      <c r="D677" s="218" t="n"/>
      <c r="E677" s="218" t="n"/>
      <c r="F677" s="218" t="n"/>
      <c r="G677" s="218" t="n"/>
      <c r="H677" s="218" t="n"/>
      <c r="I677" s="218" t="n"/>
      <c r="J677" s="218" t="n"/>
      <c r="K677" s="218" t="n"/>
      <c r="L677" s="4" t="n"/>
      <c r="M677" s="218" t="n"/>
      <c r="N677" s="218" t="n"/>
      <c r="O677" s="218" t="n"/>
      <c r="P677" s="4" t="n"/>
      <c r="Q677" s="4" t="n"/>
      <c r="R677" s="4" t="n"/>
      <c r="S677" s="4" t="n"/>
      <c r="T677" s="4" t="n"/>
      <c r="U677" s="4" t="n"/>
      <c r="V677" s="4" t="n"/>
      <c r="W677" s="4" t="n"/>
      <c r="X677" s="4" t="n"/>
      <c r="Y677" s="4" t="n"/>
      <c r="Z677" s="4" t="n"/>
    </row>
    <row r="678" ht="15.75" customHeight="1" s="371">
      <c r="A678" s="218" t="n"/>
      <c r="B678" s="218" t="n"/>
      <c r="C678" s="218" t="n"/>
      <c r="D678" s="218" t="n"/>
      <c r="E678" s="218" t="n"/>
      <c r="F678" s="218" t="n"/>
      <c r="G678" s="218" t="n"/>
      <c r="H678" s="218" t="n"/>
      <c r="I678" s="218" t="n"/>
      <c r="J678" s="218" t="n"/>
      <c r="K678" s="218" t="n"/>
      <c r="L678" s="4" t="n"/>
      <c r="M678" s="218" t="n"/>
      <c r="N678" s="218" t="n"/>
      <c r="O678" s="218" t="n"/>
      <c r="P678" s="4" t="n"/>
      <c r="Q678" s="4" t="n"/>
      <c r="R678" s="4" t="n"/>
      <c r="S678" s="4" t="n"/>
      <c r="T678" s="4" t="n"/>
      <c r="U678" s="4" t="n"/>
      <c r="V678" s="4" t="n"/>
      <c r="W678" s="4" t="n"/>
      <c r="X678" s="4" t="n"/>
      <c r="Y678" s="4" t="n"/>
      <c r="Z678" s="4" t="n"/>
    </row>
    <row r="679" ht="15.75" customHeight="1" s="371">
      <c r="A679" s="218" t="n"/>
      <c r="B679" s="218" t="n"/>
      <c r="C679" s="218" t="n"/>
      <c r="D679" s="218" t="n"/>
      <c r="E679" s="218" t="n"/>
      <c r="F679" s="218" t="n"/>
      <c r="G679" s="218" t="n"/>
      <c r="H679" s="218" t="n"/>
      <c r="I679" s="218" t="n"/>
      <c r="J679" s="218" t="n"/>
      <c r="K679" s="218" t="n"/>
      <c r="L679" s="4" t="n"/>
      <c r="M679" s="218" t="n"/>
      <c r="N679" s="218" t="n"/>
      <c r="O679" s="218" t="n"/>
      <c r="P679" s="4" t="n"/>
      <c r="Q679" s="4" t="n"/>
      <c r="R679" s="4" t="n"/>
      <c r="S679" s="4" t="n"/>
      <c r="T679" s="4" t="n"/>
      <c r="U679" s="4" t="n"/>
      <c r="V679" s="4" t="n"/>
      <c r="W679" s="4" t="n"/>
      <c r="X679" s="4" t="n"/>
      <c r="Y679" s="4" t="n"/>
      <c r="Z679" s="4" t="n"/>
    </row>
    <row r="680" ht="15.75" customHeight="1" s="371">
      <c r="A680" s="218" t="n"/>
      <c r="B680" s="218" t="n"/>
      <c r="C680" s="218" t="n"/>
      <c r="D680" s="218" t="n"/>
      <c r="E680" s="218" t="n"/>
      <c r="F680" s="218" t="n"/>
      <c r="G680" s="218" t="n"/>
      <c r="H680" s="218" t="n"/>
      <c r="I680" s="218" t="n"/>
      <c r="J680" s="218" t="n"/>
      <c r="K680" s="218" t="n"/>
      <c r="L680" s="4" t="n"/>
      <c r="M680" s="218" t="n"/>
      <c r="N680" s="218" t="n"/>
      <c r="O680" s="218" t="n"/>
      <c r="P680" s="4" t="n"/>
      <c r="Q680" s="4" t="n"/>
      <c r="R680" s="4" t="n"/>
      <c r="S680" s="4" t="n"/>
      <c r="T680" s="4" t="n"/>
      <c r="U680" s="4" t="n"/>
      <c r="V680" s="4" t="n"/>
      <c r="W680" s="4" t="n"/>
      <c r="X680" s="4" t="n"/>
      <c r="Y680" s="4" t="n"/>
      <c r="Z680" s="4" t="n"/>
    </row>
    <row r="681" ht="15.75" customHeight="1" s="371">
      <c r="A681" s="218" t="n"/>
      <c r="B681" s="218" t="n"/>
      <c r="C681" s="218" t="n"/>
      <c r="D681" s="218" t="n"/>
      <c r="E681" s="218" t="n"/>
      <c r="F681" s="218" t="n"/>
      <c r="G681" s="218" t="n"/>
      <c r="H681" s="218" t="n"/>
      <c r="I681" s="218" t="n"/>
      <c r="J681" s="218" t="n"/>
      <c r="K681" s="218" t="n"/>
      <c r="L681" s="4" t="n"/>
      <c r="M681" s="218" t="n"/>
      <c r="N681" s="218" t="n"/>
      <c r="O681" s="218" t="n"/>
      <c r="P681" s="4" t="n"/>
      <c r="Q681" s="4" t="n"/>
      <c r="R681" s="4" t="n"/>
      <c r="S681" s="4" t="n"/>
      <c r="T681" s="4" t="n"/>
      <c r="U681" s="4" t="n"/>
      <c r="V681" s="4" t="n"/>
      <c r="W681" s="4" t="n"/>
      <c r="X681" s="4" t="n"/>
      <c r="Y681" s="4" t="n"/>
      <c r="Z681" s="4" t="n"/>
    </row>
    <row r="682" ht="15.75" customHeight="1" s="371">
      <c r="A682" s="218" t="n"/>
      <c r="B682" s="218" t="n"/>
      <c r="C682" s="218" t="n"/>
      <c r="D682" s="218" t="n"/>
      <c r="E682" s="218" t="n"/>
      <c r="F682" s="218" t="n"/>
      <c r="G682" s="218" t="n"/>
      <c r="H682" s="218" t="n"/>
      <c r="I682" s="218" t="n"/>
      <c r="J682" s="218" t="n"/>
      <c r="K682" s="218" t="n"/>
      <c r="L682" s="4" t="n"/>
      <c r="M682" s="218" t="n"/>
      <c r="N682" s="218" t="n"/>
      <c r="O682" s="218" t="n"/>
      <c r="P682" s="4" t="n"/>
      <c r="Q682" s="4" t="n"/>
      <c r="R682" s="4" t="n"/>
      <c r="S682" s="4" t="n"/>
      <c r="T682" s="4" t="n"/>
      <c r="U682" s="4" t="n"/>
      <c r="V682" s="4" t="n"/>
      <c r="W682" s="4" t="n"/>
      <c r="X682" s="4" t="n"/>
      <c r="Y682" s="4" t="n"/>
      <c r="Z682" s="4" t="n"/>
    </row>
    <row r="683" ht="15.75" customHeight="1" s="371">
      <c r="A683" s="218" t="n"/>
      <c r="B683" s="218" t="n"/>
      <c r="C683" s="218" t="n"/>
      <c r="D683" s="218" t="n"/>
      <c r="E683" s="218" t="n"/>
      <c r="F683" s="218" t="n"/>
      <c r="G683" s="218" t="n"/>
      <c r="H683" s="218" t="n"/>
      <c r="I683" s="218" t="n"/>
      <c r="J683" s="218" t="n"/>
      <c r="K683" s="218" t="n"/>
      <c r="L683" s="4" t="n"/>
      <c r="M683" s="218" t="n"/>
      <c r="N683" s="218" t="n"/>
      <c r="O683" s="218" t="n"/>
      <c r="P683" s="4" t="n"/>
      <c r="Q683" s="4" t="n"/>
      <c r="R683" s="4" t="n"/>
      <c r="S683" s="4" t="n"/>
      <c r="T683" s="4" t="n"/>
      <c r="U683" s="4" t="n"/>
      <c r="V683" s="4" t="n"/>
      <c r="W683" s="4" t="n"/>
      <c r="X683" s="4" t="n"/>
      <c r="Y683" s="4" t="n"/>
      <c r="Z683" s="4" t="n"/>
    </row>
    <row r="684" ht="15.75" customHeight="1" s="371">
      <c r="A684" s="218" t="n"/>
      <c r="B684" s="218" t="n"/>
      <c r="C684" s="218" t="n"/>
      <c r="D684" s="218" t="n"/>
      <c r="E684" s="218" t="n"/>
      <c r="F684" s="218" t="n"/>
      <c r="G684" s="218" t="n"/>
      <c r="H684" s="218" t="n"/>
      <c r="I684" s="218" t="n"/>
      <c r="J684" s="218" t="n"/>
      <c r="K684" s="218" t="n"/>
      <c r="L684" s="4" t="n"/>
      <c r="M684" s="218" t="n"/>
      <c r="N684" s="218" t="n"/>
      <c r="O684" s="218" t="n"/>
      <c r="P684" s="4" t="n"/>
      <c r="Q684" s="4" t="n"/>
      <c r="R684" s="4" t="n"/>
      <c r="S684" s="4" t="n"/>
      <c r="T684" s="4" t="n"/>
      <c r="U684" s="4" t="n"/>
      <c r="V684" s="4" t="n"/>
      <c r="W684" s="4" t="n"/>
      <c r="X684" s="4" t="n"/>
      <c r="Y684" s="4" t="n"/>
      <c r="Z684" s="4" t="n"/>
    </row>
    <row r="685" ht="15.75" customHeight="1" s="371">
      <c r="A685" s="218" t="n"/>
      <c r="B685" s="218" t="n"/>
      <c r="C685" s="218" t="n"/>
      <c r="D685" s="218" t="n"/>
      <c r="E685" s="218" t="n"/>
      <c r="F685" s="218" t="n"/>
      <c r="G685" s="218" t="n"/>
      <c r="H685" s="218" t="n"/>
      <c r="I685" s="218" t="n"/>
      <c r="J685" s="218" t="n"/>
      <c r="K685" s="218" t="n"/>
      <c r="L685" s="4" t="n"/>
      <c r="M685" s="218" t="n"/>
      <c r="N685" s="218" t="n"/>
      <c r="O685" s="218" t="n"/>
      <c r="P685" s="4" t="n"/>
      <c r="Q685" s="4" t="n"/>
      <c r="R685" s="4" t="n"/>
      <c r="S685" s="4" t="n"/>
      <c r="T685" s="4" t="n"/>
      <c r="U685" s="4" t="n"/>
      <c r="V685" s="4" t="n"/>
      <c r="W685" s="4" t="n"/>
      <c r="X685" s="4" t="n"/>
      <c r="Y685" s="4" t="n"/>
      <c r="Z685" s="4" t="n"/>
    </row>
    <row r="686" ht="15.75" customHeight="1" s="371">
      <c r="A686" s="218" t="n"/>
      <c r="B686" s="218" t="n"/>
      <c r="C686" s="218" t="n"/>
      <c r="D686" s="218" t="n"/>
      <c r="E686" s="218" t="n"/>
      <c r="F686" s="218" t="n"/>
      <c r="G686" s="218" t="n"/>
      <c r="H686" s="218" t="n"/>
      <c r="I686" s="218" t="n"/>
      <c r="J686" s="218" t="n"/>
      <c r="K686" s="218" t="n"/>
      <c r="L686" s="4" t="n"/>
      <c r="M686" s="218" t="n"/>
      <c r="N686" s="218" t="n"/>
      <c r="O686" s="218" t="n"/>
      <c r="P686" s="4" t="n"/>
      <c r="Q686" s="4" t="n"/>
      <c r="R686" s="4" t="n"/>
      <c r="S686" s="4" t="n"/>
      <c r="T686" s="4" t="n"/>
      <c r="U686" s="4" t="n"/>
      <c r="V686" s="4" t="n"/>
      <c r="W686" s="4" t="n"/>
      <c r="X686" s="4" t="n"/>
      <c r="Y686" s="4" t="n"/>
      <c r="Z686" s="4" t="n"/>
    </row>
    <row r="687" ht="15.75" customHeight="1" s="371">
      <c r="A687" s="218" t="n"/>
      <c r="B687" s="218" t="n"/>
      <c r="C687" s="218" t="n"/>
      <c r="D687" s="218" t="n"/>
      <c r="E687" s="218" t="n"/>
      <c r="F687" s="218" t="n"/>
      <c r="G687" s="218" t="n"/>
      <c r="H687" s="218" t="n"/>
      <c r="I687" s="218" t="n"/>
      <c r="J687" s="218" t="n"/>
      <c r="K687" s="218" t="n"/>
      <c r="L687" s="4" t="n"/>
      <c r="M687" s="218" t="n"/>
      <c r="N687" s="218" t="n"/>
      <c r="O687" s="218" t="n"/>
      <c r="P687" s="4" t="n"/>
      <c r="Q687" s="4" t="n"/>
      <c r="R687" s="4" t="n"/>
      <c r="S687" s="4" t="n"/>
      <c r="T687" s="4" t="n"/>
      <c r="U687" s="4" t="n"/>
      <c r="V687" s="4" t="n"/>
      <c r="W687" s="4" t="n"/>
      <c r="X687" s="4" t="n"/>
      <c r="Y687" s="4" t="n"/>
      <c r="Z687" s="4" t="n"/>
    </row>
    <row r="688" ht="15.75" customHeight="1" s="371">
      <c r="A688" s="218" t="n"/>
      <c r="B688" s="218" t="n"/>
      <c r="C688" s="218" t="n"/>
      <c r="D688" s="218" t="n"/>
      <c r="E688" s="218" t="n"/>
      <c r="F688" s="218" t="n"/>
      <c r="G688" s="218" t="n"/>
      <c r="H688" s="218" t="n"/>
      <c r="I688" s="218" t="n"/>
      <c r="J688" s="218" t="n"/>
      <c r="K688" s="218" t="n"/>
      <c r="L688" s="4" t="n"/>
      <c r="M688" s="218" t="n"/>
      <c r="N688" s="218" t="n"/>
      <c r="O688" s="218" t="n"/>
      <c r="P688" s="4" t="n"/>
      <c r="Q688" s="4" t="n"/>
      <c r="R688" s="4" t="n"/>
      <c r="S688" s="4" t="n"/>
      <c r="T688" s="4" t="n"/>
      <c r="U688" s="4" t="n"/>
      <c r="V688" s="4" t="n"/>
      <c r="W688" s="4" t="n"/>
      <c r="X688" s="4" t="n"/>
      <c r="Y688" s="4" t="n"/>
      <c r="Z688" s="4" t="n"/>
    </row>
    <row r="689" ht="15.75" customHeight="1" s="371">
      <c r="A689" s="218" t="n"/>
      <c r="B689" s="218" t="n"/>
      <c r="C689" s="218" t="n"/>
      <c r="D689" s="218" t="n"/>
      <c r="E689" s="218" t="n"/>
      <c r="F689" s="218" t="n"/>
      <c r="G689" s="218" t="n"/>
      <c r="H689" s="218" t="n"/>
      <c r="I689" s="218" t="n"/>
      <c r="J689" s="218" t="n"/>
      <c r="K689" s="218" t="n"/>
      <c r="L689" s="4" t="n"/>
      <c r="M689" s="218" t="n"/>
      <c r="N689" s="218" t="n"/>
      <c r="O689" s="218" t="n"/>
      <c r="P689" s="4" t="n"/>
      <c r="Q689" s="4" t="n"/>
      <c r="R689" s="4" t="n"/>
      <c r="S689" s="4" t="n"/>
      <c r="T689" s="4" t="n"/>
      <c r="U689" s="4" t="n"/>
      <c r="V689" s="4" t="n"/>
      <c r="W689" s="4" t="n"/>
      <c r="X689" s="4" t="n"/>
      <c r="Y689" s="4" t="n"/>
      <c r="Z689" s="4" t="n"/>
    </row>
    <row r="690" ht="15.75" customHeight="1" s="371">
      <c r="A690" s="218" t="n"/>
      <c r="B690" s="218" t="n"/>
      <c r="C690" s="218" t="n"/>
      <c r="D690" s="218" t="n"/>
      <c r="E690" s="218" t="n"/>
      <c r="F690" s="218" t="n"/>
      <c r="G690" s="218" t="n"/>
      <c r="H690" s="218" t="n"/>
      <c r="I690" s="218" t="n"/>
      <c r="J690" s="218" t="n"/>
      <c r="K690" s="218" t="n"/>
      <c r="L690" s="4" t="n"/>
      <c r="M690" s="218" t="n"/>
      <c r="N690" s="218" t="n"/>
      <c r="O690" s="218" t="n"/>
      <c r="P690" s="4" t="n"/>
      <c r="Q690" s="4" t="n"/>
      <c r="R690" s="4" t="n"/>
      <c r="S690" s="4" t="n"/>
      <c r="T690" s="4" t="n"/>
      <c r="U690" s="4" t="n"/>
      <c r="V690" s="4" t="n"/>
      <c r="W690" s="4" t="n"/>
      <c r="X690" s="4" t="n"/>
      <c r="Y690" s="4" t="n"/>
      <c r="Z690" s="4" t="n"/>
    </row>
    <row r="691" ht="15.75" customHeight="1" s="371">
      <c r="A691" s="218" t="n"/>
      <c r="B691" s="218" t="n"/>
      <c r="C691" s="218" t="n"/>
      <c r="D691" s="218" t="n"/>
      <c r="E691" s="218" t="n"/>
      <c r="F691" s="218" t="n"/>
      <c r="G691" s="218" t="n"/>
      <c r="H691" s="218" t="n"/>
      <c r="I691" s="218" t="n"/>
      <c r="J691" s="218" t="n"/>
      <c r="K691" s="218" t="n"/>
      <c r="L691" s="4" t="n"/>
      <c r="M691" s="218" t="n"/>
      <c r="N691" s="218" t="n"/>
      <c r="O691" s="218" t="n"/>
      <c r="P691" s="4" t="n"/>
      <c r="Q691" s="4" t="n"/>
      <c r="R691" s="4" t="n"/>
      <c r="S691" s="4" t="n"/>
      <c r="T691" s="4" t="n"/>
      <c r="U691" s="4" t="n"/>
      <c r="V691" s="4" t="n"/>
      <c r="W691" s="4" t="n"/>
      <c r="X691" s="4" t="n"/>
      <c r="Y691" s="4" t="n"/>
      <c r="Z691" s="4" t="n"/>
    </row>
    <row r="692" ht="15.75" customHeight="1" s="371">
      <c r="A692" s="218" t="n"/>
      <c r="B692" s="218" t="n"/>
      <c r="C692" s="218" t="n"/>
      <c r="D692" s="218" t="n"/>
      <c r="E692" s="218" t="n"/>
      <c r="F692" s="218" t="n"/>
      <c r="G692" s="218" t="n"/>
      <c r="H692" s="218" t="n"/>
      <c r="I692" s="218" t="n"/>
      <c r="J692" s="218" t="n"/>
      <c r="K692" s="218" t="n"/>
      <c r="L692" s="4" t="n"/>
      <c r="M692" s="218" t="n"/>
      <c r="N692" s="218" t="n"/>
      <c r="O692" s="218" t="n"/>
      <c r="P692" s="4" t="n"/>
      <c r="Q692" s="4" t="n"/>
      <c r="R692" s="4" t="n"/>
      <c r="S692" s="4" t="n"/>
      <c r="T692" s="4" t="n"/>
      <c r="U692" s="4" t="n"/>
      <c r="V692" s="4" t="n"/>
      <c r="W692" s="4" t="n"/>
      <c r="X692" s="4" t="n"/>
      <c r="Y692" s="4" t="n"/>
      <c r="Z692" s="4" t="n"/>
    </row>
    <row r="693" ht="15.75" customHeight="1" s="371">
      <c r="A693" s="218" t="n"/>
      <c r="B693" s="218" t="n"/>
      <c r="C693" s="218" t="n"/>
      <c r="D693" s="218" t="n"/>
      <c r="E693" s="218" t="n"/>
      <c r="F693" s="218" t="n"/>
      <c r="G693" s="218" t="n"/>
      <c r="H693" s="218" t="n"/>
      <c r="I693" s="218" t="n"/>
      <c r="J693" s="218" t="n"/>
      <c r="K693" s="218" t="n"/>
      <c r="L693" s="4" t="n"/>
      <c r="M693" s="218" t="n"/>
      <c r="N693" s="218" t="n"/>
      <c r="O693" s="218" t="n"/>
      <c r="P693" s="4" t="n"/>
      <c r="Q693" s="4" t="n"/>
      <c r="R693" s="4" t="n"/>
      <c r="S693" s="4" t="n"/>
      <c r="T693" s="4" t="n"/>
      <c r="U693" s="4" t="n"/>
      <c r="V693" s="4" t="n"/>
      <c r="W693" s="4" t="n"/>
      <c r="X693" s="4" t="n"/>
      <c r="Y693" s="4" t="n"/>
      <c r="Z693" s="4" t="n"/>
    </row>
    <row r="694" ht="15.75" customHeight="1" s="371">
      <c r="A694" s="218" t="n"/>
      <c r="B694" s="218" t="n"/>
      <c r="C694" s="218" t="n"/>
      <c r="D694" s="218" t="n"/>
      <c r="E694" s="218" t="n"/>
      <c r="F694" s="218" t="n"/>
      <c r="G694" s="218" t="n"/>
      <c r="H694" s="218" t="n"/>
      <c r="I694" s="218" t="n"/>
      <c r="J694" s="218" t="n"/>
      <c r="K694" s="218" t="n"/>
      <c r="L694" s="4" t="n"/>
      <c r="M694" s="218" t="n"/>
      <c r="N694" s="218" t="n"/>
      <c r="O694" s="218" t="n"/>
      <c r="P694" s="4" t="n"/>
      <c r="Q694" s="4" t="n"/>
      <c r="R694" s="4" t="n"/>
      <c r="S694" s="4" t="n"/>
      <c r="T694" s="4" t="n"/>
      <c r="U694" s="4" t="n"/>
      <c r="V694" s="4" t="n"/>
      <c r="W694" s="4" t="n"/>
      <c r="X694" s="4" t="n"/>
      <c r="Y694" s="4" t="n"/>
      <c r="Z694" s="4" t="n"/>
    </row>
    <row r="695" ht="15.75" customHeight="1" s="371">
      <c r="A695" s="218" t="n"/>
      <c r="B695" s="218" t="n"/>
      <c r="C695" s="218" t="n"/>
      <c r="D695" s="218" t="n"/>
      <c r="E695" s="218" t="n"/>
      <c r="F695" s="218" t="n"/>
      <c r="G695" s="218" t="n"/>
      <c r="H695" s="218" t="n"/>
      <c r="I695" s="218" t="n"/>
      <c r="J695" s="218" t="n"/>
      <c r="K695" s="218" t="n"/>
      <c r="L695" s="4" t="n"/>
      <c r="M695" s="218" t="n"/>
      <c r="N695" s="218" t="n"/>
      <c r="O695" s="218" t="n"/>
      <c r="P695" s="4" t="n"/>
      <c r="Q695" s="4" t="n"/>
      <c r="R695" s="4" t="n"/>
      <c r="S695" s="4" t="n"/>
      <c r="T695" s="4" t="n"/>
      <c r="U695" s="4" t="n"/>
      <c r="V695" s="4" t="n"/>
      <c r="W695" s="4" t="n"/>
      <c r="X695" s="4" t="n"/>
      <c r="Y695" s="4" t="n"/>
      <c r="Z695" s="4" t="n"/>
    </row>
    <row r="696" ht="15.75" customHeight="1" s="371">
      <c r="A696" s="218" t="n"/>
      <c r="B696" s="218" t="n"/>
      <c r="C696" s="218" t="n"/>
      <c r="D696" s="218" t="n"/>
      <c r="E696" s="218" t="n"/>
      <c r="F696" s="218" t="n"/>
      <c r="G696" s="218" t="n"/>
      <c r="H696" s="218" t="n"/>
      <c r="I696" s="218" t="n"/>
      <c r="J696" s="218" t="n"/>
      <c r="K696" s="218" t="n"/>
      <c r="L696" s="4" t="n"/>
      <c r="M696" s="218" t="n"/>
      <c r="N696" s="218" t="n"/>
      <c r="O696" s="218" t="n"/>
      <c r="P696" s="4" t="n"/>
      <c r="Q696" s="4" t="n"/>
      <c r="R696" s="4" t="n"/>
      <c r="S696" s="4" t="n"/>
      <c r="T696" s="4" t="n"/>
      <c r="U696" s="4" t="n"/>
      <c r="V696" s="4" t="n"/>
      <c r="W696" s="4" t="n"/>
      <c r="X696" s="4" t="n"/>
      <c r="Y696" s="4" t="n"/>
      <c r="Z696" s="4" t="n"/>
    </row>
    <row r="697" ht="15.75" customHeight="1" s="371">
      <c r="A697" s="218" t="n"/>
      <c r="B697" s="218" t="n"/>
      <c r="C697" s="218" t="n"/>
      <c r="D697" s="218" t="n"/>
      <c r="E697" s="218" t="n"/>
      <c r="F697" s="218" t="n"/>
      <c r="G697" s="218" t="n"/>
      <c r="H697" s="218" t="n"/>
      <c r="I697" s="218" t="n"/>
      <c r="J697" s="218" t="n"/>
      <c r="K697" s="218" t="n"/>
      <c r="L697" s="4" t="n"/>
      <c r="M697" s="218" t="n"/>
      <c r="N697" s="218" t="n"/>
      <c r="O697" s="218" t="n"/>
      <c r="P697" s="4" t="n"/>
      <c r="Q697" s="4" t="n"/>
      <c r="R697" s="4" t="n"/>
      <c r="S697" s="4" t="n"/>
      <c r="T697" s="4" t="n"/>
      <c r="U697" s="4" t="n"/>
      <c r="V697" s="4" t="n"/>
      <c r="W697" s="4" t="n"/>
      <c r="X697" s="4" t="n"/>
      <c r="Y697" s="4" t="n"/>
      <c r="Z697" s="4" t="n"/>
    </row>
    <row r="698" ht="15.75" customHeight="1" s="371">
      <c r="A698" s="218" t="n"/>
      <c r="B698" s="218" t="n"/>
      <c r="C698" s="218" t="n"/>
      <c r="D698" s="218" t="n"/>
      <c r="E698" s="218" t="n"/>
      <c r="F698" s="218" t="n"/>
      <c r="G698" s="218" t="n"/>
      <c r="H698" s="218" t="n"/>
      <c r="I698" s="218" t="n"/>
      <c r="J698" s="218" t="n"/>
      <c r="K698" s="218" t="n"/>
      <c r="L698" s="4" t="n"/>
      <c r="M698" s="218" t="n"/>
      <c r="N698" s="218" t="n"/>
      <c r="O698" s="218" t="n"/>
      <c r="P698" s="4" t="n"/>
      <c r="Q698" s="4" t="n"/>
      <c r="R698" s="4" t="n"/>
      <c r="S698" s="4" t="n"/>
      <c r="T698" s="4" t="n"/>
      <c r="U698" s="4" t="n"/>
      <c r="V698" s="4" t="n"/>
      <c r="W698" s="4" t="n"/>
      <c r="X698" s="4" t="n"/>
      <c r="Y698" s="4" t="n"/>
      <c r="Z698" s="4" t="n"/>
    </row>
    <row r="699" ht="15.75" customHeight="1" s="371">
      <c r="A699" s="218" t="n"/>
      <c r="B699" s="218" t="n"/>
      <c r="C699" s="218" t="n"/>
      <c r="D699" s="218" t="n"/>
      <c r="E699" s="218" t="n"/>
      <c r="F699" s="218" t="n"/>
      <c r="G699" s="218" t="n"/>
      <c r="H699" s="218" t="n"/>
      <c r="I699" s="218" t="n"/>
      <c r="J699" s="218" t="n"/>
      <c r="K699" s="218" t="n"/>
      <c r="L699" s="4" t="n"/>
      <c r="M699" s="218" t="n"/>
      <c r="N699" s="218" t="n"/>
      <c r="O699" s="218" t="n"/>
      <c r="P699" s="4" t="n"/>
      <c r="Q699" s="4" t="n"/>
      <c r="R699" s="4" t="n"/>
      <c r="S699" s="4" t="n"/>
      <c r="T699" s="4" t="n"/>
      <c r="U699" s="4" t="n"/>
      <c r="V699" s="4" t="n"/>
      <c r="W699" s="4" t="n"/>
      <c r="X699" s="4" t="n"/>
      <c r="Y699" s="4" t="n"/>
      <c r="Z699" s="4" t="n"/>
    </row>
    <row r="700" ht="15.75" customHeight="1" s="371">
      <c r="A700" s="218" t="n"/>
      <c r="B700" s="218" t="n"/>
      <c r="C700" s="218" t="n"/>
      <c r="D700" s="218" t="n"/>
      <c r="E700" s="218" t="n"/>
      <c r="F700" s="218" t="n"/>
      <c r="G700" s="218" t="n"/>
      <c r="H700" s="218" t="n"/>
      <c r="I700" s="218" t="n"/>
      <c r="J700" s="218" t="n"/>
      <c r="K700" s="218" t="n"/>
      <c r="L700" s="4" t="n"/>
      <c r="M700" s="218" t="n"/>
      <c r="N700" s="218" t="n"/>
      <c r="O700" s="218" t="n"/>
      <c r="P700" s="4" t="n"/>
      <c r="Q700" s="4" t="n"/>
      <c r="R700" s="4" t="n"/>
      <c r="S700" s="4" t="n"/>
      <c r="T700" s="4" t="n"/>
      <c r="U700" s="4" t="n"/>
      <c r="V700" s="4" t="n"/>
      <c r="W700" s="4" t="n"/>
      <c r="X700" s="4" t="n"/>
      <c r="Y700" s="4" t="n"/>
      <c r="Z700" s="4" t="n"/>
    </row>
    <row r="701" ht="15.75" customHeight="1" s="371">
      <c r="A701" s="218" t="n"/>
      <c r="B701" s="218" t="n"/>
      <c r="C701" s="218" t="n"/>
      <c r="D701" s="218" t="n"/>
      <c r="E701" s="218" t="n"/>
      <c r="F701" s="218" t="n"/>
      <c r="G701" s="218" t="n"/>
      <c r="H701" s="218" t="n"/>
      <c r="I701" s="218" t="n"/>
      <c r="J701" s="218" t="n"/>
      <c r="K701" s="218" t="n"/>
      <c r="L701" s="4" t="n"/>
      <c r="M701" s="218" t="n"/>
      <c r="N701" s="218" t="n"/>
      <c r="O701" s="218" t="n"/>
      <c r="P701" s="4" t="n"/>
      <c r="Q701" s="4" t="n"/>
      <c r="R701" s="4" t="n"/>
      <c r="S701" s="4" t="n"/>
      <c r="T701" s="4" t="n"/>
      <c r="U701" s="4" t="n"/>
      <c r="V701" s="4" t="n"/>
      <c r="W701" s="4" t="n"/>
      <c r="X701" s="4" t="n"/>
      <c r="Y701" s="4" t="n"/>
      <c r="Z701" s="4" t="n"/>
    </row>
    <row r="702" ht="15.75" customHeight="1" s="371">
      <c r="A702" s="218" t="n"/>
      <c r="B702" s="218" t="n"/>
      <c r="C702" s="218" t="n"/>
      <c r="D702" s="218" t="n"/>
      <c r="E702" s="218" t="n"/>
      <c r="F702" s="218" t="n"/>
      <c r="G702" s="218" t="n"/>
      <c r="H702" s="218" t="n"/>
      <c r="I702" s="218" t="n"/>
      <c r="J702" s="218" t="n"/>
      <c r="K702" s="218" t="n"/>
      <c r="L702" s="4" t="n"/>
      <c r="M702" s="218" t="n"/>
      <c r="N702" s="218" t="n"/>
      <c r="O702" s="218" t="n"/>
      <c r="P702" s="4" t="n"/>
      <c r="Q702" s="4" t="n"/>
      <c r="R702" s="4" t="n"/>
      <c r="S702" s="4" t="n"/>
      <c r="T702" s="4" t="n"/>
      <c r="U702" s="4" t="n"/>
      <c r="V702" s="4" t="n"/>
      <c r="W702" s="4" t="n"/>
      <c r="X702" s="4" t="n"/>
      <c r="Y702" s="4" t="n"/>
      <c r="Z702" s="4" t="n"/>
    </row>
    <row r="703" ht="15.75" customHeight="1" s="371">
      <c r="A703" s="218" t="n"/>
      <c r="B703" s="218" t="n"/>
      <c r="C703" s="218" t="n"/>
      <c r="D703" s="218" t="n"/>
      <c r="E703" s="218" t="n"/>
      <c r="F703" s="218" t="n"/>
      <c r="G703" s="218" t="n"/>
      <c r="H703" s="218" t="n"/>
      <c r="I703" s="218" t="n"/>
      <c r="J703" s="218" t="n"/>
      <c r="K703" s="218" t="n"/>
      <c r="L703" s="4" t="n"/>
      <c r="M703" s="218" t="n"/>
      <c r="N703" s="218" t="n"/>
      <c r="O703" s="218" t="n"/>
      <c r="P703" s="4" t="n"/>
      <c r="Q703" s="4" t="n"/>
      <c r="R703" s="4" t="n"/>
      <c r="S703" s="4" t="n"/>
      <c r="T703" s="4" t="n"/>
      <c r="U703" s="4" t="n"/>
      <c r="V703" s="4" t="n"/>
      <c r="W703" s="4" t="n"/>
      <c r="X703" s="4" t="n"/>
      <c r="Y703" s="4" t="n"/>
      <c r="Z703" s="4" t="n"/>
    </row>
    <row r="704" ht="15.75" customHeight="1" s="371">
      <c r="A704" s="218" t="n"/>
      <c r="B704" s="218" t="n"/>
      <c r="C704" s="218" t="n"/>
      <c r="D704" s="218" t="n"/>
      <c r="E704" s="218" t="n"/>
      <c r="F704" s="218" t="n"/>
      <c r="G704" s="218" t="n"/>
      <c r="H704" s="218" t="n"/>
      <c r="I704" s="218" t="n"/>
      <c r="J704" s="218" t="n"/>
      <c r="K704" s="218" t="n"/>
      <c r="L704" s="4" t="n"/>
      <c r="M704" s="218" t="n"/>
      <c r="N704" s="218" t="n"/>
      <c r="O704" s="218" t="n"/>
      <c r="P704" s="4" t="n"/>
      <c r="Q704" s="4" t="n"/>
      <c r="R704" s="4" t="n"/>
      <c r="S704" s="4" t="n"/>
      <c r="T704" s="4" t="n"/>
      <c r="U704" s="4" t="n"/>
      <c r="V704" s="4" t="n"/>
      <c r="W704" s="4" t="n"/>
      <c r="X704" s="4" t="n"/>
      <c r="Y704" s="4" t="n"/>
      <c r="Z704" s="4" t="n"/>
    </row>
    <row r="705" ht="15.75" customHeight="1" s="371">
      <c r="A705" s="218" t="n"/>
      <c r="B705" s="218" t="n"/>
      <c r="C705" s="218" t="n"/>
      <c r="D705" s="218" t="n"/>
      <c r="E705" s="218" t="n"/>
      <c r="F705" s="218" t="n"/>
      <c r="G705" s="218" t="n"/>
      <c r="H705" s="218" t="n"/>
      <c r="I705" s="218" t="n"/>
      <c r="J705" s="218" t="n"/>
      <c r="K705" s="218" t="n"/>
      <c r="L705" s="4" t="n"/>
      <c r="M705" s="218" t="n"/>
      <c r="N705" s="218" t="n"/>
      <c r="O705" s="218" t="n"/>
      <c r="P705" s="4" t="n"/>
      <c r="Q705" s="4" t="n"/>
      <c r="R705" s="4" t="n"/>
      <c r="S705" s="4" t="n"/>
      <c r="T705" s="4" t="n"/>
      <c r="U705" s="4" t="n"/>
      <c r="V705" s="4" t="n"/>
      <c r="W705" s="4" t="n"/>
      <c r="X705" s="4" t="n"/>
      <c r="Y705" s="4" t="n"/>
      <c r="Z705" s="4" t="n"/>
    </row>
    <row r="706" ht="15.75" customHeight="1" s="371">
      <c r="A706" s="218" t="n"/>
      <c r="B706" s="218" t="n"/>
      <c r="C706" s="218" t="n"/>
      <c r="D706" s="218" t="n"/>
      <c r="E706" s="218" t="n"/>
      <c r="F706" s="218" t="n"/>
      <c r="G706" s="218" t="n"/>
      <c r="H706" s="218" t="n"/>
      <c r="I706" s="218" t="n"/>
      <c r="J706" s="218" t="n"/>
      <c r="K706" s="218" t="n"/>
      <c r="L706" s="4" t="n"/>
      <c r="M706" s="218" t="n"/>
      <c r="N706" s="218" t="n"/>
      <c r="O706" s="218" t="n"/>
      <c r="P706" s="4" t="n"/>
      <c r="Q706" s="4" t="n"/>
      <c r="R706" s="4" t="n"/>
      <c r="S706" s="4" t="n"/>
      <c r="T706" s="4" t="n"/>
      <c r="U706" s="4" t="n"/>
      <c r="V706" s="4" t="n"/>
      <c r="W706" s="4" t="n"/>
      <c r="X706" s="4" t="n"/>
      <c r="Y706" s="4" t="n"/>
      <c r="Z706" s="4" t="n"/>
    </row>
    <row r="707" ht="15.75" customHeight="1" s="371">
      <c r="A707" s="218" t="n"/>
      <c r="B707" s="218" t="n"/>
      <c r="C707" s="218" t="n"/>
      <c r="D707" s="218" t="n"/>
      <c r="E707" s="218" t="n"/>
      <c r="F707" s="218" t="n"/>
      <c r="G707" s="218" t="n"/>
      <c r="H707" s="218" t="n"/>
      <c r="I707" s="218" t="n"/>
      <c r="J707" s="218" t="n"/>
      <c r="K707" s="218" t="n"/>
      <c r="L707" s="4" t="n"/>
      <c r="M707" s="218" t="n"/>
      <c r="N707" s="218" t="n"/>
      <c r="O707" s="218" t="n"/>
      <c r="P707" s="4" t="n"/>
      <c r="Q707" s="4" t="n"/>
      <c r="R707" s="4" t="n"/>
      <c r="S707" s="4" t="n"/>
      <c r="T707" s="4" t="n"/>
      <c r="U707" s="4" t="n"/>
      <c r="V707" s="4" t="n"/>
      <c r="W707" s="4" t="n"/>
      <c r="X707" s="4" t="n"/>
      <c r="Y707" s="4" t="n"/>
      <c r="Z707" s="4" t="n"/>
    </row>
    <row r="708" ht="15.75" customHeight="1" s="371">
      <c r="A708" s="218" t="n"/>
      <c r="B708" s="218" t="n"/>
      <c r="C708" s="218" t="n"/>
      <c r="D708" s="218" t="n"/>
      <c r="E708" s="218" t="n"/>
      <c r="F708" s="218" t="n"/>
      <c r="G708" s="218" t="n"/>
      <c r="H708" s="218" t="n"/>
      <c r="I708" s="218" t="n"/>
      <c r="J708" s="218" t="n"/>
      <c r="K708" s="218" t="n"/>
      <c r="L708" s="4" t="n"/>
      <c r="M708" s="218" t="n"/>
      <c r="N708" s="218" t="n"/>
      <c r="O708" s="218" t="n"/>
      <c r="P708" s="4" t="n"/>
      <c r="Q708" s="4" t="n"/>
      <c r="R708" s="4" t="n"/>
      <c r="S708" s="4" t="n"/>
      <c r="T708" s="4" t="n"/>
      <c r="U708" s="4" t="n"/>
      <c r="V708" s="4" t="n"/>
      <c r="W708" s="4" t="n"/>
      <c r="X708" s="4" t="n"/>
      <c r="Y708" s="4" t="n"/>
      <c r="Z708" s="4" t="n"/>
    </row>
    <row r="709" ht="15.75" customHeight="1" s="371">
      <c r="A709" s="218" t="n"/>
      <c r="B709" s="218" t="n"/>
      <c r="C709" s="218" t="n"/>
      <c r="D709" s="218" t="n"/>
      <c r="E709" s="218" t="n"/>
      <c r="F709" s="218" t="n"/>
      <c r="G709" s="218" t="n"/>
      <c r="H709" s="218" t="n"/>
      <c r="I709" s="218" t="n"/>
      <c r="J709" s="218" t="n"/>
      <c r="K709" s="218" t="n"/>
      <c r="L709" s="4" t="n"/>
      <c r="M709" s="218" t="n"/>
      <c r="N709" s="218" t="n"/>
      <c r="O709" s="218"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1">
    <mergeCell ref="A4:B4"/>
    <mergeCell ref="A2:B2"/>
    <mergeCell ref="C3:I3"/>
    <mergeCell ref="B6:I6"/>
    <mergeCell ref="C4:I4"/>
    <mergeCell ref="A5:B5"/>
    <mergeCell ref="A1:I1"/>
    <mergeCell ref="C2:I2"/>
    <mergeCell ref="A3:B3"/>
    <mergeCell ref="J1:K5"/>
    <mergeCell ref="C5:I5"/>
  </mergeCells>
  <conditionalFormatting sqref="K10:K31">
    <cfRule type="expression" priority="1" dxfId="3">
      <formula>ISNUMBER(SEARCH("SUPUESTO",$K10))</formula>
    </cfRule>
  </conditionalFormatting>
  <conditionalFormatting sqref="I35:K49">
    <cfRule type="expression" priority="2" dxfId="0">
      <formula>AND($K35&lt;&gt;"",ABS($I35-$K35)&gt;0.01)</formula>
    </cfRule>
  </conditionalFormatting>
  <pageMargins left="0.75" right="0.75" top="1" bottom="1" header="0" footer="0"/>
  <pageSetup orientation="portrait" paperSize="9"/>
  <headerFooter>
    <oddHeader/>
    <oddFooter>&amp;L GENERADORES&amp;C Página &amp;P de &amp;R DRAVYA · ISO 19650</oddFooter>
    <evenHeader/>
    <evenFooter/>
    <firstHeader/>
    <firstFooter/>
  </headerFooter>
</worksheet>
</file>

<file path=xl/worksheets/sheet3.xml><?xml version="1.0" encoding="utf-8"?>
<worksheet xmlns="http://schemas.openxmlformats.org/spreadsheetml/2006/main">
  <sheetPr>
    <tabColor rgb="FF9A3412"/>
    <outlinePr summaryBelow="1" summaryRight="1"/>
    <pageSetUpPr/>
  </sheetPr>
  <dimension ref="A1:H1000"/>
  <sheetViews>
    <sheetView workbookViewId="0">
      <pane ySplit="5" topLeftCell="A6" activePane="bottomLeft" state="frozen"/>
      <selection pane="bottomLeft" activeCell="B7" sqref="B7"/>
    </sheetView>
  </sheetViews>
  <sheetFormatPr baseColWidth="8" defaultColWidth="14.43" defaultRowHeight="15" customHeight="1" outlineLevelRow="2"/>
  <cols>
    <col width="13" customWidth="1" style="371" min="1" max="1"/>
    <col width="7" customWidth="1" style="371" min="2" max="2"/>
    <col width="10" customWidth="1" style="371" min="3" max="3"/>
    <col width="7" customWidth="1" style="371" min="4" max="4"/>
    <col width="68" customWidth="1" style="371" min="5" max="6"/>
    <col width="44" customWidth="1" style="371" min="7" max="7"/>
    <col width="16" customWidth="1" style="371" min="8" max="8"/>
    <col width="8.710000000000001" customWidth="1" style="371" min="9" max="26"/>
  </cols>
  <sheetData>
    <row r="1" ht="24" customHeight="1" s="371">
      <c r="A1" s="3" t="inlineStr">
        <is>
          <t>REVISIÓN MANUAL DE REDACCIÓN  ·  V10  vs  V11 ACTUALIZADO</t>
        </is>
      </c>
      <c r="H1" s="4" t="n"/>
    </row>
    <row r="2">
      <c r="A2" s="6" t="inlineStr">
        <is>
          <t>NADA DE ESTO SE MODIFICÓ. Compara, decide, y escribe tu decisión en la última columna.</t>
        </is>
      </c>
      <c r="B2" s="4" t="n"/>
      <c r="C2" s="4" t="n"/>
      <c r="D2" s="4" t="n"/>
      <c r="E2" s="4" t="n"/>
      <c r="F2" s="4" t="n"/>
      <c r="G2" s="4" t="n"/>
      <c r="H2" s="4" t="n"/>
    </row>
    <row r="3">
      <c r="A3" s="11" t="inlineStr">
        <is>
          <t>Verificación: el V11 ACTUALIZADO conserva íntegras las 157 redacciones de tu V11 REAL. 0 cambios.</t>
        </is>
      </c>
      <c r="B3" s="4" t="n"/>
      <c r="C3" s="4" t="n"/>
      <c r="D3" s="4" t="n"/>
      <c r="E3" s="4" t="n"/>
      <c r="F3" s="4" t="n"/>
      <c r="G3" s="4" t="n"/>
      <c r="H3" s="4" t="n"/>
    </row>
    <row r="4">
      <c r="A4" s="4" t="n"/>
      <c r="B4" s="4" t="n"/>
      <c r="C4" s="4" t="n"/>
      <c r="D4" s="4" t="n"/>
      <c r="E4" s="4" t="n"/>
      <c r="F4" s="4" t="n"/>
      <c r="G4" s="4" t="n"/>
      <c r="H4" s="4" t="n"/>
    </row>
    <row r="5" ht="27.75" customHeight="1" s="371">
      <c r="A5" s="14" t="inlineStr">
        <is>
          <t>CLAVE</t>
        </is>
      </c>
      <c r="B5" s="14" t="inlineStr">
        <is>
          <t>MÓD</t>
        </is>
      </c>
      <c r="C5" s="14" t="inlineStr">
        <is>
          <t>SIMILITUD</t>
        </is>
      </c>
      <c r="D5" s="14" t="inlineStr">
        <is>
          <t>FILA V11</t>
        </is>
      </c>
      <c r="E5" s="14" t="inlineStr">
        <is>
          <t>REDACCIÓN V10</t>
        </is>
      </c>
      <c r="F5" s="14" t="inlineStr">
        <is>
          <t>REDACCIÓN V11 ACTUAL</t>
        </is>
      </c>
      <c r="G5" s="14" t="inlineStr">
        <is>
          <t>NOTA QUE TENÍAS EN V10</t>
        </is>
      </c>
      <c r="H5" s="14" t="inlineStr">
        <is>
          <t>TU DECISIÓN</t>
        </is>
      </c>
    </row>
    <row r="6">
      <c r="A6" s="16" t="inlineStr">
        <is>
          <t>CIM04005</t>
        </is>
      </c>
      <c r="B6" s="16" t="inlineStr">
        <is>
          <t>M2</t>
        </is>
      </c>
      <c r="C6" s="17" t="n">
        <v>0.4415094339622642</v>
      </c>
      <c r="D6" s="16" t="n">
        <v>53</v>
      </c>
      <c r="E6" s="18" t="inlineStr">
        <is>
          <t>SUMINISTRO Y APLICACIÓN DE IMPERMEABILIZANTE EN MUROS COLINDANTES A BASE DE EMULSIÓN ASFÁLTICA FIBRATADA APLICADA CON CEPILLO EN DOS CAPAS EN MUROS COLINDANTES EXISTENTES PREVIOS AL SANGRADO DE HUMEDADES. INCLUYE MATERIAL, HERRAMIENTA MENOR, MANO DE OBRA Y EQUIPO DE PROTECCIÓN PERSONAL.</t>
        </is>
      </c>
      <c r="F6" s="18" t="inlineStr">
        <is>
          <t>SUMINISTRO Y APLICACIÓN DE IMPERMEABILIZANTE EN MUROS COLINDANTES EXISTENTES A BASE DE EMULSIÓN ASFÁLTICA FIBRATADA APLICADA FIBRATADA CON CEPILLO EN DOS CAPAS. INCLUYE MATERIAL, HERRAMIENTA MENOR, MANO DE OBRA Y EQUIPO DE PROTECCIÓN PERSONAL.</t>
        </is>
      </c>
      <c r="G6" s="18" t="inlineStr">
        <is>
          <t>SE CORRIJE S EQUITA EL CARTON, Y SE BAJA EL P[RECIO, HABRA QUE EXPLICAR POR QUE ESE DISPARO DEL PRECIO SI LO TENIA,MOS DIFERENTE EN EL ULTIMO PRESUPUESTO</t>
        </is>
      </c>
      <c r="H6" s="19" t="n"/>
    </row>
    <row r="7">
      <c r="A7" s="16" t="inlineStr">
        <is>
          <t>ELE12101</t>
        </is>
      </c>
      <c r="B7" s="16" t="inlineStr">
        <is>
          <t>M2</t>
        </is>
      </c>
      <c r="C7" s="17" t="n">
        <v>0.4537205081669691</v>
      </c>
      <c r="D7" s="16" t="n">
        <v>68</v>
      </c>
      <c r="E7" s="18" t="inlineStr">
        <is>
          <t>OPCIÓN B · PREPARACIÓN VERTICAL ELÉCTRICA PARA NIVEL FUTURO: TUBERÍA CONDUIT AHOGADA CON GUÍA DE NYLON Y REGISTRO DE PASO, DEJANDO PUNTA IDENTIFICADA SOBRE EL NIVEL DE LOSA. INCLUYE MATERIAL, HERRAMIENTA MENOR, MANO DE OBRA Y EQUIPO DE PROTECCIÓN PERSONAL.
· CLAVE PROVISIONAL — la definitiva la genera bulk-import.mjs al cargar el concepto al catálogo global.</t>
        </is>
      </c>
      <c r="F7" s="18" t="inlineStr">
        <is>
          <t>SALIDA ELÉCTRICA PARA CONTACTOS CON TUBERÍA DE POLIFLEX DE 3/4", CABLEADO DEL #10 Y #12, CHALUPA Y CONEXIÓN. INCLUYE MATERIAL, HERRAMIENTA MENOR, MANO DE OBRA Y EQUIPO DE PROTECCIÓN PERSONAL.</t>
        </is>
      </c>
      <c r="G7" s="18" t="n"/>
      <c r="H7" s="19" t="n"/>
    </row>
    <row r="8">
      <c r="A8" s="16" t="inlineStr">
        <is>
          <t>ALB08236</t>
        </is>
      </c>
      <c r="B8" s="16" t="inlineStr">
        <is>
          <t>M6</t>
        </is>
      </c>
      <c r="C8" s="17" t="n">
        <v>0.5362134688691232</v>
      </c>
      <c r="D8" s="16" t="n">
        <v>216</v>
      </c>
      <c r="E8" s="18" t="inlineStr">
        <is>
          <t>OPCIÓN B · ARRANQUES DE COLUMNA PARA NIVEL FUTURO: BASTONES DE VARILLA SALIENTES EN CADA COLUMNA A LA LONGITUD DE TRASLAPE DE TABLA, DOBLADOS Y PROTEGIDOS CON LECHADA DE CEMENTO Y FUNDA DE POLIETILENO. INCLUYE HABILITADO, COLOCACIÓN, PROTECCIÓN, HERRAMIENTA MENOR, MANO DE OBRA Y EQUIPO DE PROTECCIÓN PERSONAL.
· La estructura está calculada para 3 niveles: el crecimiento NO requiere recálculo. CLAVE PROVISIONAL — la definitiva la genera bulk-import.mjs al cargar el concepto al catálogo global.</t>
        </is>
      </c>
      <c r="F8" s="18" t="inlineStr">
        <is>
          <t>OPCIÓN B · ARRANQUES DE COLUMNA Y ESPERAS DE CASTILLO PARA NIVEL FUTURO: BASTONES DE VARILLA SALIENTES A LA LONGITUD DE TRASLAPE DE TABLA, DOBLADOS Y PROTEGIDOS CON LECHADA DE CEMENTO Y FUNDA DE POLIETILENO. INCLUYE MATERIAL, HERRAMIENTA MENOR, MANO DE OBRA Y EQUIPO DE PROTECCIÓN PERSONAL.</t>
        </is>
      </c>
      <c r="G8" s="18" t="n"/>
      <c r="H8" s="19" t="n"/>
    </row>
    <row r="9">
      <c r="A9" s="16" t="inlineStr">
        <is>
          <t>ALB08211</t>
        </is>
      </c>
      <c r="B9" s="16" t="inlineStr">
        <is>
          <t>M2</t>
        </is>
      </c>
      <c r="C9" s="17" t="n">
        <v>0.5529157667386609</v>
      </c>
      <c r="D9" s="16" t="n">
        <v>57</v>
      </c>
      <c r="E9" s="18" t="inlineStr">
        <is>
          <t>FIRME DE CONCRETO CON ACABADO ESCOBILLADO Y CON PENDIENTE PARA DESAGUE PLUVIAL DE 0.10 M DE ESPESOR F'C=150 KG/CM², AGREGADO MÁXIMO DE 3/4", CON MALLA ELECTROSOLDADA. INCLUYE CIMBRADO, MATERIAL, REGLEADO, CURADO, HERRAMIENTA MENOR, MANO DE OBRA Y EQUIPO DE PROTECCIÓN PERSONAL.</t>
        </is>
      </c>
      <c r="F9" s="18" t="inlineStr">
        <is>
          <t>ACABADO CEPILLADO EN ÁREA DE PATIO DE SERVICIO (ZONA DE BOILER), CON PENDIENTE HACIA LA BAJADA PLUVIAL. INCLUYE MATERIAL, HERRAMIENTA MENOR, MANO DE OBRA Y EQUIPO DE PROTECCIÓN PERSONAL.</t>
        </is>
      </c>
      <c r="G9" s="18" t="inlineStr">
        <is>
          <t>ESTE CONCEPTO ES CON OTRA INTENCION SE MODIFICA POR QUE HAUY PARTES DE LA CASA COMO EL PEQUENO PATIO DONDE IRA EL BOILER PARA DAR PENDIENTE A LA BAJADA PLUVIAL, REVISAR EN PLANO SANITARIO REV 3</t>
        </is>
      </c>
      <c r="H9" s="19" t="n"/>
    </row>
    <row r="10">
      <c r="A10" s="16" t="inlineStr">
        <is>
          <t>ALB08219</t>
        </is>
      </c>
      <c r="B10" s="16" t="inlineStr">
        <is>
          <t>M2</t>
        </is>
      </c>
      <c r="C10" s="17" t="n">
        <v>0.5648854961832062</v>
      </c>
      <c r="D10" s="16" t="n">
        <v>66</v>
      </c>
      <c r="E10" s="18" t="inlineStr">
        <is>
          <t>MURO DE BLOCK ESTRUCTURAL DE CONCRETO ASENTADO CON MORTERO 1:2:7 A PLOMO Y NIVEL, CON REFUERZO DE MALLA DE GALLINERO Y MEZCLA RECORTADA POR AMBAS CARAS. INCLUYE MATERIAL, REFUERZO, HERRAMIENTA MENOR, MANO DE OBRA Y EQUIPO DE PROTECCIÓN PERSONAL.</t>
        </is>
      </c>
      <c r="F10" s="18" t="inlineStr">
        <is>
          <t>MURO DE BLOCK ESTRUCTURAL DE CONCRETO ASENTADO CON MORTERO A PLOMO Y NIVEL, CON REFUERZO DE MALLA DE GALLINERO POR AMBAS CARAS. INCLUYE MATERIAL, REFUERZO Y HERRAMIENTA MENOR. NO INCLUYE APLANADO. INCLUYE MATERIAL, HERRAMIENTA MENOR, MANO DE OBRA Y EQUIPO DE PROTECCIÓN PERSONAL.</t>
        </is>
      </c>
      <c r="G10" s="18" t="n"/>
      <c r="H10" s="19" t="n"/>
    </row>
    <row r="11">
      <c r="A11" s="28" t="inlineStr">
        <is>
          <t>CIM04004</t>
        </is>
      </c>
      <c r="B11" s="28" t="inlineStr">
        <is>
          <t>M2</t>
        </is>
      </c>
      <c r="C11" s="29" t="n">
        <v>0.64947245017585</v>
      </c>
      <c r="D11" s="28" t="n">
        <v>52</v>
      </c>
      <c r="E11" s="30" t="inlineStr">
        <is>
          <t>CIMENTACION CON LOSA DE 15 CM DE ESPESOR CON PARRILLA DE ACERO EN AMBOS LECHOS, MALLA ELECTROSOLDADA 6X6 4X4 Y BASTONES DE 3/8" @ 20 CM SEGÚN DESPIECE DEL PLANO ESTRUCTURAL, CT-1 CONTRATRABE CENTRAL Y PERIMETRAL  DE 20X40 CM, CON CONCRETO F'C=250 KG/CM². INCLUYE HABILITADO Y ARMADO, SILLETAS, CIMBRA PERIMETRAL Y DES CIMBRADO, COLADO, REGLEADO, CURADO, HERRAMIENTA MENOR, MANO DE OBRA Y EQUIPO DE PROTECCIÓN PERSONAL.</t>
        </is>
      </c>
      <c r="F11" s="30" t="inlineStr">
        <is>
          <t>LOSA DE CIMENTACIÓN CON CONTRATRABES INTEGRADAS: LOSA DE 15 CM DE ESPESOR CON PARRILLA EN AMBOS LECHOS, MALLA ELECTROSOLDADA 6-6/4-4 Y BASTONES DE 3/8" A CADA 20 CM; CONTRATRABE CENTRAL Y PERIMETRAL DE 20 X 40 CM, TODO CON CONCRETO F'C=250 KG/CM². INCLUYE HABILITADO Y ARMADO DE ACERO, SILLETAS, CIMBRA, DESCIMBRADO, COLADO, REGLEADO, VIBRADO Y CURADO. INCLUYE MATERIAL, HERRAMIENTA MENOR, MANO DE OBRA Y EQUIPO DE PROTECCIÓN PERSONAL.</t>
        </is>
      </c>
      <c r="G11" s="30" t="inlineStr">
        <is>
          <t>TODAS LAS NOTAS QUE AGREGASTE A CADA CONCEPTO DEBERAN IR AQUI EN ESTA COLIUMNA, FORMATO CONDICIONAL AQUI NO FUNCIONA</t>
        </is>
      </c>
      <c r="H11" s="19" t="n"/>
    </row>
    <row r="12">
      <c r="A12" s="28" t="inlineStr">
        <is>
          <t>ARR06009</t>
        </is>
      </c>
      <c r="B12" s="28" t="inlineStr">
        <is>
          <t>M1</t>
        </is>
      </c>
      <c r="C12" s="29" t="n">
        <v>0.6519944979367263</v>
      </c>
      <c r="D12" s="28" t="n">
        <v>41</v>
      </c>
      <c r="E12" s="30" t="inlineStr">
        <is>
          <t>VIAJE DE ESCOMBRO A TIRO AUTORIZADO: RETIRO DEL ESCOMBRO EN CAMIÓN DE VOLTEO CON CAPACIDAD DE TOLVA DE 6 M³, HASTA TIRO AUTORIZADO, CON DISPOSICIÓN LEGAL DEL RESIDUO. INCLUYE RENTA DEL CAMIÓN, COMBUSTIBLE, OPERADOR Y DERECHO DE DESCARGA.
· No incluye la carga al camión, que está considerada en el concepto de acarreo. Los viajes se estiman con base en el volumen de escombro calculado; en caso de generarse excedentes, se reportarán y facturarán conforme a los viajes realmente ejecutados.</t>
        </is>
      </c>
      <c r="F12" s="30" t="inlineStr">
        <is>
          <t>VIAJE DE ESCOMBRO A TIRO AUTORIZADO: RETIRO DEL ESCOMBRO EN CAMIÓN DE VOLTEO CON CAPACIDAD DE TOLVA DE 6 M³, HASTA TIRO AUTORIZADO, CON DISPOSICIÓN LEGAL DEL RESIDUO. INCLUYE RENTA DEL CAMIÓN, COMBUSTIBLE, OPERADOR Y DERECHO DE DESCARGA.</t>
        </is>
      </c>
      <c r="G12" s="30" t="n"/>
      <c r="H12" s="19" t="n"/>
    </row>
    <row r="13">
      <c r="A13" s="28" t="inlineStr">
        <is>
          <t>PRE02226</t>
        </is>
      </c>
      <c r="B13" s="28" t="inlineStr">
        <is>
          <t>M2</t>
        </is>
      </c>
      <c r="C13" s="29" t="n">
        <v>0.6543778801843319</v>
      </c>
      <c r="D13" s="28" t="n">
        <v>50</v>
      </c>
      <c r="E13" s="30" t="inlineStr">
        <is>
          <t>SUMINISTRO Y COLOCACIÓN DE CAPA DE POLIETILENO NEGRO CALIBRE 600 A MANERA DE PLANTILLA ENTRE EL TERRENO MEJORADO Y LA LOSA DE CIMENTACIÓN NUEVA, PARA RECIBIR LA PARRILLA Y EL CONCRETO POSTERIOR. INCLUYE MATERIAL, TRASLAPES, HERRAMIENTA MENOR, MANO DE OBRA Y EQUIPO DE PROTECCIÓN PERSONAL.</t>
        </is>
      </c>
      <c r="F13" s="30" t="inlineStr">
        <is>
          <t>SUMINISTRO Y COLOCACIÓN DE CAPA DE POLIETILENO NEGRO CALIBRE 600 A MANERA DE PLANTILLA ENTRE EL TERRENO MEJORADO Y LA LOSA DE CIMENTACIÓN NUEVA PARA RECIBIR LA PARRILLA Y EL CONCRETO POSTERIOR, INCLUYE EL FORRADO DE LOS TRES MUROS COLINDANTES HASTA 1.20 M SOBRE EL NIVEL DEL MURO. INCLUYE MATERIAL, HERRAMIENTA MENOR, MANO DE OBRA Y EQUIPO DE PROTECCIÓN PERSONAL.</t>
        </is>
      </c>
      <c r="G13" s="30" t="inlineStr">
        <is>
          <t>pu corregido 25 sin utilidad, se considera forrar hasta peralre de plantilla mas 1.20 sobre muro colondante que son tres los dos laterales y el colundante trasero</t>
        </is>
      </c>
      <c r="H13" s="19" t="n"/>
    </row>
    <row r="14">
      <c r="A14" s="28" t="inlineStr">
        <is>
          <t>HRR10003</t>
        </is>
      </c>
      <c r="B14" s="28" t="inlineStr">
        <is>
          <t>M6</t>
        </is>
      </c>
      <c r="C14" s="29" t="n">
        <v>0.659942363112392</v>
      </c>
      <c r="D14" s="28" t="n">
        <v>220</v>
      </c>
      <c r="E14" s="30" t="inlineStr">
        <is>
          <t>OPCIÓN B · CUBIERTA LIGERA PROVISIONAL DE CUBO DE ESCALERA A BASE DE ESTRUCTURA METÁLICA Y LÁMINA, CON PENDIENTE Y GOTEO. INCLUYE HABILITADO, SOLDADURA, ANCLAJES, LÁMINA, SELLADO, HERRAMIENTA, MANO DE OBRA Y EQUIPO DE PROTECCIÓN PERSONAL.
· Superficie pendiente de la lámina AZ2 del arquitectónico REV.03. CLAVE PROVISIONAL — la definitiva la genera bulk-import.mjs al cargar el concepto al catálogo global.</t>
        </is>
      </c>
      <c r="F14" s="30" t="inlineStr">
        <is>
          <t>OPCIÓN B · CUBIERTA LIGERA PROVISIONAL DE CUBO DE ESCALERA Y DE CUBO DE LAVANDERÍA A BASE DE ESTRUCTURA METÁLICA Y LÁMINA, CON PENDIENTE Y GOTEO. INCLUYE HABILITADO, SOLDADURA, ANCLAJES, LÁMINA Y SELLADO. INCLUYE MATERIAL, HERRAMIENTA MENOR, MANO DE OBRA Y EQUIPO DE PROTECCIÓN PERSONAL.</t>
        </is>
      </c>
      <c r="G14" s="30" t="n"/>
      <c r="H14" s="19" t="n"/>
    </row>
    <row r="15">
      <c r="A15" s="28" t="inlineStr">
        <is>
          <t>ARR06014</t>
        </is>
      </c>
      <c r="B15" s="28" t="inlineStr">
        <is>
          <t>M4</t>
        </is>
      </c>
      <c r="C15" s="29" t="n">
        <v>0.667741935483871</v>
      </c>
      <c r="D15" s="28" t="n">
        <v>204</v>
      </c>
      <c r="E15" s="30" t="inlineStr">
        <is>
          <t>ACARREO VERTICAL DE MATERIAL A NIVEL SUPERIOR: ELEVACIÓN MANUAL DE MATERIAL A PIE DE OBRA DESDE PLANTA BAJA HASTA EL NIVEL DE TRABAJO. INCLUYE HERRAMIENTA MENOR, ANDAMIO, MANO DE OBRA Y EQUIPO DE PROTECCIÓN PERSONAL.
· Este concepto es el que hace que un nivel NO sea idéntico a otro. CLAVE PROVISIONAL — la definitiva la genera bulk-import.mjs al cargar el concepto al catálogo global.</t>
        </is>
      </c>
      <c r="F15" s="30" t="inlineStr">
        <is>
          <t>ACARREO VERTICAL DE MATERIAL A NIVEL SUPERIOR: ELEVACIÓN MANUAL DE MATERIAL A PIE DE OBRA DESDE PLANTA BAJA HASTA EL NIVEL DE TRABAJO. INCLUYE ANDAMIO. INCLUYE MATERIAL, HERRAMIENTA MENOR, MANO DE OBRA Y EQUIPO DE PROTECCIÓN PERSONAL.</t>
        </is>
      </c>
      <c r="G15" s="30" t="inlineStr">
        <is>
          <t>ESTO DEBERIA AUIDAR A SER REFUERZO PARA CADA CONCEPTO A PARTIR DE 3 METROS DE ALTURA.</t>
        </is>
      </c>
      <c r="H15" s="19" t="n"/>
    </row>
    <row r="16">
      <c r="A16" s="28" t="inlineStr">
        <is>
          <t>ALB08224</t>
        </is>
      </c>
      <c r="B16" s="28" t="inlineStr">
        <is>
          <t>M3</t>
        </is>
      </c>
      <c r="C16" s="29" t="n">
        <v>0.6733238231098431</v>
      </c>
      <c r="D16" s="28" t="n">
        <v>128</v>
      </c>
      <c r="E16" s="30" t="inlineStr">
        <is>
          <t>LOSA DE ENTREPISO DE VIGUETA Y BOVEDILLA C/A DE 25 CM DE PERALTE, CON CAPA DE COMPRESIÓN DE 5 CM, MALLA ELECTROSOLDADA 6-6/8-8 Y CONCRETO F'C=250 KG/CM². INCLUYE VIGUETA ARMADA, BOVEDILLA, APUNTALAMIENTO, CIMBRA DE ORILLA, DES CIMBRADO, ACARREO Y ELEVACIÓN DE MATERIAL, COLADO, CURADO, HERRAMIENTA MENOR, MANO DE OBRA Y EQUIPO DE PROTECCIÓN PERSONAL.</t>
        </is>
      </c>
      <c r="F16" s="30" t="inlineStr">
        <is>
          <t>LOSA DE ENTREPISO DE VIGUETA Y BOVEDILLA DE 25 CM DE PERALTE,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G16" s="30" t="inlineStr">
        <is>
          <t>CONCEPTO FINAL</t>
        </is>
      </c>
      <c r="H16" s="19" t="n"/>
    </row>
    <row r="17">
      <c r="A17" s="28" t="inlineStr">
        <is>
          <t>ALB08238</t>
        </is>
      </c>
      <c r="B17" s="28" t="inlineStr">
        <is>
          <t>M6</t>
        </is>
      </c>
      <c r="C17" s="29" t="n">
        <v>0.6752411575562701</v>
      </c>
      <c r="D17" s="28" t="n">
        <v>217</v>
      </c>
      <c r="E17" s="30" t="inlineStr">
        <is>
          <t>GÁRGOLA DE DESAGÜE DE LOSA DE AZOTEA CON SALIDA A BAJADA PLUVIAL, INCLUYE FORMACIÓN DE PENDIENTE LOCAL, PIEZA, SELLADO Y REMATE. INCLUYE MATERIAL, HERRAMIENTA MENOR, MANO DE OBRA Y EQUIPO DE PROTECCIÓN PERSONAL.
· BAP1 y BAP2 identificadas en la lámina AZ del arquitectónico REV.03. CLAVE PROVISIONAL — la definitiva la genera bulk-import.mjs al cargar el concepto al catálogo global.</t>
        </is>
      </c>
      <c r="F17" s="30" t="inlineStr">
        <is>
          <t>SUMINISTRO Y COLOCACIÓN DE GÁRGOLA DE DESAGÜE DE LOSA DE AZOTEA CON SALIDA A BAJADA PLUVIAL. INCLUYE FORMACIÓN DE PENDIENTE LOCAL, PIEZA, SELLADO Y REMATE. INCLUYE MATERIAL, HERRAMIENTA MENOR, MANO DE OBRA Y EQUIPO DE PROTECCIÓN PERSONAL.</t>
        </is>
      </c>
      <c r="G17" s="30" t="n"/>
      <c r="H17" s="19" t="n"/>
    </row>
    <row r="18">
      <c r="A18" s="28" t="inlineStr">
        <is>
          <t>ALB08226</t>
        </is>
      </c>
      <c r="B18" s="28" t="inlineStr">
        <is>
          <t>M3</t>
        </is>
      </c>
      <c r="C18" s="29" t="n">
        <v>0.6909090909090909</v>
      </c>
      <c r="D18" s="28" t="n">
        <v>129</v>
      </c>
      <c r="E18" s="30" t="inlineStr">
        <is>
          <t>LOSA MACIZA DE CONCRETO ARMADO DE 10 CM DE ESPESOR F'C=250 KG/CM², EN ZONA DE DESCANSO DE ESCALERA Y ÁREAS PARTICULARES. INCLUYE HABILITADO Y ARMADO DE ACERO, CIMBRA DE FONDO, APUNTALAMIENTO, COLADO, REGLEADO, CURADO, HERRAMIENTA MENOR, MANO DE OBRA Y EQUIPO DE PROTECCIÓN PERSONAL.
· ES-07. CLAVE PROVISIONAL — la definitiva la genera bulk-import.mjs al cargar el concepto al catálogo global.</t>
        </is>
      </c>
      <c r="F18" s="30"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G18" s="30" t="inlineStr">
        <is>
          <t>CONCEPTO FINAL</t>
        </is>
      </c>
      <c r="H18" s="19" t="n"/>
    </row>
    <row r="19">
      <c r="A19" s="28" t="inlineStr">
        <is>
          <t>ALB08218</t>
        </is>
      </c>
      <c r="B19" s="28" t="inlineStr">
        <is>
          <t>M2</t>
        </is>
      </c>
      <c r="C19" s="29" t="n">
        <v>0.6984667802385008</v>
      </c>
      <c r="D19" s="28" t="n">
        <v>65</v>
      </c>
      <c r="E19" s="30" t="inlineStr">
        <is>
          <t>MC-2 MURO DE CONCRETO ARMADO COLADO EN SITIO DE 15 CM DE ESPESOR, ARMADO SEGÚN DESPIECE DEL PLANO ESTRUCTURAL, CON CONCRETO F'C=250 KG/CM². INCLUYE HABILITADO Y ARMADO DE ACERO, CIMBRA A DOS CARAS, COLADO, VIBRADO, CURADO, HERRAMIENTA MENOR, MANO DE OBRA Y EQUIPO DE PROTECCIÓN PERSONAL.</t>
        </is>
      </c>
      <c r="F19" s="30"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t>
        </is>
      </c>
      <c r="G19" s="30" t="inlineStr">
        <is>
          <t>FORMATO CONDICIONAL NO SE POR QUE SE VE TODO ROSA, REVISAR EN TODOS QUE YA ESTAN COMPLETOS POR QUE SE VE ROSA</t>
        </is>
      </c>
      <c r="H19" s="19" t="n"/>
    </row>
    <row r="20">
      <c r="A20" s="28" t="inlineStr">
        <is>
          <t>HRR10001</t>
        </is>
      </c>
      <c r="B20" s="28" t="inlineStr">
        <is>
          <t>M6</t>
        </is>
      </c>
      <c r="C20" s="29" t="n">
        <v>0.6985210466439136</v>
      </c>
      <c r="D20" s="28" t="n">
        <v>219</v>
      </c>
      <c r="E20" s="30" t="inlineStr">
        <is>
          <t>OPCIÓN B · ESTRUCTURA METÁLICA PROVISIONAL PARA BASE DE TINACO SOBRE CUBO DE ESCALERA: BASTIDOR DE PERFIL TUBULAR ESTRUCTURAL CON PLACAS DE APOYO ANCLADAS A LA LOSA, ALTURA DE PROYECTO, CON ACABADO ANTICORROSIVO. INCLUYE HABILITADO, SOLDADURA, ANCLAJES, ELEVACIÓN, MONTAJE, PINTURA, HERRAMIENTA, MANO DE OBRA Y EQUIPO DE PROTECCIÓN PERSONAL.
· Desmontable y reutilizable cuando se construya el nivel futuro. CLAVE PROVISIONAL — la definitiva la genera bulk-import.mjs al cargar el concepto al catálogo global.</t>
        </is>
      </c>
      <c r="F20" s="30" t="inlineStr">
        <is>
          <t>OPCIÓN B · ESTRUCTURA METÁLICA PROVISIONAL PARA BASE DE TINACO SOBRE CUBO DE ESCALERA Y SOBRE CUBO DE LAVANDERÍA: BASTIDOR DE PERFIL TUBULAR ESTRUCTURAL CON PLACAS DE APOYO ANCLADAS A LA LOSA Y ACABADO ANTICORROSIVO. INCLUYE HABILITADO, SOLDADURA, ANCLAJES, ELEVACIÓN, MONTAJE Y PINTURA. INCLUYE MATERIAL, HERRAMIENTA MENOR, MANO DE OBRA Y EQUIPO DE PROTECCIÓN PERSONAL.</t>
        </is>
      </c>
      <c r="G20" s="30" t="n"/>
      <c r="H20" s="19" t="n"/>
    </row>
    <row r="21" ht="15.75" customHeight="1" s="371">
      <c r="A21" s="28" t="inlineStr">
        <is>
          <t>ALB08222</t>
        </is>
      </c>
      <c r="B21" s="28" t="inlineStr">
        <is>
          <t>M3</t>
        </is>
      </c>
      <c r="C21" s="29" t="n">
        <v>0.7067137809187279</v>
      </c>
      <c r="D21" s="28" t="n">
        <v>126</v>
      </c>
      <c r="E21" s="30" t="inlineStr">
        <is>
          <t>T-4 DE FACHADA: TRABE DE SECCIÓN 20 X 25 CM ARMADA SEGÚN DESPIECE DEL PLANO ESTRUCTURAL, CON CONCRETO F'C=250 KG/CM². INCLUYE HABILITADO Y ARMADO DE ACERO, CIMBRA Y DESCIMBRA, APUNTALAMIENTO, COLADO, VIBRADO, CURADO, HERRAMIENTA MENOR, MANO DE OBRA Y EQUIPO DE PROTECCIÓN PERSONAL.</t>
        </is>
      </c>
      <c r="F21" s="30" t="inlineStr">
        <is>
          <t>TRABE T-4 DE SECCIÓN 20 X 25 CM CON 4 VARILLAS DE 1/2", TRABE DE FACHADA, CON CONCRETO F'C=250 KG/CM². INCLUYE HABILITADO Y ARMADO DE ACERO, CIMBRA Y DESCIMBRA, APUNTALAMIENTO, COLADO, VIBRADO Y CURADO. INCLUYE MATERIAL, HERRAMIENTA MENOR, MANO DE OBRA Y EQUIPO DE PROTECCIÓN PERSONAL.</t>
        </is>
      </c>
      <c r="G21" s="30" t="inlineStr">
        <is>
          <t>ESTA ES EL CONCEPTO FINAL PARA ESTA TRABE TIPO</t>
        </is>
      </c>
      <c r="H21" s="19" t="n"/>
    </row>
    <row r="22" ht="15.75" customHeight="1" s="371">
      <c r="A22" s="28" t="inlineStr">
        <is>
          <t>ARR6013</t>
        </is>
      </c>
      <c r="B22" s="28" t="inlineStr">
        <is>
          <t>M1</t>
        </is>
      </c>
      <c r="C22" s="29" t="n">
        <v>0.7518610421836228</v>
      </c>
      <c r="D22" s="28" t="n">
        <v>40</v>
      </c>
      <c r="E22" s="30" t="inlineStr">
        <is>
          <t>ACARREO DEL ESCOMBRO DESDE EL CENTRO DE ACOPIO DENTRO DEL TAPIAL HASTA EL CAMIÓN DE VOLTEO A PIE DE CALLE, EN UN TRAMO APROXIMADO DE 25 METROS LINEALES POR EL PASO DE SERVIDUMBRE, INCLUYENDO LA CARGA MANUAL AL CAMIÓN. INCLUYE CARRETILLAS, HERRAMIENTA MENOR, MANO DE OBRA Y EQUIPO DE PROTECCIÓN PERSONAL.
· Volumen suelto, con factor de abundamiento de 1.35 para demolición y 1.25 para material de excavación. El paso de servidumbre de 3.00 m impide el uso de maquinaria, por lo que el acarreo es manual.</t>
        </is>
      </c>
      <c r="F22" s="30" t="inlineStr">
        <is>
          <t>ACARREO DEL ESCOMBRO DESDE EL CENTRO DE ACOPIO DENTRO DEL TAPIAL HASTA EL CAMIÓN DE VOLTEO A PIE DE CALLE, EN UN TRAMO APROXIMADO DE 25 METROS LINEALES POR EL PASO DE SERVIDUMBRE, INCLUYENDO LA CARGA MANUAL AL CAMIÓN. INCLUYE CARRETILLAS, HERRAMIENTA MENOR, MANO DE OBRA Y EQUIPO DE PROTECCIÓN PERSONAL.</t>
        </is>
      </c>
      <c r="G22" s="30" t="n"/>
      <c r="H22" s="19" t="n"/>
    </row>
    <row r="23" ht="15.75" customHeight="1" s="371">
      <c r="A23" s="28" t="inlineStr">
        <is>
          <t>EXV3019</t>
        </is>
      </c>
      <c r="B23" s="28" t="inlineStr">
        <is>
          <t>M1</t>
        </is>
      </c>
      <c r="C23" s="29" t="n">
        <v>0.7549407114624506</v>
      </c>
      <c r="D23" s="28" t="n">
        <v>44</v>
      </c>
      <c r="E23" s="30" t="inlineStr">
        <is>
          <t>NIVELACIÓN DEL TERRENO CON MEJORAMIENTO A BASE DE TEPETATE COMPACTADO AL 90% PROCTOR, APISONADO CON BAILARINA, HASTA ALCANZAR EL NIVEL DE DESPLANTE DE PROYECTO. INCLUYE EL TALUD EN CARTABÓN DE LAS CONTRATRABES DE CIMENTACIÓN, SUMINISTRO Y TENDIDO DEL TEPETATE, RENTA DE BAILARINA, COMBUSTIBLE, AGUA PARA COMPACTACIÓN, HERRAMIENTA MENOR, MANO DE OBRA Y EQUIPO DE PROTECCIÓN PERSONAL.
· Aplica únicamente en la zona del patio exterior (29.26 m²), donde se demolió el concreto pobre. En la zona de la vivienda no aplica: la losa de cimentación nueva se cuela sobre la losa existente con membrana de polietileno cal. 600 de por medio.</t>
        </is>
      </c>
      <c r="F23" s="30" t="inlineStr">
        <is>
          <t>NIVELACIÓN DEL TERRENO CON MEJORAMIENTO A BASE DE TEPETATE COMPACTADO AL 90% PROCTOR, APISONADO CON BAILARINA, HASTA ALCANZAR EL NIVEL DE DESPLANTE DE PROYECTO. INCLUYE EL TALUD EN CARTABÓN DE LAS CONTRATRABES DE CIMENTACIÓN, SUMINISTRO Y TENDIDO DEL TEPETATE, RENTA DE BAILARINA, COMBUSTIBLE, AGUA PARA COMPACTACIÓN, HERRAMIENTA MENOR, MANO DE OBRA Y EQUIPO DE PROTECCIÓN PERSONAL.</t>
        </is>
      </c>
      <c r="G23" s="30" t="n"/>
      <c r="H23" s="19" t="n"/>
    </row>
    <row r="24" ht="15.75" customHeight="1" s="371">
      <c r="A24" s="28" t="inlineStr">
        <is>
          <t>ALB08223</t>
        </is>
      </c>
      <c r="B24" s="28" t="inlineStr">
        <is>
          <t>M3</t>
        </is>
      </c>
      <c r="C24" s="29" t="n">
        <v>0.7563805104408353</v>
      </c>
      <c r="D24" s="28" t="n">
        <v>127</v>
      </c>
      <c r="E24" s="30" t="inlineStr">
        <is>
          <t>CADENA DE CERRAMIENTO CR DE SECCIÓN 15 X 27 CM ARMADA CON ARMEX, CON CONCRETO F'C=250 KG/CM². INCLUYE HABILITADO, CIMBRA, COLADO, CURADO, HERRAMIENTA MENOR, MANO DE OBRA Y EQUIPO DE PROTECCIÓN PERSONAL.</t>
        </is>
      </c>
      <c r="F24" s="30" t="inlineStr">
        <is>
          <t>CADENA DE CERRAMIENTO CR ARMADA CON ARMEX 15 X 25 MÁS 2 VARILLAS DEL #3, CON CONCRETO F'C=250 KG/CM². INCLUYE HABILITADO, CIMBRA, COLADO Y CURADO. INCLUYE MATERIAL, HERRAMIENTA MENOR, MANO DE OBRA Y EQUIPO DE PROTECCIÓN PERSONAL.</t>
        </is>
      </c>
      <c r="G24" s="30" t="inlineStr">
        <is>
          <t>ESTA ES EL CONCEPTO FINAL PARA ESTOS CERRAMIENTOS</t>
        </is>
      </c>
      <c r="H24" s="19" t="n"/>
    </row>
    <row r="25" ht="15.75" customHeight="1" s="371">
      <c r="A25" s="28" t="inlineStr">
        <is>
          <t>ALB08234</t>
        </is>
      </c>
      <c r="B25" s="28" t="inlineStr">
        <is>
          <t>M6</t>
        </is>
      </c>
      <c r="C25" s="29" t="n">
        <v>0.7597402597402597</v>
      </c>
      <c r="D25" s="28" t="n">
        <v>215</v>
      </c>
      <c r="E25" s="30" t="inlineStr">
        <is>
          <t>OPCIÓN B · TAPA PROVISIONAL DE HUECO DE ESCALERA: BASTIDOR DE MADERA ANCLADO AL BORDE DE LOSA CON SELLADO PERIMETRAL, RETIRABLE SIN DAÑAR EL ARMADO DE CONTINUIDAD. INCLUYE MATERIAL, HERRAJES, SELLADOR, HERRAMIENTA MENOR, MANO DE OBRA Y EQUIPO DE PROTECCIÓN PERSONAL.
· CLAVE PROVISIONAL — la definitiva la genera bulk-import.mjs al cargar el concepto al catálogo global.</t>
        </is>
      </c>
      <c r="F25" s="30" t="inlineStr">
        <is>
          <t>OPCIÓN B · TAPA PROVISIONAL DE HUECO DE ESCALERA: BASTIDOR DE MADERA ANCLADO AL BORDE DE LOSA CON SELLADO PERIMETRAL, RETIRABLE SIN DAÑAR EL ARMADO DE CONTINUIDAD. INCLUYE MATERIAL, HERRAMIENTA MENOR, MANO DE OBRA Y EQUIPO DE PROTECCIÓN PERSONAL.</t>
        </is>
      </c>
      <c r="G25" s="30" t="n"/>
      <c r="H25" s="19" t="n"/>
    </row>
    <row r="26" ht="15.75" customHeight="1" s="371">
      <c r="A26" s="28" t="inlineStr">
        <is>
          <t>PRE02225</t>
        </is>
      </c>
      <c r="B26" s="28" t="inlineStr">
        <is>
          <t>M1</t>
        </is>
      </c>
      <c r="C26" s="29" t="n">
        <v>0.7640156453715776</v>
      </c>
      <c r="D26" s="28" t="n">
        <v>14</v>
      </c>
      <c r="E26" s="30" t="inlineStr">
        <is>
          <t>MURETE PROVISIONAL DE OBRA: FABRICACIÓN DE MURETE PROVISIONAL DE MADERA (POSTE, TABLA Y CLAVOS) ADOSADO AL TAPIAL, PARA ALOJAR EL INTERRUPTOR TERMOMAGNÉTICO DE OBRA Y EL RACK DE CONTACTOS DE USO RUDO. INCLUYE MATERIAL ELÉCTRICO, HERRAMIENTA MENOR, MANO DE OBRA Y EQUIPO DE PROTECCIÓN PERSONAL.
· Se construye inmediatamente después del corte de la acometida eléctrica existente, como parte de la misma maniobra de desmantelamiento. Es la fuente de energía para toda la obra.</t>
        </is>
      </c>
      <c r="F26" s="30" t="inlineStr">
        <is>
          <t>MURETE PROVISIONAL DE OBRA: FABRICACIÓN DE MURETE PROVISIONAL DE MADERA (POSTE, TABLA Y CLAVOS) ADOSADO AL TAPIAL, PARA ALOJAR EL INTERRUPTOR TERMOMAGNÉTICO DE OBRA Y EL RACK DE CONTACTOS DE USO RUDO. INCLUYE MATERIAL ELÉCTRICO, HERRAMIENTA MENOR, MANO DE OBRA Y EQUIPO DE PROTECCIÓN PERSONAL.</t>
        </is>
      </c>
      <c r="G26" s="30" t="n"/>
      <c r="H26" s="19" t="n"/>
    </row>
    <row r="27" ht="15.75" customHeight="1" s="371">
      <c r="A27" s="28" t="inlineStr">
        <is>
          <t>ALB08221</t>
        </is>
      </c>
      <c r="B27" s="28" t="inlineStr">
        <is>
          <t>M3</t>
        </is>
      </c>
      <c r="C27" s="29" t="n">
        <v>0.7703180212014135</v>
      </c>
      <c r="D27" s="28" t="n">
        <v>122</v>
      </c>
      <c r="E27" s="30" t="inlineStr">
        <is>
          <t>TRABE T-1 DE SECCIÓN 15 X 25 CM ARMADA SEGÚN DESPIECE DEL PLANO ESTRUCTURAL, CON CONCRETO F'C=250 KG/CM². INCLUYE HABILITADO Y ARMADO DE ACERO, CIMBRA Y DESCIMBRA, APUNTALAMIENTO, COLADO, VIBRADO, CURADO, HERRAMIENTA MENOR, MANO DE OBRA Y EQUIPO DE PROTECCIÓN PERSONAL.</t>
        </is>
      </c>
      <c r="F27" s="30" t="inlineStr">
        <is>
          <t>TRABE T-1 DE SECCIÓN 15 X 25 CM CON 4 VARILLAS DEL #3 Y ESTRIBOS DEL #2 A CADA 20 CM, CON CONCRETO F'C=250 KG/CM². INCLUYE HABILITADO Y ARMADO DE ACERO, CIMBRA Y DESCIMBRA, APUNTALAMIENTO, COLADO, VIBRADO Y CURADO. INCLUYE MATERIAL, HERRAMIENTA MENOR, MANO DE OBRA Y EQUIPO DE PROTECCIÓN PERSONAL.</t>
        </is>
      </c>
      <c r="G27" s="30" t="inlineStr">
        <is>
          <t>ESTA ES EL CONCEPTO FINAL PARA ESTA TRABE TIPO</t>
        </is>
      </c>
      <c r="H27" s="19" t="n"/>
    </row>
    <row r="28" ht="15.75" customHeight="1" s="371">
      <c r="A28" s="28" t="inlineStr">
        <is>
          <t>DEM5028</t>
        </is>
      </c>
      <c r="B28" s="28" t="inlineStr">
        <is>
          <t>M1</t>
        </is>
      </c>
      <c r="C28" s="29" t="n">
        <v>0.7995846313603323</v>
      </c>
      <c r="D28" s="28" t="n">
        <v>32</v>
      </c>
      <c r="E28" s="30" t="inlineStr">
        <is>
          <t>CORTE DE LA LOSA DE PISO FIRME EXISTENTE, CON CORTADORA DE PISO TIPO WALK-BEHIND Y DISCO DE DIAMANTE PARA CONCRETO, SOBRE EL LÍMITE DE COLINDANCIA Y SOBRE EL TRAZO DE LAS TRINCHERAS CT-1 DE LA CIMENTACIÓN NUEVA. INCLUYE RENTA DE EQUIPO, DISCO DE CORTE, FLETE DE MAQUINARIA, HERRAMIENTA MENOR, MANO DE OBRA Y EQUIPO DE PROTECCIÓN PERSONAL CON PROTECCIÓN OCULAR, AUDITIVA Y RESPIRATORIA.
· Se ejecuta en la misma vuelta de renta que el corte de azotea. La losa de piso existente se conserva; el corte solo la independiza de los muros compartidos y abre el trazo de las trincheras.</t>
        </is>
      </c>
      <c r="F28" s="30" t="inlineStr">
        <is>
          <t>CORTE DE LA LOSA DE PISO FIRME EXISTENTE, CON CORTADORA DE PISO TIPO WALK-BEHIND Y DISCO DE DIAMANTE PARA CONCRETO, SOBRE EL LÍMITE DE COLINDANCIA Y SOBRE EL TRAZO DE LAS TRINCHERAS CT-1 DE LA CIMENTACIÓN NUEVA. INCLUYE RENTA DE EQUIPO, DISCO DE CORTE, FLETE DE MAQUINARIA, HERRAMIENTA MENOR, MANO DE OBRA Y EQUIPO DE PROTECCIÓN PERSONAL CON PROTECCIÓN OCULAR, AUDITIVA Y RESPIRATORIA.</t>
        </is>
      </c>
      <c r="G28" s="30" t="n"/>
      <c r="H28" s="19" t="n"/>
    </row>
    <row r="29" ht="15.75" customHeight="1" s="371">
      <c r="A29" s="28" t="inlineStr">
        <is>
          <t>ALB08216</t>
        </is>
      </c>
      <c r="B29" s="28" t="inlineStr">
        <is>
          <t>M2</t>
        </is>
      </c>
      <c r="C29" s="29" t="n">
        <v>0.8020833333333334</v>
      </c>
      <c r="D29" s="28" t="n">
        <v>62</v>
      </c>
      <c r="E29" s="30" t="inlineStr">
        <is>
          <t>K-1 CASTILLO DE SECCIÓN 15 X 20 CM Y UNA ALTURA DE 2.50 M A NIVEL BAJO LECHO DE LOSA DE ENTREPISO ARMADO CON ARMEX 15-20-4, CON CONCRETO F'C=200 KG/CM². INCLUYE HABILITADO, CIMBRA, COLADO, VIBRADO, CURADO, HERRAMIENTA MENOR, MANO DE OBRA Y EQUIPO DE PROTECCIÓN PERSONAL.</t>
        </is>
      </c>
      <c r="F29" s="30"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t>
        </is>
      </c>
      <c r="G29" s="30" t="n"/>
      <c r="H29" s="19" t="n"/>
    </row>
    <row r="30" ht="15.75" customHeight="1" s="371">
      <c r="A30" s="28" t="inlineStr">
        <is>
          <t>ALB8209</t>
        </is>
      </c>
      <c r="B30" s="28" t="inlineStr">
        <is>
          <t>M1</t>
        </is>
      </c>
      <c r="C30" s="29" t="n">
        <v>0.8076398362892224</v>
      </c>
      <c r="D30" s="28" t="n">
        <v>46</v>
      </c>
      <c r="E30" s="30" t="inlineStr">
        <is>
          <t>RELLENO COMPACTADO Y FIRME DE CONCRETO SOBRE LA RANURA DE LA LÍNEA SANITARIA NUEVA, PARA RESTITUIR EL PISO AL NIVEL EXISTENTE. INCLUYE RELLENO CON MATERIAL PRODUCTO DE LA EXCAVACIÓN COMPACTADO EN CAPAS, FIRME DE CONCRETO, MATERIAL, HERRAMIENTA MENOR, MANO DE OBRA Y EQUIPO DE PROTECCIÓN PERSONAL.
· Se ejecuta después de probada la línea sanitaria nueva. Restituye el piso del paso de servidumbre para no dejar obstrucción a los vecinos.</t>
        </is>
      </c>
      <c r="F30" s="30" t="inlineStr">
        <is>
          <t>RELLENO COMPACTADO Y FIRME DE CONCRETO SOBRE LA RANURA DE LA LÍNEA SANITARIA NUEVA, PARA RESTITUIR EL PISO AL NIVEL EXISTENTE. INCLUYE RELLENO CON MATERIAL PRODUCTO DE LA EXCAVACIÓN COMPACTADO EN CAPAS, FIRME DE CONCRETO, MATERIAL, HERRAMIENTA MENOR, MANO DE OBRA Y EQUIPO DE PROTECCIÓN PERSONAL.</t>
        </is>
      </c>
      <c r="G30" s="30" t="n"/>
      <c r="H30" s="19" t="n"/>
    </row>
    <row r="31" ht="15.75" customHeight="1" s="371">
      <c r="A31" s="28" t="inlineStr">
        <is>
          <t>ALB08215</t>
        </is>
      </c>
      <c r="B31" s="28" t="inlineStr">
        <is>
          <t>M2</t>
        </is>
      </c>
      <c r="C31" s="29" t="n">
        <v>0.8102409638554217</v>
      </c>
      <c r="D31" s="28" t="n">
        <v>61</v>
      </c>
      <c r="E31" s="30" t="inlineStr">
        <is>
          <t>C-4 COLUMNA DE SECCIÓN 20 X 40 CM Y UNA ALTURA DE 2.50 M A NIVEL BAJO LECHO DE LOSA DE ENTREPISO ARMADA SEGÚN DESPIECE DEL PLANO ESTRUCTURAL, CON CONCRETO F'C=250 KG/CM². INCLUYE HABILITADO Y ARMADO DE ACERO, CIMBRA Y DESCIMBRA, COLADO, VIBRADO, CURADO, ANDAMIO, HERRAMIENTA MENOR, MANO DE OBRA Y EQUIPO DE PROTECCIÓN PERSONAL.</t>
        </is>
      </c>
      <c r="F31" s="30"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t>
        </is>
      </c>
      <c r="G31" s="30" t="inlineStr">
        <is>
          <t>FORMATO CONDICIONAL NO SE POR QUE SE VE TODO ROSA, REVISAR EN TODOS QUE YA ESTAN COMPLETOS POR QUE SE VE ROSA</t>
        </is>
      </c>
      <c r="H31" s="19" t="n"/>
    </row>
    <row r="32" ht="15.75" customHeight="1" s="371">
      <c r="A32" s="28" t="inlineStr">
        <is>
          <t>HSI14093</t>
        </is>
      </c>
      <c r="B32" s="28" t="inlineStr">
        <is>
          <t>M1</t>
        </is>
      </c>
      <c r="C32" s="29" t="n">
        <v>0.8153846153846154</v>
      </c>
      <c r="D32" s="28" t="n">
        <v>28</v>
      </c>
      <c r="E32" s="30" t="inlineStr">
        <is>
          <t>REUBICACIÓN Y RECONEXIÓN DE TINACOS DE CASA COLINDANTE: REUBICACIÓN Y RECONEXIÓN DE TINACO DE LA CASA COLINDANTE A LA LÍNEA HIDRÁULICA NUEVA. INCLUYE DESMONTAJE, TRASLADO, MONTAJE SOBRE SU BASE, FIJACIÓN CON ABRAZADERAS, CONEXIÓN FINAL A LA LÍNEA NUEVA, HERRAMIENTA MENOR, MANO DE OBRA Y EQUIPO DE PROTECCIÓN PERSONAL.
· Precio unitario por lote. Corresponde a los 2 tinacos de la casa colindante inmediata. Los tinacos de los demás departamentos no se reubican.</t>
        </is>
      </c>
      <c r="F32" s="30" t="inlineStr">
        <is>
          <t>REUBICACIÓN Y RECONEXIÓN DE TINACOS DE CASA COLINDANTE: REUBICACIÓN Y RECONEXIÓN DE TINACO DE LA CASA COLINDANTE A LA LÍNEA HIDRÁULICA NUEVA. INCLUYE DESMONTAJE, TRASLADO, MONTAJE SOBRE SU BASE, FIJACIÓN CON ABRAZADERAS, CONEXIÓN FINAL A LA LÍNEA NUEVA, HERRAMIENTA MENOR, MANO DE OBRA Y EQUIPO DE PROTECCIÓN PERSONAL.</t>
        </is>
      </c>
      <c r="G32" s="30" t="n"/>
      <c r="H32" s="19" t="n"/>
    </row>
    <row r="33" ht="15.75" customHeight="1" s="371">
      <c r="A33" s="28" t="inlineStr">
        <is>
          <t>HSI14095</t>
        </is>
      </c>
      <c r="B33" s="28" t="inlineStr">
        <is>
          <t>M6</t>
        </is>
      </c>
      <c r="C33" s="29" t="n">
        <v>0.825503355704698</v>
      </c>
      <c r="D33" s="28" t="n">
        <v>222</v>
      </c>
      <c r="E33" s="30" t="inlineStr">
        <is>
          <t>OPCIÓN B · PREPARACIÓN VERTICAL HIDROSANITARIA PARA NIVEL FUTURO: TRAMOS DE TUBERÍA AHOGADOS CON TAPÓN Y GUÍA, DEJANDO PUNTAS IDENTIFICADAS SOBRE EL NIVEL DE LOSA. INCLUYE MATERIAL, HERRAMIENTA MENOR, MANO DE OBRA Y EQUIPO DE PROTECCIÓN PERSONAL.
· CLAVE PROVISIONAL — la definitiva la genera bulk-import.mjs al cargar el concepto al catálogo global.</t>
        </is>
      </c>
      <c r="F33" s="30" t="inlineStr">
        <is>
          <t>OPCIÓN B · PREPARACIÓN VERTICAL HIDROSANITARIA PARA NIVEL FUTURO: TRAMOS DE TUBERÍA AHOGADOS CON TAPÓN Y GUÍA, DEJANDO PUNTAS IDENTIFICADAS SOBRE EL NIVEL DE LOSA. INCLUYE MATERIAL, HERRAMIENTA MENOR, MANO DE OBRA Y EQUIPO DE PROTECCIÓN PERSONAL.</t>
        </is>
      </c>
      <c r="G33" s="30" t="n"/>
      <c r="H33" s="19" t="n"/>
    </row>
    <row r="34" ht="15.75" customHeight="1" s="371">
      <c r="A34" s="28" t="inlineStr">
        <is>
          <t>DEM5030</t>
        </is>
      </c>
      <c r="B34" s="28" t="inlineStr">
        <is>
          <t>M1</t>
        </is>
      </c>
      <c r="C34" s="29" t="n">
        <v>0.8256467941507312</v>
      </c>
      <c r="D34" s="28" t="n">
        <v>34</v>
      </c>
      <c r="E34" s="30" t="inlineStr">
        <is>
          <t>DEMOLICIÓN DE LA LOSA DE AZOTEA O CUBIERTA DE CONCRETO DE LA VIVIENDA, DE 12 CM DE ESPESOR, PREVIAMENTE CORTADA EN SU PERÍMETRO, CON MARTILLO DEMOLEDOR ELÉCTRICO. TRABAJOS A UNA ALTURA A PARTIR DE 3 METROS. INCLUYE LEVANTADO DEL ESCOMBRO Y SU ACOPIO DENTRO DE LA OBRA, RENTA DE EQUIPO, HERRAMIENTA MENOR, MANO DE OBRA, ANDAMIOS, ARNÉS Y EQUIPO DE PROTECCIÓN PERSONAL.
· Se demuele de adentro hacia afuera, dejando intactos los muros compartidos. Corresponde a los 50.43 m² de la huella de la vivienda por 12 cm de espesor.</t>
        </is>
      </c>
      <c r="F34" s="30" t="inlineStr">
        <is>
          <t>DEMOLICIÓN DE LA LOSA DE AZOTEA O CUBIERTA DE CONCRETO DE LA VIVIENDA, DE 12 CM DE ESPESOR, PREVIAMENTE CORTADA EN SU PERÍMETRO, CON MARTILLO DEMOLEDOR ELÉCTRICO. TRABAJOS A UNA ALTURA A PARTIR DE 3 METROS. INCLUYE LEVANTADO DEL ESCOMBRO Y SU ACOPIO DENTRO DE LA OBRA, RENTA DE EQUIPO, HERRAMIENTA MENOR, MANO DE OBRA, ANDAMIOS, ARNÉS Y EQUIPO DE PROTECCIÓN PERSONAL.</t>
        </is>
      </c>
      <c r="G34" s="30" t="n"/>
      <c r="H34" s="19" t="n"/>
    </row>
    <row r="35" ht="15.75" customHeight="1" s="371">
      <c r="A35" s="28" t="inlineStr">
        <is>
          <t>PRE02223</t>
        </is>
      </c>
      <c r="B35" s="28" t="inlineStr">
        <is>
          <t>M1</t>
        </is>
      </c>
      <c r="C35" s="29" t="n">
        <v>0.8270481144343304</v>
      </c>
      <c r="D35" s="28" t="n">
        <v>12</v>
      </c>
      <c r="E35" s="30" t="inlineStr">
        <is>
          <t>TRAZO Y NIVELACIÓN DEL ÁREA A CONSTRUIR: TRAZO Y NIVELACIÓN DE PLATAFORMA SEGÚN LOS NIVELES DE DESPLANTE DEL PROYECTO, SOBRE LA TOTALIDAD DEL PREDIO DE CASA 2 (81.24 M² DE DESPLANTE). INCLUYE HILO, ESTACAS, CRUCETAS DE MADERA, NIVEL, EQUIPO TOPOGRÁFICO, HERRAMIENTA MENOR, MANO DE OBRA Y EQUIPO DE PROTECCIÓN PERSONAL.
· Superficie de desplante del proyecto según cuadro de áreas del plano A-01. Se ejecuta después del tapial y antes de la demolición.</t>
        </is>
      </c>
      <c r="F35" s="30" t="inlineStr">
        <is>
          <t>TRAZO Y NIVELACIÓN DEL ÁREA A CONSTRUIR: TRAZO Y NIVELACIÓN DE PLATAFORMA SEGÚN LOS NIVELES DE DESPLANTE DEL PROYECTO, SOBRE LA TOTALIDAD DEL PREDIO DE CASA 2 (81.24 M² DE DESPLANTE). INCLUYE HILO, ESTACAS, CRUCETAS DE MADERA, NIVEL, EQUIPO TOPOGRÁFICO, HERRAMIENTA MENOR, MANO DE OBRA Y EQUIPO DE PROTECCIÓN PERSONAL.</t>
        </is>
      </c>
      <c r="G35" s="30" t="inlineStr">
        <is>
          <t>no me acuerdo</t>
        </is>
      </c>
      <c r="H35" s="19" t="n"/>
    </row>
    <row r="36" ht="15.75" customHeight="1" s="371">
      <c r="A36" s="28" t="inlineStr">
        <is>
          <t>ALB08213</t>
        </is>
      </c>
      <c r="B36" s="28" t="inlineStr">
        <is>
          <t>M2</t>
        </is>
      </c>
      <c r="C36" s="29" t="n">
        <v>0.8302469135802469</v>
      </c>
      <c r="D36" s="28" t="n">
        <v>59</v>
      </c>
      <c r="E36" s="30" t="inlineStr">
        <is>
          <t>C-2 COLUMNA DE SECCIÓN 15 X 40 CM Y UNA ALTURA DE 2.50 M A NIVEL BAJO LECHO DE LOSA DE ENTREPISO. ARMADA SEGÚN DESPIECE DEL PLANO ESTRUCTURAL, CON CONCRETO F'C=250 KG/CM². INCLUYE HABILITADO Y ARMADO DE ACERO, CIMBRA Y DESCIMBRA, COLADO, VIBRADO, CURADO, ANDAMIO, HERRAMIENTA MENOR, MANO DE OBRA Y EQUIPO DE PROTECCIÓN PERSONAL.</t>
        </is>
      </c>
      <c r="F36" s="30"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G36" s="30" t="inlineStr">
        <is>
          <t>FORMATO CONDICIONAL NO SE POR QUE SE VE TODO ROSA, REVISAR EN TODOS QUE YA ESTAN COMPLETOS POR QUE SE VE ROSA</t>
        </is>
      </c>
      <c r="H36" s="19" t="n"/>
    </row>
    <row r="37" ht="15.75" customHeight="1" s="371">
      <c r="A37" s="28" t="inlineStr">
        <is>
          <t>ALB08214</t>
        </is>
      </c>
      <c r="B37" s="28" t="inlineStr">
        <is>
          <t>M2</t>
        </is>
      </c>
      <c r="C37" s="29" t="n">
        <v>0.8315301391035549</v>
      </c>
      <c r="D37" s="28" t="n">
        <v>60</v>
      </c>
      <c r="E37" s="30" t="inlineStr">
        <is>
          <t>C-3 COLUMNA DE SECCIÓN 20 X 20 CM Y UNA ALTURA DE 2.50 M A NIVEL BAJO LECHO DE LOSA DE ENTREPISO ARMADA SEGÚN DESPIECE DEL PLANO ESTRUCTURAL, CON CONCRETO F'C=250 KG/CM². INCLUYE HABILITADO Y ARMADO DE ACERO, CIMBRA Y DESCIMBRA, COLADO, VIBRADO, CURADO, ANDAMIO, HERRAMIENTA MENOR, MANO DE OBRA Y EQUIPO DE PROTECCIÓN PERSONAL.</t>
        </is>
      </c>
      <c r="F37" s="30"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G37" s="30" t="inlineStr">
        <is>
          <t>FORMATO CONDICIONAL NO SE POR QUE SE VE TODO ROSA, REVISAR EN TODOS QUE YA ESTAN COMPLETOS POR QUE SE VE ROSA</t>
        </is>
      </c>
      <c r="H37" s="19" t="n"/>
    </row>
    <row r="38" ht="15.75" customHeight="1" s="371">
      <c r="A38" s="28" t="inlineStr">
        <is>
          <t>DEM5033</t>
        </is>
      </c>
      <c r="B38" s="28" t="inlineStr">
        <is>
          <t>M1</t>
        </is>
      </c>
      <c r="C38" s="29" t="n">
        <v>0.837055417700579</v>
      </c>
      <c r="D38" s="28" t="n">
        <v>37</v>
      </c>
      <c r="E38" s="30" t="inlineStr">
        <is>
          <t>DEMOLICIÓN Y RETIRO DE TINACOS DE FIBROCEMENTO (ASBESTO) EXISTENTES EN LA AZOTEA DE LA VIVIENDA A DEMOLER, CON HUMECTACIÓN PREVIA DE LA PIEZA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
· Corresponde a los 2 tinacos de fibrocemento propios de la vivienda a demoler. Trabajo de riesgo especial: el residuo no puede mezclarse con el escombro común ni disponerse en tiradero municipal.</t>
        </is>
      </c>
      <c r="F38" s="30" t="inlineStr">
        <is>
          <t>DEMOLICIÓN Y RETIRO DE TINACOS DE FIBROCEMENTO (ASBESTO) EXISTENTES EN LA AZOTEA DE LA VIVIENDA A DEMOLER, CON HUMECTACIÓN PREVIA DE LA PIEZA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G38" s="30" t="n"/>
      <c r="H38" s="19" t="n"/>
    </row>
    <row r="39" ht="15.75" customHeight="1" s="371">
      <c r="A39" s="28" t="inlineStr">
        <is>
          <t>DEM5032</t>
        </is>
      </c>
      <c r="B39" s="28" t="inlineStr">
        <is>
          <t>M1</t>
        </is>
      </c>
      <c r="C39" s="29" t="n">
        <v>0.8473080317740512</v>
      </c>
      <c r="D39" s="28" t="n">
        <v>36</v>
      </c>
      <c r="E39" s="30" t="inlineStr">
        <is>
          <t>RANURA EN EL PISO DE CONCRETO EXISTENTE EN PATIO, DE 40 CM DE ANCHO POR 60 CM DE PROFUNDIDAD, PARA ALOJAR LA LÍNEA SANITARIA NUEVA DE 4" QUE DA SERVICIO A CASA 2 (EL PROYECTO), CASA 3 Y CASA 4 SEGÚN CROQUIS DEL TÍTULO DE PROPIEDAD, FOLIO CATASTRAL CA 17/022. INCLUYE CORTE PREVIO, DEMOLICIÓN CON MARTILLO DEMOLEDOR ELÉCTRICO, LEVANTADO DEL ESCOMBRO PRODUCTO DEL CORTE Y SU ACOPIO DENTRO DE LA OBRA, RENTA DE EQUIPO, HERRAMIENTA MENOR, MANO DE OBRA Y EQUIPO DE PROTECCIÓN PERSONAL.
· La línea sanitaria actual pasa por el frente de la vivienda y es compartida con los departamentos del fondo. La ranura aloja el trayecto nuevo que sustituye al existente.</t>
        </is>
      </c>
      <c r="F39" s="30" t="inlineStr">
        <is>
          <t>RANURA EN EL PISO DE CONCRETO EXISTENTE EN PATIO, DE 40 CM DE ANCHO POR 60 CM DE PROFUNDIDAD, PARA ALOJAR LA LÍNEA SANITARIA NUEVA DE 4" QUE DA SERVICIO A CASA 2 (EL PROYECTO), CASA 3 Y CASA 4 SEGÚN CROQUIS DEL TÍTULO DE PROPIEDAD, FOLIO CATASTRAL CA 17/022. INCLUYE CORTE PREVIO, DEMOLICIÓN CON MARTILLO DEMOLEDOR ELÉCTRICO, LEVANTADO DEL ESCOMBRO PRODUCTO DEL CORTE Y SU ACOPIO DENTRO DE LA OBRA, RENTA DE EQUIPO, HERRAMIENTA MENOR, MANO DE OBRA Y EQUIPO DE PROTECCIÓN PERSONAL.</t>
        </is>
      </c>
      <c r="G39" s="30" t="n"/>
      <c r="H39" s="19" t="n"/>
    </row>
    <row r="40" ht="15.75" customHeight="1" s="371">
      <c r="A40" s="53" t="inlineStr">
        <is>
          <t>HSI14094</t>
        </is>
      </c>
      <c r="B40" s="53" t="inlineStr">
        <is>
          <t>M1</t>
        </is>
      </c>
      <c r="C40" s="55" t="n">
        <v>0.8510971786833855</v>
      </c>
      <c r="D40" s="53" t="n">
        <v>29</v>
      </c>
      <c r="E40" s="56" t="inlineStr">
        <is>
          <t>SUMINISTRO E INSTALACIÓN DE TUBERÍA PVC SANITARIO DE 4" AHOGADA EN RANURA, CON SUS CONEXIONES, PARA LA LÍNEA SANITARIA NUEVA QUE DA SERVICIO A CASA 2 (EL PROYECTO), CASA 3 Y CASA 4 SEGÚN CROQUIS DEL TÍTULO DE PROPIEDAD, FOLIO CATASTRAL CA 17/022, SUSTITUYENDO EL TRAYECTO EXISTENTE QUE PASA POR EL FRENTE DE LA VIVIENDA. INCLUYE TUBERÍA, CODOS, YEES, TEES, PEGAMENTO, NIVELACIÓN DE PENDIENTE, MATERIAL, HERRAMIENTA MENOR, MANO DE OBRA Y EQUIPO DE PROTECCIÓN PERSONAL. REGISTRO SANITARIO DE 40 X 60 X 100 CM: FABRICACIÓN DE REGISTRO SANITARIO DEL PROYECTO. INCLUYE PLANTILLA DE CONCRETO SIMPLE F'C=150 KG/CM² DE 5 CM DE PERALTE, MUROS DE TABIQUE RECOCIDO DE 7 X 14 X 28 CM JUNTEADOS CON MORTERO CEMENTO-ARENA 1:4, APLANADO CON ACABADO PULIDO AL INTERIOR, VÉRTICES RESUELTOS EN CHAFLÁN A 45 GRADOS, ARENERO DE 5 CM BAJO EL LECHO INFERIOR DE LOS TUBOS DE 4" PARA RETENCIÓN DE SEDIMENTOS, TAPA DE REGISTRO DE LA MISMA CALIDAD QUE LA PLANTILLA, EXCAVACIÓN, MATERIAL, HERRAMIENTA MENOR, MANO DE OBRA Y EQUIPO DE PROTECCIÓN PERSONAL. R E S U M E N P O R PA R T I DAS PREPARACIÓN Y PRELIMINARES
· Sustituye el trayecto actual que cruza frente a la vivienda. La pendiente se nivela hacia el registro nuevo. El arenero de 5 cm deja los tubos de 4" elevados respecto del fondo de la plantilla, de modo que los sedimentos se depositen en ese espacio y no obstruyan el lecho inferior interior del tubo. Los chaflanes a 45 grados en los vértices evitan la acumulación en esquinas.</t>
        </is>
      </c>
      <c r="F40" s="56" t="inlineStr">
        <is>
          <t>SUMINISTRO E INSTALACIÓN DE TUBERÍA PVC SANITARIO DE 4" AHOGADA EN RANURA, CON SUS CONEXIONES, PARA LA LÍNEA SANITARIA NUEVA QUE DA SERVICIO A CASA 2 (EL PROYECTO), CASA 3 Y CASA 4 SEGÚN CROQUIS DEL TÍTULO DE PROPIEDAD, FOLIO CATASTRAL CA 17/022, SUSTITUYENDO EL TRAYECTO EXISTENTE QUE PASA POR EL FRENTE DE LA VIVIENDA. INCLUYE TUBERÍA, CODOS, YEES, TEES, PEGAMENTO, NIVELACIÓN DE PENDIENTE, MATERIAL, HERRAMIENTA MENOR, MANO DE OBRA Y EQUIPO DE PROTECCIÓN PERSONAL. REGISTRO SANITARIO DE 40 X 60 X 100 CM: FABRICACIÓN DE REGISTRO SANITARIO DEL PROYECTO. INCLUYE PLANTILLA DE CONCRETO SIMPLE F'C=150 KG/CM² DE 5 CM DE PERALTE, MUROS DE TABIQUE RECOCIDO DE 7 X 14 X 28 CM JUNTEADOS CON MORTERO CEMENTO-ARENA 1:4, APLANADO CON ACABADO PULIDO AL INTERIOR, VÉRTICES RESUELTOS EN CHAFLÁN A 45 GRADOS, ARENERO DE 5 CM BAJO EL LECHO INFERIOR DE LOS TUBOS DE 4" PARA RETENCIÓN DE SEDIMENTOS, TAPA DE REGISTRO DE LA MISMA CALIDAD QUE LA PLANTILLA, EXCAVACIÓN, MATERIAL, HERRAMIENTA MENOR, MANO DE OBRA Y EQUIPO DE PROTECCIÓN PERSONAL. R E S U M E N P O R PA R T I DAS PREPARACIÓN Y PRELIMINARES</t>
        </is>
      </c>
      <c r="G40" s="56" t="n"/>
      <c r="H40" s="19" t="n"/>
    </row>
    <row r="41" ht="15.75" customHeight="1" s="371">
      <c r="A41" s="53" t="inlineStr">
        <is>
          <t>DEM5029</t>
        </is>
      </c>
      <c r="B41" s="53" t="inlineStr">
        <is>
          <t>M1</t>
        </is>
      </c>
      <c r="C41" s="55" t="n">
        <v>0.8512053200332502</v>
      </c>
      <c r="D41" s="53" t="n">
        <v>33</v>
      </c>
      <c r="E41" s="56" t="inlineStr">
        <is>
          <t>DEMOLICIÓN DE MUROS INTERIORES DE TABICÓN DE 10 CM Y BLOCK DE 15 CM, MÁS EL MURO DE FACHADA DE 20 CM Y EL MURO POSTERIOR DE 16 CM DE LA VIVIENDA, A UNA ALTURA NO MAYOR A 3.40 METROS, CON MARTILLO DEMOLEDOR ELÉCTRICO Y HERRAMIENTA MANUAL. INCLUYE LEVANTADO DEL ESCOMBRO PRODUCTO DE LA DEMOLICIÓN Y SU ACOPIO DENTRO DE LA OBRA, RENTA DE EQUIPO, FLETE DE MAQUINARIA, HERRAMIENTA MENOR, MANO DE OBRA Y EQUIPO DE PROTECCIÓN PERSONAL. NO incluye los dos muros laterales ni el muro posterior del predio, que son compar-
· tidos con las propiedades colindantes y se conservan. Los acabados, instalaciones, muebles, puertas y ventanas se demuelen junto con los muros y no se cuantifican por separado.</t>
        </is>
      </c>
      <c r="F41" s="56" t="inlineStr">
        <is>
          <t>DEMOLICIÓN DE MUROS INTERIORES DE TABICÓN DE 10 CM Y BLOCK DE 15 CM, MÁS EL MURO DE FACHADA DE 20 CM Y EL MURO POSTERIOR DE 16 CM DE LA VIVIENDA, A UNA ALTURA NO MAYOR A 3.40 METROS, CON MARTILLO DEMOLEDOR ELÉCTRICO Y HERRAMIENTA MANUAL. INCLUYE LEVANTADO DEL ESCOMBRO PRODUCTO DE LA DEMOLICIÓN Y SU ACOPIO DENTRO DE LA OBRA, RENTA DE EQUIPO, FLETE DE MAQUINARIA, HERRAMIENTA MENOR, MANO DE OBRA Y EQUIPO DE PROTECCIÓN PERSONAL. NO incluye los dos muros laterales ni el muro posterior del predio, que son compar-</t>
        </is>
      </c>
      <c r="G41" s="56" t="n"/>
      <c r="H41" s="19" t="n"/>
    </row>
    <row r="42" ht="15.75" customHeight="1" s="371">
      <c r="A42" s="53" t="inlineStr">
        <is>
          <t>ALB08217</t>
        </is>
      </c>
      <c r="B42" s="53" t="inlineStr">
        <is>
          <t>M2</t>
        </is>
      </c>
      <c r="C42" s="55" t="n">
        <v>0.8552631578947368</v>
      </c>
      <c r="D42" s="53" t="n">
        <v>64</v>
      </c>
      <c r="E42" s="56" t="inlineStr">
        <is>
          <t>MC-1 MURO DE CONCRETO ARMADO COLADO EN SITIO DE 15 CM DE ESPESOR, ARMADO SEGÚN DESPIECE DEL PLANO ESTRUCTURAL, CON CONCRETO F'C=250 KG/CM². INCLUYE HABILITADO Y ARMADO DE ACERO, CIMBRA A DOS CARAS, COLADO, VIBRADO, CURADO, HERRAMIENTA MENOR, MANO DE OBRA Y EQUIPO DE PROTECCIÓN PERSONAL.</t>
        </is>
      </c>
      <c r="F42" s="56"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t>
        </is>
      </c>
      <c r="G42" s="56" t="inlineStr">
        <is>
          <t>FORMATO CONDICIONAL NO SE POR QUE SE VE TODO ROSA, REVISAR EN TODOS QUE YA ESTAN COMPLETOS POR QUE SE VE ROSA</t>
        </is>
      </c>
      <c r="H42" s="19" t="n"/>
    </row>
    <row r="43" ht="15.75" customHeight="1" s="371">
      <c r="A43" s="53" t="inlineStr">
        <is>
          <t>DEM5027</t>
        </is>
      </c>
      <c r="B43" s="53" t="inlineStr">
        <is>
          <t>M1</t>
        </is>
      </c>
      <c r="C43" s="55" t="n">
        <v>0.8653136531365314</v>
      </c>
      <c r="D43" s="53" t="n">
        <v>31</v>
      </c>
      <c r="E43" s="56" t="inlineStr">
        <is>
          <t>CORTE DE LOSA DE AZOTEA A DEMOLER, CON CORTADORA DE PISO TIPO WALK-BEHIND Y DISCO DE DIAMANTE PARA CONCRETO, SOBRE EL LÍMITE DE COLINDANCIA CON LAS PROPIEDADES VECINAS, PARA DESCONECTAR LA TRANSMISIÓN DE CARGAS ANTES DE LA DEMOLICIÓN. TRABAJOS A UNA ALTURA A PARTIR DE 3 METROS. INCLUYE RENTA DE EQUIPO, DISCO DE CORTE, FLETE DE MAQUINARIA, HERRAMIENTA MENOR, MANO DE OBRA, ANDAMIOS, ARNÉS Y EQUIPO DE PROTECCIÓN PERSONAL CON PROTECCIÓN OCULAR, AUDITIVA Y RESPIRATORIA.
· Trabajo en azotea. El corte independiza la losa de cubierta de los dos muros laterales y el muro posterior, que son compartidos y se conservan.</t>
        </is>
      </c>
      <c r="F43" s="56" t="inlineStr">
        <is>
          <t>CORTE DE LOSA DE AZOTEA A DEMOLER, CON CORTADORA DE PISO TIPO WALK-BEHIND Y DISCO DE DIAMANTE PARA CONCRETO, SOBRE EL LÍMITE DE COLINDANCIA CON LAS PROPIEDADES VECINAS, PARA DESCONECTAR LA TRANSMISIÓN DE CARGAS ANTES DE LA DEMOLICIÓN. TRABAJOS A UNA ALTURA A PARTIR DE 3 METROS. INCLUYE RENTA DE EQUIPO, DISCO DE CORTE, FLETE DE MAQUINARIA, HERRAMIENTA MENOR, MANO DE OBRA, ANDAMIOS, ARNÉS Y EQUIPO DE PROTECCIÓN PERSONAL CON PROTECCIÓN OCULAR, AUDITIVA Y RESPIRATORIA.</t>
        </is>
      </c>
      <c r="G43" s="56" t="n"/>
      <c r="H43" s="19" t="n"/>
    </row>
    <row r="44" ht="15.75" customHeight="1" s="371">
      <c r="A44" s="53" t="inlineStr">
        <is>
          <t>PERS-BBF850C3</t>
        </is>
      </c>
      <c r="B44" s="53" t="inlineStr">
        <is>
          <t>M1</t>
        </is>
      </c>
      <c r="C44" s="55" t="n">
        <v>0.8731848983543078</v>
      </c>
      <c r="D44" s="53" t="n">
        <v>47</v>
      </c>
      <c r="E44" s="56" t="inlineStr">
        <is>
          <t>REGISTRO SANITARIO DE 40 X 60 X 100 CM: FABRICACIÓN DE REGISTRO SANITARIO DEL PROYECTO. INCLUYE PLANTILLA DE CONCRETO SIMPLE F'C=150 KG/CM² DE 5 CM DE PERALTE, MUROS DE TABIQUE ROJO RECOCIDO 7X14X28 JUNTEADO CON MORTERO CEMENTO-ARENA 1:4, APLANADO PULIDO INTERIOR, TAPA DE LA MISMA CALIDAD, VÉRTICES EN CHAFLÁN A 45° Y ARENERO DE 5 CM BAJO EL LECHO DE LOS TUBOS DE 4". INCLUYE MATERIAL, HERRAMIENTA MENOR, MANO DE OBRA Y EQUIPO DE PROTECCIÓN PERSONAL.
· ID PROVISIONAL — se creó como concepto personalizado y nunca recibió clave del catálogo. Debe registrarse en conceptos_globales.</t>
        </is>
      </c>
      <c r="F44" s="56" t="inlineStr">
        <is>
          <t>REGISTRO SANITARIO DE 40 X 60 X 100 CM: FABRICACIÓN DE REGISTRO SANITARIO DEL PROYECTO. INCLUYE PLANTILLA DE CONCRETO SIMPLE F'C=150 KG/CM² DE 5 CM DE PERALTE, MUROS DE TABIQUE ROJO RECOCIDO 7X14X28 JUNTEADO CON MORTERO CEMENTO-ARENA 1:4, APLANADO PULIDO INTERIOR, TAPA DE LA MISMA CALIDAD, VÉRTICES EN CHAFLÁN A 45° Y ARENERO DE 5 CM BAJO EL LECHO DE LOS TUBOS DE 4". INCLUYE MATERIAL, HERRAMIENTA MENOR, MANO DE OBRA Y EQUIPO DE PROTECCIÓN PERSONAL.</t>
        </is>
      </c>
      <c r="G44" s="56" t="inlineStr">
        <is>
          <t>ES UNA ALAÑILERIA</t>
        </is>
      </c>
      <c r="H44" s="19" t="n"/>
    </row>
    <row r="45" ht="15.75" customHeight="1" s="371">
      <c r="A45" s="53" t="inlineStr">
        <is>
          <t>DEM5031</t>
        </is>
      </c>
      <c r="B45" s="53" t="inlineStr">
        <is>
          <t>M1</t>
        </is>
      </c>
      <c r="C45" s="55" t="n">
        <v>0.874828060522696</v>
      </c>
      <c r="D45" s="53" t="n">
        <v>35</v>
      </c>
      <c r="E45" s="56" t="inlineStr">
        <is>
          <t>DEMOLICIÓN DE LA LOSA DE CONCRETO POBRE EXISTENTE EN EL PATIO EXTERIOR DE LA VIVIENDA, DE 8 CM DE ESPESOR, COMPRENDIDA ENTRE EL EJE POSTERIOR DE LA CONSTRUCCIÓN ACTUAL Y EL LÍMITE DEL PREDIO. INCLUYE LEVANTADO DEL ESCOMBRO Y SU ACOPIO DENTRO DE LA OBRA, HERRAMIENTA MENOR, MANO DE OBRA Y EQUIPO DE PROTECCIÓN PERSONAL.
· En esta zona no se conserva piso: se demuele para dar paso a la excavación y nivelación.</t>
        </is>
      </c>
      <c r="F45" s="56" t="inlineStr">
        <is>
          <t>DEMOLICIÓN DE LA LOSA DE CONCRETO POBRE EXISTENTE EN EL PATIO EXTERIOR DE LA VIVIENDA, DE 8 CM DE ESPESOR, COMPRENDIDA ENTRE EL EJE POSTERIOR DE LA CONSTRUCCIÓN ACTUAL Y EL LÍMITE DEL PREDIO. INCLUYE LEVANTADO DEL ESCOMBRO Y SU ACOPIO DENTRO DE LA OBRA, HERRAMIENTA MENOR, MANO DE OBRA Y EQUIPO DE PROTECCIÓN PERSONAL.</t>
        </is>
      </c>
      <c r="G45" s="56" t="n"/>
      <c r="H45" s="19" t="n"/>
    </row>
    <row r="46" ht="15.75" customHeight="1" s="371">
      <c r="A46" s="53" t="inlineStr">
        <is>
          <t>EXV3018</t>
        </is>
      </c>
      <c r="B46" s="53" t="inlineStr">
        <is>
          <t>M1</t>
        </is>
      </c>
      <c r="C46" s="55" t="n">
        <v>0.8751357220412594</v>
      </c>
      <c r="D46" s="53" t="n">
        <v>43</v>
      </c>
      <c r="E46" s="56" t="inlineStr">
        <is>
          <t>EXCAVACIÓN DE ZANJAS Y TRINCHERAS PARA EL DESPLANTE DE LAS CONTRATRABES CT-1 Y LA LOSA DE CIMENTACIÓN DEL PROYECTO, SEGÚN TRAZO DEL PLANO ESTRUCTURAL ES-02, EN UNA LONGITUD TOTAL DE 89.10 ML DE TRINCHERA DE SECCIÓN 0.20 X 0.40 M. INCLUYE AFINE DE TALUDES, HERRAMIENTA MENOR, MANO DE OBRA Y EQUIPO DE PROTECCIÓN PERSONAL. 48.55 ml de CT-1 en colindancia más 40.55 ml de CT-1 central, según cuantificación
· de la hoja ES-7. En la zona de la vivienda actual la trinchera atraviesa la losa existente, previamente cortada.</t>
        </is>
      </c>
      <c r="F46" s="56" t="inlineStr">
        <is>
          <t>EXCAVACIÓN DE ZANJAS Y TRINCHERAS PARA EL DESPLANTE DE LAS CONTRATRABES CT-1 Y LA LOSA DE CIMENTACIÓN DEL PROYECTO, SEGÚN TRAZO DEL PLANO ESTRUCTURAL ES-02, EN UNA LONGITUD TOTAL DE 89.10 ML DE TRINCHERA DE SECCIÓN 0.20 X 0.40 M. INCLUYE AFINE DE TALUDES, HERRAMIENTA MENOR, MANO DE OBRA Y EQUIPO DE PROTECCIÓN PERSONAL. 48.55 ml de CT-1 en colindancia más 40.55 ml de CT-1 central, según cuantificación</t>
        </is>
      </c>
      <c r="G46" s="56" t="n"/>
      <c r="H46" s="19" t="n"/>
    </row>
    <row r="47" ht="15.75" customHeight="1" s="371">
      <c r="A47" s="53" t="inlineStr">
        <is>
          <t>ELE12100</t>
        </is>
      </c>
      <c r="B47" s="53" t="inlineStr">
        <is>
          <t>M1</t>
        </is>
      </c>
      <c r="C47" s="55" t="n">
        <v>0.884083044982699</v>
      </c>
      <c r="D47" s="53" t="n">
        <v>25</v>
      </c>
      <c r="E47" s="56" t="inlineStr">
        <is>
          <t>CIRCUITO TRONCAL DE ALIMENTACIÓN ELÉCTRICA PERIMETRAL: TENDIDO DE CIRCUITO TRONCAL DE ALIMENTACIÓN ELÉCTRICA NUEVA POR LA BARDA COLINDANTE AL PASO DE SERVIDUMBRE, CON TUBERÍA CONDUIT PVC DE 3/4" Y ABRAZADERAS DE SUJECIÓN, DESDE EL PUNTO DE HABILITACIÓN EXISTENTE HASTA CADA UNO DE LOS DEPARTAMENTOS DE CASA 2 (EL PROYECTO), CASA 3 Y CASA 4 SEGÚN CROQUIS DEL TÍTULO DE PROPIEDAD, FOLIO CATASTRAL CA 17/022. INCLUYE MATERIAL, HERRAMIENTA MENOR, MANO DE OBRA, ESCALERAS Y ANDAMIOS, Y EQUIPO DE PROTECCIÓN PERSONAL.
· Sustituye el trayecto actual que pasa tendido sobre la vivienda a demoler. Corre por la barda al mismo eje del paso de servidumbre.</t>
        </is>
      </c>
      <c r="F47" s="56" t="inlineStr">
        <is>
          <t>CIRCUITO TRONCAL DE ALIMENTACIÓN ELÉCTRICA PERIMETRAL: TENDIDO DE CIRCUITO TRONCAL DE ALIMENTACIÓN ELÉCTRICA NUEVA POR LA BARDA COLINDANTE AL PASO DE SERVIDUMBRE, CON TUBERÍA CONDUIT PVC DE 3/4" Y ABRAZADERAS DE SUJECIÓN, DESDE EL PUNTO DE HABILITACIÓN EXISTENTE HASTA CADA UNO DE LOS DEPARTAMENTOS DE CASA 2 (EL PROYECTO), CASA 3 Y CASA 4 SEGÚN CROQUIS DEL TÍTULO DE PROPIEDAD, FOLIO CATASTRAL CA 17/022. INCLUYE MATERIAL, HERRAMIENTA MENOR, MANO DE OBRA, ESCALERAS Y ANDAMIOS, Y EQUIPO DE PROTECCIÓN PERSONAL.</t>
        </is>
      </c>
      <c r="G47" s="56" t="n"/>
      <c r="H47" s="19" t="n"/>
    </row>
    <row r="48" ht="15.75" customHeight="1" s="371">
      <c r="A48" s="53" t="inlineStr">
        <is>
          <t>ELE12099</t>
        </is>
      </c>
      <c r="B48" s="53" t="inlineStr">
        <is>
          <t>M1</t>
        </is>
      </c>
      <c r="C48" s="55" t="n">
        <v>0.8880382775119617</v>
      </c>
      <c r="D48" s="53" t="n">
        <v>24</v>
      </c>
      <c r="E48" s="56" t="inlineStr">
        <is>
          <t>SALIDA ELÉCTRICA INDIVIDUAL DE ALIMENTACIÓN PARA DEPARTAMENTO COLINDANTE: SUMINISTRO E INSTALACIÓN DE LA SALIDA ELÉCTRICA FINAL POR DEPARTAMENTO, CON CONDUCTOR DE COBRE THHW CALIBRE 10 O 12 AWG, CHALUPA GALVANIZADA Y CONEXIÓN TERMINAL, PARA CASA 2 (EL PROYECTO), CASA 3 Y CASA 4 SEGÚN CROQUIS DEL TÍTULO DE PROPIEDAD, FOLIO CATASTRAL CA 17/022, A UNA ALTURA NO MAYOR A 3 METROS. INCLUYE MATERIAL, CABLEADO, ACCESORIOS, MANO DE OBRA Y EQUIPO DE PROTECCIÓN PERSONAL.
· Una salida por cada departamento afectado. Es el punto de conexión final, distinto del tendido troncal perimetral.</t>
        </is>
      </c>
      <c r="F48" s="56" t="inlineStr">
        <is>
          <t>SALIDA ELÉCTRICA INDIVIDUAL DE ALIMENTACIÓN PARA DEPARTAMENTO COLINDANTE: SUMINISTRO E INSTALACIÓN DE LA SALIDA ELÉCTRICA FINAL POR DEPARTAMENTO, CON CONDUCTOR DE COBRE THHW CALIBRE 10 O 12 AWG, CHALUPA GALVANIZADA Y CONEXIÓN TERMINAL, PARA CASA 2 (EL PROYECTO), CASA 3 Y CASA 4 SEGÚN CROQUIS DEL TÍTULO DE PROPIEDAD, FOLIO CATASTRAL CA 17/022, A UNA ALTURA NO MAYOR A 3 METROS. INCLUYE MATERIAL, CABLEADO, ACCESORIOS, MANO DE OBRA Y EQUIPO DE PROTECCIÓN PERSONAL.</t>
        </is>
      </c>
      <c r="G48" s="56" t="n"/>
      <c r="H48" s="19" t="n"/>
    </row>
    <row r="49" ht="15.75" customHeight="1" s="371">
      <c r="A49" s="53" t="inlineStr">
        <is>
          <t>DIS07017</t>
        </is>
      </c>
      <c r="B49" s="53" t="inlineStr">
        <is>
          <t>M1</t>
        </is>
      </c>
      <c r="C49" s="55" t="n">
        <v>0.8888888888888888</v>
      </c>
      <c r="D49" s="53" t="n">
        <v>22</v>
      </c>
      <c r="E49" s="56" t="inlineStr">
        <is>
          <t>DESMANTELAMIENTO DE LÍNEA HIDRÁULICA DE ALIMENTACIÓN DE DEPARTAMENTOS COLINDANTES: DESMANTELAMIENTO DE LA LÍNEA HIDRÁULICA DE ALIMENTACIÓN EXISTENTE, TENDIDA EXPUESTA SOBRE EL MURO DE LA VIVIENDA A DEMOLER, QUE DA SERVICIO A CASA 2 (EL PROYECTO), CASA 3 Y CASA 4 SEGÚN CROQUIS DEL TÍTULO DE PROPIEDAD, FOLIO CATASTRAL CA 17/022, A UNA ALTURA NO MAYOR A 3 METROS. INCLUYE INTERRUPCIÓN DESDE LA BOMBA DE LA CISTERNA, VACIADO Y DESCONEXIÓN DE TINACOS, CORTE Y RETIRO DE TUBERÍA VISIBLE, COLOCACIÓN DE TAPÓN PROVISIONAL EN LA SALIDA DE AGUA PROPIA, HERRAMIENTA MENOR, MANO DE OBRA, ESCALERAS Y EQUIPO DE PROTECCIÓN PERSONAL.
· El tapón en la salida propia queda colocado antes de la demolición. No incluye la línea nueva ni la reubicación de tinacos, que son conceptos separados.</t>
        </is>
      </c>
      <c r="F49" s="56" t="inlineStr">
        <is>
          <t>DESMANTELAMIENTO DE LÍNEA HIDRÁULICA DE ALIMENTACIÓN DE DEPARTAMENTOS COLINDANTES: DESMANTELAMIENTO DE LA LÍNEA HIDRÁULICA DE ALIMENTACIÓN EXISTENTE, TENDIDA EXPUESTA SOBRE EL MURO DE LA VIVIENDA A DEMOLER, QUE DA SERVICIO A CASA 2 (EL PROYECTO), CASA 3 Y CASA 4 SEGÚN CROQUIS DEL TÍTULO DE PROPIEDAD, FOLIO CATASTRAL CA 17/022, A UNA ALTURA NO MAYOR A 3 METROS. INCLUYE INTERRUPCIÓN DESDE LA BOMBA DE LA CISTERNA, VACIADO Y DESCONEXIÓN DE TINACOS, CORTE Y RETIRO DE TUBERÍA VISIBLE, COLOCACIÓN DE TAPÓN PROVISIONAL EN LA SALIDA DE AGUA PROPIA, HERRAMIENTA MENOR, MANO DE OBRA, ESCALERAS Y EQUIPO DE PROTECCIÓN PERSONAL.</t>
        </is>
      </c>
      <c r="G49" s="56" t="n"/>
      <c r="H49" s="19" t="n"/>
    </row>
    <row r="50" ht="15.75" customHeight="1" s="371">
      <c r="A50" s="53" t="inlineStr">
        <is>
          <t>DEM5034</t>
        </is>
      </c>
      <c r="B50" s="53" t="inlineStr">
        <is>
          <t>M1</t>
        </is>
      </c>
      <c r="C50" s="55" t="n">
        <v>0.8901515151515151</v>
      </c>
      <c r="D50" s="53" t="n">
        <v>38</v>
      </c>
      <c r="E50" s="56" t="inlineStr">
        <is>
          <t>RETIRO DE LÁMINA DE FIBROCEMENTO (ASBESTO) EN TECHUMBRES DE LA VIVIENDA A DEMOLER, CON HUMECTACIÓN PREVIA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
· Mismo tratamiento de riesgo que los tinacos de fibrocemento. El residuo no puede mezclarse con el escombro común.</t>
        </is>
      </c>
      <c r="F50" s="56" t="inlineStr">
        <is>
          <t>RETIRO DE LÁMINA DE FIBROCEMENTO (ASBESTO) EN TECHUMBRES DE LA VIVIENDA A DEMOLER, CON HUMECTACIÓN PREVIA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G50" s="56" t="n"/>
      <c r="H50" s="19" t="n"/>
    </row>
    <row r="51" ht="15.75" customHeight="1" s="371">
      <c r="A51" s="53" t="inlineStr">
        <is>
          <t>HSI14089</t>
        </is>
      </c>
      <c r="B51" s="53" t="inlineStr">
        <is>
          <t>M1</t>
        </is>
      </c>
      <c r="C51" s="55" t="n">
        <v>0.8944995491433724</v>
      </c>
      <c r="D51" s="53" t="n">
        <v>27</v>
      </c>
      <c r="E51" s="56" t="inlineStr">
        <is>
          <t>SALIDA HIDRÁULICA NUEVA DE ALIMENTACIÓN PARA DEPARTAMENTO COLINDANTE: SUMINISTRO Y COLOCACIÓN DE SALIDA DE ALIMENTACIÓN NUEVA EN RED HIDRÁULICA CON TUBERÍA PPR DE 3/4" Y ABRAZADERAS DE SUJECIÓN, DESDE LA BOMBA DE LA CISTERNA HASTA EL TINACO DE CADA DEPARTAMENTO DE CASA 2 (EL PROYECTO), CASA 3 Y CASA 4 SEGÚN CROQUIS DEL TÍTULO DE PROPIEDAD, FOLIO CATASTRAL CA 17/022, A UNA ALTURA NO MAYOR A 3 METROS. INCLUYE MATERIAL, MANO DE OBRA, HERRAMIENTA MENOR, ESCALERAS Y EQUIPO DE PROTECCIÓN PERSONAL.
· Una salida por cada departamento afectado. Sustituye la línea desmantelada que pasaba sobre la vivienda a demoler.</t>
        </is>
      </c>
      <c r="F51" s="56" t="inlineStr">
        <is>
          <t>SALIDA HIDRÁULICA NUEVA DE ALIMENTACIÓN PARA DEPARTAMENTO COLINDANTE: SUMINISTRO Y COLOCACIÓN DE SALIDA DE ALIMENTACIÓN NUEVA EN RED HIDRÁULICA CON TUBERÍA PPR DE 3/4" Y ABRAZADERAS DE SUJECIÓN, DESDE LA BOMBA DE LA CISTERNA HASTA EL TINACO DE CADA DEPARTAMENTO DE CASA 2 (EL PROYECTO), CASA 3 Y CASA 4 SEGÚN CROQUIS DEL TÍTULO DE PROPIEDAD, FOLIO CATASTRAL CA 17/022, A UNA ALTURA NO MAYOR A 3 METROS. INCLUYE MATERIAL, MANO DE OBRA, HERRAMIENTA MENOR, ESCALERAS Y EQUIPO DE PROTECCIÓN PERSONAL.</t>
        </is>
      </c>
      <c r="G51" s="56" t="n"/>
      <c r="H51" s="19" t="n"/>
    </row>
    <row r="52" ht="15.75" customHeight="1" s="371">
      <c r="A52" s="53" t="inlineStr">
        <is>
          <t>DEM05035</t>
        </is>
      </c>
      <c r="B52" s="53" t="inlineStr">
        <is>
          <t>M2</t>
        </is>
      </c>
      <c r="C52" s="55" t="n">
        <v>0.9135802469135802</v>
      </c>
      <c r="D52" s="53" t="n">
        <v>55</v>
      </c>
      <c r="E52" s="56" t="inlineStr">
        <is>
          <t>DESTECATADO EN MUROS COLINDANTES EXISTENTES POR MEDIOS MANUALES, SIN AFECTAR LA ESTABILIDAD DEL MURO NI LA PROPIEDAD VECINA. INCLUYE ACARREO INTERNO AL ACOPIO, HERRAMIENTA MENOR, MANO DE OBRA, ANDAMIOS Y EQUIPO DE PROTECCIÓN PERSONAL.</t>
        </is>
      </c>
      <c r="F52" s="56" t="inlineStr">
        <is>
          <t>DESTECATADO DE MUROS COLINDANTES EXISTENTES POR MEDIOS MANUALES, SIN AFECTAR LA ESTABILIDAD DEL MURO NI LA PROPIEDAD VECINA. INCLUYE ACARREO INTERNO AL ACOPIO, ANDAMIOS. INCLUYE MATERIAL, HERRAMIENTA MENOR, MANO DE OBRA Y EQUIPO DE PROTECCIÓN PERSONAL.</t>
        </is>
      </c>
      <c r="G52" s="56" t="n"/>
      <c r="H52" s="19" t="n"/>
    </row>
    <row r="53" ht="15.75" customHeight="1" s="371">
      <c r="A53" s="53" t="inlineStr">
        <is>
          <t>ALB08212</t>
        </is>
      </c>
      <c r="B53" s="53" t="inlineStr">
        <is>
          <t>M2</t>
        </is>
      </c>
      <c r="C53" s="55" t="n">
        <v>0.9359165424739195</v>
      </c>
      <c r="D53" s="53" t="n">
        <v>58</v>
      </c>
      <c r="E53" s="56" t="inlineStr">
        <is>
          <t>C-1 COLUMNA DE SECCIÓN 15 X 30 CM Y UNA ALTURA DE 2.50 M A NIVEL BAJO LECHO DE LOSA DE ENTREPISO. ARMADA SEGÚN DESPIECE DEL PLANO ESTRUCTURAL, CON CONCRETO F'C=250 KG/CM². INCLUYE HABILITADO Y ARMADO DE ACERO, CIMBRA Y DESCIMBRA, COLADO, VIBRADO, CURADO, ANDAMIO, HERRAMIENTA MENOR, MANO DE OBRA Y EQUIPO DE PROTECCIÓN PERSONAL.</t>
        </is>
      </c>
      <c r="F53" s="56"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t>
        </is>
      </c>
      <c r="G53" s="56" t="inlineStr">
        <is>
          <t>SE QUEDA ASI</t>
        </is>
      </c>
      <c r="H53" s="19" t="n"/>
    </row>
    <row r="54" ht="15.75" customHeight="1" s="371">
      <c r="A54" s="4" t="n"/>
      <c r="B54" s="4" t="n"/>
      <c r="C54" s="4" t="n"/>
      <c r="D54" s="4" t="n"/>
      <c r="E54" s="4" t="n"/>
      <c r="F54" s="4" t="n"/>
      <c r="G54" s="4" t="n"/>
      <c r="H54" s="4" t="n"/>
    </row>
    <row r="55" ht="15.75" customHeight="1" s="371">
      <c r="A55" s="4" t="n"/>
      <c r="B55" s="4" t="n"/>
      <c r="C55" s="4" t="n"/>
      <c r="D55" s="4" t="n"/>
      <c r="E55" s="4" t="n"/>
      <c r="F55" s="4" t="n"/>
      <c r="G55" s="4" t="n"/>
      <c r="H55" s="4" t="n"/>
    </row>
    <row r="56" ht="15.75" customHeight="1" s="371">
      <c r="A56" s="57" t="inlineStr">
        <is>
          <t>CLAVES QUE ESTÁN EN V10 Y NO EN V11  ·  confirma si fue a propósito</t>
        </is>
      </c>
      <c r="H56" s="4" t="n"/>
    </row>
    <row r="57" ht="15.75" customHeight="1" s="371">
      <c r="A57" s="58" t="inlineStr">
        <is>
          <t>CLAVE V10</t>
        </is>
      </c>
      <c r="B57" s="58" t="inlineStr">
        <is>
          <t>MÓD</t>
        </is>
      </c>
      <c r="C57" s="58" t="inlineStr">
        <is>
          <t>P.U. V10</t>
        </is>
      </c>
      <c r="D57" s="58" t="n"/>
      <c r="E57" s="58" t="inlineStr">
        <is>
          <t>DESCRIPCIÓN V10</t>
        </is>
      </c>
      <c r="F57" s="58" t="inlineStr">
        <is>
          <t>EQUIVALENTE MÁS PARECIDO EN V11</t>
        </is>
      </c>
      <c r="G57" s="58" t="n"/>
      <c r="H57" s="58" t="inlineStr">
        <is>
          <t>TU DECISIÓN</t>
        </is>
      </c>
    </row>
    <row r="58" ht="15.75" customHeight="1" s="371">
      <c r="A58" s="28" t="inlineStr">
        <is>
          <t>ALB08210</t>
        </is>
      </c>
      <c r="B58" s="28" t="inlineStr">
        <is>
          <t>M2</t>
        </is>
      </c>
      <c r="C58" s="28" t="n">
        <v>69.3</v>
      </c>
      <c r="D58" s="4" t="n"/>
      <c r="E58" s="30" t="n"/>
      <c r="F58" s="30" t="inlineStr">
        <is>
          <t>— sin equivalente —</t>
        </is>
      </c>
      <c r="G58" s="4" t="n"/>
      <c r="H58" s="19" t="n"/>
    </row>
    <row r="59" ht="15.75" customHeight="1" s="371">
      <c r="A59" s="28" t="inlineStr">
        <is>
          <t>ALB08220</t>
        </is>
      </c>
      <c r="B59" s="28" t="inlineStr">
        <is>
          <t>M2</t>
        </is>
      </c>
      <c r="C59" s="28" t="n">
        <v>7094.95</v>
      </c>
      <c r="D59" s="4" t="n"/>
      <c r="E59" s="30" t="n"/>
      <c r="F59" s="30" t="inlineStr">
        <is>
          <t>— sin equivalente —</t>
        </is>
      </c>
      <c r="G59" s="4" t="n"/>
      <c r="H59" s="19" t="n"/>
    </row>
    <row r="60" ht="15.75" customHeight="1" s="371">
      <c r="A60" s="28" t="inlineStr">
        <is>
          <t>ALB08225</t>
        </is>
      </c>
      <c r="B60" s="28" t="inlineStr">
        <is>
          <t>M3</t>
        </is>
      </c>
      <c r="C60" s="28" t="n">
        <v>0</v>
      </c>
      <c r="D60" s="4" t="n"/>
      <c r="E60" s="30" t="n"/>
      <c r="F60" s="30" t="inlineStr">
        <is>
          <t>— sin equivalente —</t>
        </is>
      </c>
      <c r="G60" s="4" t="n"/>
      <c r="H60" s="19" t="n"/>
    </row>
    <row r="61" ht="15.75" customHeight="1" s="371">
      <c r="A61" s="28" t="inlineStr">
        <is>
          <t>ALB08227</t>
        </is>
      </c>
      <c r="B61" s="28" t="inlineStr">
        <is>
          <t>M3</t>
        </is>
      </c>
      <c r="C61" s="28" t="n">
        <v>0</v>
      </c>
      <c r="D61" s="4" t="n"/>
      <c r="E61" s="30" t="n"/>
      <c r="F61" s="30" t="inlineStr">
        <is>
          <t>— sin equivalente —</t>
        </is>
      </c>
      <c r="G61" s="4" t="n"/>
      <c r="H61" s="19" t="n"/>
    </row>
    <row r="62" ht="15.75" customHeight="1" s="371">
      <c r="A62" s="28" t="inlineStr">
        <is>
          <t>ALB08229</t>
        </is>
      </c>
      <c r="B62" s="28" t="inlineStr">
        <is>
          <t>M5</t>
        </is>
      </c>
      <c r="C62" s="28" t="n">
        <v>0</v>
      </c>
      <c r="D62" s="4" t="n"/>
      <c r="E62" s="30" t="inlineStr">
        <is>
          <t>RAMPA DE ESCALERA DE CONCRETO ARMADO F'C=250 KG/CM², ESPESOR Y ARMADO DE PROYECTO, MEDIDA EN DESARROLLO INCLINADO. INCLUYE HABILITADO Y ARMADO DE ACERO, CIMBRA Y DES CIMBRADE FONDO Y COSTADOS, APUNTALAMIENTO, COLADO, CURADO, HERRAMIENTA MENOR, MANO DE OBRA Y EQUIPO DE PROTECCIÓN PERSONAL. PELDAÑEADO DE ESCALERA CON HUELLA Y PERALTE DE PROYECTO, COLADO MONOLÍTICO SOBRE RAMPA. INCLUYE CIMBRA DE CONTRAHUELLA, COLADO, REGLEADO, CURADO, HERRAMIENTA MENOR, MANO DE OBRA Y EQUIPO DE PROTECCIÓN PERSONAL. MEDIDO POR METRO LINEAL DE ESCALÓN.DESCANSO DE ESCALERA: LOSA MACIZA DE CONCRETO ARMADO F'C=250 KG/CM² DEL ESPESOR DE PROYECTO. INCLUYE HABILITADO Y ARMADO, CIMBRA, APUNTALAMIENTO, COLADO, CURADO, HERRAMIENTA MENOR, MANO DE OBRA Y EQUIPO DE PROTECCIÓN PERSONAL.</t>
        </is>
      </c>
      <c r="F62" s="30" t="inlineStr">
        <is>
          <t>— sin equivalente —</t>
        </is>
      </c>
      <c r="G62" s="4" t="n"/>
      <c r="H62" s="19" t="n"/>
    </row>
    <row r="63" ht="15.75" customHeight="1" s="371">
      <c r="A63" s="28" t="inlineStr">
        <is>
          <t>ALB08230</t>
        </is>
      </c>
      <c r="B63" s="28" t="inlineStr">
        <is>
          <t>M5</t>
        </is>
      </c>
      <c r="C63" s="28" t="n">
        <v>0</v>
      </c>
      <c r="D63" s="4" t="n"/>
      <c r="E63" s="30" t="n"/>
      <c r="F63" s="30" t="inlineStr">
        <is>
          <t>— sin equivalente —</t>
        </is>
      </c>
      <c r="G63" s="4" t="n"/>
      <c r="H63" s="19" t="n"/>
    </row>
    <row r="64" ht="15.75" customHeight="1" s="371">
      <c r="A64" s="28" t="inlineStr">
        <is>
          <t>ALB08231</t>
        </is>
      </c>
      <c r="B64" s="28" t="inlineStr">
        <is>
          <t>M5</t>
        </is>
      </c>
      <c r="C64" s="28" t="n">
        <v>0</v>
      </c>
      <c r="D64" s="4" t="n"/>
      <c r="E64" s="30" t="n"/>
      <c r="F64" s="30" t="inlineStr">
        <is>
          <t>— sin equivalente —</t>
        </is>
      </c>
      <c r="G64" s="4" t="n"/>
      <c r="H64" s="19" t="n"/>
    </row>
    <row r="65" ht="15.75" customHeight="1" s="371">
      <c r="A65" s="28" t="inlineStr">
        <is>
          <t>ALB08232</t>
        </is>
      </c>
      <c r="B65" s="28" t="inlineStr">
        <is>
          <t>M6</t>
        </is>
      </c>
      <c r="C65" s="28" t="n">
        <v>0</v>
      </c>
      <c r="D65" s="4" t="n"/>
      <c r="E65" s="30" t="inlineStr">
        <is>
          <t>OPCIÓN B · COLADO DE LOSA CON PENDIENTE INTEGRADA PARA USO PROVISIONAL COMO AZOTEA: SOBRECOSTO POR DAR PENDIENTE MÍNIMA DEL 2% HACIA BAJADAS PLUVIALES DESDE EL COLADO DE LA CAPA DE COMPRESIÓN, EVITANDO EL ENTORTADO. INCLUYE TRAZO DE NIVELES, REGLAS Y MAESTREADO, REGLEADO EN PENDIENTE, CURADO, HERRAMIENTA MENOR, MANO DE OBRA Y EQUIPO DE PROTECCIÓN PERSONAL.
· La Opción B se arma colocando el MÓDULO 3 completo más este paquete provisional. CLAVE PROVISIONAL — la definitiva la genera bulk-import.mjs al cargar el concepto al catálogo global.</t>
        </is>
      </c>
      <c r="F65" s="30" t="inlineStr">
        <is>
          <t>ALB08243  (69%)
OPCIÓN B · COLADO DE LOSA CON PENDIENTE INTEGRADA PARA USO PROVISIONAL COMO AZOTEA: SOBRECOSTO POR DAR PENDIEN</t>
        </is>
      </c>
      <c r="G65" s="4" t="n"/>
      <c r="H65" s="19" t="n"/>
    </row>
    <row r="66" ht="15.75" customHeight="1" s="371">
      <c r="A66" s="28" t="inlineStr">
        <is>
          <t>ALB08233</t>
        </is>
      </c>
      <c r="B66" s="28" t="inlineStr">
        <is>
          <t>M6</t>
        </is>
      </c>
      <c r="C66" s="28" t="n">
        <v>0</v>
      </c>
      <c r="D66" s="4" t="n"/>
      <c r="E66" s="30" t="inlineStr">
        <is>
          <t>OPCIÓN B · PRETIL PROVISIONAL DE BLOCK SIN APLANAR DE 45 CM DE ALTURA CON CASTILLO DE 15 X 15, EN EL PERÍMETRO EXPUESTO. INCLUYE MATERIAL, CIMBRADO, HERRAMIENTA MENOR, MANO DE OBRA Y EQUIPO DE PROTECCIÓN PERSONAL.
· Pendiente definir grosor: el plano REV.03 pregunta si será de 15 o 20 cm. CLAVE PROVISIONAL — la definitiva la genera bulk-import.mjs al cargar el concepto al catálogo global.</t>
        </is>
      </c>
      <c r="F66" s="30" t="inlineStr">
        <is>
          <t>— sin equivalente —</t>
        </is>
      </c>
      <c r="G66" s="4" t="n"/>
      <c r="H66" s="19" t="n"/>
    </row>
    <row r="67" ht="15.75" customHeight="1" s="371">
      <c r="A67" s="28" t="inlineStr">
        <is>
          <t>ALB08235</t>
        </is>
      </c>
      <c r="B67" s="28" t="inlineStr">
        <is>
          <t>M6</t>
        </is>
      </c>
      <c r="C67" s="28" t="n">
        <v>0</v>
      </c>
      <c r="D67" s="4" t="n"/>
      <c r="E67" s="30" t="inlineStr">
        <is>
          <t>OPCIÓN B · IMPERMEABILIZACIÓN PROVISIONAL DE LOSA CON MEMBRANA DE USO TEMPORAL SOBRE LA SUPERFICIE QUE RECIBIRÁ EL NIVEL FUTURO. INCLUYE MATERIAL, HERRAMIENTA MENOR, MANO DE OBRA Y EQUIPO DE PROTECCIÓN PERSONAL.
· CLAVE PROVISIONAL — la definitiva la genera bulk-import.mjs al cargar el concepto al catálogo global.</t>
        </is>
      </c>
      <c r="F67" s="30" t="inlineStr">
        <is>
          <t>HSI14113  (50%)
OPCIÓN A · SUMINISTRO Y COLOCACIÓN DE BOILER DE PASO DE 12 L CON SUS CONEXIONES. INCLUYE MATERIAL, HERRAMIENTA</t>
        </is>
      </c>
      <c r="G67" s="4" t="n"/>
      <c r="H67" s="19" t="n"/>
    </row>
    <row r="68" ht="15.75" customHeight="1" s="371">
      <c r="A68" s="28" t="inlineStr">
        <is>
          <t>ALB08237</t>
        </is>
      </c>
      <c r="B68" s="28" t="inlineStr">
        <is>
          <t>M6</t>
        </is>
      </c>
      <c r="C68" s="28" t="n">
        <v>0</v>
      </c>
      <c r="D68" s="4" t="n"/>
      <c r="E68" s="30" t="inlineStr">
        <is>
          <t>OPCIÓN B · ESPERAS DE CASTILLO PARA NIVEL FUTURO: BASTONES SALIENTES EN CASTILLOS DE ARRANQUE, DOBLADOS Y PROTEGIDOS. INCLUYE HABILITADO, COLOCACIÓN, PROTECCIÓN, HERRAMIENTA MENOR, MANO DE OBRA Y EQUIPO DE PROTECCIÓN PERSONAL.
· CLAVE PROVISIONAL — la definitiva la genera bulk-import.mjs al cargar el concepto al catálogo global.</t>
        </is>
      </c>
      <c r="F68" s="30" t="inlineStr">
        <is>
          <t>— sin equivalente —</t>
        </is>
      </c>
      <c r="G68" s="4" t="n"/>
      <c r="H68" s="19" t="n"/>
    </row>
    <row r="69" ht="15.75" customHeight="1" s="371">
      <c r="A69" s="28" t="inlineStr">
        <is>
          <t>CIM04001</t>
        </is>
      </c>
      <c r="B69" s="28" t="inlineStr">
        <is>
          <t>M2</t>
        </is>
      </c>
      <c r="C69" s="28" t="n">
        <v>0</v>
      </c>
      <c r="D69" s="4" t="n"/>
      <c r="E69" s="30" t="inlineStr">
        <is>
          <t>PUNTO DE CONEXIÓN DE LA CIMENTACIÓN NUEVA AL TERRENO MEJORADO: DADO DE CONCRETO ARMADO F'C=250 KG/CM² ALOJADO EN RANURA EXISTENTE, CON ANCLAS DE VARILLA DEL #4 A LA LONGITUD DE DESARROLLO DE TABLA, PARA AMARRE DE CONTRATRABE Y LOSA DE CIMENTACIÓN AL FIRME EXISTENTE. INCLUYE LIMPIEZA Y MARTELINADO DE JUNTA FRÍA, HABILITADO Y COLOCACIÓN DE ANCLAS, CIMBRA, COLADO, CURADO, HERRAMIENTA MENOR, MANO DE OBRA Y EQUIPO DE PROTECCIÓN PERSONAL.</t>
        </is>
      </c>
      <c r="F69" s="30" t="inlineStr">
        <is>
          <t>— sin equivalente —</t>
        </is>
      </c>
      <c r="G69" s="4" t="n"/>
      <c r="H69" s="19" t="n"/>
    </row>
    <row r="70" ht="15.75" customHeight="1" s="371">
      <c r="A70" s="28" t="inlineStr">
        <is>
          <t>CIM04002</t>
        </is>
      </c>
      <c r="B70" s="28" t="inlineStr">
        <is>
          <t>M2</t>
        </is>
      </c>
      <c r="C70" s="28" t="n">
        <v>0</v>
      </c>
      <c r="D70" s="4" t="n"/>
      <c r="E70" s="30" t="inlineStr">
        <is>
          <t>CT-1 CONTRATRABE APERALTADA DE COLINDANCIA DE SECCIÓN 15 X 47 CM, ARMADA SEGÚN DESPIECE DEL PLANO ESTRUCTURAL, CON CONCRETO F'C=250 KG/CM². INCLUYE HABILITADO Y ARMADO DE ACERO, CIMBRA Y DESCIMBRA, COLADO, VIBRADO, CURADO, HERRAMIENTA MENOR, MANO DE OBRA Y EQUIPO DE PROTECCIÓN PERSONAL.
· Sección deducida de ES-07 (área 0.07 m²). CLAVE PROVISIONAL — la definitiva la genera bulk-import.mjs al cargar el concepto al catálogo global.</t>
        </is>
      </c>
      <c r="F70" s="30" t="inlineStr">
        <is>
          <t>ALB08212  (64%)
C-1 COLUMNA DE SECCIÓN 15 X 30 CM Y ALTURA DE 2.50 M A NIVEL BAJO LECHO DE LOSA DE ENTREPISO, ARMADA SEGÚN DES</t>
        </is>
      </c>
      <c r="G70" s="4" t="n"/>
      <c r="H70" s="19" t="n"/>
    </row>
    <row r="71" ht="15.75" customHeight="1" s="371">
      <c r="A71" s="28" t="inlineStr">
        <is>
          <t>DEM05036</t>
        </is>
      </c>
      <c r="B71" s="28" t="inlineStr">
        <is>
          <t>M2</t>
        </is>
      </c>
      <c r="C71" s="28" t="n">
        <v>0</v>
      </c>
      <c r="D71" s="4" t="n"/>
      <c r="E71" s="30" t="inlineStr">
        <is>
          <t>SANGRADO DE MURO COLINDANTE: PERFORACIONES PARCIALES EN RETÍCULA PARA LIBERAR LA HUMEDAD RETENIDA DURANTE LOS TRABAJOS DE CIMENTACIÓN. INCLUYE TRAZO DE RETÍCULA, PERFORACIÓN, LIMPIEZA, HERRAMIENTA MENOR, MANO DE OBRA Y EQUIPO DE PROTECCIÓN PERSONAL.
· CLAVE PROVISIONAL — la definitiva la genera bulk-import.mjs al cargar el concepto al catálogo global.</t>
        </is>
      </c>
      <c r="F71" s="30" t="inlineStr">
        <is>
          <t>— sin equivalente —</t>
        </is>
      </c>
      <c r="G71" s="4" t="n"/>
      <c r="H71" s="19" t="n"/>
    </row>
    <row r="72" ht="15.75" customHeight="1" s="371">
      <c r="A72" s="28" t="inlineStr">
        <is>
          <t>DEM05037</t>
        </is>
      </c>
      <c r="B72" s="28" t="inlineStr">
        <is>
          <t>M2</t>
        </is>
      </c>
      <c r="C72" s="28" t="n">
        <v>0</v>
      </c>
      <c r="D72" s="4" t="n"/>
      <c r="E72" s="30" t="inlineStr">
        <is>
          <t>ESCARIFICADO SUPERFICIAL DE MURO POSTERIOR DE MAMPOSTERÍA DE PIEDRA: RETIRO DEL APLANADO FINO CON CARDA Y RANURADO DE ADHERENCIA, CONSERVANDO EL REVOQUE ESTRUCTURAL DEL MURO. INCLUYE HERRAMIENTA MENOR, MANO DE OBRA, ANDAMIOS Y EQUIPO DE PROTECCIÓN PERSONAL.
· CLAVE PROVISIONAL — la definitiva la genera bulk-import.mjs al cargar el concepto al catálogo global.</t>
        </is>
      </c>
      <c r="F72" s="30" t="inlineStr">
        <is>
          <t>— sin equivalente —</t>
        </is>
      </c>
      <c r="G72" s="4" t="n"/>
      <c r="H72" s="19" t="n"/>
    </row>
    <row r="73" ht="15.75" customHeight="1" s="371">
      <c r="A73" s="28" t="inlineStr">
        <is>
          <t>HRR10002</t>
        </is>
      </c>
      <c r="B73" s="28" t="inlineStr">
        <is>
          <t>M6</t>
        </is>
      </c>
      <c r="C73" s="28" t="n">
        <v>0</v>
      </c>
      <c r="D73" s="4" t="n"/>
      <c r="E73" s="30" t="inlineStr">
        <is>
          <t>OPCIÓN B · ESTRUCTURA METÁLICA PROVISIONAL PARA BASE DE TINACO SOBRE CUBO DE LAVANDERÍA: BASTIDOR DE PERFIL TUBULAR ESTRUCTURAL CON PLACAS DE APOYO ANCLADAS A LA LOSA, ALTURA DE PROYECTO, CON ACABADO ANTICORROSIVO. INCLUYE HABILITADO, SOLDADURA, ANCLAJES, ELEVACIÓN, MONTAJE, PINTURA, HERRAMIENTA, MANO DE OBRA Y EQUIPO DE PROTECCIÓN PERSONAL.
· CLAVE PROVISIONAL — la definitiva la genera bulk-import.mjs al cargar el concepto al catálogo global.</t>
        </is>
      </c>
      <c r="F73" s="30" t="inlineStr">
        <is>
          <t>HRR10001  (76%)
OPCIÓN B · ESTRUCTURA METÁLICA PROVISIONAL PARA BASE DE TINACO SOBRE CUBO DE ESCALERA Y SOBRE CUBO DE LAVANDER</t>
        </is>
      </c>
      <c r="G73" s="4" t="n"/>
      <c r="H73" s="19" t="n"/>
    </row>
    <row r="74" ht="15.75" customHeight="1" s="371">
      <c r="A74" s="28" t="inlineStr">
        <is>
          <t>HRR10004</t>
        </is>
      </c>
      <c r="B74" s="28" t="inlineStr">
        <is>
          <t>M6</t>
        </is>
      </c>
      <c r="C74" s="28" t="n">
        <v>0</v>
      </c>
      <c r="D74" s="4" t="n"/>
      <c r="E74" s="30" t="inlineStr">
        <is>
          <t>OPCIÓN B · CUBIERTA LIGERA PROVISIONAL DE CUBO DE LAVANDERÍA A BASE DE ESTRUCTURA METÁLICA Y LÁMINA, CON PENDIENTE Y GOTEO. INCLUYE HABILITADO, SOLDADURA, ANCLAJES, LÁMINA, SELLADO, HERRAMIENTA, MANO DE OBRA Y EQUIPO DE PROTECCIÓN PERSONAL.
· Superficie pendiente de la lámina AZ2 del arquitectónico REV.03. CLAVE PROVISIONAL — la definitiva la genera bulk-import.mjs al cargar el concepto al catálogo global.</t>
        </is>
      </c>
      <c r="F74" s="30" t="inlineStr">
        <is>
          <t>HRR10003  (66%)
OPCIÓN B · CUBIERTA LIGERA PROVISIONAL DE CUBO DE ESCALERA Y DE CUBO DE LAVANDERÍA A BASE DE ESTRUCTURA METÁLI</t>
        </is>
      </c>
      <c r="G74" s="4" t="n"/>
      <c r="H74" s="19" t="n"/>
    </row>
    <row r="75" ht="15.75" customHeight="1" s="371">
      <c r="A75" s="28" t="inlineStr">
        <is>
          <t>NUEVO</t>
        </is>
      </c>
      <c r="B75" s="28" t="inlineStr">
        <is>
          <t>M4</t>
        </is>
      </c>
      <c r="C75" s="28" t="n">
        <v>0</v>
      </c>
      <c r="D75" s="4" t="n"/>
      <c r="E75" s="30" t="inlineStr">
        <is>
          <t>C-1 COLUMNA DE SECCIÓN 15 X 30 CM Y UNA ALTURA DE 2.50 M A NIVEL BAJO LECHO DE LOSA DE ENTREPISO. ARMADA SEGÚN DESPIECE DEL PLANO ESTRUCTURAL, CON CONCRETO F'C=250 KG/CM². INCLUYE HABILITADO Y ARMADO DE ACERO, CIMBRA Y DESCIMBRA, COLADO, VIBRADO, CURADO, ANDAMIO, HERRAMIENTA MENOR, MANO DE OBRA Y EQUIPO DE PROTECCIÓN PERSONAL.TRABAJO DESDE 3  HASTA 6M DE ALTURA.</t>
        </is>
      </c>
      <c r="F75" s="30" t="inlineStr">
        <is>
          <t>ALB08212  (89%)
C-1 COLUMNA DE SECCIÓN 15 X 30 CM Y ALTURA DE 2.50 M A NIVEL BAJO LECHO DE LOSA DE ENTREPISO, ARMADA SEGÚN DES</t>
        </is>
      </c>
      <c r="G75" s="4" t="n"/>
      <c r="H75" s="19" t="n"/>
    </row>
    <row r="76" ht="15.75" customHeight="1" s="371">
      <c r="A76" s="4" t="n"/>
      <c r="B76" s="4" t="n"/>
      <c r="C76" s="4" t="n"/>
      <c r="D76" s="4" t="n"/>
      <c r="E76" s="4" t="n"/>
      <c r="F76" s="4" t="n"/>
      <c r="G76" s="4" t="n"/>
      <c r="H76" s="4" t="n"/>
    </row>
    <row r="77" ht="15.75" customHeight="1" s="371">
      <c r="A77" s="4" t="n"/>
      <c r="B77" s="4" t="n"/>
      <c r="C77" s="4" t="n"/>
      <c r="D77" s="4" t="n"/>
      <c r="E77" s="4" t="n"/>
      <c r="F77" s="4" t="n"/>
      <c r="G77" s="4" t="n"/>
      <c r="H77" s="4" t="n"/>
    </row>
    <row r="78" ht="15.75" customHeight="1" s="371">
      <c r="A78" s="4" t="n"/>
      <c r="B78" s="4" t="n"/>
      <c r="C78" s="4" t="n"/>
      <c r="D78" s="4" t="n"/>
      <c r="E78" s="4" t="n"/>
      <c r="F78" s="4" t="n"/>
      <c r="G78" s="4" t="n"/>
      <c r="H78" s="4" t="n"/>
    </row>
    <row r="79" ht="15.75" customHeight="1" s="371">
      <c r="A79" s="4" t="n"/>
      <c r="B79" s="4" t="n"/>
      <c r="C79" s="4" t="n"/>
      <c r="D79" s="4" t="n"/>
      <c r="E79" s="4" t="n"/>
      <c r="F79" s="4" t="n"/>
      <c r="G79" s="4" t="n"/>
      <c r="H79" s="4" t="n"/>
    </row>
    <row r="80" ht="15.75" customHeight="1" s="371">
      <c r="A80" s="4" t="n"/>
      <c r="B80" s="4" t="n"/>
      <c r="C80" s="4" t="n"/>
      <c r="D80" s="4" t="n"/>
      <c r="E80" s="4" t="n"/>
      <c r="F80" s="4" t="n"/>
      <c r="G80" s="4" t="n"/>
      <c r="H80" s="4" t="n"/>
    </row>
    <row r="81" ht="15.75" customHeight="1" s="371">
      <c r="A81" s="4" t="n"/>
      <c r="B81" s="4" t="n"/>
      <c r="C81" s="4" t="n"/>
      <c r="D81" s="4" t="n"/>
      <c r="E81" s="4" t="n"/>
      <c r="F81" s="4" t="n"/>
      <c r="G81" s="4" t="n"/>
      <c r="H81" s="4" t="n"/>
    </row>
    <row r="82" ht="15.75" customHeight="1" s="371">
      <c r="A82" s="4" t="n"/>
      <c r="B82" s="4" t="n"/>
      <c r="C82" s="4" t="n"/>
      <c r="D82" s="4" t="n"/>
      <c r="E82" s="4" t="n"/>
      <c r="F82" s="4" t="n"/>
      <c r="G82" s="4" t="n"/>
      <c r="H82" s="4" t="n"/>
    </row>
    <row r="83" ht="15.75" customHeight="1" s="371">
      <c r="A83" s="4" t="n"/>
      <c r="B83" s="4" t="n"/>
      <c r="C83" s="4" t="n"/>
      <c r="D83" s="4" t="n"/>
      <c r="E83" s="4" t="n"/>
      <c r="F83" s="4" t="n"/>
      <c r="G83" s="4" t="n"/>
      <c r="H83" s="4" t="n"/>
    </row>
    <row r="84" ht="15.75" customHeight="1" s="371">
      <c r="A84" s="4" t="n"/>
      <c r="B84" s="4" t="n"/>
      <c r="C84" s="4" t="n"/>
      <c r="D84" s="4" t="n"/>
      <c r="E84" s="4" t="n"/>
      <c r="F84" s="4" t="n"/>
      <c r="G84" s="4" t="n"/>
      <c r="H84" s="4" t="n"/>
    </row>
    <row r="85" ht="15.75" customHeight="1" s="371">
      <c r="A85" s="4" t="n"/>
      <c r="B85" s="4" t="n"/>
      <c r="C85" s="4" t="n"/>
      <c r="D85" s="4" t="n"/>
      <c r="E85" s="4" t="n"/>
      <c r="F85" s="4" t="n"/>
      <c r="G85" s="4" t="n"/>
      <c r="H85" s="4" t="n"/>
    </row>
    <row r="86" ht="15.75" customHeight="1" s="371">
      <c r="A86" s="4" t="n"/>
      <c r="B86" s="4" t="n"/>
      <c r="C86" s="4" t="n"/>
      <c r="D86" s="4" t="n"/>
      <c r="E86" s="4" t="n"/>
      <c r="F86" s="4" t="n"/>
      <c r="G86" s="4" t="n"/>
      <c r="H86" s="4" t="n"/>
    </row>
    <row r="87" ht="15.75" customHeight="1" s="371">
      <c r="A87" s="4" t="n"/>
      <c r="B87" s="4" t="n"/>
      <c r="C87" s="4" t="n"/>
      <c r="D87" s="4" t="n"/>
      <c r="E87" s="4" t="n"/>
      <c r="F87" s="4" t="n"/>
      <c r="G87" s="4" t="n"/>
      <c r="H87" s="4" t="n"/>
    </row>
    <row r="88" ht="15.75" customHeight="1" s="371">
      <c r="A88" s="4" t="n"/>
      <c r="B88" s="4" t="n"/>
      <c r="C88" s="4" t="n"/>
      <c r="D88" s="4" t="n"/>
      <c r="E88" s="4" t="n"/>
      <c r="F88" s="4" t="n"/>
      <c r="G88" s="4" t="n"/>
      <c r="H88" s="4" t="n"/>
    </row>
    <row r="89" ht="15.75" customHeight="1" s="371">
      <c r="A89" s="4" t="n"/>
      <c r="B89" s="4" t="n"/>
      <c r="C89" s="4" t="n"/>
      <c r="D89" s="4" t="n"/>
      <c r="E89" s="4" t="n"/>
      <c r="F89" s="4" t="n"/>
      <c r="G89" s="4" t="n"/>
      <c r="H89" s="4" t="n"/>
    </row>
    <row r="90" ht="15.75" customHeight="1" s="371">
      <c r="A90" s="4" t="n"/>
      <c r="B90" s="4" t="n"/>
      <c r="C90" s="4" t="n"/>
      <c r="D90" s="4" t="n"/>
      <c r="E90" s="4" t="n"/>
      <c r="F90" s="4" t="n"/>
      <c r="G90" s="4" t="n"/>
      <c r="H90" s="4" t="n"/>
    </row>
    <row r="91" ht="15.75" customHeight="1" s="371">
      <c r="A91" s="4" t="n"/>
      <c r="B91" s="4" t="n"/>
      <c r="C91" s="4" t="n"/>
      <c r="D91" s="4" t="n"/>
      <c r="E91" s="4" t="n"/>
      <c r="F91" s="4" t="n"/>
      <c r="G91" s="4" t="n"/>
      <c r="H91" s="4" t="n"/>
    </row>
    <row r="92" ht="15.75" customHeight="1" s="371">
      <c r="A92" s="4" t="n"/>
      <c r="B92" s="4" t="n"/>
      <c r="C92" s="4" t="n"/>
      <c r="D92" s="4" t="n"/>
      <c r="E92" s="4" t="n"/>
      <c r="F92" s="4" t="n"/>
      <c r="G92" s="4" t="n"/>
      <c r="H92" s="4" t="n"/>
    </row>
    <row r="93" ht="15.75" customHeight="1" s="371">
      <c r="A93" s="4" t="n"/>
      <c r="B93" s="4" t="n"/>
      <c r="C93" s="4" t="n"/>
      <c r="D93" s="4" t="n"/>
      <c r="E93" s="4" t="n"/>
      <c r="F93" s="4" t="n"/>
      <c r="G93" s="4" t="n"/>
      <c r="H93" s="4" t="n"/>
    </row>
    <row r="94" ht="15.75" customHeight="1" s="371">
      <c r="A94" s="4" t="n"/>
      <c r="B94" s="4" t="n"/>
      <c r="C94" s="4" t="n"/>
      <c r="D94" s="4" t="n"/>
      <c r="E94" s="4" t="n"/>
      <c r="F94" s="4" t="n"/>
      <c r="G94" s="4" t="n"/>
      <c r="H94" s="4" t="n"/>
    </row>
    <row r="95" ht="15.75" customHeight="1" s="371">
      <c r="A95" s="4" t="n"/>
      <c r="B95" s="4" t="n"/>
      <c r="C95" s="4" t="n"/>
      <c r="D95" s="4" t="n"/>
      <c r="E95" s="4" t="n"/>
      <c r="F95" s="4" t="n"/>
      <c r="G95" s="4" t="n"/>
      <c r="H95" s="4" t="n"/>
    </row>
    <row r="96" ht="15.75" customHeight="1" s="371">
      <c r="A96" s="4" t="n"/>
      <c r="B96" s="4" t="n"/>
      <c r="C96" s="4" t="n"/>
      <c r="D96" s="4" t="n"/>
      <c r="E96" s="4" t="n"/>
      <c r="F96" s="4" t="n"/>
      <c r="G96" s="4" t="n"/>
      <c r="H96" s="4" t="n"/>
    </row>
    <row r="97" ht="15.75" customHeight="1" s="371">
      <c r="A97" s="4" t="n"/>
      <c r="B97" s="4" t="n"/>
      <c r="C97" s="4" t="n"/>
      <c r="D97" s="4" t="n"/>
      <c r="E97" s="4" t="n"/>
      <c r="F97" s="4" t="n"/>
      <c r="G97" s="4" t="n"/>
      <c r="H97" s="4" t="n"/>
    </row>
    <row r="98" ht="15.75" customHeight="1" s="371">
      <c r="A98" s="4" t="n"/>
      <c r="B98" s="4" t="n"/>
      <c r="C98" s="4" t="n"/>
      <c r="D98" s="4" t="n"/>
      <c r="E98" s="4" t="n"/>
      <c r="F98" s="4" t="n"/>
      <c r="G98" s="4" t="n"/>
      <c r="H98" s="4" t="n"/>
    </row>
    <row r="99" ht="15.75" customHeight="1" s="371">
      <c r="A99" s="4" t="n"/>
      <c r="B99" s="4" t="n"/>
      <c r="C99" s="4" t="n"/>
      <c r="D99" s="4" t="n"/>
      <c r="E99" s="4" t="n"/>
      <c r="F99" s="4" t="n"/>
      <c r="G99" s="4" t="n"/>
      <c r="H99" s="4" t="n"/>
    </row>
    <row r="100" ht="15.75" customHeight="1" s="371">
      <c r="A100" s="4" t="n"/>
      <c r="B100" s="4" t="n"/>
      <c r="C100" s="4" t="n"/>
      <c r="D100" s="4" t="n"/>
      <c r="E100" s="4" t="n"/>
      <c r="F100" s="4" t="n"/>
      <c r="G100" s="4" t="n"/>
      <c r="H100" s="4" t="n"/>
    </row>
    <row r="101" ht="15.75" customHeight="1" s="371">
      <c r="A101" s="4" t="n"/>
      <c r="B101" s="4" t="n"/>
      <c r="C101" s="4" t="n"/>
      <c r="D101" s="4" t="n"/>
      <c r="E101" s="4" t="n"/>
      <c r="F101" s="4" t="n"/>
      <c r="G101" s="4" t="n"/>
      <c r="H101" s="4" t="n"/>
    </row>
    <row r="102" ht="15.75" customHeight="1" s="371">
      <c r="A102" s="4" t="n"/>
      <c r="B102" s="4" t="n"/>
      <c r="C102" s="4" t="n"/>
      <c r="D102" s="4" t="n"/>
      <c r="E102" s="4" t="n"/>
      <c r="F102" s="4" t="n"/>
      <c r="G102" s="4" t="n"/>
      <c r="H102" s="4" t="n"/>
    </row>
    <row r="103" ht="15.75" customHeight="1" s="371">
      <c r="A103" s="4" t="n"/>
      <c r="B103" s="4" t="n"/>
      <c r="C103" s="4" t="n"/>
      <c r="D103" s="4" t="n"/>
      <c r="E103" s="4" t="n"/>
      <c r="F103" s="4" t="n"/>
      <c r="G103" s="4" t="n"/>
      <c r="H103" s="4" t="n"/>
    </row>
    <row r="104" ht="15.75" customHeight="1" s="371">
      <c r="A104" s="4" t="n"/>
      <c r="B104" s="4" t="n"/>
      <c r="C104" s="4" t="n"/>
      <c r="D104" s="4" t="n"/>
      <c r="E104" s="4" t="n"/>
      <c r="F104" s="4" t="n"/>
      <c r="G104" s="4" t="n"/>
      <c r="H104" s="4" t="n"/>
    </row>
    <row r="105" ht="15.75" customHeight="1" s="371">
      <c r="A105" s="4" t="n"/>
      <c r="B105" s="4" t="n"/>
      <c r="C105" s="4" t="n"/>
      <c r="D105" s="4" t="n"/>
      <c r="E105" s="4" t="n"/>
      <c r="F105" s="4" t="n"/>
      <c r="G105" s="4" t="n"/>
      <c r="H105" s="4" t="n"/>
    </row>
    <row r="106" ht="15.75" customHeight="1" s="371">
      <c r="A106" s="4" t="n"/>
      <c r="B106" s="4" t="n"/>
      <c r="C106" s="4" t="n"/>
      <c r="D106" s="4" t="n"/>
      <c r="E106" s="4" t="n"/>
      <c r="F106" s="4" t="n"/>
      <c r="G106" s="4" t="n"/>
      <c r="H106" s="4" t="n"/>
    </row>
    <row r="107" ht="15.75" customHeight="1" s="371">
      <c r="A107" s="4" t="n"/>
      <c r="B107" s="4" t="n"/>
      <c r="C107" s="4" t="n"/>
      <c r="D107" s="4" t="n"/>
      <c r="E107" s="4" t="n"/>
      <c r="F107" s="4" t="n"/>
      <c r="G107" s="4" t="n"/>
      <c r="H107" s="4" t="n"/>
    </row>
    <row r="108" ht="15.75" customHeight="1" s="371">
      <c r="A108" s="4" t="n"/>
      <c r="B108" s="4" t="n"/>
      <c r="C108" s="4" t="n"/>
      <c r="D108" s="4" t="n"/>
      <c r="E108" s="4" t="n"/>
      <c r="F108" s="4" t="n"/>
      <c r="G108" s="4" t="n"/>
      <c r="H108" s="4" t="n"/>
    </row>
    <row r="109" ht="15.75" customHeight="1" s="371">
      <c r="A109" s="4" t="n"/>
      <c r="B109" s="4" t="n"/>
      <c r="C109" s="4" t="n"/>
      <c r="D109" s="4" t="n"/>
      <c r="E109" s="4" t="n"/>
      <c r="F109" s="4" t="n"/>
      <c r="G109" s="4" t="n"/>
      <c r="H109" s="4" t="n"/>
    </row>
    <row r="110" ht="15.75" customHeight="1" s="371">
      <c r="A110" s="4" t="n"/>
      <c r="B110" s="4" t="n"/>
      <c r="C110" s="4" t="n"/>
      <c r="D110" s="4" t="n"/>
      <c r="E110" s="4" t="n"/>
      <c r="F110" s="4" t="n"/>
      <c r="G110" s="4" t="n"/>
      <c r="H110" s="4" t="n"/>
    </row>
    <row r="111" ht="15.75" customHeight="1" s="371">
      <c r="A111" s="4" t="n"/>
      <c r="B111" s="4" t="n"/>
      <c r="C111" s="4" t="n"/>
      <c r="D111" s="4" t="n"/>
      <c r="E111" s="4" t="n"/>
      <c r="F111" s="4" t="n"/>
      <c r="G111" s="4" t="n"/>
      <c r="H111" s="4" t="n"/>
    </row>
    <row r="112" ht="15.75" customHeight="1" s="371">
      <c r="A112" s="4" t="n"/>
      <c r="B112" s="4" t="n"/>
      <c r="C112" s="4" t="n"/>
      <c r="D112" s="4" t="n"/>
      <c r="E112" s="4" t="n"/>
      <c r="F112" s="4" t="n"/>
      <c r="G112" s="4" t="n"/>
      <c r="H112" s="4" t="n"/>
    </row>
    <row r="113" ht="15.75" customHeight="1" s="371">
      <c r="A113" s="4" t="n"/>
      <c r="B113" s="4" t="n"/>
      <c r="C113" s="4" t="n"/>
      <c r="D113" s="4" t="n"/>
      <c r="E113" s="4" t="n"/>
      <c r="F113" s="4" t="n"/>
      <c r="G113" s="4" t="n"/>
      <c r="H113" s="4" t="n"/>
    </row>
    <row r="114" ht="15.75" customHeight="1" s="371">
      <c r="A114" s="4" t="n"/>
      <c r="B114" s="4" t="n"/>
      <c r="C114" s="4" t="n"/>
      <c r="D114" s="4" t="n"/>
      <c r="E114" s="4" t="n"/>
      <c r="F114" s="4" t="n"/>
      <c r="G114" s="4" t="n"/>
      <c r="H114" s="4" t="n"/>
    </row>
    <row r="115" ht="15.75" customHeight="1" s="371">
      <c r="A115" s="4" t="n"/>
      <c r="B115" s="4" t="n"/>
      <c r="C115" s="4" t="n"/>
      <c r="D115" s="4" t="n"/>
      <c r="E115" s="4" t="n"/>
      <c r="F115" s="4" t="n"/>
      <c r="G115" s="4" t="n"/>
      <c r="H115" s="4" t="n"/>
    </row>
    <row r="116" ht="15.75" customHeight="1" s="371">
      <c r="A116" s="4" t="n"/>
      <c r="B116" s="4" t="n"/>
      <c r="C116" s="4" t="n"/>
      <c r="D116" s="4" t="n"/>
      <c r="E116" s="4" t="n"/>
      <c r="F116" s="4" t="n"/>
      <c r="G116" s="4" t="n"/>
      <c r="H116" s="4" t="n"/>
    </row>
    <row r="117" ht="15.75" customHeight="1" s="371">
      <c r="A117" s="4" t="n"/>
      <c r="B117" s="4" t="n"/>
      <c r="C117" s="4" t="n"/>
      <c r="D117" s="4" t="n"/>
      <c r="E117" s="4" t="n"/>
      <c r="F117" s="4" t="n"/>
      <c r="G117" s="4" t="n"/>
      <c r="H117" s="4" t="n"/>
    </row>
    <row r="118" ht="15.75" customHeight="1" s="371">
      <c r="A118" s="4" t="n"/>
      <c r="B118" s="4" t="n"/>
      <c r="C118" s="4" t="n"/>
      <c r="D118" s="4" t="n"/>
      <c r="E118" s="4" t="n"/>
      <c r="F118" s="4" t="n"/>
      <c r="G118" s="4" t="n"/>
      <c r="H118" s="4" t="n"/>
    </row>
    <row r="119" ht="15.75" customHeight="1" s="371">
      <c r="A119" s="4" t="n"/>
      <c r="B119" s="4" t="n"/>
      <c r="C119" s="4" t="n"/>
      <c r="D119" s="4" t="n"/>
      <c r="E119" s="4" t="n"/>
      <c r="F119" s="4" t="n"/>
      <c r="G119" s="4" t="n"/>
      <c r="H119" s="4" t="n"/>
    </row>
    <row r="120" ht="15.75" customHeight="1" s="371">
      <c r="A120" s="4" t="n"/>
      <c r="B120" s="4" t="n"/>
      <c r="C120" s="4" t="n"/>
      <c r="D120" s="4" t="n"/>
      <c r="E120" s="4" t="n"/>
      <c r="F120" s="4" t="n"/>
      <c r="G120" s="4" t="n"/>
      <c r="H120" s="4" t="n"/>
    </row>
    <row r="121" ht="15.75" customHeight="1" s="371">
      <c r="A121" s="4" t="n"/>
      <c r="B121" s="4" t="n"/>
      <c r="C121" s="4" t="n"/>
      <c r="D121" s="4" t="n"/>
      <c r="E121" s="4" t="n"/>
      <c r="F121" s="4" t="n"/>
      <c r="G121" s="4" t="n"/>
      <c r="H121" s="4" t="n"/>
    </row>
    <row r="122" ht="15.75" customHeight="1" s="371">
      <c r="A122" s="4" t="n"/>
      <c r="B122" s="4" t="n"/>
      <c r="C122" s="4" t="n"/>
      <c r="D122" s="4" t="n"/>
      <c r="E122" s="4" t="n"/>
      <c r="F122" s="4" t="n"/>
      <c r="G122" s="4" t="n"/>
      <c r="H122" s="4" t="n"/>
    </row>
    <row r="123" ht="15.75" customHeight="1" s="371">
      <c r="A123" s="4" t="n"/>
      <c r="B123" s="4" t="n"/>
      <c r="C123" s="4" t="n"/>
      <c r="D123" s="4" t="n"/>
      <c r="E123" s="4" t="n"/>
      <c r="F123" s="4" t="n"/>
      <c r="G123" s="4" t="n"/>
      <c r="H123" s="4" t="n"/>
    </row>
    <row r="124" ht="15.75" customHeight="1" s="371">
      <c r="A124" s="4" t="n"/>
      <c r="B124" s="4" t="n"/>
      <c r="C124" s="4" t="n"/>
      <c r="D124" s="4" t="n"/>
      <c r="E124" s="4" t="n"/>
      <c r="F124" s="4" t="n"/>
      <c r="G124" s="4" t="n"/>
      <c r="H124" s="4" t="n"/>
    </row>
    <row r="125" ht="15.75" customHeight="1" s="371">
      <c r="A125" s="4" t="n"/>
      <c r="B125" s="4" t="n"/>
      <c r="C125" s="4" t="n"/>
      <c r="D125" s="4" t="n"/>
      <c r="E125" s="4" t="n"/>
      <c r="F125" s="4" t="n"/>
      <c r="G125" s="4" t="n"/>
      <c r="H125" s="4" t="n"/>
    </row>
    <row r="126" ht="15.75" customHeight="1" s="371">
      <c r="A126" s="4" t="n"/>
      <c r="B126" s="4" t="n"/>
      <c r="C126" s="4" t="n"/>
      <c r="D126" s="4" t="n"/>
      <c r="E126" s="4" t="n"/>
      <c r="F126" s="4" t="n"/>
      <c r="G126" s="4" t="n"/>
      <c r="H126" s="4" t="n"/>
    </row>
    <row r="127" ht="15.75" customHeight="1" s="371">
      <c r="A127" s="4" t="n"/>
      <c r="B127" s="4" t="n"/>
      <c r="C127" s="4" t="n"/>
      <c r="D127" s="4" t="n"/>
      <c r="E127" s="4" t="n"/>
      <c r="F127" s="4" t="n"/>
      <c r="G127" s="4" t="n"/>
      <c r="H127" s="4" t="n"/>
    </row>
    <row r="128" ht="15.75" customHeight="1" s="371">
      <c r="A128" s="4" t="n"/>
      <c r="B128" s="4" t="n"/>
      <c r="C128" s="4" t="n"/>
      <c r="D128" s="4" t="n"/>
      <c r="E128" s="4" t="n"/>
      <c r="F128" s="4" t="n"/>
      <c r="G128" s="4" t="n"/>
      <c r="H128" s="4" t="n"/>
    </row>
    <row r="129" ht="15.75" customHeight="1" s="371">
      <c r="A129" s="4" t="n"/>
      <c r="B129" s="4" t="n"/>
      <c r="C129" s="4" t="n"/>
      <c r="D129" s="4" t="n"/>
      <c r="E129" s="4" t="n"/>
      <c r="F129" s="4" t="n"/>
      <c r="G129" s="4" t="n"/>
      <c r="H129" s="4" t="n"/>
    </row>
    <row r="130" ht="15.75" customHeight="1" s="371">
      <c r="A130" s="4" t="n"/>
      <c r="B130" s="4" t="n"/>
      <c r="C130" s="4" t="n"/>
      <c r="D130" s="4" t="n"/>
      <c r="E130" s="4" t="n"/>
      <c r="F130" s="4" t="n"/>
      <c r="G130" s="4" t="n"/>
      <c r="H130" s="4" t="n"/>
    </row>
    <row r="131" ht="15.75" customHeight="1" s="371">
      <c r="A131" s="4" t="n"/>
      <c r="B131" s="4" t="n"/>
      <c r="C131" s="4" t="n"/>
      <c r="D131" s="4" t="n"/>
      <c r="E131" s="4" t="n"/>
      <c r="F131" s="4" t="n"/>
      <c r="G131" s="4" t="n"/>
      <c r="H131" s="4" t="n"/>
    </row>
    <row r="132" ht="15.75" customHeight="1" s="371">
      <c r="A132" s="4" t="n"/>
      <c r="B132" s="4" t="n"/>
      <c r="C132" s="4" t="n"/>
      <c r="D132" s="4" t="n"/>
      <c r="E132" s="4" t="n"/>
      <c r="F132" s="4" t="n"/>
      <c r="G132" s="4" t="n"/>
      <c r="H132" s="4" t="n"/>
    </row>
    <row r="133" ht="15.75" customHeight="1" s="371">
      <c r="A133" s="4" t="n"/>
      <c r="B133" s="4" t="n"/>
      <c r="C133" s="4" t="n"/>
      <c r="D133" s="4" t="n"/>
      <c r="E133" s="4" t="n"/>
      <c r="F133" s="4" t="n"/>
      <c r="G133" s="4" t="n"/>
      <c r="H133" s="4" t="n"/>
    </row>
    <row r="134" ht="15.75" customHeight="1" s="371">
      <c r="A134" s="4" t="n"/>
      <c r="B134" s="4" t="n"/>
      <c r="C134" s="4" t="n"/>
      <c r="D134" s="4" t="n"/>
      <c r="E134" s="4" t="n"/>
      <c r="F134" s="4" t="n"/>
      <c r="G134" s="4" t="n"/>
      <c r="H134" s="4" t="n"/>
    </row>
    <row r="135" ht="15.75" customHeight="1" s="371">
      <c r="A135" s="4" t="n"/>
      <c r="B135" s="4" t="n"/>
      <c r="C135" s="4" t="n"/>
      <c r="D135" s="4" t="n"/>
      <c r="E135" s="4" t="n"/>
      <c r="F135" s="4" t="n"/>
      <c r="G135" s="4" t="n"/>
      <c r="H135" s="4" t="n"/>
    </row>
    <row r="136" ht="15.75" customHeight="1" s="371">
      <c r="A136" s="4" t="n"/>
      <c r="B136" s="4" t="n"/>
      <c r="C136" s="4" t="n"/>
      <c r="D136" s="4" t="n"/>
      <c r="E136" s="4" t="n"/>
      <c r="F136" s="4" t="n"/>
      <c r="G136" s="4" t="n"/>
      <c r="H136" s="4" t="n"/>
    </row>
    <row r="137" ht="15.75" customHeight="1" s="371">
      <c r="A137" s="4" t="n"/>
      <c r="B137" s="4" t="n"/>
      <c r="C137" s="4" t="n"/>
      <c r="D137" s="4" t="n"/>
      <c r="E137" s="4" t="n"/>
      <c r="F137" s="4" t="n"/>
      <c r="G137" s="4" t="n"/>
      <c r="H137" s="4" t="n"/>
    </row>
    <row r="138" ht="15.75" customHeight="1" s="371">
      <c r="A138" s="4" t="n"/>
      <c r="B138" s="4" t="n"/>
      <c r="C138" s="4" t="n"/>
      <c r="D138" s="4" t="n"/>
      <c r="E138" s="4" t="n"/>
      <c r="F138" s="4" t="n"/>
      <c r="G138" s="4" t="n"/>
      <c r="H138" s="4" t="n"/>
    </row>
    <row r="139" ht="15.75" customHeight="1" s="371">
      <c r="A139" s="4" t="n"/>
      <c r="B139" s="4" t="n"/>
      <c r="C139" s="4" t="n"/>
      <c r="D139" s="4" t="n"/>
      <c r="E139" s="4" t="n"/>
      <c r="F139" s="4" t="n"/>
      <c r="G139" s="4" t="n"/>
      <c r="H139" s="4" t="n"/>
    </row>
    <row r="140" ht="15.75" customHeight="1" s="371">
      <c r="A140" s="4" t="n"/>
      <c r="B140" s="4" t="n"/>
      <c r="C140" s="4" t="n"/>
      <c r="D140" s="4" t="n"/>
      <c r="E140" s="4" t="n"/>
      <c r="F140" s="4" t="n"/>
      <c r="G140" s="4" t="n"/>
      <c r="H140" s="4" t="n"/>
    </row>
    <row r="141" ht="15.75" customHeight="1" s="371">
      <c r="A141" s="4" t="n"/>
      <c r="B141" s="4" t="n"/>
      <c r="C141" s="4" t="n"/>
      <c r="D141" s="4" t="n"/>
      <c r="E141" s="4" t="n"/>
      <c r="F141" s="4" t="n"/>
      <c r="G141" s="4" t="n"/>
      <c r="H141" s="4" t="n"/>
    </row>
    <row r="142" ht="15.75" customHeight="1" s="371">
      <c r="A142" s="4" t="n"/>
      <c r="B142" s="4" t="n"/>
      <c r="C142" s="4" t="n"/>
      <c r="D142" s="4" t="n"/>
      <c r="E142" s="4" t="n"/>
      <c r="F142" s="4" t="n"/>
      <c r="G142" s="4" t="n"/>
      <c r="H142" s="4" t="n"/>
    </row>
    <row r="143" ht="15.75" customHeight="1" s="371">
      <c r="A143" s="4" t="n"/>
      <c r="B143" s="4" t="n"/>
      <c r="C143" s="4" t="n"/>
      <c r="D143" s="4" t="n"/>
      <c r="E143" s="4" t="n"/>
      <c r="F143" s="4" t="n"/>
      <c r="G143" s="4" t="n"/>
      <c r="H143" s="4" t="n"/>
    </row>
    <row r="144" ht="15.75" customHeight="1" s="371">
      <c r="A144" s="4" t="n"/>
      <c r="B144" s="4" t="n"/>
      <c r="C144" s="4" t="n"/>
      <c r="D144" s="4" t="n"/>
      <c r="E144" s="4" t="n"/>
      <c r="F144" s="4" t="n"/>
      <c r="G144" s="4" t="n"/>
      <c r="H144" s="4" t="n"/>
    </row>
    <row r="145" ht="15.75" customHeight="1" s="371">
      <c r="A145" s="4" t="n"/>
      <c r="B145" s="4" t="n"/>
      <c r="C145" s="4" t="n"/>
      <c r="D145" s="4" t="n"/>
      <c r="E145" s="4" t="n"/>
      <c r="F145" s="4" t="n"/>
      <c r="G145" s="4" t="n"/>
      <c r="H145" s="4" t="n"/>
    </row>
    <row r="146" ht="15.75" customHeight="1" s="371">
      <c r="A146" s="4" t="n"/>
      <c r="B146" s="4" t="n"/>
      <c r="C146" s="4" t="n"/>
      <c r="D146" s="4" t="n"/>
      <c r="E146" s="4" t="n"/>
      <c r="F146" s="4" t="n"/>
      <c r="G146" s="4" t="n"/>
      <c r="H146" s="4" t="n"/>
    </row>
    <row r="147" ht="15.75" customHeight="1" s="371">
      <c r="A147" s="4" t="n"/>
      <c r="B147" s="4" t="n"/>
      <c r="C147" s="4" t="n"/>
      <c r="D147" s="4" t="n"/>
      <c r="E147" s="4" t="n"/>
      <c r="F147" s="4" t="n"/>
      <c r="G147" s="4" t="n"/>
      <c r="H147" s="4" t="n"/>
    </row>
    <row r="148" ht="15.75" customHeight="1" s="371">
      <c r="A148" s="4" t="n"/>
      <c r="B148" s="4" t="n"/>
      <c r="C148" s="4" t="n"/>
      <c r="D148" s="4" t="n"/>
      <c r="E148" s="4" t="n"/>
      <c r="F148" s="4" t="n"/>
      <c r="G148" s="4" t="n"/>
      <c r="H148" s="4" t="n"/>
    </row>
    <row r="149" ht="15.75" customHeight="1" s="371">
      <c r="A149" s="4" t="n"/>
      <c r="B149" s="4" t="n"/>
      <c r="C149" s="4" t="n"/>
      <c r="D149" s="4" t="n"/>
      <c r="E149" s="4" t="n"/>
      <c r="F149" s="4" t="n"/>
      <c r="G149" s="4" t="n"/>
      <c r="H149" s="4" t="n"/>
    </row>
    <row r="150" ht="15.75" customHeight="1" s="371">
      <c r="A150" s="4" t="n"/>
      <c r="B150" s="4" t="n"/>
      <c r="C150" s="4" t="n"/>
      <c r="D150" s="4" t="n"/>
      <c r="E150" s="4" t="n"/>
      <c r="F150" s="4" t="n"/>
      <c r="G150" s="4" t="n"/>
      <c r="H150" s="4" t="n"/>
    </row>
    <row r="151" ht="15.75" customHeight="1" s="371">
      <c r="A151" s="4" t="n"/>
      <c r="B151" s="4" t="n"/>
      <c r="C151" s="4" t="n"/>
      <c r="D151" s="4" t="n"/>
      <c r="E151" s="4" t="n"/>
      <c r="F151" s="4" t="n"/>
      <c r="G151" s="4" t="n"/>
      <c r="H151" s="4" t="n"/>
    </row>
    <row r="152" ht="15.75" customHeight="1" s="371">
      <c r="A152" s="4" t="n"/>
      <c r="B152" s="4" t="n"/>
      <c r="C152" s="4" t="n"/>
      <c r="D152" s="4" t="n"/>
      <c r="E152" s="4" t="n"/>
      <c r="F152" s="4" t="n"/>
      <c r="G152" s="4" t="n"/>
      <c r="H152" s="4" t="n"/>
    </row>
    <row r="153" ht="15.75" customHeight="1" s="371">
      <c r="A153" s="4" t="n"/>
      <c r="B153" s="4" t="n"/>
      <c r="C153" s="4" t="n"/>
      <c r="D153" s="4" t="n"/>
      <c r="E153" s="4" t="n"/>
      <c r="F153" s="4" t="n"/>
      <c r="G153" s="4" t="n"/>
      <c r="H153" s="4" t="n"/>
    </row>
    <row r="154" ht="15.75" customHeight="1" s="371">
      <c r="A154" s="4" t="n"/>
      <c r="B154" s="4" t="n"/>
      <c r="C154" s="4" t="n"/>
      <c r="D154" s="4" t="n"/>
      <c r="E154" s="4" t="n"/>
      <c r="F154" s="4" t="n"/>
      <c r="G154" s="4" t="n"/>
      <c r="H154" s="4" t="n"/>
    </row>
    <row r="155" ht="15.75" customHeight="1" s="371">
      <c r="A155" s="4" t="n"/>
      <c r="B155" s="4" t="n"/>
      <c r="C155" s="4" t="n"/>
      <c r="D155" s="4" t="n"/>
      <c r="E155" s="4" t="n"/>
      <c r="F155" s="4" t="n"/>
      <c r="G155" s="4" t="n"/>
      <c r="H155" s="4" t="n"/>
    </row>
    <row r="156" ht="15.75" customHeight="1" s="371">
      <c r="A156" s="4" t="n"/>
      <c r="B156" s="4" t="n"/>
      <c r="C156" s="4" t="n"/>
      <c r="D156" s="4" t="n"/>
      <c r="E156" s="4" t="n"/>
      <c r="F156" s="4" t="n"/>
      <c r="G156" s="4" t="n"/>
      <c r="H156" s="4" t="n"/>
    </row>
    <row r="157" ht="15.75" customHeight="1" s="371">
      <c r="A157" s="4" t="n"/>
      <c r="B157" s="4" t="n"/>
      <c r="C157" s="4" t="n"/>
      <c r="D157" s="4" t="n"/>
      <c r="E157" s="4" t="n"/>
      <c r="F157" s="4" t="n"/>
      <c r="G157" s="4" t="n"/>
      <c r="H157" s="4" t="n"/>
    </row>
    <row r="158" ht="15.75" customHeight="1" s="371">
      <c r="A158" s="4" t="n"/>
      <c r="B158" s="4" t="n"/>
      <c r="C158" s="4" t="n"/>
      <c r="D158" s="4" t="n"/>
      <c r="E158" s="4" t="n"/>
      <c r="F158" s="4" t="n"/>
      <c r="G158" s="4" t="n"/>
      <c r="H158" s="4" t="n"/>
    </row>
    <row r="159" ht="15.75" customHeight="1" s="371">
      <c r="A159" s="4" t="n"/>
      <c r="B159" s="4" t="n"/>
      <c r="C159" s="4" t="n"/>
      <c r="D159" s="4" t="n"/>
      <c r="E159" s="4" t="n"/>
      <c r="F159" s="4" t="n"/>
      <c r="G159" s="4" t="n"/>
      <c r="H159" s="4" t="n"/>
    </row>
    <row r="160" ht="15.75" customHeight="1" s="371">
      <c r="A160" s="4" t="n"/>
      <c r="B160" s="4" t="n"/>
      <c r="C160" s="4" t="n"/>
      <c r="D160" s="4" t="n"/>
      <c r="E160" s="4" t="n"/>
      <c r="F160" s="4" t="n"/>
      <c r="G160" s="4" t="n"/>
      <c r="H160" s="4" t="n"/>
    </row>
    <row r="161" ht="15.75" customHeight="1" s="371">
      <c r="A161" s="4" t="n"/>
      <c r="B161" s="4" t="n"/>
      <c r="C161" s="4" t="n"/>
      <c r="D161" s="4" t="n"/>
      <c r="E161" s="4" t="n"/>
      <c r="F161" s="4" t="n"/>
      <c r="G161" s="4" t="n"/>
      <c r="H161" s="4" t="n"/>
    </row>
    <row r="162" ht="15.75" customHeight="1" s="371">
      <c r="A162" s="4" t="n"/>
      <c r="B162" s="4" t="n"/>
      <c r="C162" s="4" t="n"/>
      <c r="D162" s="4" t="n"/>
      <c r="E162" s="4" t="n"/>
      <c r="F162" s="4" t="n"/>
      <c r="G162" s="4" t="n"/>
      <c r="H162" s="4" t="n"/>
    </row>
    <row r="163" ht="15.75" customHeight="1" s="371">
      <c r="A163" s="4" t="n"/>
      <c r="B163" s="4" t="n"/>
      <c r="C163" s="4" t="n"/>
      <c r="D163" s="4" t="n"/>
      <c r="E163" s="4" t="n"/>
      <c r="F163" s="4" t="n"/>
      <c r="G163" s="4" t="n"/>
      <c r="H163" s="4" t="n"/>
    </row>
    <row r="164" ht="15.75" customHeight="1" s="371">
      <c r="A164" s="4" t="n"/>
      <c r="B164" s="4" t="n"/>
      <c r="C164" s="4" t="n"/>
      <c r="D164" s="4" t="n"/>
      <c r="E164" s="4" t="n"/>
      <c r="F164" s="4" t="n"/>
      <c r="G164" s="4" t="n"/>
      <c r="H164" s="4" t="n"/>
    </row>
    <row r="165" ht="15.75" customHeight="1" s="371">
      <c r="A165" s="4" t="n"/>
      <c r="B165" s="4" t="n"/>
      <c r="C165" s="4" t="n"/>
      <c r="D165" s="4" t="n"/>
      <c r="E165" s="4" t="n"/>
      <c r="F165" s="4" t="n"/>
      <c r="G165" s="4" t="n"/>
      <c r="H165" s="4" t="n"/>
    </row>
    <row r="166" ht="15.75" customHeight="1" s="371">
      <c r="A166" s="4" t="n"/>
      <c r="B166" s="4" t="n"/>
      <c r="C166" s="4" t="n"/>
      <c r="D166" s="4" t="n"/>
      <c r="E166" s="4" t="n"/>
      <c r="F166" s="4" t="n"/>
      <c r="G166" s="4" t="n"/>
      <c r="H166" s="4" t="n"/>
    </row>
    <row r="167" ht="15.75" customHeight="1" s="371">
      <c r="A167" s="4" t="n"/>
      <c r="B167" s="4" t="n"/>
      <c r="C167" s="4" t="n"/>
      <c r="D167" s="4" t="n"/>
      <c r="E167" s="4" t="n"/>
      <c r="F167" s="4" t="n"/>
      <c r="G167" s="4" t="n"/>
      <c r="H167" s="4" t="n"/>
    </row>
    <row r="168" ht="15.75" customHeight="1" s="371">
      <c r="A168" s="4" t="n"/>
      <c r="B168" s="4" t="n"/>
      <c r="C168" s="4" t="n"/>
      <c r="D168" s="4" t="n"/>
      <c r="E168" s="4" t="n"/>
      <c r="F168" s="4" t="n"/>
      <c r="G168" s="4" t="n"/>
      <c r="H168" s="4" t="n"/>
    </row>
    <row r="169" ht="15.75" customHeight="1" s="371">
      <c r="A169" s="4" t="n"/>
      <c r="B169" s="4" t="n"/>
      <c r="C169" s="4" t="n"/>
      <c r="D169" s="4" t="n"/>
      <c r="E169" s="4" t="n"/>
      <c r="F169" s="4" t="n"/>
      <c r="G169" s="4" t="n"/>
      <c r="H169" s="4" t="n"/>
    </row>
    <row r="170" ht="15.75" customHeight="1" s="371">
      <c r="A170" s="4" t="n"/>
      <c r="B170" s="4" t="n"/>
      <c r="C170" s="4" t="n"/>
      <c r="D170" s="4" t="n"/>
      <c r="E170" s="4" t="n"/>
      <c r="F170" s="4" t="n"/>
      <c r="G170" s="4" t="n"/>
      <c r="H170" s="4" t="n"/>
    </row>
    <row r="171" ht="15.75" customHeight="1" s="371">
      <c r="A171" s="4" t="n"/>
      <c r="B171" s="4" t="n"/>
      <c r="C171" s="4" t="n"/>
      <c r="D171" s="4" t="n"/>
      <c r="E171" s="4" t="n"/>
      <c r="F171" s="4" t="n"/>
      <c r="G171" s="4" t="n"/>
      <c r="H171" s="4" t="n"/>
    </row>
    <row r="172" ht="15.75" customHeight="1" s="371">
      <c r="A172" s="4" t="n"/>
      <c r="B172" s="4" t="n"/>
      <c r="C172" s="4" t="n"/>
      <c r="D172" s="4" t="n"/>
      <c r="E172" s="4" t="n"/>
      <c r="F172" s="4" t="n"/>
      <c r="G172" s="4" t="n"/>
      <c r="H172" s="4" t="n"/>
    </row>
    <row r="173" ht="15.75" customHeight="1" s="371">
      <c r="A173" s="4" t="n"/>
      <c r="B173" s="4" t="n"/>
      <c r="C173" s="4" t="n"/>
      <c r="D173" s="4" t="n"/>
      <c r="E173" s="4" t="n"/>
      <c r="F173" s="4" t="n"/>
      <c r="G173" s="4" t="n"/>
      <c r="H173" s="4" t="n"/>
    </row>
    <row r="174" ht="15.75" customHeight="1" s="371">
      <c r="A174" s="4" t="n"/>
      <c r="B174" s="4" t="n"/>
      <c r="C174" s="4" t="n"/>
      <c r="D174" s="4" t="n"/>
      <c r="E174" s="4" t="n"/>
      <c r="F174" s="4" t="n"/>
      <c r="G174" s="4" t="n"/>
      <c r="H174" s="4" t="n"/>
    </row>
    <row r="175" ht="15.75" customHeight="1" s="371">
      <c r="A175" s="4" t="n"/>
      <c r="B175" s="4" t="n"/>
      <c r="C175" s="4" t="n"/>
      <c r="D175" s="4" t="n"/>
      <c r="E175" s="4" t="n"/>
      <c r="F175" s="4" t="n"/>
      <c r="G175" s="4" t="n"/>
      <c r="H175" s="4" t="n"/>
    </row>
    <row r="176" ht="15.75" customHeight="1" s="371">
      <c r="A176" s="4" t="n"/>
      <c r="B176" s="4" t="n"/>
      <c r="C176" s="4" t="n"/>
      <c r="D176" s="4" t="n"/>
      <c r="E176" s="4" t="n"/>
      <c r="F176" s="4" t="n"/>
      <c r="G176" s="4" t="n"/>
      <c r="H176" s="4" t="n"/>
    </row>
    <row r="177" ht="15.75" customHeight="1" s="371">
      <c r="A177" s="4" t="n"/>
      <c r="B177" s="4" t="n"/>
      <c r="C177" s="4" t="n"/>
      <c r="D177" s="4" t="n"/>
      <c r="E177" s="4" t="n"/>
      <c r="F177" s="4" t="n"/>
      <c r="G177" s="4" t="n"/>
      <c r="H177" s="4" t="n"/>
    </row>
    <row r="178" ht="15.75" customHeight="1" s="371">
      <c r="A178" s="4" t="n"/>
      <c r="B178" s="4" t="n"/>
      <c r="C178" s="4" t="n"/>
      <c r="D178" s="4" t="n"/>
      <c r="E178" s="4" t="n"/>
      <c r="F178" s="4" t="n"/>
      <c r="G178" s="4" t="n"/>
      <c r="H178" s="4" t="n"/>
    </row>
    <row r="179" ht="15.75" customHeight="1" s="371">
      <c r="A179" s="4" t="n"/>
      <c r="B179" s="4" t="n"/>
      <c r="C179" s="4" t="n"/>
      <c r="D179" s="4" t="n"/>
      <c r="E179" s="4" t="n"/>
      <c r="F179" s="4" t="n"/>
      <c r="G179" s="4" t="n"/>
      <c r="H179" s="4" t="n"/>
    </row>
    <row r="180" ht="15.75" customHeight="1" s="371">
      <c r="A180" s="4" t="n"/>
      <c r="B180" s="4" t="n"/>
      <c r="C180" s="4" t="n"/>
      <c r="D180" s="4" t="n"/>
      <c r="E180" s="4" t="n"/>
      <c r="F180" s="4" t="n"/>
      <c r="G180" s="4" t="n"/>
      <c r="H180" s="4" t="n"/>
    </row>
    <row r="181" ht="15.75" customHeight="1" s="371">
      <c r="A181" s="4" t="n"/>
      <c r="B181" s="4" t="n"/>
      <c r="C181" s="4" t="n"/>
      <c r="D181" s="4" t="n"/>
      <c r="E181" s="4" t="n"/>
      <c r="F181" s="4" t="n"/>
      <c r="G181" s="4" t="n"/>
      <c r="H181" s="4" t="n"/>
    </row>
    <row r="182" ht="15.75" customHeight="1" s="371">
      <c r="A182" s="4" t="n"/>
      <c r="B182" s="4" t="n"/>
      <c r="C182" s="4" t="n"/>
      <c r="D182" s="4" t="n"/>
      <c r="E182" s="4" t="n"/>
      <c r="F182" s="4" t="n"/>
      <c r="G182" s="4" t="n"/>
      <c r="H182" s="4" t="n"/>
    </row>
    <row r="183" ht="15.75" customHeight="1" s="371">
      <c r="A183" s="4" t="n"/>
      <c r="B183" s="4" t="n"/>
      <c r="C183" s="4" t="n"/>
      <c r="D183" s="4" t="n"/>
      <c r="E183" s="4" t="n"/>
      <c r="F183" s="4" t="n"/>
      <c r="G183" s="4" t="n"/>
      <c r="H183" s="4" t="n"/>
    </row>
    <row r="184" ht="15.75" customHeight="1" s="371">
      <c r="A184" s="4" t="n"/>
      <c r="B184" s="4" t="n"/>
      <c r="C184" s="4" t="n"/>
      <c r="D184" s="4" t="n"/>
      <c r="E184" s="4" t="n"/>
      <c r="F184" s="4" t="n"/>
      <c r="G184" s="4" t="n"/>
      <c r="H184" s="4" t="n"/>
    </row>
    <row r="185" ht="15.75" customHeight="1" s="371">
      <c r="A185" s="4" t="n"/>
      <c r="B185" s="4" t="n"/>
      <c r="C185" s="4" t="n"/>
      <c r="D185" s="4" t="n"/>
      <c r="E185" s="4" t="n"/>
      <c r="F185" s="4" t="n"/>
      <c r="G185" s="4" t="n"/>
      <c r="H185" s="4" t="n"/>
    </row>
    <row r="186" ht="15.75" customHeight="1" s="371">
      <c r="A186" s="4" t="n"/>
      <c r="B186" s="4" t="n"/>
      <c r="C186" s="4" t="n"/>
      <c r="D186" s="4" t="n"/>
      <c r="E186" s="4" t="n"/>
      <c r="F186" s="4" t="n"/>
      <c r="G186" s="4" t="n"/>
      <c r="H186" s="4" t="n"/>
    </row>
    <row r="187" ht="15.75" customHeight="1" s="371">
      <c r="A187" s="4" t="n"/>
      <c r="B187" s="4" t="n"/>
      <c r="C187" s="4" t="n"/>
      <c r="D187" s="4" t="n"/>
      <c r="E187" s="4" t="n"/>
      <c r="F187" s="4" t="n"/>
      <c r="G187" s="4" t="n"/>
      <c r="H187" s="4" t="n"/>
    </row>
    <row r="188" ht="15.75" customHeight="1" s="371">
      <c r="A188" s="4" t="n"/>
      <c r="B188" s="4" t="n"/>
      <c r="C188" s="4" t="n"/>
      <c r="D188" s="4" t="n"/>
      <c r="E188" s="4" t="n"/>
      <c r="F188" s="4" t="n"/>
      <c r="G188" s="4" t="n"/>
      <c r="H188" s="4" t="n"/>
    </row>
    <row r="189" ht="15.75" customHeight="1" s="371">
      <c r="A189" s="4" t="n"/>
      <c r="B189" s="4" t="n"/>
      <c r="C189" s="4" t="n"/>
      <c r="D189" s="4" t="n"/>
      <c r="E189" s="4" t="n"/>
      <c r="F189" s="4" t="n"/>
      <c r="G189" s="4" t="n"/>
      <c r="H189" s="4" t="n"/>
    </row>
    <row r="190" ht="15.75" customHeight="1" s="371">
      <c r="A190" s="4" t="n"/>
      <c r="B190" s="4" t="n"/>
      <c r="C190" s="4" t="n"/>
      <c r="D190" s="4" t="n"/>
      <c r="E190" s="4" t="n"/>
      <c r="F190" s="4" t="n"/>
      <c r="G190" s="4" t="n"/>
      <c r="H190" s="4" t="n"/>
    </row>
    <row r="191" ht="15.75" customHeight="1" s="371">
      <c r="A191" s="4" t="n"/>
      <c r="B191" s="4" t="n"/>
      <c r="C191" s="4" t="n"/>
      <c r="D191" s="4" t="n"/>
      <c r="E191" s="4" t="n"/>
      <c r="F191" s="4" t="n"/>
      <c r="G191" s="4" t="n"/>
      <c r="H191" s="4" t="n"/>
    </row>
    <row r="192" ht="15.75" customHeight="1" s="371">
      <c r="A192" s="4" t="n"/>
      <c r="B192" s="4" t="n"/>
      <c r="C192" s="4" t="n"/>
      <c r="D192" s="4" t="n"/>
      <c r="E192" s="4" t="n"/>
      <c r="F192" s="4" t="n"/>
      <c r="G192" s="4" t="n"/>
      <c r="H192" s="4" t="n"/>
    </row>
    <row r="193" ht="15.75" customHeight="1" s="371">
      <c r="A193" s="4" t="n"/>
      <c r="B193" s="4" t="n"/>
      <c r="C193" s="4" t="n"/>
      <c r="D193" s="4" t="n"/>
      <c r="E193" s="4" t="n"/>
      <c r="F193" s="4" t="n"/>
      <c r="G193" s="4" t="n"/>
      <c r="H193" s="4" t="n"/>
    </row>
    <row r="194" ht="15.75" customHeight="1" s="371">
      <c r="A194" s="4" t="n"/>
      <c r="B194" s="4" t="n"/>
      <c r="C194" s="4" t="n"/>
      <c r="D194" s="4" t="n"/>
      <c r="E194" s="4" t="n"/>
      <c r="F194" s="4" t="n"/>
      <c r="G194" s="4" t="n"/>
      <c r="H194" s="4" t="n"/>
    </row>
    <row r="195" ht="15.75" customHeight="1" s="371">
      <c r="A195" s="4" t="n"/>
      <c r="B195" s="4" t="n"/>
      <c r="C195" s="4" t="n"/>
      <c r="D195" s="4" t="n"/>
      <c r="E195" s="4" t="n"/>
      <c r="F195" s="4" t="n"/>
      <c r="G195" s="4" t="n"/>
      <c r="H195" s="4" t="n"/>
    </row>
    <row r="196" ht="15.75" customHeight="1" s="371">
      <c r="A196" s="4" t="n"/>
      <c r="B196" s="4" t="n"/>
      <c r="C196" s="4" t="n"/>
      <c r="D196" s="4" t="n"/>
      <c r="E196" s="4" t="n"/>
      <c r="F196" s="4" t="n"/>
      <c r="G196" s="4" t="n"/>
      <c r="H196" s="4" t="n"/>
    </row>
    <row r="197" ht="15.75" customHeight="1" s="371">
      <c r="A197" s="4" t="n"/>
      <c r="B197" s="4" t="n"/>
      <c r="C197" s="4" t="n"/>
      <c r="D197" s="4" t="n"/>
      <c r="E197" s="4" t="n"/>
      <c r="F197" s="4" t="n"/>
      <c r="G197" s="4" t="n"/>
      <c r="H197" s="4" t="n"/>
    </row>
    <row r="198" ht="15.75" customHeight="1" s="371">
      <c r="A198" s="4" t="n"/>
      <c r="B198" s="4" t="n"/>
      <c r="C198" s="4" t="n"/>
      <c r="D198" s="4" t="n"/>
      <c r="E198" s="4" t="n"/>
      <c r="F198" s="4" t="n"/>
      <c r="G198" s="4" t="n"/>
      <c r="H198" s="4" t="n"/>
    </row>
    <row r="199" ht="15.75" customHeight="1" s="371">
      <c r="A199" s="4" t="n"/>
      <c r="B199" s="4" t="n"/>
      <c r="C199" s="4" t="n"/>
      <c r="D199" s="4" t="n"/>
      <c r="E199" s="4" t="n"/>
      <c r="F199" s="4" t="n"/>
      <c r="G199" s="4" t="n"/>
      <c r="H199" s="4" t="n"/>
    </row>
    <row r="200" ht="15.75" customHeight="1" s="371">
      <c r="A200" s="4" t="n"/>
      <c r="B200" s="4" t="n"/>
      <c r="C200" s="4" t="n"/>
      <c r="D200" s="4" t="n"/>
      <c r="E200" s="4" t="n"/>
      <c r="F200" s="4" t="n"/>
      <c r="G200" s="4" t="n"/>
      <c r="H200" s="4" t="n"/>
    </row>
    <row r="201" ht="15.75" customHeight="1" s="371">
      <c r="A201" s="4" t="n"/>
      <c r="B201" s="4" t="n"/>
      <c r="C201" s="4" t="n"/>
      <c r="D201" s="4" t="n"/>
      <c r="E201" s="4" t="n"/>
      <c r="F201" s="4" t="n"/>
      <c r="G201" s="4" t="n"/>
      <c r="H201" s="4" t="n"/>
    </row>
    <row r="202" ht="15.75" customHeight="1" s="371">
      <c r="A202" s="4" t="n"/>
      <c r="B202" s="4" t="n"/>
      <c r="C202" s="4" t="n"/>
      <c r="D202" s="4" t="n"/>
      <c r="E202" s="4" t="n"/>
      <c r="F202" s="4" t="n"/>
      <c r="G202" s="4" t="n"/>
      <c r="H202" s="4" t="n"/>
    </row>
    <row r="203" ht="15.75" customHeight="1" s="371">
      <c r="A203" s="4" t="n"/>
      <c r="B203" s="4" t="n"/>
      <c r="C203" s="4" t="n"/>
      <c r="D203" s="4" t="n"/>
      <c r="E203" s="4" t="n"/>
      <c r="F203" s="4" t="n"/>
      <c r="G203" s="4" t="n"/>
      <c r="H203" s="4" t="n"/>
    </row>
    <row r="204" ht="15.75" customHeight="1" s="371">
      <c r="A204" s="4" t="n"/>
      <c r="B204" s="4" t="n"/>
      <c r="C204" s="4" t="n"/>
      <c r="D204" s="4" t="n"/>
      <c r="E204" s="4" t="n"/>
      <c r="F204" s="4" t="n"/>
      <c r="G204" s="4" t="n"/>
      <c r="H204" s="4" t="n"/>
    </row>
    <row r="205" ht="15.75" customHeight="1" s="371">
      <c r="A205" s="4" t="n"/>
      <c r="B205" s="4" t="n"/>
      <c r="C205" s="4" t="n"/>
      <c r="D205" s="4" t="n"/>
      <c r="E205" s="4" t="n"/>
      <c r="F205" s="4" t="n"/>
      <c r="G205" s="4" t="n"/>
      <c r="H205" s="4" t="n"/>
    </row>
    <row r="206" ht="15.75" customHeight="1" s="371">
      <c r="A206" s="4" t="n"/>
      <c r="B206" s="4" t="n"/>
      <c r="C206" s="4" t="n"/>
      <c r="D206" s="4" t="n"/>
      <c r="E206" s="4" t="n"/>
      <c r="F206" s="4" t="n"/>
      <c r="G206" s="4" t="n"/>
      <c r="H206" s="4" t="n"/>
    </row>
    <row r="207" ht="15.75" customHeight="1" s="371">
      <c r="A207" s="4" t="n"/>
      <c r="B207" s="4" t="n"/>
      <c r="C207" s="4" t="n"/>
      <c r="D207" s="4" t="n"/>
      <c r="E207" s="4" t="n"/>
      <c r="F207" s="4" t="n"/>
      <c r="G207" s="4" t="n"/>
      <c r="H207" s="4" t="n"/>
    </row>
    <row r="208" ht="15.75" customHeight="1" s="371">
      <c r="A208" s="4" t="n"/>
      <c r="B208" s="4" t="n"/>
      <c r="C208" s="4" t="n"/>
      <c r="D208" s="4" t="n"/>
      <c r="E208" s="4" t="n"/>
      <c r="F208" s="4" t="n"/>
      <c r="G208" s="4" t="n"/>
      <c r="H208" s="4" t="n"/>
    </row>
    <row r="209" ht="15.75" customHeight="1" s="371">
      <c r="A209" s="4" t="n"/>
      <c r="B209" s="4" t="n"/>
      <c r="C209" s="4" t="n"/>
      <c r="D209" s="4" t="n"/>
      <c r="E209" s="4" t="n"/>
      <c r="F209" s="4" t="n"/>
      <c r="G209" s="4" t="n"/>
      <c r="H209" s="4" t="n"/>
    </row>
    <row r="210" ht="15.75" customHeight="1" s="371">
      <c r="A210" s="4" t="n"/>
      <c r="B210" s="4" t="n"/>
      <c r="C210" s="4" t="n"/>
      <c r="D210" s="4" t="n"/>
      <c r="E210" s="4" t="n"/>
      <c r="F210" s="4" t="n"/>
      <c r="G210" s="4" t="n"/>
      <c r="H210" s="4" t="n"/>
    </row>
    <row r="211" ht="15.75" customHeight="1" s="371">
      <c r="A211" s="4" t="n"/>
      <c r="B211" s="4" t="n"/>
      <c r="C211" s="4" t="n"/>
      <c r="D211" s="4" t="n"/>
      <c r="E211" s="4" t="n"/>
      <c r="F211" s="4" t="n"/>
      <c r="G211" s="4" t="n"/>
      <c r="H211" s="4" t="n"/>
    </row>
    <row r="212" ht="15.75" customHeight="1" s="371">
      <c r="A212" s="4" t="n"/>
      <c r="B212" s="4" t="n"/>
      <c r="C212" s="4" t="n"/>
      <c r="D212" s="4" t="n"/>
      <c r="E212" s="4" t="n"/>
      <c r="F212" s="4" t="n"/>
      <c r="G212" s="4" t="n"/>
      <c r="H212" s="4" t="n"/>
    </row>
    <row r="213" ht="15.75" customHeight="1" s="371">
      <c r="A213" s="4" t="n"/>
      <c r="B213" s="4" t="n"/>
      <c r="C213" s="4" t="n"/>
      <c r="D213" s="4" t="n"/>
      <c r="E213" s="4" t="n"/>
      <c r="F213" s="4" t="n"/>
      <c r="G213" s="4" t="n"/>
      <c r="H213" s="4" t="n"/>
    </row>
    <row r="214" ht="15.75" customHeight="1" s="371">
      <c r="A214" s="4" t="n"/>
      <c r="B214" s="4" t="n"/>
      <c r="C214" s="4" t="n"/>
      <c r="D214" s="4" t="n"/>
      <c r="E214" s="4" t="n"/>
      <c r="F214" s="4" t="n"/>
      <c r="G214" s="4" t="n"/>
      <c r="H214" s="4" t="n"/>
    </row>
    <row r="215" ht="15.75" customHeight="1" s="371">
      <c r="A215" s="4" t="n"/>
      <c r="B215" s="4" t="n"/>
      <c r="C215" s="4" t="n"/>
      <c r="D215" s="4" t="n"/>
      <c r="E215" s="4" t="n"/>
      <c r="F215" s="4" t="n"/>
      <c r="G215" s="4" t="n"/>
      <c r="H215" s="4" t="n"/>
    </row>
    <row r="216" ht="15.75" customHeight="1" s="371">
      <c r="A216" s="4" t="n"/>
      <c r="B216" s="4" t="n"/>
      <c r="C216" s="4" t="n"/>
      <c r="D216" s="4" t="n"/>
      <c r="E216" s="4" t="n"/>
      <c r="F216" s="4" t="n"/>
      <c r="G216" s="4" t="n"/>
      <c r="H216" s="4" t="n"/>
    </row>
    <row r="217" ht="15.75" customHeight="1" s="371">
      <c r="A217" s="4" t="n"/>
      <c r="B217" s="4" t="n"/>
      <c r="C217" s="4" t="n"/>
      <c r="D217" s="4" t="n"/>
      <c r="E217" s="4" t="n"/>
      <c r="F217" s="4" t="n"/>
      <c r="G217" s="4" t="n"/>
      <c r="H217" s="4" t="n"/>
    </row>
    <row r="218" ht="15.75" customHeight="1" s="371">
      <c r="A218" s="4" t="n"/>
      <c r="B218" s="4" t="n"/>
      <c r="C218" s="4" t="n"/>
      <c r="D218" s="4" t="n"/>
      <c r="E218" s="4" t="n"/>
      <c r="F218" s="4" t="n"/>
      <c r="G218" s="4" t="n"/>
      <c r="H218" s="4" t="n"/>
    </row>
    <row r="219" ht="15.75" customHeight="1" s="371">
      <c r="A219" s="4" t="n"/>
      <c r="B219" s="4" t="n"/>
      <c r="C219" s="4" t="n"/>
      <c r="D219" s="4" t="n"/>
      <c r="E219" s="4" t="n"/>
      <c r="F219" s="4" t="n"/>
      <c r="G219" s="4" t="n"/>
      <c r="H219" s="4" t="n"/>
    </row>
    <row r="220" ht="15.75" customHeight="1" s="371">
      <c r="A220" s="4" t="n"/>
      <c r="B220" s="4" t="n"/>
      <c r="C220" s="4" t="n"/>
      <c r="D220" s="4" t="n"/>
      <c r="E220" s="4" t="n"/>
      <c r="F220" s="4" t="n"/>
      <c r="G220" s="4" t="n"/>
      <c r="H220" s="4" t="n"/>
    </row>
    <row r="221" ht="15.75" customHeight="1" s="371">
      <c r="A221" s="4" t="n"/>
      <c r="B221" s="4" t="n"/>
      <c r="C221" s="4" t="n"/>
      <c r="D221" s="4" t="n"/>
      <c r="E221" s="4" t="n"/>
      <c r="F221" s="4" t="n"/>
      <c r="G221" s="4" t="n"/>
      <c r="H221" s="4" t="n"/>
    </row>
    <row r="222" ht="15.75" customHeight="1" s="371">
      <c r="A222" s="4" t="n"/>
      <c r="B222" s="4" t="n"/>
      <c r="C222" s="4" t="n"/>
      <c r="D222" s="4" t="n"/>
      <c r="E222" s="4" t="n"/>
      <c r="F222" s="4" t="n"/>
      <c r="G222" s="4" t="n"/>
      <c r="H222" s="4" t="n"/>
    </row>
    <row r="223" ht="15.75" customHeight="1" s="371">
      <c r="A223" s="4" t="n"/>
      <c r="B223" s="4" t="n"/>
      <c r="C223" s="4" t="n"/>
      <c r="D223" s="4" t="n"/>
      <c r="E223" s="4" t="n"/>
      <c r="F223" s="4" t="n"/>
      <c r="G223" s="4" t="n"/>
      <c r="H223" s="4" t="n"/>
    </row>
    <row r="224" ht="15.75" customHeight="1" s="371">
      <c r="A224" s="4" t="n"/>
      <c r="B224" s="4" t="n"/>
      <c r="C224" s="4" t="n"/>
      <c r="D224" s="4" t="n"/>
      <c r="E224" s="4" t="n"/>
      <c r="F224" s="4" t="n"/>
      <c r="G224" s="4" t="n"/>
      <c r="H224" s="4" t="n"/>
    </row>
    <row r="225" ht="15.75" customHeight="1" s="371">
      <c r="A225" s="4" t="n"/>
      <c r="B225" s="4" t="n"/>
      <c r="C225" s="4" t="n"/>
      <c r="D225" s="4" t="n"/>
      <c r="E225" s="4" t="n"/>
      <c r="F225" s="4" t="n"/>
      <c r="G225" s="4" t="n"/>
      <c r="H225" s="4" t="n"/>
    </row>
    <row r="226" ht="15.75" customHeight="1" s="371">
      <c r="A226" s="4" t="n"/>
      <c r="B226" s="4" t="n"/>
      <c r="C226" s="4" t="n"/>
      <c r="D226" s="4" t="n"/>
      <c r="E226" s="4" t="n"/>
      <c r="F226" s="4" t="n"/>
      <c r="G226" s="4" t="n"/>
      <c r="H226" s="4" t="n"/>
    </row>
    <row r="227" ht="15.75" customHeight="1" s="371">
      <c r="A227" s="4" t="n"/>
      <c r="B227" s="4" t="n"/>
      <c r="C227" s="4" t="n"/>
      <c r="D227" s="4" t="n"/>
      <c r="E227" s="4" t="n"/>
      <c r="F227" s="4" t="n"/>
      <c r="G227" s="4" t="n"/>
      <c r="H227" s="4" t="n"/>
    </row>
    <row r="228" ht="15.75" customHeight="1" s="371">
      <c r="A228" s="4" t="n"/>
      <c r="B228" s="4" t="n"/>
      <c r="C228" s="4" t="n"/>
      <c r="D228" s="4" t="n"/>
      <c r="E228" s="4" t="n"/>
      <c r="F228" s="4" t="n"/>
      <c r="G228" s="4" t="n"/>
      <c r="H228" s="4" t="n"/>
    </row>
    <row r="229" ht="15.75" customHeight="1" s="371">
      <c r="A229" s="4" t="n"/>
      <c r="B229" s="4" t="n"/>
      <c r="C229" s="4" t="n"/>
      <c r="D229" s="4" t="n"/>
      <c r="E229" s="4" t="n"/>
      <c r="F229" s="4" t="n"/>
      <c r="G229" s="4" t="n"/>
      <c r="H229" s="4" t="n"/>
    </row>
    <row r="230" ht="15.75" customHeight="1" s="371">
      <c r="A230" s="4" t="n"/>
      <c r="B230" s="4" t="n"/>
      <c r="C230" s="4" t="n"/>
      <c r="D230" s="4" t="n"/>
      <c r="E230" s="4" t="n"/>
      <c r="F230" s="4" t="n"/>
      <c r="G230" s="4" t="n"/>
      <c r="H230" s="4" t="n"/>
    </row>
    <row r="231" ht="15.75" customHeight="1" s="371">
      <c r="A231" s="4" t="n"/>
      <c r="B231" s="4" t="n"/>
      <c r="C231" s="4" t="n"/>
      <c r="D231" s="4" t="n"/>
      <c r="E231" s="4" t="n"/>
      <c r="F231" s="4" t="n"/>
      <c r="G231" s="4" t="n"/>
      <c r="H231" s="4" t="n"/>
    </row>
    <row r="232" ht="15.75" customHeight="1" s="371">
      <c r="A232" s="4" t="n"/>
      <c r="B232" s="4" t="n"/>
      <c r="C232" s="4" t="n"/>
      <c r="D232" s="4" t="n"/>
      <c r="E232" s="4" t="n"/>
      <c r="F232" s="4" t="n"/>
      <c r="G232" s="4" t="n"/>
      <c r="H232" s="4" t="n"/>
    </row>
    <row r="233" ht="15.75" customHeight="1" s="371">
      <c r="A233" s="4" t="n"/>
      <c r="B233" s="4" t="n"/>
      <c r="C233" s="4" t="n"/>
      <c r="D233" s="4" t="n"/>
      <c r="E233" s="4" t="n"/>
      <c r="F233" s="4" t="n"/>
      <c r="G233" s="4" t="n"/>
      <c r="H233" s="4" t="n"/>
    </row>
    <row r="234" ht="15.75" customHeight="1" s="371">
      <c r="A234" s="4" t="n"/>
      <c r="B234" s="4" t="n"/>
      <c r="C234" s="4" t="n"/>
      <c r="D234" s="4" t="n"/>
      <c r="E234" s="4" t="n"/>
      <c r="F234" s="4" t="n"/>
      <c r="G234" s="4" t="n"/>
      <c r="H234" s="4" t="n"/>
    </row>
    <row r="235" ht="15.75" customHeight="1" s="371">
      <c r="A235" s="4" t="n"/>
      <c r="B235" s="4" t="n"/>
      <c r="C235" s="4" t="n"/>
      <c r="D235" s="4" t="n"/>
      <c r="E235" s="4" t="n"/>
      <c r="F235" s="4" t="n"/>
      <c r="G235" s="4" t="n"/>
      <c r="H235" s="4" t="n"/>
    </row>
    <row r="236" ht="15.75" customHeight="1" s="371">
      <c r="A236" s="4" t="n"/>
      <c r="B236" s="4" t="n"/>
      <c r="C236" s="4" t="n"/>
      <c r="D236" s="4" t="n"/>
      <c r="E236" s="4" t="n"/>
      <c r="F236" s="4" t="n"/>
      <c r="G236" s="4" t="n"/>
      <c r="H236" s="4" t="n"/>
    </row>
    <row r="237" ht="15.75" customHeight="1" s="371">
      <c r="A237" s="4" t="n"/>
      <c r="B237" s="4" t="n"/>
      <c r="C237" s="4" t="n"/>
      <c r="D237" s="4" t="n"/>
      <c r="E237" s="4" t="n"/>
      <c r="F237" s="4" t="n"/>
      <c r="G237" s="4" t="n"/>
      <c r="H237" s="4" t="n"/>
    </row>
    <row r="238" ht="15.75" customHeight="1" s="371">
      <c r="A238" s="4" t="n"/>
      <c r="B238" s="4" t="n"/>
      <c r="C238" s="4" t="n"/>
      <c r="D238" s="4" t="n"/>
      <c r="E238" s="4" t="n"/>
      <c r="F238" s="4" t="n"/>
      <c r="G238" s="4" t="n"/>
      <c r="H238" s="4" t="n"/>
    </row>
    <row r="239" ht="15.75" customHeight="1" s="371">
      <c r="A239" s="4" t="n"/>
      <c r="B239" s="4" t="n"/>
      <c r="C239" s="4" t="n"/>
      <c r="D239" s="4" t="n"/>
      <c r="E239" s="4" t="n"/>
      <c r="F239" s="4" t="n"/>
      <c r="G239" s="4" t="n"/>
      <c r="H239" s="4" t="n"/>
    </row>
    <row r="240" ht="15.75" customHeight="1" s="371">
      <c r="A240" s="4" t="n"/>
      <c r="B240" s="4" t="n"/>
      <c r="C240" s="4" t="n"/>
      <c r="D240" s="4" t="n"/>
      <c r="E240" s="4" t="n"/>
      <c r="F240" s="4" t="n"/>
      <c r="G240" s="4" t="n"/>
      <c r="H240" s="4" t="n"/>
    </row>
    <row r="241" ht="15.75" customHeight="1" s="371">
      <c r="A241" s="4" t="n"/>
      <c r="B241" s="4" t="n"/>
      <c r="C241" s="4" t="n"/>
      <c r="D241" s="4" t="n"/>
      <c r="E241" s="4" t="n"/>
      <c r="F241" s="4" t="n"/>
      <c r="G241" s="4" t="n"/>
      <c r="H241" s="4" t="n"/>
    </row>
    <row r="242" ht="15.75" customHeight="1" s="371">
      <c r="A242" s="4" t="n"/>
      <c r="B242" s="4" t="n"/>
      <c r="C242" s="4" t="n"/>
      <c r="D242" s="4" t="n"/>
      <c r="E242" s="4" t="n"/>
      <c r="F242" s="4" t="n"/>
      <c r="G242" s="4" t="n"/>
      <c r="H242" s="4" t="n"/>
    </row>
    <row r="243" ht="15.75" customHeight="1" s="371">
      <c r="A243" s="4" t="n"/>
      <c r="B243" s="4" t="n"/>
      <c r="C243" s="4" t="n"/>
      <c r="D243" s="4" t="n"/>
      <c r="E243" s="4" t="n"/>
      <c r="F243" s="4" t="n"/>
      <c r="G243" s="4" t="n"/>
      <c r="H243" s="4" t="n"/>
    </row>
    <row r="244" ht="15.75" customHeight="1" s="371">
      <c r="A244" s="4" t="n"/>
      <c r="B244" s="4" t="n"/>
      <c r="C244" s="4" t="n"/>
      <c r="D244" s="4" t="n"/>
      <c r="E244" s="4" t="n"/>
      <c r="F244" s="4" t="n"/>
      <c r="G244" s="4" t="n"/>
      <c r="H244" s="4" t="n"/>
    </row>
    <row r="245" ht="15.75" customHeight="1" s="371">
      <c r="A245" s="4" t="n"/>
      <c r="B245" s="4" t="n"/>
      <c r="C245" s="4" t="n"/>
      <c r="D245" s="4" t="n"/>
      <c r="E245" s="4" t="n"/>
      <c r="F245" s="4" t="n"/>
      <c r="G245" s="4" t="n"/>
      <c r="H245" s="4" t="n"/>
    </row>
    <row r="246" ht="15.75" customHeight="1" s="371">
      <c r="A246" s="4" t="n"/>
      <c r="B246" s="4" t="n"/>
      <c r="C246" s="4" t="n"/>
      <c r="D246" s="4" t="n"/>
      <c r="E246" s="4" t="n"/>
      <c r="F246" s="4" t="n"/>
      <c r="G246" s="4" t="n"/>
      <c r="H246" s="4" t="n"/>
    </row>
    <row r="247" ht="15.75" customHeight="1" s="371">
      <c r="A247" s="4" t="n"/>
      <c r="B247" s="4" t="n"/>
      <c r="C247" s="4" t="n"/>
      <c r="D247" s="4" t="n"/>
      <c r="E247" s="4" t="n"/>
      <c r="F247" s="4" t="n"/>
      <c r="G247" s="4" t="n"/>
      <c r="H247" s="4" t="n"/>
    </row>
    <row r="248" ht="15.75" customHeight="1" s="371">
      <c r="A248" s="4" t="n"/>
      <c r="B248" s="4" t="n"/>
      <c r="C248" s="4" t="n"/>
      <c r="D248" s="4" t="n"/>
      <c r="E248" s="4" t="n"/>
      <c r="F248" s="4" t="n"/>
      <c r="G248" s="4" t="n"/>
      <c r="H248" s="4" t="n"/>
    </row>
    <row r="249" ht="15.75" customHeight="1" s="371">
      <c r="A249" s="4" t="n"/>
      <c r="B249" s="4" t="n"/>
      <c r="C249" s="4" t="n"/>
      <c r="D249" s="4" t="n"/>
      <c r="E249" s="4" t="n"/>
      <c r="F249" s="4" t="n"/>
      <c r="G249" s="4" t="n"/>
      <c r="H249" s="4" t="n"/>
    </row>
    <row r="250" ht="15.75" customHeight="1" s="371">
      <c r="A250" s="4" t="n"/>
      <c r="B250" s="4" t="n"/>
      <c r="C250" s="4" t="n"/>
      <c r="D250" s="4" t="n"/>
      <c r="E250" s="4" t="n"/>
      <c r="F250" s="4" t="n"/>
      <c r="G250" s="4" t="n"/>
      <c r="H250" s="4" t="n"/>
    </row>
    <row r="251" ht="15.75" customHeight="1" s="371">
      <c r="A251" s="4" t="n"/>
      <c r="B251" s="4" t="n"/>
      <c r="C251" s="4" t="n"/>
      <c r="D251" s="4" t="n"/>
      <c r="E251" s="4" t="n"/>
      <c r="F251" s="4" t="n"/>
      <c r="G251" s="4" t="n"/>
      <c r="H251" s="4" t="n"/>
    </row>
    <row r="252" ht="15.75" customHeight="1" s="371">
      <c r="A252" s="4" t="n"/>
      <c r="B252" s="4" t="n"/>
      <c r="C252" s="4" t="n"/>
      <c r="D252" s="4" t="n"/>
      <c r="E252" s="4" t="n"/>
      <c r="F252" s="4" t="n"/>
      <c r="G252" s="4" t="n"/>
      <c r="H252" s="4" t="n"/>
    </row>
    <row r="253" ht="15.75" customHeight="1" s="371">
      <c r="A253" s="4" t="n"/>
      <c r="B253" s="4" t="n"/>
      <c r="C253" s="4" t="n"/>
      <c r="D253" s="4" t="n"/>
      <c r="E253" s="4" t="n"/>
      <c r="F253" s="4" t="n"/>
      <c r="G253" s="4" t="n"/>
      <c r="H253" s="4" t="n"/>
    </row>
    <row r="254" ht="15.75" customHeight="1" s="371">
      <c r="A254" s="4" t="n"/>
      <c r="B254" s="4" t="n"/>
      <c r="C254" s="4" t="n"/>
      <c r="D254" s="4" t="n"/>
      <c r="E254" s="4" t="n"/>
      <c r="F254" s="4" t="n"/>
      <c r="G254" s="4" t="n"/>
      <c r="H254" s="4" t="n"/>
    </row>
    <row r="255" ht="15.75" customHeight="1" s="371">
      <c r="A255" s="4" t="n"/>
      <c r="B255" s="4" t="n"/>
      <c r="C255" s="4" t="n"/>
      <c r="D255" s="4" t="n"/>
      <c r="E255" s="4" t="n"/>
      <c r="F255" s="4" t="n"/>
      <c r="G255" s="4" t="n"/>
      <c r="H255" s="4" t="n"/>
    </row>
    <row r="256" ht="15.75" customHeight="1" s="371">
      <c r="A256" s="4" t="n"/>
      <c r="B256" s="4" t="n"/>
      <c r="C256" s="4" t="n"/>
      <c r="D256" s="4" t="n"/>
      <c r="E256" s="4" t="n"/>
      <c r="F256" s="4" t="n"/>
      <c r="G256" s="4" t="n"/>
      <c r="H256" s="4" t="n"/>
    </row>
    <row r="257" ht="15.75" customHeight="1" s="371">
      <c r="A257" s="4" t="n"/>
      <c r="B257" s="4" t="n"/>
      <c r="C257" s="4" t="n"/>
      <c r="D257" s="4" t="n"/>
      <c r="E257" s="4" t="n"/>
      <c r="F257" s="4" t="n"/>
      <c r="G257" s="4" t="n"/>
      <c r="H257" s="4" t="n"/>
    </row>
    <row r="258" ht="15.75" customHeight="1" s="371">
      <c r="A258" s="4" t="n"/>
      <c r="B258" s="4" t="n"/>
      <c r="C258" s="4" t="n"/>
      <c r="D258" s="4" t="n"/>
      <c r="E258" s="4" t="n"/>
      <c r="F258" s="4" t="n"/>
      <c r="G258" s="4" t="n"/>
      <c r="H258" s="4" t="n"/>
    </row>
    <row r="259" ht="15.75" customHeight="1" s="371">
      <c r="A259" s="4" t="n"/>
      <c r="B259" s="4" t="n"/>
      <c r="C259" s="4" t="n"/>
      <c r="D259" s="4" t="n"/>
      <c r="E259" s="4" t="n"/>
      <c r="F259" s="4" t="n"/>
      <c r="G259" s="4" t="n"/>
      <c r="H259" s="4" t="n"/>
    </row>
    <row r="260" ht="15.75" customHeight="1" s="371">
      <c r="A260" s="4" t="n"/>
      <c r="B260" s="4" t="n"/>
      <c r="C260" s="4" t="n"/>
      <c r="D260" s="4" t="n"/>
      <c r="E260" s="4" t="n"/>
      <c r="F260" s="4" t="n"/>
      <c r="G260" s="4" t="n"/>
      <c r="H260" s="4" t="n"/>
    </row>
    <row r="261" ht="15.75" customHeight="1" s="371">
      <c r="A261" s="4" t="n"/>
      <c r="B261" s="4" t="n"/>
      <c r="C261" s="4" t="n"/>
      <c r="D261" s="4" t="n"/>
      <c r="E261" s="4" t="n"/>
      <c r="F261" s="4" t="n"/>
      <c r="G261" s="4" t="n"/>
      <c r="H261" s="4" t="n"/>
    </row>
    <row r="262" ht="15.75" customHeight="1" s="371">
      <c r="A262" s="4" t="n"/>
      <c r="B262" s="4" t="n"/>
      <c r="C262" s="4" t="n"/>
      <c r="D262" s="4" t="n"/>
      <c r="E262" s="4" t="n"/>
      <c r="F262" s="4" t="n"/>
      <c r="G262" s="4" t="n"/>
      <c r="H262" s="4" t="n"/>
    </row>
    <row r="263" ht="15.75" customHeight="1" s="371">
      <c r="A263" s="4" t="n"/>
      <c r="B263" s="4" t="n"/>
      <c r="C263" s="4" t="n"/>
      <c r="D263" s="4" t="n"/>
      <c r="E263" s="4" t="n"/>
      <c r="F263" s="4" t="n"/>
      <c r="G263" s="4" t="n"/>
      <c r="H263" s="4" t="n"/>
    </row>
    <row r="264" ht="15.75" customHeight="1" s="371">
      <c r="A264" s="4" t="n"/>
      <c r="B264" s="4" t="n"/>
      <c r="C264" s="4" t="n"/>
      <c r="D264" s="4" t="n"/>
      <c r="E264" s="4" t="n"/>
      <c r="F264" s="4" t="n"/>
      <c r="G264" s="4" t="n"/>
      <c r="H264" s="4" t="n"/>
    </row>
    <row r="265" ht="15.75" customHeight="1" s="371">
      <c r="A265" s="4" t="n"/>
      <c r="B265" s="4" t="n"/>
      <c r="C265" s="4" t="n"/>
      <c r="D265" s="4" t="n"/>
      <c r="E265" s="4" t="n"/>
      <c r="F265" s="4" t="n"/>
      <c r="G265" s="4" t="n"/>
      <c r="H265" s="4" t="n"/>
    </row>
    <row r="266" ht="15.75" customHeight="1" s="371">
      <c r="A266" s="4" t="n"/>
      <c r="B266" s="4" t="n"/>
      <c r="C266" s="4" t="n"/>
      <c r="D266" s="4" t="n"/>
      <c r="E266" s="4" t="n"/>
      <c r="F266" s="4" t="n"/>
      <c r="G266" s="4" t="n"/>
      <c r="H266" s="4" t="n"/>
    </row>
    <row r="267" ht="15.75" customHeight="1" s="371">
      <c r="A267" s="4" t="n"/>
      <c r="B267" s="4" t="n"/>
      <c r="C267" s="4" t="n"/>
      <c r="D267" s="4" t="n"/>
      <c r="E267" s="4" t="n"/>
      <c r="F267" s="4" t="n"/>
      <c r="G267" s="4" t="n"/>
      <c r="H267" s="4" t="n"/>
    </row>
    <row r="268" ht="15.75" customHeight="1" s="371">
      <c r="A268" s="4" t="n"/>
      <c r="B268" s="4" t="n"/>
      <c r="C268" s="4" t="n"/>
      <c r="D268" s="4" t="n"/>
      <c r="E268" s="4" t="n"/>
      <c r="F268" s="4" t="n"/>
      <c r="G268" s="4" t="n"/>
      <c r="H268" s="4" t="n"/>
    </row>
    <row r="269" ht="15.75" customHeight="1" s="371">
      <c r="A269" s="4" t="n"/>
      <c r="B269" s="4" t="n"/>
      <c r="C269" s="4" t="n"/>
      <c r="D269" s="4" t="n"/>
      <c r="E269" s="4" t="n"/>
      <c r="F269" s="4" t="n"/>
      <c r="G269" s="4" t="n"/>
      <c r="H269" s="4" t="n"/>
    </row>
    <row r="270" ht="15.75" customHeight="1" s="371">
      <c r="A270" s="4" t="n"/>
      <c r="B270" s="4" t="n"/>
      <c r="C270" s="4" t="n"/>
      <c r="D270" s="4" t="n"/>
      <c r="E270" s="4" t="n"/>
      <c r="F270" s="4" t="n"/>
      <c r="G270" s="4" t="n"/>
      <c r="H270" s="4" t="n"/>
    </row>
    <row r="271" ht="15.75" customHeight="1" s="371">
      <c r="A271" s="4" t="n"/>
      <c r="B271" s="4" t="n"/>
      <c r="C271" s="4" t="n"/>
      <c r="D271" s="4" t="n"/>
      <c r="E271" s="4" t="n"/>
      <c r="F271" s="4" t="n"/>
      <c r="G271" s="4" t="n"/>
      <c r="H271" s="4" t="n"/>
    </row>
    <row r="272" ht="15.75" customHeight="1" s="371">
      <c r="A272" s="4" t="n"/>
      <c r="B272" s="4" t="n"/>
      <c r="C272" s="4" t="n"/>
      <c r="D272" s="4" t="n"/>
      <c r="E272" s="4" t="n"/>
      <c r="F272" s="4" t="n"/>
      <c r="G272" s="4" t="n"/>
      <c r="H272" s="4" t="n"/>
    </row>
    <row r="273" ht="15.75" customHeight="1" s="371">
      <c r="A273" s="4" t="n"/>
      <c r="B273" s="4" t="n"/>
      <c r="C273" s="4" t="n"/>
      <c r="D273" s="4" t="n"/>
      <c r="E273" s="4" t="n"/>
      <c r="F273" s="4" t="n"/>
      <c r="G273" s="4" t="n"/>
      <c r="H273" s="4" t="n"/>
    </row>
    <row r="274" ht="15.75" customHeight="1" s="371">
      <c r="A274" s="4" t="n"/>
      <c r="B274" s="4" t="n"/>
      <c r="C274" s="4" t="n"/>
      <c r="D274" s="4" t="n"/>
      <c r="E274" s="4" t="n"/>
      <c r="F274" s="4" t="n"/>
      <c r="G274" s="4" t="n"/>
      <c r="H274" s="4" t="n"/>
    </row>
    <row r="275" ht="15.75" customHeight="1" s="371">
      <c r="A275" s="4" t="n"/>
      <c r="B275" s="4" t="n"/>
      <c r="C275" s="4" t="n"/>
      <c r="D275" s="4" t="n"/>
      <c r="E275" s="4" t="n"/>
      <c r="F275" s="4" t="n"/>
      <c r="G275" s="4" t="n"/>
      <c r="H275" s="4" t="n"/>
    </row>
    <row r="276" ht="15.75" customHeight="1" s="371">
      <c r="A276" s="4" t="n"/>
      <c r="B276" s="4" t="n"/>
      <c r="C276" s="4" t="n"/>
      <c r="D276" s="4" t="n"/>
      <c r="E276" s="4" t="n"/>
      <c r="F276" s="4" t="n"/>
      <c r="G276" s="4" t="n"/>
      <c r="H276" s="4" t="n"/>
    </row>
    <row r="277" ht="15.75" customHeight="1" s="371">
      <c r="A277" s="4" t="n"/>
      <c r="B277" s="4" t="n"/>
      <c r="C277" s="4" t="n"/>
      <c r="D277" s="4" t="n"/>
      <c r="E277" s="4" t="n"/>
      <c r="F277" s="4" t="n"/>
      <c r="G277" s="4" t="n"/>
      <c r="H277" s="4" t="n"/>
    </row>
    <row r="278" ht="15.75" customHeight="1" s="371">
      <c r="A278" s="4" t="n"/>
      <c r="B278" s="4" t="n"/>
      <c r="C278" s="4" t="n"/>
      <c r="D278" s="4" t="n"/>
      <c r="E278" s="4" t="n"/>
      <c r="F278" s="4" t="n"/>
      <c r="G278" s="4" t="n"/>
      <c r="H278" s="4" t="n"/>
    </row>
    <row r="279" ht="15.75" customHeight="1" s="371">
      <c r="A279" s="4" t="n"/>
      <c r="B279" s="4" t="n"/>
      <c r="C279" s="4" t="n"/>
      <c r="D279" s="4" t="n"/>
      <c r="E279" s="4" t="n"/>
      <c r="F279" s="4" t="n"/>
      <c r="G279" s="4" t="n"/>
      <c r="H279" s="4" t="n"/>
    </row>
    <row r="280" ht="15.75" customHeight="1" s="371">
      <c r="A280" s="4" t="n"/>
      <c r="B280" s="4" t="n"/>
      <c r="C280" s="4" t="n"/>
      <c r="D280" s="4" t="n"/>
      <c r="E280" s="4" t="n"/>
      <c r="F280" s="4" t="n"/>
      <c r="G280" s="4" t="n"/>
      <c r="H280" s="4" t="n"/>
    </row>
    <row r="281" ht="15.75" customHeight="1" s="371">
      <c r="A281" s="4" t="n"/>
      <c r="B281" s="4" t="n"/>
      <c r="C281" s="4" t="n"/>
      <c r="D281" s="4" t="n"/>
      <c r="E281" s="4" t="n"/>
      <c r="F281" s="4" t="n"/>
      <c r="G281" s="4" t="n"/>
      <c r="H281" s="4" t="n"/>
    </row>
    <row r="282" ht="15.75" customHeight="1" s="371">
      <c r="A282" s="4" t="n"/>
      <c r="B282" s="4" t="n"/>
      <c r="C282" s="4" t="n"/>
      <c r="D282" s="4" t="n"/>
      <c r="E282" s="4" t="n"/>
      <c r="F282" s="4" t="n"/>
      <c r="G282" s="4" t="n"/>
      <c r="H282" s="4" t="n"/>
    </row>
    <row r="283" ht="15.75" customHeight="1" s="371">
      <c r="A283" s="4" t="n"/>
      <c r="B283" s="4" t="n"/>
      <c r="C283" s="4" t="n"/>
      <c r="D283" s="4" t="n"/>
      <c r="E283" s="4" t="n"/>
      <c r="F283" s="4" t="n"/>
      <c r="G283" s="4" t="n"/>
      <c r="H283" s="4" t="n"/>
    </row>
    <row r="284" ht="15.75" customHeight="1" s="371">
      <c r="A284" s="4" t="n"/>
      <c r="B284" s="4" t="n"/>
      <c r="C284" s="4" t="n"/>
      <c r="D284" s="4" t="n"/>
      <c r="E284" s="4" t="n"/>
      <c r="F284" s="4" t="n"/>
      <c r="G284" s="4" t="n"/>
      <c r="H284" s="4" t="n"/>
    </row>
    <row r="285" ht="15.75" customHeight="1" s="371">
      <c r="A285" s="4" t="n"/>
      <c r="B285" s="4" t="n"/>
      <c r="C285" s="4" t="n"/>
      <c r="D285" s="4" t="n"/>
      <c r="E285" s="4" t="n"/>
      <c r="F285" s="4" t="n"/>
      <c r="G285" s="4" t="n"/>
      <c r="H285" s="4" t="n"/>
    </row>
    <row r="286" ht="15.75" customHeight="1" s="371">
      <c r="A286" s="4" t="n"/>
      <c r="B286" s="4" t="n"/>
      <c r="C286" s="4" t="n"/>
      <c r="D286" s="4" t="n"/>
      <c r="E286" s="4" t="n"/>
      <c r="F286" s="4" t="n"/>
      <c r="G286" s="4" t="n"/>
      <c r="H286" s="4" t="n"/>
    </row>
    <row r="287" ht="15.75" customHeight="1" s="371">
      <c r="A287" s="4" t="n"/>
      <c r="B287" s="4" t="n"/>
      <c r="C287" s="4" t="n"/>
      <c r="D287" s="4" t="n"/>
      <c r="E287" s="4" t="n"/>
      <c r="F287" s="4" t="n"/>
      <c r="G287" s="4" t="n"/>
      <c r="H287" s="4" t="n"/>
    </row>
    <row r="288" ht="15.75" customHeight="1" s="371">
      <c r="A288" s="4" t="n"/>
      <c r="B288" s="4" t="n"/>
      <c r="C288" s="4" t="n"/>
      <c r="D288" s="4" t="n"/>
      <c r="E288" s="4" t="n"/>
      <c r="F288" s="4" t="n"/>
      <c r="G288" s="4" t="n"/>
      <c r="H288" s="4" t="n"/>
    </row>
    <row r="289" ht="15.75" customHeight="1" s="371">
      <c r="A289" s="4" t="n"/>
      <c r="B289" s="4" t="n"/>
      <c r="C289" s="4" t="n"/>
      <c r="D289" s="4" t="n"/>
      <c r="E289" s="4" t="n"/>
      <c r="F289" s="4" t="n"/>
      <c r="G289" s="4" t="n"/>
      <c r="H289" s="4" t="n"/>
    </row>
    <row r="290" ht="15.75" customHeight="1" s="371">
      <c r="A290" s="4" t="n"/>
      <c r="B290" s="4" t="n"/>
      <c r="C290" s="4" t="n"/>
      <c r="D290" s="4" t="n"/>
      <c r="E290" s="4" t="n"/>
      <c r="F290" s="4" t="n"/>
      <c r="G290" s="4" t="n"/>
      <c r="H290" s="4" t="n"/>
    </row>
    <row r="291" ht="15.75" customHeight="1" s="371">
      <c r="A291" s="4" t="n"/>
      <c r="B291" s="4" t="n"/>
      <c r="C291" s="4" t="n"/>
      <c r="D291" s="4" t="n"/>
      <c r="E291" s="4" t="n"/>
      <c r="F291" s="4" t="n"/>
      <c r="G291" s="4" t="n"/>
      <c r="H291" s="4" t="n"/>
    </row>
    <row r="292" ht="15.75" customHeight="1" s="371">
      <c r="A292" s="4" t="n"/>
      <c r="B292" s="4" t="n"/>
      <c r="C292" s="4" t="n"/>
      <c r="D292" s="4" t="n"/>
      <c r="E292" s="4" t="n"/>
      <c r="F292" s="4" t="n"/>
      <c r="G292" s="4" t="n"/>
      <c r="H292" s="4" t="n"/>
    </row>
    <row r="293" ht="15.75" customHeight="1" s="371">
      <c r="A293" s="4" t="n"/>
      <c r="B293" s="4" t="n"/>
      <c r="C293" s="4" t="n"/>
      <c r="D293" s="4" t="n"/>
      <c r="E293" s="4" t="n"/>
      <c r="F293" s="4" t="n"/>
      <c r="G293" s="4" t="n"/>
      <c r="H293" s="4" t="n"/>
    </row>
    <row r="294" ht="15.75" customHeight="1" s="371">
      <c r="A294" s="4" t="n"/>
      <c r="B294" s="4" t="n"/>
      <c r="C294" s="4" t="n"/>
      <c r="D294" s="4" t="n"/>
      <c r="E294" s="4" t="n"/>
      <c r="F294" s="4" t="n"/>
      <c r="G294" s="4" t="n"/>
      <c r="H294" s="4" t="n"/>
    </row>
    <row r="295" ht="15.75" customHeight="1" s="371">
      <c r="A295" s="4" t="n"/>
      <c r="B295" s="4" t="n"/>
      <c r="C295" s="4" t="n"/>
      <c r="D295" s="4" t="n"/>
      <c r="E295" s="4" t="n"/>
      <c r="F295" s="4" t="n"/>
      <c r="G295" s="4" t="n"/>
      <c r="H295" s="4" t="n"/>
    </row>
    <row r="296" ht="15.75" customHeight="1" s="371">
      <c r="A296" s="4" t="n"/>
      <c r="B296" s="4" t="n"/>
      <c r="C296" s="4" t="n"/>
      <c r="D296" s="4" t="n"/>
      <c r="E296" s="4" t="n"/>
      <c r="F296" s="4" t="n"/>
      <c r="G296" s="4" t="n"/>
      <c r="H296" s="4" t="n"/>
    </row>
    <row r="297" ht="15.75" customHeight="1" s="371">
      <c r="A297" s="4" t="n"/>
      <c r="B297" s="4" t="n"/>
      <c r="C297" s="4" t="n"/>
      <c r="D297" s="4" t="n"/>
      <c r="E297" s="4" t="n"/>
      <c r="F297" s="4" t="n"/>
      <c r="G297" s="4" t="n"/>
      <c r="H297" s="4" t="n"/>
    </row>
    <row r="298" ht="15.75" customHeight="1" s="371">
      <c r="A298" s="4" t="n"/>
      <c r="B298" s="4" t="n"/>
      <c r="C298" s="4" t="n"/>
      <c r="D298" s="4" t="n"/>
      <c r="E298" s="4" t="n"/>
      <c r="F298" s="4" t="n"/>
      <c r="G298" s="4" t="n"/>
      <c r="H298" s="4" t="n"/>
    </row>
    <row r="299" ht="15.75" customHeight="1" s="371">
      <c r="A299" s="4" t="n"/>
      <c r="B299" s="4" t="n"/>
      <c r="C299" s="4" t="n"/>
      <c r="D299" s="4" t="n"/>
      <c r="E299" s="4" t="n"/>
      <c r="F299" s="4" t="n"/>
      <c r="G299" s="4" t="n"/>
      <c r="H299" s="4" t="n"/>
    </row>
    <row r="300" ht="15.75" customHeight="1" s="371">
      <c r="A300" s="4" t="n"/>
      <c r="B300" s="4" t="n"/>
      <c r="C300" s="4" t="n"/>
      <c r="D300" s="4" t="n"/>
      <c r="E300" s="4" t="n"/>
      <c r="F300" s="4" t="n"/>
      <c r="G300" s="4" t="n"/>
      <c r="H300" s="4" t="n"/>
    </row>
    <row r="301" ht="15.75" customHeight="1" s="371">
      <c r="A301" s="4" t="n"/>
      <c r="B301" s="4" t="n"/>
      <c r="C301" s="4" t="n"/>
      <c r="D301" s="4" t="n"/>
      <c r="E301" s="4" t="n"/>
      <c r="F301" s="4" t="n"/>
      <c r="G301" s="4" t="n"/>
      <c r="H301" s="4" t="n"/>
    </row>
    <row r="302" ht="15.75" customHeight="1" s="371">
      <c r="A302" s="4" t="n"/>
      <c r="B302" s="4" t="n"/>
      <c r="C302" s="4" t="n"/>
      <c r="D302" s="4" t="n"/>
      <c r="E302" s="4" t="n"/>
      <c r="F302" s="4" t="n"/>
      <c r="G302" s="4" t="n"/>
      <c r="H302" s="4" t="n"/>
    </row>
    <row r="303" ht="15.75" customHeight="1" s="371">
      <c r="A303" s="4" t="n"/>
      <c r="B303" s="4" t="n"/>
      <c r="C303" s="4" t="n"/>
      <c r="D303" s="4" t="n"/>
      <c r="E303" s="4" t="n"/>
      <c r="F303" s="4" t="n"/>
      <c r="G303" s="4" t="n"/>
      <c r="H303" s="4" t="n"/>
    </row>
    <row r="304" ht="15.75" customHeight="1" s="371">
      <c r="A304" s="4" t="n"/>
      <c r="B304" s="4" t="n"/>
      <c r="C304" s="4" t="n"/>
      <c r="D304" s="4" t="n"/>
      <c r="E304" s="4" t="n"/>
      <c r="F304" s="4" t="n"/>
      <c r="G304" s="4" t="n"/>
      <c r="H304" s="4" t="n"/>
    </row>
    <row r="305" ht="15.75" customHeight="1" s="371">
      <c r="A305" s="4" t="n"/>
      <c r="B305" s="4" t="n"/>
      <c r="C305" s="4" t="n"/>
      <c r="D305" s="4" t="n"/>
      <c r="E305" s="4" t="n"/>
      <c r="F305" s="4" t="n"/>
      <c r="G305" s="4" t="n"/>
      <c r="H305" s="4" t="n"/>
    </row>
    <row r="306" ht="15.75" customHeight="1" s="371">
      <c r="A306" s="4" t="n"/>
      <c r="B306" s="4" t="n"/>
      <c r="C306" s="4" t="n"/>
      <c r="D306" s="4" t="n"/>
      <c r="E306" s="4" t="n"/>
      <c r="F306" s="4" t="n"/>
      <c r="G306" s="4" t="n"/>
      <c r="H306" s="4" t="n"/>
    </row>
    <row r="307" ht="15.75" customHeight="1" s="371">
      <c r="A307" s="4" t="n"/>
      <c r="B307" s="4" t="n"/>
      <c r="C307" s="4" t="n"/>
      <c r="D307" s="4" t="n"/>
      <c r="E307" s="4" t="n"/>
      <c r="F307" s="4" t="n"/>
      <c r="G307" s="4" t="n"/>
      <c r="H307" s="4" t="n"/>
    </row>
    <row r="308" ht="15.75" customHeight="1" s="371">
      <c r="A308" s="4" t="n"/>
      <c r="B308" s="4" t="n"/>
      <c r="C308" s="4" t="n"/>
      <c r="D308" s="4" t="n"/>
      <c r="E308" s="4" t="n"/>
      <c r="F308" s="4" t="n"/>
      <c r="G308" s="4" t="n"/>
      <c r="H308" s="4" t="n"/>
    </row>
    <row r="309" ht="15.75" customHeight="1" s="371">
      <c r="A309" s="4" t="n"/>
      <c r="B309" s="4" t="n"/>
      <c r="C309" s="4" t="n"/>
      <c r="D309" s="4" t="n"/>
      <c r="E309" s="4" t="n"/>
      <c r="F309" s="4" t="n"/>
      <c r="G309" s="4" t="n"/>
      <c r="H309" s="4" t="n"/>
    </row>
    <row r="310" ht="15.75" customHeight="1" s="371">
      <c r="A310" s="4" t="n"/>
      <c r="B310" s="4" t="n"/>
      <c r="C310" s="4" t="n"/>
      <c r="D310" s="4" t="n"/>
      <c r="E310" s="4" t="n"/>
      <c r="F310" s="4" t="n"/>
      <c r="G310" s="4" t="n"/>
      <c r="H310" s="4" t="n"/>
    </row>
    <row r="311" ht="15.75" customHeight="1" s="371">
      <c r="A311" s="4" t="n"/>
      <c r="B311" s="4" t="n"/>
      <c r="C311" s="4" t="n"/>
      <c r="D311" s="4" t="n"/>
      <c r="E311" s="4" t="n"/>
      <c r="F311" s="4" t="n"/>
      <c r="G311" s="4" t="n"/>
      <c r="H311" s="4" t="n"/>
    </row>
    <row r="312" ht="15.75" customHeight="1" s="371">
      <c r="A312" s="4" t="n"/>
      <c r="B312" s="4" t="n"/>
      <c r="C312" s="4" t="n"/>
      <c r="D312" s="4" t="n"/>
      <c r="E312" s="4" t="n"/>
      <c r="F312" s="4" t="n"/>
      <c r="G312" s="4" t="n"/>
      <c r="H312" s="4" t="n"/>
    </row>
    <row r="313" ht="15.75" customHeight="1" s="371">
      <c r="A313" s="4" t="n"/>
      <c r="B313" s="4" t="n"/>
      <c r="C313" s="4" t="n"/>
      <c r="D313" s="4" t="n"/>
      <c r="E313" s="4" t="n"/>
      <c r="F313" s="4" t="n"/>
      <c r="G313" s="4" t="n"/>
      <c r="H313" s="4" t="n"/>
    </row>
    <row r="314" ht="15.75" customHeight="1" s="371">
      <c r="A314" s="4" t="n"/>
      <c r="B314" s="4" t="n"/>
      <c r="C314" s="4" t="n"/>
      <c r="D314" s="4" t="n"/>
      <c r="E314" s="4" t="n"/>
      <c r="F314" s="4" t="n"/>
      <c r="G314" s="4" t="n"/>
      <c r="H314" s="4" t="n"/>
    </row>
    <row r="315" ht="15.75" customHeight="1" s="371">
      <c r="A315" s="4" t="n"/>
      <c r="B315" s="4" t="n"/>
      <c r="C315" s="4" t="n"/>
      <c r="D315" s="4" t="n"/>
      <c r="E315" s="4" t="n"/>
      <c r="F315" s="4" t="n"/>
      <c r="G315" s="4" t="n"/>
      <c r="H315" s="4" t="n"/>
    </row>
    <row r="316" ht="15.75" customHeight="1" s="371">
      <c r="A316" s="4" t="n"/>
      <c r="B316" s="4" t="n"/>
      <c r="C316" s="4" t="n"/>
      <c r="D316" s="4" t="n"/>
      <c r="E316" s="4" t="n"/>
      <c r="F316" s="4" t="n"/>
      <c r="G316" s="4" t="n"/>
      <c r="H316" s="4" t="n"/>
    </row>
    <row r="317" ht="15.75" customHeight="1" s="371">
      <c r="A317" s="4" t="n"/>
      <c r="B317" s="4" t="n"/>
      <c r="C317" s="4" t="n"/>
      <c r="D317" s="4" t="n"/>
      <c r="E317" s="4" t="n"/>
      <c r="F317" s="4" t="n"/>
      <c r="G317" s="4" t="n"/>
      <c r="H317" s="4" t="n"/>
    </row>
    <row r="318" ht="15.75" customHeight="1" s="371">
      <c r="A318" s="4" t="n"/>
      <c r="B318" s="4" t="n"/>
      <c r="C318" s="4" t="n"/>
      <c r="D318" s="4" t="n"/>
      <c r="E318" s="4" t="n"/>
      <c r="F318" s="4" t="n"/>
      <c r="G318" s="4" t="n"/>
      <c r="H318" s="4" t="n"/>
    </row>
    <row r="319" ht="15.75" customHeight="1" s="371">
      <c r="A319" s="4" t="n"/>
      <c r="B319" s="4" t="n"/>
      <c r="C319" s="4" t="n"/>
      <c r="D319" s="4" t="n"/>
      <c r="E319" s="4" t="n"/>
      <c r="F319" s="4" t="n"/>
      <c r="G319" s="4" t="n"/>
      <c r="H319" s="4" t="n"/>
    </row>
    <row r="320" ht="15.75" customHeight="1" s="371">
      <c r="A320" s="4" t="n"/>
      <c r="B320" s="4" t="n"/>
      <c r="C320" s="4" t="n"/>
      <c r="D320" s="4" t="n"/>
      <c r="E320" s="4" t="n"/>
      <c r="F320" s="4" t="n"/>
      <c r="G320" s="4" t="n"/>
      <c r="H320" s="4" t="n"/>
    </row>
    <row r="321" ht="15.75" customHeight="1" s="371">
      <c r="A321" s="4" t="n"/>
      <c r="B321" s="4" t="n"/>
      <c r="C321" s="4" t="n"/>
      <c r="D321" s="4" t="n"/>
      <c r="E321" s="4" t="n"/>
      <c r="F321" s="4" t="n"/>
      <c r="G321" s="4" t="n"/>
      <c r="H321" s="4" t="n"/>
    </row>
    <row r="322" ht="15.75" customHeight="1" s="371">
      <c r="A322" s="4" t="n"/>
      <c r="B322" s="4" t="n"/>
      <c r="C322" s="4" t="n"/>
      <c r="D322" s="4" t="n"/>
      <c r="E322" s="4" t="n"/>
      <c r="F322" s="4" t="n"/>
      <c r="G322" s="4" t="n"/>
      <c r="H322" s="4" t="n"/>
    </row>
    <row r="323" ht="15.75" customHeight="1" s="371">
      <c r="A323" s="4" t="n"/>
      <c r="B323" s="4" t="n"/>
      <c r="C323" s="4" t="n"/>
      <c r="D323" s="4" t="n"/>
      <c r="E323" s="4" t="n"/>
      <c r="F323" s="4" t="n"/>
      <c r="G323" s="4" t="n"/>
      <c r="H323" s="4" t="n"/>
    </row>
    <row r="324" ht="15.75" customHeight="1" s="371">
      <c r="A324" s="4" t="n"/>
      <c r="B324" s="4" t="n"/>
      <c r="C324" s="4" t="n"/>
      <c r="D324" s="4" t="n"/>
      <c r="E324" s="4" t="n"/>
      <c r="F324" s="4" t="n"/>
      <c r="G324" s="4" t="n"/>
      <c r="H324" s="4" t="n"/>
    </row>
    <row r="325" ht="15.75" customHeight="1" s="371">
      <c r="A325" s="4" t="n"/>
      <c r="B325" s="4" t="n"/>
      <c r="C325" s="4" t="n"/>
      <c r="D325" s="4" t="n"/>
      <c r="E325" s="4" t="n"/>
      <c r="F325" s="4" t="n"/>
      <c r="G325" s="4" t="n"/>
      <c r="H325" s="4" t="n"/>
    </row>
    <row r="326" ht="15.75" customHeight="1" s="371">
      <c r="A326" s="4" t="n"/>
      <c r="B326" s="4" t="n"/>
      <c r="C326" s="4" t="n"/>
      <c r="D326" s="4" t="n"/>
      <c r="E326" s="4" t="n"/>
      <c r="F326" s="4" t="n"/>
      <c r="G326" s="4" t="n"/>
      <c r="H326" s="4" t="n"/>
    </row>
    <row r="327" ht="15.75" customHeight="1" s="371">
      <c r="A327" s="4" t="n"/>
      <c r="B327" s="4" t="n"/>
      <c r="C327" s="4" t="n"/>
      <c r="D327" s="4" t="n"/>
      <c r="E327" s="4" t="n"/>
      <c r="F327" s="4" t="n"/>
      <c r="G327" s="4" t="n"/>
      <c r="H327" s="4" t="n"/>
    </row>
    <row r="328" ht="15.75" customHeight="1" s="371">
      <c r="A328" s="4" t="n"/>
      <c r="B328" s="4" t="n"/>
      <c r="C328" s="4" t="n"/>
      <c r="D328" s="4" t="n"/>
      <c r="E328" s="4" t="n"/>
      <c r="F328" s="4" t="n"/>
      <c r="G328" s="4" t="n"/>
      <c r="H328" s="4" t="n"/>
    </row>
    <row r="329" ht="15.75" customHeight="1" s="371">
      <c r="A329" s="4" t="n"/>
      <c r="B329" s="4" t="n"/>
      <c r="C329" s="4" t="n"/>
      <c r="D329" s="4" t="n"/>
      <c r="E329" s="4" t="n"/>
      <c r="F329" s="4" t="n"/>
      <c r="G329" s="4" t="n"/>
      <c r="H329" s="4" t="n"/>
    </row>
    <row r="330" ht="15.75" customHeight="1" s="371">
      <c r="A330" s="4" t="n"/>
      <c r="B330" s="4" t="n"/>
      <c r="C330" s="4" t="n"/>
      <c r="D330" s="4" t="n"/>
      <c r="E330" s="4" t="n"/>
      <c r="F330" s="4" t="n"/>
      <c r="G330" s="4" t="n"/>
      <c r="H330" s="4" t="n"/>
    </row>
    <row r="331" ht="15.75" customHeight="1" s="371">
      <c r="A331" s="4" t="n"/>
      <c r="B331" s="4" t="n"/>
      <c r="C331" s="4" t="n"/>
      <c r="D331" s="4" t="n"/>
      <c r="E331" s="4" t="n"/>
      <c r="F331" s="4" t="n"/>
      <c r="G331" s="4" t="n"/>
      <c r="H331" s="4" t="n"/>
    </row>
    <row r="332" ht="15.75" customHeight="1" s="371">
      <c r="A332" s="4" t="n"/>
      <c r="B332" s="4" t="n"/>
      <c r="C332" s="4" t="n"/>
      <c r="D332" s="4" t="n"/>
      <c r="E332" s="4" t="n"/>
      <c r="F332" s="4" t="n"/>
      <c r="G332" s="4" t="n"/>
      <c r="H332" s="4" t="n"/>
    </row>
    <row r="333" ht="15.75" customHeight="1" s="371">
      <c r="A333" s="4" t="n"/>
      <c r="B333" s="4" t="n"/>
      <c r="C333" s="4" t="n"/>
      <c r="D333" s="4" t="n"/>
      <c r="E333" s="4" t="n"/>
      <c r="F333" s="4" t="n"/>
      <c r="G333" s="4" t="n"/>
      <c r="H333" s="4" t="n"/>
    </row>
    <row r="334" ht="15.75" customHeight="1" s="371">
      <c r="A334" s="4" t="n"/>
      <c r="B334" s="4" t="n"/>
      <c r="C334" s="4" t="n"/>
      <c r="D334" s="4" t="n"/>
      <c r="E334" s="4" t="n"/>
      <c r="F334" s="4" t="n"/>
      <c r="G334" s="4" t="n"/>
      <c r="H334" s="4" t="n"/>
    </row>
    <row r="335" ht="15.75" customHeight="1" s="371">
      <c r="A335" s="4" t="n"/>
      <c r="B335" s="4" t="n"/>
      <c r="C335" s="4" t="n"/>
      <c r="D335" s="4" t="n"/>
      <c r="E335" s="4" t="n"/>
      <c r="F335" s="4" t="n"/>
      <c r="G335" s="4" t="n"/>
      <c r="H335" s="4" t="n"/>
    </row>
    <row r="336" ht="15.75" customHeight="1" s="371">
      <c r="A336" s="4" t="n"/>
      <c r="B336" s="4" t="n"/>
      <c r="C336" s="4" t="n"/>
      <c r="D336" s="4" t="n"/>
      <c r="E336" s="4" t="n"/>
      <c r="F336" s="4" t="n"/>
      <c r="G336" s="4" t="n"/>
      <c r="H336" s="4" t="n"/>
    </row>
    <row r="337" ht="15.75" customHeight="1" s="371">
      <c r="A337" s="4" t="n"/>
      <c r="B337" s="4" t="n"/>
      <c r="C337" s="4" t="n"/>
      <c r="D337" s="4" t="n"/>
      <c r="E337" s="4" t="n"/>
      <c r="F337" s="4" t="n"/>
      <c r="G337" s="4" t="n"/>
      <c r="H337" s="4" t="n"/>
    </row>
    <row r="338" ht="15.75" customHeight="1" s="371">
      <c r="A338" s="4" t="n"/>
      <c r="B338" s="4" t="n"/>
      <c r="C338" s="4" t="n"/>
      <c r="D338" s="4" t="n"/>
      <c r="E338" s="4" t="n"/>
      <c r="F338" s="4" t="n"/>
      <c r="G338" s="4" t="n"/>
      <c r="H338" s="4" t="n"/>
    </row>
    <row r="339" ht="15.75" customHeight="1" s="371">
      <c r="A339" s="4" t="n"/>
      <c r="B339" s="4" t="n"/>
      <c r="C339" s="4" t="n"/>
      <c r="D339" s="4" t="n"/>
      <c r="E339" s="4" t="n"/>
      <c r="F339" s="4" t="n"/>
      <c r="G339" s="4" t="n"/>
      <c r="H339" s="4" t="n"/>
    </row>
    <row r="340" ht="15.75" customHeight="1" s="371">
      <c r="A340" s="4" t="n"/>
      <c r="B340" s="4" t="n"/>
      <c r="C340" s="4" t="n"/>
      <c r="D340" s="4" t="n"/>
      <c r="E340" s="4" t="n"/>
      <c r="F340" s="4" t="n"/>
      <c r="G340" s="4" t="n"/>
      <c r="H340" s="4" t="n"/>
    </row>
    <row r="341" ht="15.75" customHeight="1" s="371">
      <c r="A341" s="4" t="n"/>
      <c r="B341" s="4" t="n"/>
      <c r="C341" s="4" t="n"/>
      <c r="D341" s="4" t="n"/>
      <c r="E341" s="4" t="n"/>
      <c r="F341" s="4" t="n"/>
      <c r="G341" s="4" t="n"/>
      <c r="H341" s="4" t="n"/>
    </row>
    <row r="342" ht="15.75" customHeight="1" s="371">
      <c r="A342" s="4" t="n"/>
      <c r="B342" s="4" t="n"/>
      <c r="C342" s="4" t="n"/>
      <c r="D342" s="4" t="n"/>
      <c r="E342" s="4" t="n"/>
      <c r="F342" s="4" t="n"/>
      <c r="G342" s="4" t="n"/>
      <c r="H342" s="4" t="n"/>
    </row>
    <row r="343" ht="15.75" customHeight="1" s="371">
      <c r="A343" s="4" t="n"/>
      <c r="B343" s="4" t="n"/>
      <c r="C343" s="4" t="n"/>
      <c r="D343" s="4" t="n"/>
      <c r="E343" s="4" t="n"/>
      <c r="F343" s="4" t="n"/>
      <c r="G343" s="4" t="n"/>
      <c r="H343" s="4" t="n"/>
    </row>
    <row r="344" ht="15.75" customHeight="1" s="371">
      <c r="A344" s="4" t="n"/>
      <c r="B344" s="4" t="n"/>
      <c r="C344" s="4" t="n"/>
      <c r="D344" s="4" t="n"/>
      <c r="E344" s="4" t="n"/>
      <c r="F344" s="4" t="n"/>
      <c r="G344" s="4" t="n"/>
      <c r="H344" s="4" t="n"/>
    </row>
    <row r="345" ht="15.75" customHeight="1" s="371">
      <c r="A345" s="4" t="n"/>
      <c r="B345" s="4" t="n"/>
      <c r="C345" s="4" t="n"/>
      <c r="D345" s="4" t="n"/>
      <c r="E345" s="4" t="n"/>
      <c r="F345" s="4" t="n"/>
      <c r="G345" s="4" t="n"/>
      <c r="H345" s="4" t="n"/>
    </row>
    <row r="346" ht="15.75" customHeight="1" s="371">
      <c r="A346" s="4" t="n"/>
      <c r="B346" s="4" t="n"/>
      <c r="C346" s="4" t="n"/>
      <c r="D346" s="4" t="n"/>
      <c r="E346" s="4" t="n"/>
      <c r="F346" s="4" t="n"/>
      <c r="G346" s="4" t="n"/>
      <c r="H346" s="4" t="n"/>
    </row>
    <row r="347" ht="15.75" customHeight="1" s="371">
      <c r="A347" s="4" t="n"/>
      <c r="B347" s="4" t="n"/>
      <c r="C347" s="4" t="n"/>
      <c r="D347" s="4" t="n"/>
      <c r="E347" s="4" t="n"/>
      <c r="F347" s="4" t="n"/>
      <c r="G347" s="4" t="n"/>
      <c r="H347" s="4" t="n"/>
    </row>
    <row r="348" ht="15.75" customHeight="1" s="371">
      <c r="A348" s="4" t="n"/>
      <c r="B348" s="4" t="n"/>
      <c r="C348" s="4" t="n"/>
      <c r="D348" s="4" t="n"/>
      <c r="E348" s="4" t="n"/>
      <c r="F348" s="4" t="n"/>
      <c r="G348" s="4" t="n"/>
      <c r="H348" s="4" t="n"/>
    </row>
    <row r="349" ht="15.75" customHeight="1" s="371">
      <c r="A349" s="4" t="n"/>
      <c r="B349" s="4" t="n"/>
      <c r="C349" s="4" t="n"/>
      <c r="D349" s="4" t="n"/>
      <c r="E349" s="4" t="n"/>
      <c r="F349" s="4" t="n"/>
      <c r="G349" s="4" t="n"/>
      <c r="H349" s="4" t="n"/>
    </row>
    <row r="350" ht="15.75" customHeight="1" s="371">
      <c r="A350" s="4" t="n"/>
      <c r="B350" s="4" t="n"/>
      <c r="C350" s="4" t="n"/>
      <c r="D350" s="4" t="n"/>
      <c r="E350" s="4" t="n"/>
      <c r="F350" s="4" t="n"/>
      <c r="G350" s="4" t="n"/>
      <c r="H350" s="4" t="n"/>
    </row>
    <row r="351" ht="15.75" customHeight="1" s="371">
      <c r="A351" s="4" t="n"/>
      <c r="B351" s="4" t="n"/>
      <c r="C351" s="4" t="n"/>
      <c r="D351" s="4" t="n"/>
      <c r="E351" s="4" t="n"/>
      <c r="F351" s="4" t="n"/>
      <c r="G351" s="4" t="n"/>
      <c r="H351" s="4" t="n"/>
    </row>
    <row r="352" ht="15.75" customHeight="1" s="371">
      <c r="A352" s="4" t="n"/>
      <c r="B352" s="4" t="n"/>
      <c r="C352" s="4" t="n"/>
      <c r="D352" s="4" t="n"/>
      <c r="E352" s="4" t="n"/>
      <c r="F352" s="4" t="n"/>
      <c r="G352" s="4" t="n"/>
      <c r="H352" s="4" t="n"/>
    </row>
    <row r="353" ht="15.75" customHeight="1" s="371">
      <c r="A353" s="4" t="n"/>
      <c r="B353" s="4" t="n"/>
      <c r="C353" s="4" t="n"/>
      <c r="D353" s="4" t="n"/>
      <c r="E353" s="4" t="n"/>
      <c r="F353" s="4" t="n"/>
      <c r="G353" s="4" t="n"/>
      <c r="H353" s="4" t="n"/>
    </row>
    <row r="354" ht="15.75" customHeight="1" s="371">
      <c r="A354" s="4" t="n"/>
      <c r="B354" s="4" t="n"/>
      <c r="C354" s="4" t="n"/>
      <c r="D354" s="4" t="n"/>
      <c r="E354" s="4" t="n"/>
      <c r="F354" s="4" t="n"/>
      <c r="G354" s="4" t="n"/>
      <c r="H354" s="4" t="n"/>
    </row>
    <row r="355" ht="15.75" customHeight="1" s="371">
      <c r="A355" s="4" t="n"/>
      <c r="B355" s="4" t="n"/>
      <c r="C355" s="4" t="n"/>
      <c r="D355" s="4" t="n"/>
      <c r="E355" s="4" t="n"/>
      <c r="F355" s="4" t="n"/>
      <c r="G355" s="4" t="n"/>
      <c r="H355" s="4" t="n"/>
    </row>
    <row r="356" ht="15.75" customHeight="1" s="371">
      <c r="A356" s="4" t="n"/>
      <c r="B356" s="4" t="n"/>
      <c r="C356" s="4" t="n"/>
      <c r="D356" s="4" t="n"/>
      <c r="E356" s="4" t="n"/>
      <c r="F356" s="4" t="n"/>
      <c r="G356" s="4" t="n"/>
      <c r="H356" s="4" t="n"/>
    </row>
    <row r="357" ht="15.75" customHeight="1" s="371">
      <c r="A357" s="4" t="n"/>
      <c r="B357" s="4" t="n"/>
      <c r="C357" s="4" t="n"/>
      <c r="D357" s="4" t="n"/>
      <c r="E357" s="4" t="n"/>
      <c r="F357" s="4" t="n"/>
      <c r="G357" s="4" t="n"/>
      <c r="H357" s="4" t="n"/>
    </row>
    <row r="358" ht="15.75" customHeight="1" s="371">
      <c r="A358" s="4" t="n"/>
      <c r="B358" s="4" t="n"/>
      <c r="C358" s="4" t="n"/>
      <c r="D358" s="4" t="n"/>
      <c r="E358" s="4" t="n"/>
      <c r="F358" s="4" t="n"/>
      <c r="G358" s="4" t="n"/>
      <c r="H358" s="4" t="n"/>
    </row>
    <row r="359" ht="15.75" customHeight="1" s="371">
      <c r="A359" s="4" t="n"/>
      <c r="B359" s="4" t="n"/>
      <c r="C359" s="4" t="n"/>
      <c r="D359" s="4" t="n"/>
      <c r="E359" s="4" t="n"/>
      <c r="F359" s="4" t="n"/>
      <c r="G359" s="4" t="n"/>
      <c r="H359" s="4" t="n"/>
    </row>
    <row r="360" ht="15.75" customHeight="1" s="371">
      <c r="A360" s="4" t="n"/>
      <c r="B360" s="4" t="n"/>
      <c r="C360" s="4" t="n"/>
      <c r="D360" s="4" t="n"/>
      <c r="E360" s="4" t="n"/>
      <c r="F360" s="4" t="n"/>
      <c r="G360" s="4" t="n"/>
      <c r="H360" s="4" t="n"/>
    </row>
    <row r="361" ht="15.75" customHeight="1" s="371">
      <c r="A361" s="4" t="n"/>
      <c r="B361" s="4" t="n"/>
      <c r="C361" s="4" t="n"/>
      <c r="D361" s="4" t="n"/>
      <c r="E361" s="4" t="n"/>
      <c r="F361" s="4" t="n"/>
      <c r="G361" s="4" t="n"/>
      <c r="H361" s="4" t="n"/>
    </row>
    <row r="362" ht="15.75" customHeight="1" s="371">
      <c r="A362" s="4" t="n"/>
      <c r="B362" s="4" t="n"/>
      <c r="C362" s="4" t="n"/>
      <c r="D362" s="4" t="n"/>
      <c r="E362" s="4" t="n"/>
      <c r="F362" s="4" t="n"/>
      <c r="G362" s="4" t="n"/>
      <c r="H362" s="4" t="n"/>
    </row>
    <row r="363" ht="15.75" customHeight="1" s="371">
      <c r="A363" s="4" t="n"/>
      <c r="B363" s="4" t="n"/>
      <c r="C363" s="4" t="n"/>
      <c r="D363" s="4" t="n"/>
      <c r="E363" s="4" t="n"/>
      <c r="F363" s="4" t="n"/>
      <c r="G363" s="4" t="n"/>
      <c r="H363" s="4" t="n"/>
    </row>
    <row r="364" ht="15.75" customHeight="1" s="371">
      <c r="A364" s="4" t="n"/>
      <c r="B364" s="4" t="n"/>
      <c r="C364" s="4" t="n"/>
      <c r="D364" s="4" t="n"/>
      <c r="E364" s="4" t="n"/>
      <c r="F364" s="4" t="n"/>
      <c r="G364" s="4" t="n"/>
      <c r="H364" s="4" t="n"/>
    </row>
    <row r="365" ht="15.75" customHeight="1" s="371">
      <c r="A365" s="4" t="n"/>
      <c r="B365" s="4" t="n"/>
      <c r="C365" s="4" t="n"/>
      <c r="D365" s="4" t="n"/>
      <c r="E365" s="4" t="n"/>
      <c r="F365" s="4" t="n"/>
      <c r="G365" s="4" t="n"/>
      <c r="H365" s="4" t="n"/>
    </row>
    <row r="366" ht="15.75" customHeight="1" s="371">
      <c r="A366" s="4" t="n"/>
      <c r="B366" s="4" t="n"/>
      <c r="C366" s="4" t="n"/>
      <c r="D366" s="4" t="n"/>
      <c r="E366" s="4" t="n"/>
      <c r="F366" s="4" t="n"/>
      <c r="G366" s="4" t="n"/>
      <c r="H366" s="4" t="n"/>
    </row>
    <row r="367" ht="15.75" customHeight="1" s="371">
      <c r="A367" s="4" t="n"/>
      <c r="B367" s="4" t="n"/>
      <c r="C367" s="4" t="n"/>
      <c r="D367" s="4" t="n"/>
      <c r="E367" s="4" t="n"/>
      <c r="F367" s="4" t="n"/>
      <c r="G367" s="4" t="n"/>
      <c r="H367" s="4" t="n"/>
    </row>
    <row r="368" ht="15.75" customHeight="1" s="371">
      <c r="A368" s="4" t="n"/>
      <c r="B368" s="4" t="n"/>
      <c r="C368" s="4" t="n"/>
      <c r="D368" s="4" t="n"/>
      <c r="E368" s="4" t="n"/>
      <c r="F368" s="4" t="n"/>
      <c r="G368" s="4" t="n"/>
      <c r="H368" s="4" t="n"/>
    </row>
    <row r="369" ht="15.75" customHeight="1" s="371">
      <c r="A369" s="4" t="n"/>
      <c r="B369" s="4" t="n"/>
      <c r="C369" s="4" t="n"/>
      <c r="D369" s="4" t="n"/>
      <c r="E369" s="4" t="n"/>
      <c r="F369" s="4" t="n"/>
      <c r="G369" s="4" t="n"/>
      <c r="H369" s="4" t="n"/>
    </row>
    <row r="370" ht="15.75" customHeight="1" s="371">
      <c r="A370" s="4" t="n"/>
      <c r="B370" s="4" t="n"/>
      <c r="C370" s="4" t="n"/>
      <c r="D370" s="4" t="n"/>
      <c r="E370" s="4" t="n"/>
      <c r="F370" s="4" t="n"/>
      <c r="G370" s="4" t="n"/>
      <c r="H370" s="4" t="n"/>
    </row>
    <row r="371" ht="15.75" customHeight="1" s="371">
      <c r="A371" s="4" t="n"/>
      <c r="B371" s="4" t="n"/>
      <c r="C371" s="4" t="n"/>
      <c r="D371" s="4" t="n"/>
      <c r="E371" s="4" t="n"/>
      <c r="F371" s="4" t="n"/>
      <c r="G371" s="4" t="n"/>
      <c r="H371" s="4" t="n"/>
    </row>
    <row r="372" ht="15.75" customHeight="1" s="371">
      <c r="A372" s="4" t="n"/>
      <c r="B372" s="4" t="n"/>
      <c r="C372" s="4" t="n"/>
      <c r="D372" s="4" t="n"/>
      <c r="E372" s="4" t="n"/>
      <c r="F372" s="4" t="n"/>
      <c r="G372" s="4" t="n"/>
      <c r="H372" s="4" t="n"/>
    </row>
    <row r="373" ht="15.75" customHeight="1" s="371">
      <c r="A373" s="4" t="n"/>
      <c r="B373" s="4" t="n"/>
      <c r="C373" s="4" t="n"/>
      <c r="D373" s="4" t="n"/>
      <c r="E373" s="4" t="n"/>
      <c r="F373" s="4" t="n"/>
      <c r="G373" s="4" t="n"/>
      <c r="H373" s="4" t="n"/>
    </row>
    <row r="374" ht="15.75" customHeight="1" s="371">
      <c r="A374" s="4" t="n"/>
      <c r="B374" s="4" t="n"/>
      <c r="C374" s="4" t="n"/>
      <c r="D374" s="4" t="n"/>
      <c r="E374" s="4" t="n"/>
      <c r="F374" s="4" t="n"/>
      <c r="G374" s="4" t="n"/>
      <c r="H374" s="4" t="n"/>
    </row>
    <row r="375" ht="15.75" customHeight="1" s="371">
      <c r="A375" s="4" t="n"/>
      <c r="B375" s="4" t="n"/>
      <c r="C375" s="4" t="n"/>
      <c r="D375" s="4" t="n"/>
      <c r="E375" s="4" t="n"/>
      <c r="F375" s="4" t="n"/>
      <c r="G375" s="4" t="n"/>
      <c r="H375" s="4" t="n"/>
    </row>
    <row r="376" ht="15.75" customHeight="1" s="371">
      <c r="A376" s="4" t="n"/>
      <c r="B376" s="4" t="n"/>
      <c r="C376" s="4" t="n"/>
      <c r="D376" s="4" t="n"/>
      <c r="E376" s="4" t="n"/>
      <c r="F376" s="4" t="n"/>
      <c r="G376" s="4" t="n"/>
      <c r="H376" s="4" t="n"/>
    </row>
    <row r="377" ht="15.75" customHeight="1" s="371">
      <c r="A377" s="4" t="n"/>
      <c r="B377" s="4" t="n"/>
      <c r="C377" s="4" t="n"/>
      <c r="D377" s="4" t="n"/>
      <c r="E377" s="4" t="n"/>
      <c r="F377" s="4" t="n"/>
      <c r="G377" s="4" t="n"/>
      <c r="H377" s="4" t="n"/>
    </row>
    <row r="378" ht="15.75" customHeight="1" s="371">
      <c r="A378" s="4" t="n"/>
      <c r="B378" s="4" t="n"/>
      <c r="C378" s="4" t="n"/>
      <c r="D378" s="4" t="n"/>
      <c r="E378" s="4" t="n"/>
      <c r="F378" s="4" t="n"/>
      <c r="G378" s="4" t="n"/>
      <c r="H378" s="4" t="n"/>
    </row>
    <row r="379" ht="15.75" customHeight="1" s="371">
      <c r="A379" s="4" t="n"/>
      <c r="B379" s="4" t="n"/>
      <c r="C379" s="4" t="n"/>
      <c r="D379" s="4" t="n"/>
      <c r="E379" s="4" t="n"/>
      <c r="F379" s="4" t="n"/>
      <c r="G379" s="4" t="n"/>
      <c r="H379" s="4" t="n"/>
    </row>
    <row r="380" ht="15.75" customHeight="1" s="371">
      <c r="A380" s="4" t="n"/>
      <c r="B380" s="4" t="n"/>
      <c r="C380" s="4" t="n"/>
      <c r="D380" s="4" t="n"/>
      <c r="E380" s="4" t="n"/>
      <c r="F380" s="4" t="n"/>
      <c r="G380" s="4" t="n"/>
      <c r="H380" s="4" t="n"/>
    </row>
    <row r="381" ht="15.75" customHeight="1" s="371">
      <c r="A381" s="4" t="n"/>
      <c r="B381" s="4" t="n"/>
      <c r="C381" s="4" t="n"/>
      <c r="D381" s="4" t="n"/>
      <c r="E381" s="4" t="n"/>
      <c r="F381" s="4" t="n"/>
      <c r="G381" s="4" t="n"/>
      <c r="H381" s="4" t="n"/>
    </row>
    <row r="382" ht="15.75" customHeight="1" s="371">
      <c r="A382" s="4" t="n"/>
      <c r="B382" s="4" t="n"/>
      <c r="C382" s="4" t="n"/>
      <c r="D382" s="4" t="n"/>
      <c r="E382" s="4" t="n"/>
      <c r="F382" s="4" t="n"/>
      <c r="G382" s="4" t="n"/>
      <c r="H382" s="4" t="n"/>
    </row>
    <row r="383" ht="15.75" customHeight="1" s="371">
      <c r="A383" s="4" t="n"/>
      <c r="B383" s="4" t="n"/>
      <c r="C383" s="4" t="n"/>
      <c r="D383" s="4" t="n"/>
      <c r="E383" s="4" t="n"/>
      <c r="F383" s="4" t="n"/>
      <c r="G383" s="4" t="n"/>
      <c r="H383" s="4" t="n"/>
    </row>
    <row r="384" ht="15.75" customHeight="1" s="371">
      <c r="A384" s="4" t="n"/>
      <c r="B384" s="4" t="n"/>
      <c r="C384" s="4" t="n"/>
      <c r="D384" s="4" t="n"/>
      <c r="E384" s="4" t="n"/>
      <c r="F384" s="4" t="n"/>
      <c r="G384" s="4" t="n"/>
      <c r="H384" s="4" t="n"/>
    </row>
    <row r="385" ht="15.75" customHeight="1" s="371">
      <c r="A385" s="4" t="n"/>
      <c r="B385" s="4" t="n"/>
      <c r="C385" s="4" t="n"/>
      <c r="D385" s="4" t="n"/>
      <c r="E385" s="4" t="n"/>
      <c r="F385" s="4" t="n"/>
      <c r="G385" s="4" t="n"/>
      <c r="H385" s="4" t="n"/>
    </row>
    <row r="386" ht="15.75" customHeight="1" s="371">
      <c r="A386" s="4" t="n"/>
      <c r="B386" s="4" t="n"/>
      <c r="C386" s="4" t="n"/>
      <c r="D386" s="4" t="n"/>
      <c r="E386" s="4" t="n"/>
      <c r="F386" s="4" t="n"/>
      <c r="G386" s="4" t="n"/>
      <c r="H386" s="4" t="n"/>
    </row>
    <row r="387" ht="15.75" customHeight="1" s="371">
      <c r="A387" s="4" t="n"/>
      <c r="B387" s="4" t="n"/>
      <c r="C387" s="4" t="n"/>
      <c r="D387" s="4" t="n"/>
      <c r="E387" s="4" t="n"/>
      <c r="F387" s="4" t="n"/>
      <c r="G387" s="4" t="n"/>
      <c r="H387" s="4" t="n"/>
    </row>
    <row r="388" ht="15.75" customHeight="1" s="371">
      <c r="A388" s="4" t="n"/>
      <c r="B388" s="4" t="n"/>
      <c r="C388" s="4" t="n"/>
      <c r="D388" s="4" t="n"/>
      <c r="E388" s="4" t="n"/>
      <c r="F388" s="4" t="n"/>
      <c r="G388" s="4" t="n"/>
      <c r="H388" s="4" t="n"/>
    </row>
    <row r="389" ht="15.75" customHeight="1" s="371">
      <c r="A389" s="4" t="n"/>
      <c r="B389" s="4" t="n"/>
      <c r="C389" s="4" t="n"/>
      <c r="D389" s="4" t="n"/>
      <c r="E389" s="4" t="n"/>
      <c r="F389" s="4" t="n"/>
      <c r="G389" s="4" t="n"/>
      <c r="H389" s="4" t="n"/>
    </row>
    <row r="390" ht="15.75" customHeight="1" s="371">
      <c r="A390" s="4" t="n"/>
      <c r="B390" s="4" t="n"/>
      <c r="C390" s="4" t="n"/>
      <c r="D390" s="4" t="n"/>
      <c r="E390" s="4" t="n"/>
      <c r="F390" s="4" t="n"/>
      <c r="G390" s="4" t="n"/>
      <c r="H390" s="4" t="n"/>
    </row>
    <row r="391" ht="15.75" customHeight="1" s="371">
      <c r="A391" s="4" t="n"/>
      <c r="B391" s="4" t="n"/>
      <c r="C391" s="4" t="n"/>
      <c r="D391" s="4" t="n"/>
      <c r="E391" s="4" t="n"/>
      <c r="F391" s="4" t="n"/>
      <c r="G391" s="4" t="n"/>
      <c r="H391" s="4" t="n"/>
    </row>
    <row r="392" ht="15.75" customHeight="1" s="371">
      <c r="A392" s="4" t="n"/>
      <c r="B392" s="4" t="n"/>
      <c r="C392" s="4" t="n"/>
      <c r="D392" s="4" t="n"/>
      <c r="E392" s="4" t="n"/>
      <c r="F392" s="4" t="n"/>
      <c r="G392" s="4" t="n"/>
      <c r="H392" s="4" t="n"/>
    </row>
    <row r="393" ht="15.75" customHeight="1" s="371">
      <c r="A393" s="4" t="n"/>
      <c r="B393" s="4" t="n"/>
      <c r="C393" s="4" t="n"/>
      <c r="D393" s="4" t="n"/>
      <c r="E393" s="4" t="n"/>
      <c r="F393" s="4" t="n"/>
      <c r="G393" s="4" t="n"/>
      <c r="H393" s="4" t="n"/>
    </row>
    <row r="394" ht="15.75" customHeight="1" s="371">
      <c r="A394" s="4" t="n"/>
      <c r="B394" s="4" t="n"/>
      <c r="C394" s="4" t="n"/>
      <c r="D394" s="4" t="n"/>
      <c r="E394" s="4" t="n"/>
      <c r="F394" s="4" t="n"/>
      <c r="G394" s="4" t="n"/>
      <c r="H394" s="4" t="n"/>
    </row>
    <row r="395" ht="15.75" customHeight="1" s="371">
      <c r="A395" s="4" t="n"/>
      <c r="B395" s="4" t="n"/>
      <c r="C395" s="4" t="n"/>
      <c r="D395" s="4" t="n"/>
      <c r="E395" s="4" t="n"/>
      <c r="F395" s="4" t="n"/>
      <c r="G395" s="4" t="n"/>
      <c r="H395" s="4" t="n"/>
    </row>
    <row r="396" ht="15.75" customHeight="1" s="371">
      <c r="A396" s="4" t="n"/>
      <c r="B396" s="4" t="n"/>
      <c r="C396" s="4" t="n"/>
      <c r="D396" s="4" t="n"/>
      <c r="E396" s="4" t="n"/>
      <c r="F396" s="4" t="n"/>
      <c r="G396" s="4" t="n"/>
      <c r="H396" s="4" t="n"/>
    </row>
    <row r="397" ht="15.75" customHeight="1" s="371">
      <c r="A397" s="4" t="n"/>
      <c r="B397" s="4" t="n"/>
      <c r="C397" s="4" t="n"/>
      <c r="D397" s="4" t="n"/>
      <c r="E397" s="4" t="n"/>
      <c r="F397" s="4" t="n"/>
      <c r="G397" s="4" t="n"/>
      <c r="H397" s="4" t="n"/>
    </row>
    <row r="398" ht="15.75" customHeight="1" s="371">
      <c r="A398" s="4" t="n"/>
      <c r="B398" s="4" t="n"/>
      <c r="C398" s="4" t="n"/>
      <c r="D398" s="4" t="n"/>
      <c r="E398" s="4" t="n"/>
      <c r="F398" s="4" t="n"/>
      <c r="G398" s="4" t="n"/>
      <c r="H398" s="4" t="n"/>
    </row>
    <row r="399" ht="15.75" customHeight="1" s="371">
      <c r="A399" s="4" t="n"/>
      <c r="B399" s="4" t="n"/>
      <c r="C399" s="4" t="n"/>
      <c r="D399" s="4" t="n"/>
      <c r="E399" s="4" t="n"/>
      <c r="F399" s="4" t="n"/>
      <c r="G399" s="4" t="n"/>
      <c r="H399" s="4" t="n"/>
    </row>
    <row r="400" ht="15.75" customHeight="1" s="371">
      <c r="A400" s="4" t="n"/>
      <c r="B400" s="4" t="n"/>
      <c r="C400" s="4" t="n"/>
      <c r="D400" s="4" t="n"/>
      <c r="E400" s="4" t="n"/>
      <c r="F400" s="4" t="n"/>
      <c r="G400" s="4" t="n"/>
      <c r="H400" s="4" t="n"/>
    </row>
    <row r="401" ht="15.75" customHeight="1" s="371">
      <c r="A401" s="4" t="n"/>
      <c r="B401" s="4" t="n"/>
      <c r="C401" s="4" t="n"/>
      <c r="D401" s="4" t="n"/>
      <c r="E401" s="4" t="n"/>
      <c r="F401" s="4" t="n"/>
      <c r="G401" s="4" t="n"/>
      <c r="H401" s="4" t="n"/>
    </row>
    <row r="402" ht="15.75" customHeight="1" s="371">
      <c r="A402" s="4" t="n"/>
      <c r="B402" s="4" t="n"/>
      <c r="C402" s="4" t="n"/>
      <c r="D402" s="4" t="n"/>
      <c r="E402" s="4" t="n"/>
      <c r="F402" s="4" t="n"/>
      <c r="G402" s="4" t="n"/>
      <c r="H402" s="4" t="n"/>
    </row>
    <row r="403" ht="15.75" customHeight="1" s="371">
      <c r="A403" s="4" t="n"/>
      <c r="B403" s="4" t="n"/>
      <c r="C403" s="4" t="n"/>
      <c r="D403" s="4" t="n"/>
      <c r="E403" s="4" t="n"/>
      <c r="F403" s="4" t="n"/>
      <c r="G403" s="4" t="n"/>
      <c r="H403" s="4" t="n"/>
    </row>
    <row r="404" ht="15.75" customHeight="1" s="371">
      <c r="A404" s="4" t="n"/>
      <c r="B404" s="4" t="n"/>
      <c r="C404" s="4" t="n"/>
      <c r="D404" s="4" t="n"/>
      <c r="E404" s="4" t="n"/>
      <c r="F404" s="4" t="n"/>
      <c r="G404" s="4" t="n"/>
      <c r="H404" s="4" t="n"/>
    </row>
    <row r="405" ht="15.75" customHeight="1" s="371">
      <c r="A405" s="4" t="n"/>
      <c r="B405" s="4" t="n"/>
      <c r="C405" s="4" t="n"/>
      <c r="D405" s="4" t="n"/>
      <c r="E405" s="4" t="n"/>
      <c r="F405" s="4" t="n"/>
      <c r="G405" s="4" t="n"/>
      <c r="H405" s="4" t="n"/>
    </row>
    <row r="406" ht="15.75" customHeight="1" s="371">
      <c r="A406" s="4" t="n"/>
      <c r="B406" s="4" t="n"/>
      <c r="C406" s="4" t="n"/>
      <c r="D406" s="4" t="n"/>
      <c r="E406" s="4" t="n"/>
      <c r="F406" s="4" t="n"/>
      <c r="G406" s="4" t="n"/>
      <c r="H406" s="4" t="n"/>
    </row>
    <row r="407" ht="15.75" customHeight="1" s="371">
      <c r="A407" s="4" t="n"/>
      <c r="B407" s="4" t="n"/>
      <c r="C407" s="4" t="n"/>
      <c r="D407" s="4" t="n"/>
      <c r="E407" s="4" t="n"/>
      <c r="F407" s="4" t="n"/>
      <c r="G407" s="4" t="n"/>
      <c r="H407" s="4" t="n"/>
    </row>
    <row r="408" ht="15.75" customHeight="1" s="371">
      <c r="A408" s="4" t="n"/>
      <c r="B408" s="4" t="n"/>
      <c r="C408" s="4" t="n"/>
      <c r="D408" s="4" t="n"/>
      <c r="E408" s="4" t="n"/>
      <c r="F408" s="4" t="n"/>
      <c r="G408" s="4" t="n"/>
      <c r="H408" s="4" t="n"/>
    </row>
    <row r="409" ht="15.75" customHeight="1" s="371">
      <c r="A409" s="4" t="n"/>
      <c r="B409" s="4" t="n"/>
      <c r="C409" s="4" t="n"/>
      <c r="D409" s="4" t="n"/>
      <c r="E409" s="4" t="n"/>
      <c r="F409" s="4" t="n"/>
      <c r="G409" s="4" t="n"/>
      <c r="H409" s="4" t="n"/>
    </row>
    <row r="410" ht="15.75" customHeight="1" s="371">
      <c r="A410" s="4" t="n"/>
      <c r="B410" s="4" t="n"/>
      <c r="C410" s="4" t="n"/>
      <c r="D410" s="4" t="n"/>
      <c r="E410" s="4" t="n"/>
      <c r="F410" s="4" t="n"/>
      <c r="G410" s="4" t="n"/>
      <c r="H410" s="4" t="n"/>
    </row>
    <row r="411" ht="15.75" customHeight="1" s="371">
      <c r="A411" s="4" t="n"/>
      <c r="B411" s="4" t="n"/>
      <c r="C411" s="4" t="n"/>
      <c r="D411" s="4" t="n"/>
      <c r="E411" s="4" t="n"/>
      <c r="F411" s="4" t="n"/>
      <c r="G411" s="4" t="n"/>
      <c r="H411" s="4" t="n"/>
    </row>
    <row r="412" ht="15.75" customHeight="1" s="371">
      <c r="A412" s="4" t="n"/>
      <c r="B412" s="4" t="n"/>
      <c r="C412" s="4" t="n"/>
      <c r="D412" s="4" t="n"/>
      <c r="E412" s="4" t="n"/>
      <c r="F412" s="4" t="n"/>
      <c r="G412" s="4" t="n"/>
      <c r="H412" s="4" t="n"/>
    </row>
    <row r="413" ht="15.75" customHeight="1" s="371">
      <c r="A413" s="4" t="n"/>
      <c r="B413" s="4" t="n"/>
      <c r="C413" s="4" t="n"/>
      <c r="D413" s="4" t="n"/>
      <c r="E413" s="4" t="n"/>
      <c r="F413" s="4" t="n"/>
      <c r="G413" s="4" t="n"/>
      <c r="H413" s="4" t="n"/>
    </row>
    <row r="414" ht="15.75" customHeight="1" s="371">
      <c r="A414" s="4" t="n"/>
      <c r="B414" s="4" t="n"/>
      <c r="C414" s="4" t="n"/>
      <c r="D414" s="4" t="n"/>
      <c r="E414" s="4" t="n"/>
      <c r="F414" s="4" t="n"/>
      <c r="G414" s="4" t="n"/>
      <c r="H414" s="4" t="n"/>
    </row>
    <row r="415" ht="15.75" customHeight="1" s="371">
      <c r="A415" s="4" t="n"/>
      <c r="B415" s="4" t="n"/>
      <c r="C415" s="4" t="n"/>
      <c r="D415" s="4" t="n"/>
      <c r="E415" s="4" t="n"/>
      <c r="F415" s="4" t="n"/>
      <c r="G415" s="4" t="n"/>
      <c r="H415" s="4" t="n"/>
    </row>
    <row r="416" ht="15.75" customHeight="1" s="371">
      <c r="A416" s="4" t="n"/>
      <c r="B416" s="4" t="n"/>
      <c r="C416" s="4" t="n"/>
      <c r="D416" s="4" t="n"/>
      <c r="E416" s="4" t="n"/>
      <c r="F416" s="4" t="n"/>
      <c r="G416" s="4" t="n"/>
      <c r="H416" s="4" t="n"/>
    </row>
    <row r="417" ht="15.75" customHeight="1" s="371">
      <c r="A417" s="4" t="n"/>
      <c r="B417" s="4" t="n"/>
      <c r="C417" s="4" t="n"/>
      <c r="D417" s="4" t="n"/>
      <c r="E417" s="4" t="n"/>
      <c r="F417" s="4" t="n"/>
      <c r="G417" s="4" t="n"/>
      <c r="H417" s="4" t="n"/>
    </row>
    <row r="418" ht="15.75" customHeight="1" s="371">
      <c r="A418" s="4" t="n"/>
      <c r="B418" s="4" t="n"/>
      <c r="C418" s="4" t="n"/>
      <c r="D418" s="4" t="n"/>
      <c r="E418" s="4" t="n"/>
      <c r="F418" s="4" t="n"/>
      <c r="G418" s="4" t="n"/>
      <c r="H418" s="4" t="n"/>
    </row>
    <row r="419" ht="15.75" customHeight="1" s="371">
      <c r="A419" s="4" t="n"/>
      <c r="B419" s="4" t="n"/>
      <c r="C419" s="4" t="n"/>
      <c r="D419" s="4" t="n"/>
      <c r="E419" s="4" t="n"/>
      <c r="F419" s="4" t="n"/>
      <c r="G419" s="4" t="n"/>
      <c r="H419" s="4" t="n"/>
    </row>
    <row r="420" ht="15.75" customHeight="1" s="371">
      <c r="A420" s="4" t="n"/>
      <c r="B420" s="4" t="n"/>
      <c r="C420" s="4" t="n"/>
      <c r="D420" s="4" t="n"/>
      <c r="E420" s="4" t="n"/>
      <c r="F420" s="4" t="n"/>
      <c r="G420" s="4" t="n"/>
      <c r="H420" s="4" t="n"/>
    </row>
    <row r="421" ht="15.75" customHeight="1" s="371">
      <c r="A421" s="4" t="n"/>
      <c r="B421" s="4" t="n"/>
      <c r="C421" s="4" t="n"/>
      <c r="D421" s="4" t="n"/>
      <c r="E421" s="4" t="n"/>
      <c r="F421" s="4" t="n"/>
      <c r="G421" s="4" t="n"/>
      <c r="H421" s="4" t="n"/>
    </row>
    <row r="422" ht="15.75" customHeight="1" s="371">
      <c r="A422" s="4" t="n"/>
      <c r="B422" s="4" t="n"/>
      <c r="C422" s="4" t="n"/>
      <c r="D422" s="4" t="n"/>
      <c r="E422" s="4" t="n"/>
      <c r="F422" s="4" t="n"/>
      <c r="G422" s="4" t="n"/>
      <c r="H422" s="4" t="n"/>
    </row>
    <row r="423" ht="15.75" customHeight="1" s="371">
      <c r="A423" s="4" t="n"/>
      <c r="B423" s="4" t="n"/>
      <c r="C423" s="4" t="n"/>
      <c r="D423" s="4" t="n"/>
      <c r="E423" s="4" t="n"/>
      <c r="F423" s="4" t="n"/>
      <c r="G423" s="4" t="n"/>
      <c r="H423" s="4" t="n"/>
    </row>
    <row r="424" ht="15.75" customHeight="1" s="371">
      <c r="A424" s="4" t="n"/>
      <c r="B424" s="4" t="n"/>
      <c r="C424" s="4" t="n"/>
      <c r="D424" s="4" t="n"/>
      <c r="E424" s="4" t="n"/>
      <c r="F424" s="4" t="n"/>
      <c r="G424" s="4" t="n"/>
      <c r="H424" s="4" t="n"/>
    </row>
    <row r="425" ht="15.75" customHeight="1" s="371">
      <c r="A425" s="4" t="n"/>
      <c r="B425" s="4" t="n"/>
      <c r="C425" s="4" t="n"/>
      <c r="D425" s="4" t="n"/>
      <c r="E425" s="4" t="n"/>
      <c r="F425" s="4" t="n"/>
      <c r="G425" s="4" t="n"/>
      <c r="H425" s="4" t="n"/>
    </row>
    <row r="426" ht="15.75" customHeight="1" s="371">
      <c r="A426" s="4" t="n"/>
      <c r="B426" s="4" t="n"/>
      <c r="C426" s="4" t="n"/>
      <c r="D426" s="4" t="n"/>
      <c r="E426" s="4" t="n"/>
      <c r="F426" s="4" t="n"/>
      <c r="G426" s="4" t="n"/>
      <c r="H426" s="4" t="n"/>
    </row>
    <row r="427" ht="15.75" customHeight="1" s="371">
      <c r="A427" s="4" t="n"/>
      <c r="B427" s="4" t="n"/>
      <c r="C427" s="4" t="n"/>
      <c r="D427" s="4" t="n"/>
      <c r="E427" s="4" t="n"/>
      <c r="F427" s="4" t="n"/>
      <c r="G427" s="4" t="n"/>
      <c r="H427" s="4" t="n"/>
    </row>
    <row r="428" ht="15.75" customHeight="1" s="371">
      <c r="A428" s="4" t="n"/>
      <c r="B428" s="4" t="n"/>
      <c r="C428" s="4" t="n"/>
      <c r="D428" s="4" t="n"/>
      <c r="E428" s="4" t="n"/>
      <c r="F428" s="4" t="n"/>
      <c r="G428" s="4" t="n"/>
      <c r="H428" s="4" t="n"/>
    </row>
    <row r="429" ht="15.75" customHeight="1" s="371">
      <c r="A429" s="4" t="n"/>
      <c r="B429" s="4" t="n"/>
      <c r="C429" s="4" t="n"/>
      <c r="D429" s="4" t="n"/>
      <c r="E429" s="4" t="n"/>
      <c r="F429" s="4" t="n"/>
      <c r="G429" s="4" t="n"/>
      <c r="H429" s="4" t="n"/>
    </row>
    <row r="430" ht="15.75" customHeight="1" s="371">
      <c r="A430" s="4" t="n"/>
      <c r="B430" s="4" t="n"/>
      <c r="C430" s="4" t="n"/>
      <c r="D430" s="4" t="n"/>
      <c r="E430" s="4" t="n"/>
      <c r="F430" s="4" t="n"/>
      <c r="G430" s="4" t="n"/>
      <c r="H430" s="4" t="n"/>
    </row>
    <row r="431" ht="15.75" customHeight="1" s="371">
      <c r="A431" s="4" t="n"/>
      <c r="B431" s="4" t="n"/>
      <c r="C431" s="4" t="n"/>
      <c r="D431" s="4" t="n"/>
      <c r="E431" s="4" t="n"/>
      <c r="F431" s="4" t="n"/>
      <c r="G431" s="4" t="n"/>
      <c r="H431" s="4" t="n"/>
    </row>
    <row r="432" ht="15.75" customHeight="1" s="371">
      <c r="A432" s="4" t="n"/>
      <c r="B432" s="4" t="n"/>
      <c r="C432" s="4" t="n"/>
      <c r="D432" s="4" t="n"/>
      <c r="E432" s="4" t="n"/>
      <c r="F432" s="4" t="n"/>
      <c r="G432" s="4" t="n"/>
      <c r="H432" s="4" t="n"/>
    </row>
    <row r="433" ht="15.75" customHeight="1" s="371">
      <c r="A433" s="4" t="n"/>
      <c r="B433" s="4" t="n"/>
      <c r="C433" s="4" t="n"/>
      <c r="D433" s="4" t="n"/>
      <c r="E433" s="4" t="n"/>
      <c r="F433" s="4" t="n"/>
      <c r="G433" s="4" t="n"/>
      <c r="H433" s="4" t="n"/>
    </row>
    <row r="434" ht="15.75" customHeight="1" s="371">
      <c r="A434" s="4" t="n"/>
      <c r="B434" s="4" t="n"/>
      <c r="C434" s="4" t="n"/>
      <c r="D434" s="4" t="n"/>
      <c r="E434" s="4" t="n"/>
      <c r="F434" s="4" t="n"/>
      <c r="G434" s="4" t="n"/>
      <c r="H434" s="4" t="n"/>
    </row>
    <row r="435" ht="15.75" customHeight="1" s="371">
      <c r="A435" s="4" t="n"/>
      <c r="B435" s="4" t="n"/>
      <c r="C435" s="4" t="n"/>
      <c r="D435" s="4" t="n"/>
      <c r="E435" s="4" t="n"/>
      <c r="F435" s="4" t="n"/>
      <c r="G435" s="4" t="n"/>
      <c r="H435" s="4" t="n"/>
    </row>
    <row r="436" ht="15.75" customHeight="1" s="371">
      <c r="A436" s="4" t="n"/>
      <c r="B436" s="4" t="n"/>
      <c r="C436" s="4" t="n"/>
      <c r="D436" s="4" t="n"/>
      <c r="E436" s="4" t="n"/>
      <c r="F436" s="4" t="n"/>
      <c r="G436" s="4" t="n"/>
      <c r="H436" s="4" t="n"/>
    </row>
    <row r="437" ht="15.75" customHeight="1" s="371">
      <c r="A437" s="4" t="n"/>
      <c r="B437" s="4" t="n"/>
      <c r="C437" s="4" t="n"/>
      <c r="D437" s="4" t="n"/>
      <c r="E437" s="4" t="n"/>
      <c r="F437" s="4" t="n"/>
      <c r="G437" s="4" t="n"/>
      <c r="H437" s="4" t="n"/>
    </row>
    <row r="438" ht="15.75" customHeight="1" s="371">
      <c r="A438" s="4" t="n"/>
      <c r="B438" s="4" t="n"/>
      <c r="C438" s="4" t="n"/>
      <c r="D438" s="4" t="n"/>
      <c r="E438" s="4" t="n"/>
      <c r="F438" s="4" t="n"/>
      <c r="G438" s="4" t="n"/>
      <c r="H438" s="4" t="n"/>
    </row>
    <row r="439" ht="15.75" customHeight="1" s="371">
      <c r="A439" s="4" t="n"/>
      <c r="B439" s="4" t="n"/>
      <c r="C439" s="4" t="n"/>
      <c r="D439" s="4" t="n"/>
      <c r="E439" s="4" t="n"/>
      <c r="F439" s="4" t="n"/>
      <c r="G439" s="4" t="n"/>
      <c r="H439" s="4" t="n"/>
    </row>
    <row r="440" ht="15.75" customHeight="1" s="371">
      <c r="A440" s="4" t="n"/>
      <c r="B440" s="4" t="n"/>
      <c r="C440" s="4" t="n"/>
      <c r="D440" s="4" t="n"/>
      <c r="E440" s="4" t="n"/>
      <c r="F440" s="4" t="n"/>
      <c r="G440" s="4" t="n"/>
      <c r="H440" s="4" t="n"/>
    </row>
    <row r="441" ht="15.75" customHeight="1" s="371">
      <c r="A441" s="4" t="n"/>
      <c r="B441" s="4" t="n"/>
      <c r="C441" s="4" t="n"/>
      <c r="D441" s="4" t="n"/>
      <c r="E441" s="4" t="n"/>
      <c r="F441" s="4" t="n"/>
      <c r="G441" s="4" t="n"/>
      <c r="H441" s="4" t="n"/>
    </row>
    <row r="442" ht="15.75" customHeight="1" s="371">
      <c r="A442" s="4" t="n"/>
      <c r="B442" s="4" t="n"/>
      <c r="C442" s="4" t="n"/>
      <c r="D442" s="4" t="n"/>
      <c r="E442" s="4" t="n"/>
      <c r="F442" s="4" t="n"/>
      <c r="G442" s="4" t="n"/>
      <c r="H442" s="4" t="n"/>
    </row>
    <row r="443" ht="15.75" customHeight="1" s="371">
      <c r="A443" s="4" t="n"/>
      <c r="B443" s="4" t="n"/>
      <c r="C443" s="4" t="n"/>
      <c r="D443" s="4" t="n"/>
      <c r="E443" s="4" t="n"/>
      <c r="F443" s="4" t="n"/>
      <c r="G443" s="4" t="n"/>
      <c r="H443" s="4" t="n"/>
    </row>
    <row r="444" ht="15.75" customHeight="1" s="371">
      <c r="A444" s="4" t="n"/>
      <c r="B444" s="4" t="n"/>
      <c r="C444" s="4" t="n"/>
      <c r="D444" s="4" t="n"/>
      <c r="E444" s="4" t="n"/>
      <c r="F444" s="4" t="n"/>
      <c r="G444" s="4" t="n"/>
      <c r="H444" s="4" t="n"/>
    </row>
    <row r="445" ht="15.75" customHeight="1" s="371">
      <c r="A445" s="4" t="n"/>
      <c r="B445" s="4" t="n"/>
      <c r="C445" s="4" t="n"/>
      <c r="D445" s="4" t="n"/>
      <c r="E445" s="4" t="n"/>
      <c r="F445" s="4" t="n"/>
      <c r="G445" s="4" t="n"/>
      <c r="H445" s="4" t="n"/>
    </row>
    <row r="446" ht="15.75" customHeight="1" s="371">
      <c r="A446" s="4" t="n"/>
      <c r="B446" s="4" t="n"/>
      <c r="C446" s="4" t="n"/>
      <c r="D446" s="4" t="n"/>
      <c r="E446" s="4" t="n"/>
      <c r="F446" s="4" t="n"/>
      <c r="G446" s="4" t="n"/>
      <c r="H446" s="4" t="n"/>
    </row>
    <row r="447" ht="15.75" customHeight="1" s="371">
      <c r="A447" s="4" t="n"/>
      <c r="B447" s="4" t="n"/>
      <c r="C447" s="4" t="n"/>
      <c r="D447" s="4" t="n"/>
      <c r="E447" s="4" t="n"/>
      <c r="F447" s="4" t="n"/>
      <c r="G447" s="4" t="n"/>
      <c r="H447" s="4" t="n"/>
    </row>
    <row r="448" ht="15.75" customHeight="1" s="371">
      <c r="A448" s="4" t="n"/>
      <c r="B448" s="4" t="n"/>
      <c r="C448" s="4" t="n"/>
      <c r="D448" s="4" t="n"/>
      <c r="E448" s="4" t="n"/>
      <c r="F448" s="4" t="n"/>
      <c r="G448" s="4" t="n"/>
      <c r="H448" s="4" t="n"/>
    </row>
    <row r="449" ht="15.75" customHeight="1" s="371">
      <c r="A449" s="4" t="n"/>
      <c r="B449" s="4" t="n"/>
      <c r="C449" s="4" t="n"/>
      <c r="D449" s="4" t="n"/>
      <c r="E449" s="4" t="n"/>
      <c r="F449" s="4" t="n"/>
      <c r="G449" s="4" t="n"/>
      <c r="H449" s="4" t="n"/>
    </row>
    <row r="450" ht="15.75" customHeight="1" s="371">
      <c r="A450" s="4" t="n"/>
      <c r="B450" s="4" t="n"/>
      <c r="C450" s="4" t="n"/>
      <c r="D450" s="4" t="n"/>
      <c r="E450" s="4" t="n"/>
      <c r="F450" s="4" t="n"/>
      <c r="G450" s="4" t="n"/>
      <c r="H450" s="4" t="n"/>
    </row>
    <row r="451" ht="15.75" customHeight="1" s="371">
      <c r="A451" s="4" t="n"/>
      <c r="B451" s="4" t="n"/>
      <c r="C451" s="4" t="n"/>
      <c r="D451" s="4" t="n"/>
      <c r="E451" s="4" t="n"/>
      <c r="F451" s="4" t="n"/>
      <c r="G451" s="4" t="n"/>
      <c r="H451" s="4" t="n"/>
    </row>
    <row r="452" ht="15.75" customHeight="1" s="371">
      <c r="A452" s="4" t="n"/>
      <c r="B452" s="4" t="n"/>
      <c r="C452" s="4" t="n"/>
      <c r="D452" s="4" t="n"/>
      <c r="E452" s="4" t="n"/>
      <c r="F452" s="4" t="n"/>
      <c r="G452" s="4" t="n"/>
      <c r="H452" s="4" t="n"/>
    </row>
    <row r="453" ht="15.75" customHeight="1" s="371">
      <c r="A453" s="4" t="n"/>
      <c r="B453" s="4" t="n"/>
      <c r="C453" s="4" t="n"/>
      <c r="D453" s="4" t="n"/>
      <c r="E453" s="4" t="n"/>
      <c r="F453" s="4" t="n"/>
      <c r="G453" s="4" t="n"/>
      <c r="H453" s="4" t="n"/>
    </row>
    <row r="454" ht="15.75" customHeight="1" s="371">
      <c r="A454" s="4" t="n"/>
      <c r="B454" s="4" t="n"/>
      <c r="C454" s="4" t="n"/>
      <c r="D454" s="4" t="n"/>
      <c r="E454" s="4" t="n"/>
      <c r="F454" s="4" t="n"/>
      <c r="G454" s="4" t="n"/>
      <c r="H454" s="4" t="n"/>
    </row>
    <row r="455" ht="15.75" customHeight="1" s="371">
      <c r="A455" s="4" t="n"/>
      <c r="B455" s="4" t="n"/>
      <c r="C455" s="4" t="n"/>
      <c r="D455" s="4" t="n"/>
      <c r="E455" s="4" t="n"/>
      <c r="F455" s="4" t="n"/>
      <c r="G455" s="4" t="n"/>
      <c r="H455" s="4" t="n"/>
    </row>
    <row r="456" ht="15.75" customHeight="1" s="371">
      <c r="A456" s="4" t="n"/>
      <c r="B456" s="4" t="n"/>
      <c r="C456" s="4" t="n"/>
      <c r="D456" s="4" t="n"/>
      <c r="E456" s="4" t="n"/>
      <c r="F456" s="4" t="n"/>
      <c r="G456" s="4" t="n"/>
      <c r="H456" s="4" t="n"/>
    </row>
    <row r="457" ht="15.75" customHeight="1" s="371">
      <c r="A457" s="4" t="n"/>
      <c r="B457" s="4" t="n"/>
      <c r="C457" s="4" t="n"/>
      <c r="D457" s="4" t="n"/>
      <c r="E457" s="4" t="n"/>
      <c r="F457" s="4" t="n"/>
      <c r="G457" s="4" t="n"/>
      <c r="H457" s="4" t="n"/>
    </row>
    <row r="458" ht="15.75" customHeight="1" s="371">
      <c r="A458" s="4" t="n"/>
      <c r="B458" s="4" t="n"/>
      <c r="C458" s="4" t="n"/>
      <c r="D458" s="4" t="n"/>
      <c r="E458" s="4" t="n"/>
      <c r="F458" s="4" t="n"/>
      <c r="G458" s="4" t="n"/>
      <c r="H458" s="4" t="n"/>
    </row>
    <row r="459" ht="15.75" customHeight="1" s="371">
      <c r="A459" s="4" t="n"/>
      <c r="B459" s="4" t="n"/>
      <c r="C459" s="4" t="n"/>
      <c r="D459" s="4" t="n"/>
      <c r="E459" s="4" t="n"/>
      <c r="F459" s="4" t="n"/>
      <c r="G459" s="4" t="n"/>
      <c r="H459" s="4" t="n"/>
    </row>
    <row r="460" ht="15.75" customHeight="1" s="371">
      <c r="A460" s="4" t="n"/>
      <c r="B460" s="4" t="n"/>
      <c r="C460" s="4" t="n"/>
      <c r="D460" s="4" t="n"/>
      <c r="E460" s="4" t="n"/>
      <c r="F460" s="4" t="n"/>
      <c r="G460" s="4" t="n"/>
      <c r="H460" s="4" t="n"/>
    </row>
    <row r="461" ht="15.75" customHeight="1" s="371">
      <c r="A461" s="4" t="n"/>
      <c r="B461" s="4" t="n"/>
      <c r="C461" s="4" t="n"/>
      <c r="D461" s="4" t="n"/>
      <c r="E461" s="4" t="n"/>
      <c r="F461" s="4" t="n"/>
      <c r="G461" s="4" t="n"/>
      <c r="H461" s="4" t="n"/>
    </row>
    <row r="462" ht="15.75" customHeight="1" s="371">
      <c r="A462" s="4" t="n"/>
      <c r="B462" s="4" t="n"/>
      <c r="C462" s="4" t="n"/>
      <c r="D462" s="4" t="n"/>
      <c r="E462" s="4" t="n"/>
      <c r="F462" s="4" t="n"/>
      <c r="G462" s="4" t="n"/>
      <c r="H462" s="4" t="n"/>
    </row>
    <row r="463" ht="15.75" customHeight="1" s="371">
      <c r="A463" s="4" t="n"/>
      <c r="B463" s="4" t="n"/>
      <c r="C463" s="4" t="n"/>
      <c r="D463" s="4" t="n"/>
      <c r="E463" s="4" t="n"/>
      <c r="F463" s="4" t="n"/>
      <c r="G463" s="4" t="n"/>
      <c r="H463" s="4" t="n"/>
    </row>
    <row r="464" ht="15.75" customHeight="1" s="371">
      <c r="A464" s="4" t="n"/>
      <c r="B464" s="4" t="n"/>
      <c r="C464" s="4" t="n"/>
      <c r="D464" s="4" t="n"/>
      <c r="E464" s="4" t="n"/>
      <c r="F464" s="4" t="n"/>
      <c r="G464" s="4" t="n"/>
      <c r="H464" s="4" t="n"/>
    </row>
    <row r="465" ht="15.75" customHeight="1" s="371">
      <c r="A465" s="4" t="n"/>
      <c r="B465" s="4" t="n"/>
      <c r="C465" s="4" t="n"/>
      <c r="D465" s="4" t="n"/>
      <c r="E465" s="4" t="n"/>
      <c r="F465" s="4" t="n"/>
      <c r="G465" s="4" t="n"/>
      <c r="H465" s="4" t="n"/>
    </row>
    <row r="466" ht="15.75" customHeight="1" s="371">
      <c r="A466" s="4" t="n"/>
      <c r="B466" s="4" t="n"/>
      <c r="C466" s="4" t="n"/>
      <c r="D466" s="4" t="n"/>
      <c r="E466" s="4" t="n"/>
      <c r="F466" s="4" t="n"/>
      <c r="G466" s="4" t="n"/>
      <c r="H466" s="4" t="n"/>
    </row>
    <row r="467" ht="15.75" customHeight="1" s="371">
      <c r="A467" s="4" t="n"/>
      <c r="B467" s="4" t="n"/>
      <c r="C467" s="4" t="n"/>
      <c r="D467" s="4" t="n"/>
      <c r="E467" s="4" t="n"/>
      <c r="F467" s="4" t="n"/>
      <c r="G467" s="4" t="n"/>
      <c r="H467" s="4" t="n"/>
    </row>
    <row r="468" ht="15.75" customHeight="1" s="371">
      <c r="A468" s="4" t="n"/>
      <c r="B468" s="4" t="n"/>
      <c r="C468" s="4" t="n"/>
      <c r="D468" s="4" t="n"/>
      <c r="E468" s="4" t="n"/>
      <c r="F468" s="4" t="n"/>
      <c r="G468" s="4" t="n"/>
      <c r="H468" s="4" t="n"/>
    </row>
    <row r="469" ht="15.75" customHeight="1" s="371">
      <c r="A469" s="4" t="n"/>
      <c r="B469" s="4" t="n"/>
      <c r="C469" s="4" t="n"/>
      <c r="D469" s="4" t="n"/>
      <c r="E469" s="4" t="n"/>
      <c r="F469" s="4" t="n"/>
      <c r="G469" s="4" t="n"/>
      <c r="H469" s="4" t="n"/>
    </row>
    <row r="470" ht="15.75" customHeight="1" s="371">
      <c r="A470" s="4" t="n"/>
      <c r="B470" s="4" t="n"/>
      <c r="C470" s="4" t="n"/>
      <c r="D470" s="4" t="n"/>
      <c r="E470" s="4" t="n"/>
      <c r="F470" s="4" t="n"/>
      <c r="G470" s="4" t="n"/>
      <c r="H470" s="4" t="n"/>
    </row>
    <row r="471" ht="15.75" customHeight="1" s="371">
      <c r="A471" s="4" t="n"/>
      <c r="B471" s="4" t="n"/>
      <c r="C471" s="4" t="n"/>
      <c r="D471" s="4" t="n"/>
      <c r="E471" s="4" t="n"/>
      <c r="F471" s="4" t="n"/>
      <c r="G471" s="4" t="n"/>
      <c r="H471" s="4" t="n"/>
    </row>
    <row r="472" ht="15.75" customHeight="1" s="371">
      <c r="A472" s="4" t="n"/>
      <c r="B472" s="4" t="n"/>
      <c r="C472" s="4" t="n"/>
      <c r="D472" s="4" t="n"/>
      <c r="E472" s="4" t="n"/>
      <c r="F472" s="4" t="n"/>
      <c r="G472" s="4" t="n"/>
      <c r="H472" s="4" t="n"/>
    </row>
    <row r="473" ht="15.75" customHeight="1" s="371">
      <c r="A473" s="4" t="n"/>
      <c r="B473" s="4" t="n"/>
      <c r="C473" s="4" t="n"/>
      <c r="D473" s="4" t="n"/>
      <c r="E473" s="4" t="n"/>
      <c r="F473" s="4" t="n"/>
      <c r="G473" s="4" t="n"/>
      <c r="H473" s="4" t="n"/>
    </row>
    <row r="474" ht="15.75" customHeight="1" s="371">
      <c r="A474" s="4" t="n"/>
      <c r="B474" s="4" t="n"/>
      <c r="C474" s="4" t="n"/>
      <c r="D474" s="4" t="n"/>
      <c r="E474" s="4" t="n"/>
      <c r="F474" s="4" t="n"/>
      <c r="G474" s="4" t="n"/>
      <c r="H474" s="4" t="n"/>
    </row>
    <row r="475" ht="15.75" customHeight="1" s="371">
      <c r="A475" s="4" t="n"/>
      <c r="B475" s="4" t="n"/>
      <c r="C475" s="4" t="n"/>
      <c r="D475" s="4" t="n"/>
      <c r="E475" s="4" t="n"/>
      <c r="F475" s="4" t="n"/>
      <c r="G475" s="4" t="n"/>
      <c r="H475" s="4" t="n"/>
    </row>
    <row r="476" ht="15.75" customHeight="1" s="371">
      <c r="A476" s="4" t="n"/>
      <c r="B476" s="4" t="n"/>
      <c r="C476" s="4" t="n"/>
      <c r="D476" s="4" t="n"/>
      <c r="E476" s="4" t="n"/>
      <c r="F476" s="4" t="n"/>
      <c r="G476" s="4" t="n"/>
      <c r="H476" s="4" t="n"/>
    </row>
    <row r="477" ht="15.75" customHeight="1" s="371">
      <c r="A477" s="4" t="n"/>
      <c r="B477" s="4" t="n"/>
      <c r="C477" s="4" t="n"/>
      <c r="D477" s="4" t="n"/>
      <c r="E477" s="4" t="n"/>
      <c r="F477" s="4" t="n"/>
      <c r="G477" s="4" t="n"/>
      <c r="H477" s="4" t="n"/>
    </row>
    <row r="478" ht="15.75" customHeight="1" s="371">
      <c r="A478" s="4" t="n"/>
      <c r="B478" s="4" t="n"/>
      <c r="C478" s="4" t="n"/>
      <c r="D478" s="4" t="n"/>
      <c r="E478" s="4" t="n"/>
      <c r="F478" s="4" t="n"/>
      <c r="G478" s="4" t="n"/>
      <c r="H478" s="4" t="n"/>
    </row>
    <row r="479" ht="15.75" customHeight="1" s="371">
      <c r="A479" s="4" t="n"/>
      <c r="B479" s="4" t="n"/>
      <c r="C479" s="4" t="n"/>
      <c r="D479" s="4" t="n"/>
      <c r="E479" s="4" t="n"/>
      <c r="F479" s="4" t="n"/>
      <c r="G479" s="4" t="n"/>
      <c r="H479" s="4" t="n"/>
    </row>
    <row r="480" ht="15.75" customHeight="1" s="371">
      <c r="A480" s="4" t="n"/>
      <c r="B480" s="4" t="n"/>
      <c r="C480" s="4" t="n"/>
      <c r="D480" s="4" t="n"/>
      <c r="E480" s="4" t="n"/>
      <c r="F480" s="4" t="n"/>
      <c r="G480" s="4" t="n"/>
      <c r="H480" s="4" t="n"/>
    </row>
    <row r="481" ht="15.75" customHeight="1" s="371">
      <c r="A481" s="4" t="n"/>
      <c r="B481" s="4" t="n"/>
      <c r="C481" s="4" t="n"/>
      <c r="D481" s="4" t="n"/>
      <c r="E481" s="4" t="n"/>
      <c r="F481" s="4" t="n"/>
      <c r="G481" s="4" t="n"/>
      <c r="H481" s="4" t="n"/>
    </row>
    <row r="482" ht="15.75" customHeight="1" s="371">
      <c r="A482" s="4" t="n"/>
      <c r="B482" s="4" t="n"/>
      <c r="C482" s="4" t="n"/>
      <c r="D482" s="4" t="n"/>
      <c r="E482" s="4" t="n"/>
      <c r="F482" s="4" t="n"/>
      <c r="G482" s="4" t="n"/>
      <c r="H482" s="4" t="n"/>
    </row>
    <row r="483" ht="15.75" customHeight="1" s="371">
      <c r="A483" s="4" t="n"/>
      <c r="B483" s="4" t="n"/>
      <c r="C483" s="4" t="n"/>
      <c r="D483" s="4" t="n"/>
      <c r="E483" s="4" t="n"/>
      <c r="F483" s="4" t="n"/>
      <c r="G483" s="4" t="n"/>
      <c r="H483" s="4" t="n"/>
    </row>
    <row r="484" ht="15.75" customHeight="1" s="371">
      <c r="A484" s="4" t="n"/>
      <c r="B484" s="4" t="n"/>
      <c r="C484" s="4" t="n"/>
      <c r="D484" s="4" t="n"/>
      <c r="E484" s="4" t="n"/>
      <c r="F484" s="4" t="n"/>
      <c r="G484" s="4" t="n"/>
      <c r="H484" s="4" t="n"/>
    </row>
    <row r="485" ht="15.75" customHeight="1" s="371">
      <c r="A485" s="4" t="n"/>
      <c r="B485" s="4" t="n"/>
      <c r="C485" s="4" t="n"/>
      <c r="D485" s="4" t="n"/>
      <c r="E485" s="4" t="n"/>
      <c r="F485" s="4" t="n"/>
      <c r="G485" s="4" t="n"/>
      <c r="H485" s="4" t="n"/>
    </row>
    <row r="486" ht="15.75" customHeight="1" s="371">
      <c r="A486" s="4" t="n"/>
      <c r="B486" s="4" t="n"/>
      <c r="C486" s="4" t="n"/>
      <c r="D486" s="4" t="n"/>
      <c r="E486" s="4" t="n"/>
      <c r="F486" s="4" t="n"/>
      <c r="G486" s="4" t="n"/>
      <c r="H486" s="4" t="n"/>
    </row>
    <row r="487" ht="15.75" customHeight="1" s="371">
      <c r="A487" s="4" t="n"/>
      <c r="B487" s="4" t="n"/>
      <c r="C487" s="4" t="n"/>
      <c r="D487" s="4" t="n"/>
      <c r="E487" s="4" t="n"/>
      <c r="F487" s="4" t="n"/>
      <c r="G487" s="4" t="n"/>
      <c r="H487" s="4" t="n"/>
    </row>
    <row r="488" ht="15.75" customHeight="1" s="371">
      <c r="A488" s="4" t="n"/>
      <c r="B488" s="4" t="n"/>
      <c r="C488" s="4" t="n"/>
      <c r="D488" s="4" t="n"/>
      <c r="E488" s="4" t="n"/>
      <c r="F488" s="4" t="n"/>
      <c r="G488" s="4" t="n"/>
      <c r="H488" s="4" t="n"/>
    </row>
    <row r="489" ht="15.75" customHeight="1" s="371">
      <c r="A489" s="4" t="n"/>
      <c r="B489" s="4" t="n"/>
      <c r="C489" s="4" t="n"/>
      <c r="D489" s="4" t="n"/>
      <c r="E489" s="4" t="n"/>
      <c r="F489" s="4" t="n"/>
      <c r="G489" s="4" t="n"/>
      <c r="H489" s="4" t="n"/>
    </row>
    <row r="490" ht="15.75" customHeight="1" s="371">
      <c r="A490" s="4" t="n"/>
      <c r="B490" s="4" t="n"/>
      <c r="C490" s="4" t="n"/>
      <c r="D490" s="4" t="n"/>
      <c r="E490" s="4" t="n"/>
      <c r="F490" s="4" t="n"/>
      <c r="G490" s="4" t="n"/>
      <c r="H490" s="4" t="n"/>
    </row>
    <row r="491" ht="15.75" customHeight="1" s="371">
      <c r="A491" s="4" t="n"/>
      <c r="B491" s="4" t="n"/>
      <c r="C491" s="4" t="n"/>
      <c r="D491" s="4" t="n"/>
      <c r="E491" s="4" t="n"/>
      <c r="F491" s="4" t="n"/>
      <c r="G491" s="4" t="n"/>
      <c r="H491" s="4" t="n"/>
    </row>
    <row r="492" ht="15.75" customHeight="1" s="371">
      <c r="A492" s="4" t="n"/>
      <c r="B492" s="4" t="n"/>
      <c r="C492" s="4" t="n"/>
      <c r="D492" s="4" t="n"/>
      <c r="E492" s="4" t="n"/>
      <c r="F492" s="4" t="n"/>
      <c r="G492" s="4" t="n"/>
      <c r="H492" s="4" t="n"/>
    </row>
    <row r="493" ht="15.75" customHeight="1" s="371">
      <c r="A493" s="4" t="n"/>
      <c r="B493" s="4" t="n"/>
      <c r="C493" s="4" t="n"/>
      <c r="D493" s="4" t="n"/>
      <c r="E493" s="4" t="n"/>
      <c r="F493" s="4" t="n"/>
      <c r="G493" s="4" t="n"/>
      <c r="H493" s="4" t="n"/>
    </row>
    <row r="494" ht="15.75" customHeight="1" s="371">
      <c r="A494" s="4" t="n"/>
      <c r="B494" s="4" t="n"/>
      <c r="C494" s="4" t="n"/>
      <c r="D494" s="4" t="n"/>
      <c r="E494" s="4" t="n"/>
      <c r="F494" s="4" t="n"/>
      <c r="G494" s="4" t="n"/>
      <c r="H494" s="4" t="n"/>
    </row>
    <row r="495" ht="15.75" customHeight="1" s="371">
      <c r="A495" s="4" t="n"/>
      <c r="B495" s="4" t="n"/>
      <c r="C495" s="4" t="n"/>
      <c r="D495" s="4" t="n"/>
      <c r="E495" s="4" t="n"/>
      <c r="F495" s="4" t="n"/>
      <c r="G495" s="4" t="n"/>
      <c r="H495" s="4" t="n"/>
    </row>
    <row r="496" ht="15.75" customHeight="1" s="371">
      <c r="A496" s="4" t="n"/>
      <c r="B496" s="4" t="n"/>
      <c r="C496" s="4" t="n"/>
      <c r="D496" s="4" t="n"/>
      <c r="E496" s="4" t="n"/>
      <c r="F496" s="4" t="n"/>
      <c r="G496" s="4" t="n"/>
      <c r="H496" s="4" t="n"/>
    </row>
    <row r="497" ht="15.75" customHeight="1" s="371">
      <c r="A497" s="4" t="n"/>
      <c r="B497" s="4" t="n"/>
      <c r="C497" s="4" t="n"/>
      <c r="D497" s="4" t="n"/>
      <c r="E497" s="4" t="n"/>
      <c r="F497" s="4" t="n"/>
      <c r="G497" s="4" t="n"/>
      <c r="H497" s="4" t="n"/>
    </row>
    <row r="498" ht="15.75" customHeight="1" s="371">
      <c r="A498" s="4" t="n"/>
      <c r="B498" s="4" t="n"/>
      <c r="C498" s="4" t="n"/>
      <c r="D498" s="4" t="n"/>
      <c r="E498" s="4" t="n"/>
      <c r="F498" s="4" t="n"/>
      <c r="G498" s="4" t="n"/>
      <c r="H498" s="4" t="n"/>
    </row>
    <row r="499" ht="15.75" customHeight="1" s="371">
      <c r="A499" s="4" t="n"/>
      <c r="B499" s="4" t="n"/>
      <c r="C499" s="4" t="n"/>
      <c r="D499" s="4" t="n"/>
      <c r="E499" s="4" t="n"/>
      <c r="F499" s="4" t="n"/>
      <c r="G499" s="4" t="n"/>
      <c r="H499" s="4" t="n"/>
    </row>
    <row r="500" ht="15.75" customHeight="1" s="371">
      <c r="A500" s="4" t="n"/>
      <c r="B500" s="4" t="n"/>
      <c r="C500" s="4" t="n"/>
      <c r="D500" s="4" t="n"/>
      <c r="E500" s="4" t="n"/>
      <c r="F500" s="4" t="n"/>
      <c r="G500" s="4" t="n"/>
      <c r="H500" s="4" t="n"/>
    </row>
    <row r="501" ht="15.75" customHeight="1" s="371">
      <c r="A501" s="4" t="n"/>
      <c r="B501" s="4" t="n"/>
      <c r="C501" s="4" t="n"/>
      <c r="D501" s="4" t="n"/>
      <c r="E501" s="4" t="n"/>
      <c r="F501" s="4" t="n"/>
      <c r="G501" s="4" t="n"/>
      <c r="H501" s="4" t="n"/>
    </row>
    <row r="502" ht="15.75" customHeight="1" s="371">
      <c r="A502" s="4" t="n"/>
      <c r="B502" s="4" t="n"/>
      <c r="C502" s="4" t="n"/>
      <c r="D502" s="4" t="n"/>
      <c r="E502" s="4" t="n"/>
      <c r="F502" s="4" t="n"/>
      <c r="G502" s="4" t="n"/>
      <c r="H502" s="4" t="n"/>
    </row>
    <row r="503" ht="15.75" customHeight="1" s="371">
      <c r="A503" s="4" t="n"/>
      <c r="B503" s="4" t="n"/>
      <c r="C503" s="4" t="n"/>
      <c r="D503" s="4" t="n"/>
      <c r="E503" s="4" t="n"/>
      <c r="F503" s="4" t="n"/>
      <c r="G503" s="4" t="n"/>
      <c r="H503" s="4" t="n"/>
    </row>
    <row r="504" ht="15.75" customHeight="1" s="371">
      <c r="A504" s="4" t="n"/>
      <c r="B504" s="4" t="n"/>
      <c r="C504" s="4" t="n"/>
      <c r="D504" s="4" t="n"/>
      <c r="E504" s="4" t="n"/>
      <c r="F504" s="4" t="n"/>
      <c r="G504" s="4" t="n"/>
      <c r="H504" s="4" t="n"/>
    </row>
    <row r="505" ht="15.75" customHeight="1" s="371">
      <c r="A505" s="4" t="n"/>
      <c r="B505" s="4" t="n"/>
      <c r="C505" s="4" t="n"/>
      <c r="D505" s="4" t="n"/>
      <c r="E505" s="4" t="n"/>
      <c r="F505" s="4" t="n"/>
      <c r="G505" s="4" t="n"/>
      <c r="H505" s="4" t="n"/>
    </row>
    <row r="506" ht="15.75" customHeight="1" s="371">
      <c r="A506" s="4" t="n"/>
      <c r="B506" s="4" t="n"/>
      <c r="C506" s="4" t="n"/>
      <c r="D506" s="4" t="n"/>
      <c r="E506" s="4" t="n"/>
      <c r="F506" s="4" t="n"/>
      <c r="G506" s="4" t="n"/>
      <c r="H506" s="4" t="n"/>
    </row>
    <row r="507" ht="15.75" customHeight="1" s="371">
      <c r="A507" s="4" t="n"/>
      <c r="B507" s="4" t="n"/>
      <c r="C507" s="4" t="n"/>
      <c r="D507" s="4" t="n"/>
      <c r="E507" s="4" t="n"/>
      <c r="F507" s="4" t="n"/>
      <c r="G507" s="4" t="n"/>
      <c r="H507" s="4" t="n"/>
    </row>
    <row r="508" ht="15.75" customHeight="1" s="371">
      <c r="A508" s="4" t="n"/>
      <c r="B508" s="4" t="n"/>
      <c r="C508" s="4" t="n"/>
      <c r="D508" s="4" t="n"/>
      <c r="E508" s="4" t="n"/>
      <c r="F508" s="4" t="n"/>
      <c r="G508" s="4" t="n"/>
      <c r="H508" s="4" t="n"/>
    </row>
    <row r="509" ht="15.75" customHeight="1" s="371">
      <c r="A509" s="4" t="n"/>
      <c r="B509" s="4" t="n"/>
      <c r="C509" s="4" t="n"/>
      <c r="D509" s="4" t="n"/>
      <c r="E509" s="4" t="n"/>
      <c r="F509" s="4" t="n"/>
      <c r="G509" s="4" t="n"/>
      <c r="H509" s="4" t="n"/>
    </row>
    <row r="510" ht="15.75" customHeight="1" s="371">
      <c r="A510" s="4" t="n"/>
      <c r="B510" s="4" t="n"/>
      <c r="C510" s="4" t="n"/>
      <c r="D510" s="4" t="n"/>
      <c r="E510" s="4" t="n"/>
      <c r="F510" s="4" t="n"/>
      <c r="G510" s="4" t="n"/>
      <c r="H510" s="4" t="n"/>
    </row>
    <row r="511" ht="15.75" customHeight="1" s="371">
      <c r="A511" s="4" t="n"/>
      <c r="B511" s="4" t="n"/>
      <c r="C511" s="4" t="n"/>
      <c r="D511" s="4" t="n"/>
      <c r="E511" s="4" t="n"/>
      <c r="F511" s="4" t="n"/>
      <c r="G511" s="4" t="n"/>
      <c r="H511" s="4" t="n"/>
    </row>
    <row r="512" ht="15.75" customHeight="1" s="371">
      <c r="A512" s="4" t="n"/>
      <c r="B512" s="4" t="n"/>
      <c r="C512" s="4" t="n"/>
      <c r="D512" s="4" t="n"/>
      <c r="E512" s="4" t="n"/>
      <c r="F512" s="4" t="n"/>
      <c r="G512" s="4" t="n"/>
      <c r="H512" s="4" t="n"/>
    </row>
    <row r="513" ht="15.75" customHeight="1" s="371">
      <c r="A513" s="4" t="n"/>
      <c r="B513" s="4" t="n"/>
      <c r="C513" s="4" t="n"/>
      <c r="D513" s="4" t="n"/>
      <c r="E513" s="4" t="n"/>
      <c r="F513" s="4" t="n"/>
      <c r="G513" s="4" t="n"/>
      <c r="H513" s="4" t="n"/>
    </row>
    <row r="514" ht="15.75" customHeight="1" s="371">
      <c r="A514" s="4" t="n"/>
      <c r="B514" s="4" t="n"/>
      <c r="C514" s="4" t="n"/>
      <c r="D514" s="4" t="n"/>
      <c r="E514" s="4" t="n"/>
      <c r="F514" s="4" t="n"/>
      <c r="G514" s="4" t="n"/>
      <c r="H514" s="4" t="n"/>
    </row>
    <row r="515" ht="15.75" customHeight="1" s="371">
      <c r="A515" s="4" t="n"/>
      <c r="B515" s="4" t="n"/>
      <c r="C515" s="4" t="n"/>
      <c r="D515" s="4" t="n"/>
      <c r="E515" s="4" t="n"/>
      <c r="F515" s="4" t="n"/>
      <c r="G515" s="4" t="n"/>
      <c r="H515" s="4" t="n"/>
    </row>
    <row r="516" ht="15.75" customHeight="1" s="371">
      <c r="A516" s="4" t="n"/>
      <c r="B516" s="4" t="n"/>
      <c r="C516" s="4" t="n"/>
      <c r="D516" s="4" t="n"/>
      <c r="E516" s="4" t="n"/>
      <c r="F516" s="4" t="n"/>
      <c r="G516" s="4" t="n"/>
      <c r="H516" s="4" t="n"/>
    </row>
    <row r="517" ht="15.75" customHeight="1" s="371">
      <c r="A517" s="4" t="n"/>
      <c r="B517" s="4" t="n"/>
      <c r="C517" s="4" t="n"/>
      <c r="D517" s="4" t="n"/>
      <c r="E517" s="4" t="n"/>
      <c r="F517" s="4" t="n"/>
      <c r="G517" s="4" t="n"/>
      <c r="H517" s="4" t="n"/>
    </row>
    <row r="518" ht="15.75" customHeight="1" s="371">
      <c r="A518" s="4" t="n"/>
      <c r="B518" s="4" t="n"/>
      <c r="C518" s="4" t="n"/>
      <c r="D518" s="4" t="n"/>
      <c r="E518" s="4" t="n"/>
      <c r="F518" s="4" t="n"/>
      <c r="G518" s="4" t="n"/>
      <c r="H518" s="4" t="n"/>
    </row>
    <row r="519" ht="15.75" customHeight="1" s="371">
      <c r="A519" s="4" t="n"/>
      <c r="B519" s="4" t="n"/>
      <c r="C519" s="4" t="n"/>
      <c r="D519" s="4" t="n"/>
      <c r="E519" s="4" t="n"/>
      <c r="F519" s="4" t="n"/>
      <c r="G519" s="4" t="n"/>
      <c r="H519" s="4" t="n"/>
    </row>
    <row r="520" ht="15.75" customHeight="1" s="371">
      <c r="A520" s="4" t="n"/>
      <c r="B520" s="4" t="n"/>
      <c r="C520" s="4" t="n"/>
      <c r="D520" s="4" t="n"/>
      <c r="E520" s="4" t="n"/>
      <c r="F520" s="4" t="n"/>
      <c r="G520" s="4" t="n"/>
      <c r="H520" s="4" t="n"/>
    </row>
    <row r="521" ht="15.75" customHeight="1" s="371">
      <c r="A521" s="4" t="n"/>
      <c r="B521" s="4" t="n"/>
      <c r="C521" s="4" t="n"/>
      <c r="D521" s="4" t="n"/>
      <c r="E521" s="4" t="n"/>
      <c r="F521" s="4" t="n"/>
      <c r="G521" s="4" t="n"/>
      <c r="H521" s="4" t="n"/>
    </row>
    <row r="522" ht="15.75" customHeight="1" s="371">
      <c r="A522" s="4" t="n"/>
      <c r="B522" s="4" t="n"/>
      <c r="C522" s="4" t="n"/>
      <c r="D522" s="4" t="n"/>
      <c r="E522" s="4" t="n"/>
      <c r="F522" s="4" t="n"/>
      <c r="G522" s="4" t="n"/>
      <c r="H522" s="4" t="n"/>
    </row>
    <row r="523" ht="15.75" customHeight="1" s="371">
      <c r="A523" s="4" t="n"/>
      <c r="B523" s="4" t="n"/>
      <c r="C523" s="4" t="n"/>
      <c r="D523" s="4" t="n"/>
      <c r="E523" s="4" t="n"/>
      <c r="F523" s="4" t="n"/>
      <c r="G523" s="4" t="n"/>
      <c r="H523" s="4" t="n"/>
    </row>
    <row r="524" ht="15.75" customHeight="1" s="371">
      <c r="A524" s="4" t="n"/>
      <c r="B524" s="4" t="n"/>
      <c r="C524" s="4" t="n"/>
      <c r="D524" s="4" t="n"/>
      <c r="E524" s="4" t="n"/>
      <c r="F524" s="4" t="n"/>
      <c r="G524" s="4" t="n"/>
      <c r="H524" s="4" t="n"/>
    </row>
    <row r="525" ht="15.75" customHeight="1" s="371">
      <c r="A525" s="4" t="n"/>
      <c r="B525" s="4" t="n"/>
      <c r="C525" s="4" t="n"/>
      <c r="D525" s="4" t="n"/>
      <c r="E525" s="4" t="n"/>
      <c r="F525" s="4" t="n"/>
      <c r="G525" s="4" t="n"/>
      <c r="H525" s="4" t="n"/>
    </row>
    <row r="526" ht="15.75" customHeight="1" s="371">
      <c r="A526" s="4" t="n"/>
      <c r="B526" s="4" t="n"/>
      <c r="C526" s="4" t="n"/>
      <c r="D526" s="4" t="n"/>
      <c r="E526" s="4" t="n"/>
      <c r="F526" s="4" t="n"/>
      <c r="G526" s="4" t="n"/>
      <c r="H526" s="4" t="n"/>
    </row>
    <row r="527" ht="15.75" customHeight="1" s="371">
      <c r="A527" s="4" t="n"/>
      <c r="B527" s="4" t="n"/>
      <c r="C527" s="4" t="n"/>
      <c r="D527" s="4" t="n"/>
      <c r="E527" s="4" t="n"/>
      <c r="F527" s="4" t="n"/>
      <c r="G527" s="4" t="n"/>
      <c r="H527" s="4" t="n"/>
    </row>
    <row r="528" ht="15.75" customHeight="1" s="371">
      <c r="A528" s="4" t="n"/>
      <c r="B528" s="4" t="n"/>
      <c r="C528" s="4" t="n"/>
      <c r="D528" s="4" t="n"/>
      <c r="E528" s="4" t="n"/>
      <c r="F528" s="4" t="n"/>
      <c r="G528" s="4" t="n"/>
      <c r="H528" s="4" t="n"/>
    </row>
    <row r="529" ht="15.75" customHeight="1" s="371">
      <c r="A529" s="4" t="n"/>
      <c r="B529" s="4" t="n"/>
      <c r="C529" s="4" t="n"/>
      <c r="D529" s="4" t="n"/>
      <c r="E529" s="4" t="n"/>
      <c r="F529" s="4" t="n"/>
      <c r="G529" s="4" t="n"/>
      <c r="H529" s="4" t="n"/>
    </row>
    <row r="530" ht="15.75" customHeight="1" s="371">
      <c r="A530" s="4" t="n"/>
      <c r="B530" s="4" t="n"/>
      <c r="C530" s="4" t="n"/>
      <c r="D530" s="4" t="n"/>
      <c r="E530" s="4" t="n"/>
      <c r="F530" s="4" t="n"/>
      <c r="G530" s="4" t="n"/>
      <c r="H530" s="4" t="n"/>
    </row>
    <row r="531" ht="15.75" customHeight="1" s="371">
      <c r="A531" s="4" t="n"/>
      <c r="B531" s="4" t="n"/>
      <c r="C531" s="4" t="n"/>
      <c r="D531" s="4" t="n"/>
      <c r="E531" s="4" t="n"/>
      <c r="F531" s="4" t="n"/>
      <c r="G531" s="4" t="n"/>
      <c r="H531" s="4" t="n"/>
    </row>
    <row r="532" ht="15.75" customHeight="1" s="371">
      <c r="A532" s="4" t="n"/>
      <c r="B532" s="4" t="n"/>
      <c r="C532" s="4" t="n"/>
      <c r="D532" s="4" t="n"/>
      <c r="E532" s="4" t="n"/>
      <c r="F532" s="4" t="n"/>
      <c r="G532" s="4" t="n"/>
      <c r="H532" s="4" t="n"/>
    </row>
    <row r="533" ht="15.75" customHeight="1" s="371">
      <c r="A533" s="4" t="n"/>
      <c r="B533" s="4" t="n"/>
      <c r="C533" s="4" t="n"/>
      <c r="D533" s="4" t="n"/>
      <c r="E533" s="4" t="n"/>
      <c r="F533" s="4" t="n"/>
      <c r="G533" s="4" t="n"/>
      <c r="H533" s="4" t="n"/>
    </row>
    <row r="534" ht="15.75" customHeight="1" s="371">
      <c r="A534" s="4" t="n"/>
      <c r="B534" s="4" t="n"/>
      <c r="C534" s="4" t="n"/>
      <c r="D534" s="4" t="n"/>
      <c r="E534" s="4" t="n"/>
      <c r="F534" s="4" t="n"/>
      <c r="G534" s="4" t="n"/>
      <c r="H534" s="4" t="n"/>
    </row>
    <row r="535" ht="15.75" customHeight="1" s="371">
      <c r="A535" s="4" t="n"/>
      <c r="B535" s="4" t="n"/>
      <c r="C535" s="4" t="n"/>
      <c r="D535" s="4" t="n"/>
      <c r="E535" s="4" t="n"/>
      <c r="F535" s="4" t="n"/>
      <c r="G535" s="4" t="n"/>
      <c r="H535" s="4" t="n"/>
    </row>
    <row r="536" ht="15.75" customHeight="1" s="371">
      <c r="A536" s="4" t="n"/>
      <c r="B536" s="4" t="n"/>
      <c r="C536" s="4" t="n"/>
      <c r="D536" s="4" t="n"/>
      <c r="E536" s="4" t="n"/>
      <c r="F536" s="4" t="n"/>
      <c r="G536" s="4" t="n"/>
      <c r="H536" s="4" t="n"/>
    </row>
    <row r="537" ht="15.75" customHeight="1" s="371">
      <c r="A537" s="4" t="n"/>
      <c r="B537" s="4" t="n"/>
      <c r="C537" s="4" t="n"/>
      <c r="D537" s="4" t="n"/>
      <c r="E537" s="4" t="n"/>
      <c r="F537" s="4" t="n"/>
      <c r="G537" s="4" t="n"/>
      <c r="H537" s="4" t="n"/>
    </row>
    <row r="538" ht="15.75" customHeight="1" s="371">
      <c r="A538" s="4" t="n"/>
      <c r="B538" s="4" t="n"/>
      <c r="C538" s="4" t="n"/>
      <c r="D538" s="4" t="n"/>
      <c r="E538" s="4" t="n"/>
      <c r="F538" s="4" t="n"/>
      <c r="G538" s="4" t="n"/>
      <c r="H538" s="4" t="n"/>
    </row>
    <row r="539" ht="15.75" customHeight="1" s="371">
      <c r="A539" s="4" t="n"/>
      <c r="B539" s="4" t="n"/>
      <c r="C539" s="4" t="n"/>
      <c r="D539" s="4" t="n"/>
      <c r="E539" s="4" t="n"/>
      <c r="F539" s="4" t="n"/>
      <c r="G539" s="4" t="n"/>
      <c r="H539" s="4" t="n"/>
    </row>
    <row r="540" ht="15.75" customHeight="1" s="371">
      <c r="A540" s="4" t="n"/>
      <c r="B540" s="4" t="n"/>
      <c r="C540" s="4" t="n"/>
      <c r="D540" s="4" t="n"/>
      <c r="E540" s="4" t="n"/>
      <c r="F540" s="4" t="n"/>
      <c r="G540" s="4" t="n"/>
      <c r="H540" s="4" t="n"/>
    </row>
    <row r="541" ht="15.75" customHeight="1" s="371">
      <c r="A541" s="4" t="n"/>
      <c r="B541" s="4" t="n"/>
      <c r="C541" s="4" t="n"/>
      <c r="D541" s="4" t="n"/>
      <c r="E541" s="4" t="n"/>
      <c r="F541" s="4" t="n"/>
      <c r="G541" s="4" t="n"/>
      <c r="H541" s="4" t="n"/>
    </row>
    <row r="542" ht="15.75" customHeight="1" s="371">
      <c r="A542" s="4" t="n"/>
      <c r="B542" s="4" t="n"/>
      <c r="C542" s="4" t="n"/>
      <c r="D542" s="4" t="n"/>
      <c r="E542" s="4" t="n"/>
      <c r="F542" s="4" t="n"/>
      <c r="G542" s="4" t="n"/>
      <c r="H542" s="4" t="n"/>
    </row>
    <row r="543" ht="15.75" customHeight="1" s="371">
      <c r="A543" s="4" t="n"/>
      <c r="B543" s="4" t="n"/>
      <c r="C543" s="4" t="n"/>
      <c r="D543" s="4" t="n"/>
      <c r="E543" s="4" t="n"/>
      <c r="F543" s="4" t="n"/>
      <c r="G543" s="4" t="n"/>
      <c r="H543" s="4" t="n"/>
    </row>
    <row r="544" ht="15.75" customHeight="1" s="371">
      <c r="A544" s="4" t="n"/>
      <c r="B544" s="4" t="n"/>
      <c r="C544" s="4" t="n"/>
      <c r="D544" s="4" t="n"/>
      <c r="E544" s="4" t="n"/>
      <c r="F544" s="4" t="n"/>
      <c r="G544" s="4" t="n"/>
      <c r="H544" s="4" t="n"/>
    </row>
    <row r="545" ht="15.75" customHeight="1" s="371">
      <c r="A545" s="4" t="n"/>
      <c r="B545" s="4" t="n"/>
      <c r="C545" s="4" t="n"/>
      <c r="D545" s="4" t="n"/>
      <c r="E545" s="4" t="n"/>
      <c r="F545" s="4" t="n"/>
      <c r="G545" s="4" t="n"/>
      <c r="H545" s="4" t="n"/>
    </row>
    <row r="546" ht="15.75" customHeight="1" s="371">
      <c r="A546" s="4" t="n"/>
      <c r="B546" s="4" t="n"/>
      <c r="C546" s="4" t="n"/>
      <c r="D546" s="4" t="n"/>
      <c r="E546" s="4" t="n"/>
      <c r="F546" s="4" t="n"/>
      <c r="G546" s="4" t="n"/>
      <c r="H546" s="4" t="n"/>
    </row>
    <row r="547" ht="15.75" customHeight="1" s="371">
      <c r="A547" s="4" t="n"/>
      <c r="B547" s="4" t="n"/>
      <c r="C547" s="4" t="n"/>
      <c r="D547" s="4" t="n"/>
      <c r="E547" s="4" t="n"/>
      <c r="F547" s="4" t="n"/>
      <c r="G547" s="4" t="n"/>
      <c r="H547" s="4" t="n"/>
    </row>
    <row r="548" ht="15.75" customHeight="1" s="371">
      <c r="A548" s="4" t="n"/>
      <c r="B548" s="4" t="n"/>
      <c r="C548" s="4" t="n"/>
      <c r="D548" s="4" t="n"/>
      <c r="E548" s="4" t="n"/>
      <c r="F548" s="4" t="n"/>
      <c r="G548" s="4" t="n"/>
      <c r="H548" s="4" t="n"/>
    </row>
    <row r="549" ht="15.75" customHeight="1" s="371">
      <c r="A549" s="4" t="n"/>
      <c r="B549" s="4" t="n"/>
      <c r="C549" s="4" t="n"/>
      <c r="D549" s="4" t="n"/>
      <c r="E549" s="4" t="n"/>
      <c r="F549" s="4" t="n"/>
      <c r="G549" s="4" t="n"/>
      <c r="H549" s="4" t="n"/>
    </row>
    <row r="550" ht="15.75" customHeight="1" s="371">
      <c r="A550" s="4" t="n"/>
      <c r="B550" s="4" t="n"/>
      <c r="C550" s="4" t="n"/>
      <c r="D550" s="4" t="n"/>
      <c r="E550" s="4" t="n"/>
      <c r="F550" s="4" t="n"/>
      <c r="G550" s="4" t="n"/>
      <c r="H550" s="4" t="n"/>
    </row>
    <row r="551" ht="15.75" customHeight="1" s="371">
      <c r="A551" s="4" t="n"/>
      <c r="B551" s="4" t="n"/>
      <c r="C551" s="4" t="n"/>
      <c r="D551" s="4" t="n"/>
      <c r="E551" s="4" t="n"/>
      <c r="F551" s="4" t="n"/>
      <c r="G551" s="4" t="n"/>
      <c r="H551" s="4" t="n"/>
    </row>
    <row r="552" ht="15.75" customHeight="1" s="371">
      <c r="A552" s="4" t="n"/>
      <c r="B552" s="4" t="n"/>
      <c r="C552" s="4" t="n"/>
      <c r="D552" s="4" t="n"/>
      <c r="E552" s="4" t="n"/>
      <c r="F552" s="4" t="n"/>
      <c r="G552" s="4" t="n"/>
      <c r="H552" s="4" t="n"/>
    </row>
    <row r="553" ht="15.75" customHeight="1" s="371">
      <c r="A553" s="4" t="n"/>
      <c r="B553" s="4" t="n"/>
      <c r="C553" s="4" t="n"/>
      <c r="D553" s="4" t="n"/>
      <c r="E553" s="4" t="n"/>
      <c r="F553" s="4" t="n"/>
      <c r="G553" s="4" t="n"/>
      <c r="H553" s="4" t="n"/>
    </row>
    <row r="554" ht="15.75" customHeight="1" s="371">
      <c r="A554" s="4" t="n"/>
      <c r="B554" s="4" t="n"/>
      <c r="C554" s="4" t="n"/>
      <c r="D554" s="4" t="n"/>
      <c r="E554" s="4" t="n"/>
      <c r="F554" s="4" t="n"/>
      <c r="G554" s="4" t="n"/>
      <c r="H554" s="4" t="n"/>
    </row>
    <row r="555" ht="15.75" customHeight="1" s="371">
      <c r="A555" s="4" t="n"/>
      <c r="B555" s="4" t="n"/>
      <c r="C555" s="4" t="n"/>
      <c r="D555" s="4" t="n"/>
      <c r="E555" s="4" t="n"/>
      <c r="F555" s="4" t="n"/>
      <c r="G555" s="4" t="n"/>
      <c r="H555" s="4" t="n"/>
    </row>
    <row r="556" ht="15.75" customHeight="1" s="371">
      <c r="A556" s="4" t="n"/>
      <c r="B556" s="4" t="n"/>
      <c r="C556" s="4" t="n"/>
      <c r="D556" s="4" t="n"/>
      <c r="E556" s="4" t="n"/>
      <c r="F556" s="4" t="n"/>
      <c r="G556" s="4" t="n"/>
      <c r="H556" s="4" t="n"/>
    </row>
    <row r="557" ht="15.75" customHeight="1" s="371">
      <c r="A557" s="4" t="n"/>
      <c r="B557" s="4" t="n"/>
      <c r="C557" s="4" t="n"/>
      <c r="D557" s="4" t="n"/>
      <c r="E557" s="4" t="n"/>
      <c r="F557" s="4" t="n"/>
      <c r="G557" s="4" t="n"/>
      <c r="H557" s="4" t="n"/>
    </row>
    <row r="558" ht="15.75" customHeight="1" s="371">
      <c r="A558" s="4" t="n"/>
      <c r="B558" s="4" t="n"/>
      <c r="C558" s="4" t="n"/>
      <c r="D558" s="4" t="n"/>
      <c r="E558" s="4" t="n"/>
      <c r="F558" s="4" t="n"/>
      <c r="G558" s="4" t="n"/>
      <c r="H558" s="4" t="n"/>
    </row>
    <row r="559" ht="15.75" customHeight="1" s="371">
      <c r="A559" s="4" t="n"/>
      <c r="B559" s="4" t="n"/>
      <c r="C559" s="4" t="n"/>
      <c r="D559" s="4" t="n"/>
      <c r="E559" s="4" t="n"/>
      <c r="F559" s="4" t="n"/>
      <c r="G559" s="4" t="n"/>
      <c r="H559" s="4" t="n"/>
    </row>
    <row r="560" ht="15.75" customHeight="1" s="371">
      <c r="A560" s="4" t="n"/>
      <c r="B560" s="4" t="n"/>
      <c r="C560" s="4" t="n"/>
      <c r="D560" s="4" t="n"/>
      <c r="E560" s="4" t="n"/>
      <c r="F560" s="4" t="n"/>
      <c r="G560" s="4" t="n"/>
      <c r="H560" s="4" t="n"/>
    </row>
    <row r="561" ht="15.75" customHeight="1" s="371">
      <c r="A561" s="4" t="n"/>
      <c r="B561" s="4" t="n"/>
      <c r="C561" s="4" t="n"/>
      <c r="D561" s="4" t="n"/>
      <c r="E561" s="4" t="n"/>
      <c r="F561" s="4" t="n"/>
      <c r="G561" s="4" t="n"/>
      <c r="H561" s="4" t="n"/>
    </row>
    <row r="562" ht="15.75" customHeight="1" s="371">
      <c r="A562" s="4" t="n"/>
      <c r="B562" s="4" t="n"/>
      <c r="C562" s="4" t="n"/>
      <c r="D562" s="4" t="n"/>
      <c r="E562" s="4" t="n"/>
      <c r="F562" s="4" t="n"/>
      <c r="G562" s="4" t="n"/>
      <c r="H562" s="4" t="n"/>
    </row>
    <row r="563" ht="15.75" customHeight="1" s="371">
      <c r="A563" s="4" t="n"/>
      <c r="B563" s="4" t="n"/>
      <c r="C563" s="4" t="n"/>
      <c r="D563" s="4" t="n"/>
      <c r="E563" s="4" t="n"/>
      <c r="F563" s="4" t="n"/>
      <c r="G563" s="4" t="n"/>
      <c r="H563" s="4" t="n"/>
    </row>
    <row r="564" ht="15.75" customHeight="1" s="371">
      <c r="A564" s="4" t="n"/>
      <c r="B564" s="4" t="n"/>
      <c r="C564" s="4" t="n"/>
      <c r="D564" s="4" t="n"/>
      <c r="E564" s="4" t="n"/>
      <c r="F564" s="4" t="n"/>
      <c r="G564" s="4" t="n"/>
      <c r="H564" s="4" t="n"/>
    </row>
    <row r="565" ht="15.75" customHeight="1" s="371">
      <c r="A565" s="4" t="n"/>
      <c r="B565" s="4" t="n"/>
      <c r="C565" s="4" t="n"/>
      <c r="D565" s="4" t="n"/>
      <c r="E565" s="4" t="n"/>
      <c r="F565" s="4" t="n"/>
      <c r="G565" s="4" t="n"/>
      <c r="H565" s="4" t="n"/>
    </row>
    <row r="566" ht="15.75" customHeight="1" s="371">
      <c r="A566" s="4" t="n"/>
      <c r="B566" s="4" t="n"/>
      <c r="C566" s="4" t="n"/>
      <c r="D566" s="4" t="n"/>
      <c r="E566" s="4" t="n"/>
      <c r="F566" s="4" t="n"/>
      <c r="G566" s="4" t="n"/>
      <c r="H566" s="4" t="n"/>
    </row>
    <row r="567" ht="15.75" customHeight="1" s="371">
      <c r="A567" s="4" t="n"/>
      <c r="B567" s="4" t="n"/>
      <c r="C567" s="4" t="n"/>
      <c r="D567" s="4" t="n"/>
      <c r="E567" s="4" t="n"/>
      <c r="F567" s="4" t="n"/>
      <c r="G567" s="4" t="n"/>
      <c r="H567" s="4" t="n"/>
    </row>
    <row r="568" ht="15.75" customHeight="1" s="371">
      <c r="A568" s="4" t="n"/>
      <c r="B568" s="4" t="n"/>
      <c r="C568" s="4" t="n"/>
      <c r="D568" s="4" t="n"/>
      <c r="E568" s="4" t="n"/>
      <c r="F568" s="4" t="n"/>
      <c r="G568" s="4" t="n"/>
      <c r="H568" s="4" t="n"/>
    </row>
    <row r="569" ht="15.75" customHeight="1" s="371">
      <c r="A569" s="4" t="n"/>
      <c r="B569" s="4" t="n"/>
      <c r="C569" s="4" t="n"/>
      <c r="D569" s="4" t="n"/>
      <c r="E569" s="4" t="n"/>
      <c r="F569" s="4" t="n"/>
      <c r="G569" s="4" t="n"/>
      <c r="H569" s="4" t="n"/>
    </row>
    <row r="570" ht="15.75" customHeight="1" s="371">
      <c r="A570" s="4" t="n"/>
      <c r="B570" s="4" t="n"/>
      <c r="C570" s="4" t="n"/>
      <c r="D570" s="4" t="n"/>
      <c r="E570" s="4" t="n"/>
      <c r="F570" s="4" t="n"/>
      <c r="G570" s="4" t="n"/>
      <c r="H570" s="4" t="n"/>
    </row>
    <row r="571" ht="15.75" customHeight="1" s="371">
      <c r="A571" s="4" t="n"/>
      <c r="B571" s="4" t="n"/>
      <c r="C571" s="4" t="n"/>
      <c r="D571" s="4" t="n"/>
      <c r="E571" s="4" t="n"/>
      <c r="F571" s="4" t="n"/>
      <c r="G571" s="4" t="n"/>
      <c r="H571" s="4" t="n"/>
    </row>
    <row r="572" ht="15.75" customHeight="1" s="371">
      <c r="A572" s="4" t="n"/>
      <c r="B572" s="4" t="n"/>
      <c r="C572" s="4" t="n"/>
      <c r="D572" s="4" t="n"/>
      <c r="E572" s="4" t="n"/>
      <c r="F572" s="4" t="n"/>
      <c r="G572" s="4" t="n"/>
      <c r="H572" s="4" t="n"/>
    </row>
    <row r="573" ht="15.75" customHeight="1" s="371">
      <c r="A573" s="4" t="n"/>
      <c r="B573" s="4" t="n"/>
      <c r="C573" s="4" t="n"/>
      <c r="D573" s="4" t="n"/>
      <c r="E573" s="4" t="n"/>
      <c r="F573" s="4" t="n"/>
      <c r="G573" s="4" t="n"/>
      <c r="H573" s="4" t="n"/>
    </row>
    <row r="574" ht="15.75" customHeight="1" s="371">
      <c r="A574" s="4" t="n"/>
      <c r="B574" s="4" t="n"/>
      <c r="C574" s="4" t="n"/>
      <c r="D574" s="4" t="n"/>
      <c r="E574" s="4" t="n"/>
      <c r="F574" s="4" t="n"/>
      <c r="G574" s="4" t="n"/>
      <c r="H574" s="4" t="n"/>
    </row>
    <row r="575" ht="15.75" customHeight="1" s="371">
      <c r="A575" s="4" t="n"/>
      <c r="B575" s="4" t="n"/>
      <c r="C575" s="4" t="n"/>
      <c r="D575" s="4" t="n"/>
      <c r="E575" s="4" t="n"/>
      <c r="F575" s="4" t="n"/>
      <c r="G575" s="4" t="n"/>
      <c r="H575" s="4" t="n"/>
    </row>
    <row r="576" ht="15.75" customHeight="1" s="371">
      <c r="A576" s="4" t="n"/>
      <c r="B576" s="4" t="n"/>
      <c r="C576" s="4" t="n"/>
      <c r="D576" s="4" t="n"/>
      <c r="E576" s="4" t="n"/>
      <c r="F576" s="4" t="n"/>
      <c r="G576" s="4" t="n"/>
      <c r="H576" s="4" t="n"/>
    </row>
    <row r="577" ht="15.75" customHeight="1" s="371">
      <c r="A577" s="4" t="n"/>
      <c r="B577" s="4" t="n"/>
      <c r="C577" s="4" t="n"/>
      <c r="D577" s="4" t="n"/>
      <c r="E577" s="4" t="n"/>
      <c r="F577" s="4" t="n"/>
      <c r="G577" s="4" t="n"/>
      <c r="H577" s="4" t="n"/>
    </row>
    <row r="578" ht="15.75" customHeight="1" s="371">
      <c r="A578" s="4" t="n"/>
      <c r="B578" s="4" t="n"/>
      <c r="C578" s="4" t="n"/>
      <c r="D578" s="4" t="n"/>
      <c r="E578" s="4" t="n"/>
      <c r="F578" s="4" t="n"/>
      <c r="G578" s="4" t="n"/>
      <c r="H578" s="4" t="n"/>
    </row>
    <row r="579" ht="15.75" customHeight="1" s="371">
      <c r="A579" s="4" t="n"/>
      <c r="B579" s="4" t="n"/>
      <c r="C579" s="4" t="n"/>
      <c r="D579" s="4" t="n"/>
      <c r="E579" s="4" t="n"/>
      <c r="F579" s="4" t="n"/>
      <c r="G579" s="4" t="n"/>
      <c r="H579" s="4" t="n"/>
    </row>
    <row r="580" ht="15.75" customHeight="1" s="371">
      <c r="A580" s="4" t="n"/>
      <c r="B580" s="4" t="n"/>
      <c r="C580" s="4" t="n"/>
      <c r="D580" s="4" t="n"/>
      <c r="E580" s="4" t="n"/>
      <c r="F580" s="4" t="n"/>
      <c r="G580" s="4" t="n"/>
      <c r="H580" s="4" t="n"/>
    </row>
    <row r="581" ht="15.75" customHeight="1" s="371">
      <c r="A581" s="4" t="n"/>
      <c r="B581" s="4" t="n"/>
      <c r="C581" s="4" t="n"/>
      <c r="D581" s="4" t="n"/>
      <c r="E581" s="4" t="n"/>
      <c r="F581" s="4" t="n"/>
      <c r="G581" s="4" t="n"/>
      <c r="H581" s="4" t="n"/>
    </row>
    <row r="582" ht="15.75" customHeight="1" s="371">
      <c r="A582" s="4" t="n"/>
      <c r="B582" s="4" t="n"/>
      <c r="C582" s="4" t="n"/>
      <c r="D582" s="4" t="n"/>
      <c r="E582" s="4" t="n"/>
      <c r="F582" s="4" t="n"/>
      <c r="G582" s="4" t="n"/>
      <c r="H582" s="4" t="n"/>
    </row>
    <row r="583" ht="15.75" customHeight="1" s="371">
      <c r="A583" s="4" t="n"/>
      <c r="B583" s="4" t="n"/>
      <c r="C583" s="4" t="n"/>
      <c r="D583" s="4" t="n"/>
      <c r="E583" s="4" t="n"/>
      <c r="F583" s="4" t="n"/>
      <c r="G583" s="4" t="n"/>
      <c r="H583" s="4" t="n"/>
    </row>
    <row r="584" ht="15.75" customHeight="1" s="371">
      <c r="A584" s="4" t="n"/>
      <c r="B584" s="4" t="n"/>
      <c r="C584" s="4" t="n"/>
      <c r="D584" s="4" t="n"/>
      <c r="E584" s="4" t="n"/>
      <c r="F584" s="4" t="n"/>
      <c r="G584" s="4" t="n"/>
      <c r="H584" s="4" t="n"/>
    </row>
    <row r="585" ht="15.75" customHeight="1" s="371">
      <c r="A585" s="4" t="n"/>
      <c r="B585" s="4" t="n"/>
      <c r="C585" s="4" t="n"/>
      <c r="D585" s="4" t="n"/>
      <c r="E585" s="4" t="n"/>
      <c r="F585" s="4" t="n"/>
      <c r="G585" s="4" t="n"/>
      <c r="H585" s="4" t="n"/>
    </row>
    <row r="586" ht="15.75" customHeight="1" s="371">
      <c r="A586" s="4" t="n"/>
      <c r="B586" s="4" t="n"/>
      <c r="C586" s="4" t="n"/>
      <c r="D586" s="4" t="n"/>
      <c r="E586" s="4" t="n"/>
      <c r="F586" s="4" t="n"/>
      <c r="G586" s="4" t="n"/>
      <c r="H586" s="4" t="n"/>
    </row>
    <row r="587" ht="15.75" customHeight="1" s="371">
      <c r="A587" s="4" t="n"/>
      <c r="B587" s="4" t="n"/>
      <c r="C587" s="4" t="n"/>
      <c r="D587" s="4" t="n"/>
      <c r="E587" s="4" t="n"/>
      <c r="F587" s="4" t="n"/>
      <c r="G587" s="4" t="n"/>
      <c r="H587" s="4" t="n"/>
    </row>
    <row r="588" ht="15.75" customHeight="1" s="371">
      <c r="A588" s="4" t="n"/>
      <c r="B588" s="4" t="n"/>
      <c r="C588" s="4" t="n"/>
      <c r="D588" s="4" t="n"/>
      <c r="E588" s="4" t="n"/>
      <c r="F588" s="4" t="n"/>
      <c r="G588" s="4" t="n"/>
      <c r="H588" s="4" t="n"/>
    </row>
    <row r="589" ht="15.75" customHeight="1" s="371">
      <c r="A589" s="4" t="n"/>
      <c r="B589" s="4" t="n"/>
      <c r="C589" s="4" t="n"/>
      <c r="D589" s="4" t="n"/>
      <c r="E589" s="4" t="n"/>
      <c r="F589" s="4" t="n"/>
      <c r="G589" s="4" t="n"/>
      <c r="H589" s="4" t="n"/>
    </row>
    <row r="590" ht="15.75" customHeight="1" s="371">
      <c r="A590" s="4" t="n"/>
      <c r="B590" s="4" t="n"/>
      <c r="C590" s="4" t="n"/>
      <c r="D590" s="4" t="n"/>
      <c r="E590" s="4" t="n"/>
      <c r="F590" s="4" t="n"/>
      <c r="G590" s="4" t="n"/>
      <c r="H590" s="4" t="n"/>
    </row>
    <row r="591" ht="15.75" customHeight="1" s="371">
      <c r="A591" s="4" t="n"/>
      <c r="B591" s="4" t="n"/>
      <c r="C591" s="4" t="n"/>
      <c r="D591" s="4" t="n"/>
      <c r="E591" s="4" t="n"/>
      <c r="F591" s="4" t="n"/>
      <c r="G591" s="4" t="n"/>
      <c r="H591" s="4" t="n"/>
    </row>
    <row r="592" ht="15.75" customHeight="1" s="371">
      <c r="A592" s="4" t="n"/>
      <c r="B592" s="4" t="n"/>
      <c r="C592" s="4" t="n"/>
      <c r="D592" s="4" t="n"/>
      <c r="E592" s="4" t="n"/>
      <c r="F592" s="4" t="n"/>
      <c r="G592" s="4" t="n"/>
      <c r="H592" s="4" t="n"/>
    </row>
    <row r="593" ht="15.75" customHeight="1" s="371">
      <c r="A593" s="4" t="n"/>
      <c r="B593" s="4" t="n"/>
      <c r="C593" s="4" t="n"/>
      <c r="D593" s="4" t="n"/>
      <c r="E593" s="4" t="n"/>
      <c r="F593" s="4" t="n"/>
      <c r="G593" s="4" t="n"/>
      <c r="H593" s="4" t="n"/>
    </row>
    <row r="594" ht="15.75" customHeight="1" s="371">
      <c r="A594" s="4" t="n"/>
      <c r="B594" s="4" t="n"/>
      <c r="C594" s="4" t="n"/>
      <c r="D594" s="4" t="n"/>
      <c r="E594" s="4" t="n"/>
      <c r="F594" s="4" t="n"/>
      <c r="G594" s="4" t="n"/>
      <c r="H594" s="4" t="n"/>
    </row>
    <row r="595" ht="15.75" customHeight="1" s="371">
      <c r="A595" s="4" t="n"/>
      <c r="B595" s="4" t="n"/>
      <c r="C595" s="4" t="n"/>
      <c r="D595" s="4" t="n"/>
      <c r="E595" s="4" t="n"/>
      <c r="F595" s="4" t="n"/>
      <c r="G595" s="4" t="n"/>
      <c r="H595" s="4" t="n"/>
    </row>
    <row r="596" ht="15.75" customHeight="1" s="371">
      <c r="A596" s="4" t="n"/>
      <c r="B596" s="4" t="n"/>
      <c r="C596" s="4" t="n"/>
      <c r="D596" s="4" t="n"/>
      <c r="E596" s="4" t="n"/>
      <c r="F596" s="4" t="n"/>
      <c r="G596" s="4" t="n"/>
      <c r="H596" s="4" t="n"/>
    </row>
    <row r="597" ht="15.75" customHeight="1" s="371">
      <c r="A597" s="4" t="n"/>
      <c r="B597" s="4" t="n"/>
      <c r="C597" s="4" t="n"/>
      <c r="D597" s="4" t="n"/>
      <c r="E597" s="4" t="n"/>
      <c r="F597" s="4" t="n"/>
      <c r="G597" s="4" t="n"/>
      <c r="H597" s="4" t="n"/>
    </row>
    <row r="598" ht="15.75" customHeight="1" s="371">
      <c r="A598" s="4" t="n"/>
      <c r="B598" s="4" t="n"/>
      <c r="C598" s="4" t="n"/>
      <c r="D598" s="4" t="n"/>
      <c r="E598" s="4" t="n"/>
      <c r="F598" s="4" t="n"/>
      <c r="G598" s="4" t="n"/>
      <c r="H598" s="4" t="n"/>
    </row>
    <row r="599" ht="15.75" customHeight="1" s="371">
      <c r="A599" s="4" t="n"/>
      <c r="B599" s="4" t="n"/>
      <c r="C599" s="4" t="n"/>
      <c r="D599" s="4" t="n"/>
      <c r="E599" s="4" t="n"/>
      <c r="F599" s="4" t="n"/>
      <c r="G599" s="4" t="n"/>
      <c r="H599" s="4" t="n"/>
    </row>
    <row r="600" ht="15.75" customHeight="1" s="371">
      <c r="A600" s="4" t="n"/>
      <c r="B600" s="4" t="n"/>
      <c r="C600" s="4" t="n"/>
      <c r="D600" s="4" t="n"/>
      <c r="E600" s="4" t="n"/>
      <c r="F600" s="4" t="n"/>
      <c r="G600" s="4" t="n"/>
      <c r="H600" s="4" t="n"/>
    </row>
    <row r="601" ht="15.75" customHeight="1" s="371">
      <c r="A601" s="4" t="n"/>
      <c r="B601" s="4" t="n"/>
      <c r="C601" s="4" t="n"/>
      <c r="D601" s="4" t="n"/>
      <c r="E601" s="4" t="n"/>
      <c r="F601" s="4" t="n"/>
      <c r="G601" s="4" t="n"/>
      <c r="H601" s="4" t="n"/>
    </row>
    <row r="602" ht="15.75" customHeight="1" s="371">
      <c r="A602" s="4" t="n"/>
      <c r="B602" s="4" t="n"/>
      <c r="C602" s="4" t="n"/>
      <c r="D602" s="4" t="n"/>
      <c r="E602" s="4" t="n"/>
      <c r="F602" s="4" t="n"/>
      <c r="G602" s="4" t="n"/>
      <c r="H602" s="4" t="n"/>
    </row>
    <row r="603" ht="15.75" customHeight="1" s="371">
      <c r="A603" s="4" t="n"/>
      <c r="B603" s="4" t="n"/>
      <c r="C603" s="4" t="n"/>
      <c r="D603" s="4" t="n"/>
      <c r="E603" s="4" t="n"/>
      <c r="F603" s="4" t="n"/>
      <c r="G603" s="4" t="n"/>
      <c r="H603" s="4" t="n"/>
    </row>
    <row r="604" ht="15.75" customHeight="1" s="371">
      <c r="A604" s="4" t="n"/>
      <c r="B604" s="4" t="n"/>
      <c r="C604" s="4" t="n"/>
      <c r="D604" s="4" t="n"/>
      <c r="E604" s="4" t="n"/>
      <c r="F604" s="4" t="n"/>
      <c r="G604" s="4" t="n"/>
      <c r="H604" s="4" t="n"/>
    </row>
    <row r="605" ht="15.75" customHeight="1" s="371">
      <c r="A605" s="4" t="n"/>
      <c r="B605" s="4" t="n"/>
      <c r="C605" s="4" t="n"/>
      <c r="D605" s="4" t="n"/>
      <c r="E605" s="4" t="n"/>
      <c r="F605" s="4" t="n"/>
      <c r="G605" s="4" t="n"/>
      <c r="H605" s="4" t="n"/>
    </row>
    <row r="606" ht="15.75" customHeight="1" s="371">
      <c r="A606" s="4" t="n"/>
      <c r="B606" s="4" t="n"/>
      <c r="C606" s="4" t="n"/>
      <c r="D606" s="4" t="n"/>
      <c r="E606" s="4" t="n"/>
      <c r="F606" s="4" t="n"/>
      <c r="G606" s="4" t="n"/>
      <c r="H606" s="4" t="n"/>
    </row>
    <row r="607" ht="15.75" customHeight="1" s="371">
      <c r="A607" s="4" t="n"/>
      <c r="B607" s="4" t="n"/>
      <c r="C607" s="4" t="n"/>
      <c r="D607" s="4" t="n"/>
      <c r="E607" s="4" t="n"/>
      <c r="F607" s="4" t="n"/>
      <c r="G607" s="4" t="n"/>
      <c r="H607" s="4" t="n"/>
    </row>
    <row r="608" ht="15.75" customHeight="1" s="371">
      <c r="A608" s="4" t="n"/>
      <c r="B608" s="4" t="n"/>
      <c r="C608" s="4" t="n"/>
      <c r="D608" s="4" t="n"/>
      <c r="E608" s="4" t="n"/>
      <c r="F608" s="4" t="n"/>
      <c r="G608" s="4" t="n"/>
      <c r="H608" s="4" t="n"/>
    </row>
    <row r="609" ht="15.75" customHeight="1" s="371">
      <c r="A609" s="4" t="n"/>
      <c r="B609" s="4" t="n"/>
      <c r="C609" s="4" t="n"/>
      <c r="D609" s="4" t="n"/>
      <c r="E609" s="4" t="n"/>
      <c r="F609" s="4" t="n"/>
      <c r="G609" s="4" t="n"/>
      <c r="H609" s="4" t="n"/>
    </row>
    <row r="610" ht="15.75" customHeight="1" s="371">
      <c r="A610" s="4" t="n"/>
      <c r="B610" s="4" t="n"/>
      <c r="C610" s="4" t="n"/>
      <c r="D610" s="4" t="n"/>
      <c r="E610" s="4" t="n"/>
      <c r="F610" s="4" t="n"/>
      <c r="G610" s="4" t="n"/>
      <c r="H610" s="4" t="n"/>
    </row>
    <row r="611" ht="15.75" customHeight="1" s="371">
      <c r="A611" s="4" t="n"/>
      <c r="B611" s="4" t="n"/>
      <c r="C611" s="4" t="n"/>
      <c r="D611" s="4" t="n"/>
      <c r="E611" s="4" t="n"/>
      <c r="F611" s="4" t="n"/>
      <c r="G611" s="4" t="n"/>
      <c r="H611" s="4" t="n"/>
    </row>
    <row r="612" ht="15.75" customHeight="1" s="371">
      <c r="A612" s="4" t="n"/>
      <c r="B612" s="4" t="n"/>
      <c r="C612" s="4" t="n"/>
      <c r="D612" s="4" t="n"/>
      <c r="E612" s="4" t="n"/>
      <c r="F612" s="4" t="n"/>
      <c r="G612" s="4" t="n"/>
      <c r="H612" s="4" t="n"/>
    </row>
    <row r="613" ht="15.75" customHeight="1" s="371">
      <c r="A613" s="4" t="n"/>
      <c r="B613" s="4" t="n"/>
      <c r="C613" s="4" t="n"/>
      <c r="D613" s="4" t="n"/>
      <c r="E613" s="4" t="n"/>
      <c r="F613" s="4" t="n"/>
      <c r="G613" s="4" t="n"/>
      <c r="H613" s="4" t="n"/>
    </row>
    <row r="614" ht="15.75" customHeight="1" s="371">
      <c r="A614" s="4" t="n"/>
      <c r="B614" s="4" t="n"/>
      <c r="C614" s="4" t="n"/>
      <c r="D614" s="4" t="n"/>
      <c r="E614" s="4" t="n"/>
      <c r="F614" s="4" t="n"/>
      <c r="G614" s="4" t="n"/>
      <c r="H614" s="4" t="n"/>
    </row>
    <row r="615" ht="15.75" customHeight="1" s="371">
      <c r="A615" s="4" t="n"/>
      <c r="B615" s="4" t="n"/>
      <c r="C615" s="4" t="n"/>
      <c r="D615" s="4" t="n"/>
      <c r="E615" s="4" t="n"/>
      <c r="F615" s="4" t="n"/>
      <c r="G615" s="4" t="n"/>
      <c r="H615" s="4" t="n"/>
    </row>
    <row r="616" ht="15.75" customHeight="1" s="371">
      <c r="A616" s="4" t="n"/>
      <c r="B616" s="4" t="n"/>
      <c r="C616" s="4" t="n"/>
      <c r="D616" s="4" t="n"/>
      <c r="E616" s="4" t="n"/>
      <c r="F616" s="4" t="n"/>
      <c r="G616" s="4" t="n"/>
      <c r="H616" s="4" t="n"/>
    </row>
    <row r="617" ht="15.75" customHeight="1" s="371">
      <c r="A617" s="4" t="n"/>
      <c r="B617" s="4" t="n"/>
      <c r="C617" s="4" t="n"/>
      <c r="D617" s="4" t="n"/>
      <c r="E617" s="4" t="n"/>
      <c r="F617" s="4" t="n"/>
      <c r="G617" s="4" t="n"/>
      <c r="H617" s="4" t="n"/>
    </row>
    <row r="618" ht="15.75" customHeight="1" s="371">
      <c r="A618" s="4" t="n"/>
      <c r="B618" s="4" t="n"/>
      <c r="C618" s="4" t="n"/>
      <c r="D618" s="4" t="n"/>
      <c r="E618" s="4" t="n"/>
      <c r="F618" s="4" t="n"/>
      <c r="G618" s="4" t="n"/>
      <c r="H618" s="4" t="n"/>
    </row>
    <row r="619" ht="15.75" customHeight="1" s="371">
      <c r="A619" s="4" t="n"/>
      <c r="B619" s="4" t="n"/>
      <c r="C619" s="4" t="n"/>
      <c r="D619" s="4" t="n"/>
      <c r="E619" s="4" t="n"/>
      <c r="F619" s="4" t="n"/>
      <c r="G619" s="4" t="n"/>
      <c r="H619" s="4" t="n"/>
    </row>
    <row r="620" ht="15.75" customHeight="1" s="371">
      <c r="A620" s="4" t="n"/>
      <c r="B620" s="4" t="n"/>
      <c r="C620" s="4" t="n"/>
      <c r="D620" s="4" t="n"/>
      <c r="E620" s="4" t="n"/>
      <c r="F620" s="4" t="n"/>
      <c r="G620" s="4" t="n"/>
      <c r="H620" s="4" t="n"/>
    </row>
    <row r="621" ht="15.75" customHeight="1" s="371">
      <c r="A621" s="4" t="n"/>
      <c r="B621" s="4" t="n"/>
      <c r="C621" s="4" t="n"/>
      <c r="D621" s="4" t="n"/>
      <c r="E621" s="4" t="n"/>
      <c r="F621" s="4" t="n"/>
      <c r="G621" s="4" t="n"/>
      <c r="H621" s="4" t="n"/>
    </row>
    <row r="622" ht="15.75" customHeight="1" s="371">
      <c r="A622" s="4" t="n"/>
      <c r="B622" s="4" t="n"/>
      <c r="C622" s="4" t="n"/>
      <c r="D622" s="4" t="n"/>
      <c r="E622" s="4" t="n"/>
      <c r="F622" s="4" t="n"/>
      <c r="G622" s="4" t="n"/>
      <c r="H622" s="4" t="n"/>
    </row>
    <row r="623" ht="15.75" customHeight="1" s="371">
      <c r="A623" s="4" t="n"/>
      <c r="B623" s="4" t="n"/>
      <c r="C623" s="4" t="n"/>
      <c r="D623" s="4" t="n"/>
      <c r="E623" s="4" t="n"/>
      <c r="F623" s="4" t="n"/>
      <c r="G623" s="4" t="n"/>
      <c r="H623" s="4" t="n"/>
    </row>
    <row r="624" ht="15.75" customHeight="1" s="371">
      <c r="A624" s="4" t="n"/>
      <c r="B624" s="4" t="n"/>
      <c r="C624" s="4" t="n"/>
      <c r="D624" s="4" t="n"/>
      <c r="E624" s="4" t="n"/>
      <c r="F624" s="4" t="n"/>
      <c r="G624" s="4" t="n"/>
      <c r="H624" s="4" t="n"/>
    </row>
    <row r="625" ht="15.75" customHeight="1" s="371">
      <c r="A625" s="4" t="n"/>
      <c r="B625" s="4" t="n"/>
      <c r="C625" s="4" t="n"/>
      <c r="D625" s="4" t="n"/>
      <c r="E625" s="4" t="n"/>
      <c r="F625" s="4" t="n"/>
      <c r="G625" s="4" t="n"/>
      <c r="H625" s="4" t="n"/>
    </row>
    <row r="626" ht="15.75" customHeight="1" s="371">
      <c r="A626" s="4" t="n"/>
      <c r="B626" s="4" t="n"/>
      <c r="C626" s="4" t="n"/>
      <c r="D626" s="4" t="n"/>
      <c r="E626" s="4" t="n"/>
      <c r="F626" s="4" t="n"/>
      <c r="G626" s="4" t="n"/>
      <c r="H626" s="4" t="n"/>
    </row>
    <row r="627" ht="15.75" customHeight="1" s="371">
      <c r="A627" s="4" t="n"/>
      <c r="B627" s="4" t="n"/>
      <c r="C627" s="4" t="n"/>
      <c r="D627" s="4" t="n"/>
      <c r="E627" s="4" t="n"/>
      <c r="F627" s="4" t="n"/>
      <c r="G627" s="4" t="n"/>
      <c r="H627" s="4" t="n"/>
    </row>
    <row r="628" ht="15.75" customHeight="1" s="371">
      <c r="A628" s="4" t="n"/>
      <c r="B628" s="4" t="n"/>
      <c r="C628" s="4" t="n"/>
      <c r="D628" s="4" t="n"/>
      <c r="E628" s="4" t="n"/>
      <c r="F628" s="4" t="n"/>
      <c r="G628" s="4" t="n"/>
      <c r="H628" s="4" t="n"/>
    </row>
    <row r="629" ht="15.75" customHeight="1" s="371">
      <c r="A629" s="4" t="n"/>
      <c r="B629" s="4" t="n"/>
      <c r="C629" s="4" t="n"/>
      <c r="D629" s="4" t="n"/>
      <c r="E629" s="4" t="n"/>
      <c r="F629" s="4" t="n"/>
      <c r="G629" s="4" t="n"/>
      <c r="H629" s="4" t="n"/>
    </row>
    <row r="630" ht="15.75" customHeight="1" s="371">
      <c r="A630" s="4" t="n"/>
      <c r="B630" s="4" t="n"/>
      <c r="C630" s="4" t="n"/>
      <c r="D630" s="4" t="n"/>
      <c r="E630" s="4" t="n"/>
      <c r="F630" s="4" t="n"/>
      <c r="G630" s="4" t="n"/>
      <c r="H630" s="4" t="n"/>
    </row>
    <row r="631" ht="15.75" customHeight="1" s="371">
      <c r="A631" s="4" t="n"/>
      <c r="B631" s="4" t="n"/>
      <c r="C631" s="4" t="n"/>
      <c r="D631" s="4" t="n"/>
      <c r="E631" s="4" t="n"/>
      <c r="F631" s="4" t="n"/>
      <c r="G631" s="4" t="n"/>
      <c r="H631" s="4" t="n"/>
    </row>
    <row r="632" ht="15.75" customHeight="1" s="371">
      <c r="A632" s="4" t="n"/>
      <c r="B632" s="4" t="n"/>
      <c r="C632" s="4" t="n"/>
      <c r="D632" s="4" t="n"/>
      <c r="E632" s="4" t="n"/>
      <c r="F632" s="4" t="n"/>
      <c r="G632" s="4" t="n"/>
      <c r="H632" s="4" t="n"/>
    </row>
    <row r="633" ht="15.75" customHeight="1" s="371">
      <c r="A633" s="4" t="n"/>
      <c r="B633" s="4" t="n"/>
      <c r="C633" s="4" t="n"/>
      <c r="D633" s="4" t="n"/>
      <c r="E633" s="4" t="n"/>
      <c r="F633" s="4" t="n"/>
      <c r="G633" s="4" t="n"/>
      <c r="H633" s="4" t="n"/>
    </row>
    <row r="634" ht="15.75" customHeight="1" s="371">
      <c r="A634" s="4" t="n"/>
      <c r="B634" s="4" t="n"/>
      <c r="C634" s="4" t="n"/>
      <c r="D634" s="4" t="n"/>
      <c r="E634" s="4" t="n"/>
      <c r="F634" s="4" t="n"/>
      <c r="G634" s="4" t="n"/>
      <c r="H634" s="4" t="n"/>
    </row>
    <row r="635" ht="15.75" customHeight="1" s="371">
      <c r="A635" s="4" t="n"/>
      <c r="B635" s="4" t="n"/>
      <c r="C635" s="4" t="n"/>
      <c r="D635" s="4" t="n"/>
      <c r="E635" s="4" t="n"/>
      <c r="F635" s="4" t="n"/>
      <c r="G635" s="4" t="n"/>
      <c r="H635" s="4" t="n"/>
    </row>
    <row r="636" ht="15.75" customHeight="1" s="371">
      <c r="A636" s="4" t="n"/>
      <c r="B636" s="4" t="n"/>
      <c r="C636" s="4" t="n"/>
      <c r="D636" s="4" t="n"/>
      <c r="E636" s="4" t="n"/>
      <c r="F636" s="4" t="n"/>
      <c r="G636" s="4" t="n"/>
      <c r="H636" s="4" t="n"/>
    </row>
    <row r="637" ht="15.75" customHeight="1" s="371">
      <c r="A637" s="4" t="n"/>
      <c r="B637" s="4" t="n"/>
      <c r="C637" s="4" t="n"/>
      <c r="D637" s="4" t="n"/>
      <c r="E637" s="4" t="n"/>
      <c r="F637" s="4" t="n"/>
      <c r="G637" s="4" t="n"/>
      <c r="H637" s="4" t="n"/>
    </row>
    <row r="638" ht="15.75" customHeight="1" s="371">
      <c r="A638" s="4" t="n"/>
      <c r="B638" s="4" t="n"/>
      <c r="C638" s="4" t="n"/>
      <c r="D638" s="4" t="n"/>
      <c r="E638" s="4" t="n"/>
      <c r="F638" s="4" t="n"/>
      <c r="G638" s="4" t="n"/>
      <c r="H638" s="4" t="n"/>
    </row>
    <row r="639" ht="15.75" customHeight="1" s="371">
      <c r="A639" s="4" t="n"/>
      <c r="B639" s="4" t="n"/>
      <c r="C639" s="4" t="n"/>
      <c r="D639" s="4" t="n"/>
      <c r="E639" s="4" t="n"/>
      <c r="F639" s="4" t="n"/>
      <c r="G639" s="4" t="n"/>
      <c r="H639" s="4" t="n"/>
    </row>
    <row r="640" ht="15.75" customHeight="1" s="371">
      <c r="A640" s="4" t="n"/>
      <c r="B640" s="4" t="n"/>
      <c r="C640" s="4" t="n"/>
      <c r="D640" s="4" t="n"/>
      <c r="E640" s="4" t="n"/>
      <c r="F640" s="4" t="n"/>
      <c r="G640" s="4" t="n"/>
      <c r="H640" s="4" t="n"/>
    </row>
    <row r="641" ht="15.75" customHeight="1" s="371">
      <c r="A641" s="4" t="n"/>
      <c r="B641" s="4" t="n"/>
      <c r="C641" s="4" t="n"/>
      <c r="D641" s="4" t="n"/>
      <c r="E641" s="4" t="n"/>
      <c r="F641" s="4" t="n"/>
      <c r="G641" s="4" t="n"/>
      <c r="H641" s="4" t="n"/>
    </row>
    <row r="642" ht="15.75" customHeight="1" s="371">
      <c r="A642" s="4" t="n"/>
      <c r="B642" s="4" t="n"/>
      <c r="C642" s="4" t="n"/>
      <c r="D642" s="4" t="n"/>
      <c r="E642" s="4" t="n"/>
      <c r="F642" s="4" t="n"/>
      <c r="G642" s="4" t="n"/>
      <c r="H642" s="4" t="n"/>
    </row>
    <row r="643" ht="15.75" customHeight="1" s="371">
      <c r="A643" s="4" t="n"/>
      <c r="B643" s="4" t="n"/>
      <c r="C643" s="4" t="n"/>
      <c r="D643" s="4" t="n"/>
      <c r="E643" s="4" t="n"/>
      <c r="F643" s="4" t="n"/>
      <c r="G643" s="4" t="n"/>
      <c r="H643" s="4" t="n"/>
    </row>
    <row r="644" ht="15.75" customHeight="1" s="371">
      <c r="A644" s="4" t="n"/>
      <c r="B644" s="4" t="n"/>
      <c r="C644" s="4" t="n"/>
      <c r="D644" s="4" t="n"/>
      <c r="E644" s="4" t="n"/>
      <c r="F644" s="4" t="n"/>
      <c r="G644" s="4" t="n"/>
      <c r="H644" s="4" t="n"/>
    </row>
    <row r="645" ht="15.75" customHeight="1" s="371">
      <c r="A645" s="4" t="n"/>
      <c r="B645" s="4" t="n"/>
      <c r="C645" s="4" t="n"/>
      <c r="D645" s="4" t="n"/>
      <c r="E645" s="4" t="n"/>
      <c r="F645" s="4" t="n"/>
      <c r="G645" s="4" t="n"/>
      <c r="H645" s="4" t="n"/>
    </row>
    <row r="646" ht="15.75" customHeight="1" s="371">
      <c r="A646" s="4" t="n"/>
      <c r="B646" s="4" t="n"/>
      <c r="C646" s="4" t="n"/>
      <c r="D646" s="4" t="n"/>
      <c r="E646" s="4" t="n"/>
      <c r="F646" s="4" t="n"/>
      <c r="G646" s="4" t="n"/>
      <c r="H646" s="4" t="n"/>
    </row>
    <row r="647" ht="15.75" customHeight="1" s="371">
      <c r="A647" s="4" t="n"/>
      <c r="B647" s="4" t="n"/>
      <c r="C647" s="4" t="n"/>
      <c r="D647" s="4" t="n"/>
      <c r="E647" s="4" t="n"/>
      <c r="F647" s="4" t="n"/>
      <c r="G647" s="4" t="n"/>
      <c r="H647" s="4" t="n"/>
    </row>
    <row r="648" ht="15.75" customHeight="1" s="371">
      <c r="A648" s="4" t="n"/>
      <c r="B648" s="4" t="n"/>
      <c r="C648" s="4" t="n"/>
      <c r="D648" s="4" t="n"/>
      <c r="E648" s="4" t="n"/>
      <c r="F648" s="4" t="n"/>
      <c r="G648" s="4" t="n"/>
      <c r="H648" s="4" t="n"/>
    </row>
    <row r="649" ht="15.75" customHeight="1" s="371">
      <c r="A649" s="4" t="n"/>
      <c r="B649" s="4" t="n"/>
      <c r="C649" s="4" t="n"/>
      <c r="D649" s="4" t="n"/>
      <c r="E649" s="4" t="n"/>
      <c r="F649" s="4" t="n"/>
      <c r="G649" s="4" t="n"/>
      <c r="H649" s="4" t="n"/>
    </row>
    <row r="650" ht="15.75" customHeight="1" s="371">
      <c r="A650" s="4" t="n"/>
      <c r="B650" s="4" t="n"/>
      <c r="C650" s="4" t="n"/>
      <c r="D650" s="4" t="n"/>
      <c r="E650" s="4" t="n"/>
      <c r="F650" s="4" t="n"/>
      <c r="G650" s="4" t="n"/>
      <c r="H650" s="4" t="n"/>
    </row>
    <row r="651" ht="15.75" customHeight="1" s="371">
      <c r="A651" s="4" t="n"/>
      <c r="B651" s="4" t="n"/>
      <c r="C651" s="4" t="n"/>
      <c r="D651" s="4" t="n"/>
      <c r="E651" s="4" t="n"/>
      <c r="F651" s="4" t="n"/>
      <c r="G651" s="4" t="n"/>
      <c r="H651" s="4" t="n"/>
    </row>
    <row r="652" ht="15.75" customHeight="1" s="371">
      <c r="A652" s="4" t="n"/>
      <c r="B652" s="4" t="n"/>
      <c r="C652" s="4" t="n"/>
      <c r="D652" s="4" t="n"/>
      <c r="E652" s="4" t="n"/>
      <c r="F652" s="4" t="n"/>
      <c r="G652" s="4" t="n"/>
      <c r="H652" s="4" t="n"/>
    </row>
    <row r="653" ht="15.75" customHeight="1" s="371">
      <c r="A653" s="4" t="n"/>
      <c r="B653" s="4" t="n"/>
      <c r="C653" s="4" t="n"/>
      <c r="D653" s="4" t="n"/>
      <c r="E653" s="4" t="n"/>
      <c r="F653" s="4" t="n"/>
      <c r="G653" s="4" t="n"/>
      <c r="H653" s="4" t="n"/>
    </row>
    <row r="654" ht="15.75" customHeight="1" s="371">
      <c r="A654" s="4" t="n"/>
      <c r="B654" s="4" t="n"/>
      <c r="C654" s="4" t="n"/>
      <c r="D654" s="4" t="n"/>
      <c r="E654" s="4" t="n"/>
      <c r="F654" s="4" t="n"/>
      <c r="G654" s="4" t="n"/>
      <c r="H654" s="4" t="n"/>
    </row>
    <row r="655" ht="15.75" customHeight="1" s="371">
      <c r="A655" s="4" t="n"/>
      <c r="B655" s="4" t="n"/>
      <c r="C655" s="4" t="n"/>
      <c r="D655" s="4" t="n"/>
      <c r="E655" s="4" t="n"/>
      <c r="F655" s="4" t="n"/>
      <c r="G655" s="4" t="n"/>
      <c r="H655" s="4" t="n"/>
    </row>
    <row r="656" ht="15.75" customHeight="1" s="371">
      <c r="A656" s="4" t="n"/>
      <c r="B656" s="4" t="n"/>
      <c r="C656" s="4" t="n"/>
      <c r="D656" s="4" t="n"/>
      <c r="E656" s="4" t="n"/>
      <c r="F656" s="4" t="n"/>
      <c r="G656" s="4" t="n"/>
      <c r="H656" s="4" t="n"/>
    </row>
    <row r="657" ht="15.75" customHeight="1" s="371">
      <c r="A657" s="4" t="n"/>
      <c r="B657" s="4" t="n"/>
      <c r="C657" s="4" t="n"/>
      <c r="D657" s="4" t="n"/>
      <c r="E657" s="4" t="n"/>
      <c r="F657" s="4" t="n"/>
      <c r="G657" s="4" t="n"/>
      <c r="H657" s="4" t="n"/>
    </row>
    <row r="658" ht="15.75" customHeight="1" s="371">
      <c r="A658" s="4" t="n"/>
      <c r="B658" s="4" t="n"/>
      <c r="C658" s="4" t="n"/>
      <c r="D658" s="4" t="n"/>
      <c r="E658" s="4" t="n"/>
      <c r="F658" s="4" t="n"/>
      <c r="G658" s="4" t="n"/>
      <c r="H658" s="4" t="n"/>
    </row>
    <row r="659" ht="15.75" customHeight="1" s="371">
      <c r="A659" s="4" t="n"/>
      <c r="B659" s="4" t="n"/>
      <c r="C659" s="4" t="n"/>
      <c r="D659" s="4" t="n"/>
      <c r="E659" s="4" t="n"/>
      <c r="F659" s="4" t="n"/>
      <c r="G659" s="4" t="n"/>
      <c r="H659" s="4" t="n"/>
    </row>
    <row r="660" ht="15.75" customHeight="1" s="371">
      <c r="A660" s="4" t="n"/>
      <c r="B660" s="4" t="n"/>
      <c r="C660" s="4" t="n"/>
      <c r="D660" s="4" t="n"/>
      <c r="E660" s="4" t="n"/>
      <c r="F660" s="4" t="n"/>
      <c r="G660" s="4" t="n"/>
      <c r="H660" s="4" t="n"/>
    </row>
    <row r="661" ht="15.75" customHeight="1" s="371">
      <c r="A661" s="4" t="n"/>
      <c r="B661" s="4" t="n"/>
      <c r="C661" s="4" t="n"/>
      <c r="D661" s="4" t="n"/>
      <c r="E661" s="4" t="n"/>
      <c r="F661" s="4" t="n"/>
      <c r="G661" s="4" t="n"/>
      <c r="H661" s="4" t="n"/>
    </row>
    <row r="662" ht="15.75" customHeight="1" s="371">
      <c r="A662" s="4" t="n"/>
      <c r="B662" s="4" t="n"/>
      <c r="C662" s="4" t="n"/>
      <c r="D662" s="4" t="n"/>
      <c r="E662" s="4" t="n"/>
      <c r="F662" s="4" t="n"/>
      <c r="G662" s="4" t="n"/>
      <c r="H662" s="4" t="n"/>
    </row>
    <row r="663" ht="15.75" customHeight="1" s="371">
      <c r="A663" s="4" t="n"/>
      <c r="B663" s="4" t="n"/>
      <c r="C663" s="4" t="n"/>
      <c r="D663" s="4" t="n"/>
      <c r="E663" s="4" t="n"/>
      <c r="F663" s="4" t="n"/>
      <c r="G663" s="4" t="n"/>
      <c r="H663" s="4" t="n"/>
    </row>
    <row r="664" ht="15.75" customHeight="1" s="371">
      <c r="A664" s="4" t="n"/>
      <c r="B664" s="4" t="n"/>
      <c r="C664" s="4" t="n"/>
      <c r="D664" s="4" t="n"/>
      <c r="E664" s="4" t="n"/>
      <c r="F664" s="4" t="n"/>
      <c r="G664" s="4" t="n"/>
      <c r="H664" s="4" t="n"/>
    </row>
    <row r="665" ht="15.75" customHeight="1" s="371">
      <c r="A665" s="4" t="n"/>
      <c r="B665" s="4" t="n"/>
      <c r="C665" s="4" t="n"/>
      <c r="D665" s="4" t="n"/>
      <c r="E665" s="4" t="n"/>
      <c r="F665" s="4" t="n"/>
      <c r="G665" s="4" t="n"/>
      <c r="H665" s="4" t="n"/>
    </row>
    <row r="666" ht="15.75" customHeight="1" s="371">
      <c r="A666" s="4" t="n"/>
      <c r="B666" s="4" t="n"/>
      <c r="C666" s="4" t="n"/>
      <c r="D666" s="4" t="n"/>
      <c r="E666" s="4" t="n"/>
      <c r="F666" s="4" t="n"/>
      <c r="G666" s="4" t="n"/>
      <c r="H666" s="4" t="n"/>
    </row>
    <row r="667" ht="15.75" customHeight="1" s="371">
      <c r="A667" s="4" t="n"/>
      <c r="B667" s="4" t="n"/>
      <c r="C667" s="4" t="n"/>
      <c r="D667" s="4" t="n"/>
      <c r="E667" s="4" t="n"/>
      <c r="F667" s="4" t="n"/>
      <c r="G667" s="4" t="n"/>
      <c r="H667" s="4" t="n"/>
    </row>
    <row r="668" ht="15.75" customHeight="1" s="371">
      <c r="A668" s="4" t="n"/>
      <c r="B668" s="4" t="n"/>
      <c r="C668" s="4" t="n"/>
      <c r="D668" s="4" t="n"/>
      <c r="E668" s="4" t="n"/>
      <c r="F668" s="4" t="n"/>
      <c r="G668" s="4" t="n"/>
      <c r="H668" s="4" t="n"/>
    </row>
    <row r="669" ht="15.75" customHeight="1" s="371">
      <c r="A669" s="4" t="n"/>
      <c r="B669" s="4" t="n"/>
      <c r="C669" s="4" t="n"/>
      <c r="D669" s="4" t="n"/>
      <c r="E669" s="4" t="n"/>
      <c r="F669" s="4" t="n"/>
      <c r="G669" s="4" t="n"/>
      <c r="H669" s="4" t="n"/>
    </row>
    <row r="670" ht="15.75" customHeight="1" s="371">
      <c r="A670" s="4" t="n"/>
      <c r="B670" s="4" t="n"/>
      <c r="C670" s="4" t="n"/>
      <c r="D670" s="4" t="n"/>
      <c r="E670" s="4" t="n"/>
      <c r="F670" s="4" t="n"/>
      <c r="G670" s="4" t="n"/>
      <c r="H670" s="4" t="n"/>
    </row>
    <row r="671" ht="15.75" customHeight="1" s="371">
      <c r="A671" s="4" t="n"/>
      <c r="B671" s="4" t="n"/>
      <c r="C671" s="4" t="n"/>
      <c r="D671" s="4" t="n"/>
      <c r="E671" s="4" t="n"/>
      <c r="F671" s="4" t="n"/>
      <c r="G671" s="4" t="n"/>
      <c r="H671" s="4" t="n"/>
    </row>
    <row r="672" ht="15.75" customHeight="1" s="371">
      <c r="A672" s="4" t="n"/>
      <c r="B672" s="4" t="n"/>
      <c r="C672" s="4" t="n"/>
      <c r="D672" s="4" t="n"/>
      <c r="E672" s="4" t="n"/>
      <c r="F672" s="4" t="n"/>
      <c r="G672" s="4" t="n"/>
      <c r="H672" s="4" t="n"/>
    </row>
    <row r="673" ht="15.75" customHeight="1" s="371">
      <c r="A673" s="4" t="n"/>
      <c r="B673" s="4" t="n"/>
      <c r="C673" s="4" t="n"/>
      <c r="D673" s="4" t="n"/>
      <c r="E673" s="4" t="n"/>
      <c r="F673" s="4" t="n"/>
      <c r="G673" s="4" t="n"/>
      <c r="H673" s="4" t="n"/>
    </row>
    <row r="674" ht="15.75" customHeight="1" s="371">
      <c r="A674" s="4" t="n"/>
      <c r="B674" s="4" t="n"/>
      <c r="C674" s="4" t="n"/>
      <c r="D674" s="4" t="n"/>
      <c r="E674" s="4" t="n"/>
      <c r="F674" s="4" t="n"/>
      <c r="G674" s="4" t="n"/>
      <c r="H674" s="4" t="n"/>
    </row>
    <row r="675" ht="15.75" customHeight="1" s="371">
      <c r="A675" s="4" t="n"/>
      <c r="B675" s="4" t="n"/>
      <c r="C675" s="4" t="n"/>
      <c r="D675" s="4" t="n"/>
      <c r="E675" s="4" t="n"/>
      <c r="F675" s="4" t="n"/>
      <c r="G675" s="4" t="n"/>
      <c r="H675" s="4" t="n"/>
    </row>
    <row r="676" ht="15.75" customHeight="1" s="371">
      <c r="A676" s="4" t="n"/>
      <c r="B676" s="4" t="n"/>
      <c r="C676" s="4" t="n"/>
      <c r="D676" s="4" t="n"/>
      <c r="E676" s="4" t="n"/>
      <c r="F676" s="4" t="n"/>
      <c r="G676" s="4" t="n"/>
      <c r="H676" s="4" t="n"/>
    </row>
    <row r="677" ht="15.75" customHeight="1" s="371">
      <c r="A677" s="4" t="n"/>
      <c r="B677" s="4" t="n"/>
      <c r="C677" s="4" t="n"/>
      <c r="D677" s="4" t="n"/>
      <c r="E677" s="4" t="n"/>
      <c r="F677" s="4" t="n"/>
      <c r="G677" s="4" t="n"/>
      <c r="H677" s="4" t="n"/>
    </row>
    <row r="678" ht="15.75" customHeight="1" s="371">
      <c r="A678" s="4" t="n"/>
      <c r="B678" s="4" t="n"/>
      <c r="C678" s="4" t="n"/>
      <c r="D678" s="4" t="n"/>
      <c r="E678" s="4" t="n"/>
      <c r="F678" s="4" t="n"/>
      <c r="G678" s="4" t="n"/>
      <c r="H678" s="4" t="n"/>
    </row>
    <row r="679" ht="15.75" customHeight="1" s="371">
      <c r="A679" s="4" t="n"/>
      <c r="B679" s="4" t="n"/>
      <c r="C679" s="4" t="n"/>
      <c r="D679" s="4" t="n"/>
      <c r="E679" s="4" t="n"/>
      <c r="F679" s="4" t="n"/>
      <c r="G679" s="4" t="n"/>
      <c r="H679" s="4" t="n"/>
    </row>
    <row r="680" ht="15.75" customHeight="1" s="371">
      <c r="A680" s="4" t="n"/>
      <c r="B680" s="4" t="n"/>
      <c r="C680" s="4" t="n"/>
      <c r="D680" s="4" t="n"/>
      <c r="E680" s="4" t="n"/>
      <c r="F680" s="4" t="n"/>
      <c r="G680" s="4" t="n"/>
      <c r="H680" s="4" t="n"/>
    </row>
    <row r="681" ht="15.75" customHeight="1" s="371">
      <c r="A681" s="4" t="n"/>
      <c r="B681" s="4" t="n"/>
      <c r="C681" s="4" t="n"/>
      <c r="D681" s="4" t="n"/>
      <c r="E681" s="4" t="n"/>
      <c r="F681" s="4" t="n"/>
      <c r="G681" s="4" t="n"/>
      <c r="H681" s="4" t="n"/>
    </row>
    <row r="682" ht="15.75" customHeight="1" s="371">
      <c r="A682" s="4" t="n"/>
      <c r="B682" s="4" t="n"/>
      <c r="C682" s="4" t="n"/>
      <c r="D682" s="4" t="n"/>
      <c r="E682" s="4" t="n"/>
      <c r="F682" s="4" t="n"/>
      <c r="G682" s="4" t="n"/>
      <c r="H682" s="4" t="n"/>
    </row>
    <row r="683" ht="15.75" customHeight="1" s="371">
      <c r="A683" s="4" t="n"/>
      <c r="B683" s="4" t="n"/>
      <c r="C683" s="4" t="n"/>
      <c r="D683" s="4" t="n"/>
      <c r="E683" s="4" t="n"/>
      <c r="F683" s="4" t="n"/>
      <c r="G683" s="4" t="n"/>
      <c r="H683" s="4" t="n"/>
    </row>
    <row r="684" ht="15.75" customHeight="1" s="371">
      <c r="A684" s="4" t="n"/>
      <c r="B684" s="4" t="n"/>
      <c r="C684" s="4" t="n"/>
      <c r="D684" s="4" t="n"/>
      <c r="E684" s="4" t="n"/>
      <c r="F684" s="4" t="n"/>
      <c r="G684" s="4" t="n"/>
      <c r="H684" s="4" t="n"/>
    </row>
    <row r="685" ht="15.75" customHeight="1" s="371">
      <c r="A685" s="4" t="n"/>
      <c r="B685" s="4" t="n"/>
      <c r="C685" s="4" t="n"/>
      <c r="D685" s="4" t="n"/>
      <c r="E685" s="4" t="n"/>
      <c r="F685" s="4" t="n"/>
      <c r="G685" s="4" t="n"/>
      <c r="H685" s="4" t="n"/>
    </row>
    <row r="686" ht="15.75" customHeight="1" s="371">
      <c r="A686" s="4" t="n"/>
      <c r="B686" s="4" t="n"/>
      <c r="C686" s="4" t="n"/>
      <c r="D686" s="4" t="n"/>
      <c r="E686" s="4" t="n"/>
      <c r="F686" s="4" t="n"/>
      <c r="G686" s="4" t="n"/>
      <c r="H686" s="4" t="n"/>
    </row>
    <row r="687" ht="15.75" customHeight="1" s="371">
      <c r="A687" s="4" t="n"/>
      <c r="B687" s="4" t="n"/>
      <c r="C687" s="4" t="n"/>
      <c r="D687" s="4" t="n"/>
      <c r="E687" s="4" t="n"/>
      <c r="F687" s="4" t="n"/>
      <c r="G687" s="4" t="n"/>
      <c r="H687" s="4" t="n"/>
    </row>
    <row r="688" ht="15.75" customHeight="1" s="371">
      <c r="A688" s="4" t="n"/>
      <c r="B688" s="4" t="n"/>
      <c r="C688" s="4" t="n"/>
      <c r="D688" s="4" t="n"/>
      <c r="E688" s="4" t="n"/>
      <c r="F688" s="4" t="n"/>
      <c r="G688" s="4" t="n"/>
      <c r="H688" s="4" t="n"/>
    </row>
    <row r="689" ht="15.75" customHeight="1" s="371">
      <c r="A689" s="4" t="n"/>
      <c r="B689" s="4" t="n"/>
      <c r="C689" s="4" t="n"/>
      <c r="D689" s="4" t="n"/>
      <c r="E689" s="4" t="n"/>
      <c r="F689" s="4" t="n"/>
      <c r="G689" s="4" t="n"/>
      <c r="H689" s="4" t="n"/>
    </row>
    <row r="690" ht="15.75" customHeight="1" s="371">
      <c r="A690" s="4" t="n"/>
      <c r="B690" s="4" t="n"/>
      <c r="C690" s="4" t="n"/>
      <c r="D690" s="4" t="n"/>
      <c r="E690" s="4" t="n"/>
      <c r="F690" s="4" t="n"/>
      <c r="G690" s="4" t="n"/>
      <c r="H690" s="4" t="n"/>
    </row>
    <row r="691" ht="15.75" customHeight="1" s="371">
      <c r="A691" s="4" t="n"/>
      <c r="B691" s="4" t="n"/>
      <c r="C691" s="4" t="n"/>
      <c r="D691" s="4" t="n"/>
      <c r="E691" s="4" t="n"/>
      <c r="F691" s="4" t="n"/>
      <c r="G691" s="4" t="n"/>
      <c r="H691" s="4" t="n"/>
    </row>
    <row r="692" ht="15.75" customHeight="1" s="371">
      <c r="A692" s="4" t="n"/>
      <c r="B692" s="4" t="n"/>
      <c r="C692" s="4" t="n"/>
      <c r="D692" s="4" t="n"/>
      <c r="E692" s="4" t="n"/>
      <c r="F692" s="4" t="n"/>
      <c r="G692" s="4" t="n"/>
      <c r="H692" s="4" t="n"/>
    </row>
    <row r="693" ht="15.75" customHeight="1" s="371">
      <c r="A693" s="4" t="n"/>
      <c r="B693" s="4" t="n"/>
      <c r="C693" s="4" t="n"/>
      <c r="D693" s="4" t="n"/>
      <c r="E693" s="4" t="n"/>
      <c r="F693" s="4" t="n"/>
      <c r="G693" s="4" t="n"/>
      <c r="H693" s="4" t="n"/>
    </row>
    <row r="694" ht="15.75" customHeight="1" s="371">
      <c r="A694" s="4" t="n"/>
      <c r="B694" s="4" t="n"/>
      <c r="C694" s="4" t="n"/>
      <c r="D694" s="4" t="n"/>
      <c r="E694" s="4" t="n"/>
      <c r="F694" s="4" t="n"/>
      <c r="G694" s="4" t="n"/>
      <c r="H694" s="4" t="n"/>
    </row>
    <row r="695" ht="15.75" customHeight="1" s="371">
      <c r="A695" s="4" t="n"/>
      <c r="B695" s="4" t="n"/>
      <c r="C695" s="4" t="n"/>
      <c r="D695" s="4" t="n"/>
      <c r="E695" s="4" t="n"/>
      <c r="F695" s="4" t="n"/>
      <c r="G695" s="4" t="n"/>
      <c r="H695" s="4" t="n"/>
    </row>
    <row r="696" ht="15.75" customHeight="1" s="371">
      <c r="A696" s="4" t="n"/>
      <c r="B696" s="4" t="n"/>
      <c r="C696" s="4" t="n"/>
      <c r="D696" s="4" t="n"/>
      <c r="E696" s="4" t="n"/>
      <c r="F696" s="4" t="n"/>
      <c r="G696" s="4" t="n"/>
      <c r="H696" s="4" t="n"/>
    </row>
    <row r="697" ht="15.75" customHeight="1" s="371">
      <c r="A697" s="4" t="n"/>
      <c r="B697" s="4" t="n"/>
      <c r="C697" s="4" t="n"/>
      <c r="D697" s="4" t="n"/>
      <c r="E697" s="4" t="n"/>
      <c r="F697" s="4" t="n"/>
      <c r="G697" s="4" t="n"/>
      <c r="H697" s="4" t="n"/>
    </row>
    <row r="698" ht="15.75" customHeight="1" s="371">
      <c r="A698" s="4" t="n"/>
      <c r="B698" s="4" t="n"/>
      <c r="C698" s="4" t="n"/>
      <c r="D698" s="4" t="n"/>
      <c r="E698" s="4" t="n"/>
      <c r="F698" s="4" t="n"/>
      <c r="G698" s="4" t="n"/>
      <c r="H698" s="4" t="n"/>
    </row>
    <row r="699" ht="15.75" customHeight="1" s="371">
      <c r="A699" s="4" t="n"/>
      <c r="B699" s="4" t="n"/>
      <c r="C699" s="4" t="n"/>
      <c r="D699" s="4" t="n"/>
      <c r="E699" s="4" t="n"/>
      <c r="F699" s="4" t="n"/>
      <c r="G699" s="4" t="n"/>
      <c r="H699" s="4" t="n"/>
    </row>
    <row r="700" ht="15.75" customHeight="1" s="371">
      <c r="A700" s="4" t="n"/>
      <c r="B700" s="4" t="n"/>
      <c r="C700" s="4" t="n"/>
      <c r="D700" s="4" t="n"/>
      <c r="E700" s="4" t="n"/>
      <c r="F700" s="4" t="n"/>
      <c r="G700" s="4" t="n"/>
      <c r="H700" s="4" t="n"/>
    </row>
    <row r="701" ht="15.75" customHeight="1" s="371">
      <c r="A701" s="4" t="n"/>
      <c r="B701" s="4" t="n"/>
      <c r="C701" s="4" t="n"/>
      <c r="D701" s="4" t="n"/>
      <c r="E701" s="4" t="n"/>
      <c r="F701" s="4" t="n"/>
      <c r="G701" s="4" t="n"/>
      <c r="H701" s="4" t="n"/>
    </row>
    <row r="702" ht="15.75" customHeight="1" s="371">
      <c r="A702" s="4" t="n"/>
      <c r="B702" s="4" t="n"/>
      <c r="C702" s="4" t="n"/>
      <c r="D702" s="4" t="n"/>
      <c r="E702" s="4" t="n"/>
      <c r="F702" s="4" t="n"/>
      <c r="G702" s="4" t="n"/>
      <c r="H702" s="4" t="n"/>
    </row>
    <row r="703" ht="15.75" customHeight="1" s="371">
      <c r="A703" s="4" t="n"/>
      <c r="B703" s="4" t="n"/>
      <c r="C703" s="4" t="n"/>
      <c r="D703" s="4" t="n"/>
      <c r="E703" s="4" t="n"/>
      <c r="F703" s="4" t="n"/>
      <c r="G703" s="4" t="n"/>
      <c r="H703" s="4" t="n"/>
    </row>
    <row r="704" ht="15.75" customHeight="1" s="371">
      <c r="A704" s="4" t="n"/>
      <c r="B704" s="4" t="n"/>
      <c r="C704" s="4" t="n"/>
      <c r="D704" s="4" t="n"/>
      <c r="E704" s="4" t="n"/>
      <c r="F704" s="4" t="n"/>
      <c r="G704" s="4" t="n"/>
      <c r="H704" s="4" t="n"/>
    </row>
    <row r="705" ht="15.75" customHeight="1" s="371">
      <c r="A705" s="4" t="n"/>
      <c r="B705" s="4" t="n"/>
      <c r="C705" s="4" t="n"/>
      <c r="D705" s="4" t="n"/>
      <c r="E705" s="4" t="n"/>
      <c r="F705" s="4" t="n"/>
      <c r="G705" s="4" t="n"/>
      <c r="H705" s="4" t="n"/>
    </row>
    <row r="706" ht="15.75" customHeight="1" s="371">
      <c r="A706" s="4" t="n"/>
      <c r="B706" s="4" t="n"/>
      <c r="C706" s="4" t="n"/>
      <c r="D706" s="4" t="n"/>
      <c r="E706" s="4" t="n"/>
      <c r="F706" s="4" t="n"/>
      <c r="G706" s="4" t="n"/>
      <c r="H706" s="4" t="n"/>
    </row>
    <row r="707" ht="15.75" customHeight="1" s="371">
      <c r="A707" s="4" t="n"/>
      <c r="B707" s="4" t="n"/>
      <c r="C707" s="4" t="n"/>
      <c r="D707" s="4" t="n"/>
      <c r="E707" s="4" t="n"/>
      <c r="F707" s="4" t="n"/>
      <c r="G707" s="4" t="n"/>
      <c r="H707" s="4" t="n"/>
    </row>
    <row r="708" ht="15.75" customHeight="1" s="371">
      <c r="A708" s="4" t="n"/>
      <c r="B708" s="4" t="n"/>
      <c r="C708" s="4" t="n"/>
      <c r="D708" s="4" t="n"/>
      <c r="E708" s="4" t="n"/>
      <c r="F708" s="4" t="n"/>
      <c r="G708" s="4" t="n"/>
      <c r="H708" s="4" t="n"/>
    </row>
    <row r="709" ht="15.75" customHeight="1" s="371">
      <c r="A709" s="4" t="n"/>
      <c r="B709" s="4" t="n"/>
      <c r="C709" s="4" t="n"/>
      <c r="D709" s="4" t="n"/>
      <c r="E709" s="4" t="n"/>
      <c r="F709" s="4" t="n"/>
      <c r="G709" s="4" t="n"/>
      <c r="H709" s="4" t="n"/>
    </row>
    <row r="710" ht="15.75" customHeight="1" s="371">
      <c r="A710" s="4" t="n"/>
      <c r="B710" s="4" t="n"/>
      <c r="C710" s="4" t="n"/>
      <c r="D710" s="4" t="n"/>
      <c r="E710" s="4" t="n"/>
      <c r="F710" s="4" t="n"/>
      <c r="G710" s="4" t="n"/>
      <c r="H710" s="4" t="n"/>
    </row>
    <row r="711" ht="15.75" customHeight="1" s="371">
      <c r="A711" s="4" t="n"/>
      <c r="B711" s="4" t="n"/>
      <c r="C711" s="4" t="n"/>
      <c r="D711" s="4" t="n"/>
      <c r="E711" s="4" t="n"/>
      <c r="F711" s="4" t="n"/>
      <c r="G711" s="4" t="n"/>
      <c r="H711" s="4" t="n"/>
    </row>
    <row r="712" ht="15.75" customHeight="1" s="371">
      <c r="A712" s="4" t="n"/>
      <c r="B712" s="4" t="n"/>
      <c r="C712" s="4" t="n"/>
      <c r="D712" s="4" t="n"/>
      <c r="E712" s="4" t="n"/>
      <c r="F712" s="4" t="n"/>
      <c r="G712" s="4" t="n"/>
      <c r="H712" s="4" t="n"/>
    </row>
    <row r="713" ht="15.75" customHeight="1" s="371">
      <c r="A713" s="4" t="n"/>
      <c r="B713" s="4" t="n"/>
      <c r="C713" s="4" t="n"/>
      <c r="D713" s="4" t="n"/>
      <c r="E713" s="4" t="n"/>
      <c r="F713" s="4" t="n"/>
      <c r="G713" s="4" t="n"/>
      <c r="H713" s="4" t="n"/>
    </row>
    <row r="714" ht="15.75" customHeight="1" s="371">
      <c r="A714" s="4" t="n"/>
      <c r="B714" s="4" t="n"/>
      <c r="C714" s="4" t="n"/>
      <c r="D714" s="4" t="n"/>
      <c r="E714" s="4" t="n"/>
      <c r="F714" s="4" t="n"/>
      <c r="G714" s="4" t="n"/>
      <c r="H714" s="4" t="n"/>
    </row>
    <row r="715" ht="15.75" customHeight="1" s="371">
      <c r="A715" s="4" t="n"/>
      <c r="B715" s="4" t="n"/>
      <c r="C715" s="4" t="n"/>
      <c r="D715" s="4" t="n"/>
      <c r="E715" s="4" t="n"/>
      <c r="F715" s="4" t="n"/>
      <c r="G715" s="4" t="n"/>
      <c r="H715" s="4" t="n"/>
    </row>
    <row r="716" ht="15.75" customHeight="1" s="371">
      <c r="A716" s="4" t="n"/>
      <c r="B716" s="4" t="n"/>
      <c r="C716" s="4" t="n"/>
      <c r="D716" s="4" t="n"/>
      <c r="E716" s="4" t="n"/>
      <c r="F716" s="4" t="n"/>
      <c r="G716" s="4" t="n"/>
      <c r="H716" s="4" t="n"/>
    </row>
    <row r="717" ht="15.75" customHeight="1" s="371">
      <c r="A717" s="4" t="n"/>
      <c r="B717" s="4" t="n"/>
      <c r="C717" s="4" t="n"/>
      <c r="D717" s="4" t="n"/>
      <c r="E717" s="4" t="n"/>
      <c r="F717" s="4" t="n"/>
      <c r="G717" s="4" t="n"/>
      <c r="H717" s="4" t="n"/>
    </row>
    <row r="718" ht="15.75" customHeight="1" s="371">
      <c r="A718" s="4" t="n"/>
      <c r="B718" s="4" t="n"/>
      <c r="C718" s="4" t="n"/>
      <c r="D718" s="4" t="n"/>
      <c r="E718" s="4" t="n"/>
      <c r="F718" s="4" t="n"/>
      <c r="G718" s="4" t="n"/>
      <c r="H718" s="4" t="n"/>
    </row>
    <row r="719" ht="15.75" customHeight="1" s="371">
      <c r="A719" s="4" t="n"/>
      <c r="B719" s="4" t="n"/>
      <c r="C719" s="4" t="n"/>
      <c r="D719" s="4" t="n"/>
      <c r="E719" s="4" t="n"/>
      <c r="F719" s="4" t="n"/>
      <c r="G719" s="4" t="n"/>
      <c r="H719" s="4" t="n"/>
    </row>
    <row r="720" ht="15.75" customHeight="1" s="371">
      <c r="A720" s="4" t="n"/>
      <c r="B720" s="4" t="n"/>
      <c r="C720" s="4" t="n"/>
      <c r="D720" s="4" t="n"/>
      <c r="E720" s="4" t="n"/>
      <c r="F720" s="4" t="n"/>
      <c r="G720" s="4" t="n"/>
      <c r="H720" s="4" t="n"/>
    </row>
    <row r="721" ht="15.75" customHeight="1" s="371">
      <c r="A721" s="4" t="n"/>
      <c r="B721" s="4" t="n"/>
      <c r="C721" s="4" t="n"/>
      <c r="D721" s="4" t="n"/>
      <c r="E721" s="4" t="n"/>
      <c r="F721" s="4" t="n"/>
      <c r="G721" s="4" t="n"/>
      <c r="H721" s="4" t="n"/>
    </row>
    <row r="722" ht="15.75" customHeight="1" s="371">
      <c r="A722" s="4" t="n"/>
      <c r="B722" s="4" t="n"/>
      <c r="C722" s="4" t="n"/>
      <c r="D722" s="4" t="n"/>
      <c r="E722" s="4" t="n"/>
      <c r="F722" s="4" t="n"/>
      <c r="G722" s="4" t="n"/>
      <c r="H722" s="4" t="n"/>
    </row>
    <row r="723" ht="15.75" customHeight="1" s="371">
      <c r="A723" s="4" t="n"/>
      <c r="B723" s="4" t="n"/>
      <c r="C723" s="4" t="n"/>
      <c r="D723" s="4" t="n"/>
      <c r="E723" s="4" t="n"/>
      <c r="F723" s="4" t="n"/>
      <c r="G723" s="4" t="n"/>
      <c r="H723" s="4" t="n"/>
    </row>
    <row r="724" ht="15.75" customHeight="1" s="371">
      <c r="A724" s="4" t="n"/>
      <c r="B724" s="4" t="n"/>
      <c r="C724" s="4" t="n"/>
      <c r="D724" s="4" t="n"/>
      <c r="E724" s="4" t="n"/>
      <c r="F724" s="4" t="n"/>
      <c r="G724" s="4" t="n"/>
      <c r="H724" s="4" t="n"/>
    </row>
    <row r="725" ht="15.75" customHeight="1" s="371">
      <c r="A725" s="4" t="n"/>
      <c r="B725" s="4" t="n"/>
      <c r="C725" s="4" t="n"/>
      <c r="D725" s="4" t="n"/>
      <c r="E725" s="4" t="n"/>
      <c r="F725" s="4" t="n"/>
      <c r="G725" s="4" t="n"/>
      <c r="H725" s="4" t="n"/>
    </row>
    <row r="726" ht="15.75" customHeight="1" s="371">
      <c r="A726" s="4" t="n"/>
      <c r="B726" s="4" t="n"/>
      <c r="C726" s="4" t="n"/>
      <c r="D726" s="4" t="n"/>
      <c r="E726" s="4" t="n"/>
      <c r="F726" s="4" t="n"/>
      <c r="G726" s="4" t="n"/>
      <c r="H726" s="4" t="n"/>
    </row>
    <row r="727" ht="15.75" customHeight="1" s="371">
      <c r="A727" s="4" t="n"/>
      <c r="B727" s="4" t="n"/>
      <c r="C727" s="4" t="n"/>
      <c r="D727" s="4" t="n"/>
      <c r="E727" s="4" t="n"/>
      <c r="F727" s="4" t="n"/>
      <c r="G727" s="4" t="n"/>
      <c r="H727" s="4" t="n"/>
    </row>
    <row r="728" ht="15.75" customHeight="1" s="371">
      <c r="A728" s="4" t="n"/>
      <c r="B728" s="4" t="n"/>
      <c r="C728" s="4" t="n"/>
      <c r="D728" s="4" t="n"/>
      <c r="E728" s="4" t="n"/>
      <c r="F728" s="4" t="n"/>
      <c r="G728" s="4" t="n"/>
      <c r="H728" s="4" t="n"/>
    </row>
    <row r="729" ht="15.75" customHeight="1" s="371">
      <c r="A729" s="4" t="n"/>
      <c r="B729" s="4" t="n"/>
      <c r="C729" s="4" t="n"/>
      <c r="D729" s="4" t="n"/>
      <c r="E729" s="4" t="n"/>
      <c r="F729" s="4" t="n"/>
      <c r="G729" s="4" t="n"/>
      <c r="H729" s="4" t="n"/>
    </row>
    <row r="730" ht="15.75" customHeight="1" s="371">
      <c r="A730" s="4" t="n"/>
      <c r="B730" s="4" t="n"/>
      <c r="C730" s="4" t="n"/>
      <c r="D730" s="4" t="n"/>
      <c r="E730" s="4" t="n"/>
      <c r="F730" s="4" t="n"/>
      <c r="G730" s="4" t="n"/>
      <c r="H730" s="4" t="n"/>
    </row>
    <row r="731" ht="15.75" customHeight="1" s="371">
      <c r="A731" s="4" t="n"/>
      <c r="B731" s="4" t="n"/>
      <c r="C731" s="4" t="n"/>
      <c r="D731" s="4" t="n"/>
      <c r="E731" s="4" t="n"/>
      <c r="F731" s="4" t="n"/>
      <c r="G731" s="4" t="n"/>
      <c r="H731" s="4" t="n"/>
    </row>
    <row r="732" ht="15.75" customHeight="1" s="371">
      <c r="A732" s="4" t="n"/>
      <c r="B732" s="4" t="n"/>
      <c r="C732" s="4" t="n"/>
      <c r="D732" s="4" t="n"/>
      <c r="E732" s="4" t="n"/>
      <c r="F732" s="4" t="n"/>
      <c r="G732" s="4" t="n"/>
      <c r="H732" s="4" t="n"/>
    </row>
    <row r="733" ht="15.75" customHeight="1" s="371">
      <c r="A733" s="4" t="n"/>
      <c r="B733" s="4" t="n"/>
      <c r="C733" s="4" t="n"/>
      <c r="D733" s="4" t="n"/>
      <c r="E733" s="4" t="n"/>
      <c r="F733" s="4" t="n"/>
      <c r="G733" s="4" t="n"/>
      <c r="H733" s="4" t="n"/>
    </row>
    <row r="734" ht="15.75" customHeight="1" s="371">
      <c r="A734" s="4" t="n"/>
      <c r="B734" s="4" t="n"/>
      <c r="C734" s="4" t="n"/>
      <c r="D734" s="4" t="n"/>
      <c r="E734" s="4" t="n"/>
      <c r="F734" s="4" t="n"/>
      <c r="G734" s="4" t="n"/>
      <c r="H734" s="4" t="n"/>
    </row>
    <row r="735" ht="15.75" customHeight="1" s="371">
      <c r="A735" s="4" t="n"/>
      <c r="B735" s="4" t="n"/>
      <c r="C735" s="4" t="n"/>
      <c r="D735" s="4" t="n"/>
      <c r="E735" s="4" t="n"/>
      <c r="F735" s="4" t="n"/>
      <c r="G735" s="4" t="n"/>
      <c r="H735" s="4" t="n"/>
    </row>
    <row r="736" ht="15.75" customHeight="1" s="371">
      <c r="A736" s="4" t="n"/>
      <c r="B736" s="4" t="n"/>
      <c r="C736" s="4" t="n"/>
      <c r="D736" s="4" t="n"/>
      <c r="E736" s="4" t="n"/>
      <c r="F736" s="4" t="n"/>
      <c r="G736" s="4" t="n"/>
      <c r="H736" s="4" t="n"/>
    </row>
    <row r="737" ht="15.75" customHeight="1" s="371">
      <c r="A737" s="4" t="n"/>
      <c r="B737" s="4" t="n"/>
      <c r="C737" s="4" t="n"/>
      <c r="D737" s="4" t="n"/>
      <c r="E737" s="4" t="n"/>
      <c r="F737" s="4" t="n"/>
      <c r="G737" s="4" t="n"/>
      <c r="H737" s="4" t="n"/>
    </row>
    <row r="738" ht="15.75" customHeight="1" s="371">
      <c r="A738" s="4" t="n"/>
      <c r="B738" s="4" t="n"/>
      <c r="C738" s="4" t="n"/>
      <c r="D738" s="4" t="n"/>
      <c r="E738" s="4" t="n"/>
      <c r="F738" s="4" t="n"/>
      <c r="G738" s="4" t="n"/>
      <c r="H738" s="4" t="n"/>
    </row>
    <row r="739" ht="15.75" customHeight="1" s="371">
      <c r="A739" s="4" t="n"/>
      <c r="B739" s="4" t="n"/>
      <c r="C739" s="4" t="n"/>
      <c r="D739" s="4" t="n"/>
      <c r="E739" s="4" t="n"/>
      <c r="F739" s="4" t="n"/>
      <c r="G739" s="4" t="n"/>
      <c r="H739" s="4" t="n"/>
    </row>
    <row r="740" ht="15.75" customHeight="1" s="371">
      <c r="A740" s="4" t="n"/>
      <c r="B740" s="4" t="n"/>
      <c r="C740" s="4" t="n"/>
      <c r="D740" s="4" t="n"/>
      <c r="E740" s="4" t="n"/>
      <c r="F740" s="4" t="n"/>
      <c r="G740" s="4" t="n"/>
      <c r="H740" s="4" t="n"/>
    </row>
    <row r="741" ht="15.75" customHeight="1" s="371">
      <c r="A741" s="4" t="n"/>
      <c r="B741" s="4" t="n"/>
      <c r="C741" s="4" t="n"/>
      <c r="D741" s="4" t="n"/>
      <c r="E741" s="4" t="n"/>
      <c r="F741" s="4" t="n"/>
      <c r="G741" s="4" t="n"/>
      <c r="H741" s="4" t="n"/>
    </row>
    <row r="742" ht="15.75" customHeight="1" s="371">
      <c r="A742" s="4" t="n"/>
      <c r="B742" s="4" t="n"/>
      <c r="C742" s="4" t="n"/>
      <c r="D742" s="4" t="n"/>
      <c r="E742" s="4" t="n"/>
      <c r="F742" s="4" t="n"/>
      <c r="G742" s="4" t="n"/>
      <c r="H742" s="4" t="n"/>
    </row>
    <row r="743" ht="15.75" customHeight="1" s="371">
      <c r="A743" s="4" t="n"/>
      <c r="B743" s="4" t="n"/>
      <c r="C743" s="4" t="n"/>
      <c r="D743" s="4" t="n"/>
      <c r="E743" s="4" t="n"/>
      <c r="F743" s="4" t="n"/>
      <c r="G743" s="4" t="n"/>
      <c r="H743" s="4" t="n"/>
    </row>
    <row r="744" ht="15.75" customHeight="1" s="371">
      <c r="A744" s="4" t="n"/>
      <c r="B744" s="4" t="n"/>
      <c r="C744" s="4" t="n"/>
      <c r="D744" s="4" t="n"/>
      <c r="E744" s="4" t="n"/>
      <c r="F744" s="4" t="n"/>
      <c r="G744" s="4" t="n"/>
      <c r="H744" s="4" t="n"/>
    </row>
    <row r="745" ht="15.75" customHeight="1" s="371">
      <c r="A745" s="4" t="n"/>
      <c r="B745" s="4" t="n"/>
      <c r="C745" s="4" t="n"/>
      <c r="D745" s="4" t="n"/>
      <c r="E745" s="4" t="n"/>
      <c r="F745" s="4" t="n"/>
      <c r="G745" s="4" t="n"/>
      <c r="H745" s="4" t="n"/>
    </row>
    <row r="746" ht="15.75" customHeight="1" s="371">
      <c r="A746" s="4" t="n"/>
      <c r="B746" s="4" t="n"/>
      <c r="C746" s="4" t="n"/>
      <c r="D746" s="4" t="n"/>
      <c r="E746" s="4" t="n"/>
      <c r="F746" s="4" t="n"/>
      <c r="G746" s="4" t="n"/>
      <c r="H746" s="4" t="n"/>
    </row>
    <row r="747" ht="15.75" customHeight="1" s="371">
      <c r="A747" s="4" t="n"/>
      <c r="B747" s="4" t="n"/>
      <c r="C747" s="4" t="n"/>
      <c r="D747" s="4" t="n"/>
      <c r="E747" s="4" t="n"/>
      <c r="F747" s="4" t="n"/>
      <c r="G747" s="4" t="n"/>
      <c r="H747" s="4" t="n"/>
    </row>
    <row r="748" ht="15.75" customHeight="1" s="371">
      <c r="A748" s="4" t="n"/>
      <c r="B748" s="4" t="n"/>
      <c r="C748" s="4" t="n"/>
      <c r="D748" s="4" t="n"/>
      <c r="E748" s="4" t="n"/>
      <c r="F748" s="4" t="n"/>
      <c r="G748" s="4" t="n"/>
      <c r="H748" s="4" t="n"/>
    </row>
    <row r="749" ht="15.75" customHeight="1" s="371">
      <c r="A749" s="4" t="n"/>
      <c r="B749" s="4" t="n"/>
      <c r="C749" s="4" t="n"/>
      <c r="D749" s="4" t="n"/>
      <c r="E749" s="4" t="n"/>
      <c r="F749" s="4" t="n"/>
      <c r="G749" s="4" t="n"/>
      <c r="H749" s="4" t="n"/>
    </row>
    <row r="750" ht="15.75" customHeight="1" s="371">
      <c r="A750" s="4" t="n"/>
      <c r="B750" s="4" t="n"/>
      <c r="C750" s="4" t="n"/>
      <c r="D750" s="4" t="n"/>
      <c r="E750" s="4" t="n"/>
      <c r="F750" s="4" t="n"/>
      <c r="G750" s="4" t="n"/>
      <c r="H750" s="4" t="n"/>
    </row>
    <row r="751" ht="15.75" customHeight="1" s="371">
      <c r="A751" s="4" t="n"/>
      <c r="B751" s="4" t="n"/>
      <c r="C751" s="4" t="n"/>
      <c r="D751" s="4" t="n"/>
      <c r="E751" s="4" t="n"/>
      <c r="F751" s="4" t="n"/>
      <c r="G751" s="4" t="n"/>
      <c r="H751" s="4" t="n"/>
    </row>
    <row r="752" ht="15.75" customHeight="1" s="371">
      <c r="A752" s="4" t="n"/>
      <c r="B752" s="4" t="n"/>
      <c r="C752" s="4" t="n"/>
      <c r="D752" s="4" t="n"/>
      <c r="E752" s="4" t="n"/>
      <c r="F752" s="4" t="n"/>
      <c r="G752" s="4" t="n"/>
      <c r="H752" s="4" t="n"/>
    </row>
    <row r="753" ht="15.75" customHeight="1" s="371">
      <c r="A753" s="4" t="n"/>
      <c r="B753" s="4" t="n"/>
      <c r="C753" s="4" t="n"/>
      <c r="D753" s="4" t="n"/>
      <c r="E753" s="4" t="n"/>
      <c r="F753" s="4" t="n"/>
      <c r="G753" s="4" t="n"/>
      <c r="H753" s="4" t="n"/>
    </row>
    <row r="754" ht="15.75" customHeight="1" s="371">
      <c r="A754" s="4" t="n"/>
      <c r="B754" s="4" t="n"/>
      <c r="C754" s="4" t="n"/>
      <c r="D754" s="4" t="n"/>
      <c r="E754" s="4" t="n"/>
      <c r="F754" s="4" t="n"/>
      <c r="G754" s="4" t="n"/>
      <c r="H754" s="4" t="n"/>
    </row>
    <row r="755" ht="15.75" customHeight="1" s="371">
      <c r="A755" s="4" t="n"/>
      <c r="B755" s="4" t="n"/>
      <c r="C755" s="4" t="n"/>
      <c r="D755" s="4" t="n"/>
      <c r="E755" s="4" t="n"/>
      <c r="F755" s="4" t="n"/>
      <c r="G755" s="4" t="n"/>
      <c r="H755" s="4" t="n"/>
    </row>
    <row r="756" ht="15.75" customHeight="1" s="371">
      <c r="A756" s="4" t="n"/>
      <c r="B756" s="4" t="n"/>
      <c r="C756" s="4" t="n"/>
      <c r="D756" s="4" t="n"/>
      <c r="E756" s="4" t="n"/>
      <c r="F756" s="4" t="n"/>
      <c r="G756" s="4" t="n"/>
      <c r="H756" s="4" t="n"/>
    </row>
    <row r="757" ht="15.75" customHeight="1" s="371">
      <c r="A757" s="4" t="n"/>
      <c r="B757" s="4" t="n"/>
      <c r="C757" s="4" t="n"/>
      <c r="D757" s="4" t="n"/>
      <c r="E757" s="4" t="n"/>
      <c r="F757" s="4" t="n"/>
      <c r="G757" s="4" t="n"/>
      <c r="H757" s="4" t="n"/>
    </row>
    <row r="758" ht="15.75" customHeight="1" s="371">
      <c r="A758" s="4" t="n"/>
      <c r="B758" s="4" t="n"/>
      <c r="C758" s="4" t="n"/>
      <c r="D758" s="4" t="n"/>
      <c r="E758" s="4" t="n"/>
      <c r="F758" s="4" t="n"/>
      <c r="G758" s="4" t="n"/>
      <c r="H758" s="4" t="n"/>
    </row>
    <row r="759" ht="15.75" customHeight="1" s="371">
      <c r="A759" s="4" t="n"/>
      <c r="B759" s="4" t="n"/>
      <c r="C759" s="4" t="n"/>
      <c r="D759" s="4" t="n"/>
      <c r="E759" s="4" t="n"/>
      <c r="F759" s="4" t="n"/>
      <c r="G759" s="4" t="n"/>
      <c r="H759" s="4" t="n"/>
    </row>
    <row r="760" ht="15.75" customHeight="1" s="371">
      <c r="A760" s="4" t="n"/>
      <c r="B760" s="4" t="n"/>
      <c r="C760" s="4" t="n"/>
      <c r="D760" s="4" t="n"/>
      <c r="E760" s="4" t="n"/>
      <c r="F760" s="4" t="n"/>
      <c r="G760" s="4" t="n"/>
      <c r="H760" s="4" t="n"/>
    </row>
    <row r="761" ht="15.75" customHeight="1" s="371">
      <c r="A761" s="4" t="n"/>
      <c r="B761" s="4" t="n"/>
      <c r="C761" s="4" t="n"/>
      <c r="D761" s="4" t="n"/>
      <c r="E761" s="4" t="n"/>
      <c r="F761" s="4" t="n"/>
      <c r="G761" s="4" t="n"/>
      <c r="H761" s="4" t="n"/>
    </row>
    <row r="762" ht="15.75" customHeight="1" s="371">
      <c r="A762" s="4" t="n"/>
      <c r="B762" s="4" t="n"/>
      <c r="C762" s="4" t="n"/>
      <c r="D762" s="4" t="n"/>
      <c r="E762" s="4" t="n"/>
      <c r="F762" s="4" t="n"/>
      <c r="G762" s="4" t="n"/>
      <c r="H762" s="4" t="n"/>
    </row>
    <row r="763" ht="15.75" customHeight="1" s="371">
      <c r="A763" s="4" t="n"/>
      <c r="B763" s="4" t="n"/>
      <c r="C763" s="4" t="n"/>
      <c r="D763" s="4" t="n"/>
      <c r="E763" s="4" t="n"/>
      <c r="F763" s="4" t="n"/>
      <c r="G763" s="4" t="n"/>
      <c r="H763" s="4" t="n"/>
    </row>
    <row r="764" ht="15.75" customHeight="1" s="371">
      <c r="A764" s="4" t="n"/>
      <c r="B764" s="4" t="n"/>
      <c r="C764" s="4" t="n"/>
      <c r="D764" s="4" t="n"/>
      <c r="E764" s="4" t="n"/>
      <c r="F764" s="4" t="n"/>
      <c r="G764" s="4" t="n"/>
      <c r="H764" s="4" t="n"/>
    </row>
    <row r="765" ht="15.75" customHeight="1" s="371">
      <c r="A765" s="4" t="n"/>
      <c r="B765" s="4" t="n"/>
      <c r="C765" s="4" t="n"/>
      <c r="D765" s="4" t="n"/>
      <c r="E765" s="4" t="n"/>
      <c r="F765" s="4" t="n"/>
      <c r="G765" s="4" t="n"/>
      <c r="H765" s="4" t="n"/>
    </row>
    <row r="766" ht="15.75" customHeight="1" s="371">
      <c r="A766" s="4" t="n"/>
      <c r="B766" s="4" t="n"/>
      <c r="C766" s="4" t="n"/>
      <c r="D766" s="4" t="n"/>
      <c r="E766" s="4" t="n"/>
      <c r="F766" s="4" t="n"/>
      <c r="G766" s="4" t="n"/>
      <c r="H766" s="4" t="n"/>
    </row>
    <row r="767" ht="15.75" customHeight="1" s="371">
      <c r="A767" s="4" t="n"/>
      <c r="B767" s="4" t="n"/>
      <c r="C767" s="4" t="n"/>
      <c r="D767" s="4" t="n"/>
      <c r="E767" s="4" t="n"/>
      <c r="F767" s="4" t="n"/>
      <c r="G767" s="4" t="n"/>
      <c r="H767" s="4" t="n"/>
    </row>
    <row r="768" ht="15.75" customHeight="1" s="371">
      <c r="A768" s="4" t="n"/>
      <c r="B768" s="4" t="n"/>
      <c r="C768" s="4" t="n"/>
      <c r="D768" s="4" t="n"/>
      <c r="E768" s="4" t="n"/>
      <c r="F768" s="4" t="n"/>
      <c r="G768" s="4" t="n"/>
      <c r="H768" s="4" t="n"/>
    </row>
    <row r="769" ht="15.75" customHeight="1" s="371">
      <c r="A769" s="4" t="n"/>
      <c r="B769" s="4" t="n"/>
      <c r="C769" s="4" t="n"/>
      <c r="D769" s="4" t="n"/>
      <c r="E769" s="4" t="n"/>
      <c r="F769" s="4" t="n"/>
      <c r="G769" s="4" t="n"/>
      <c r="H769" s="4" t="n"/>
    </row>
    <row r="770" ht="15.75" customHeight="1" s="371">
      <c r="A770" s="4" t="n"/>
      <c r="B770" s="4" t="n"/>
      <c r="C770" s="4" t="n"/>
      <c r="D770" s="4" t="n"/>
      <c r="E770" s="4" t="n"/>
      <c r="F770" s="4" t="n"/>
      <c r="G770" s="4" t="n"/>
      <c r="H770" s="4" t="n"/>
    </row>
    <row r="771" ht="15.75" customHeight="1" s="371">
      <c r="A771" s="4" t="n"/>
      <c r="B771" s="4" t="n"/>
      <c r="C771" s="4" t="n"/>
      <c r="D771" s="4" t="n"/>
      <c r="E771" s="4" t="n"/>
      <c r="F771" s="4" t="n"/>
      <c r="G771" s="4" t="n"/>
      <c r="H771" s="4" t="n"/>
    </row>
    <row r="772" ht="15.75" customHeight="1" s="371">
      <c r="A772" s="4" t="n"/>
      <c r="B772" s="4" t="n"/>
      <c r="C772" s="4" t="n"/>
      <c r="D772" s="4" t="n"/>
      <c r="E772" s="4" t="n"/>
      <c r="F772" s="4" t="n"/>
      <c r="G772" s="4" t="n"/>
      <c r="H772" s="4" t="n"/>
    </row>
    <row r="773" ht="15.75" customHeight="1" s="371">
      <c r="A773" s="4" t="n"/>
      <c r="B773" s="4" t="n"/>
      <c r="C773" s="4" t="n"/>
      <c r="D773" s="4" t="n"/>
      <c r="E773" s="4" t="n"/>
      <c r="F773" s="4" t="n"/>
      <c r="G773" s="4" t="n"/>
      <c r="H773" s="4" t="n"/>
    </row>
    <row r="774" ht="15.75" customHeight="1" s="371">
      <c r="A774" s="4" t="n"/>
      <c r="B774" s="4" t="n"/>
      <c r="C774" s="4" t="n"/>
      <c r="D774" s="4" t="n"/>
      <c r="E774" s="4" t="n"/>
      <c r="F774" s="4" t="n"/>
      <c r="G774" s="4" t="n"/>
      <c r="H774" s="4" t="n"/>
    </row>
    <row r="775" ht="15.75" customHeight="1" s="371">
      <c r="A775" s="4" t="n"/>
      <c r="B775" s="4" t="n"/>
      <c r="C775" s="4" t="n"/>
      <c r="D775" s="4" t="n"/>
      <c r="E775" s="4" t="n"/>
      <c r="F775" s="4" t="n"/>
      <c r="G775" s="4" t="n"/>
      <c r="H775" s="4" t="n"/>
    </row>
    <row r="776" ht="15.75" customHeight="1" s="371">
      <c r="A776" s="4" t="n"/>
      <c r="B776" s="4" t="n"/>
      <c r="C776" s="4" t="n"/>
      <c r="D776" s="4" t="n"/>
      <c r="E776" s="4" t="n"/>
      <c r="F776" s="4" t="n"/>
      <c r="G776" s="4" t="n"/>
      <c r="H776" s="4" t="n"/>
    </row>
    <row r="777" ht="15.75" customHeight="1" s="371">
      <c r="A777" s="4" t="n"/>
      <c r="B777" s="4" t="n"/>
      <c r="C777" s="4" t="n"/>
      <c r="D777" s="4" t="n"/>
      <c r="E777" s="4" t="n"/>
      <c r="F777" s="4" t="n"/>
      <c r="G777" s="4" t="n"/>
      <c r="H777" s="4" t="n"/>
    </row>
    <row r="778" ht="15.75" customHeight="1" s="371">
      <c r="A778" s="4" t="n"/>
      <c r="B778" s="4" t="n"/>
      <c r="C778" s="4" t="n"/>
      <c r="D778" s="4" t="n"/>
      <c r="E778" s="4" t="n"/>
      <c r="F778" s="4" t="n"/>
      <c r="G778" s="4" t="n"/>
      <c r="H778" s="4" t="n"/>
    </row>
    <row r="779" ht="15.75" customHeight="1" s="371">
      <c r="A779" s="4" t="n"/>
      <c r="B779" s="4" t="n"/>
      <c r="C779" s="4" t="n"/>
      <c r="D779" s="4" t="n"/>
      <c r="E779" s="4" t="n"/>
      <c r="F779" s="4" t="n"/>
      <c r="G779" s="4" t="n"/>
      <c r="H779" s="4" t="n"/>
    </row>
    <row r="780" ht="15.75" customHeight="1" s="371">
      <c r="A780" s="4" t="n"/>
      <c r="B780" s="4" t="n"/>
      <c r="C780" s="4" t="n"/>
      <c r="D780" s="4" t="n"/>
      <c r="E780" s="4" t="n"/>
      <c r="F780" s="4" t="n"/>
      <c r="G780" s="4" t="n"/>
      <c r="H780" s="4" t="n"/>
    </row>
    <row r="781" ht="15.75" customHeight="1" s="371">
      <c r="A781" s="4" t="n"/>
      <c r="B781" s="4" t="n"/>
      <c r="C781" s="4" t="n"/>
      <c r="D781" s="4" t="n"/>
      <c r="E781" s="4" t="n"/>
      <c r="F781" s="4" t="n"/>
      <c r="G781" s="4" t="n"/>
      <c r="H781" s="4" t="n"/>
    </row>
    <row r="782" ht="15.75" customHeight="1" s="371">
      <c r="A782" s="4" t="n"/>
      <c r="B782" s="4" t="n"/>
      <c r="C782" s="4" t="n"/>
      <c r="D782" s="4" t="n"/>
      <c r="E782" s="4" t="n"/>
      <c r="F782" s="4" t="n"/>
      <c r="G782" s="4" t="n"/>
      <c r="H782" s="4" t="n"/>
    </row>
    <row r="783" ht="15.75" customHeight="1" s="371">
      <c r="A783" s="4" t="n"/>
      <c r="B783" s="4" t="n"/>
      <c r="C783" s="4" t="n"/>
      <c r="D783" s="4" t="n"/>
      <c r="E783" s="4" t="n"/>
      <c r="F783" s="4" t="n"/>
      <c r="G783" s="4" t="n"/>
      <c r="H783" s="4" t="n"/>
    </row>
    <row r="784" ht="15.75" customHeight="1" s="371">
      <c r="A784" s="4" t="n"/>
      <c r="B784" s="4" t="n"/>
      <c r="C784" s="4" t="n"/>
      <c r="D784" s="4" t="n"/>
      <c r="E784" s="4" t="n"/>
      <c r="F784" s="4" t="n"/>
      <c r="G784" s="4" t="n"/>
      <c r="H784" s="4" t="n"/>
    </row>
    <row r="785" ht="15.75" customHeight="1" s="371">
      <c r="A785" s="4" t="n"/>
      <c r="B785" s="4" t="n"/>
      <c r="C785" s="4" t="n"/>
      <c r="D785" s="4" t="n"/>
      <c r="E785" s="4" t="n"/>
      <c r="F785" s="4" t="n"/>
      <c r="G785" s="4" t="n"/>
      <c r="H785" s="4" t="n"/>
    </row>
    <row r="786" ht="15.75" customHeight="1" s="371">
      <c r="A786" s="4" t="n"/>
      <c r="B786" s="4" t="n"/>
      <c r="C786" s="4" t="n"/>
      <c r="D786" s="4" t="n"/>
      <c r="E786" s="4" t="n"/>
      <c r="F786" s="4" t="n"/>
      <c r="G786" s="4" t="n"/>
      <c r="H786" s="4" t="n"/>
    </row>
    <row r="787" ht="15.75" customHeight="1" s="371">
      <c r="A787" s="4" t="n"/>
      <c r="B787" s="4" t="n"/>
      <c r="C787" s="4" t="n"/>
      <c r="D787" s="4" t="n"/>
      <c r="E787" s="4" t="n"/>
      <c r="F787" s="4" t="n"/>
      <c r="G787" s="4" t="n"/>
      <c r="H787" s="4" t="n"/>
    </row>
    <row r="788" ht="15.75" customHeight="1" s="371">
      <c r="A788" s="4" t="n"/>
      <c r="B788" s="4" t="n"/>
      <c r="C788" s="4" t="n"/>
      <c r="D788" s="4" t="n"/>
      <c r="E788" s="4" t="n"/>
      <c r="F788" s="4" t="n"/>
      <c r="G788" s="4" t="n"/>
      <c r="H788" s="4" t="n"/>
    </row>
    <row r="789" ht="15.75" customHeight="1" s="371">
      <c r="A789" s="4" t="n"/>
      <c r="B789" s="4" t="n"/>
      <c r="C789" s="4" t="n"/>
      <c r="D789" s="4" t="n"/>
      <c r="E789" s="4" t="n"/>
      <c r="F789" s="4" t="n"/>
      <c r="G789" s="4" t="n"/>
      <c r="H789" s="4" t="n"/>
    </row>
    <row r="790" ht="15.75" customHeight="1" s="371">
      <c r="A790" s="4" t="n"/>
      <c r="B790" s="4" t="n"/>
      <c r="C790" s="4" t="n"/>
      <c r="D790" s="4" t="n"/>
      <c r="E790" s="4" t="n"/>
      <c r="F790" s="4" t="n"/>
      <c r="G790" s="4" t="n"/>
      <c r="H790" s="4" t="n"/>
    </row>
    <row r="791" ht="15.75" customHeight="1" s="371">
      <c r="A791" s="4" t="n"/>
      <c r="B791" s="4" t="n"/>
      <c r="C791" s="4" t="n"/>
      <c r="D791" s="4" t="n"/>
      <c r="E791" s="4" t="n"/>
      <c r="F791" s="4" t="n"/>
      <c r="G791" s="4" t="n"/>
      <c r="H791" s="4" t="n"/>
    </row>
    <row r="792" ht="15.75" customHeight="1" s="371">
      <c r="A792" s="4" t="n"/>
      <c r="B792" s="4" t="n"/>
      <c r="C792" s="4" t="n"/>
      <c r="D792" s="4" t="n"/>
      <c r="E792" s="4" t="n"/>
      <c r="F792" s="4" t="n"/>
      <c r="G792" s="4" t="n"/>
      <c r="H792" s="4" t="n"/>
    </row>
    <row r="793" ht="15.75" customHeight="1" s="371">
      <c r="A793" s="4" t="n"/>
      <c r="B793" s="4" t="n"/>
      <c r="C793" s="4" t="n"/>
      <c r="D793" s="4" t="n"/>
      <c r="E793" s="4" t="n"/>
      <c r="F793" s="4" t="n"/>
      <c r="G793" s="4" t="n"/>
      <c r="H793" s="4" t="n"/>
    </row>
    <row r="794" ht="15.75" customHeight="1" s="371">
      <c r="A794" s="4" t="n"/>
      <c r="B794" s="4" t="n"/>
      <c r="C794" s="4" t="n"/>
      <c r="D794" s="4" t="n"/>
      <c r="E794" s="4" t="n"/>
      <c r="F794" s="4" t="n"/>
      <c r="G794" s="4" t="n"/>
      <c r="H794" s="4" t="n"/>
    </row>
    <row r="795" ht="15.75" customHeight="1" s="371">
      <c r="A795" s="4" t="n"/>
      <c r="B795" s="4" t="n"/>
      <c r="C795" s="4" t="n"/>
      <c r="D795" s="4" t="n"/>
      <c r="E795" s="4" t="n"/>
      <c r="F795" s="4" t="n"/>
      <c r="G795" s="4" t="n"/>
      <c r="H795" s="4" t="n"/>
    </row>
    <row r="796" ht="15.75" customHeight="1" s="371">
      <c r="A796" s="4" t="n"/>
      <c r="B796" s="4" t="n"/>
      <c r="C796" s="4" t="n"/>
      <c r="D796" s="4" t="n"/>
      <c r="E796" s="4" t="n"/>
      <c r="F796" s="4" t="n"/>
      <c r="G796" s="4" t="n"/>
      <c r="H796" s="4" t="n"/>
    </row>
    <row r="797" ht="15.75" customHeight="1" s="371">
      <c r="A797" s="4" t="n"/>
      <c r="B797" s="4" t="n"/>
      <c r="C797" s="4" t="n"/>
      <c r="D797" s="4" t="n"/>
      <c r="E797" s="4" t="n"/>
      <c r="F797" s="4" t="n"/>
      <c r="G797" s="4" t="n"/>
      <c r="H797" s="4" t="n"/>
    </row>
    <row r="798" ht="15.75" customHeight="1" s="371">
      <c r="A798" s="4" t="n"/>
      <c r="B798" s="4" t="n"/>
      <c r="C798" s="4" t="n"/>
      <c r="D798" s="4" t="n"/>
      <c r="E798" s="4" t="n"/>
      <c r="F798" s="4" t="n"/>
      <c r="G798" s="4" t="n"/>
      <c r="H798" s="4" t="n"/>
    </row>
    <row r="799" ht="15.75" customHeight="1" s="371">
      <c r="A799" s="4" t="n"/>
      <c r="B799" s="4" t="n"/>
      <c r="C799" s="4" t="n"/>
      <c r="D799" s="4" t="n"/>
      <c r="E799" s="4" t="n"/>
      <c r="F799" s="4" t="n"/>
      <c r="G799" s="4" t="n"/>
      <c r="H799" s="4" t="n"/>
    </row>
    <row r="800" ht="15.75" customHeight="1" s="371">
      <c r="A800" s="4" t="n"/>
      <c r="B800" s="4" t="n"/>
      <c r="C800" s="4" t="n"/>
      <c r="D800" s="4" t="n"/>
      <c r="E800" s="4" t="n"/>
      <c r="F800" s="4" t="n"/>
      <c r="G800" s="4" t="n"/>
      <c r="H800" s="4" t="n"/>
    </row>
    <row r="801" ht="15.75" customHeight="1" s="371">
      <c r="A801" s="4" t="n"/>
      <c r="B801" s="4" t="n"/>
      <c r="C801" s="4" t="n"/>
      <c r="D801" s="4" t="n"/>
      <c r="E801" s="4" t="n"/>
      <c r="F801" s="4" t="n"/>
      <c r="G801" s="4" t="n"/>
      <c r="H801" s="4" t="n"/>
    </row>
    <row r="802" ht="15.75" customHeight="1" s="371">
      <c r="A802" s="4" t="n"/>
      <c r="B802" s="4" t="n"/>
      <c r="C802" s="4" t="n"/>
      <c r="D802" s="4" t="n"/>
      <c r="E802" s="4" t="n"/>
      <c r="F802" s="4" t="n"/>
      <c r="G802" s="4" t="n"/>
      <c r="H802" s="4" t="n"/>
    </row>
    <row r="803" ht="15.75" customHeight="1" s="371">
      <c r="A803" s="4" t="n"/>
      <c r="B803" s="4" t="n"/>
      <c r="C803" s="4" t="n"/>
      <c r="D803" s="4" t="n"/>
      <c r="E803" s="4" t="n"/>
      <c r="F803" s="4" t="n"/>
      <c r="G803" s="4" t="n"/>
      <c r="H803" s="4" t="n"/>
    </row>
    <row r="804" ht="15.75" customHeight="1" s="371">
      <c r="A804" s="4" t="n"/>
      <c r="B804" s="4" t="n"/>
      <c r="C804" s="4" t="n"/>
      <c r="D804" s="4" t="n"/>
      <c r="E804" s="4" t="n"/>
      <c r="F804" s="4" t="n"/>
      <c r="G804" s="4" t="n"/>
      <c r="H804" s="4" t="n"/>
    </row>
    <row r="805" ht="15.75" customHeight="1" s="371">
      <c r="A805" s="4" t="n"/>
      <c r="B805" s="4" t="n"/>
      <c r="C805" s="4" t="n"/>
      <c r="D805" s="4" t="n"/>
      <c r="E805" s="4" t="n"/>
      <c r="F805" s="4" t="n"/>
      <c r="G805" s="4" t="n"/>
      <c r="H805" s="4" t="n"/>
    </row>
    <row r="806" ht="15.75" customHeight="1" s="371">
      <c r="A806" s="4" t="n"/>
      <c r="B806" s="4" t="n"/>
      <c r="C806" s="4" t="n"/>
      <c r="D806" s="4" t="n"/>
      <c r="E806" s="4" t="n"/>
      <c r="F806" s="4" t="n"/>
      <c r="G806" s="4" t="n"/>
      <c r="H806" s="4" t="n"/>
    </row>
    <row r="807" ht="15.75" customHeight="1" s="371">
      <c r="A807" s="4" t="n"/>
      <c r="B807" s="4" t="n"/>
      <c r="C807" s="4" t="n"/>
      <c r="D807" s="4" t="n"/>
      <c r="E807" s="4" t="n"/>
      <c r="F807" s="4" t="n"/>
      <c r="G807" s="4" t="n"/>
      <c r="H807" s="4" t="n"/>
    </row>
    <row r="808" ht="15.75" customHeight="1" s="371">
      <c r="A808" s="4" t="n"/>
      <c r="B808" s="4" t="n"/>
      <c r="C808" s="4" t="n"/>
      <c r="D808" s="4" t="n"/>
      <c r="E808" s="4" t="n"/>
      <c r="F808" s="4" t="n"/>
      <c r="G808" s="4" t="n"/>
      <c r="H808" s="4" t="n"/>
    </row>
    <row r="809" ht="15.75" customHeight="1" s="371">
      <c r="A809" s="4" t="n"/>
      <c r="B809" s="4" t="n"/>
      <c r="C809" s="4" t="n"/>
      <c r="D809" s="4" t="n"/>
      <c r="E809" s="4" t="n"/>
      <c r="F809" s="4" t="n"/>
      <c r="G809" s="4" t="n"/>
      <c r="H809" s="4" t="n"/>
    </row>
    <row r="810" ht="15.75" customHeight="1" s="371">
      <c r="A810" s="4" t="n"/>
      <c r="B810" s="4" t="n"/>
      <c r="C810" s="4" t="n"/>
      <c r="D810" s="4" t="n"/>
      <c r="E810" s="4" t="n"/>
      <c r="F810" s="4" t="n"/>
      <c r="G810" s="4" t="n"/>
      <c r="H810" s="4" t="n"/>
    </row>
    <row r="811" ht="15.75" customHeight="1" s="371">
      <c r="A811" s="4" t="n"/>
      <c r="B811" s="4" t="n"/>
      <c r="C811" s="4" t="n"/>
      <c r="D811" s="4" t="n"/>
      <c r="E811" s="4" t="n"/>
      <c r="F811" s="4" t="n"/>
      <c r="G811" s="4" t="n"/>
      <c r="H811" s="4" t="n"/>
    </row>
    <row r="812" ht="15.75" customHeight="1" s="371">
      <c r="A812" s="4" t="n"/>
      <c r="B812" s="4" t="n"/>
      <c r="C812" s="4" t="n"/>
      <c r="D812" s="4" t="n"/>
      <c r="E812" s="4" t="n"/>
      <c r="F812" s="4" t="n"/>
      <c r="G812" s="4" t="n"/>
      <c r="H812" s="4" t="n"/>
    </row>
    <row r="813" ht="15.75" customHeight="1" s="371">
      <c r="A813" s="4" t="n"/>
      <c r="B813" s="4" t="n"/>
      <c r="C813" s="4" t="n"/>
      <c r="D813" s="4" t="n"/>
      <c r="E813" s="4" t="n"/>
      <c r="F813" s="4" t="n"/>
      <c r="G813" s="4" t="n"/>
      <c r="H813" s="4" t="n"/>
    </row>
    <row r="814" ht="15.75" customHeight="1" s="371">
      <c r="A814" s="4" t="n"/>
      <c r="B814" s="4" t="n"/>
      <c r="C814" s="4" t="n"/>
      <c r="D814" s="4" t="n"/>
      <c r="E814" s="4" t="n"/>
      <c r="F814" s="4" t="n"/>
      <c r="G814" s="4" t="n"/>
      <c r="H814" s="4" t="n"/>
    </row>
    <row r="815" ht="15.75" customHeight="1" s="371">
      <c r="A815" s="4" t="n"/>
      <c r="B815" s="4" t="n"/>
      <c r="C815" s="4" t="n"/>
      <c r="D815" s="4" t="n"/>
      <c r="E815" s="4" t="n"/>
      <c r="F815" s="4" t="n"/>
      <c r="G815" s="4" t="n"/>
      <c r="H815" s="4" t="n"/>
    </row>
    <row r="816" ht="15.75" customHeight="1" s="371">
      <c r="A816" s="4" t="n"/>
      <c r="B816" s="4" t="n"/>
      <c r="C816" s="4" t="n"/>
      <c r="D816" s="4" t="n"/>
      <c r="E816" s="4" t="n"/>
      <c r="F816" s="4" t="n"/>
      <c r="G816" s="4" t="n"/>
      <c r="H816" s="4" t="n"/>
    </row>
    <row r="817" ht="15.75" customHeight="1" s="371">
      <c r="A817" s="4" t="n"/>
      <c r="B817" s="4" t="n"/>
      <c r="C817" s="4" t="n"/>
      <c r="D817" s="4" t="n"/>
      <c r="E817" s="4" t="n"/>
      <c r="F817" s="4" t="n"/>
      <c r="G817" s="4" t="n"/>
      <c r="H817" s="4" t="n"/>
    </row>
    <row r="818" ht="15.75" customHeight="1" s="371">
      <c r="A818" s="4" t="n"/>
      <c r="B818" s="4" t="n"/>
      <c r="C818" s="4" t="n"/>
      <c r="D818" s="4" t="n"/>
      <c r="E818" s="4" t="n"/>
      <c r="F818" s="4" t="n"/>
      <c r="G818" s="4" t="n"/>
      <c r="H818" s="4" t="n"/>
    </row>
    <row r="819" ht="15.75" customHeight="1" s="371">
      <c r="A819" s="4" t="n"/>
      <c r="B819" s="4" t="n"/>
      <c r="C819" s="4" t="n"/>
      <c r="D819" s="4" t="n"/>
      <c r="E819" s="4" t="n"/>
      <c r="F819" s="4" t="n"/>
      <c r="G819" s="4" t="n"/>
      <c r="H819" s="4" t="n"/>
    </row>
    <row r="820" ht="15.75" customHeight="1" s="371">
      <c r="A820" s="4" t="n"/>
      <c r="B820" s="4" t="n"/>
      <c r="C820" s="4" t="n"/>
      <c r="D820" s="4" t="n"/>
      <c r="E820" s="4" t="n"/>
      <c r="F820" s="4" t="n"/>
      <c r="G820" s="4" t="n"/>
      <c r="H820" s="4" t="n"/>
    </row>
    <row r="821" ht="15.75" customHeight="1" s="371">
      <c r="A821" s="4" t="n"/>
      <c r="B821" s="4" t="n"/>
      <c r="C821" s="4" t="n"/>
      <c r="D821" s="4" t="n"/>
      <c r="E821" s="4" t="n"/>
      <c r="F821" s="4" t="n"/>
      <c r="G821" s="4" t="n"/>
      <c r="H821" s="4" t="n"/>
    </row>
    <row r="822" ht="15.75" customHeight="1" s="371">
      <c r="A822" s="4" t="n"/>
      <c r="B822" s="4" t="n"/>
      <c r="C822" s="4" t="n"/>
      <c r="D822" s="4" t="n"/>
      <c r="E822" s="4" t="n"/>
      <c r="F822" s="4" t="n"/>
      <c r="G822" s="4" t="n"/>
      <c r="H822" s="4" t="n"/>
    </row>
    <row r="823" ht="15.75" customHeight="1" s="371">
      <c r="A823" s="4" t="n"/>
      <c r="B823" s="4" t="n"/>
      <c r="C823" s="4" t="n"/>
      <c r="D823" s="4" t="n"/>
      <c r="E823" s="4" t="n"/>
      <c r="F823" s="4" t="n"/>
      <c r="G823" s="4" t="n"/>
      <c r="H823" s="4" t="n"/>
    </row>
    <row r="824" ht="15.75" customHeight="1" s="371">
      <c r="A824" s="4" t="n"/>
      <c r="B824" s="4" t="n"/>
      <c r="C824" s="4" t="n"/>
      <c r="D824" s="4" t="n"/>
      <c r="E824" s="4" t="n"/>
      <c r="F824" s="4" t="n"/>
      <c r="G824" s="4" t="n"/>
      <c r="H824" s="4" t="n"/>
    </row>
    <row r="825" ht="15.75" customHeight="1" s="371">
      <c r="A825" s="4" t="n"/>
      <c r="B825" s="4" t="n"/>
      <c r="C825" s="4" t="n"/>
      <c r="D825" s="4" t="n"/>
      <c r="E825" s="4" t="n"/>
      <c r="F825" s="4" t="n"/>
      <c r="G825" s="4" t="n"/>
      <c r="H825" s="4" t="n"/>
    </row>
    <row r="826" ht="15.75" customHeight="1" s="371">
      <c r="A826" s="4" t="n"/>
      <c r="B826" s="4" t="n"/>
      <c r="C826" s="4" t="n"/>
      <c r="D826" s="4" t="n"/>
      <c r="E826" s="4" t="n"/>
      <c r="F826" s="4" t="n"/>
      <c r="G826" s="4" t="n"/>
      <c r="H826" s="4" t="n"/>
    </row>
    <row r="827" ht="15.75" customHeight="1" s="371">
      <c r="A827" s="4" t="n"/>
      <c r="B827" s="4" t="n"/>
      <c r="C827" s="4" t="n"/>
      <c r="D827" s="4" t="n"/>
      <c r="E827" s="4" t="n"/>
      <c r="F827" s="4" t="n"/>
      <c r="G827" s="4" t="n"/>
      <c r="H827" s="4" t="n"/>
    </row>
    <row r="828" ht="15.75" customHeight="1" s="371">
      <c r="A828" s="4" t="n"/>
      <c r="B828" s="4" t="n"/>
      <c r="C828" s="4" t="n"/>
      <c r="D828" s="4" t="n"/>
      <c r="E828" s="4" t="n"/>
      <c r="F828" s="4" t="n"/>
      <c r="G828" s="4" t="n"/>
      <c r="H828" s="4" t="n"/>
    </row>
    <row r="829" ht="15.75" customHeight="1" s="371">
      <c r="A829" s="4" t="n"/>
      <c r="B829" s="4" t="n"/>
      <c r="C829" s="4" t="n"/>
      <c r="D829" s="4" t="n"/>
      <c r="E829" s="4" t="n"/>
      <c r="F829" s="4" t="n"/>
      <c r="G829" s="4" t="n"/>
      <c r="H829" s="4" t="n"/>
    </row>
    <row r="830" ht="15.75" customHeight="1" s="371">
      <c r="A830" s="4" t="n"/>
      <c r="B830" s="4" t="n"/>
      <c r="C830" s="4" t="n"/>
      <c r="D830" s="4" t="n"/>
      <c r="E830" s="4" t="n"/>
      <c r="F830" s="4" t="n"/>
      <c r="G830" s="4" t="n"/>
      <c r="H830" s="4" t="n"/>
    </row>
    <row r="831" ht="15.75" customHeight="1" s="371">
      <c r="A831" s="4" t="n"/>
      <c r="B831" s="4" t="n"/>
      <c r="C831" s="4" t="n"/>
      <c r="D831" s="4" t="n"/>
      <c r="E831" s="4" t="n"/>
      <c r="F831" s="4" t="n"/>
      <c r="G831" s="4" t="n"/>
      <c r="H831" s="4" t="n"/>
    </row>
    <row r="832" ht="15.75" customHeight="1" s="371">
      <c r="A832" s="4" t="n"/>
      <c r="B832" s="4" t="n"/>
      <c r="C832" s="4" t="n"/>
      <c r="D832" s="4" t="n"/>
      <c r="E832" s="4" t="n"/>
      <c r="F832" s="4" t="n"/>
      <c r="G832" s="4" t="n"/>
      <c r="H832" s="4" t="n"/>
    </row>
    <row r="833" ht="15.75" customHeight="1" s="371">
      <c r="A833" s="4" t="n"/>
      <c r="B833" s="4" t="n"/>
      <c r="C833" s="4" t="n"/>
      <c r="D833" s="4" t="n"/>
      <c r="E833" s="4" t="n"/>
      <c r="F833" s="4" t="n"/>
      <c r="G833" s="4" t="n"/>
      <c r="H833" s="4" t="n"/>
    </row>
    <row r="834" ht="15.75" customHeight="1" s="371">
      <c r="A834" s="4" t="n"/>
      <c r="B834" s="4" t="n"/>
      <c r="C834" s="4" t="n"/>
      <c r="D834" s="4" t="n"/>
      <c r="E834" s="4" t="n"/>
      <c r="F834" s="4" t="n"/>
      <c r="G834" s="4" t="n"/>
      <c r="H834" s="4" t="n"/>
    </row>
    <row r="835" ht="15.75" customHeight="1" s="371">
      <c r="A835" s="4" t="n"/>
      <c r="B835" s="4" t="n"/>
      <c r="C835" s="4" t="n"/>
      <c r="D835" s="4" t="n"/>
      <c r="E835" s="4" t="n"/>
      <c r="F835" s="4" t="n"/>
      <c r="G835" s="4" t="n"/>
      <c r="H835" s="4" t="n"/>
    </row>
    <row r="836" ht="15.75" customHeight="1" s="371">
      <c r="A836" s="4" t="n"/>
      <c r="B836" s="4" t="n"/>
      <c r="C836" s="4" t="n"/>
      <c r="D836" s="4" t="n"/>
      <c r="E836" s="4" t="n"/>
      <c r="F836" s="4" t="n"/>
      <c r="G836" s="4" t="n"/>
      <c r="H836" s="4" t="n"/>
    </row>
    <row r="837" ht="15.75" customHeight="1" s="371">
      <c r="A837" s="4" t="n"/>
      <c r="B837" s="4" t="n"/>
      <c r="C837" s="4" t="n"/>
      <c r="D837" s="4" t="n"/>
      <c r="E837" s="4" t="n"/>
      <c r="F837" s="4" t="n"/>
      <c r="G837" s="4" t="n"/>
      <c r="H837" s="4" t="n"/>
    </row>
    <row r="838" ht="15.75" customHeight="1" s="371">
      <c r="A838" s="4" t="n"/>
      <c r="B838" s="4" t="n"/>
      <c r="C838" s="4" t="n"/>
      <c r="D838" s="4" t="n"/>
      <c r="E838" s="4" t="n"/>
      <c r="F838" s="4" t="n"/>
      <c r="G838" s="4" t="n"/>
      <c r="H838" s="4" t="n"/>
    </row>
    <row r="839" ht="15.75" customHeight="1" s="371">
      <c r="A839" s="4" t="n"/>
      <c r="B839" s="4" t="n"/>
      <c r="C839" s="4" t="n"/>
      <c r="D839" s="4" t="n"/>
      <c r="E839" s="4" t="n"/>
      <c r="F839" s="4" t="n"/>
      <c r="G839" s="4" t="n"/>
      <c r="H839" s="4" t="n"/>
    </row>
    <row r="840" ht="15.75" customHeight="1" s="371">
      <c r="A840" s="4" t="n"/>
      <c r="B840" s="4" t="n"/>
      <c r="C840" s="4" t="n"/>
      <c r="D840" s="4" t="n"/>
      <c r="E840" s="4" t="n"/>
      <c r="F840" s="4" t="n"/>
      <c r="G840" s="4" t="n"/>
      <c r="H840" s="4" t="n"/>
    </row>
    <row r="841" ht="15.75" customHeight="1" s="371">
      <c r="A841" s="4" t="n"/>
      <c r="B841" s="4" t="n"/>
      <c r="C841" s="4" t="n"/>
      <c r="D841" s="4" t="n"/>
      <c r="E841" s="4" t="n"/>
      <c r="F841" s="4" t="n"/>
      <c r="G841" s="4" t="n"/>
      <c r="H841" s="4" t="n"/>
    </row>
    <row r="842" ht="15.75" customHeight="1" s="371">
      <c r="A842" s="4" t="n"/>
      <c r="B842" s="4" t="n"/>
      <c r="C842" s="4" t="n"/>
      <c r="D842" s="4" t="n"/>
      <c r="E842" s="4" t="n"/>
      <c r="F842" s="4" t="n"/>
      <c r="G842" s="4" t="n"/>
      <c r="H842" s="4" t="n"/>
    </row>
    <row r="843" ht="15.75" customHeight="1" s="371">
      <c r="A843" s="4" t="n"/>
      <c r="B843" s="4" t="n"/>
      <c r="C843" s="4" t="n"/>
      <c r="D843" s="4" t="n"/>
      <c r="E843" s="4" t="n"/>
      <c r="F843" s="4" t="n"/>
      <c r="G843" s="4" t="n"/>
      <c r="H843" s="4" t="n"/>
    </row>
    <row r="844" ht="15.75" customHeight="1" s="371">
      <c r="A844" s="4" t="n"/>
      <c r="B844" s="4" t="n"/>
      <c r="C844" s="4" t="n"/>
      <c r="D844" s="4" t="n"/>
      <c r="E844" s="4" t="n"/>
      <c r="F844" s="4" t="n"/>
      <c r="G844" s="4" t="n"/>
      <c r="H844" s="4" t="n"/>
    </row>
    <row r="845" ht="15.75" customHeight="1" s="371">
      <c r="A845" s="4" t="n"/>
      <c r="B845" s="4" t="n"/>
      <c r="C845" s="4" t="n"/>
      <c r="D845" s="4" t="n"/>
      <c r="E845" s="4" t="n"/>
      <c r="F845" s="4" t="n"/>
      <c r="G845" s="4" t="n"/>
      <c r="H845" s="4" t="n"/>
    </row>
    <row r="846" ht="15.75" customHeight="1" s="371">
      <c r="A846" s="4" t="n"/>
      <c r="B846" s="4" t="n"/>
      <c r="C846" s="4" t="n"/>
      <c r="D846" s="4" t="n"/>
      <c r="E846" s="4" t="n"/>
      <c r="F846" s="4" t="n"/>
      <c r="G846" s="4" t="n"/>
      <c r="H846" s="4" t="n"/>
    </row>
    <row r="847" ht="15.75" customHeight="1" s="371">
      <c r="A847" s="4" t="n"/>
      <c r="B847" s="4" t="n"/>
      <c r="C847" s="4" t="n"/>
      <c r="D847" s="4" t="n"/>
      <c r="E847" s="4" t="n"/>
      <c r="F847" s="4" t="n"/>
      <c r="G847" s="4" t="n"/>
      <c r="H847" s="4" t="n"/>
    </row>
    <row r="848" ht="15.75" customHeight="1" s="371">
      <c r="A848" s="4" t="n"/>
      <c r="B848" s="4" t="n"/>
      <c r="C848" s="4" t="n"/>
      <c r="D848" s="4" t="n"/>
      <c r="E848" s="4" t="n"/>
      <c r="F848" s="4" t="n"/>
      <c r="G848" s="4" t="n"/>
      <c r="H848" s="4" t="n"/>
    </row>
    <row r="849" ht="15.75" customHeight="1" s="371">
      <c r="A849" s="4" t="n"/>
      <c r="B849" s="4" t="n"/>
      <c r="C849" s="4" t="n"/>
      <c r="D849" s="4" t="n"/>
      <c r="E849" s="4" t="n"/>
      <c r="F849" s="4" t="n"/>
      <c r="G849" s="4" t="n"/>
      <c r="H849" s="4" t="n"/>
    </row>
    <row r="850" ht="15.75" customHeight="1" s="371">
      <c r="A850" s="4" t="n"/>
      <c r="B850" s="4" t="n"/>
      <c r="C850" s="4" t="n"/>
      <c r="D850" s="4" t="n"/>
      <c r="E850" s="4" t="n"/>
      <c r="F850" s="4" t="n"/>
      <c r="G850" s="4" t="n"/>
      <c r="H850" s="4" t="n"/>
    </row>
    <row r="851" ht="15.75" customHeight="1" s="371">
      <c r="A851" s="4" t="n"/>
      <c r="B851" s="4" t="n"/>
      <c r="C851" s="4" t="n"/>
      <c r="D851" s="4" t="n"/>
      <c r="E851" s="4" t="n"/>
      <c r="F851" s="4" t="n"/>
      <c r="G851" s="4" t="n"/>
      <c r="H851" s="4" t="n"/>
    </row>
    <row r="852" ht="15.75" customHeight="1" s="371">
      <c r="A852" s="4" t="n"/>
      <c r="B852" s="4" t="n"/>
      <c r="C852" s="4" t="n"/>
      <c r="D852" s="4" t="n"/>
      <c r="E852" s="4" t="n"/>
      <c r="F852" s="4" t="n"/>
      <c r="G852" s="4" t="n"/>
      <c r="H852" s="4" t="n"/>
    </row>
    <row r="853" ht="15.75" customHeight="1" s="371">
      <c r="A853" s="4" t="n"/>
      <c r="B853" s="4" t="n"/>
      <c r="C853" s="4" t="n"/>
      <c r="D853" s="4" t="n"/>
      <c r="E853" s="4" t="n"/>
      <c r="F853" s="4" t="n"/>
      <c r="G853" s="4" t="n"/>
      <c r="H853" s="4" t="n"/>
    </row>
    <row r="854" ht="15.75" customHeight="1" s="371">
      <c r="A854" s="4" t="n"/>
      <c r="B854" s="4" t="n"/>
      <c r="C854" s="4" t="n"/>
      <c r="D854" s="4" t="n"/>
      <c r="E854" s="4" t="n"/>
      <c r="F854" s="4" t="n"/>
      <c r="G854" s="4" t="n"/>
      <c r="H854" s="4" t="n"/>
    </row>
    <row r="855" ht="15.75" customHeight="1" s="371">
      <c r="A855" s="4" t="n"/>
      <c r="B855" s="4" t="n"/>
      <c r="C855" s="4" t="n"/>
      <c r="D855" s="4" t="n"/>
      <c r="E855" s="4" t="n"/>
      <c r="F855" s="4" t="n"/>
      <c r="G855" s="4" t="n"/>
      <c r="H855" s="4" t="n"/>
    </row>
    <row r="856" ht="15.75" customHeight="1" s="371">
      <c r="A856" s="4" t="n"/>
      <c r="B856" s="4" t="n"/>
      <c r="C856" s="4" t="n"/>
      <c r="D856" s="4" t="n"/>
      <c r="E856" s="4" t="n"/>
      <c r="F856" s="4" t="n"/>
      <c r="G856" s="4" t="n"/>
      <c r="H856" s="4" t="n"/>
    </row>
    <row r="857" ht="15.75" customHeight="1" s="371">
      <c r="A857" s="4" t="n"/>
      <c r="B857" s="4" t="n"/>
      <c r="C857" s="4" t="n"/>
      <c r="D857" s="4" t="n"/>
      <c r="E857" s="4" t="n"/>
      <c r="F857" s="4" t="n"/>
      <c r="G857" s="4" t="n"/>
      <c r="H857" s="4" t="n"/>
    </row>
    <row r="858" ht="15.75" customHeight="1" s="371">
      <c r="A858" s="4" t="n"/>
      <c r="B858" s="4" t="n"/>
      <c r="C858" s="4" t="n"/>
      <c r="D858" s="4" t="n"/>
      <c r="E858" s="4" t="n"/>
      <c r="F858" s="4" t="n"/>
      <c r="G858" s="4" t="n"/>
      <c r="H858" s="4" t="n"/>
    </row>
    <row r="859" ht="15.75" customHeight="1" s="371">
      <c r="A859" s="4" t="n"/>
      <c r="B859" s="4" t="n"/>
      <c r="C859" s="4" t="n"/>
      <c r="D859" s="4" t="n"/>
      <c r="E859" s="4" t="n"/>
      <c r="F859" s="4" t="n"/>
      <c r="G859" s="4" t="n"/>
      <c r="H859" s="4" t="n"/>
    </row>
    <row r="860" ht="15.75" customHeight="1" s="371">
      <c r="A860" s="4" t="n"/>
      <c r="B860" s="4" t="n"/>
      <c r="C860" s="4" t="n"/>
      <c r="D860" s="4" t="n"/>
      <c r="E860" s="4" t="n"/>
      <c r="F860" s="4" t="n"/>
      <c r="G860" s="4" t="n"/>
      <c r="H860" s="4" t="n"/>
    </row>
    <row r="861" ht="15.75" customHeight="1" s="371">
      <c r="A861" s="4" t="n"/>
      <c r="B861" s="4" t="n"/>
      <c r="C861" s="4" t="n"/>
      <c r="D861" s="4" t="n"/>
      <c r="E861" s="4" t="n"/>
      <c r="F861" s="4" t="n"/>
      <c r="G861" s="4" t="n"/>
      <c r="H861" s="4" t="n"/>
    </row>
    <row r="862" ht="15.75" customHeight="1" s="371">
      <c r="A862" s="4" t="n"/>
      <c r="B862" s="4" t="n"/>
      <c r="C862" s="4" t="n"/>
      <c r="D862" s="4" t="n"/>
      <c r="E862" s="4" t="n"/>
      <c r="F862" s="4" t="n"/>
      <c r="G862" s="4" t="n"/>
      <c r="H862" s="4" t="n"/>
    </row>
    <row r="863" ht="15.75" customHeight="1" s="371">
      <c r="A863" s="4" t="n"/>
      <c r="B863" s="4" t="n"/>
      <c r="C863" s="4" t="n"/>
      <c r="D863" s="4" t="n"/>
      <c r="E863" s="4" t="n"/>
      <c r="F863" s="4" t="n"/>
      <c r="G863" s="4" t="n"/>
      <c r="H863" s="4" t="n"/>
    </row>
    <row r="864" ht="15.75" customHeight="1" s="371">
      <c r="A864" s="4" t="n"/>
      <c r="B864" s="4" t="n"/>
      <c r="C864" s="4" t="n"/>
      <c r="D864" s="4" t="n"/>
      <c r="E864" s="4" t="n"/>
      <c r="F864" s="4" t="n"/>
      <c r="G864" s="4" t="n"/>
      <c r="H864" s="4" t="n"/>
    </row>
    <row r="865" ht="15.75" customHeight="1" s="371">
      <c r="A865" s="4" t="n"/>
      <c r="B865" s="4" t="n"/>
      <c r="C865" s="4" t="n"/>
      <c r="D865" s="4" t="n"/>
      <c r="E865" s="4" t="n"/>
      <c r="F865" s="4" t="n"/>
      <c r="G865" s="4" t="n"/>
      <c r="H865" s="4" t="n"/>
    </row>
    <row r="866" ht="15.75" customHeight="1" s="371">
      <c r="A866" s="4" t="n"/>
      <c r="B866" s="4" t="n"/>
      <c r="C866" s="4" t="n"/>
      <c r="D866" s="4" t="n"/>
      <c r="E866" s="4" t="n"/>
      <c r="F866" s="4" t="n"/>
      <c r="G866" s="4" t="n"/>
      <c r="H866" s="4" t="n"/>
    </row>
    <row r="867" ht="15.75" customHeight="1" s="371">
      <c r="A867" s="4" t="n"/>
      <c r="B867" s="4" t="n"/>
      <c r="C867" s="4" t="n"/>
      <c r="D867" s="4" t="n"/>
      <c r="E867" s="4" t="n"/>
      <c r="F867" s="4" t="n"/>
      <c r="G867" s="4" t="n"/>
      <c r="H867" s="4" t="n"/>
    </row>
    <row r="868" ht="15.75" customHeight="1" s="371">
      <c r="A868" s="4" t="n"/>
      <c r="B868" s="4" t="n"/>
      <c r="C868" s="4" t="n"/>
      <c r="D868" s="4" t="n"/>
      <c r="E868" s="4" t="n"/>
      <c r="F868" s="4" t="n"/>
      <c r="G868" s="4" t="n"/>
      <c r="H868" s="4" t="n"/>
    </row>
    <row r="869" ht="15.75" customHeight="1" s="371">
      <c r="A869" s="4" t="n"/>
      <c r="B869" s="4" t="n"/>
      <c r="C869" s="4" t="n"/>
      <c r="D869" s="4" t="n"/>
      <c r="E869" s="4" t="n"/>
      <c r="F869" s="4" t="n"/>
      <c r="G869" s="4" t="n"/>
      <c r="H869" s="4" t="n"/>
    </row>
    <row r="870" ht="15.75" customHeight="1" s="371">
      <c r="A870" s="4" t="n"/>
      <c r="B870" s="4" t="n"/>
      <c r="C870" s="4" t="n"/>
      <c r="D870" s="4" t="n"/>
      <c r="E870" s="4" t="n"/>
      <c r="F870" s="4" t="n"/>
      <c r="G870" s="4" t="n"/>
      <c r="H870" s="4" t="n"/>
    </row>
    <row r="871" ht="15.75" customHeight="1" s="371">
      <c r="A871" s="4" t="n"/>
      <c r="B871" s="4" t="n"/>
      <c r="C871" s="4" t="n"/>
      <c r="D871" s="4" t="n"/>
      <c r="E871" s="4" t="n"/>
      <c r="F871" s="4" t="n"/>
      <c r="G871" s="4" t="n"/>
      <c r="H871" s="4" t="n"/>
    </row>
    <row r="872" ht="15.75" customHeight="1" s="371">
      <c r="A872" s="4" t="n"/>
      <c r="B872" s="4" t="n"/>
      <c r="C872" s="4" t="n"/>
      <c r="D872" s="4" t="n"/>
      <c r="E872" s="4" t="n"/>
      <c r="F872" s="4" t="n"/>
      <c r="G872" s="4" t="n"/>
      <c r="H872" s="4" t="n"/>
    </row>
    <row r="873" ht="15.75" customHeight="1" s="371">
      <c r="A873" s="4" t="n"/>
      <c r="B873" s="4" t="n"/>
      <c r="C873" s="4" t="n"/>
      <c r="D873" s="4" t="n"/>
      <c r="E873" s="4" t="n"/>
      <c r="F873" s="4" t="n"/>
      <c r="G873" s="4" t="n"/>
      <c r="H873" s="4" t="n"/>
    </row>
    <row r="874" ht="15.75" customHeight="1" s="371">
      <c r="A874" s="4" t="n"/>
      <c r="B874" s="4" t="n"/>
      <c r="C874" s="4" t="n"/>
      <c r="D874" s="4" t="n"/>
      <c r="E874" s="4" t="n"/>
      <c r="F874" s="4" t="n"/>
      <c r="G874" s="4" t="n"/>
      <c r="H874" s="4" t="n"/>
    </row>
    <row r="875" ht="15.75" customHeight="1" s="371">
      <c r="A875" s="4" t="n"/>
      <c r="B875" s="4" t="n"/>
      <c r="C875" s="4" t="n"/>
      <c r="D875" s="4" t="n"/>
      <c r="E875" s="4" t="n"/>
      <c r="F875" s="4" t="n"/>
      <c r="G875" s="4" t="n"/>
      <c r="H875" s="4" t="n"/>
    </row>
    <row r="876" ht="15.75" customHeight="1" s="371">
      <c r="A876" s="4" t="n"/>
      <c r="B876" s="4" t="n"/>
      <c r="C876" s="4" t="n"/>
      <c r="D876" s="4" t="n"/>
      <c r="E876" s="4" t="n"/>
      <c r="F876" s="4" t="n"/>
      <c r="G876" s="4" t="n"/>
      <c r="H876" s="4" t="n"/>
    </row>
    <row r="877" ht="15.75" customHeight="1" s="371">
      <c r="A877" s="4" t="n"/>
      <c r="B877" s="4" t="n"/>
      <c r="C877" s="4" t="n"/>
      <c r="D877" s="4" t="n"/>
      <c r="E877" s="4" t="n"/>
      <c r="F877" s="4" t="n"/>
      <c r="G877" s="4" t="n"/>
      <c r="H877" s="4" t="n"/>
    </row>
    <row r="878" ht="15.75" customHeight="1" s="371">
      <c r="A878" s="4" t="n"/>
      <c r="B878" s="4" t="n"/>
      <c r="C878" s="4" t="n"/>
      <c r="D878" s="4" t="n"/>
      <c r="E878" s="4" t="n"/>
      <c r="F878" s="4" t="n"/>
      <c r="G878" s="4" t="n"/>
      <c r="H878" s="4" t="n"/>
    </row>
    <row r="879" ht="15.75" customHeight="1" s="371">
      <c r="A879" s="4" t="n"/>
      <c r="B879" s="4" t="n"/>
      <c r="C879" s="4" t="n"/>
      <c r="D879" s="4" t="n"/>
      <c r="E879" s="4" t="n"/>
      <c r="F879" s="4" t="n"/>
      <c r="G879" s="4" t="n"/>
      <c r="H879" s="4" t="n"/>
    </row>
    <row r="880" ht="15.75" customHeight="1" s="371">
      <c r="A880" s="4" t="n"/>
      <c r="B880" s="4" t="n"/>
      <c r="C880" s="4" t="n"/>
      <c r="D880" s="4" t="n"/>
      <c r="E880" s="4" t="n"/>
      <c r="F880" s="4" t="n"/>
      <c r="G880" s="4" t="n"/>
      <c r="H880" s="4" t="n"/>
    </row>
    <row r="881" ht="15.75" customHeight="1" s="371">
      <c r="A881" s="4" t="n"/>
      <c r="B881" s="4" t="n"/>
      <c r="C881" s="4" t="n"/>
      <c r="D881" s="4" t="n"/>
      <c r="E881" s="4" t="n"/>
      <c r="F881" s="4" t="n"/>
      <c r="G881" s="4" t="n"/>
      <c r="H881" s="4" t="n"/>
    </row>
    <row r="882" ht="15.75" customHeight="1" s="371">
      <c r="A882" s="4" t="n"/>
      <c r="B882" s="4" t="n"/>
      <c r="C882" s="4" t="n"/>
      <c r="D882" s="4" t="n"/>
      <c r="E882" s="4" t="n"/>
      <c r="F882" s="4" t="n"/>
      <c r="G882" s="4" t="n"/>
      <c r="H882" s="4" t="n"/>
    </row>
    <row r="883" ht="15.75" customHeight="1" s="371">
      <c r="A883" s="4" t="n"/>
      <c r="B883" s="4" t="n"/>
      <c r="C883" s="4" t="n"/>
      <c r="D883" s="4" t="n"/>
      <c r="E883" s="4" t="n"/>
      <c r="F883" s="4" t="n"/>
      <c r="G883" s="4" t="n"/>
      <c r="H883" s="4" t="n"/>
    </row>
    <row r="884" ht="15.75" customHeight="1" s="371">
      <c r="A884" s="4" t="n"/>
      <c r="B884" s="4" t="n"/>
      <c r="C884" s="4" t="n"/>
      <c r="D884" s="4" t="n"/>
      <c r="E884" s="4" t="n"/>
      <c r="F884" s="4" t="n"/>
      <c r="G884" s="4" t="n"/>
      <c r="H884" s="4" t="n"/>
    </row>
    <row r="885" ht="15.75" customHeight="1" s="371">
      <c r="A885" s="4" t="n"/>
      <c r="B885" s="4" t="n"/>
      <c r="C885" s="4" t="n"/>
      <c r="D885" s="4" t="n"/>
      <c r="E885" s="4" t="n"/>
      <c r="F885" s="4" t="n"/>
      <c r="G885" s="4" t="n"/>
      <c r="H885" s="4" t="n"/>
    </row>
    <row r="886" ht="15.75" customHeight="1" s="371">
      <c r="A886" s="4" t="n"/>
      <c r="B886" s="4" t="n"/>
      <c r="C886" s="4" t="n"/>
      <c r="D886" s="4" t="n"/>
      <c r="E886" s="4" t="n"/>
      <c r="F886" s="4" t="n"/>
      <c r="G886" s="4" t="n"/>
      <c r="H886" s="4" t="n"/>
    </row>
    <row r="887" ht="15.75" customHeight="1" s="371">
      <c r="A887" s="4" t="n"/>
      <c r="B887" s="4" t="n"/>
      <c r="C887" s="4" t="n"/>
      <c r="D887" s="4" t="n"/>
      <c r="E887" s="4" t="n"/>
      <c r="F887" s="4" t="n"/>
      <c r="G887" s="4" t="n"/>
      <c r="H887" s="4" t="n"/>
    </row>
    <row r="888" ht="15.75" customHeight="1" s="371">
      <c r="A888" s="4" t="n"/>
      <c r="B888" s="4" t="n"/>
      <c r="C888" s="4" t="n"/>
      <c r="D888" s="4" t="n"/>
      <c r="E888" s="4" t="n"/>
      <c r="F888" s="4" t="n"/>
      <c r="G888" s="4" t="n"/>
      <c r="H888" s="4" t="n"/>
    </row>
    <row r="889" ht="15.75" customHeight="1" s="371">
      <c r="A889" s="4" t="n"/>
      <c r="B889" s="4" t="n"/>
      <c r="C889" s="4" t="n"/>
      <c r="D889" s="4" t="n"/>
      <c r="E889" s="4" t="n"/>
      <c r="F889" s="4" t="n"/>
      <c r="G889" s="4" t="n"/>
      <c r="H889" s="4" t="n"/>
    </row>
    <row r="890" ht="15.75" customHeight="1" s="371">
      <c r="A890" s="4" t="n"/>
      <c r="B890" s="4" t="n"/>
      <c r="C890" s="4" t="n"/>
      <c r="D890" s="4" t="n"/>
      <c r="E890" s="4" t="n"/>
      <c r="F890" s="4" t="n"/>
      <c r="G890" s="4" t="n"/>
      <c r="H890" s="4" t="n"/>
    </row>
    <row r="891" ht="15.75" customHeight="1" s="371">
      <c r="A891" s="4" t="n"/>
      <c r="B891" s="4" t="n"/>
      <c r="C891" s="4" t="n"/>
      <c r="D891" s="4" t="n"/>
      <c r="E891" s="4" t="n"/>
      <c r="F891" s="4" t="n"/>
      <c r="G891" s="4" t="n"/>
      <c r="H891" s="4" t="n"/>
    </row>
    <row r="892" ht="15.75" customHeight="1" s="371">
      <c r="A892" s="4" t="n"/>
      <c r="B892" s="4" t="n"/>
      <c r="C892" s="4" t="n"/>
      <c r="D892" s="4" t="n"/>
      <c r="E892" s="4" t="n"/>
      <c r="F892" s="4" t="n"/>
      <c r="G892" s="4" t="n"/>
      <c r="H892" s="4" t="n"/>
    </row>
    <row r="893" ht="15.75" customHeight="1" s="371">
      <c r="A893" s="4" t="n"/>
      <c r="B893" s="4" t="n"/>
      <c r="C893" s="4" t="n"/>
      <c r="D893" s="4" t="n"/>
      <c r="E893" s="4" t="n"/>
      <c r="F893" s="4" t="n"/>
      <c r="G893" s="4" t="n"/>
      <c r="H893" s="4" t="n"/>
    </row>
    <row r="894" ht="15.75" customHeight="1" s="371">
      <c r="A894" s="4" t="n"/>
      <c r="B894" s="4" t="n"/>
      <c r="C894" s="4" t="n"/>
      <c r="D894" s="4" t="n"/>
      <c r="E894" s="4" t="n"/>
      <c r="F894" s="4" t="n"/>
      <c r="G894" s="4" t="n"/>
      <c r="H894" s="4" t="n"/>
    </row>
    <row r="895" ht="15.75" customHeight="1" s="371">
      <c r="A895" s="4" t="n"/>
      <c r="B895" s="4" t="n"/>
      <c r="C895" s="4" t="n"/>
      <c r="D895" s="4" t="n"/>
      <c r="E895" s="4" t="n"/>
      <c r="F895" s="4" t="n"/>
      <c r="G895" s="4" t="n"/>
      <c r="H895" s="4" t="n"/>
    </row>
    <row r="896" ht="15.75" customHeight="1" s="371">
      <c r="A896" s="4" t="n"/>
      <c r="B896" s="4" t="n"/>
      <c r="C896" s="4" t="n"/>
      <c r="D896" s="4" t="n"/>
      <c r="E896" s="4" t="n"/>
      <c r="F896" s="4" t="n"/>
      <c r="G896" s="4" t="n"/>
      <c r="H896" s="4" t="n"/>
    </row>
    <row r="897" ht="15.75" customHeight="1" s="371">
      <c r="A897" s="4" t="n"/>
      <c r="B897" s="4" t="n"/>
      <c r="C897" s="4" t="n"/>
      <c r="D897" s="4" t="n"/>
      <c r="E897" s="4" t="n"/>
      <c r="F897" s="4" t="n"/>
      <c r="G897" s="4" t="n"/>
      <c r="H897" s="4" t="n"/>
    </row>
    <row r="898" ht="15.75" customHeight="1" s="371">
      <c r="A898" s="4" t="n"/>
      <c r="B898" s="4" t="n"/>
      <c r="C898" s="4" t="n"/>
      <c r="D898" s="4" t="n"/>
      <c r="E898" s="4" t="n"/>
      <c r="F898" s="4" t="n"/>
      <c r="G898" s="4" t="n"/>
      <c r="H898" s="4" t="n"/>
    </row>
    <row r="899" ht="15.75" customHeight="1" s="371">
      <c r="A899" s="4" t="n"/>
      <c r="B899" s="4" t="n"/>
      <c r="C899" s="4" t="n"/>
      <c r="D899" s="4" t="n"/>
      <c r="E899" s="4" t="n"/>
      <c r="F899" s="4" t="n"/>
      <c r="G899" s="4" t="n"/>
      <c r="H899" s="4" t="n"/>
    </row>
    <row r="900" ht="15.75" customHeight="1" s="371">
      <c r="A900" s="4" t="n"/>
      <c r="B900" s="4" t="n"/>
      <c r="C900" s="4" t="n"/>
      <c r="D900" s="4" t="n"/>
      <c r="E900" s="4" t="n"/>
      <c r="F900" s="4" t="n"/>
      <c r="G900" s="4" t="n"/>
      <c r="H900" s="4" t="n"/>
    </row>
    <row r="901" ht="15.75" customHeight="1" s="371">
      <c r="A901" s="4" t="n"/>
      <c r="B901" s="4" t="n"/>
      <c r="C901" s="4" t="n"/>
      <c r="D901" s="4" t="n"/>
      <c r="E901" s="4" t="n"/>
      <c r="F901" s="4" t="n"/>
      <c r="G901" s="4" t="n"/>
      <c r="H901" s="4" t="n"/>
    </row>
    <row r="902" ht="15.75" customHeight="1" s="371">
      <c r="A902" s="4" t="n"/>
      <c r="B902" s="4" t="n"/>
      <c r="C902" s="4" t="n"/>
      <c r="D902" s="4" t="n"/>
      <c r="E902" s="4" t="n"/>
      <c r="F902" s="4" t="n"/>
      <c r="G902" s="4" t="n"/>
      <c r="H902" s="4" t="n"/>
    </row>
    <row r="903" ht="15.75" customHeight="1" s="371">
      <c r="A903" s="4" t="n"/>
      <c r="B903" s="4" t="n"/>
      <c r="C903" s="4" t="n"/>
      <c r="D903" s="4" t="n"/>
      <c r="E903" s="4" t="n"/>
      <c r="F903" s="4" t="n"/>
      <c r="G903" s="4" t="n"/>
      <c r="H903" s="4" t="n"/>
    </row>
    <row r="904" ht="15.75" customHeight="1" s="371">
      <c r="A904" s="4" t="n"/>
      <c r="B904" s="4" t="n"/>
      <c r="C904" s="4" t="n"/>
      <c r="D904" s="4" t="n"/>
      <c r="E904" s="4" t="n"/>
      <c r="F904" s="4" t="n"/>
      <c r="G904" s="4" t="n"/>
      <c r="H904" s="4" t="n"/>
    </row>
    <row r="905" ht="15.75" customHeight="1" s="371">
      <c r="A905" s="4" t="n"/>
      <c r="B905" s="4" t="n"/>
      <c r="C905" s="4" t="n"/>
      <c r="D905" s="4" t="n"/>
      <c r="E905" s="4" t="n"/>
      <c r="F905" s="4" t="n"/>
      <c r="G905" s="4" t="n"/>
      <c r="H905" s="4" t="n"/>
    </row>
    <row r="906" ht="15.75" customHeight="1" s="371">
      <c r="A906" s="4" t="n"/>
      <c r="B906" s="4" t="n"/>
      <c r="C906" s="4" t="n"/>
      <c r="D906" s="4" t="n"/>
      <c r="E906" s="4" t="n"/>
      <c r="F906" s="4" t="n"/>
      <c r="G906" s="4" t="n"/>
      <c r="H906" s="4" t="n"/>
    </row>
    <row r="907" ht="15.75" customHeight="1" s="371">
      <c r="A907" s="4" t="n"/>
      <c r="B907" s="4" t="n"/>
      <c r="C907" s="4" t="n"/>
      <c r="D907" s="4" t="n"/>
      <c r="E907" s="4" t="n"/>
      <c r="F907" s="4" t="n"/>
      <c r="G907" s="4" t="n"/>
      <c r="H907" s="4" t="n"/>
    </row>
    <row r="908" ht="15.75" customHeight="1" s="371">
      <c r="A908" s="4" t="n"/>
      <c r="B908" s="4" t="n"/>
      <c r="C908" s="4" t="n"/>
      <c r="D908" s="4" t="n"/>
      <c r="E908" s="4" t="n"/>
      <c r="F908" s="4" t="n"/>
      <c r="G908" s="4" t="n"/>
      <c r="H908" s="4" t="n"/>
    </row>
    <row r="909" ht="15.75" customHeight="1" s="371">
      <c r="A909" s="4" t="n"/>
      <c r="B909" s="4" t="n"/>
      <c r="C909" s="4" t="n"/>
      <c r="D909" s="4" t="n"/>
      <c r="E909" s="4" t="n"/>
      <c r="F909" s="4" t="n"/>
      <c r="G909" s="4" t="n"/>
      <c r="H909" s="4" t="n"/>
    </row>
    <row r="910" ht="15.75" customHeight="1" s="371">
      <c r="A910" s="4" t="n"/>
      <c r="B910" s="4" t="n"/>
      <c r="C910" s="4" t="n"/>
      <c r="D910" s="4" t="n"/>
      <c r="E910" s="4" t="n"/>
      <c r="F910" s="4" t="n"/>
      <c r="G910" s="4" t="n"/>
      <c r="H910" s="4" t="n"/>
    </row>
    <row r="911" ht="15.75" customHeight="1" s="371">
      <c r="A911" s="4" t="n"/>
      <c r="B911" s="4" t="n"/>
      <c r="C911" s="4" t="n"/>
      <c r="D911" s="4" t="n"/>
      <c r="E911" s="4" t="n"/>
      <c r="F911" s="4" t="n"/>
      <c r="G911" s="4" t="n"/>
      <c r="H911" s="4" t="n"/>
    </row>
    <row r="912" ht="15.75" customHeight="1" s="371">
      <c r="A912" s="4" t="n"/>
      <c r="B912" s="4" t="n"/>
      <c r="C912" s="4" t="n"/>
      <c r="D912" s="4" t="n"/>
      <c r="E912" s="4" t="n"/>
      <c r="F912" s="4" t="n"/>
      <c r="G912" s="4" t="n"/>
      <c r="H912" s="4" t="n"/>
    </row>
    <row r="913" ht="15.75" customHeight="1" s="371">
      <c r="A913" s="4" t="n"/>
      <c r="B913" s="4" t="n"/>
      <c r="C913" s="4" t="n"/>
      <c r="D913" s="4" t="n"/>
      <c r="E913" s="4" t="n"/>
      <c r="F913" s="4" t="n"/>
      <c r="G913" s="4" t="n"/>
      <c r="H913" s="4" t="n"/>
    </row>
    <row r="914" ht="15.75" customHeight="1" s="371">
      <c r="A914" s="4" t="n"/>
      <c r="B914" s="4" t="n"/>
      <c r="C914" s="4" t="n"/>
      <c r="D914" s="4" t="n"/>
      <c r="E914" s="4" t="n"/>
      <c r="F914" s="4" t="n"/>
      <c r="G914" s="4" t="n"/>
      <c r="H914" s="4" t="n"/>
    </row>
    <row r="915" ht="15.75" customHeight="1" s="371">
      <c r="A915" s="4" t="n"/>
      <c r="B915" s="4" t="n"/>
      <c r="C915" s="4" t="n"/>
      <c r="D915" s="4" t="n"/>
      <c r="E915" s="4" t="n"/>
      <c r="F915" s="4" t="n"/>
      <c r="G915" s="4" t="n"/>
      <c r="H915" s="4" t="n"/>
    </row>
    <row r="916" ht="15.75" customHeight="1" s="371">
      <c r="A916" s="4" t="n"/>
      <c r="B916" s="4" t="n"/>
      <c r="C916" s="4" t="n"/>
      <c r="D916" s="4" t="n"/>
      <c r="E916" s="4" t="n"/>
      <c r="F916" s="4" t="n"/>
      <c r="G916" s="4" t="n"/>
      <c r="H916" s="4" t="n"/>
    </row>
    <row r="917" ht="15.75" customHeight="1" s="371">
      <c r="A917" s="4" t="n"/>
      <c r="B917" s="4" t="n"/>
      <c r="C917" s="4" t="n"/>
      <c r="D917" s="4" t="n"/>
      <c r="E917" s="4" t="n"/>
      <c r="F917" s="4" t="n"/>
      <c r="G917" s="4" t="n"/>
      <c r="H917" s="4" t="n"/>
    </row>
    <row r="918" ht="15.75" customHeight="1" s="371">
      <c r="A918" s="4" t="n"/>
      <c r="B918" s="4" t="n"/>
      <c r="C918" s="4" t="n"/>
      <c r="D918" s="4" t="n"/>
      <c r="E918" s="4" t="n"/>
      <c r="F918" s="4" t="n"/>
      <c r="G918" s="4" t="n"/>
      <c r="H918" s="4" t="n"/>
    </row>
    <row r="919" ht="15.75" customHeight="1" s="371">
      <c r="A919" s="4" t="n"/>
      <c r="B919" s="4" t="n"/>
      <c r="C919" s="4" t="n"/>
      <c r="D919" s="4" t="n"/>
      <c r="E919" s="4" t="n"/>
      <c r="F919" s="4" t="n"/>
      <c r="G919" s="4" t="n"/>
      <c r="H919" s="4" t="n"/>
    </row>
    <row r="920" ht="15.75" customHeight="1" s="371">
      <c r="A920" s="4" t="n"/>
      <c r="B920" s="4" t="n"/>
      <c r="C920" s="4" t="n"/>
      <c r="D920" s="4" t="n"/>
      <c r="E920" s="4" t="n"/>
      <c r="F920" s="4" t="n"/>
      <c r="G920" s="4" t="n"/>
      <c r="H920" s="4" t="n"/>
    </row>
    <row r="921" ht="15.75" customHeight="1" s="371">
      <c r="A921" s="4" t="n"/>
      <c r="B921" s="4" t="n"/>
      <c r="C921" s="4" t="n"/>
      <c r="D921" s="4" t="n"/>
      <c r="E921" s="4" t="n"/>
      <c r="F921" s="4" t="n"/>
      <c r="G921" s="4" t="n"/>
      <c r="H921" s="4" t="n"/>
    </row>
    <row r="922" ht="15.75" customHeight="1" s="371">
      <c r="A922" s="4" t="n"/>
      <c r="B922" s="4" t="n"/>
      <c r="C922" s="4" t="n"/>
      <c r="D922" s="4" t="n"/>
      <c r="E922" s="4" t="n"/>
      <c r="F922" s="4" t="n"/>
      <c r="G922" s="4" t="n"/>
      <c r="H922" s="4" t="n"/>
    </row>
    <row r="923" ht="15.75" customHeight="1" s="371">
      <c r="A923" s="4" t="n"/>
      <c r="B923" s="4" t="n"/>
      <c r="C923" s="4" t="n"/>
      <c r="D923" s="4" t="n"/>
      <c r="E923" s="4" t="n"/>
      <c r="F923" s="4" t="n"/>
      <c r="G923" s="4" t="n"/>
      <c r="H923" s="4" t="n"/>
    </row>
    <row r="924" ht="15.75" customHeight="1" s="371">
      <c r="A924" s="4" t="n"/>
      <c r="B924" s="4" t="n"/>
      <c r="C924" s="4" t="n"/>
      <c r="D924" s="4" t="n"/>
      <c r="E924" s="4" t="n"/>
      <c r="F924" s="4" t="n"/>
      <c r="G924" s="4" t="n"/>
      <c r="H924" s="4" t="n"/>
    </row>
    <row r="925" ht="15.75" customHeight="1" s="371">
      <c r="A925" s="4" t="n"/>
      <c r="B925" s="4" t="n"/>
      <c r="C925" s="4" t="n"/>
      <c r="D925" s="4" t="n"/>
      <c r="E925" s="4" t="n"/>
      <c r="F925" s="4" t="n"/>
      <c r="G925" s="4" t="n"/>
      <c r="H925" s="4" t="n"/>
    </row>
    <row r="926" ht="15.75" customHeight="1" s="371">
      <c r="A926" s="4" t="n"/>
      <c r="B926" s="4" t="n"/>
      <c r="C926" s="4" t="n"/>
      <c r="D926" s="4" t="n"/>
      <c r="E926" s="4" t="n"/>
      <c r="F926" s="4" t="n"/>
      <c r="G926" s="4" t="n"/>
      <c r="H926" s="4" t="n"/>
    </row>
    <row r="927" ht="15.75" customHeight="1" s="371">
      <c r="A927" s="4" t="n"/>
      <c r="B927" s="4" t="n"/>
      <c r="C927" s="4" t="n"/>
      <c r="D927" s="4" t="n"/>
      <c r="E927" s="4" t="n"/>
      <c r="F927" s="4" t="n"/>
      <c r="G927" s="4" t="n"/>
      <c r="H927" s="4" t="n"/>
    </row>
    <row r="928" ht="15.75" customHeight="1" s="371">
      <c r="A928" s="4" t="n"/>
      <c r="B928" s="4" t="n"/>
      <c r="C928" s="4" t="n"/>
      <c r="D928" s="4" t="n"/>
      <c r="E928" s="4" t="n"/>
      <c r="F928" s="4" t="n"/>
      <c r="G928" s="4" t="n"/>
      <c r="H928" s="4" t="n"/>
    </row>
    <row r="929" ht="15.75" customHeight="1" s="371">
      <c r="A929" s="4" t="n"/>
      <c r="B929" s="4" t="n"/>
      <c r="C929" s="4" t="n"/>
      <c r="D929" s="4" t="n"/>
      <c r="E929" s="4" t="n"/>
      <c r="F929" s="4" t="n"/>
      <c r="G929" s="4" t="n"/>
      <c r="H929" s="4" t="n"/>
    </row>
    <row r="930" ht="15.75" customHeight="1" s="371">
      <c r="A930" s="4" t="n"/>
      <c r="B930" s="4" t="n"/>
      <c r="C930" s="4" t="n"/>
      <c r="D930" s="4" t="n"/>
      <c r="E930" s="4" t="n"/>
      <c r="F930" s="4" t="n"/>
      <c r="G930" s="4" t="n"/>
      <c r="H930" s="4" t="n"/>
    </row>
    <row r="931" ht="15.75" customHeight="1" s="371">
      <c r="A931" s="4" t="n"/>
      <c r="B931" s="4" t="n"/>
      <c r="C931" s="4" t="n"/>
      <c r="D931" s="4" t="n"/>
      <c r="E931" s="4" t="n"/>
      <c r="F931" s="4" t="n"/>
      <c r="G931" s="4" t="n"/>
      <c r="H931" s="4" t="n"/>
    </row>
    <row r="932" ht="15.75" customHeight="1" s="371">
      <c r="A932" s="4" t="n"/>
      <c r="B932" s="4" t="n"/>
      <c r="C932" s="4" t="n"/>
      <c r="D932" s="4" t="n"/>
      <c r="E932" s="4" t="n"/>
      <c r="F932" s="4" t="n"/>
      <c r="G932" s="4" t="n"/>
      <c r="H932" s="4" t="n"/>
    </row>
    <row r="933" ht="15.75" customHeight="1" s="371">
      <c r="A933" s="4" t="n"/>
      <c r="B933" s="4" t="n"/>
      <c r="C933" s="4" t="n"/>
      <c r="D933" s="4" t="n"/>
      <c r="E933" s="4" t="n"/>
      <c r="F933" s="4" t="n"/>
      <c r="G933" s="4" t="n"/>
      <c r="H933" s="4" t="n"/>
    </row>
    <row r="934" ht="15.75" customHeight="1" s="371">
      <c r="A934" s="4" t="n"/>
      <c r="B934" s="4" t="n"/>
      <c r="C934" s="4" t="n"/>
      <c r="D934" s="4" t="n"/>
      <c r="E934" s="4" t="n"/>
      <c r="F934" s="4" t="n"/>
      <c r="G934" s="4" t="n"/>
      <c r="H934" s="4" t="n"/>
    </row>
    <row r="935" ht="15.75" customHeight="1" s="371">
      <c r="A935" s="4" t="n"/>
      <c r="B935" s="4" t="n"/>
      <c r="C935" s="4" t="n"/>
      <c r="D935" s="4" t="n"/>
      <c r="E935" s="4" t="n"/>
      <c r="F935" s="4" t="n"/>
      <c r="G935" s="4" t="n"/>
      <c r="H935" s="4" t="n"/>
    </row>
    <row r="936" ht="15.75" customHeight="1" s="371">
      <c r="A936" s="4" t="n"/>
      <c r="B936" s="4" t="n"/>
      <c r="C936" s="4" t="n"/>
      <c r="D936" s="4" t="n"/>
      <c r="E936" s="4" t="n"/>
      <c r="F936" s="4" t="n"/>
      <c r="G936" s="4" t="n"/>
      <c r="H936" s="4" t="n"/>
    </row>
    <row r="937" ht="15.75" customHeight="1" s="371">
      <c r="A937" s="4" t="n"/>
      <c r="B937" s="4" t="n"/>
      <c r="C937" s="4" t="n"/>
      <c r="D937" s="4" t="n"/>
      <c r="E937" s="4" t="n"/>
      <c r="F937" s="4" t="n"/>
      <c r="G937" s="4" t="n"/>
      <c r="H937" s="4" t="n"/>
    </row>
    <row r="938" ht="15.75" customHeight="1" s="371">
      <c r="A938" s="4" t="n"/>
      <c r="B938" s="4" t="n"/>
      <c r="C938" s="4" t="n"/>
      <c r="D938" s="4" t="n"/>
      <c r="E938" s="4" t="n"/>
      <c r="F938" s="4" t="n"/>
      <c r="G938" s="4" t="n"/>
      <c r="H938" s="4" t="n"/>
    </row>
    <row r="939" ht="15.75" customHeight="1" s="371">
      <c r="A939" s="4" t="n"/>
      <c r="B939" s="4" t="n"/>
      <c r="C939" s="4" t="n"/>
      <c r="D939" s="4" t="n"/>
      <c r="E939" s="4" t="n"/>
      <c r="F939" s="4" t="n"/>
      <c r="G939" s="4" t="n"/>
      <c r="H939" s="4" t="n"/>
    </row>
    <row r="940" ht="15.75" customHeight="1" s="371">
      <c r="A940" s="4" t="n"/>
      <c r="B940" s="4" t="n"/>
      <c r="C940" s="4" t="n"/>
      <c r="D940" s="4" t="n"/>
      <c r="E940" s="4" t="n"/>
      <c r="F940" s="4" t="n"/>
      <c r="G940" s="4" t="n"/>
      <c r="H940" s="4" t="n"/>
    </row>
    <row r="941" ht="15.75" customHeight="1" s="371">
      <c r="A941" s="4" t="n"/>
      <c r="B941" s="4" t="n"/>
      <c r="C941" s="4" t="n"/>
      <c r="D941" s="4" t="n"/>
      <c r="E941" s="4" t="n"/>
      <c r="F941" s="4" t="n"/>
      <c r="G941" s="4" t="n"/>
      <c r="H941" s="4" t="n"/>
    </row>
    <row r="942" ht="15.75" customHeight="1" s="371">
      <c r="A942" s="4" t="n"/>
      <c r="B942" s="4" t="n"/>
      <c r="C942" s="4" t="n"/>
      <c r="D942" s="4" t="n"/>
      <c r="E942" s="4" t="n"/>
      <c r="F942" s="4" t="n"/>
      <c r="G942" s="4" t="n"/>
      <c r="H942" s="4" t="n"/>
    </row>
    <row r="943" ht="15.75" customHeight="1" s="371">
      <c r="A943" s="4" t="n"/>
      <c r="B943" s="4" t="n"/>
      <c r="C943" s="4" t="n"/>
      <c r="D943" s="4" t="n"/>
      <c r="E943" s="4" t="n"/>
      <c r="F943" s="4" t="n"/>
      <c r="G943" s="4" t="n"/>
      <c r="H943" s="4" t="n"/>
    </row>
    <row r="944" ht="15.75" customHeight="1" s="371">
      <c r="A944" s="4" t="n"/>
      <c r="B944" s="4" t="n"/>
      <c r="C944" s="4" t="n"/>
      <c r="D944" s="4" t="n"/>
      <c r="E944" s="4" t="n"/>
      <c r="F944" s="4" t="n"/>
      <c r="G944" s="4" t="n"/>
      <c r="H944" s="4" t="n"/>
    </row>
    <row r="945" ht="15.75" customHeight="1" s="371">
      <c r="A945" s="4" t="n"/>
      <c r="B945" s="4" t="n"/>
      <c r="C945" s="4" t="n"/>
      <c r="D945" s="4" t="n"/>
      <c r="E945" s="4" t="n"/>
      <c r="F945" s="4" t="n"/>
      <c r="G945" s="4" t="n"/>
      <c r="H945" s="4" t="n"/>
    </row>
    <row r="946" ht="15.75" customHeight="1" s="371">
      <c r="A946" s="4" t="n"/>
      <c r="B946" s="4" t="n"/>
      <c r="C946" s="4" t="n"/>
      <c r="D946" s="4" t="n"/>
      <c r="E946" s="4" t="n"/>
      <c r="F946" s="4" t="n"/>
      <c r="G946" s="4" t="n"/>
      <c r="H946" s="4" t="n"/>
    </row>
    <row r="947" ht="15.75" customHeight="1" s="371">
      <c r="A947" s="4" t="n"/>
      <c r="B947" s="4" t="n"/>
      <c r="C947" s="4" t="n"/>
      <c r="D947" s="4" t="n"/>
      <c r="E947" s="4" t="n"/>
      <c r="F947" s="4" t="n"/>
      <c r="G947" s="4" t="n"/>
      <c r="H947" s="4" t="n"/>
    </row>
    <row r="948" ht="15.75" customHeight="1" s="371">
      <c r="A948" s="4" t="n"/>
      <c r="B948" s="4" t="n"/>
      <c r="C948" s="4" t="n"/>
      <c r="D948" s="4" t="n"/>
      <c r="E948" s="4" t="n"/>
      <c r="F948" s="4" t="n"/>
      <c r="G948" s="4" t="n"/>
      <c r="H948" s="4" t="n"/>
    </row>
    <row r="949" ht="15.75" customHeight="1" s="371">
      <c r="A949" s="4" t="n"/>
      <c r="B949" s="4" t="n"/>
      <c r="C949" s="4" t="n"/>
      <c r="D949" s="4" t="n"/>
      <c r="E949" s="4" t="n"/>
      <c r="F949" s="4" t="n"/>
      <c r="G949" s="4" t="n"/>
      <c r="H949" s="4" t="n"/>
    </row>
    <row r="950" ht="15.75" customHeight="1" s="371">
      <c r="A950" s="4" t="n"/>
      <c r="B950" s="4" t="n"/>
      <c r="C950" s="4" t="n"/>
      <c r="D950" s="4" t="n"/>
      <c r="E950" s="4" t="n"/>
      <c r="F950" s="4" t="n"/>
      <c r="G950" s="4" t="n"/>
      <c r="H950" s="4" t="n"/>
    </row>
    <row r="951" ht="15.75" customHeight="1" s="371">
      <c r="A951" s="4" t="n"/>
      <c r="B951" s="4" t="n"/>
      <c r="C951" s="4" t="n"/>
      <c r="D951" s="4" t="n"/>
      <c r="E951" s="4" t="n"/>
      <c r="F951" s="4" t="n"/>
      <c r="G951" s="4" t="n"/>
      <c r="H951" s="4" t="n"/>
    </row>
    <row r="952" ht="15.75" customHeight="1" s="371">
      <c r="A952" s="4" t="n"/>
      <c r="B952" s="4" t="n"/>
      <c r="C952" s="4" t="n"/>
      <c r="D952" s="4" t="n"/>
      <c r="E952" s="4" t="n"/>
      <c r="F952" s="4" t="n"/>
      <c r="G952" s="4" t="n"/>
      <c r="H952" s="4" t="n"/>
    </row>
    <row r="953" ht="15.75" customHeight="1" s="371">
      <c r="A953" s="4" t="n"/>
      <c r="B953" s="4" t="n"/>
      <c r="C953" s="4" t="n"/>
      <c r="D953" s="4" t="n"/>
      <c r="E953" s="4" t="n"/>
      <c r="F953" s="4" t="n"/>
      <c r="G953" s="4" t="n"/>
      <c r="H953" s="4" t="n"/>
    </row>
    <row r="954" ht="15.75" customHeight="1" s="371">
      <c r="A954" s="4" t="n"/>
      <c r="B954" s="4" t="n"/>
      <c r="C954" s="4" t="n"/>
      <c r="D954" s="4" t="n"/>
      <c r="E954" s="4" t="n"/>
      <c r="F954" s="4" t="n"/>
      <c r="G954" s="4" t="n"/>
      <c r="H954" s="4" t="n"/>
    </row>
    <row r="955" ht="15.75" customHeight="1" s="371">
      <c r="A955" s="4" t="n"/>
      <c r="B955" s="4" t="n"/>
      <c r="C955" s="4" t="n"/>
      <c r="D955" s="4" t="n"/>
      <c r="E955" s="4" t="n"/>
      <c r="F955" s="4" t="n"/>
      <c r="G955" s="4" t="n"/>
      <c r="H955" s="4" t="n"/>
    </row>
    <row r="956" ht="15.75" customHeight="1" s="371">
      <c r="A956" s="4" t="n"/>
      <c r="B956" s="4" t="n"/>
      <c r="C956" s="4" t="n"/>
      <c r="D956" s="4" t="n"/>
      <c r="E956" s="4" t="n"/>
      <c r="F956" s="4" t="n"/>
      <c r="G956" s="4" t="n"/>
      <c r="H956" s="4" t="n"/>
    </row>
    <row r="957" ht="15.75" customHeight="1" s="371">
      <c r="A957" s="4" t="n"/>
      <c r="B957" s="4" t="n"/>
      <c r="C957" s="4" t="n"/>
      <c r="D957" s="4" t="n"/>
      <c r="E957" s="4" t="n"/>
      <c r="F957" s="4" t="n"/>
      <c r="G957" s="4" t="n"/>
      <c r="H957" s="4" t="n"/>
    </row>
    <row r="958" ht="15.75" customHeight="1" s="371">
      <c r="A958" s="4" t="n"/>
      <c r="B958" s="4" t="n"/>
      <c r="C958" s="4" t="n"/>
      <c r="D958" s="4" t="n"/>
      <c r="E958" s="4" t="n"/>
      <c r="F958" s="4" t="n"/>
      <c r="G958" s="4" t="n"/>
      <c r="H958" s="4" t="n"/>
    </row>
    <row r="959" ht="15.75" customHeight="1" s="371">
      <c r="A959" s="4" t="n"/>
      <c r="B959" s="4" t="n"/>
      <c r="C959" s="4" t="n"/>
      <c r="D959" s="4" t="n"/>
      <c r="E959" s="4" t="n"/>
      <c r="F959" s="4" t="n"/>
      <c r="G959" s="4" t="n"/>
      <c r="H959" s="4" t="n"/>
    </row>
    <row r="960" ht="15.75" customHeight="1" s="371">
      <c r="A960" s="4" t="n"/>
      <c r="B960" s="4" t="n"/>
      <c r="C960" s="4" t="n"/>
      <c r="D960" s="4" t="n"/>
      <c r="E960" s="4" t="n"/>
      <c r="F960" s="4" t="n"/>
      <c r="G960" s="4" t="n"/>
      <c r="H960" s="4" t="n"/>
    </row>
    <row r="961" ht="15.75" customHeight="1" s="371">
      <c r="A961" s="4" t="n"/>
      <c r="B961" s="4" t="n"/>
      <c r="C961" s="4" t="n"/>
      <c r="D961" s="4" t="n"/>
      <c r="E961" s="4" t="n"/>
      <c r="F961" s="4" t="n"/>
      <c r="G961" s="4" t="n"/>
      <c r="H961" s="4" t="n"/>
    </row>
    <row r="962" ht="15.75" customHeight="1" s="371">
      <c r="A962" s="4" t="n"/>
      <c r="B962" s="4" t="n"/>
      <c r="C962" s="4" t="n"/>
      <c r="D962" s="4" t="n"/>
      <c r="E962" s="4" t="n"/>
      <c r="F962" s="4" t="n"/>
      <c r="G962" s="4" t="n"/>
      <c r="H962" s="4" t="n"/>
    </row>
    <row r="963" ht="15.75" customHeight="1" s="371">
      <c r="A963" s="4" t="n"/>
      <c r="B963" s="4" t="n"/>
      <c r="C963" s="4" t="n"/>
      <c r="D963" s="4" t="n"/>
      <c r="E963" s="4" t="n"/>
      <c r="F963" s="4" t="n"/>
      <c r="G963" s="4" t="n"/>
      <c r="H963" s="4" t="n"/>
    </row>
    <row r="964" ht="15.75" customHeight="1" s="371">
      <c r="A964" s="4" t="n"/>
      <c r="B964" s="4" t="n"/>
      <c r="C964" s="4" t="n"/>
      <c r="D964" s="4" t="n"/>
      <c r="E964" s="4" t="n"/>
      <c r="F964" s="4" t="n"/>
      <c r="G964" s="4" t="n"/>
      <c r="H964" s="4" t="n"/>
    </row>
    <row r="965" ht="15.75" customHeight="1" s="371">
      <c r="A965" s="4" t="n"/>
      <c r="B965" s="4" t="n"/>
      <c r="C965" s="4" t="n"/>
      <c r="D965" s="4" t="n"/>
      <c r="E965" s="4" t="n"/>
      <c r="F965" s="4" t="n"/>
      <c r="G965" s="4" t="n"/>
      <c r="H965" s="4" t="n"/>
    </row>
    <row r="966" ht="15.75" customHeight="1" s="371">
      <c r="A966" s="4" t="n"/>
      <c r="B966" s="4" t="n"/>
      <c r="C966" s="4" t="n"/>
      <c r="D966" s="4" t="n"/>
      <c r="E966" s="4" t="n"/>
      <c r="F966" s="4" t="n"/>
      <c r="G966" s="4" t="n"/>
      <c r="H966" s="4" t="n"/>
    </row>
    <row r="967" ht="15.75" customHeight="1" s="371">
      <c r="A967" s="4" t="n"/>
      <c r="B967" s="4" t="n"/>
      <c r="C967" s="4" t="n"/>
      <c r="D967" s="4" t="n"/>
      <c r="E967" s="4" t="n"/>
      <c r="F967" s="4" t="n"/>
      <c r="G967" s="4" t="n"/>
      <c r="H967" s="4" t="n"/>
    </row>
    <row r="968" ht="15.75" customHeight="1" s="371">
      <c r="A968" s="4" t="n"/>
      <c r="B968" s="4" t="n"/>
      <c r="C968" s="4" t="n"/>
      <c r="D968" s="4" t="n"/>
      <c r="E968" s="4" t="n"/>
      <c r="F968" s="4" t="n"/>
      <c r="G968" s="4" t="n"/>
      <c r="H968" s="4" t="n"/>
    </row>
    <row r="969" ht="15.75" customHeight="1" s="371">
      <c r="A969" s="4" t="n"/>
      <c r="B969" s="4" t="n"/>
      <c r="C969" s="4" t="n"/>
      <c r="D969" s="4" t="n"/>
      <c r="E969" s="4" t="n"/>
      <c r="F969" s="4" t="n"/>
      <c r="G969" s="4" t="n"/>
      <c r="H969" s="4" t="n"/>
    </row>
    <row r="970" ht="15.75" customHeight="1" s="371">
      <c r="A970" s="4" t="n"/>
      <c r="B970" s="4" t="n"/>
      <c r="C970" s="4" t="n"/>
      <c r="D970" s="4" t="n"/>
      <c r="E970" s="4" t="n"/>
      <c r="F970" s="4" t="n"/>
      <c r="G970" s="4" t="n"/>
      <c r="H970" s="4" t="n"/>
    </row>
    <row r="971" ht="15.75" customHeight="1" s="371">
      <c r="A971" s="4" t="n"/>
      <c r="B971" s="4" t="n"/>
      <c r="C971" s="4" t="n"/>
      <c r="D971" s="4" t="n"/>
      <c r="E971" s="4" t="n"/>
      <c r="F971" s="4" t="n"/>
      <c r="G971" s="4" t="n"/>
      <c r="H971" s="4" t="n"/>
    </row>
    <row r="972" ht="15.75" customHeight="1" s="371">
      <c r="A972" s="4" t="n"/>
      <c r="B972" s="4" t="n"/>
      <c r="C972" s="4" t="n"/>
      <c r="D972" s="4" t="n"/>
      <c r="E972" s="4" t="n"/>
      <c r="F972" s="4" t="n"/>
      <c r="G972" s="4" t="n"/>
      <c r="H972" s="4" t="n"/>
    </row>
    <row r="973" ht="15.75" customHeight="1" s="371">
      <c r="A973" s="4" t="n"/>
      <c r="B973" s="4" t="n"/>
      <c r="C973" s="4" t="n"/>
      <c r="D973" s="4" t="n"/>
      <c r="E973" s="4" t="n"/>
      <c r="F973" s="4" t="n"/>
      <c r="G973" s="4" t="n"/>
      <c r="H973" s="4" t="n"/>
    </row>
    <row r="974" ht="15.75" customHeight="1" s="371">
      <c r="A974" s="4" t="n"/>
      <c r="B974" s="4" t="n"/>
      <c r="C974" s="4" t="n"/>
      <c r="D974" s="4" t="n"/>
      <c r="E974" s="4" t="n"/>
      <c r="F974" s="4" t="n"/>
      <c r="G974" s="4" t="n"/>
      <c r="H974" s="4" t="n"/>
    </row>
    <row r="975" ht="15.75" customHeight="1" s="371">
      <c r="A975" s="4" t="n"/>
      <c r="B975" s="4" t="n"/>
      <c r="C975" s="4" t="n"/>
      <c r="D975" s="4" t="n"/>
      <c r="E975" s="4" t="n"/>
      <c r="F975" s="4" t="n"/>
      <c r="G975" s="4" t="n"/>
      <c r="H975" s="4" t="n"/>
    </row>
    <row r="976" ht="15.75" customHeight="1" s="371">
      <c r="A976" s="4" t="n"/>
      <c r="B976" s="4" t="n"/>
      <c r="C976" s="4" t="n"/>
      <c r="D976" s="4" t="n"/>
      <c r="E976" s="4" t="n"/>
      <c r="F976" s="4" t="n"/>
      <c r="G976" s="4" t="n"/>
      <c r="H976" s="4" t="n"/>
    </row>
    <row r="977" ht="15.75" customHeight="1" s="371">
      <c r="A977" s="4" t="n"/>
      <c r="B977" s="4" t="n"/>
      <c r="C977" s="4" t="n"/>
      <c r="D977" s="4" t="n"/>
      <c r="E977" s="4" t="n"/>
      <c r="F977" s="4" t="n"/>
      <c r="G977" s="4" t="n"/>
      <c r="H977" s="4" t="n"/>
    </row>
    <row r="978" ht="15.75" customHeight="1" s="371">
      <c r="A978" s="4" t="n"/>
      <c r="B978" s="4" t="n"/>
      <c r="C978" s="4" t="n"/>
      <c r="D978" s="4" t="n"/>
      <c r="E978" s="4" t="n"/>
      <c r="F978" s="4" t="n"/>
      <c r="G978" s="4" t="n"/>
      <c r="H978" s="4" t="n"/>
    </row>
    <row r="979" ht="15.75" customHeight="1" s="371">
      <c r="A979" s="4" t="n"/>
      <c r="B979" s="4" t="n"/>
      <c r="C979" s="4" t="n"/>
      <c r="D979" s="4" t="n"/>
      <c r="E979" s="4" t="n"/>
      <c r="F979" s="4" t="n"/>
      <c r="G979" s="4" t="n"/>
      <c r="H979" s="4" t="n"/>
    </row>
    <row r="980" ht="15.75" customHeight="1" s="371">
      <c r="A980" s="4" t="n"/>
      <c r="B980" s="4" t="n"/>
      <c r="C980" s="4" t="n"/>
      <c r="D980" s="4" t="n"/>
      <c r="E980" s="4" t="n"/>
      <c r="F980" s="4" t="n"/>
      <c r="G980" s="4" t="n"/>
      <c r="H980" s="4" t="n"/>
    </row>
    <row r="981" ht="15.75" customHeight="1" s="371">
      <c r="A981" s="4" t="n"/>
      <c r="B981" s="4" t="n"/>
      <c r="C981" s="4" t="n"/>
      <c r="D981" s="4" t="n"/>
      <c r="E981" s="4" t="n"/>
      <c r="F981" s="4" t="n"/>
      <c r="G981" s="4" t="n"/>
      <c r="H981" s="4" t="n"/>
    </row>
    <row r="982" ht="15.75" customHeight="1" s="371">
      <c r="A982" s="4" t="n"/>
      <c r="B982" s="4" t="n"/>
      <c r="C982" s="4" t="n"/>
      <c r="D982" s="4" t="n"/>
      <c r="E982" s="4" t="n"/>
      <c r="F982" s="4" t="n"/>
      <c r="G982" s="4" t="n"/>
      <c r="H982" s="4" t="n"/>
    </row>
    <row r="983" ht="15.75" customHeight="1" s="371">
      <c r="A983" s="4" t="n"/>
      <c r="B983" s="4" t="n"/>
      <c r="C983" s="4" t="n"/>
      <c r="D983" s="4" t="n"/>
      <c r="E983" s="4" t="n"/>
      <c r="F983" s="4" t="n"/>
      <c r="G983" s="4" t="n"/>
      <c r="H983" s="4" t="n"/>
    </row>
    <row r="984" ht="15.75" customHeight="1" s="371">
      <c r="A984" s="4" t="n"/>
      <c r="B984" s="4" t="n"/>
      <c r="C984" s="4" t="n"/>
      <c r="D984" s="4" t="n"/>
      <c r="E984" s="4" t="n"/>
      <c r="F984" s="4" t="n"/>
      <c r="G984" s="4" t="n"/>
      <c r="H984" s="4" t="n"/>
    </row>
    <row r="985" ht="15.75" customHeight="1" s="371">
      <c r="A985" s="4" t="n"/>
      <c r="B985" s="4" t="n"/>
      <c r="C985" s="4" t="n"/>
      <c r="D985" s="4" t="n"/>
      <c r="E985" s="4" t="n"/>
      <c r="F985" s="4" t="n"/>
      <c r="G985" s="4" t="n"/>
      <c r="H985" s="4" t="n"/>
    </row>
    <row r="986" ht="15.75" customHeight="1" s="371">
      <c r="A986" s="4" t="n"/>
      <c r="B986" s="4" t="n"/>
      <c r="C986" s="4" t="n"/>
      <c r="D986" s="4" t="n"/>
      <c r="E986" s="4" t="n"/>
      <c r="F986" s="4" t="n"/>
      <c r="G986" s="4" t="n"/>
      <c r="H986" s="4" t="n"/>
    </row>
    <row r="987" ht="15.75" customHeight="1" s="371">
      <c r="A987" s="4" t="n"/>
      <c r="B987" s="4" t="n"/>
      <c r="C987" s="4" t="n"/>
      <c r="D987" s="4" t="n"/>
      <c r="E987" s="4" t="n"/>
      <c r="F987" s="4" t="n"/>
      <c r="G987" s="4" t="n"/>
      <c r="H987" s="4" t="n"/>
    </row>
    <row r="988" ht="15.75" customHeight="1" s="371">
      <c r="A988" s="4" t="n"/>
      <c r="B988" s="4" t="n"/>
      <c r="C988" s="4" t="n"/>
      <c r="D988" s="4" t="n"/>
      <c r="E988" s="4" t="n"/>
      <c r="F988" s="4" t="n"/>
      <c r="G988" s="4" t="n"/>
      <c r="H988" s="4" t="n"/>
    </row>
    <row r="989" ht="15.75" customHeight="1" s="371">
      <c r="A989" s="4" t="n"/>
      <c r="B989" s="4" t="n"/>
      <c r="C989" s="4" t="n"/>
      <c r="D989" s="4" t="n"/>
      <c r="E989" s="4" t="n"/>
      <c r="F989" s="4" t="n"/>
      <c r="G989" s="4" t="n"/>
      <c r="H989" s="4" t="n"/>
    </row>
    <row r="990" ht="15.75" customHeight="1" s="371">
      <c r="A990" s="4" t="n"/>
      <c r="B990" s="4" t="n"/>
      <c r="C990" s="4" t="n"/>
      <c r="D990" s="4" t="n"/>
      <c r="E990" s="4" t="n"/>
      <c r="F990" s="4" t="n"/>
      <c r="G990" s="4" t="n"/>
      <c r="H990" s="4" t="n"/>
    </row>
    <row r="991" ht="15.75" customHeight="1" s="371">
      <c r="A991" s="4" t="n"/>
      <c r="B991" s="4" t="n"/>
      <c r="C991" s="4" t="n"/>
      <c r="D991" s="4" t="n"/>
      <c r="E991" s="4" t="n"/>
      <c r="F991" s="4" t="n"/>
      <c r="G991" s="4" t="n"/>
      <c r="H991" s="4" t="n"/>
    </row>
    <row r="992" ht="15.75" customHeight="1" s="371">
      <c r="A992" s="4" t="n"/>
      <c r="B992" s="4" t="n"/>
      <c r="C992" s="4" t="n"/>
      <c r="D992" s="4" t="n"/>
      <c r="E992" s="4" t="n"/>
      <c r="F992" s="4" t="n"/>
      <c r="G992" s="4" t="n"/>
      <c r="H992" s="4" t="n"/>
    </row>
    <row r="993" ht="15.75" customHeight="1" s="371">
      <c r="A993" s="4" t="n"/>
      <c r="B993" s="4" t="n"/>
      <c r="C993" s="4" t="n"/>
      <c r="D993" s="4" t="n"/>
      <c r="E993" s="4" t="n"/>
      <c r="F993" s="4" t="n"/>
      <c r="G993" s="4" t="n"/>
      <c r="H993" s="4" t="n"/>
    </row>
    <row r="994" ht="15.75" customHeight="1" s="371">
      <c r="A994" s="4" t="n"/>
      <c r="B994" s="4" t="n"/>
      <c r="C994" s="4" t="n"/>
      <c r="D994" s="4" t="n"/>
      <c r="E994" s="4" t="n"/>
      <c r="F994" s="4" t="n"/>
      <c r="G994" s="4" t="n"/>
      <c r="H994" s="4" t="n"/>
    </row>
    <row r="995" ht="15.75" customHeight="1" s="371">
      <c r="A995" s="4" t="n"/>
      <c r="B995" s="4" t="n"/>
      <c r="C995" s="4" t="n"/>
      <c r="D995" s="4" t="n"/>
      <c r="E995" s="4" t="n"/>
      <c r="F995" s="4" t="n"/>
      <c r="G995" s="4" t="n"/>
      <c r="H995" s="4" t="n"/>
    </row>
    <row r="996" ht="15.75" customHeight="1" s="371">
      <c r="A996" s="4" t="n"/>
      <c r="B996" s="4" t="n"/>
      <c r="C996" s="4" t="n"/>
      <c r="D996" s="4" t="n"/>
      <c r="E996" s="4" t="n"/>
      <c r="F996" s="4" t="n"/>
      <c r="G996" s="4" t="n"/>
      <c r="H996" s="4" t="n"/>
    </row>
    <row r="997" ht="15.75" customHeight="1" s="371">
      <c r="A997" s="4" t="n"/>
      <c r="B997" s="4" t="n"/>
      <c r="C997" s="4" t="n"/>
      <c r="D997" s="4" t="n"/>
      <c r="E997" s="4" t="n"/>
      <c r="F997" s="4" t="n"/>
      <c r="G997" s="4" t="n"/>
      <c r="H997" s="4" t="n"/>
    </row>
    <row r="998" ht="15.75" customHeight="1" s="371">
      <c r="A998" s="4" t="n"/>
      <c r="B998" s="4" t="n"/>
      <c r="C998" s="4" t="n"/>
      <c r="D998" s="4" t="n"/>
      <c r="E998" s="4" t="n"/>
      <c r="F998" s="4" t="n"/>
      <c r="G998" s="4" t="n"/>
      <c r="H998" s="4" t="n"/>
    </row>
    <row r="999" ht="15.75" customHeight="1" s="371">
      <c r="A999" s="4" t="n"/>
      <c r="B999" s="4" t="n"/>
      <c r="C999" s="4" t="n"/>
      <c r="D999" s="4" t="n"/>
      <c r="E999" s="4" t="n"/>
      <c r="F999" s="4" t="n"/>
      <c r="G999" s="4" t="n"/>
      <c r="H999" s="4" t="n"/>
    </row>
    <row r="1000" ht="15.75" customHeight="1" s="371">
      <c r="A1000" s="4" t="n"/>
      <c r="B1000" s="4" t="n"/>
      <c r="C1000" s="4" t="n"/>
      <c r="D1000" s="4" t="n"/>
      <c r="E1000" s="4" t="n"/>
      <c r="F1000" s="4" t="n"/>
      <c r="G1000" s="4" t="n"/>
      <c r="H1000" s="4" t="n"/>
    </row>
  </sheetData>
  <mergeCells count="2">
    <mergeCell ref="A1:G1"/>
    <mergeCell ref="A56:G56"/>
  </mergeCells>
  <pageMargins left="0.75" right="0.75" top="1" bottom="1" header="0" footer="0"/>
  <pageSetup orientation="landscape"/>
</worksheet>
</file>

<file path=xl/worksheets/sheet4.xml><?xml version="1.0" encoding="utf-8"?>
<worksheet xmlns="http://schemas.openxmlformats.org/spreadsheetml/2006/main">
  <sheetPr>
    <tabColor rgb="FF166534"/>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outlineLevelRow="2"/>
  <cols>
    <col width="14" customWidth="1" style="371" min="1" max="2"/>
    <col width="12" customWidth="1" style="371" min="3" max="3"/>
    <col width="46" customWidth="1" style="371" min="4" max="4"/>
    <col width="9" customWidth="1" style="371" min="5" max="5"/>
    <col width="11" customWidth="1" style="371" min="6" max="6"/>
    <col width="13" customWidth="1" style="371" min="7" max="7"/>
    <col width="15" customWidth="1" style="371" min="8" max="8"/>
    <col width="11" customWidth="1" style="371" min="9" max="9"/>
    <col width="15" customWidth="1" style="371" min="10" max="10"/>
    <col width="26" customWidth="1" style="371" min="11" max="11"/>
    <col width="60" customWidth="1" style="371" min="12" max="14"/>
  </cols>
  <sheetData>
    <row r="1" ht="24" customHeight="1" s="371">
      <c r="A1" s="2" t="inlineStr">
        <is>
          <t>TARJETAS DE PRECIOS UNITARIOS</t>
        </is>
      </c>
      <c r="J1" s="372" t="n"/>
      <c r="K1" s="373" t="n"/>
      <c r="L1" s="4" t="n"/>
      <c r="M1" s="4" t="n"/>
      <c r="N1" s="4" t="n"/>
      <c r="O1" s="4" t="n"/>
      <c r="P1" s="4" t="n"/>
      <c r="Q1" s="4" t="n"/>
      <c r="R1" s="4" t="n"/>
      <c r="S1" s="4" t="n"/>
      <c r="T1" s="4" t="n"/>
      <c r="U1" s="4" t="n"/>
      <c r="V1" s="4" t="n"/>
      <c r="W1" s="4" t="n"/>
      <c r="X1" s="4" t="n"/>
      <c r="Y1" s="4" t="n"/>
      <c r="Z1" s="4" t="n"/>
    </row>
    <row r="2" ht="15" customHeight="1" s="371">
      <c r="A2" s="10" t="inlineStr">
        <is>
          <t>PROYECTO</t>
        </is>
      </c>
      <c r="C2" s="12">
        <f>CARATULA!$C$10</f>
        <v/>
      </c>
      <c r="J2" s="374" t="n"/>
      <c r="K2" s="375" t="n"/>
      <c r="L2" s="4" t="n"/>
      <c r="M2" s="4" t="n"/>
      <c r="N2" s="4" t="n"/>
      <c r="O2" s="4" t="n"/>
      <c r="P2" s="4" t="n"/>
      <c r="Q2" s="4" t="n"/>
      <c r="R2" s="4" t="n"/>
      <c r="S2" s="4" t="n"/>
      <c r="T2" s="4" t="n"/>
      <c r="U2" s="4" t="n"/>
      <c r="V2" s="4" t="n"/>
      <c r="W2" s="4" t="n"/>
      <c r="X2" s="4" t="n"/>
      <c r="Y2" s="4" t="n"/>
      <c r="Z2" s="4" t="n"/>
    </row>
    <row r="3" ht="15" customHeight="1" s="371">
      <c r="A3" s="10" t="inlineStr">
        <is>
          <t>CLIENTE</t>
        </is>
      </c>
      <c r="C3" s="12">
        <f>CARATULA!$C$12</f>
        <v/>
      </c>
      <c r="J3" s="374" t="n"/>
      <c r="K3" s="375" t="n"/>
      <c r="L3" s="4" t="n"/>
      <c r="M3" s="4" t="n"/>
      <c r="N3" s="4" t="n"/>
      <c r="O3" s="4" t="n"/>
      <c r="P3" s="4" t="n"/>
      <c r="Q3" s="4" t="n"/>
      <c r="R3" s="4" t="n"/>
      <c r="S3" s="4" t="n"/>
      <c r="T3" s="4" t="n"/>
      <c r="U3" s="4" t="n"/>
      <c r="V3" s="4" t="n"/>
      <c r="W3" s="4" t="n"/>
      <c r="X3" s="4" t="n"/>
      <c r="Y3" s="4" t="n"/>
      <c r="Z3" s="4" t="n"/>
    </row>
    <row r="4" ht="15" customHeight="1" s="371">
      <c r="A4" s="10" t="inlineStr">
        <is>
          <t>UBICACIÓN</t>
        </is>
      </c>
      <c r="C4" s="12">
        <f>CARATULA!$C$14</f>
        <v/>
      </c>
      <c r="J4" s="374" t="n"/>
      <c r="K4" s="375" t="n"/>
      <c r="L4" s="4" t="n"/>
      <c r="M4" s="4" t="n"/>
      <c r="N4" s="4" t="n"/>
      <c r="O4" s="4" t="n"/>
      <c r="P4" s="4" t="n"/>
      <c r="Q4" s="4" t="n"/>
      <c r="R4" s="4" t="n"/>
      <c r="S4" s="4" t="n"/>
      <c r="T4" s="4" t="n"/>
      <c r="U4" s="4" t="n"/>
      <c r="V4" s="4" t="n"/>
      <c r="W4" s="4" t="n"/>
      <c r="X4" s="4" t="n"/>
      <c r="Y4" s="4" t="n"/>
      <c r="Z4" s="4" t="n"/>
    </row>
    <row r="5" ht="15" customHeight="1" s="371">
      <c r="A5" s="10" t="inlineStr">
        <is>
          <t>EMPRESA</t>
        </is>
      </c>
      <c r="C5" s="12">
        <f>CARATULA!$C$19</f>
        <v/>
      </c>
      <c r="J5" s="376" t="n"/>
      <c r="K5" s="377" t="n"/>
      <c r="L5" s="4" t="n"/>
      <c r="M5" s="4" t="n"/>
      <c r="N5" s="4" t="n"/>
      <c r="O5" s="4" t="n"/>
      <c r="P5" s="4" t="n"/>
      <c r="Q5" s="4" t="n"/>
      <c r="R5" s="4" t="n"/>
      <c r="S5" s="4" t="n"/>
      <c r="T5" s="4" t="n"/>
      <c r="U5" s="4" t="n"/>
      <c r="V5" s="4" t="n"/>
      <c r="W5" s="4" t="n"/>
      <c r="X5" s="4" t="n"/>
      <c r="Y5" s="4" t="n"/>
      <c r="Z5" s="4" t="n"/>
    </row>
    <row r="6" ht="15" customHeight="1" s="371">
      <c r="A6" s="353" t="inlineStr">
        <is>
          <t>Un renglón por insumo.  importe = (cantidad ÷ rendimiento) × costo unitario × (1 + % desperdicio)</t>
        </is>
      </c>
      <c r="B6" s="218" t="n"/>
      <c r="C6" s="218" t="n"/>
      <c r="D6" s="218" t="n"/>
      <c r="E6" s="218" t="n"/>
      <c r="F6" s="218" t="n"/>
      <c r="G6" s="218" t="n"/>
      <c r="H6" s="218" t="n"/>
      <c r="I6" s="218" t="n"/>
      <c r="J6" s="218" t="n"/>
      <c r="K6" s="218" t="n"/>
      <c r="L6" s="4" t="n"/>
      <c r="M6" s="4" t="n"/>
      <c r="N6" s="4" t="n"/>
      <c r="O6" s="4" t="n"/>
      <c r="P6" s="4" t="n"/>
      <c r="Q6" s="4" t="n"/>
      <c r="R6" s="4" t="n"/>
      <c r="S6" s="4" t="n"/>
      <c r="T6" s="4" t="n"/>
      <c r="U6" s="4" t="n"/>
      <c r="V6" s="4" t="n"/>
      <c r="W6" s="4" t="n"/>
      <c r="X6" s="4" t="n"/>
      <c r="Y6" s="4" t="n"/>
      <c r="Z6" s="4" t="n"/>
    </row>
    <row r="7" ht="15" customHeight="1" s="371">
      <c r="A7" s="353" t="inlineStr">
        <is>
          <t>El COSTO DIRECTO de cada concepto se acumula abajo y es lo que debe capturarse como P.U. BASE en el PRESUPUESTO.</t>
        </is>
      </c>
      <c r="B7" s="218" t="n"/>
      <c r="C7" s="218" t="n"/>
      <c r="D7" s="218" t="n"/>
      <c r="E7" s="218" t="n"/>
      <c r="F7" s="218" t="n"/>
      <c r="G7" s="218" t="n"/>
      <c r="H7" s="218" t="n"/>
      <c r="I7" s="218" t="n"/>
      <c r="J7" s="218" t="n"/>
      <c r="K7" s="218" t="n"/>
      <c r="L7" s="4" t="n"/>
      <c r="M7" s="4" t="n"/>
      <c r="N7" s="4" t="n"/>
      <c r="O7" s="4" t="n"/>
      <c r="P7" s="4" t="n"/>
      <c r="Q7" s="4" t="n"/>
      <c r="R7" s="4" t="n"/>
      <c r="S7" s="4" t="n"/>
      <c r="T7" s="4" t="n"/>
      <c r="U7" s="4" t="n"/>
      <c r="V7" s="4" t="n"/>
      <c r="W7" s="4" t="n"/>
      <c r="X7" s="4" t="n"/>
      <c r="Y7" s="4" t="n"/>
      <c r="Z7" s="4" t="n"/>
    </row>
    <row r="8" ht="27.75" customHeight="1" s="371">
      <c r="A8" s="32" t="inlineStr">
        <is>
          <t>CLAVE CONCEPTO</t>
        </is>
      </c>
      <c r="B8" s="32" t="inlineStr">
        <is>
          <t>TIPO</t>
        </is>
      </c>
      <c r="C8" s="32" t="inlineStr">
        <is>
          <t>ID INSUMO</t>
        </is>
      </c>
      <c r="D8" s="32" t="inlineStr">
        <is>
          <t>DESCRIPCIÓN DEL INSUMO</t>
        </is>
      </c>
      <c r="E8" s="32" t="inlineStr">
        <is>
          <t>UNIDAD</t>
        </is>
      </c>
      <c r="F8" s="32" t="inlineStr">
        <is>
          <t>CANTIDAD</t>
        </is>
      </c>
      <c r="G8" s="32" t="inlineStr">
        <is>
          <t>RENDIMIENTO</t>
        </is>
      </c>
      <c r="H8" s="32" t="inlineStr">
        <is>
          <t>COSTO UNITARIO</t>
        </is>
      </c>
      <c r="I8" s="32" t="inlineStr">
        <is>
          <t>DESPERD. %</t>
        </is>
      </c>
      <c r="J8" s="32" t="inlineStr">
        <is>
          <t>IMPORTE</t>
        </is>
      </c>
      <c r="K8" s="32" t="inlineStr">
        <is>
          <t>NOTAS</t>
        </is>
      </c>
      <c r="L8" s="14" t="n"/>
      <c r="M8" s="14" t="n"/>
      <c r="N8" s="14" t="n"/>
      <c r="O8" s="4" t="n"/>
      <c r="P8" s="4" t="n"/>
      <c r="Q8" s="4" t="n"/>
      <c r="R8" s="4" t="n"/>
      <c r="S8" s="4" t="n"/>
      <c r="T8" s="4" t="n"/>
      <c r="U8" s="4" t="n"/>
      <c r="V8" s="4" t="n"/>
      <c r="W8" s="4" t="n"/>
      <c r="X8" s="4" t="n"/>
      <c r="Y8" s="4" t="n"/>
      <c r="Z8" s="4" t="n"/>
    </row>
    <row r="9" ht="15" customHeight="1" s="371">
      <c r="A9" s="34" t="inlineStr">
        <is>
          <t>DEM5029</t>
        </is>
      </c>
      <c r="B9" s="34" t="inlineStr">
        <is>
          <t>mano_obra</t>
        </is>
      </c>
      <c r="C9" s="34" t="inlineStr">
        <is>
          <t>MO-002</t>
        </is>
      </c>
      <c r="D9" s="40">
        <f t="array" ref="D9">IFERROR(INDEX(INSUMOS!$C$9:$C$508,MATCH(C9,INSUMOS!$A$9:$A$508,0)),"")</f>
        <v/>
      </c>
      <c r="E9" s="169">
        <f t="array" ref="E9">IFERROR(INDEX(INSUMOS!$D$9:$D$508,MATCH(C9,INSUMOS!$A$9:$A$508,0)),"")</f>
        <v/>
      </c>
      <c r="F9" s="41" t="n">
        <v>1</v>
      </c>
      <c r="G9" s="41" t="n">
        <v>3.5</v>
      </c>
      <c r="H9" s="44">
        <f t="array" ref="H9">IFERROR(INDEX(INSUMOS!$E$9:$E$508,MATCH(C9,INSUMOS!$A$9:$A$508,0)),0)</f>
        <v/>
      </c>
      <c r="I9" s="45" t="n">
        <v>0</v>
      </c>
      <c r="J9" s="44">
        <f>IF($C9="","",F9/IF(G9=0,1,G9)*H9*(1+I9))</f>
        <v/>
      </c>
      <c r="K9" s="38" t="inlineStr">
        <is>
          <t>1 oficial · 3.5 m² por jornada</t>
        </is>
      </c>
      <c r="L9" s="47" t="n"/>
      <c r="M9" s="48" t="n"/>
      <c r="N9" s="48" t="n"/>
      <c r="O9" s="4" t="n"/>
      <c r="P9" s="4" t="n"/>
      <c r="Q9" s="4" t="n"/>
      <c r="R9" s="4" t="n"/>
      <c r="S9" s="4" t="n"/>
      <c r="T9" s="4" t="n"/>
      <c r="U9" s="4" t="n"/>
      <c r="V9" s="4" t="n"/>
      <c r="W9" s="4" t="n"/>
      <c r="X9" s="4" t="n"/>
      <c r="Y9" s="4" t="n"/>
      <c r="Z9" s="4" t="n"/>
    </row>
    <row r="10" ht="15" customHeight="1" s="371">
      <c r="A10" s="34" t="inlineStr">
        <is>
          <t>DEM5029</t>
        </is>
      </c>
      <c r="B10" s="34" t="inlineStr">
        <is>
          <t>mano_obra</t>
        </is>
      </c>
      <c r="C10" s="34" t="inlineStr">
        <is>
          <t>MO-004</t>
        </is>
      </c>
      <c r="D10" s="40">
        <f t="array" ref="D10">IFERROR(INDEX(INSUMOS!$C$9:$C$508,MATCH(C10,INSUMOS!$A$9:$A$508,0)),"")</f>
        <v/>
      </c>
      <c r="E10" s="169">
        <f t="array" ref="E10">IFERROR(INDEX(INSUMOS!$D$9:$D$508,MATCH(C10,INSUMOS!$A$9:$A$508,0)),"")</f>
        <v/>
      </c>
      <c r="F10" s="41" t="n">
        <v>1</v>
      </c>
      <c r="G10" s="41" t="n">
        <v>3.5</v>
      </c>
      <c r="H10" s="44">
        <f t="array" ref="H10">IFERROR(INDEX(INSUMOS!$E$9:$E$508,MATCH(C10,INSUMOS!$A$9:$A$508,0)),0)</f>
        <v/>
      </c>
      <c r="I10" s="45" t="n">
        <v>0</v>
      </c>
      <c r="J10" s="44">
        <f>IF($C10="","",F10/IF(G10=0,1,G10)*H10*(1+I10))</f>
        <v/>
      </c>
      <c r="K10" s="38" t="inlineStr">
        <is>
          <t>1 ayudante · misma cuadrilla</t>
        </is>
      </c>
      <c r="L10" s="47" t="n"/>
      <c r="M10" s="48" t="n"/>
      <c r="N10" s="48" t="n"/>
      <c r="O10" s="4" t="n"/>
      <c r="P10" s="4" t="n"/>
      <c r="Q10" s="4" t="n"/>
      <c r="R10" s="4" t="n"/>
      <c r="S10" s="4" t="n"/>
      <c r="T10" s="4" t="n"/>
      <c r="U10" s="4" t="n"/>
      <c r="V10" s="4" t="n"/>
      <c r="W10" s="4" t="n"/>
      <c r="X10" s="4" t="n"/>
      <c r="Y10" s="4" t="n"/>
      <c r="Z10" s="4" t="n"/>
    </row>
    <row r="11" ht="15" customHeight="1" s="371">
      <c r="A11" s="34" t="inlineStr">
        <is>
          <t>DEM5029</t>
        </is>
      </c>
      <c r="B11" s="34" t="inlineStr">
        <is>
          <t>herramienta</t>
        </is>
      </c>
      <c r="C11" s="34" t="inlineStr">
        <is>
          <t>HER-0002</t>
        </is>
      </c>
      <c r="D11" s="40">
        <f t="array" ref="D11">IFERROR(INDEX(INSUMOS!$C$9:$C$508,MATCH(C11,INSUMOS!$A$9:$A$508,0)),"")</f>
        <v/>
      </c>
      <c r="E11" s="169">
        <f t="array" ref="E11">IFERROR(INDEX(INSUMOS!$D$9:$D$508,MATCH(C11,INSUMOS!$A$9:$A$508,0)),"")</f>
        <v/>
      </c>
      <c r="F11" s="41" t="n">
        <v>1</v>
      </c>
      <c r="G11" s="41" t="n">
        <v>3.5</v>
      </c>
      <c r="H11" s="44">
        <f t="array" ref="H11">IFERROR(INDEX(INSUMOS!$E$9:$E$508,MATCH(C11,INSUMOS!$A$9:$A$508,0)),0)</f>
        <v/>
      </c>
      <c r="I11" s="45" t="n">
        <v>0</v>
      </c>
      <c r="J11" s="44">
        <f>IF($C11="","",F11/IF(G11=0,1,G11)*H11*(1+I11))</f>
        <v/>
      </c>
      <c r="K11" s="38" t="inlineStr">
        <is>
          <t>martillo demoledor</t>
        </is>
      </c>
      <c r="L11" s="47" t="n"/>
      <c r="M11" s="48" t="n"/>
      <c r="N11" s="48" t="n"/>
      <c r="O11" s="4" t="n"/>
      <c r="P11" s="4" t="n"/>
      <c r="Q11" s="4" t="n"/>
      <c r="R11" s="4" t="n"/>
      <c r="S11" s="4" t="n"/>
      <c r="T11" s="4" t="n"/>
      <c r="U11" s="4" t="n"/>
      <c r="V11" s="4" t="n"/>
      <c r="W11" s="4" t="n"/>
      <c r="X11" s="4" t="n"/>
      <c r="Y11" s="4" t="n"/>
      <c r="Z11" s="4" t="n"/>
    </row>
    <row r="12" ht="15" customHeight="1" s="371">
      <c r="A12" s="34" t="inlineStr">
        <is>
          <t>DEM5029</t>
        </is>
      </c>
      <c r="B12" s="34" t="inlineStr">
        <is>
          <t>indirecto</t>
        </is>
      </c>
      <c r="C12" s="34" t="inlineStr">
        <is>
          <t>IND-001</t>
        </is>
      </c>
      <c r="D12" s="40">
        <f t="array" ref="D12">IFERROR(INDEX(INSUMOS!$C$9:$C$508,MATCH(C12,INSUMOS!$A$9:$A$508,0)),"")</f>
        <v/>
      </c>
      <c r="E12" s="169">
        <f t="array" ref="E12">IFERROR(INDEX(INSUMOS!$D$9:$D$508,MATCH(C12,INSUMOS!$A$9:$A$508,0)),"")</f>
        <v/>
      </c>
      <c r="F12" s="41" t="n">
        <v>1</v>
      </c>
      <c r="G12" s="41" t="n">
        <v>1</v>
      </c>
      <c r="H12" s="44">
        <f t="array" ref="H12">IFERROR(INDEX(INSUMOS!$E$9:$E$508,MATCH(C12,INSUMOS!$A$9:$A$508,0)),0)</f>
        <v/>
      </c>
      <c r="I12" s="45" t="n">
        <v>0</v>
      </c>
      <c r="J12" s="44">
        <f>IF($C12="","",F12/IF(G12=0,1,G12)*H12*(1+I12))</f>
        <v/>
      </c>
      <c r="K12" s="38" t="inlineStr">
        <is>
          <t>EPP al 3% de la mano de obra</t>
        </is>
      </c>
      <c r="L12" s="47" t="n"/>
      <c r="M12" s="48" t="n"/>
      <c r="N12" s="48" t="n"/>
      <c r="O12" s="4" t="n"/>
      <c r="P12" s="4" t="n"/>
      <c r="Q12" s="4" t="n"/>
      <c r="R12" s="4" t="n"/>
      <c r="S12" s="4" t="n"/>
      <c r="T12" s="4" t="n"/>
      <c r="U12" s="4" t="n"/>
      <c r="V12" s="4" t="n"/>
      <c r="W12" s="4" t="n"/>
      <c r="X12" s="4" t="n"/>
      <c r="Y12" s="4" t="n"/>
      <c r="Z12" s="4" t="n"/>
    </row>
    <row r="13" ht="15" customHeight="1" s="371">
      <c r="A13" s="34" t="n"/>
      <c r="B13" s="34" t="n"/>
      <c r="C13" s="34" t="n"/>
      <c r="D13" s="40">
        <f t="array" ref="D13">IFERROR(INDEX(INSUMOS!$C$9:$C$508,MATCH(C13,INSUMOS!$A$9:$A$508,0)),"")</f>
        <v/>
      </c>
      <c r="E13" s="169">
        <f t="array" ref="E13">IFERROR(INDEX(INSUMOS!$D$9:$D$508,MATCH(C13,INSUMOS!$A$9:$A$508,0)),"")</f>
        <v/>
      </c>
      <c r="F13" s="41" t="n"/>
      <c r="G13" s="41" t="n"/>
      <c r="H13" s="44">
        <f t="array" ref="H13">IFERROR(INDEX(INSUMOS!$E$9:$E$508,MATCH(C13,INSUMOS!$A$9:$A$508,0)),0)</f>
        <v/>
      </c>
      <c r="I13" s="45" t="n"/>
      <c r="J13" s="44">
        <f>IF($C13="","",F13/IF(G13=0,1,G13)*H13*(1+I13))</f>
        <v/>
      </c>
      <c r="K13" s="54" t="n"/>
      <c r="L13" s="47" t="n"/>
      <c r="M13" s="48" t="n"/>
      <c r="N13" s="48" t="n"/>
      <c r="O13" s="4" t="n"/>
      <c r="P13" s="4" t="n"/>
      <c r="Q13" s="4" t="n"/>
      <c r="R13" s="4" t="n"/>
      <c r="S13" s="4" t="n"/>
      <c r="T13" s="4" t="n"/>
      <c r="U13" s="4" t="n"/>
      <c r="V13" s="4" t="n"/>
      <c r="W13" s="4" t="n"/>
      <c r="X13" s="4" t="n"/>
      <c r="Y13" s="4" t="n"/>
      <c r="Z13" s="4" t="n"/>
    </row>
    <row r="14" ht="15" customHeight="1" s="371">
      <c r="A14" s="34" t="n"/>
      <c r="B14" s="34" t="n"/>
      <c r="C14" s="34" t="n"/>
      <c r="D14" s="40">
        <f t="array" ref="D14">IFERROR(INDEX(INSUMOS!$C$9:$C$508,MATCH(C14,INSUMOS!$A$9:$A$508,0)),"")</f>
        <v/>
      </c>
      <c r="E14" s="169">
        <f t="array" ref="E14">IFERROR(INDEX(INSUMOS!$D$9:$D$508,MATCH(C14,INSUMOS!$A$9:$A$508,0)),"")</f>
        <v/>
      </c>
      <c r="F14" s="41" t="n"/>
      <c r="G14" s="41" t="n"/>
      <c r="H14" s="44">
        <f t="array" ref="H14">IFERROR(INDEX(INSUMOS!$E$9:$E$508,MATCH(C14,INSUMOS!$A$9:$A$508,0)),0)</f>
        <v/>
      </c>
      <c r="I14" s="45" t="n"/>
      <c r="J14" s="44">
        <f>IF($C14="","",F14/IF(G14=0,1,G14)*H14*(1+I14))</f>
        <v/>
      </c>
      <c r="K14" s="54" t="n"/>
      <c r="L14" s="47" t="n"/>
      <c r="M14" s="48" t="n"/>
      <c r="N14" s="48" t="n"/>
      <c r="O14" s="4" t="n"/>
      <c r="P14" s="4" t="n"/>
      <c r="Q14" s="4" t="n"/>
      <c r="R14" s="4" t="n"/>
      <c r="S14" s="4" t="n"/>
      <c r="T14" s="4" t="n"/>
      <c r="U14" s="4" t="n"/>
      <c r="V14" s="4" t="n"/>
      <c r="W14" s="4" t="n"/>
      <c r="X14" s="4" t="n"/>
      <c r="Y14" s="4" t="n"/>
      <c r="Z14" s="4" t="n"/>
    </row>
    <row r="15" ht="15" customHeight="1" s="371">
      <c r="A15" s="34" t="n"/>
      <c r="B15" s="34" t="n"/>
      <c r="C15" s="34" t="n"/>
      <c r="D15" s="40">
        <f t="array" ref="D15">IFERROR(INDEX(INSUMOS!$C$9:$C$508,MATCH(C15,INSUMOS!$A$9:$A$508,0)),"")</f>
        <v/>
      </c>
      <c r="E15" s="169">
        <f t="array" ref="E15">IFERROR(INDEX(INSUMOS!$D$9:$D$508,MATCH(C15,INSUMOS!$A$9:$A$508,0)),"")</f>
        <v/>
      </c>
      <c r="F15" s="41" t="n"/>
      <c r="G15" s="41" t="n"/>
      <c r="H15" s="44">
        <f t="array" ref="H15">IFERROR(INDEX(INSUMOS!$E$9:$E$508,MATCH(C15,INSUMOS!$A$9:$A$508,0)),0)</f>
        <v/>
      </c>
      <c r="I15" s="45" t="n"/>
      <c r="J15" s="44">
        <f>IF($C15="","",F15/IF(G15=0,1,G15)*H15*(1+I15))</f>
        <v/>
      </c>
      <c r="K15" s="54" t="n"/>
      <c r="L15" s="47" t="n"/>
      <c r="M15" s="48" t="n"/>
      <c r="N15" s="48" t="n"/>
      <c r="O15" s="4" t="n"/>
      <c r="P15" s="4" t="n"/>
      <c r="Q15" s="4" t="n"/>
      <c r="R15" s="4" t="n"/>
      <c r="S15" s="4" t="n"/>
      <c r="T15" s="4" t="n"/>
      <c r="U15" s="4" t="n"/>
      <c r="V15" s="4" t="n"/>
      <c r="W15" s="4" t="n"/>
      <c r="X15" s="4" t="n"/>
      <c r="Y15" s="4" t="n"/>
      <c r="Z15" s="4" t="n"/>
    </row>
    <row r="16" ht="15" customHeight="1" s="371">
      <c r="A16" s="34" t="n"/>
      <c r="B16" s="34" t="n"/>
      <c r="C16" s="34" t="n"/>
      <c r="D16" s="40">
        <f t="array" ref="D16">IFERROR(INDEX(INSUMOS!$C$9:$C$508,MATCH(C16,INSUMOS!$A$9:$A$508,0)),"")</f>
        <v/>
      </c>
      <c r="E16" s="169">
        <f t="array" ref="E16">IFERROR(INDEX(INSUMOS!$D$9:$D$508,MATCH(C16,INSUMOS!$A$9:$A$508,0)),"")</f>
        <v/>
      </c>
      <c r="F16" s="41" t="n"/>
      <c r="G16" s="41" t="n"/>
      <c r="H16" s="44">
        <f t="array" ref="H16">IFERROR(INDEX(INSUMOS!$E$9:$E$508,MATCH(C16,INSUMOS!$A$9:$A$508,0)),0)</f>
        <v/>
      </c>
      <c r="I16" s="45" t="n"/>
      <c r="J16" s="44">
        <f>IF($C16="","",F16/IF(G16=0,1,G16)*H16*(1+I16))</f>
        <v/>
      </c>
      <c r="K16" s="54" t="n"/>
      <c r="L16" s="47" t="n"/>
      <c r="M16" s="48" t="n"/>
      <c r="N16" s="48" t="n"/>
      <c r="O16" s="4" t="n"/>
      <c r="P16" s="4" t="n"/>
      <c r="Q16" s="4" t="n"/>
      <c r="R16" s="4" t="n"/>
      <c r="S16" s="4" t="n"/>
      <c r="T16" s="4" t="n"/>
      <c r="U16" s="4" t="n"/>
      <c r="V16" s="4" t="n"/>
      <c r="W16" s="4" t="n"/>
      <c r="X16" s="4" t="n"/>
      <c r="Y16" s="4" t="n"/>
      <c r="Z16" s="4" t="n"/>
    </row>
    <row r="17" ht="15" customHeight="1" s="371">
      <c r="A17" s="34" t="n"/>
      <c r="B17" s="34" t="n"/>
      <c r="C17" s="34" t="n"/>
      <c r="D17" s="40">
        <f t="array" ref="D17">IFERROR(INDEX(INSUMOS!$C$9:$C$508,MATCH(C17,INSUMOS!$A$9:$A$508,0)),"")</f>
        <v/>
      </c>
      <c r="E17" s="169">
        <f t="array" ref="E17">IFERROR(INDEX(INSUMOS!$D$9:$D$508,MATCH(C17,INSUMOS!$A$9:$A$508,0)),"")</f>
        <v/>
      </c>
      <c r="F17" s="41" t="n"/>
      <c r="G17" s="41" t="n"/>
      <c r="H17" s="44">
        <f t="array" ref="H17">IFERROR(INDEX(INSUMOS!$E$9:$E$508,MATCH(C17,INSUMOS!$A$9:$A$508,0)),0)</f>
        <v/>
      </c>
      <c r="I17" s="45" t="n"/>
      <c r="J17" s="44">
        <f>IF($C17="","",F17/IF(G17=0,1,G17)*H17*(1+I17))</f>
        <v/>
      </c>
      <c r="K17" s="54" t="n"/>
      <c r="L17" s="47" t="n"/>
      <c r="M17" s="48" t="n"/>
      <c r="N17" s="48" t="n"/>
      <c r="O17" s="4" t="n"/>
      <c r="P17" s="4" t="n"/>
      <c r="Q17" s="4" t="n"/>
      <c r="R17" s="4" t="n"/>
      <c r="S17" s="4" t="n"/>
      <c r="T17" s="4" t="n"/>
      <c r="U17" s="4" t="n"/>
      <c r="V17" s="4" t="n"/>
      <c r="W17" s="4" t="n"/>
      <c r="X17" s="4" t="n"/>
      <c r="Y17" s="4" t="n"/>
      <c r="Z17" s="4" t="n"/>
    </row>
    <row r="18" ht="15" customHeight="1" s="371">
      <c r="A18" s="34" t="n"/>
      <c r="B18" s="34" t="n"/>
      <c r="C18" s="34" t="n"/>
      <c r="D18" s="40">
        <f t="array" ref="D18">IFERROR(INDEX(INSUMOS!$C$9:$C$508,MATCH(C18,INSUMOS!$A$9:$A$508,0)),"")</f>
        <v/>
      </c>
      <c r="E18" s="169">
        <f t="array" ref="E18">IFERROR(INDEX(INSUMOS!$D$9:$D$508,MATCH(C18,INSUMOS!$A$9:$A$508,0)),"")</f>
        <v/>
      </c>
      <c r="F18" s="41" t="n"/>
      <c r="G18" s="41" t="n"/>
      <c r="H18" s="44">
        <f t="array" ref="H18">IFERROR(INDEX(INSUMOS!$E$9:$E$508,MATCH(C18,INSUMOS!$A$9:$A$508,0)),0)</f>
        <v/>
      </c>
      <c r="I18" s="45" t="n"/>
      <c r="J18" s="44">
        <f>IF($C18="","",F18/IF(G18=0,1,G18)*H18*(1+I18))</f>
        <v/>
      </c>
      <c r="K18" s="54" t="n"/>
      <c r="L18" s="47" t="n"/>
      <c r="M18" s="48" t="n"/>
      <c r="N18" s="48" t="n"/>
      <c r="O18" s="4" t="n"/>
      <c r="P18" s="4" t="n"/>
      <c r="Q18" s="4" t="n"/>
      <c r="R18" s="4" t="n"/>
      <c r="S18" s="4" t="n"/>
      <c r="T18" s="4" t="n"/>
      <c r="U18" s="4" t="n"/>
      <c r="V18" s="4" t="n"/>
      <c r="W18" s="4" t="n"/>
      <c r="X18" s="4" t="n"/>
      <c r="Y18" s="4" t="n"/>
      <c r="Z18" s="4" t="n"/>
    </row>
    <row r="19" ht="15" customHeight="1" s="371">
      <c r="A19" s="34" t="n"/>
      <c r="B19" s="34" t="n"/>
      <c r="C19" s="34" t="n"/>
      <c r="D19" s="40">
        <f t="array" ref="D19">IFERROR(INDEX(INSUMOS!$C$9:$C$508,MATCH(C19,INSUMOS!$A$9:$A$508,0)),"")</f>
        <v/>
      </c>
      <c r="E19" s="169">
        <f t="array" ref="E19">IFERROR(INDEX(INSUMOS!$D$9:$D$508,MATCH(C19,INSUMOS!$A$9:$A$508,0)),"")</f>
        <v/>
      </c>
      <c r="F19" s="41" t="n"/>
      <c r="G19" s="41" t="n"/>
      <c r="H19" s="44">
        <f t="array" ref="H19">IFERROR(INDEX(INSUMOS!$E$9:$E$508,MATCH(C19,INSUMOS!$A$9:$A$508,0)),0)</f>
        <v/>
      </c>
      <c r="I19" s="45" t="n"/>
      <c r="J19" s="44">
        <f>IF($C19="","",F19/IF(G19=0,1,G19)*H19*(1+I19))</f>
        <v/>
      </c>
      <c r="K19" s="54" t="n"/>
      <c r="L19" s="47" t="n"/>
      <c r="M19" s="48" t="n"/>
      <c r="N19" s="48" t="n"/>
      <c r="O19" s="4" t="n"/>
      <c r="P19" s="4" t="n"/>
      <c r="Q19" s="4" t="n"/>
      <c r="R19" s="4" t="n"/>
      <c r="S19" s="4" t="n"/>
      <c r="T19" s="4" t="n"/>
      <c r="U19" s="4" t="n"/>
      <c r="V19" s="4" t="n"/>
      <c r="W19" s="4" t="n"/>
      <c r="X19" s="4" t="n"/>
      <c r="Y19" s="4" t="n"/>
      <c r="Z19" s="4" t="n"/>
    </row>
    <row r="20" ht="15" customHeight="1" s="371">
      <c r="A20" s="34" t="n"/>
      <c r="B20" s="34" t="n"/>
      <c r="C20" s="34" t="n"/>
      <c r="D20" s="40">
        <f t="array" ref="D20">IFERROR(INDEX(INSUMOS!$C$9:$C$508,MATCH(C20,INSUMOS!$A$9:$A$508,0)),"")</f>
        <v/>
      </c>
      <c r="E20" s="169">
        <f t="array" ref="E20">IFERROR(INDEX(INSUMOS!$D$9:$D$508,MATCH(C20,INSUMOS!$A$9:$A$508,0)),"")</f>
        <v/>
      </c>
      <c r="F20" s="41" t="n"/>
      <c r="G20" s="41" t="n"/>
      <c r="H20" s="44">
        <f t="array" ref="H20">IFERROR(INDEX(INSUMOS!$E$9:$E$508,MATCH(C20,INSUMOS!$A$9:$A$508,0)),0)</f>
        <v/>
      </c>
      <c r="I20" s="45" t="n"/>
      <c r="J20" s="44">
        <f>IF($C20="","",F20/IF(G20=0,1,G20)*H20*(1+I20))</f>
        <v/>
      </c>
      <c r="K20" s="54" t="n"/>
      <c r="L20" s="47" t="n"/>
      <c r="M20" s="48" t="n"/>
      <c r="N20" s="48" t="n"/>
      <c r="O20" s="4" t="n"/>
      <c r="P20" s="4" t="n"/>
      <c r="Q20" s="4" t="n"/>
      <c r="R20" s="4" t="n"/>
      <c r="S20" s="4" t="n"/>
      <c r="T20" s="4" t="n"/>
      <c r="U20" s="4" t="n"/>
      <c r="V20" s="4" t="n"/>
      <c r="W20" s="4" t="n"/>
      <c r="X20" s="4" t="n"/>
      <c r="Y20" s="4" t="n"/>
      <c r="Z20" s="4" t="n"/>
    </row>
    <row r="21" ht="15" customHeight="1" s="371">
      <c r="A21" s="34" t="n"/>
      <c r="B21" s="34" t="n"/>
      <c r="C21" s="34" t="n"/>
      <c r="D21" s="40">
        <f t="array" ref="D21">IFERROR(INDEX(INSUMOS!$C$9:$C$508,MATCH(C21,INSUMOS!$A$9:$A$508,0)),"")</f>
        <v/>
      </c>
      <c r="E21" s="169">
        <f t="array" ref="E21">IFERROR(INDEX(INSUMOS!$D$9:$D$508,MATCH(C21,INSUMOS!$A$9:$A$508,0)),"")</f>
        <v/>
      </c>
      <c r="F21" s="41" t="n"/>
      <c r="G21" s="41" t="n"/>
      <c r="H21" s="44">
        <f t="array" ref="H21">IFERROR(INDEX(INSUMOS!$E$9:$E$508,MATCH(C21,INSUMOS!$A$9:$A$508,0)),0)</f>
        <v/>
      </c>
      <c r="I21" s="45" t="n"/>
      <c r="J21" s="44">
        <f>IF($C21="","",F21/IF(G21=0,1,G21)*H21*(1+I21))</f>
        <v/>
      </c>
      <c r="K21" s="54" t="n"/>
      <c r="L21" s="47" t="n"/>
      <c r="M21" s="48" t="n"/>
      <c r="N21" s="48" t="n"/>
      <c r="O21" s="4" t="n"/>
      <c r="P21" s="4" t="n"/>
      <c r="Q21" s="4" t="n"/>
      <c r="R21" s="4" t="n"/>
      <c r="S21" s="4" t="n"/>
      <c r="T21" s="4" t="n"/>
      <c r="U21" s="4" t="n"/>
      <c r="V21" s="4" t="n"/>
      <c r="W21" s="4" t="n"/>
      <c r="X21" s="4" t="n"/>
      <c r="Y21" s="4" t="n"/>
      <c r="Z21" s="4" t="n"/>
    </row>
    <row r="22" ht="15" customHeight="1" s="371">
      <c r="A22" s="34" t="n"/>
      <c r="B22" s="34" t="n"/>
      <c r="C22" s="34" t="n"/>
      <c r="D22" s="40">
        <f t="array" ref="D22">IFERROR(INDEX(INSUMOS!$C$9:$C$508,MATCH(C22,INSUMOS!$A$9:$A$508,0)),"")</f>
        <v/>
      </c>
      <c r="E22" s="169">
        <f t="array" ref="E22">IFERROR(INDEX(INSUMOS!$D$9:$D$508,MATCH(C22,INSUMOS!$A$9:$A$508,0)),"")</f>
        <v/>
      </c>
      <c r="F22" s="41" t="n"/>
      <c r="G22" s="41" t="n"/>
      <c r="H22" s="44">
        <f t="array" ref="H22">IFERROR(INDEX(INSUMOS!$E$9:$E$508,MATCH(C22,INSUMOS!$A$9:$A$508,0)),0)</f>
        <v/>
      </c>
      <c r="I22" s="45" t="n"/>
      <c r="J22" s="44">
        <f>IF($C22="","",F22/IF(G22=0,1,G22)*H22*(1+I22))</f>
        <v/>
      </c>
      <c r="K22" s="54" t="n"/>
      <c r="L22" s="47" t="n"/>
      <c r="M22" s="48" t="n"/>
      <c r="N22" s="48" t="n"/>
      <c r="O22" s="4" t="n"/>
      <c r="P22" s="4" t="n"/>
      <c r="Q22" s="4" t="n"/>
      <c r="R22" s="4" t="n"/>
      <c r="S22" s="4" t="n"/>
      <c r="T22" s="4" t="n"/>
      <c r="U22" s="4" t="n"/>
      <c r="V22" s="4" t="n"/>
      <c r="W22" s="4" t="n"/>
      <c r="X22" s="4" t="n"/>
      <c r="Y22" s="4" t="n"/>
      <c r="Z22" s="4" t="n"/>
    </row>
    <row r="23" ht="15" customHeight="1" s="371">
      <c r="A23" s="34" t="n"/>
      <c r="B23" s="34" t="n"/>
      <c r="C23" s="34" t="n"/>
      <c r="D23" s="40">
        <f t="array" ref="D23">IFERROR(INDEX(INSUMOS!$C$9:$C$508,MATCH(C23,INSUMOS!$A$9:$A$508,0)),"")</f>
        <v/>
      </c>
      <c r="E23" s="169">
        <f t="array" ref="E23">IFERROR(INDEX(INSUMOS!$D$9:$D$508,MATCH(C23,INSUMOS!$A$9:$A$508,0)),"")</f>
        <v/>
      </c>
      <c r="F23" s="41" t="n"/>
      <c r="G23" s="41" t="n"/>
      <c r="H23" s="44">
        <f t="array" ref="H23">IFERROR(INDEX(INSUMOS!$E$9:$E$508,MATCH(C23,INSUMOS!$A$9:$A$508,0)),0)</f>
        <v/>
      </c>
      <c r="I23" s="45" t="n"/>
      <c r="J23" s="44">
        <f>IF($C23="","",F23/IF(G23=0,1,G23)*H23*(1+I23))</f>
        <v/>
      </c>
      <c r="K23" s="54" t="n"/>
      <c r="L23" s="47" t="n"/>
      <c r="M23" s="48" t="n"/>
      <c r="N23" s="48" t="n"/>
      <c r="O23" s="4" t="n"/>
      <c r="P23" s="4" t="n"/>
      <c r="Q23" s="4" t="n"/>
      <c r="R23" s="4" t="n"/>
      <c r="S23" s="4" t="n"/>
      <c r="T23" s="4" t="n"/>
      <c r="U23" s="4" t="n"/>
      <c r="V23" s="4" t="n"/>
      <c r="W23" s="4" t="n"/>
      <c r="X23" s="4" t="n"/>
      <c r="Y23" s="4" t="n"/>
      <c r="Z23" s="4" t="n"/>
    </row>
    <row r="24" ht="15" customHeight="1" s="371">
      <c r="A24" s="34" t="n"/>
      <c r="B24" s="34" t="n"/>
      <c r="C24" s="34" t="n"/>
      <c r="D24" s="40">
        <f t="array" ref="D24">IFERROR(INDEX(INSUMOS!$C$9:$C$508,MATCH(C24,INSUMOS!$A$9:$A$508,0)),"")</f>
        <v/>
      </c>
      <c r="E24" s="169">
        <f t="array" ref="E24">IFERROR(INDEX(INSUMOS!$D$9:$D$508,MATCH(C24,INSUMOS!$A$9:$A$508,0)),"")</f>
        <v/>
      </c>
      <c r="F24" s="41" t="n"/>
      <c r="G24" s="41" t="n"/>
      <c r="H24" s="44">
        <f t="array" ref="H24">IFERROR(INDEX(INSUMOS!$E$9:$E$508,MATCH(C24,INSUMOS!$A$9:$A$508,0)),0)</f>
        <v/>
      </c>
      <c r="I24" s="45" t="n"/>
      <c r="J24" s="44">
        <f>IF($C24="","",F24/IF(G24=0,1,G24)*H24*(1+I24))</f>
        <v/>
      </c>
      <c r="K24" s="54" t="n"/>
      <c r="L24" s="47" t="n"/>
      <c r="M24" s="48" t="n"/>
      <c r="N24" s="48" t="n"/>
      <c r="O24" s="4" t="n"/>
      <c r="P24" s="4" t="n"/>
      <c r="Q24" s="4" t="n"/>
      <c r="R24" s="4" t="n"/>
      <c r="S24" s="4" t="n"/>
      <c r="T24" s="4" t="n"/>
      <c r="U24" s="4" t="n"/>
      <c r="V24" s="4" t="n"/>
      <c r="W24" s="4" t="n"/>
      <c r="X24" s="4" t="n"/>
      <c r="Y24" s="4" t="n"/>
      <c r="Z24" s="4" t="n"/>
    </row>
    <row r="25" ht="15" customHeight="1" s="371">
      <c r="A25" s="34" t="n"/>
      <c r="B25" s="34" t="n"/>
      <c r="C25" s="34" t="n"/>
      <c r="D25" s="40">
        <f t="array" ref="D25">IFERROR(INDEX(INSUMOS!$C$9:$C$508,MATCH(C25,INSUMOS!$A$9:$A$508,0)),"")</f>
        <v/>
      </c>
      <c r="E25" s="169">
        <f t="array" ref="E25">IFERROR(INDEX(INSUMOS!$D$9:$D$508,MATCH(C25,INSUMOS!$A$9:$A$508,0)),"")</f>
        <v/>
      </c>
      <c r="F25" s="41" t="n"/>
      <c r="G25" s="41" t="n"/>
      <c r="H25" s="44">
        <f t="array" ref="H25">IFERROR(INDEX(INSUMOS!$E$9:$E$508,MATCH(C25,INSUMOS!$A$9:$A$508,0)),0)</f>
        <v/>
      </c>
      <c r="I25" s="45" t="n"/>
      <c r="J25" s="44">
        <f>IF($C25="","",F25/IF(G25=0,1,G25)*H25*(1+I25))</f>
        <v/>
      </c>
      <c r="K25" s="54" t="n"/>
      <c r="L25" s="47" t="n"/>
      <c r="M25" s="48" t="n"/>
      <c r="N25" s="48" t="n"/>
      <c r="O25" s="4" t="n"/>
      <c r="P25" s="4" t="n"/>
      <c r="Q25" s="4" t="n"/>
      <c r="R25" s="4" t="n"/>
      <c r="S25" s="4" t="n"/>
      <c r="T25" s="4" t="n"/>
      <c r="U25" s="4" t="n"/>
      <c r="V25" s="4" t="n"/>
      <c r="W25" s="4" t="n"/>
      <c r="X25" s="4" t="n"/>
      <c r="Y25" s="4" t="n"/>
      <c r="Z25" s="4" t="n"/>
    </row>
    <row r="26" ht="15" customHeight="1" s="371">
      <c r="A26" s="34" t="n"/>
      <c r="B26" s="34" t="n"/>
      <c r="C26" s="34" t="n"/>
      <c r="D26" s="40">
        <f t="array" ref="D26">IFERROR(INDEX(INSUMOS!$C$9:$C$508,MATCH(C26,INSUMOS!$A$9:$A$508,0)),"")</f>
        <v/>
      </c>
      <c r="E26" s="169">
        <f t="array" ref="E26">IFERROR(INDEX(INSUMOS!$D$9:$D$508,MATCH(C26,INSUMOS!$A$9:$A$508,0)),"")</f>
        <v/>
      </c>
      <c r="F26" s="41" t="n"/>
      <c r="G26" s="41" t="n"/>
      <c r="H26" s="44">
        <f t="array" ref="H26">IFERROR(INDEX(INSUMOS!$E$9:$E$508,MATCH(C26,INSUMOS!$A$9:$A$508,0)),0)</f>
        <v/>
      </c>
      <c r="I26" s="45" t="n"/>
      <c r="J26" s="44">
        <f>IF($C26="","",F26/IF(G26=0,1,G26)*H26*(1+I26))</f>
        <v/>
      </c>
      <c r="K26" s="54" t="n"/>
      <c r="L26" s="47" t="n"/>
      <c r="M26" s="48" t="n"/>
      <c r="N26" s="48" t="n"/>
      <c r="O26" s="4" t="n"/>
      <c r="P26" s="4" t="n"/>
      <c r="Q26" s="4" t="n"/>
      <c r="R26" s="4" t="n"/>
      <c r="S26" s="4" t="n"/>
      <c r="T26" s="4" t="n"/>
      <c r="U26" s="4" t="n"/>
      <c r="V26" s="4" t="n"/>
      <c r="W26" s="4" t="n"/>
      <c r="X26" s="4" t="n"/>
      <c r="Y26" s="4" t="n"/>
      <c r="Z26" s="4" t="n"/>
    </row>
    <row r="27" ht="15" customHeight="1" s="371">
      <c r="A27" s="34" t="n"/>
      <c r="B27" s="34" t="n"/>
      <c r="C27" s="34" t="n"/>
      <c r="D27" s="40">
        <f t="array" ref="D27">IFERROR(INDEX(INSUMOS!$C$9:$C$508,MATCH(C27,INSUMOS!$A$9:$A$508,0)),"")</f>
        <v/>
      </c>
      <c r="E27" s="169">
        <f t="array" ref="E27">IFERROR(INDEX(INSUMOS!$D$9:$D$508,MATCH(C27,INSUMOS!$A$9:$A$508,0)),"")</f>
        <v/>
      </c>
      <c r="F27" s="41" t="n"/>
      <c r="G27" s="41" t="n"/>
      <c r="H27" s="44">
        <f t="array" ref="H27">IFERROR(INDEX(INSUMOS!$E$9:$E$508,MATCH(C27,INSUMOS!$A$9:$A$508,0)),0)</f>
        <v/>
      </c>
      <c r="I27" s="45" t="n"/>
      <c r="J27" s="44">
        <f>IF($C27="","",F27/IF(G27=0,1,G27)*H27*(1+I27))</f>
        <v/>
      </c>
      <c r="K27" s="54" t="n"/>
      <c r="L27" s="47" t="n"/>
      <c r="M27" s="48" t="n"/>
      <c r="N27" s="48" t="n"/>
      <c r="O27" s="4" t="n"/>
      <c r="P27" s="4" t="n"/>
      <c r="Q27" s="4" t="n"/>
      <c r="R27" s="4" t="n"/>
      <c r="S27" s="4" t="n"/>
      <c r="T27" s="4" t="n"/>
      <c r="U27" s="4" t="n"/>
      <c r="V27" s="4" t="n"/>
      <c r="W27" s="4" t="n"/>
      <c r="X27" s="4" t="n"/>
      <c r="Y27" s="4" t="n"/>
      <c r="Z27" s="4" t="n"/>
    </row>
    <row r="28" ht="15" customHeight="1" s="371">
      <c r="A28" s="34" t="n"/>
      <c r="B28" s="34" t="n"/>
      <c r="C28" s="34" t="n"/>
      <c r="D28" s="40">
        <f t="array" ref="D28">IFERROR(INDEX(INSUMOS!$C$9:$C$508,MATCH(C28,INSUMOS!$A$9:$A$508,0)),"")</f>
        <v/>
      </c>
      <c r="E28" s="169">
        <f t="array" ref="E28">IFERROR(INDEX(INSUMOS!$D$9:$D$508,MATCH(C28,INSUMOS!$A$9:$A$508,0)),"")</f>
        <v/>
      </c>
      <c r="F28" s="41" t="n"/>
      <c r="G28" s="41" t="n"/>
      <c r="H28" s="44">
        <f t="array" ref="H28">IFERROR(INDEX(INSUMOS!$E$9:$E$508,MATCH(C28,INSUMOS!$A$9:$A$508,0)),0)</f>
        <v/>
      </c>
      <c r="I28" s="45" t="n"/>
      <c r="J28" s="44">
        <f>IF($C28="","",F28/IF(G28=0,1,G28)*H28*(1+I28))</f>
        <v/>
      </c>
      <c r="K28" s="54" t="n"/>
      <c r="L28" s="47" t="n"/>
      <c r="M28" s="48" t="n"/>
      <c r="N28" s="48" t="n"/>
      <c r="O28" s="4" t="n"/>
      <c r="P28" s="4" t="n"/>
      <c r="Q28" s="4" t="n"/>
      <c r="R28" s="4" t="n"/>
      <c r="S28" s="4" t="n"/>
      <c r="T28" s="4" t="n"/>
      <c r="U28" s="4" t="n"/>
      <c r="V28" s="4" t="n"/>
      <c r="W28" s="4" t="n"/>
      <c r="X28" s="4" t="n"/>
      <c r="Y28" s="4" t="n"/>
      <c r="Z28" s="4" t="n"/>
    </row>
    <row r="29" ht="15" customHeight="1" s="371">
      <c r="A29" s="34" t="n"/>
      <c r="B29" s="34" t="n"/>
      <c r="C29" s="34" t="n"/>
      <c r="D29" s="40">
        <f t="array" ref="D29">IFERROR(INDEX(INSUMOS!$C$9:$C$508,MATCH(C29,INSUMOS!$A$9:$A$508,0)),"")</f>
        <v/>
      </c>
      <c r="E29" s="169">
        <f t="array" ref="E29">IFERROR(INDEX(INSUMOS!$D$9:$D$508,MATCH(C29,INSUMOS!$A$9:$A$508,0)),"")</f>
        <v/>
      </c>
      <c r="F29" s="41" t="n"/>
      <c r="G29" s="41" t="n"/>
      <c r="H29" s="44">
        <f t="array" ref="H29">IFERROR(INDEX(INSUMOS!$E$9:$E$508,MATCH(C29,INSUMOS!$A$9:$A$508,0)),0)</f>
        <v/>
      </c>
      <c r="I29" s="45" t="n"/>
      <c r="J29" s="44">
        <f>IF($C29="","",F29/IF(G29=0,1,G29)*H29*(1+I29))</f>
        <v/>
      </c>
      <c r="K29" s="54" t="n"/>
      <c r="L29" s="47" t="n"/>
      <c r="M29" s="48" t="n"/>
      <c r="N29" s="48" t="n"/>
      <c r="O29" s="4" t="n"/>
      <c r="P29" s="4" t="n"/>
      <c r="Q29" s="4" t="n"/>
      <c r="R29" s="4" t="n"/>
      <c r="S29" s="4" t="n"/>
      <c r="T29" s="4" t="n"/>
      <c r="U29" s="4" t="n"/>
      <c r="V29" s="4" t="n"/>
      <c r="W29" s="4" t="n"/>
      <c r="X29" s="4" t="n"/>
      <c r="Y29" s="4" t="n"/>
      <c r="Z29" s="4" t="n"/>
    </row>
    <row r="30" ht="15" customHeight="1" s="371">
      <c r="A30" s="34" t="n"/>
      <c r="B30" s="34" t="n"/>
      <c r="C30" s="34" t="n"/>
      <c r="D30" s="40">
        <f t="array" ref="D30">IFERROR(INDEX(INSUMOS!$C$9:$C$508,MATCH(C30,INSUMOS!$A$9:$A$508,0)),"")</f>
        <v/>
      </c>
      <c r="E30" s="169">
        <f t="array" ref="E30">IFERROR(INDEX(INSUMOS!$D$9:$D$508,MATCH(C30,INSUMOS!$A$9:$A$508,0)),"")</f>
        <v/>
      </c>
      <c r="F30" s="41" t="n"/>
      <c r="G30" s="41" t="n"/>
      <c r="H30" s="44">
        <f t="array" ref="H30">IFERROR(INDEX(INSUMOS!$E$9:$E$508,MATCH(C30,INSUMOS!$A$9:$A$508,0)),0)</f>
        <v/>
      </c>
      <c r="I30" s="45" t="n"/>
      <c r="J30" s="44">
        <f>IF($C30="","",F30/IF(G30=0,1,G30)*H30*(1+I30))</f>
        <v/>
      </c>
      <c r="K30" s="54" t="n"/>
      <c r="L30" s="47" t="n"/>
      <c r="M30" s="48" t="n"/>
      <c r="N30" s="48" t="n"/>
      <c r="O30" s="4" t="n"/>
      <c r="P30" s="4" t="n"/>
      <c r="Q30" s="4" t="n"/>
      <c r="R30" s="4" t="n"/>
      <c r="S30" s="4" t="n"/>
      <c r="T30" s="4" t="n"/>
      <c r="U30" s="4" t="n"/>
      <c r="V30" s="4" t="n"/>
      <c r="W30" s="4" t="n"/>
      <c r="X30" s="4" t="n"/>
      <c r="Y30" s="4" t="n"/>
      <c r="Z30" s="4" t="n"/>
    </row>
    <row r="31" ht="15" customHeight="1" s="371">
      <c r="A31" s="34" t="n"/>
      <c r="B31" s="34" t="n"/>
      <c r="C31" s="34" t="n"/>
      <c r="D31" s="40">
        <f t="array" ref="D31">IFERROR(INDEX(INSUMOS!$C$9:$C$508,MATCH(C31,INSUMOS!$A$9:$A$508,0)),"")</f>
        <v/>
      </c>
      <c r="E31" s="169">
        <f t="array" ref="E31">IFERROR(INDEX(INSUMOS!$D$9:$D$508,MATCH(C31,INSUMOS!$A$9:$A$508,0)),"")</f>
        <v/>
      </c>
      <c r="F31" s="41" t="n"/>
      <c r="G31" s="41" t="n"/>
      <c r="H31" s="44">
        <f t="array" ref="H31">IFERROR(INDEX(INSUMOS!$E$9:$E$508,MATCH(C31,INSUMOS!$A$9:$A$508,0)),0)</f>
        <v/>
      </c>
      <c r="I31" s="45" t="n"/>
      <c r="J31" s="44">
        <f>IF($C31="","",F31/IF(G31=0,1,G31)*H31*(1+I31))</f>
        <v/>
      </c>
      <c r="K31" s="54" t="n"/>
      <c r="L31" s="47" t="n"/>
      <c r="M31" s="48" t="n"/>
      <c r="N31" s="48" t="n"/>
      <c r="O31" s="4" t="n"/>
      <c r="P31" s="4" t="n"/>
      <c r="Q31" s="4" t="n"/>
      <c r="R31" s="4" t="n"/>
      <c r="S31" s="4" t="n"/>
      <c r="T31" s="4" t="n"/>
      <c r="U31" s="4" t="n"/>
      <c r="V31" s="4" t="n"/>
      <c r="W31" s="4" t="n"/>
      <c r="X31" s="4" t="n"/>
      <c r="Y31" s="4" t="n"/>
      <c r="Z31" s="4" t="n"/>
    </row>
    <row r="32" ht="15" customHeight="1" s="371">
      <c r="A32" s="34" t="n"/>
      <c r="B32" s="34" t="n"/>
      <c r="C32" s="34" t="n"/>
      <c r="D32" s="40">
        <f t="array" ref="D32">IFERROR(INDEX(INSUMOS!$C$9:$C$508,MATCH(C32,INSUMOS!$A$9:$A$508,0)),"")</f>
        <v/>
      </c>
      <c r="E32" s="169">
        <f t="array" ref="E32">IFERROR(INDEX(INSUMOS!$D$9:$D$508,MATCH(C32,INSUMOS!$A$9:$A$508,0)),"")</f>
        <v/>
      </c>
      <c r="F32" s="41" t="n"/>
      <c r="G32" s="41" t="n"/>
      <c r="H32" s="44">
        <f t="array" ref="H32">IFERROR(INDEX(INSUMOS!$E$9:$E$508,MATCH(C32,INSUMOS!$A$9:$A$508,0)),0)</f>
        <v/>
      </c>
      <c r="I32" s="45" t="n"/>
      <c r="J32" s="44">
        <f>IF($C32="","",F32/IF(G32=0,1,G32)*H32*(1+I32))</f>
        <v/>
      </c>
      <c r="K32" s="54" t="n"/>
      <c r="L32" s="47" t="n"/>
      <c r="M32" s="48" t="n"/>
      <c r="N32" s="48" t="n"/>
      <c r="O32" s="4" t="n"/>
      <c r="P32" s="4" t="n"/>
      <c r="Q32" s="4" t="n"/>
      <c r="R32" s="4" t="n"/>
      <c r="S32" s="4" t="n"/>
      <c r="T32" s="4" t="n"/>
      <c r="U32" s="4" t="n"/>
      <c r="V32" s="4" t="n"/>
      <c r="W32" s="4" t="n"/>
      <c r="X32" s="4" t="n"/>
      <c r="Y32" s="4" t="n"/>
      <c r="Z32" s="4" t="n"/>
    </row>
    <row r="33" ht="15" customHeight="1" s="371">
      <c r="A33" s="34" t="n"/>
      <c r="B33" s="34" t="n"/>
      <c r="C33" s="34" t="n"/>
      <c r="D33" s="40">
        <f t="array" ref="D33">IFERROR(INDEX(INSUMOS!$C$9:$C$508,MATCH(C33,INSUMOS!$A$9:$A$508,0)),"")</f>
        <v/>
      </c>
      <c r="E33" s="169">
        <f t="array" ref="E33">IFERROR(INDEX(INSUMOS!$D$9:$D$508,MATCH(C33,INSUMOS!$A$9:$A$508,0)),"")</f>
        <v/>
      </c>
      <c r="F33" s="41" t="n"/>
      <c r="G33" s="41" t="n"/>
      <c r="H33" s="44">
        <f t="array" ref="H33">IFERROR(INDEX(INSUMOS!$E$9:$E$508,MATCH(C33,INSUMOS!$A$9:$A$508,0)),0)</f>
        <v/>
      </c>
      <c r="I33" s="45" t="n"/>
      <c r="J33" s="44">
        <f>IF($C33="","",F33/IF(G33=0,1,G33)*H33*(1+I33))</f>
        <v/>
      </c>
      <c r="K33" s="54" t="n"/>
      <c r="L33" s="47" t="n"/>
      <c r="M33" s="48" t="n"/>
      <c r="N33" s="48" t="n"/>
      <c r="O33" s="4" t="n"/>
      <c r="P33" s="4" t="n"/>
      <c r="Q33" s="4" t="n"/>
      <c r="R33" s="4" t="n"/>
      <c r="S33" s="4" t="n"/>
      <c r="T33" s="4" t="n"/>
      <c r="U33" s="4" t="n"/>
      <c r="V33" s="4" t="n"/>
      <c r="W33" s="4" t="n"/>
      <c r="X33" s="4" t="n"/>
      <c r="Y33" s="4" t="n"/>
      <c r="Z33" s="4" t="n"/>
    </row>
    <row r="34" ht="15" customHeight="1" s="371">
      <c r="A34" s="34" t="n"/>
      <c r="B34" s="34" t="n"/>
      <c r="C34" s="34" t="n"/>
      <c r="D34" s="40">
        <f t="array" ref="D34">IFERROR(INDEX(INSUMOS!$C$9:$C$508,MATCH(C34,INSUMOS!$A$9:$A$508,0)),"")</f>
        <v/>
      </c>
      <c r="E34" s="169">
        <f t="array" ref="E34">IFERROR(INDEX(INSUMOS!$D$9:$D$508,MATCH(C34,INSUMOS!$A$9:$A$508,0)),"")</f>
        <v/>
      </c>
      <c r="F34" s="41" t="n"/>
      <c r="G34" s="41" t="n"/>
      <c r="H34" s="44">
        <f t="array" ref="H34">IFERROR(INDEX(INSUMOS!$E$9:$E$508,MATCH(C34,INSUMOS!$A$9:$A$508,0)),0)</f>
        <v/>
      </c>
      <c r="I34" s="45" t="n"/>
      <c r="J34" s="44">
        <f>IF($C34="","",F34/IF(G34=0,1,G34)*H34*(1+I34))</f>
        <v/>
      </c>
      <c r="K34" s="54" t="n"/>
      <c r="L34" s="47" t="n"/>
      <c r="M34" s="48" t="n"/>
      <c r="N34" s="48" t="n"/>
      <c r="O34" s="4" t="n"/>
      <c r="P34" s="4" t="n"/>
      <c r="Q34" s="4" t="n"/>
      <c r="R34" s="4" t="n"/>
      <c r="S34" s="4" t="n"/>
      <c r="T34" s="4" t="n"/>
      <c r="U34" s="4" t="n"/>
      <c r="V34" s="4" t="n"/>
      <c r="W34" s="4" t="n"/>
      <c r="X34" s="4" t="n"/>
      <c r="Y34" s="4" t="n"/>
      <c r="Z34" s="4" t="n"/>
    </row>
    <row r="35" ht="15" customHeight="1" s="371">
      <c r="A35" s="34" t="n"/>
      <c r="B35" s="34" t="n"/>
      <c r="C35" s="34" t="n"/>
      <c r="D35" s="40">
        <f t="array" ref="D35">IFERROR(INDEX(INSUMOS!$C$9:$C$508,MATCH(C35,INSUMOS!$A$9:$A$508,0)),"")</f>
        <v/>
      </c>
      <c r="E35" s="169">
        <f t="array" ref="E35">IFERROR(INDEX(INSUMOS!$D$9:$D$508,MATCH(C35,INSUMOS!$A$9:$A$508,0)),"")</f>
        <v/>
      </c>
      <c r="F35" s="41" t="n"/>
      <c r="G35" s="41" t="n"/>
      <c r="H35" s="44">
        <f t="array" ref="H35">IFERROR(INDEX(INSUMOS!$E$9:$E$508,MATCH(C35,INSUMOS!$A$9:$A$508,0)),0)</f>
        <v/>
      </c>
      <c r="I35" s="45" t="n"/>
      <c r="J35" s="44">
        <f>IF($C35="","",F35/IF(G35=0,1,G35)*H35*(1+I35))</f>
        <v/>
      </c>
      <c r="K35" s="54" t="n"/>
      <c r="L35" s="47" t="n"/>
      <c r="M35" s="48" t="n"/>
      <c r="N35" s="48" t="n"/>
      <c r="O35" s="4" t="n"/>
      <c r="P35" s="4" t="n"/>
      <c r="Q35" s="4" t="n"/>
      <c r="R35" s="4" t="n"/>
      <c r="S35" s="4" t="n"/>
      <c r="T35" s="4" t="n"/>
      <c r="U35" s="4" t="n"/>
      <c r="V35" s="4" t="n"/>
      <c r="W35" s="4" t="n"/>
      <c r="X35" s="4" t="n"/>
      <c r="Y35" s="4" t="n"/>
      <c r="Z35" s="4" t="n"/>
    </row>
    <row r="36" ht="15" customHeight="1" s="371">
      <c r="A36" s="34" t="n"/>
      <c r="B36" s="34" t="n"/>
      <c r="C36" s="34" t="n"/>
      <c r="D36" s="40">
        <f t="array" ref="D36">IFERROR(INDEX(INSUMOS!$C$9:$C$508,MATCH(C36,INSUMOS!$A$9:$A$508,0)),"")</f>
        <v/>
      </c>
      <c r="E36" s="169">
        <f t="array" ref="E36">IFERROR(INDEX(INSUMOS!$D$9:$D$508,MATCH(C36,INSUMOS!$A$9:$A$508,0)),"")</f>
        <v/>
      </c>
      <c r="F36" s="41" t="n"/>
      <c r="G36" s="41" t="n"/>
      <c r="H36" s="44">
        <f t="array" ref="H36">IFERROR(INDEX(INSUMOS!$E$9:$E$508,MATCH(C36,INSUMOS!$A$9:$A$508,0)),0)</f>
        <v/>
      </c>
      <c r="I36" s="45" t="n"/>
      <c r="J36" s="44">
        <f>IF($C36="","",F36/IF(G36=0,1,G36)*H36*(1+I36))</f>
        <v/>
      </c>
      <c r="K36" s="54" t="n"/>
      <c r="L36" s="47" t="n"/>
      <c r="M36" s="48" t="n"/>
      <c r="N36" s="48" t="n"/>
      <c r="O36" s="4" t="n"/>
      <c r="P36" s="4" t="n"/>
      <c r="Q36" s="4" t="n"/>
      <c r="R36" s="4" t="n"/>
      <c r="S36" s="4" t="n"/>
      <c r="T36" s="4" t="n"/>
      <c r="U36" s="4" t="n"/>
      <c r="V36" s="4" t="n"/>
      <c r="W36" s="4" t="n"/>
      <c r="X36" s="4" t="n"/>
      <c r="Y36" s="4" t="n"/>
      <c r="Z36" s="4" t="n"/>
    </row>
    <row r="37" ht="15" customHeight="1" s="371">
      <c r="A37" s="34" t="n"/>
      <c r="B37" s="34" t="n"/>
      <c r="C37" s="34" t="n"/>
      <c r="D37" s="40">
        <f t="array" ref="D37">IFERROR(INDEX(INSUMOS!$C$9:$C$508,MATCH(C37,INSUMOS!$A$9:$A$508,0)),"")</f>
        <v/>
      </c>
      <c r="E37" s="169">
        <f t="array" ref="E37">IFERROR(INDEX(INSUMOS!$D$9:$D$508,MATCH(C37,INSUMOS!$A$9:$A$508,0)),"")</f>
        <v/>
      </c>
      <c r="F37" s="41" t="n"/>
      <c r="G37" s="41" t="n"/>
      <c r="H37" s="44">
        <f t="array" ref="H37">IFERROR(INDEX(INSUMOS!$E$9:$E$508,MATCH(C37,INSUMOS!$A$9:$A$508,0)),0)</f>
        <v/>
      </c>
      <c r="I37" s="45" t="n"/>
      <c r="J37" s="44">
        <f>IF($C37="","",F37/IF(G37=0,1,G37)*H37*(1+I37))</f>
        <v/>
      </c>
      <c r="K37" s="54" t="n"/>
      <c r="L37" s="47" t="n"/>
      <c r="M37" s="48" t="n"/>
      <c r="N37" s="48" t="n"/>
      <c r="O37" s="4" t="n"/>
      <c r="P37" s="4" t="n"/>
      <c r="Q37" s="4" t="n"/>
      <c r="R37" s="4" t="n"/>
      <c r="S37" s="4" t="n"/>
      <c r="T37" s="4" t="n"/>
      <c r="U37" s="4" t="n"/>
      <c r="V37" s="4" t="n"/>
      <c r="W37" s="4" t="n"/>
      <c r="X37" s="4" t="n"/>
      <c r="Y37" s="4" t="n"/>
      <c r="Z37" s="4" t="n"/>
    </row>
    <row r="38" ht="15" customHeight="1" s="371">
      <c r="A38" s="34" t="n"/>
      <c r="B38" s="34" t="n"/>
      <c r="C38" s="34" t="n"/>
      <c r="D38" s="40">
        <f t="array" ref="D38">IFERROR(INDEX(INSUMOS!$C$9:$C$508,MATCH(C38,INSUMOS!$A$9:$A$508,0)),"")</f>
        <v/>
      </c>
      <c r="E38" s="169">
        <f t="array" ref="E38">IFERROR(INDEX(INSUMOS!$D$9:$D$508,MATCH(C38,INSUMOS!$A$9:$A$508,0)),"")</f>
        <v/>
      </c>
      <c r="F38" s="41" t="n"/>
      <c r="G38" s="41" t="n"/>
      <c r="H38" s="44">
        <f t="array" ref="H38">IFERROR(INDEX(INSUMOS!$E$9:$E$508,MATCH(C38,INSUMOS!$A$9:$A$508,0)),0)</f>
        <v/>
      </c>
      <c r="I38" s="45" t="n"/>
      <c r="J38" s="44">
        <f>IF($C38="","",F38/IF(G38=0,1,G38)*H38*(1+I38))</f>
        <v/>
      </c>
      <c r="K38" s="54" t="n"/>
      <c r="L38" s="47" t="n"/>
      <c r="M38" s="48" t="n"/>
      <c r="N38" s="48" t="n"/>
      <c r="O38" s="4" t="n"/>
      <c r="P38" s="4" t="n"/>
      <c r="Q38" s="4" t="n"/>
      <c r="R38" s="4" t="n"/>
      <c r="S38" s="4" t="n"/>
      <c r="T38" s="4" t="n"/>
      <c r="U38" s="4" t="n"/>
      <c r="V38" s="4" t="n"/>
      <c r="W38" s="4" t="n"/>
      <c r="X38" s="4" t="n"/>
      <c r="Y38" s="4" t="n"/>
      <c r="Z38" s="4" t="n"/>
    </row>
    <row r="39" ht="15" customHeight="1" s="371">
      <c r="A39" s="34" t="n"/>
      <c r="B39" s="34" t="n"/>
      <c r="C39" s="34" t="n"/>
      <c r="D39" s="40">
        <f t="array" ref="D39">IFERROR(INDEX(INSUMOS!$C$9:$C$508,MATCH(C39,INSUMOS!$A$9:$A$508,0)),"")</f>
        <v/>
      </c>
      <c r="E39" s="169">
        <f t="array" ref="E39">IFERROR(INDEX(INSUMOS!$D$9:$D$508,MATCH(C39,INSUMOS!$A$9:$A$508,0)),"")</f>
        <v/>
      </c>
      <c r="F39" s="41" t="n"/>
      <c r="G39" s="41" t="n"/>
      <c r="H39" s="44">
        <f t="array" ref="H39">IFERROR(INDEX(INSUMOS!$E$9:$E$508,MATCH(C39,INSUMOS!$A$9:$A$508,0)),0)</f>
        <v/>
      </c>
      <c r="I39" s="45" t="n"/>
      <c r="J39" s="44">
        <f>IF($C39="","",F39/IF(G39=0,1,G39)*H39*(1+I39))</f>
        <v/>
      </c>
      <c r="K39" s="54" t="n"/>
      <c r="L39" s="47" t="n"/>
      <c r="M39" s="48" t="n"/>
      <c r="N39" s="48" t="n"/>
      <c r="O39" s="4" t="n"/>
      <c r="P39" s="4" t="n"/>
      <c r="Q39" s="4" t="n"/>
      <c r="R39" s="4" t="n"/>
      <c r="S39" s="4" t="n"/>
      <c r="T39" s="4" t="n"/>
      <c r="U39" s="4" t="n"/>
      <c r="V39" s="4" t="n"/>
      <c r="W39" s="4" t="n"/>
      <c r="X39" s="4" t="n"/>
      <c r="Y39" s="4" t="n"/>
      <c r="Z39" s="4" t="n"/>
    </row>
    <row r="40" ht="15" customHeight="1" s="371">
      <c r="A40" s="34" t="n"/>
      <c r="B40" s="34" t="n"/>
      <c r="C40" s="34" t="n"/>
      <c r="D40" s="40">
        <f t="array" ref="D40">IFERROR(INDEX(INSUMOS!$C$9:$C$508,MATCH(C40,INSUMOS!$A$9:$A$508,0)),"")</f>
        <v/>
      </c>
      <c r="E40" s="169">
        <f t="array" ref="E40">IFERROR(INDEX(INSUMOS!$D$9:$D$508,MATCH(C40,INSUMOS!$A$9:$A$508,0)),"")</f>
        <v/>
      </c>
      <c r="F40" s="41" t="n"/>
      <c r="G40" s="41" t="n"/>
      <c r="H40" s="44">
        <f t="array" ref="H40">IFERROR(INDEX(INSUMOS!$E$9:$E$508,MATCH(C40,INSUMOS!$A$9:$A$508,0)),0)</f>
        <v/>
      </c>
      <c r="I40" s="45" t="n"/>
      <c r="J40" s="44">
        <f>IF($C40="","",F40/IF(G40=0,1,G40)*H40*(1+I40))</f>
        <v/>
      </c>
      <c r="K40" s="54" t="n"/>
      <c r="L40" s="47" t="n"/>
      <c r="M40" s="48" t="n"/>
      <c r="N40" s="48" t="n"/>
      <c r="O40" s="4" t="n"/>
      <c r="P40" s="4" t="n"/>
      <c r="Q40" s="4" t="n"/>
      <c r="R40" s="4" t="n"/>
      <c r="S40" s="4" t="n"/>
      <c r="T40" s="4" t="n"/>
      <c r="U40" s="4" t="n"/>
      <c r="V40" s="4" t="n"/>
      <c r="W40" s="4" t="n"/>
      <c r="X40" s="4" t="n"/>
      <c r="Y40" s="4" t="n"/>
      <c r="Z40" s="4" t="n"/>
    </row>
    <row r="41" ht="15" customHeight="1" s="371">
      <c r="A41" s="34" t="n"/>
      <c r="B41" s="34" t="n"/>
      <c r="C41" s="34" t="n"/>
      <c r="D41" s="40">
        <f t="array" ref="D41">IFERROR(INDEX(INSUMOS!$C$9:$C$508,MATCH(C41,INSUMOS!$A$9:$A$508,0)),"")</f>
        <v/>
      </c>
      <c r="E41" s="169">
        <f t="array" ref="E41">IFERROR(INDEX(INSUMOS!$D$9:$D$508,MATCH(C41,INSUMOS!$A$9:$A$508,0)),"")</f>
        <v/>
      </c>
      <c r="F41" s="41" t="n"/>
      <c r="G41" s="41" t="n"/>
      <c r="H41" s="44">
        <f t="array" ref="H41">IFERROR(INDEX(INSUMOS!$E$9:$E$508,MATCH(C41,INSUMOS!$A$9:$A$508,0)),0)</f>
        <v/>
      </c>
      <c r="I41" s="45" t="n"/>
      <c r="J41" s="44">
        <f>IF($C41="","",F41/IF(G41=0,1,G41)*H41*(1+I41))</f>
        <v/>
      </c>
      <c r="K41" s="54" t="n"/>
      <c r="L41" s="47" t="n"/>
      <c r="M41" s="48" t="n"/>
      <c r="N41" s="48" t="n"/>
      <c r="O41" s="4" t="n"/>
      <c r="P41" s="4" t="n"/>
      <c r="Q41" s="4" t="n"/>
      <c r="R41" s="4" t="n"/>
      <c r="S41" s="4" t="n"/>
      <c r="T41" s="4" t="n"/>
      <c r="U41" s="4" t="n"/>
      <c r="V41" s="4" t="n"/>
      <c r="W41" s="4" t="n"/>
      <c r="X41" s="4" t="n"/>
      <c r="Y41" s="4" t="n"/>
      <c r="Z41" s="4" t="n"/>
    </row>
    <row r="42" ht="15" customHeight="1" s="371">
      <c r="A42" s="34" t="n"/>
      <c r="B42" s="34" t="n"/>
      <c r="C42" s="34" t="n"/>
      <c r="D42" s="40">
        <f t="array" ref="D42">IFERROR(INDEX(INSUMOS!$C$9:$C$508,MATCH(C42,INSUMOS!$A$9:$A$508,0)),"")</f>
        <v/>
      </c>
      <c r="E42" s="169">
        <f t="array" ref="E42">IFERROR(INDEX(INSUMOS!$D$9:$D$508,MATCH(C42,INSUMOS!$A$9:$A$508,0)),"")</f>
        <v/>
      </c>
      <c r="F42" s="41" t="n"/>
      <c r="G42" s="41" t="n"/>
      <c r="H42" s="44">
        <f t="array" ref="H42">IFERROR(INDEX(INSUMOS!$E$9:$E$508,MATCH(C42,INSUMOS!$A$9:$A$508,0)),0)</f>
        <v/>
      </c>
      <c r="I42" s="45" t="n"/>
      <c r="J42" s="44">
        <f>IF($C42="","",F42/IF(G42=0,1,G42)*H42*(1+I42))</f>
        <v/>
      </c>
      <c r="K42" s="54" t="n"/>
      <c r="L42" s="47" t="n"/>
      <c r="M42" s="48" t="n"/>
      <c r="N42" s="48" t="n"/>
      <c r="O42" s="4" t="n"/>
      <c r="P42" s="4" t="n"/>
      <c r="Q42" s="4" t="n"/>
      <c r="R42" s="4" t="n"/>
      <c r="S42" s="4" t="n"/>
      <c r="T42" s="4" t="n"/>
      <c r="U42" s="4" t="n"/>
      <c r="V42" s="4" t="n"/>
      <c r="W42" s="4" t="n"/>
      <c r="X42" s="4" t="n"/>
      <c r="Y42" s="4" t="n"/>
      <c r="Z42" s="4" t="n"/>
    </row>
    <row r="43" ht="15" customHeight="1" s="371">
      <c r="A43" s="34" t="n"/>
      <c r="B43" s="34" t="n"/>
      <c r="C43" s="34" t="n"/>
      <c r="D43" s="40">
        <f t="array" ref="D43">IFERROR(INDEX(INSUMOS!$C$9:$C$508,MATCH(C43,INSUMOS!$A$9:$A$508,0)),"")</f>
        <v/>
      </c>
      <c r="E43" s="169">
        <f t="array" ref="E43">IFERROR(INDEX(INSUMOS!$D$9:$D$508,MATCH(C43,INSUMOS!$A$9:$A$508,0)),"")</f>
        <v/>
      </c>
      <c r="F43" s="41" t="n"/>
      <c r="G43" s="41" t="n"/>
      <c r="H43" s="44">
        <f t="array" ref="H43">IFERROR(INDEX(INSUMOS!$E$9:$E$508,MATCH(C43,INSUMOS!$A$9:$A$508,0)),0)</f>
        <v/>
      </c>
      <c r="I43" s="45" t="n"/>
      <c r="J43" s="44">
        <f>IF($C43="","",F43/IF(G43=0,1,G43)*H43*(1+I43))</f>
        <v/>
      </c>
      <c r="K43" s="54" t="n"/>
      <c r="L43" s="47" t="n"/>
      <c r="M43" s="48" t="n"/>
      <c r="N43" s="48" t="n"/>
      <c r="O43" s="4" t="n"/>
      <c r="P43" s="4" t="n"/>
      <c r="Q43" s="4" t="n"/>
      <c r="R43" s="4" t="n"/>
      <c r="S43" s="4" t="n"/>
      <c r="T43" s="4" t="n"/>
      <c r="U43" s="4" t="n"/>
      <c r="V43" s="4" t="n"/>
      <c r="W43" s="4" t="n"/>
      <c r="X43" s="4" t="n"/>
      <c r="Y43" s="4" t="n"/>
      <c r="Z43" s="4" t="n"/>
    </row>
    <row r="44" ht="15" customHeight="1" s="371">
      <c r="A44" s="34" t="n"/>
      <c r="B44" s="34" t="n"/>
      <c r="C44" s="34" t="n"/>
      <c r="D44" s="40">
        <f t="array" ref="D44">IFERROR(INDEX(INSUMOS!$C$9:$C$508,MATCH(C44,INSUMOS!$A$9:$A$508,0)),"")</f>
        <v/>
      </c>
      <c r="E44" s="169">
        <f t="array" ref="E44">IFERROR(INDEX(INSUMOS!$D$9:$D$508,MATCH(C44,INSUMOS!$A$9:$A$508,0)),"")</f>
        <v/>
      </c>
      <c r="F44" s="41" t="n"/>
      <c r="G44" s="41" t="n"/>
      <c r="H44" s="44">
        <f t="array" ref="H44">IFERROR(INDEX(INSUMOS!$E$9:$E$508,MATCH(C44,INSUMOS!$A$9:$A$508,0)),0)</f>
        <v/>
      </c>
      <c r="I44" s="45" t="n"/>
      <c r="J44" s="44">
        <f>IF($C44="","",F44/IF(G44=0,1,G44)*H44*(1+I44))</f>
        <v/>
      </c>
      <c r="K44" s="54" t="n"/>
      <c r="L44" s="47" t="n"/>
      <c r="M44" s="48" t="n"/>
      <c r="N44" s="48" t="n"/>
      <c r="O44" s="4" t="n"/>
      <c r="P44" s="4" t="n"/>
      <c r="Q44" s="4" t="n"/>
      <c r="R44" s="4" t="n"/>
      <c r="S44" s="4" t="n"/>
      <c r="T44" s="4" t="n"/>
      <c r="U44" s="4" t="n"/>
      <c r="V44" s="4" t="n"/>
      <c r="W44" s="4" t="n"/>
      <c r="X44" s="4" t="n"/>
      <c r="Y44" s="4" t="n"/>
      <c r="Z44" s="4" t="n"/>
    </row>
    <row r="45" ht="15" customHeight="1" s="371">
      <c r="A45" s="34" t="n"/>
      <c r="B45" s="34" t="n"/>
      <c r="C45" s="34" t="n"/>
      <c r="D45" s="40">
        <f t="array" ref="D45">IFERROR(INDEX(INSUMOS!$C$9:$C$508,MATCH(C45,INSUMOS!$A$9:$A$508,0)),"")</f>
        <v/>
      </c>
      <c r="E45" s="169">
        <f t="array" ref="E45">IFERROR(INDEX(INSUMOS!$D$9:$D$508,MATCH(C45,INSUMOS!$A$9:$A$508,0)),"")</f>
        <v/>
      </c>
      <c r="F45" s="41" t="n"/>
      <c r="G45" s="41" t="n"/>
      <c r="H45" s="44">
        <f t="array" ref="H45">IFERROR(INDEX(INSUMOS!$E$9:$E$508,MATCH(C45,INSUMOS!$A$9:$A$508,0)),0)</f>
        <v/>
      </c>
      <c r="I45" s="45" t="n"/>
      <c r="J45" s="44">
        <f>IF($C45="","",F45/IF(G45=0,1,G45)*H45*(1+I45))</f>
        <v/>
      </c>
      <c r="K45" s="54" t="n"/>
      <c r="L45" s="47" t="n"/>
      <c r="M45" s="48" t="n"/>
      <c r="N45" s="48" t="n"/>
      <c r="O45" s="4" t="n"/>
      <c r="P45" s="4" t="n"/>
      <c r="Q45" s="4" t="n"/>
      <c r="R45" s="4" t="n"/>
      <c r="S45" s="4" t="n"/>
      <c r="T45" s="4" t="n"/>
      <c r="U45" s="4" t="n"/>
      <c r="V45" s="4" t="n"/>
      <c r="W45" s="4" t="n"/>
      <c r="X45" s="4" t="n"/>
      <c r="Y45" s="4" t="n"/>
      <c r="Z45" s="4" t="n"/>
    </row>
    <row r="46" ht="15" customHeight="1" s="371">
      <c r="A46" s="34" t="n"/>
      <c r="B46" s="34" t="n"/>
      <c r="C46" s="34" t="n"/>
      <c r="D46" s="40">
        <f t="array" ref="D46">IFERROR(INDEX(INSUMOS!$C$9:$C$508,MATCH(C46,INSUMOS!$A$9:$A$508,0)),"")</f>
        <v/>
      </c>
      <c r="E46" s="169">
        <f t="array" ref="E46">IFERROR(INDEX(INSUMOS!$D$9:$D$508,MATCH(C46,INSUMOS!$A$9:$A$508,0)),"")</f>
        <v/>
      </c>
      <c r="F46" s="41" t="n"/>
      <c r="G46" s="41" t="n"/>
      <c r="H46" s="44">
        <f t="array" ref="H46">IFERROR(INDEX(INSUMOS!$E$9:$E$508,MATCH(C46,INSUMOS!$A$9:$A$508,0)),0)</f>
        <v/>
      </c>
      <c r="I46" s="45" t="n"/>
      <c r="J46" s="44">
        <f>IF($C46="","",F46/IF(G46=0,1,G46)*H46*(1+I46))</f>
        <v/>
      </c>
      <c r="K46" s="54" t="n"/>
      <c r="L46" s="47" t="n"/>
      <c r="M46" s="48" t="n"/>
      <c r="N46" s="48" t="n"/>
      <c r="O46" s="4" t="n"/>
      <c r="P46" s="4" t="n"/>
      <c r="Q46" s="4" t="n"/>
      <c r="R46" s="4" t="n"/>
      <c r="S46" s="4" t="n"/>
      <c r="T46" s="4" t="n"/>
      <c r="U46" s="4" t="n"/>
      <c r="V46" s="4" t="n"/>
      <c r="W46" s="4" t="n"/>
      <c r="X46" s="4" t="n"/>
      <c r="Y46" s="4" t="n"/>
      <c r="Z46" s="4" t="n"/>
    </row>
    <row r="47" ht="15" customHeight="1" s="371">
      <c r="A47" s="34" t="n"/>
      <c r="B47" s="34" t="n"/>
      <c r="C47" s="34" t="n"/>
      <c r="D47" s="40">
        <f t="array" ref="D47">IFERROR(INDEX(INSUMOS!$C$9:$C$508,MATCH(C47,INSUMOS!$A$9:$A$508,0)),"")</f>
        <v/>
      </c>
      <c r="E47" s="169">
        <f t="array" ref="E47">IFERROR(INDEX(INSUMOS!$D$9:$D$508,MATCH(C47,INSUMOS!$A$9:$A$508,0)),"")</f>
        <v/>
      </c>
      <c r="F47" s="41" t="n"/>
      <c r="G47" s="41" t="n"/>
      <c r="H47" s="44">
        <f t="array" ref="H47">IFERROR(INDEX(INSUMOS!$E$9:$E$508,MATCH(C47,INSUMOS!$A$9:$A$508,0)),0)</f>
        <v/>
      </c>
      <c r="I47" s="45" t="n"/>
      <c r="J47" s="44">
        <f>IF($C47="","",F47/IF(G47=0,1,G47)*H47*(1+I47))</f>
        <v/>
      </c>
      <c r="K47" s="54" t="n"/>
      <c r="L47" s="47" t="n"/>
      <c r="M47" s="48" t="n"/>
      <c r="N47" s="48" t="n"/>
      <c r="O47" s="4" t="n"/>
      <c r="P47" s="4" t="n"/>
      <c r="Q47" s="4" t="n"/>
      <c r="R47" s="4" t="n"/>
      <c r="S47" s="4" t="n"/>
      <c r="T47" s="4" t="n"/>
      <c r="U47" s="4" t="n"/>
      <c r="V47" s="4" t="n"/>
      <c r="W47" s="4" t="n"/>
      <c r="X47" s="4" t="n"/>
      <c r="Y47" s="4" t="n"/>
      <c r="Z47" s="4" t="n"/>
    </row>
    <row r="48" ht="15" customHeight="1" s="371">
      <c r="A48" s="34" t="n"/>
      <c r="B48" s="34" t="n"/>
      <c r="C48" s="34" t="n"/>
      <c r="D48" s="40">
        <f t="array" ref="D48">IFERROR(INDEX(INSUMOS!$C$9:$C$508,MATCH(C48,INSUMOS!$A$9:$A$508,0)),"")</f>
        <v/>
      </c>
      <c r="E48" s="169">
        <f t="array" ref="E48">IFERROR(INDEX(INSUMOS!$D$9:$D$508,MATCH(C48,INSUMOS!$A$9:$A$508,0)),"")</f>
        <v/>
      </c>
      <c r="F48" s="41" t="n"/>
      <c r="G48" s="41" t="n"/>
      <c r="H48" s="44">
        <f t="array" ref="H48">IFERROR(INDEX(INSUMOS!$E$9:$E$508,MATCH(C48,INSUMOS!$A$9:$A$508,0)),0)</f>
        <v/>
      </c>
      <c r="I48" s="45" t="n"/>
      <c r="J48" s="44">
        <f>IF($C48="","",F48/IF(G48=0,1,G48)*H48*(1+I48))</f>
        <v/>
      </c>
      <c r="K48" s="54" t="n"/>
      <c r="L48" s="47" t="n"/>
      <c r="M48" s="48" t="n"/>
      <c r="N48" s="48" t="n"/>
      <c r="O48" s="4" t="n"/>
      <c r="P48" s="4" t="n"/>
      <c r="Q48" s="4" t="n"/>
      <c r="R48" s="4" t="n"/>
      <c r="S48" s="4" t="n"/>
      <c r="T48" s="4" t="n"/>
      <c r="U48" s="4" t="n"/>
      <c r="V48" s="4" t="n"/>
      <c r="W48" s="4" t="n"/>
      <c r="X48" s="4" t="n"/>
      <c r="Y48" s="4" t="n"/>
      <c r="Z48" s="4" t="n"/>
    </row>
    <row r="49" ht="15" customHeight="1" s="371">
      <c r="A49" s="34" t="n"/>
      <c r="B49" s="34" t="n"/>
      <c r="C49" s="34" t="n"/>
      <c r="D49" s="40">
        <f t="array" ref="D49">IFERROR(INDEX(INSUMOS!$C$9:$C$508,MATCH(C49,INSUMOS!$A$9:$A$508,0)),"")</f>
        <v/>
      </c>
      <c r="E49" s="169">
        <f t="array" ref="E49">IFERROR(INDEX(INSUMOS!$D$9:$D$508,MATCH(C49,INSUMOS!$A$9:$A$508,0)),"")</f>
        <v/>
      </c>
      <c r="F49" s="41" t="n"/>
      <c r="G49" s="41" t="n"/>
      <c r="H49" s="44">
        <f t="array" ref="H49">IFERROR(INDEX(INSUMOS!$E$9:$E$508,MATCH(C49,INSUMOS!$A$9:$A$508,0)),0)</f>
        <v/>
      </c>
      <c r="I49" s="45" t="n"/>
      <c r="J49" s="44">
        <f>IF($C49="","",F49/IF(G49=0,1,G49)*H49*(1+I49))</f>
        <v/>
      </c>
      <c r="K49" s="54" t="n"/>
      <c r="L49" s="47" t="n"/>
      <c r="M49" s="48" t="n"/>
      <c r="N49" s="48" t="n"/>
      <c r="O49" s="4" t="n"/>
      <c r="P49" s="4" t="n"/>
      <c r="Q49" s="4" t="n"/>
      <c r="R49" s="4" t="n"/>
      <c r="S49" s="4" t="n"/>
      <c r="T49" s="4" t="n"/>
      <c r="U49" s="4" t="n"/>
      <c r="V49" s="4" t="n"/>
      <c r="W49" s="4" t="n"/>
      <c r="X49" s="4" t="n"/>
      <c r="Y49" s="4" t="n"/>
      <c r="Z49" s="4" t="n"/>
    </row>
    <row r="50" ht="15" customHeight="1" s="371">
      <c r="A50" s="34" t="n"/>
      <c r="B50" s="34" t="n"/>
      <c r="C50" s="34" t="n"/>
      <c r="D50" s="40">
        <f t="array" ref="D50">IFERROR(INDEX(INSUMOS!$C$9:$C$508,MATCH(C50,INSUMOS!$A$9:$A$508,0)),"")</f>
        <v/>
      </c>
      <c r="E50" s="169">
        <f t="array" ref="E50">IFERROR(INDEX(INSUMOS!$D$9:$D$508,MATCH(C50,INSUMOS!$A$9:$A$508,0)),"")</f>
        <v/>
      </c>
      <c r="F50" s="41" t="n"/>
      <c r="G50" s="41" t="n"/>
      <c r="H50" s="44">
        <f t="array" ref="H50">IFERROR(INDEX(INSUMOS!$E$9:$E$508,MATCH(C50,INSUMOS!$A$9:$A$508,0)),0)</f>
        <v/>
      </c>
      <c r="I50" s="45" t="n"/>
      <c r="J50" s="44">
        <f>IF($C50="","",F50/IF(G50=0,1,G50)*H50*(1+I50))</f>
        <v/>
      </c>
      <c r="K50" s="54" t="n"/>
      <c r="L50" s="47" t="n"/>
      <c r="M50" s="48" t="n"/>
      <c r="N50" s="48" t="n"/>
      <c r="O50" s="4" t="n"/>
      <c r="P50" s="4" t="n"/>
      <c r="Q50" s="4" t="n"/>
      <c r="R50" s="4" t="n"/>
      <c r="S50" s="4" t="n"/>
      <c r="T50" s="4" t="n"/>
      <c r="U50" s="4" t="n"/>
      <c r="V50" s="4" t="n"/>
      <c r="W50" s="4" t="n"/>
      <c r="X50" s="4" t="n"/>
      <c r="Y50" s="4" t="n"/>
      <c r="Z50" s="4" t="n"/>
    </row>
    <row r="51" ht="15" customHeight="1" s="371">
      <c r="A51" s="34" t="n"/>
      <c r="B51" s="34" t="n"/>
      <c r="C51" s="34" t="n"/>
      <c r="D51" s="40">
        <f t="array" ref="D51">IFERROR(INDEX(INSUMOS!$C$9:$C$508,MATCH(C51,INSUMOS!$A$9:$A$508,0)),"")</f>
        <v/>
      </c>
      <c r="E51" s="169">
        <f t="array" ref="E51">IFERROR(INDEX(INSUMOS!$D$9:$D$508,MATCH(C51,INSUMOS!$A$9:$A$508,0)),"")</f>
        <v/>
      </c>
      <c r="F51" s="41" t="n"/>
      <c r="G51" s="41" t="n"/>
      <c r="H51" s="44">
        <f t="array" ref="H51">IFERROR(INDEX(INSUMOS!$E$9:$E$508,MATCH(C51,INSUMOS!$A$9:$A$508,0)),0)</f>
        <v/>
      </c>
      <c r="I51" s="45" t="n"/>
      <c r="J51" s="44">
        <f>IF($C51="","",F51/IF(G51=0,1,G51)*H51*(1+I51))</f>
        <v/>
      </c>
      <c r="K51" s="54" t="n"/>
      <c r="L51" s="47" t="n"/>
      <c r="M51" s="48" t="n"/>
      <c r="N51" s="48" t="n"/>
      <c r="O51" s="4" t="n"/>
      <c r="P51" s="4" t="n"/>
      <c r="Q51" s="4" t="n"/>
      <c r="R51" s="4" t="n"/>
      <c r="S51" s="4" t="n"/>
      <c r="T51" s="4" t="n"/>
      <c r="U51" s="4" t="n"/>
      <c r="V51" s="4" t="n"/>
      <c r="W51" s="4" t="n"/>
      <c r="X51" s="4" t="n"/>
      <c r="Y51" s="4" t="n"/>
      <c r="Z51" s="4" t="n"/>
    </row>
    <row r="52" ht="15" customHeight="1" s="371">
      <c r="A52" s="34" t="n"/>
      <c r="B52" s="34" t="n"/>
      <c r="C52" s="34" t="n"/>
      <c r="D52" s="40">
        <f t="array" ref="D52">IFERROR(INDEX(INSUMOS!$C$9:$C$508,MATCH(C52,INSUMOS!$A$9:$A$508,0)),"")</f>
        <v/>
      </c>
      <c r="E52" s="169">
        <f t="array" ref="E52">IFERROR(INDEX(INSUMOS!$D$9:$D$508,MATCH(C52,INSUMOS!$A$9:$A$508,0)),"")</f>
        <v/>
      </c>
      <c r="F52" s="41" t="n"/>
      <c r="G52" s="41" t="n"/>
      <c r="H52" s="44">
        <f t="array" ref="H52">IFERROR(INDEX(INSUMOS!$E$9:$E$508,MATCH(C52,INSUMOS!$A$9:$A$508,0)),0)</f>
        <v/>
      </c>
      <c r="I52" s="45" t="n"/>
      <c r="J52" s="44">
        <f>IF($C52="","",F52/IF(G52=0,1,G52)*H52*(1+I52))</f>
        <v/>
      </c>
      <c r="K52" s="54" t="n"/>
      <c r="L52" s="47" t="n"/>
      <c r="M52" s="48" t="n"/>
      <c r="N52" s="48" t="n"/>
      <c r="O52" s="4" t="n"/>
      <c r="P52" s="4" t="n"/>
      <c r="Q52" s="4" t="n"/>
      <c r="R52" s="4" t="n"/>
      <c r="S52" s="4" t="n"/>
      <c r="T52" s="4" t="n"/>
      <c r="U52" s="4" t="n"/>
      <c r="V52" s="4" t="n"/>
      <c r="W52" s="4" t="n"/>
      <c r="X52" s="4" t="n"/>
      <c r="Y52" s="4" t="n"/>
      <c r="Z52" s="4" t="n"/>
    </row>
    <row r="53" ht="15" customHeight="1" s="371">
      <c r="A53" s="34" t="n"/>
      <c r="B53" s="34" t="n"/>
      <c r="C53" s="34" t="n"/>
      <c r="D53" s="40">
        <f t="array" ref="D53">IFERROR(INDEX(INSUMOS!$C$9:$C$508,MATCH(C53,INSUMOS!$A$9:$A$508,0)),"")</f>
        <v/>
      </c>
      <c r="E53" s="169">
        <f t="array" ref="E53">IFERROR(INDEX(INSUMOS!$D$9:$D$508,MATCH(C53,INSUMOS!$A$9:$A$508,0)),"")</f>
        <v/>
      </c>
      <c r="F53" s="41" t="n"/>
      <c r="G53" s="41" t="n"/>
      <c r="H53" s="44">
        <f t="array" ref="H53">IFERROR(INDEX(INSUMOS!$E$9:$E$508,MATCH(C53,INSUMOS!$A$9:$A$508,0)),0)</f>
        <v/>
      </c>
      <c r="I53" s="45" t="n"/>
      <c r="J53" s="44">
        <f>IF($C53="","",F53/IF(G53=0,1,G53)*H53*(1+I53))</f>
        <v/>
      </c>
      <c r="K53" s="54" t="n"/>
      <c r="L53" s="47" t="n"/>
      <c r="M53" s="48" t="n"/>
      <c r="N53" s="48" t="n"/>
      <c r="O53" s="4" t="n"/>
      <c r="P53" s="4" t="n"/>
      <c r="Q53" s="4" t="n"/>
      <c r="R53" s="4" t="n"/>
      <c r="S53" s="4" t="n"/>
      <c r="T53" s="4" t="n"/>
      <c r="U53" s="4" t="n"/>
      <c r="V53" s="4" t="n"/>
      <c r="W53" s="4" t="n"/>
      <c r="X53" s="4" t="n"/>
      <c r="Y53" s="4" t="n"/>
      <c r="Z53" s="4" t="n"/>
    </row>
    <row r="54" ht="15" customHeight="1" s="371">
      <c r="A54" s="34" t="n"/>
      <c r="B54" s="34" t="n"/>
      <c r="C54" s="34" t="n"/>
      <c r="D54" s="40">
        <f t="array" ref="D54">IFERROR(INDEX(INSUMOS!$C$9:$C$508,MATCH(C54,INSUMOS!$A$9:$A$508,0)),"")</f>
        <v/>
      </c>
      <c r="E54" s="169">
        <f t="array" ref="E54">IFERROR(INDEX(INSUMOS!$D$9:$D$508,MATCH(C54,INSUMOS!$A$9:$A$508,0)),"")</f>
        <v/>
      </c>
      <c r="F54" s="41" t="n"/>
      <c r="G54" s="41" t="n"/>
      <c r="H54" s="44">
        <f t="array" ref="H54">IFERROR(INDEX(INSUMOS!$E$9:$E$508,MATCH(C54,INSUMOS!$A$9:$A$508,0)),0)</f>
        <v/>
      </c>
      <c r="I54" s="45" t="n"/>
      <c r="J54" s="44">
        <f>IF($C54="","",F54/IF(G54=0,1,G54)*H54*(1+I54))</f>
        <v/>
      </c>
      <c r="K54" s="54" t="n"/>
      <c r="L54" s="47" t="n"/>
      <c r="M54" s="48" t="n"/>
      <c r="N54" s="48" t="n"/>
      <c r="O54" s="4" t="n"/>
      <c r="P54" s="4" t="n"/>
      <c r="Q54" s="4" t="n"/>
      <c r="R54" s="4" t="n"/>
      <c r="S54" s="4" t="n"/>
      <c r="T54" s="4" t="n"/>
      <c r="U54" s="4" t="n"/>
      <c r="V54" s="4" t="n"/>
      <c r="W54" s="4" t="n"/>
      <c r="X54" s="4" t="n"/>
      <c r="Y54" s="4" t="n"/>
      <c r="Z54" s="4" t="n"/>
    </row>
    <row r="55" ht="15" customHeight="1" s="371">
      <c r="A55" s="34" t="n"/>
      <c r="B55" s="34" t="n"/>
      <c r="C55" s="34" t="n"/>
      <c r="D55" s="40">
        <f t="array" ref="D55">IFERROR(INDEX(INSUMOS!$C$9:$C$508,MATCH(C55,INSUMOS!$A$9:$A$508,0)),"")</f>
        <v/>
      </c>
      <c r="E55" s="169">
        <f t="array" ref="E55">IFERROR(INDEX(INSUMOS!$D$9:$D$508,MATCH(C55,INSUMOS!$A$9:$A$508,0)),"")</f>
        <v/>
      </c>
      <c r="F55" s="41" t="n"/>
      <c r="G55" s="41" t="n"/>
      <c r="H55" s="44">
        <f t="array" ref="H55">IFERROR(INDEX(INSUMOS!$E$9:$E$508,MATCH(C55,INSUMOS!$A$9:$A$508,0)),0)</f>
        <v/>
      </c>
      <c r="I55" s="45" t="n"/>
      <c r="J55" s="44">
        <f>IF($C55="","",F55/IF(G55=0,1,G55)*H55*(1+I55))</f>
        <v/>
      </c>
      <c r="K55" s="54" t="n"/>
      <c r="L55" s="47" t="n"/>
      <c r="M55" s="48" t="n"/>
      <c r="N55" s="48" t="n"/>
      <c r="O55" s="4" t="n"/>
      <c r="P55" s="4" t="n"/>
      <c r="Q55" s="4" t="n"/>
      <c r="R55" s="4" t="n"/>
      <c r="S55" s="4" t="n"/>
      <c r="T55" s="4" t="n"/>
      <c r="U55" s="4" t="n"/>
      <c r="V55" s="4" t="n"/>
      <c r="W55" s="4" t="n"/>
      <c r="X55" s="4" t="n"/>
      <c r="Y55" s="4" t="n"/>
      <c r="Z55" s="4" t="n"/>
    </row>
    <row r="56" ht="15" customHeight="1" s="371">
      <c r="A56" s="34" t="n"/>
      <c r="B56" s="34" t="n"/>
      <c r="C56" s="34" t="n"/>
      <c r="D56" s="40">
        <f t="array" ref="D56">IFERROR(INDEX(INSUMOS!$C$9:$C$508,MATCH(C56,INSUMOS!$A$9:$A$508,0)),"")</f>
        <v/>
      </c>
      <c r="E56" s="169">
        <f t="array" ref="E56">IFERROR(INDEX(INSUMOS!$D$9:$D$508,MATCH(C56,INSUMOS!$A$9:$A$508,0)),"")</f>
        <v/>
      </c>
      <c r="F56" s="41" t="n"/>
      <c r="G56" s="41" t="n"/>
      <c r="H56" s="44">
        <f t="array" ref="H56">IFERROR(INDEX(INSUMOS!$E$9:$E$508,MATCH(C56,INSUMOS!$A$9:$A$508,0)),0)</f>
        <v/>
      </c>
      <c r="I56" s="45" t="n"/>
      <c r="J56" s="44">
        <f>IF($C56="","",F56/IF(G56=0,1,G56)*H56*(1+I56))</f>
        <v/>
      </c>
      <c r="K56" s="54" t="n"/>
      <c r="L56" s="47" t="n"/>
      <c r="M56" s="48" t="n"/>
      <c r="N56" s="48" t="n"/>
      <c r="O56" s="4" t="n"/>
      <c r="P56" s="4" t="n"/>
      <c r="Q56" s="4" t="n"/>
      <c r="R56" s="4" t="n"/>
      <c r="S56" s="4" t="n"/>
      <c r="T56" s="4" t="n"/>
      <c r="U56" s="4" t="n"/>
      <c r="V56" s="4" t="n"/>
      <c r="W56" s="4" t="n"/>
      <c r="X56" s="4" t="n"/>
      <c r="Y56" s="4" t="n"/>
      <c r="Z56" s="4" t="n"/>
    </row>
    <row r="57" ht="15" customHeight="1" s="371">
      <c r="A57" s="34" t="n"/>
      <c r="B57" s="34" t="n"/>
      <c r="C57" s="34" t="n"/>
      <c r="D57" s="40">
        <f t="array" ref="D57">IFERROR(INDEX(INSUMOS!$C$9:$C$508,MATCH(C57,INSUMOS!$A$9:$A$508,0)),"")</f>
        <v/>
      </c>
      <c r="E57" s="169">
        <f t="array" ref="E57">IFERROR(INDEX(INSUMOS!$D$9:$D$508,MATCH(C57,INSUMOS!$A$9:$A$508,0)),"")</f>
        <v/>
      </c>
      <c r="F57" s="41" t="n"/>
      <c r="G57" s="41" t="n"/>
      <c r="H57" s="44">
        <f t="array" ref="H57">IFERROR(INDEX(INSUMOS!$E$9:$E$508,MATCH(C57,INSUMOS!$A$9:$A$508,0)),0)</f>
        <v/>
      </c>
      <c r="I57" s="45" t="n"/>
      <c r="J57" s="44">
        <f>IF($C57="","",F57/IF(G57=0,1,G57)*H57*(1+I57))</f>
        <v/>
      </c>
      <c r="K57" s="54" t="n"/>
      <c r="L57" s="47" t="n"/>
      <c r="M57" s="48" t="n"/>
      <c r="N57" s="48" t="n"/>
      <c r="O57" s="4" t="n"/>
      <c r="P57" s="4" t="n"/>
      <c r="Q57" s="4" t="n"/>
      <c r="R57" s="4" t="n"/>
      <c r="S57" s="4" t="n"/>
      <c r="T57" s="4" t="n"/>
      <c r="U57" s="4" t="n"/>
      <c r="V57" s="4" t="n"/>
      <c r="W57" s="4" t="n"/>
      <c r="X57" s="4" t="n"/>
      <c r="Y57" s="4" t="n"/>
      <c r="Z57" s="4" t="n"/>
    </row>
    <row r="58" ht="15" customHeight="1" s="371">
      <c r="A58" s="34" t="n"/>
      <c r="B58" s="34" t="n"/>
      <c r="C58" s="34" t="n"/>
      <c r="D58" s="40">
        <f t="array" ref="D58">IFERROR(INDEX(INSUMOS!$C$9:$C$508,MATCH(C58,INSUMOS!$A$9:$A$508,0)),"")</f>
        <v/>
      </c>
      <c r="E58" s="169">
        <f t="array" ref="E58">IFERROR(INDEX(INSUMOS!$D$9:$D$508,MATCH(C58,INSUMOS!$A$9:$A$508,0)),"")</f>
        <v/>
      </c>
      <c r="F58" s="41" t="n"/>
      <c r="G58" s="41" t="n"/>
      <c r="H58" s="44">
        <f t="array" ref="H58">IFERROR(INDEX(INSUMOS!$E$9:$E$508,MATCH(C58,INSUMOS!$A$9:$A$508,0)),0)</f>
        <v/>
      </c>
      <c r="I58" s="45" t="n"/>
      <c r="J58" s="44">
        <f>IF($C58="","",F58/IF(G58=0,1,G58)*H58*(1+I58))</f>
        <v/>
      </c>
      <c r="K58" s="54" t="n"/>
      <c r="L58" s="47" t="n"/>
      <c r="M58" s="48" t="n"/>
      <c r="N58" s="48" t="n"/>
      <c r="O58" s="4" t="n"/>
      <c r="P58" s="4" t="n"/>
      <c r="Q58" s="4" t="n"/>
      <c r="R58" s="4" t="n"/>
      <c r="S58" s="4" t="n"/>
      <c r="T58" s="4" t="n"/>
      <c r="U58" s="4" t="n"/>
      <c r="V58" s="4" t="n"/>
      <c r="W58" s="4" t="n"/>
      <c r="X58" s="4" t="n"/>
      <c r="Y58" s="4" t="n"/>
      <c r="Z58" s="4" t="n"/>
    </row>
    <row r="59" ht="15" customHeight="1" s="371">
      <c r="A59" s="34" t="n"/>
      <c r="B59" s="34" t="n"/>
      <c r="C59" s="34" t="n"/>
      <c r="D59" s="40">
        <f t="array" ref="D59">IFERROR(INDEX(INSUMOS!$C$9:$C$508,MATCH(C59,INSUMOS!$A$9:$A$508,0)),"")</f>
        <v/>
      </c>
      <c r="E59" s="169">
        <f t="array" ref="E59">IFERROR(INDEX(INSUMOS!$D$9:$D$508,MATCH(C59,INSUMOS!$A$9:$A$508,0)),"")</f>
        <v/>
      </c>
      <c r="F59" s="41" t="n"/>
      <c r="G59" s="41" t="n"/>
      <c r="H59" s="44">
        <f t="array" ref="H59">IFERROR(INDEX(INSUMOS!$E$9:$E$508,MATCH(C59,INSUMOS!$A$9:$A$508,0)),0)</f>
        <v/>
      </c>
      <c r="I59" s="45" t="n"/>
      <c r="J59" s="44">
        <f>IF($C59="","",F59/IF(G59=0,1,G59)*H59*(1+I59))</f>
        <v/>
      </c>
      <c r="K59" s="54" t="n"/>
      <c r="L59" s="47" t="n"/>
      <c r="M59" s="48" t="n"/>
      <c r="N59" s="48" t="n"/>
      <c r="O59" s="4" t="n"/>
      <c r="P59" s="4" t="n"/>
      <c r="Q59" s="4" t="n"/>
      <c r="R59" s="4" t="n"/>
      <c r="S59" s="4" t="n"/>
      <c r="T59" s="4" t="n"/>
      <c r="U59" s="4" t="n"/>
      <c r="V59" s="4" t="n"/>
      <c r="W59" s="4" t="n"/>
      <c r="X59" s="4" t="n"/>
      <c r="Y59" s="4" t="n"/>
      <c r="Z59" s="4" t="n"/>
    </row>
    <row r="60" ht="15" customHeight="1" s="371">
      <c r="A60" s="34" t="n"/>
      <c r="B60" s="34" t="n"/>
      <c r="C60" s="34" t="n"/>
      <c r="D60" s="40">
        <f t="array" ref="D60">IFERROR(INDEX(INSUMOS!$C$9:$C$508,MATCH(C60,INSUMOS!$A$9:$A$508,0)),"")</f>
        <v/>
      </c>
      <c r="E60" s="169">
        <f t="array" ref="E60">IFERROR(INDEX(INSUMOS!$D$9:$D$508,MATCH(C60,INSUMOS!$A$9:$A$508,0)),"")</f>
        <v/>
      </c>
      <c r="F60" s="41" t="n"/>
      <c r="G60" s="41" t="n"/>
      <c r="H60" s="44">
        <f t="array" ref="H60">IFERROR(INDEX(INSUMOS!$E$9:$E$508,MATCH(C60,INSUMOS!$A$9:$A$508,0)),0)</f>
        <v/>
      </c>
      <c r="I60" s="45" t="n"/>
      <c r="J60" s="44">
        <f>IF($C60="","",F60/IF(G60=0,1,G60)*H60*(1+I60))</f>
        <v/>
      </c>
      <c r="K60" s="54" t="n"/>
      <c r="L60" s="47" t="n"/>
      <c r="M60" s="48" t="n"/>
      <c r="N60" s="48" t="n"/>
      <c r="O60" s="4" t="n"/>
      <c r="P60" s="4" t="n"/>
      <c r="Q60" s="4" t="n"/>
      <c r="R60" s="4" t="n"/>
      <c r="S60" s="4" t="n"/>
      <c r="T60" s="4" t="n"/>
      <c r="U60" s="4" t="n"/>
      <c r="V60" s="4" t="n"/>
      <c r="W60" s="4" t="n"/>
      <c r="X60" s="4" t="n"/>
      <c r="Y60" s="4" t="n"/>
      <c r="Z60" s="4" t="n"/>
    </row>
    <row r="61" ht="15" customHeight="1" s="371">
      <c r="A61" s="34" t="n"/>
      <c r="B61" s="34" t="n"/>
      <c r="C61" s="34" t="n"/>
      <c r="D61" s="40">
        <f t="array" ref="D61">IFERROR(INDEX(INSUMOS!$C$9:$C$508,MATCH(C61,INSUMOS!$A$9:$A$508,0)),"")</f>
        <v/>
      </c>
      <c r="E61" s="169">
        <f t="array" ref="E61">IFERROR(INDEX(INSUMOS!$D$9:$D$508,MATCH(C61,INSUMOS!$A$9:$A$508,0)),"")</f>
        <v/>
      </c>
      <c r="F61" s="41" t="n"/>
      <c r="G61" s="41" t="n"/>
      <c r="H61" s="44">
        <f t="array" ref="H61">IFERROR(INDEX(INSUMOS!$E$9:$E$508,MATCH(C61,INSUMOS!$A$9:$A$508,0)),0)</f>
        <v/>
      </c>
      <c r="I61" s="45" t="n"/>
      <c r="J61" s="44">
        <f>IF($C61="","",F61/IF(G61=0,1,G61)*H61*(1+I61))</f>
        <v/>
      </c>
      <c r="K61" s="54" t="n"/>
      <c r="L61" s="47" t="n"/>
      <c r="M61" s="48" t="n"/>
      <c r="N61" s="48" t="n"/>
      <c r="O61" s="4" t="n"/>
      <c r="P61" s="4" t="n"/>
      <c r="Q61" s="4" t="n"/>
      <c r="R61" s="4" t="n"/>
      <c r="S61" s="4" t="n"/>
      <c r="T61" s="4" t="n"/>
      <c r="U61" s="4" t="n"/>
      <c r="V61" s="4" t="n"/>
      <c r="W61" s="4" t="n"/>
      <c r="X61" s="4" t="n"/>
      <c r="Y61" s="4" t="n"/>
      <c r="Z61" s="4" t="n"/>
    </row>
    <row r="62" ht="15" customHeight="1" s="371">
      <c r="A62" s="34" t="n"/>
      <c r="B62" s="34" t="n"/>
      <c r="C62" s="34" t="n"/>
      <c r="D62" s="40">
        <f t="array" ref="D62">IFERROR(INDEX(INSUMOS!$C$9:$C$508,MATCH(C62,INSUMOS!$A$9:$A$508,0)),"")</f>
        <v/>
      </c>
      <c r="E62" s="169">
        <f t="array" ref="E62">IFERROR(INDEX(INSUMOS!$D$9:$D$508,MATCH(C62,INSUMOS!$A$9:$A$508,0)),"")</f>
        <v/>
      </c>
      <c r="F62" s="41" t="n"/>
      <c r="G62" s="41" t="n"/>
      <c r="H62" s="44">
        <f t="array" ref="H62">IFERROR(INDEX(INSUMOS!$E$9:$E$508,MATCH(C62,INSUMOS!$A$9:$A$508,0)),0)</f>
        <v/>
      </c>
      <c r="I62" s="45" t="n"/>
      <c r="J62" s="44">
        <f>IF($C62="","",F62/IF(G62=0,1,G62)*H62*(1+I62))</f>
        <v/>
      </c>
      <c r="K62" s="54" t="n"/>
      <c r="L62" s="47" t="n"/>
      <c r="M62" s="48" t="n"/>
      <c r="N62" s="48" t="n"/>
      <c r="O62" s="4" t="n"/>
      <c r="P62" s="4" t="n"/>
      <c r="Q62" s="4" t="n"/>
      <c r="R62" s="4" t="n"/>
      <c r="S62" s="4" t="n"/>
      <c r="T62" s="4" t="n"/>
      <c r="U62" s="4" t="n"/>
      <c r="V62" s="4" t="n"/>
      <c r="W62" s="4" t="n"/>
      <c r="X62" s="4" t="n"/>
      <c r="Y62" s="4" t="n"/>
      <c r="Z62" s="4" t="n"/>
    </row>
    <row r="63" ht="15" customHeight="1" s="371">
      <c r="A63" s="34" t="n"/>
      <c r="B63" s="34" t="n"/>
      <c r="C63" s="34" t="n"/>
      <c r="D63" s="40">
        <f t="array" ref="D63">IFERROR(INDEX(INSUMOS!$C$9:$C$508,MATCH(C63,INSUMOS!$A$9:$A$508,0)),"")</f>
        <v/>
      </c>
      <c r="E63" s="169">
        <f t="array" ref="E63">IFERROR(INDEX(INSUMOS!$D$9:$D$508,MATCH(C63,INSUMOS!$A$9:$A$508,0)),"")</f>
        <v/>
      </c>
      <c r="F63" s="41" t="n"/>
      <c r="G63" s="41" t="n"/>
      <c r="H63" s="44">
        <f t="array" ref="H63">IFERROR(INDEX(INSUMOS!$E$9:$E$508,MATCH(C63,INSUMOS!$A$9:$A$508,0)),0)</f>
        <v/>
      </c>
      <c r="I63" s="45" t="n"/>
      <c r="J63" s="44">
        <f>IF($C63="","",F63/IF(G63=0,1,G63)*H63*(1+I63))</f>
        <v/>
      </c>
      <c r="K63" s="54" t="n"/>
      <c r="L63" s="47" t="n"/>
      <c r="M63" s="48" t="n"/>
      <c r="N63" s="48" t="n"/>
      <c r="O63" s="4" t="n"/>
      <c r="P63" s="4" t="n"/>
      <c r="Q63" s="4" t="n"/>
      <c r="R63" s="4" t="n"/>
      <c r="S63" s="4" t="n"/>
      <c r="T63" s="4" t="n"/>
      <c r="U63" s="4" t="n"/>
      <c r="V63" s="4" t="n"/>
      <c r="W63" s="4" t="n"/>
      <c r="X63" s="4" t="n"/>
      <c r="Y63" s="4" t="n"/>
      <c r="Z63" s="4" t="n"/>
    </row>
    <row r="64" ht="15" customHeight="1" s="371">
      <c r="A64" s="34" t="n"/>
      <c r="B64" s="34" t="n"/>
      <c r="C64" s="34" t="n"/>
      <c r="D64" s="40">
        <f t="array" ref="D64">IFERROR(INDEX(INSUMOS!$C$9:$C$508,MATCH(C64,INSUMOS!$A$9:$A$508,0)),"")</f>
        <v/>
      </c>
      <c r="E64" s="169">
        <f t="array" ref="E64">IFERROR(INDEX(INSUMOS!$D$9:$D$508,MATCH(C64,INSUMOS!$A$9:$A$508,0)),"")</f>
        <v/>
      </c>
      <c r="F64" s="41" t="n"/>
      <c r="G64" s="41" t="n"/>
      <c r="H64" s="44">
        <f t="array" ref="H64">IFERROR(INDEX(INSUMOS!$E$9:$E$508,MATCH(C64,INSUMOS!$A$9:$A$508,0)),0)</f>
        <v/>
      </c>
      <c r="I64" s="45" t="n"/>
      <c r="J64" s="44">
        <f>IF($C64="","",F64/IF(G64=0,1,G64)*H64*(1+I64))</f>
        <v/>
      </c>
      <c r="K64" s="54" t="n"/>
      <c r="L64" s="47" t="n"/>
      <c r="M64" s="48" t="n"/>
      <c r="N64" s="48" t="n"/>
      <c r="O64" s="4" t="n"/>
      <c r="P64" s="4" t="n"/>
      <c r="Q64" s="4" t="n"/>
      <c r="R64" s="4" t="n"/>
      <c r="S64" s="4" t="n"/>
      <c r="T64" s="4" t="n"/>
      <c r="U64" s="4" t="n"/>
      <c r="V64" s="4" t="n"/>
      <c r="W64" s="4" t="n"/>
      <c r="X64" s="4" t="n"/>
      <c r="Y64" s="4" t="n"/>
      <c r="Z64" s="4" t="n"/>
    </row>
    <row r="65" ht="15" customHeight="1" s="371">
      <c r="A65" s="34" t="n"/>
      <c r="B65" s="34" t="n"/>
      <c r="C65" s="34" t="n"/>
      <c r="D65" s="40">
        <f t="array" ref="D65">IFERROR(INDEX(INSUMOS!$C$9:$C$508,MATCH(C65,INSUMOS!$A$9:$A$508,0)),"")</f>
        <v/>
      </c>
      <c r="E65" s="169">
        <f t="array" ref="E65">IFERROR(INDEX(INSUMOS!$D$9:$D$508,MATCH(C65,INSUMOS!$A$9:$A$508,0)),"")</f>
        <v/>
      </c>
      <c r="F65" s="41" t="n"/>
      <c r="G65" s="41" t="n"/>
      <c r="H65" s="44">
        <f t="array" ref="H65">IFERROR(INDEX(INSUMOS!$E$9:$E$508,MATCH(C65,INSUMOS!$A$9:$A$508,0)),0)</f>
        <v/>
      </c>
      <c r="I65" s="45" t="n"/>
      <c r="J65" s="44">
        <f>IF($C65="","",F65/IF(G65=0,1,G65)*H65*(1+I65))</f>
        <v/>
      </c>
      <c r="K65" s="54" t="n"/>
      <c r="L65" s="47" t="n"/>
      <c r="M65" s="48" t="n"/>
      <c r="N65" s="48" t="n"/>
      <c r="O65" s="4" t="n"/>
      <c r="P65" s="4" t="n"/>
      <c r="Q65" s="4" t="n"/>
      <c r="R65" s="4" t="n"/>
      <c r="S65" s="4" t="n"/>
      <c r="T65" s="4" t="n"/>
      <c r="U65" s="4" t="n"/>
      <c r="V65" s="4" t="n"/>
      <c r="W65" s="4" t="n"/>
      <c r="X65" s="4" t="n"/>
      <c r="Y65" s="4" t="n"/>
      <c r="Z65" s="4" t="n"/>
    </row>
    <row r="66" ht="15" customHeight="1" s="371">
      <c r="A66" s="34" t="n"/>
      <c r="B66" s="34" t="n"/>
      <c r="C66" s="34" t="n"/>
      <c r="D66" s="40">
        <f t="array" ref="D66">IFERROR(INDEX(INSUMOS!$C$9:$C$508,MATCH(C66,INSUMOS!$A$9:$A$508,0)),"")</f>
        <v/>
      </c>
      <c r="E66" s="169">
        <f t="array" ref="E66">IFERROR(INDEX(INSUMOS!$D$9:$D$508,MATCH(C66,INSUMOS!$A$9:$A$508,0)),"")</f>
        <v/>
      </c>
      <c r="F66" s="41" t="n"/>
      <c r="G66" s="41" t="n"/>
      <c r="H66" s="44">
        <f t="array" ref="H66">IFERROR(INDEX(INSUMOS!$E$9:$E$508,MATCH(C66,INSUMOS!$A$9:$A$508,0)),0)</f>
        <v/>
      </c>
      <c r="I66" s="45" t="n"/>
      <c r="J66" s="44">
        <f>IF($C66="","",F66/IF(G66=0,1,G66)*H66*(1+I66))</f>
        <v/>
      </c>
      <c r="K66" s="54" t="n"/>
      <c r="L66" s="47" t="n"/>
      <c r="M66" s="48" t="n"/>
      <c r="N66" s="48" t="n"/>
      <c r="O66" s="4" t="n"/>
      <c r="P66" s="4" t="n"/>
      <c r="Q66" s="4" t="n"/>
      <c r="R66" s="4" t="n"/>
      <c r="S66" s="4" t="n"/>
      <c r="T66" s="4" t="n"/>
      <c r="U66" s="4" t="n"/>
      <c r="V66" s="4" t="n"/>
      <c r="W66" s="4" t="n"/>
      <c r="X66" s="4" t="n"/>
      <c r="Y66" s="4" t="n"/>
      <c r="Z66" s="4" t="n"/>
    </row>
    <row r="67" ht="15" customHeight="1" s="371">
      <c r="A67" s="34" t="n"/>
      <c r="B67" s="34" t="n"/>
      <c r="C67" s="34" t="n"/>
      <c r="D67" s="40">
        <f t="array" ref="D67">IFERROR(INDEX(INSUMOS!$C$9:$C$508,MATCH(C67,INSUMOS!$A$9:$A$508,0)),"")</f>
        <v/>
      </c>
      <c r="E67" s="169">
        <f t="array" ref="E67">IFERROR(INDEX(INSUMOS!$D$9:$D$508,MATCH(C67,INSUMOS!$A$9:$A$508,0)),"")</f>
        <v/>
      </c>
      <c r="F67" s="41" t="n"/>
      <c r="G67" s="41" t="n"/>
      <c r="H67" s="44">
        <f t="array" ref="H67">IFERROR(INDEX(INSUMOS!$E$9:$E$508,MATCH(C67,INSUMOS!$A$9:$A$508,0)),0)</f>
        <v/>
      </c>
      <c r="I67" s="45" t="n"/>
      <c r="J67" s="44">
        <f>IF($C67="","",F67/IF(G67=0,1,G67)*H67*(1+I67))</f>
        <v/>
      </c>
      <c r="K67" s="54" t="n"/>
      <c r="L67" s="47" t="n"/>
      <c r="M67" s="48" t="n"/>
      <c r="N67" s="48" t="n"/>
      <c r="O67" s="4" t="n"/>
      <c r="P67" s="4" t="n"/>
      <c r="Q67" s="4" t="n"/>
      <c r="R67" s="4" t="n"/>
      <c r="S67" s="4" t="n"/>
      <c r="T67" s="4" t="n"/>
      <c r="U67" s="4" t="n"/>
      <c r="V67" s="4" t="n"/>
      <c r="W67" s="4" t="n"/>
      <c r="X67" s="4" t="n"/>
      <c r="Y67" s="4" t="n"/>
      <c r="Z67" s="4" t="n"/>
    </row>
    <row r="68" ht="15" customHeight="1" s="371">
      <c r="A68" s="34" t="n"/>
      <c r="B68" s="34" t="n"/>
      <c r="C68" s="34" t="n"/>
      <c r="D68" s="40">
        <f t="array" ref="D68">IFERROR(INDEX(INSUMOS!$C$9:$C$508,MATCH(C68,INSUMOS!$A$9:$A$508,0)),"")</f>
        <v/>
      </c>
      <c r="E68" s="169">
        <f t="array" ref="E68">IFERROR(INDEX(INSUMOS!$D$9:$D$508,MATCH(C68,INSUMOS!$A$9:$A$508,0)),"")</f>
        <v/>
      </c>
      <c r="F68" s="41" t="n"/>
      <c r="G68" s="41" t="n"/>
      <c r="H68" s="44">
        <f t="array" ref="H68">IFERROR(INDEX(INSUMOS!$E$9:$E$508,MATCH(C68,INSUMOS!$A$9:$A$508,0)),0)</f>
        <v/>
      </c>
      <c r="I68" s="45" t="n"/>
      <c r="J68" s="44">
        <f>IF($C68="","",F68/IF(G68=0,1,G68)*H68*(1+I68))</f>
        <v/>
      </c>
      <c r="K68" s="54" t="n"/>
      <c r="L68" s="47" t="n"/>
      <c r="M68" s="48" t="n"/>
      <c r="N68" s="48" t="n"/>
      <c r="O68" s="4" t="n"/>
      <c r="P68" s="4" t="n"/>
      <c r="Q68" s="4" t="n"/>
      <c r="R68" s="4" t="n"/>
      <c r="S68" s="4" t="n"/>
      <c r="T68" s="4" t="n"/>
      <c r="U68" s="4" t="n"/>
      <c r="V68" s="4" t="n"/>
      <c r="W68" s="4" t="n"/>
      <c r="X68" s="4" t="n"/>
      <c r="Y68" s="4" t="n"/>
      <c r="Z68" s="4" t="n"/>
    </row>
    <row r="69" ht="15" customHeight="1" s="371">
      <c r="A69" s="34" t="n"/>
      <c r="B69" s="34" t="n"/>
      <c r="C69" s="34" t="n"/>
      <c r="D69" s="40">
        <f t="array" ref="D69">IFERROR(INDEX(INSUMOS!$C$9:$C$508,MATCH(C69,INSUMOS!$A$9:$A$508,0)),"")</f>
        <v/>
      </c>
      <c r="E69" s="169">
        <f t="array" ref="E69">IFERROR(INDEX(INSUMOS!$D$9:$D$508,MATCH(C69,INSUMOS!$A$9:$A$508,0)),"")</f>
        <v/>
      </c>
      <c r="F69" s="41" t="n"/>
      <c r="G69" s="41" t="n"/>
      <c r="H69" s="44">
        <f t="array" ref="H69">IFERROR(INDEX(INSUMOS!$E$9:$E$508,MATCH(C69,INSUMOS!$A$9:$A$508,0)),0)</f>
        <v/>
      </c>
      <c r="I69" s="45" t="n"/>
      <c r="J69" s="44">
        <f>IF($C69="","",F69/IF(G69=0,1,G69)*H69*(1+I69))</f>
        <v/>
      </c>
      <c r="K69" s="54" t="n"/>
      <c r="L69" s="47" t="n"/>
      <c r="M69" s="48" t="n"/>
      <c r="N69" s="48" t="n"/>
      <c r="O69" s="4" t="n"/>
      <c r="P69" s="4" t="n"/>
      <c r="Q69" s="4" t="n"/>
      <c r="R69" s="4" t="n"/>
      <c r="S69" s="4" t="n"/>
      <c r="T69" s="4" t="n"/>
      <c r="U69" s="4" t="n"/>
      <c r="V69" s="4" t="n"/>
      <c r="W69" s="4" t="n"/>
      <c r="X69" s="4" t="n"/>
      <c r="Y69" s="4" t="n"/>
      <c r="Z69" s="4" t="n"/>
    </row>
    <row r="70" ht="15" customHeight="1" s="371">
      <c r="A70" s="34" t="n"/>
      <c r="B70" s="34" t="n"/>
      <c r="C70" s="34" t="n"/>
      <c r="D70" s="40">
        <f t="array" ref="D70">IFERROR(INDEX(INSUMOS!$C$9:$C$508,MATCH(C70,INSUMOS!$A$9:$A$508,0)),"")</f>
        <v/>
      </c>
      <c r="E70" s="169">
        <f t="array" ref="E70">IFERROR(INDEX(INSUMOS!$D$9:$D$508,MATCH(C70,INSUMOS!$A$9:$A$508,0)),"")</f>
        <v/>
      </c>
      <c r="F70" s="41" t="n"/>
      <c r="G70" s="41" t="n"/>
      <c r="H70" s="44">
        <f t="array" ref="H70">IFERROR(INDEX(INSUMOS!$E$9:$E$508,MATCH(C70,INSUMOS!$A$9:$A$508,0)),0)</f>
        <v/>
      </c>
      <c r="I70" s="45" t="n"/>
      <c r="J70" s="44">
        <f>IF($C70="","",F70/IF(G70=0,1,G70)*H70*(1+I70))</f>
        <v/>
      </c>
      <c r="K70" s="54" t="n"/>
      <c r="L70" s="47" t="n"/>
      <c r="M70" s="48" t="n"/>
      <c r="N70" s="48" t="n"/>
      <c r="O70" s="4" t="n"/>
      <c r="P70" s="4" t="n"/>
      <c r="Q70" s="4" t="n"/>
      <c r="R70" s="4" t="n"/>
      <c r="S70" s="4" t="n"/>
      <c r="T70" s="4" t="n"/>
      <c r="U70" s="4" t="n"/>
      <c r="V70" s="4" t="n"/>
      <c r="W70" s="4" t="n"/>
      <c r="X70" s="4" t="n"/>
      <c r="Y70" s="4" t="n"/>
      <c r="Z70" s="4" t="n"/>
    </row>
    <row r="71" ht="15" customHeight="1" s="371">
      <c r="A71" s="34" t="n"/>
      <c r="B71" s="34" t="n"/>
      <c r="C71" s="34" t="n"/>
      <c r="D71" s="40">
        <f t="array" ref="D71">IFERROR(INDEX(INSUMOS!$C$9:$C$508,MATCH(C71,INSUMOS!$A$9:$A$508,0)),"")</f>
        <v/>
      </c>
      <c r="E71" s="169">
        <f t="array" ref="E71">IFERROR(INDEX(INSUMOS!$D$9:$D$508,MATCH(C71,INSUMOS!$A$9:$A$508,0)),"")</f>
        <v/>
      </c>
      <c r="F71" s="41" t="n"/>
      <c r="G71" s="41" t="n"/>
      <c r="H71" s="44">
        <f t="array" ref="H71">IFERROR(INDEX(INSUMOS!$E$9:$E$508,MATCH(C71,INSUMOS!$A$9:$A$508,0)),0)</f>
        <v/>
      </c>
      <c r="I71" s="45" t="n"/>
      <c r="J71" s="44">
        <f>IF($C71="","",F71/IF(G71=0,1,G71)*H71*(1+I71))</f>
        <v/>
      </c>
      <c r="K71" s="54" t="n"/>
      <c r="L71" s="47" t="n"/>
      <c r="M71" s="48" t="n"/>
      <c r="N71" s="48" t="n"/>
      <c r="O71" s="4" t="n"/>
      <c r="P71" s="4" t="n"/>
      <c r="Q71" s="4" t="n"/>
      <c r="R71" s="4" t="n"/>
      <c r="S71" s="4" t="n"/>
      <c r="T71" s="4" t="n"/>
      <c r="U71" s="4" t="n"/>
      <c r="V71" s="4" t="n"/>
      <c r="W71" s="4" t="n"/>
      <c r="X71" s="4" t="n"/>
      <c r="Y71" s="4" t="n"/>
      <c r="Z71" s="4" t="n"/>
    </row>
    <row r="72" ht="15" customHeight="1" s="371">
      <c r="A72" s="34" t="n"/>
      <c r="B72" s="34" t="n"/>
      <c r="C72" s="34" t="n"/>
      <c r="D72" s="40">
        <f t="array" ref="D72">IFERROR(INDEX(INSUMOS!$C$9:$C$508,MATCH(C72,INSUMOS!$A$9:$A$508,0)),"")</f>
        <v/>
      </c>
      <c r="E72" s="169">
        <f t="array" ref="E72">IFERROR(INDEX(INSUMOS!$D$9:$D$508,MATCH(C72,INSUMOS!$A$9:$A$508,0)),"")</f>
        <v/>
      </c>
      <c r="F72" s="41" t="n"/>
      <c r="G72" s="41" t="n"/>
      <c r="H72" s="44">
        <f t="array" ref="H72">IFERROR(INDEX(INSUMOS!$E$9:$E$508,MATCH(C72,INSUMOS!$A$9:$A$508,0)),0)</f>
        <v/>
      </c>
      <c r="I72" s="45" t="n"/>
      <c r="J72" s="44">
        <f>IF($C72="","",F72/IF(G72=0,1,G72)*H72*(1+I72))</f>
        <v/>
      </c>
      <c r="K72" s="54" t="n"/>
      <c r="L72" s="47" t="n"/>
      <c r="M72" s="48" t="n"/>
      <c r="N72" s="48" t="n"/>
      <c r="O72" s="4" t="n"/>
      <c r="P72" s="4" t="n"/>
      <c r="Q72" s="4" t="n"/>
      <c r="R72" s="4" t="n"/>
      <c r="S72" s="4" t="n"/>
      <c r="T72" s="4" t="n"/>
      <c r="U72" s="4" t="n"/>
      <c r="V72" s="4" t="n"/>
      <c r="W72" s="4" t="n"/>
      <c r="X72" s="4" t="n"/>
      <c r="Y72" s="4" t="n"/>
      <c r="Z72" s="4" t="n"/>
    </row>
    <row r="73" ht="15" customHeight="1" s="371">
      <c r="A73" s="34" t="n"/>
      <c r="B73" s="34" t="n"/>
      <c r="C73" s="34" t="n"/>
      <c r="D73" s="40">
        <f t="array" ref="D73">IFERROR(INDEX(INSUMOS!$C$9:$C$508,MATCH(C73,INSUMOS!$A$9:$A$508,0)),"")</f>
        <v/>
      </c>
      <c r="E73" s="169">
        <f t="array" ref="E73">IFERROR(INDEX(INSUMOS!$D$9:$D$508,MATCH(C73,INSUMOS!$A$9:$A$508,0)),"")</f>
        <v/>
      </c>
      <c r="F73" s="41" t="n"/>
      <c r="G73" s="41" t="n"/>
      <c r="H73" s="44">
        <f t="array" ref="H73">IFERROR(INDEX(INSUMOS!$E$9:$E$508,MATCH(C73,INSUMOS!$A$9:$A$508,0)),0)</f>
        <v/>
      </c>
      <c r="I73" s="45" t="n"/>
      <c r="J73" s="44">
        <f>IF($C73="","",F73/IF(G73=0,1,G73)*H73*(1+I73))</f>
        <v/>
      </c>
      <c r="K73" s="54" t="n"/>
      <c r="L73" s="47" t="n"/>
      <c r="M73" s="48" t="n"/>
      <c r="N73" s="48" t="n"/>
      <c r="O73" s="4" t="n"/>
      <c r="P73" s="4" t="n"/>
      <c r="Q73" s="4" t="n"/>
      <c r="R73" s="4" t="n"/>
      <c r="S73" s="4" t="n"/>
      <c r="T73" s="4" t="n"/>
      <c r="U73" s="4" t="n"/>
      <c r="V73" s="4" t="n"/>
      <c r="W73" s="4" t="n"/>
      <c r="X73" s="4" t="n"/>
      <c r="Y73" s="4" t="n"/>
      <c r="Z73" s="4" t="n"/>
    </row>
    <row r="74" ht="15" customHeight="1" s="371">
      <c r="A74" s="34" t="n"/>
      <c r="B74" s="34" t="n"/>
      <c r="C74" s="34" t="n"/>
      <c r="D74" s="40">
        <f t="array" ref="D74">IFERROR(INDEX(INSUMOS!$C$9:$C$508,MATCH(C74,INSUMOS!$A$9:$A$508,0)),"")</f>
        <v/>
      </c>
      <c r="E74" s="169">
        <f t="array" ref="E74">IFERROR(INDEX(INSUMOS!$D$9:$D$508,MATCH(C74,INSUMOS!$A$9:$A$508,0)),"")</f>
        <v/>
      </c>
      <c r="F74" s="41" t="n"/>
      <c r="G74" s="41" t="n"/>
      <c r="H74" s="44">
        <f t="array" ref="H74">IFERROR(INDEX(INSUMOS!$E$9:$E$508,MATCH(C74,INSUMOS!$A$9:$A$508,0)),0)</f>
        <v/>
      </c>
      <c r="I74" s="45" t="n"/>
      <c r="J74" s="44">
        <f>IF($C74="","",F74/IF(G74=0,1,G74)*H74*(1+I74))</f>
        <v/>
      </c>
      <c r="K74" s="54" t="n"/>
      <c r="L74" s="47" t="n"/>
      <c r="M74" s="48" t="n"/>
      <c r="N74" s="48" t="n"/>
      <c r="O74" s="4" t="n"/>
      <c r="P74" s="4" t="n"/>
      <c r="Q74" s="4" t="n"/>
      <c r="R74" s="4" t="n"/>
      <c r="S74" s="4" t="n"/>
      <c r="T74" s="4" t="n"/>
      <c r="U74" s="4" t="n"/>
      <c r="V74" s="4" t="n"/>
      <c r="W74" s="4" t="n"/>
      <c r="X74" s="4" t="n"/>
      <c r="Y74" s="4" t="n"/>
      <c r="Z74" s="4" t="n"/>
    </row>
    <row r="75" ht="15" customHeight="1" s="371">
      <c r="A75" s="34" t="n"/>
      <c r="B75" s="34" t="n"/>
      <c r="C75" s="34" t="n"/>
      <c r="D75" s="40">
        <f t="array" ref="D75">IFERROR(INDEX(INSUMOS!$C$9:$C$508,MATCH(C75,INSUMOS!$A$9:$A$508,0)),"")</f>
        <v/>
      </c>
      <c r="E75" s="169">
        <f t="array" ref="E75">IFERROR(INDEX(INSUMOS!$D$9:$D$508,MATCH(C75,INSUMOS!$A$9:$A$508,0)),"")</f>
        <v/>
      </c>
      <c r="F75" s="41" t="n"/>
      <c r="G75" s="41" t="n"/>
      <c r="H75" s="44">
        <f t="array" ref="H75">IFERROR(INDEX(INSUMOS!$E$9:$E$508,MATCH(C75,INSUMOS!$A$9:$A$508,0)),0)</f>
        <v/>
      </c>
      <c r="I75" s="45" t="n"/>
      <c r="J75" s="44">
        <f>IF($C75="","",F75/IF(G75=0,1,G75)*H75*(1+I75))</f>
        <v/>
      </c>
      <c r="K75" s="54" t="n"/>
      <c r="L75" s="47" t="n"/>
      <c r="M75" s="48" t="n"/>
      <c r="N75" s="48" t="n"/>
      <c r="O75" s="4" t="n"/>
      <c r="P75" s="4" t="n"/>
      <c r="Q75" s="4" t="n"/>
      <c r="R75" s="4" t="n"/>
      <c r="S75" s="4" t="n"/>
      <c r="T75" s="4" t="n"/>
      <c r="U75" s="4" t="n"/>
      <c r="V75" s="4" t="n"/>
      <c r="W75" s="4" t="n"/>
      <c r="X75" s="4" t="n"/>
      <c r="Y75" s="4" t="n"/>
      <c r="Z75" s="4" t="n"/>
    </row>
    <row r="76" ht="15" customHeight="1" s="371">
      <c r="A76" s="34" t="n"/>
      <c r="B76" s="34" t="n"/>
      <c r="C76" s="34" t="n"/>
      <c r="D76" s="40">
        <f t="array" ref="D76">IFERROR(INDEX(INSUMOS!$C$9:$C$508,MATCH(C76,INSUMOS!$A$9:$A$508,0)),"")</f>
        <v/>
      </c>
      <c r="E76" s="169">
        <f t="array" ref="E76">IFERROR(INDEX(INSUMOS!$D$9:$D$508,MATCH(C76,INSUMOS!$A$9:$A$508,0)),"")</f>
        <v/>
      </c>
      <c r="F76" s="41" t="n"/>
      <c r="G76" s="41" t="n"/>
      <c r="H76" s="44">
        <f t="array" ref="H76">IFERROR(INDEX(INSUMOS!$E$9:$E$508,MATCH(C76,INSUMOS!$A$9:$A$508,0)),0)</f>
        <v/>
      </c>
      <c r="I76" s="45" t="n"/>
      <c r="J76" s="44">
        <f>IF($C76="","",F76/IF(G76=0,1,G76)*H76*(1+I76))</f>
        <v/>
      </c>
      <c r="K76" s="54" t="n"/>
      <c r="L76" s="47" t="n"/>
      <c r="M76" s="48" t="n"/>
      <c r="N76" s="48" t="n"/>
      <c r="O76" s="4" t="n"/>
      <c r="P76" s="4" t="n"/>
      <c r="Q76" s="4" t="n"/>
      <c r="R76" s="4" t="n"/>
      <c r="S76" s="4" t="n"/>
      <c r="T76" s="4" t="n"/>
      <c r="U76" s="4" t="n"/>
      <c r="V76" s="4" t="n"/>
      <c r="W76" s="4" t="n"/>
      <c r="X76" s="4" t="n"/>
      <c r="Y76" s="4" t="n"/>
      <c r="Z76" s="4" t="n"/>
    </row>
    <row r="77" ht="15" customHeight="1" s="371">
      <c r="A77" s="34" t="n"/>
      <c r="B77" s="34" t="n"/>
      <c r="C77" s="34" t="n"/>
      <c r="D77" s="40">
        <f t="array" ref="D77">IFERROR(INDEX(INSUMOS!$C$9:$C$508,MATCH(C77,INSUMOS!$A$9:$A$508,0)),"")</f>
        <v/>
      </c>
      <c r="E77" s="169">
        <f t="array" ref="E77">IFERROR(INDEX(INSUMOS!$D$9:$D$508,MATCH(C77,INSUMOS!$A$9:$A$508,0)),"")</f>
        <v/>
      </c>
      <c r="F77" s="41" t="n"/>
      <c r="G77" s="41" t="n"/>
      <c r="H77" s="44">
        <f t="array" ref="H77">IFERROR(INDEX(INSUMOS!$E$9:$E$508,MATCH(C77,INSUMOS!$A$9:$A$508,0)),0)</f>
        <v/>
      </c>
      <c r="I77" s="45" t="n"/>
      <c r="J77" s="44">
        <f>IF($C77="","",F77/IF(G77=0,1,G77)*H77*(1+I77))</f>
        <v/>
      </c>
      <c r="K77" s="54" t="n"/>
      <c r="L77" s="47" t="n"/>
      <c r="M77" s="48" t="n"/>
      <c r="N77" s="48" t="n"/>
      <c r="O77" s="4" t="n"/>
      <c r="P77" s="4" t="n"/>
      <c r="Q77" s="4" t="n"/>
      <c r="R77" s="4" t="n"/>
      <c r="S77" s="4" t="n"/>
      <c r="T77" s="4" t="n"/>
      <c r="U77" s="4" t="n"/>
      <c r="V77" s="4" t="n"/>
      <c r="W77" s="4" t="n"/>
      <c r="X77" s="4" t="n"/>
      <c r="Y77" s="4" t="n"/>
      <c r="Z77" s="4" t="n"/>
    </row>
    <row r="78" ht="15" customHeight="1" s="371">
      <c r="A78" s="34" t="n"/>
      <c r="B78" s="34" t="n"/>
      <c r="C78" s="34" t="n"/>
      <c r="D78" s="40">
        <f t="array" ref="D78">IFERROR(INDEX(INSUMOS!$C$9:$C$508,MATCH(C78,INSUMOS!$A$9:$A$508,0)),"")</f>
        <v/>
      </c>
      <c r="E78" s="169">
        <f t="array" ref="E78">IFERROR(INDEX(INSUMOS!$D$9:$D$508,MATCH(C78,INSUMOS!$A$9:$A$508,0)),"")</f>
        <v/>
      </c>
      <c r="F78" s="41" t="n"/>
      <c r="G78" s="41" t="n"/>
      <c r="H78" s="44">
        <f t="array" ref="H78">IFERROR(INDEX(INSUMOS!$E$9:$E$508,MATCH(C78,INSUMOS!$A$9:$A$508,0)),0)</f>
        <v/>
      </c>
      <c r="I78" s="45" t="n"/>
      <c r="J78" s="44">
        <f>IF($C78="","",F78/IF(G78=0,1,G78)*H78*(1+I78))</f>
        <v/>
      </c>
      <c r="K78" s="54" t="n"/>
      <c r="L78" s="47" t="n"/>
      <c r="M78" s="48" t="n"/>
      <c r="N78" s="48" t="n"/>
      <c r="O78" s="4" t="n"/>
      <c r="P78" s="4" t="n"/>
      <c r="Q78" s="4" t="n"/>
      <c r="R78" s="4" t="n"/>
      <c r="S78" s="4" t="n"/>
      <c r="T78" s="4" t="n"/>
      <c r="U78" s="4" t="n"/>
      <c r="V78" s="4" t="n"/>
      <c r="W78" s="4" t="n"/>
      <c r="X78" s="4" t="n"/>
      <c r="Y78" s="4" t="n"/>
      <c r="Z78" s="4" t="n"/>
    </row>
    <row r="79" ht="15" customHeight="1" s="371">
      <c r="A79" s="34" t="n"/>
      <c r="B79" s="34" t="n"/>
      <c r="C79" s="34" t="n"/>
      <c r="D79" s="40">
        <f t="array" ref="D79">IFERROR(INDEX(INSUMOS!$C$9:$C$508,MATCH(C79,INSUMOS!$A$9:$A$508,0)),"")</f>
        <v/>
      </c>
      <c r="E79" s="169">
        <f t="array" ref="E79">IFERROR(INDEX(INSUMOS!$D$9:$D$508,MATCH(C79,INSUMOS!$A$9:$A$508,0)),"")</f>
        <v/>
      </c>
      <c r="F79" s="41" t="n"/>
      <c r="G79" s="41" t="n"/>
      <c r="H79" s="44">
        <f t="array" ref="H79">IFERROR(INDEX(INSUMOS!$E$9:$E$508,MATCH(C79,INSUMOS!$A$9:$A$508,0)),0)</f>
        <v/>
      </c>
      <c r="I79" s="45" t="n"/>
      <c r="J79" s="44">
        <f>IF($C79="","",F79/IF(G79=0,1,G79)*H79*(1+I79))</f>
        <v/>
      </c>
      <c r="K79" s="54" t="n"/>
      <c r="L79" s="47" t="n"/>
      <c r="M79" s="48" t="n"/>
      <c r="N79" s="48" t="n"/>
      <c r="O79" s="4" t="n"/>
      <c r="P79" s="4" t="n"/>
      <c r="Q79" s="4" t="n"/>
      <c r="R79" s="4" t="n"/>
      <c r="S79" s="4" t="n"/>
      <c r="T79" s="4" t="n"/>
      <c r="U79" s="4" t="n"/>
      <c r="V79" s="4" t="n"/>
      <c r="W79" s="4" t="n"/>
      <c r="X79" s="4" t="n"/>
      <c r="Y79" s="4" t="n"/>
      <c r="Z79" s="4" t="n"/>
    </row>
    <row r="80" ht="15" customHeight="1" s="371">
      <c r="A80" s="34" t="n"/>
      <c r="B80" s="34" t="n"/>
      <c r="C80" s="34" t="n"/>
      <c r="D80" s="40">
        <f t="array" ref="D80">IFERROR(INDEX(INSUMOS!$C$9:$C$508,MATCH(C80,INSUMOS!$A$9:$A$508,0)),"")</f>
        <v/>
      </c>
      <c r="E80" s="169">
        <f t="array" ref="E80">IFERROR(INDEX(INSUMOS!$D$9:$D$508,MATCH(C80,INSUMOS!$A$9:$A$508,0)),"")</f>
        <v/>
      </c>
      <c r="F80" s="41" t="n"/>
      <c r="G80" s="41" t="n"/>
      <c r="H80" s="44">
        <f t="array" ref="H80">IFERROR(INDEX(INSUMOS!$E$9:$E$508,MATCH(C80,INSUMOS!$A$9:$A$508,0)),0)</f>
        <v/>
      </c>
      <c r="I80" s="45" t="n"/>
      <c r="J80" s="44">
        <f>IF($C80="","",F80/IF(G80=0,1,G80)*H80*(1+I80))</f>
        <v/>
      </c>
      <c r="K80" s="54" t="n"/>
      <c r="L80" s="47" t="n"/>
      <c r="M80" s="48" t="n"/>
      <c r="N80" s="48" t="n"/>
      <c r="O80" s="4" t="n"/>
      <c r="P80" s="4" t="n"/>
      <c r="Q80" s="4" t="n"/>
      <c r="R80" s="4" t="n"/>
      <c r="S80" s="4" t="n"/>
      <c r="T80" s="4" t="n"/>
      <c r="U80" s="4" t="n"/>
      <c r="V80" s="4" t="n"/>
      <c r="W80" s="4" t="n"/>
      <c r="X80" s="4" t="n"/>
      <c r="Y80" s="4" t="n"/>
      <c r="Z80" s="4" t="n"/>
    </row>
    <row r="81" ht="15" customHeight="1" s="371">
      <c r="A81" s="34" t="n"/>
      <c r="B81" s="34" t="n"/>
      <c r="C81" s="34" t="n"/>
      <c r="D81" s="40">
        <f t="array" ref="D81">IFERROR(INDEX(INSUMOS!$C$9:$C$508,MATCH(C81,INSUMOS!$A$9:$A$508,0)),"")</f>
        <v/>
      </c>
      <c r="E81" s="169">
        <f t="array" ref="E81">IFERROR(INDEX(INSUMOS!$D$9:$D$508,MATCH(C81,INSUMOS!$A$9:$A$508,0)),"")</f>
        <v/>
      </c>
      <c r="F81" s="41" t="n"/>
      <c r="G81" s="41" t="n"/>
      <c r="H81" s="44">
        <f t="array" ref="H81">IFERROR(INDEX(INSUMOS!$E$9:$E$508,MATCH(C81,INSUMOS!$A$9:$A$508,0)),0)</f>
        <v/>
      </c>
      <c r="I81" s="45" t="n"/>
      <c r="J81" s="44">
        <f>IF($C81="","",F81/IF(G81=0,1,G81)*H81*(1+I81))</f>
        <v/>
      </c>
      <c r="K81" s="54" t="n"/>
      <c r="L81" s="47" t="n"/>
      <c r="M81" s="48" t="n"/>
      <c r="N81" s="48" t="n"/>
      <c r="O81" s="4" t="n"/>
      <c r="P81" s="4" t="n"/>
      <c r="Q81" s="4" t="n"/>
      <c r="R81" s="4" t="n"/>
      <c r="S81" s="4" t="n"/>
      <c r="T81" s="4" t="n"/>
      <c r="U81" s="4" t="n"/>
      <c r="V81" s="4" t="n"/>
      <c r="W81" s="4" t="n"/>
      <c r="X81" s="4" t="n"/>
      <c r="Y81" s="4" t="n"/>
      <c r="Z81" s="4" t="n"/>
    </row>
    <row r="82" ht="15" customHeight="1" s="371">
      <c r="A82" s="34" t="n"/>
      <c r="B82" s="34" t="n"/>
      <c r="C82" s="34" t="n"/>
      <c r="D82" s="40">
        <f t="array" ref="D82">IFERROR(INDEX(INSUMOS!$C$9:$C$508,MATCH(C82,INSUMOS!$A$9:$A$508,0)),"")</f>
        <v/>
      </c>
      <c r="E82" s="169">
        <f t="array" ref="E82">IFERROR(INDEX(INSUMOS!$D$9:$D$508,MATCH(C82,INSUMOS!$A$9:$A$508,0)),"")</f>
        <v/>
      </c>
      <c r="F82" s="41" t="n"/>
      <c r="G82" s="41" t="n"/>
      <c r="H82" s="44">
        <f t="array" ref="H82">IFERROR(INDEX(INSUMOS!$E$9:$E$508,MATCH(C82,INSUMOS!$A$9:$A$508,0)),0)</f>
        <v/>
      </c>
      <c r="I82" s="45" t="n"/>
      <c r="J82" s="44">
        <f>IF($C82="","",F82/IF(G82=0,1,G82)*H82*(1+I82))</f>
        <v/>
      </c>
      <c r="K82" s="54" t="n"/>
      <c r="L82" s="47" t="n"/>
      <c r="M82" s="48" t="n"/>
      <c r="N82" s="48" t="n"/>
      <c r="O82" s="4" t="n"/>
      <c r="P82" s="4" t="n"/>
      <c r="Q82" s="4" t="n"/>
      <c r="R82" s="4" t="n"/>
      <c r="S82" s="4" t="n"/>
      <c r="T82" s="4" t="n"/>
      <c r="U82" s="4" t="n"/>
      <c r="V82" s="4" t="n"/>
      <c r="W82" s="4" t="n"/>
      <c r="X82" s="4" t="n"/>
      <c r="Y82" s="4" t="n"/>
      <c r="Z82" s="4" t="n"/>
    </row>
    <row r="83" ht="15" customHeight="1" s="371">
      <c r="A83" s="34" t="n"/>
      <c r="B83" s="34" t="n"/>
      <c r="C83" s="34" t="n"/>
      <c r="D83" s="40">
        <f t="array" ref="D83">IFERROR(INDEX(INSUMOS!$C$9:$C$508,MATCH(C83,INSUMOS!$A$9:$A$508,0)),"")</f>
        <v/>
      </c>
      <c r="E83" s="169">
        <f t="array" ref="E83">IFERROR(INDEX(INSUMOS!$D$9:$D$508,MATCH(C83,INSUMOS!$A$9:$A$508,0)),"")</f>
        <v/>
      </c>
      <c r="F83" s="41" t="n"/>
      <c r="G83" s="41" t="n"/>
      <c r="H83" s="44">
        <f t="array" ref="H83">IFERROR(INDEX(INSUMOS!$E$9:$E$508,MATCH(C83,INSUMOS!$A$9:$A$508,0)),0)</f>
        <v/>
      </c>
      <c r="I83" s="45" t="n"/>
      <c r="J83" s="44">
        <f>IF($C83="","",F83/IF(G83=0,1,G83)*H83*(1+I83))</f>
        <v/>
      </c>
      <c r="K83" s="54" t="n"/>
      <c r="L83" s="47" t="n"/>
      <c r="M83" s="48" t="n"/>
      <c r="N83" s="48" t="n"/>
      <c r="O83" s="4" t="n"/>
      <c r="P83" s="4" t="n"/>
      <c r="Q83" s="4" t="n"/>
      <c r="R83" s="4" t="n"/>
      <c r="S83" s="4" t="n"/>
      <c r="T83" s="4" t="n"/>
      <c r="U83" s="4" t="n"/>
      <c r="V83" s="4" t="n"/>
      <c r="W83" s="4" t="n"/>
      <c r="X83" s="4" t="n"/>
      <c r="Y83" s="4" t="n"/>
      <c r="Z83" s="4" t="n"/>
    </row>
    <row r="84" ht="15" customHeight="1" s="371">
      <c r="A84" s="34" t="n"/>
      <c r="B84" s="34" t="n"/>
      <c r="C84" s="34" t="n"/>
      <c r="D84" s="40">
        <f t="array" ref="D84">IFERROR(INDEX(INSUMOS!$C$9:$C$508,MATCH(C84,INSUMOS!$A$9:$A$508,0)),"")</f>
        <v/>
      </c>
      <c r="E84" s="169">
        <f t="array" ref="E84">IFERROR(INDEX(INSUMOS!$D$9:$D$508,MATCH(C84,INSUMOS!$A$9:$A$508,0)),"")</f>
        <v/>
      </c>
      <c r="F84" s="41" t="n"/>
      <c r="G84" s="41" t="n"/>
      <c r="H84" s="44">
        <f t="array" ref="H84">IFERROR(INDEX(INSUMOS!$E$9:$E$508,MATCH(C84,INSUMOS!$A$9:$A$508,0)),0)</f>
        <v/>
      </c>
      <c r="I84" s="45" t="n"/>
      <c r="J84" s="44">
        <f>IF($C84="","",F84/IF(G84=0,1,G84)*H84*(1+I84))</f>
        <v/>
      </c>
      <c r="K84" s="54" t="n"/>
      <c r="L84" s="47" t="n"/>
      <c r="M84" s="48" t="n"/>
      <c r="N84" s="48" t="n"/>
      <c r="O84" s="4" t="n"/>
      <c r="P84" s="4" t="n"/>
      <c r="Q84" s="4" t="n"/>
      <c r="R84" s="4" t="n"/>
      <c r="S84" s="4" t="n"/>
      <c r="T84" s="4" t="n"/>
      <c r="U84" s="4" t="n"/>
      <c r="V84" s="4" t="n"/>
      <c r="W84" s="4" t="n"/>
      <c r="X84" s="4" t="n"/>
      <c r="Y84" s="4" t="n"/>
      <c r="Z84" s="4" t="n"/>
    </row>
    <row r="85" ht="15" customHeight="1" s="371">
      <c r="A85" s="34" t="n"/>
      <c r="B85" s="34" t="n"/>
      <c r="C85" s="34" t="n"/>
      <c r="D85" s="40">
        <f t="array" ref="D85">IFERROR(INDEX(INSUMOS!$C$9:$C$508,MATCH(C85,INSUMOS!$A$9:$A$508,0)),"")</f>
        <v/>
      </c>
      <c r="E85" s="169">
        <f t="array" ref="E85">IFERROR(INDEX(INSUMOS!$D$9:$D$508,MATCH(C85,INSUMOS!$A$9:$A$508,0)),"")</f>
        <v/>
      </c>
      <c r="F85" s="41" t="n"/>
      <c r="G85" s="41" t="n"/>
      <c r="H85" s="44">
        <f t="array" ref="H85">IFERROR(INDEX(INSUMOS!$E$9:$E$508,MATCH(C85,INSUMOS!$A$9:$A$508,0)),0)</f>
        <v/>
      </c>
      <c r="I85" s="45" t="n"/>
      <c r="J85" s="44">
        <f>IF($C85="","",F85/IF(G85=0,1,G85)*H85*(1+I85))</f>
        <v/>
      </c>
      <c r="K85" s="54" t="n"/>
      <c r="L85" s="47" t="n"/>
      <c r="M85" s="48" t="n"/>
      <c r="N85" s="48" t="n"/>
      <c r="O85" s="4" t="n"/>
      <c r="P85" s="4" t="n"/>
      <c r="Q85" s="4" t="n"/>
      <c r="R85" s="4" t="n"/>
      <c r="S85" s="4" t="n"/>
      <c r="T85" s="4" t="n"/>
      <c r="U85" s="4" t="n"/>
      <c r="V85" s="4" t="n"/>
      <c r="W85" s="4" t="n"/>
      <c r="X85" s="4" t="n"/>
      <c r="Y85" s="4" t="n"/>
      <c r="Z85" s="4" t="n"/>
    </row>
    <row r="86" ht="15" customHeight="1" s="371">
      <c r="A86" s="34" t="n"/>
      <c r="B86" s="34" t="n"/>
      <c r="C86" s="34" t="n"/>
      <c r="D86" s="40">
        <f t="array" ref="D86">IFERROR(INDEX(INSUMOS!$C$9:$C$508,MATCH(C86,INSUMOS!$A$9:$A$508,0)),"")</f>
        <v/>
      </c>
      <c r="E86" s="169">
        <f t="array" ref="E86">IFERROR(INDEX(INSUMOS!$D$9:$D$508,MATCH(C86,INSUMOS!$A$9:$A$508,0)),"")</f>
        <v/>
      </c>
      <c r="F86" s="41" t="n"/>
      <c r="G86" s="41" t="n"/>
      <c r="H86" s="44">
        <f t="array" ref="H86">IFERROR(INDEX(INSUMOS!$E$9:$E$508,MATCH(C86,INSUMOS!$A$9:$A$508,0)),0)</f>
        <v/>
      </c>
      <c r="I86" s="45" t="n"/>
      <c r="J86" s="44">
        <f>IF($C86="","",F86/IF(G86=0,1,G86)*H86*(1+I86))</f>
        <v/>
      </c>
      <c r="K86" s="54" t="n"/>
      <c r="L86" s="47" t="n"/>
      <c r="M86" s="48" t="n"/>
      <c r="N86" s="48" t="n"/>
      <c r="O86" s="4" t="n"/>
      <c r="P86" s="4" t="n"/>
      <c r="Q86" s="4" t="n"/>
      <c r="R86" s="4" t="n"/>
      <c r="S86" s="4" t="n"/>
      <c r="T86" s="4" t="n"/>
      <c r="U86" s="4" t="n"/>
      <c r="V86" s="4" t="n"/>
      <c r="W86" s="4" t="n"/>
      <c r="X86" s="4" t="n"/>
      <c r="Y86" s="4" t="n"/>
      <c r="Z86" s="4" t="n"/>
    </row>
    <row r="87" ht="15" customHeight="1" s="371">
      <c r="A87" s="34" t="n"/>
      <c r="B87" s="34" t="n"/>
      <c r="C87" s="34" t="n"/>
      <c r="D87" s="40">
        <f t="array" ref="D87">IFERROR(INDEX(INSUMOS!$C$9:$C$508,MATCH(C87,INSUMOS!$A$9:$A$508,0)),"")</f>
        <v/>
      </c>
      <c r="E87" s="169">
        <f t="array" ref="E87">IFERROR(INDEX(INSUMOS!$D$9:$D$508,MATCH(C87,INSUMOS!$A$9:$A$508,0)),"")</f>
        <v/>
      </c>
      <c r="F87" s="41" t="n"/>
      <c r="G87" s="41" t="n"/>
      <c r="H87" s="44">
        <f t="array" ref="H87">IFERROR(INDEX(INSUMOS!$E$9:$E$508,MATCH(C87,INSUMOS!$A$9:$A$508,0)),0)</f>
        <v/>
      </c>
      <c r="I87" s="45" t="n"/>
      <c r="J87" s="44">
        <f>IF($C87="","",F87/IF(G87=0,1,G87)*H87*(1+I87))</f>
        <v/>
      </c>
      <c r="K87" s="54" t="n"/>
      <c r="L87" s="47" t="n"/>
      <c r="M87" s="48" t="n"/>
      <c r="N87" s="48" t="n"/>
      <c r="O87" s="4" t="n"/>
      <c r="P87" s="4" t="n"/>
      <c r="Q87" s="4" t="n"/>
      <c r="R87" s="4" t="n"/>
      <c r="S87" s="4" t="n"/>
      <c r="T87" s="4" t="n"/>
      <c r="U87" s="4" t="n"/>
      <c r="V87" s="4" t="n"/>
      <c r="W87" s="4" t="n"/>
      <c r="X87" s="4" t="n"/>
      <c r="Y87" s="4" t="n"/>
      <c r="Z87" s="4" t="n"/>
    </row>
    <row r="88" ht="15" customHeight="1" s="371">
      <c r="A88" s="34" t="n"/>
      <c r="B88" s="34" t="n"/>
      <c r="C88" s="34" t="n"/>
      <c r="D88" s="40">
        <f t="array" ref="D88">IFERROR(INDEX(INSUMOS!$C$9:$C$508,MATCH(C88,INSUMOS!$A$9:$A$508,0)),"")</f>
        <v/>
      </c>
      <c r="E88" s="169">
        <f t="array" ref="E88">IFERROR(INDEX(INSUMOS!$D$9:$D$508,MATCH(C88,INSUMOS!$A$9:$A$508,0)),"")</f>
        <v/>
      </c>
      <c r="F88" s="41" t="n"/>
      <c r="G88" s="41" t="n"/>
      <c r="H88" s="44">
        <f t="array" ref="H88">IFERROR(INDEX(INSUMOS!$E$9:$E$508,MATCH(C88,INSUMOS!$A$9:$A$508,0)),0)</f>
        <v/>
      </c>
      <c r="I88" s="45" t="n"/>
      <c r="J88" s="44">
        <f>IF($C88="","",F88/IF(G88=0,1,G88)*H88*(1+I88))</f>
        <v/>
      </c>
      <c r="K88" s="54" t="n"/>
      <c r="L88" s="47" t="n"/>
      <c r="M88" s="48" t="n"/>
      <c r="N88" s="48" t="n"/>
      <c r="O88" s="4" t="n"/>
      <c r="P88" s="4" t="n"/>
      <c r="Q88" s="4" t="n"/>
      <c r="R88" s="4" t="n"/>
      <c r="S88" s="4" t="n"/>
      <c r="T88" s="4" t="n"/>
      <c r="U88" s="4" t="n"/>
      <c r="V88" s="4" t="n"/>
      <c r="W88" s="4" t="n"/>
      <c r="X88" s="4" t="n"/>
      <c r="Y88" s="4" t="n"/>
      <c r="Z88" s="4" t="n"/>
    </row>
    <row r="89" ht="15" customHeight="1" s="371">
      <c r="A89" s="34" t="n"/>
      <c r="B89" s="34" t="n"/>
      <c r="C89" s="34" t="n"/>
      <c r="D89" s="40">
        <f t="array" ref="D89">IFERROR(INDEX(INSUMOS!$C$9:$C$508,MATCH(C89,INSUMOS!$A$9:$A$508,0)),"")</f>
        <v/>
      </c>
      <c r="E89" s="169">
        <f t="array" ref="E89">IFERROR(INDEX(INSUMOS!$D$9:$D$508,MATCH(C89,INSUMOS!$A$9:$A$508,0)),"")</f>
        <v/>
      </c>
      <c r="F89" s="41" t="n"/>
      <c r="G89" s="41" t="n"/>
      <c r="H89" s="44">
        <f t="array" ref="H89">IFERROR(INDEX(INSUMOS!$E$9:$E$508,MATCH(C89,INSUMOS!$A$9:$A$508,0)),0)</f>
        <v/>
      </c>
      <c r="I89" s="45" t="n"/>
      <c r="J89" s="44">
        <f>IF($C89="","",F89/IF(G89=0,1,G89)*H89*(1+I89))</f>
        <v/>
      </c>
      <c r="K89" s="54" t="n"/>
      <c r="L89" s="47" t="n"/>
      <c r="M89" s="48" t="n"/>
      <c r="N89" s="48" t="n"/>
      <c r="O89" s="4" t="n"/>
      <c r="P89" s="4" t="n"/>
      <c r="Q89" s="4" t="n"/>
      <c r="R89" s="4" t="n"/>
      <c r="S89" s="4" t="n"/>
      <c r="T89" s="4" t="n"/>
      <c r="U89" s="4" t="n"/>
      <c r="V89" s="4" t="n"/>
      <c r="W89" s="4" t="n"/>
      <c r="X89" s="4" t="n"/>
      <c r="Y89" s="4" t="n"/>
      <c r="Z89" s="4" t="n"/>
    </row>
    <row r="90" ht="15" customHeight="1" s="371">
      <c r="A90" s="34" t="n"/>
      <c r="B90" s="34" t="n"/>
      <c r="C90" s="34" t="n"/>
      <c r="D90" s="40">
        <f t="array" ref="D90">IFERROR(INDEX(INSUMOS!$C$9:$C$508,MATCH(C90,INSUMOS!$A$9:$A$508,0)),"")</f>
        <v/>
      </c>
      <c r="E90" s="169">
        <f t="array" ref="E90">IFERROR(INDEX(INSUMOS!$D$9:$D$508,MATCH(C90,INSUMOS!$A$9:$A$508,0)),"")</f>
        <v/>
      </c>
      <c r="F90" s="41" t="n"/>
      <c r="G90" s="41" t="n"/>
      <c r="H90" s="44">
        <f t="array" ref="H90">IFERROR(INDEX(INSUMOS!$E$9:$E$508,MATCH(C90,INSUMOS!$A$9:$A$508,0)),0)</f>
        <v/>
      </c>
      <c r="I90" s="45" t="n"/>
      <c r="J90" s="44">
        <f>IF($C90="","",F90/IF(G90=0,1,G90)*H90*(1+I90))</f>
        <v/>
      </c>
      <c r="K90" s="54" t="n"/>
      <c r="L90" s="47" t="n"/>
      <c r="M90" s="48" t="n"/>
      <c r="N90" s="48" t="n"/>
      <c r="O90" s="4" t="n"/>
      <c r="P90" s="4" t="n"/>
      <c r="Q90" s="4" t="n"/>
      <c r="R90" s="4" t="n"/>
      <c r="S90" s="4" t="n"/>
      <c r="T90" s="4" t="n"/>
      <c r="U90" s="4" t="n"/>
      <c r="V90" s="4" t="n"/>
      <c r="W90" s="4" t="n"/>
      <c r="X90" s="4" t="n"/>
      <c r="Y90" s="4" t="n"/>
      <c r="Z90" s="4" t="n"/>
    </row>
    <row r="91" ht="15" customHeight="1" s="371">
      <c r="A91" s="34" t="n"/>
      <c r="B91" s="34" t="n"/>
      <c r="C91" s="34" t="n"/>
      <c r="D91" s="40">
        <f t="array" ref="D91">IFERROR(INDEX(INSUMOS!$C$9:$C$508,MATCH(C91,INSUMOS!$A$9:$A$508,0)),"")</f>
        <v/>
      </c>
      <c r="E91" s="169">
        <f t="array" ref="E91">IFERROR(INDEX(INSUMOS!$D$9:$D$508,MATCH(C91,INSUMOS!$A$9:$A$508,0)),"")</f>
        <v/>
      </c>
      <c r="F91" s="41" t="n"/>
      <c r="G91" s="41" t="n"/>
      <c r="H91" s="44">
        <f t="array" ref="H91">IFERROR(INDEX(INSUMOS!$E$9:$E$508,MATCH(C91,INSUMOS!$A$9:$A$508,0)),0)</f>
        <v/>
      </c>
      <c r="I91" s="45" t="n"/>
      <c r="J91" s="44">
        <f>IF($C91="","",F91/IF(G91=0,1,G91)*H91*(1+I91))</f>
        <v/>
      </c>
      <c r="K91" s="54" t="n"/>
      <c r="L91" s="47" t="n"/>
      <c r="M91" s="48" t="n"/>
      <c r="N91" s="48" t="n"/>
      <c r="O91" s="4" t="n"/>
      <c r="P91" s="4" t="n"/>
      <c r="Q91" s="4" t="n"/>
      <c r="R91" s="4" t="n"/>
      <c r="S91" s="4" t="n"/>
      <c r="T91" s="4" t="n"/>
      <c r="U91" s="4" t="n"/>
      <c r="V91" s="4" t="n"/>
      <c r="W91" s="4" t="n"/>
      <c r="X91" s="4" t="n"/>
      <c r="Y91" s="4" t="n"/>
      <c r="Z91" s="4" t="n"/>
    </row>
    <row r="92" ht="15" customHeight="1" s="371">
      <c r="A92" s="34" t="n"/>
      <c r="B92" s="34" t="n"/>
      <c r="C92" s="34" t="n"/>
      <c r="D92" s="40">
        <f t="array" ref="D92">IFERROR(INDEX(INSUMOS!$C$9:$C$508,MATCH(C92,INSUMOS!$A$9:$A$508,0)),"")</f>
        <v/>
      </c>
      <c r="E92" s="169">
        <f t="array" ref="E92">IFERROR(INDEX(INSUMOS!$D$9:$D$508,MATCH(C92,INSUMOS!$A$9:$A$508,0)),"")</f>
        <v/>
      </c>
      <c r="F92" s="41" t="n"/>
      <c r="G92" s="41" t="n"/>
      <c r="H92" s="44">
        <f t="array" ref="H92">IFERROR(INDEX(INSUMOS!$E$9:$E$508,MATCH(C92,INSUMOS!$A$9:$A$508,0)),0)</f>
        <v/>
      </c>
      <c r="I92" s="45" t="n"/>
      <c r="J92" s="44">
        <f>IF($C92="","",F92/IF(G92=0,1,G92)*H92*(1+I92))</f>
        <v/>
      </c>
      <c r="K92" s="54" t="n"/>
      <c r="L92" s="47" t="n"/>
      <c r="M92" s="48" t="n"/>
      <c r="N92" s="48" t="n"/>
      <c r="O92" s="4" t="n"/>
      <c r="P92" s="4" t="n"/>
      <c r="Q92" s="4" t="n"/>
      <c r="R92" s="4" t="n"/>
      <c r="S92" s="4" t="n"/>
      <c r="T92" s="4" t="n"/>
      <c r="U92" s="4" t="n"/>
      <c r="V92" s="4" t="n"/>
      <c r="W92" s="4" t="n"/>
      <c r="X92" s="4" t="n"/>
      <c r="Y92" s="4" t="n"/>
      <c r="Z92" s="4" t="n"/>
    </row>
    <row r="93" ht="15" customHeight="1" s="371">
      <c r="A93" s="34" t="n"/>
      <c r="B93" s="34" t="n"/>
      <c r="C93" s="34" t="n"/>
      <c r="D93" s="40">
        <f t="array" ref="D93">IFERROR(INDEX(INSUMOS!$C$9:$C$508,MATCH(C93,INSUMOS!$A$9:$A$508,0)),"")</f>
        <v/>
      </c>
      <c r="E93" s="169">
        <f t="array" ref="E93">IFERROR(INDEX(INSUMOS!$D$9:$D$508,MATCH(C93,INSUMOS!$A$9:$A$508,0)),"")</f>
        <v/>
      </c>
      <c r="F93" s="41" t="n"/>
      <c r="G93" s="41" t="n"/>
      <c r="H93" s="44">
        <f t="array" ref="H93">IFERROR(INDEX(INSUMOS!$E$9:$E$508,MATCH(C93,INSUMOS!$A$9:$A$508,0)),0)</f>
        <v/>
      </c>
      <c r="I93" s="45" t="n"/>
      <c r="J93" s="44">
        <f>IF($C93="","",F93/IF(G93=0,1,G93)*H93*(1+I93))</f>
        <v/>
      </c>
      <c r="K93" s="54" t="n"/>
      <c r="L93" s="47" t="n"/>
      <c r="M93" s="48" t="n"/>
      <c r="N93" s="48" t="n"/>
      <c r="O93" s="4" t="n"/>
      <c r="P93" s="4" t="n"/>
      <c r="Q93" s="4" t="n"/>
      <c r="R93" s="4" t="n"/>
      <c r="S93" s="4" t="n"/>
      <c r="T93" s="4" t="n"/>
      <c r="U93" s="4" t="n"/>
      <c r="V93" s="4" t="n"/>
      <c r="W93" s="4" t="n"/>
      <c r="X93" s="4" t="n"/>
      <c r="Y93" s="4" t="n"/>
      <c r="Z93" s="4" t="n"/>
    </row>
    <row r="94" ht="15" customHeight="1" s="371">
      <c r="A94" s="34" t="n"/>
      <c r="B94" s="34" t="n"/>
      <c r="C94" s="34" t="n"/>
      <c r="D94" s="40">
        <f t="array" ref="D94">IFERROR(INDEX(INSUMOS!$C$9:$C$508,MATCH(C94,INSUMOS!$A$9:$A$508,0)),"")</f>
        <v/>
      </c>
      <c r="E94" s="169">
        <f t="array" ref="E94">IFERROR(INDEX(INSUMOS!$D$9:$D$508,MATCH(C94,INSUMOS!$A$9:$A$508,0)),"")</f>
        <v/>
      </c>
      <c r="F94" s="41" t="n"/>
      <c r="G94" s="41" t="n"/>
      <c r="H94" s="44">
        <f t="array" ref="H94">IFERROR(INDEX(INSUMOS!$E$9:$E$508,MATCH(C94,INSUMOS!$A$9:$A$508,0)),0)</f>
        <v/>
      </c>
      <c r="I94" s="45" t="n"/>
      <c r="J94" s="44">
        <f>IF($C94="","",F94/IF(G94=0,1,G94)*H94*(1+I94))</f>
        <v/>
      </c>
      <c r="K94" s="54" t="n"/>
      <c r="L94" s="47" t="n"/>
      <c r="M94" s="48" t="n"/>
      <c r="N94" s="48" t="n"/>
      <c r="O94" s="4" t="n"/>
      <c r="P94" s="4" t="n"/>
      <c r="Q94" s="4" t="n"/>
      <c r="R94" s="4" t="n"/>
      <c r="S94" s="4" t="n"/>
      <c r="T94" s="4" t="n"/>
      <c r="U94" s="4" t="n"/>
      <c r="V94" s="4" t="n"/>
      <c r="W94" s="4" t="n"/>
      <c r="X94" s="4" t="n"/>
      <c r="Y94" s="4" t="n"/>
      <c r="Z94" s="4" t="n"/>
    </row>
    <row r="95" ht="15" customHeight="1" s="371">
      <c r="A95" s="34" t="n"/>
      <c r="B95" s="34" t="n"/>
      <c r="C95" s="34" t="n"/>
      <c r="D95" s="40">
        <f t="array" ref="D95">IFERROR(INDEX(INSUMOS!$C$9:$C$508,MATCH(C95,INSUMOS!$A$9:$A$508,0)),"")</f>
        <v/>
      </c>
      <c r="E95" s="169">
        <f t="array" ref="E95">IFERROR(INDEX(INSUMOS!$D$9:$D$508,MATCH(C95,INSUMOS!$A$9:$A$508,0)),"")</f>
        <v/>
      </c>
      <c r="F95" s="41" t="n"/>
      <c r="G95" s="41" t="n"/>
      <c r="H95" s="44">
        <f t="array" ref="H95">IFERROR(INDEX(INSUMOS!$E$9:$E$508,MATCH(C95,INSUMOS!$A$9:$A$508,0)),0)</f>
        <v/>
      </c>
      <c r="I95" s="45" t="n"/>
      <c r="J95" s="44">
        <f>IF($C95="","",F95/IF(G95=0,1,G95)*H95*(1+I95))</f>
        <v/>
      </c>
      <c r="K95" s="54" t="n"/>
      <c r="L95" s="47" t="n"/>
      <c r="M95" s="48" t="n"/>
      <c r="N95" s="48" t="n"/>
      <c r="O95" s="4" t="n"/>
      <c r="P95" s="4" t="n"/>
      <c r="Q95" s="4" t="n"/>
      <c r="R95" s="4" t="n"/>
      <c r="S95" s="4" t="n"/>
      <c r="T95" s="4" t="n"/>
      <c r="U95" s="4" t="n"/>
      <c r="V95" s="4" t="n"/>
      <c r="W95" s="4" t="n"/>
      <c r="X95" s="4" t="n"/>
      <c r="Y95" s="4" t="n"/>
      <c r="Z95" s="4" t="n"/>
    </row>
    <row r="96" ht="15" customHeight="1" s="371">
      <c r="A96" s="34" t="n"/>
      <c r="B96" s="34" t="n"/>
      <c r="C96" s="34" t="n"/>
      <c r="D96" s="40">
        <f t="array" ref="D96">IFERROR(INDEX(INSUMOS!$C$9:$C$508,MATCH(C96,INSUMOS!$A$9:$A$508,0)),"")</f>
        <v/>
      </c>
      <c r="E96" s="169">
        <f t="array" ref="E96">IFERROR(INDEX(INSUMOS!$D$9:$D$508,MATCH(C96,INSUMOS!$A$9:$A$508,0)),"")</f>
        <v/>
      </c>
      <c r="F96" s="41" t="n"/>
      <c r="G96" s="41" t="n"/>
      <c r="H96" s="44">
        <f t="array" ref="H96">IFERROR(INDEX(INSUMOS!$E$9:$E$508,MATCH(C96,INSUMOS!$A$9:$A$508,0)),0)</f>
        <v/>
      </c>
      <c r="I96" s="45" t="n"/>
      <c r="J96" s="44">
        <f>IF($C96="","",F96/IF(G96=0,1,G96)*H96*(1+I96))</f>
        <v/>
      </c>
      <c r="K96" s="54" t="n"/>
      <c r="L96" s="47" t="n"/>
      <c r="M96" s="48" t="n"/>
      <c r="N96" s="48" t="n"/>
      <c r="O96" s="4" t="n"/>
      <c r="P96" s="4" t="n"/>
      <c r="Q96" s="4" t="n"/>
      <c r="R96" s="4" t="n"/>
      <c r="S96" s="4" t="n"/>
      <c r="T96" s="4" t="n"/>
      <c r="U96" s="4" t="n"/>
      <c r="V96" s="4" t="n"/>
      <c r="W96" s="4" t="n"/>
      <c r="X96" s="4" t="n"/>
      <c r="Y96" s="4" t="n"/>
      <c r="Z96" s="4" t="n"/>
    </row>
    <row r="97" ht="15" customHeight="1" s="371">
      <c r="A97" s="34" t="n"/>
      <c r="B97" s="34" t="n"/>
      <c r="C97" s="34" t="n"/>
      <c r="D97" s="40">
        <f t="array" ref="D97">IFERROR(INDEX(INSUMOS!$C$9:$C$508,MATCH(C97,INSUMOS!$A$9:$A$508,0)),"")</f>
        <v/>
      </c>
      <c r="E97" s="169">
        <f t="array" ref="E97">IFERROR(INDEX(INSUMOS!$D$9:$D$508,MATCH(C97,INSUMOS!$A$9:$A$508,0)),"")</f>
        <v/>
      </c>
      <c r="F97" s="41" t="n"/>
      <c r="G97" s="41" t="n"/>
      <c r="H97" s="44">
        <f t="array" ref="H97">IFERROR(INDEX(INSUMOS!$E$9:$E$508,MATCH(C97,INSUMOS!$A$9:$A$508,0)),0)</f>
        <v/>
      </c>
      <c r="I97" s="45" t="n"/>
      <c r="J97" s="44">
        <f>IF($C97="","",F97/IF(G97=0,1,G97)*H97*(1+I97))</f>
        <v/>
      </c>
      <c r="K97" s="54" t="n"/>
      <c r="L97" s="47" t="n"/>
      <c r="M97" s="48" t="n"/>
      <c r="N97" s="48" t="n"/>
      <c r="O97" s="4" t="n"/>
      <c r="P97" s="4" t="n"/>
      <c r="Q97" s="4" t="n"/>
      <c r="R97" s="4" t="n"/>
      <c r="S97" s="4" t="n"/>
      <c r="T97" s="4" t="n"/>
      <c r="U97" s="4" t="n"/>
      <c r="V97" s="4" t="n"/>
      <c r="W97" s="4" t="n"/>
      <c r="X97" s="4" t="n"/>
      <c r="Y97" s="4" t="n"/>
      <c r="Z97" s="4" t="n"/>
    </row>
    <row r="98" ht="15" customHeight="1" s="371">
      <c r="A98" s="34" t="n"/>
      <c r="B98" s="34" t="n"/>
      <c r="C98" s="34" t="n"/>
      <c r="D98" s="40">
        <f t="array" ref="D98">IFERROR(INDEX(INSUMOS!$C$9:$C$508,MATCH(C98,INSUMOS!$A$9:$A$508,0)),"")</f>
        <v/>
      </c>
      <c r="E98" s="169">
        <f t="array" ref="E98">IFERROR(INDEX(INSUMOS!$D$9:$D$508,MATCH(C98,INSUMOS!$A$9:$A$508,0)),"")</f>
        <v/>
      </c>
      <c r="F98" s="41" t="n"/>
      <c r="G98" s="41" t="n"/>
      <c r="H98" s="44">
        <f t="array" ref="H98">IFERROR(INDEX(INSUMOS!$E$9:$E$508,MATCH(C98,INSUMOS!$A$9:$A$508,0)),0)</f>
        <v/>
      </c>
      <c r="I98" s="45" t="n"/>
      <c r="J98" s="44">
        <f>IF($C98="","",F98/IF(G98=0,1,G98)*H98*(1+I98))</f>
        <v/>
      </c>
      <c r="K98" s="54" t="n"/>
      <c r="L98" s="47" t="n"/>
      <c r="M98" s="48" t="n"/>
      <c r="N98" s="48" t="n"/>
      <c r="O98" s="4" t="n"/>
      <c r="P98" s="4" t="n"/>
      <c r="Q98" s="4" t="n"/>
      <c r="R98" s="4" t="n"/>
      <c r="S98" s="4" t="n"/>
      <c r="T98" s="4" t="n"/>
      <c r="U98" s="4" t="n"/>
      <c r="V98" s="4" t="n"/>
      <c r="W98" s="4" t="n"/>
      <c r="X98" s="4" t="n"/>
      <c r="Y98" s="4" t="n"/>
      <c r="Z98" s="4" t="n"/>
    </row>
    <row r="99" ht="15" customHeight="1" s="371">
      <c r="A99" s="34" t="n"/>
      <c r="B99" s="34" t="n"/>
      <c r="C99" s="34" t="n"/>
      <c r="D99" s="40">
        <f t="array" ref="D99">IFERROR(INDEX(INSUMOS!$C$9:$C$508,MATCH(C99,INSUMOS!$A$9:$A$508,0)),"")</f>
        <v/>
      </c>
      <c r="E99" s="169">
        <f t="array" ref="E99">IFERROR(INDEX(INSUMOS!$D$9:$D$508,MATCH(C99,INSUMOS!$A$9:$A$508,0)),"")</f>
        <v/>
      </c>
      <c r="F99" s="41" t="n"/>
      <c r="G99" s="41" t="n"/>
      <c r="H99" s="44">
        <f t="array" ref="H99">IFERROR(INDEX(INSUMOS!$E$9:$E$508,MATCH(C99,INSUMOS!$A$9:$A$508,0)),0)</f>
        <v/>
      </c>
      <c r="I99" s="45" t="n"/>
      <c r="J99" s="44">
        <f>IF($C99="","",F99/IF(G99=0,1,G99)*H99*(1+I99))</f>
        <v/>
      </c>
      <c r="K99" s="54" t="n"/>
      <c r="L99" s="47" t="n"/>
      <c r="M99" s="48" t="n"/>
      <c r="N99" s="48" t="n"/>
      <c r="O99" s="4" t="n"/>
      <c r="P99" s="4" t="n"/>
      <c r="Q99" s="4" t="n"/>
      <c r="R99" s="4" t="n"/>
      <c r="S99" s="4" t="n"/>
      <c r="T99" s="4" t="n"/>
      <c r="U99" s="4" t="n"/>
      <c r="V99" s="4" t="n"/>
      <c r="W99" s="4" t="n"/>
      <c r="X99" s="4" t="n"/>
      <c r="Y99" s="4" t="n"/>
      <c r="Z99" s="4" t="n"/>
    </row>
    <row r="100" ht="15" customHeight="1" s="371">
      <c r="A100" s="34" t="n"/>
      <c r="B100" s="34" t="n"/>
      <c r="C100" s="34" t="n"/>
      <c r="D100" s="40">
        <f t="array" ref="D100">IFERROR(INDEX(INSUMOS!$C$9:$C$508,MATCH(C100,INSUMOS!$A$9:$A$508,0)),"")</f>
        <v/>
      </c>
      <c r="E100" s="169">
        <f t="array" ref="E100">IFERROR(INDEX(INSUMOS!$D$9:$D$508,MATCH(C100,INSUMOS!$A$9:$A$508,0)),"")</f>
        <v/>
      </c>
      <c r="F100" s="41" t="n"/>
      <c r="G100" s="41" t="n"/>
      <c r="H100" s="44">
        <f t="array" ref="H100">IFERROR(INDEX(INSUMOS!$E$9:$E$508,MATCH(C100,INSUMOS!$A$9:$A$508,0)),0)</f>
        <v/>
      </c>
      <c r="I100" s="45" t="n"/>
      <c r="J100" s="44">
        <f>IF($C100="","",F100/IF(G100=0,1,G100)*H100*(1+I100))</f>
        <v/>
      </c>
      <c r="K100" s="54" t="n"/>
      <c r="L100" s="47" t="n"/>
      <c r="M100" s="48" t="n"/>
      <c r="N100" s="48" t="n"/>
      <c r="O100" s="4" t="n"/>
      <c r="P100" s="4" t="n"/>
      <c r="Q100" s="4" t="n"/>
      <c r="R100" s="4" t="n"/>
      <c r="S100" s="4" t="n"/>
      <c r="T100" s="4" t="n"/>
      <c r="U100" s="4" t="n"/>
      <c r="V100" s="4" t="n"/>
      <c r="W100" s="4" t="n"/>
      <c r="X100" s="4" t="n"/>
      <c r="Y100" s="4" t="n"/>
      <c r="Z100" s="4" t="n"/>
    </row>
    <row r="101" ht="15" customHeight="1" s="371">
      <c r="A101" s="34" t="n"/>
      <c r="B101" s="34" t="n"/>
      <c r="C101" s="34" t="n"/>
      <c r="D101" s="40">
        <f t="array" ref="D101">IFERROR(INDEX(INSUMOS!$C$9:$C$508,MATCH(C101,INSUMOS!$A$9:$A$508,0)),"")</f>
        <v/>
      </c>
      <c r="E101" s="169">
        <f t="array" ref="E101">IFERROR(INDEX(INSUMOS!$D$9:$D$508,MATCH(C101,INSUMOS!$A$9:$A$508,0)),"")</f>
        <v/>
      </c>
      <c r="F101" s="41" t="n"/>
      <c r="G101" s="41" t="n"/>
      <c r="H101" s="44">
        <f t="array" ref="H101">IFERROR(INDEX(INSUMOS!$E$9:$E$508,MATCH(C101,INSUMOS!$A$9:$A$508,0)),0)</f>
        <v/>
      </c>
      <c r="I101" s="45" t="n"/>
      <c r="J101" s="44">
        <f>IF($C101="","",F101/IF(G101=0,1,G101)*H101*(1+I101))</f>
        <v/>
      </c>
      <c r="K101" s="54" t="n"/>
      <c r="L101" s="47" t="n"/>
      <c r="M101" s="48" t="n"/>
      <c r="N101" s="48" t="n"/>
      <c r="O101" s="4" t="n"/>
      <c r="P101" s="4" t="n"/>
      <c r="Q101" s="4" t="n"/>
      <c r="R101" s="4" t="n"/>
      <c r="S101" s="4" t="n"/>
      <c r="T101" s="4" t="n"/>
      <c r="U101" s="4" t="n"/>
      <c r="V101" s="4" t="n"/>
      <c r="W101" s="4" t="n"/>
      <c r="X101" s="4" t="n"/>
      <c r="Y101" s="4" t="n"/>
      <c r="Z101" s="4" t="n"/>
    </row>
    <row r="102" ht="15" customHeight="1" s="371">
      <c r="A102" s="34" t="n"/>
      <c r="B102" s="34" t="n"/>
      <c r="C102" s="34" t="n"/>
      <c r="D102" s="40">
        <f t="array" ref="D102">IFERROR(INDEX(INSUMOS!$C$9:$C$508,MATCH(C102,INSUMOS!$A$9:$A$508,0)),"")</f>
        <v/>
      </c>
      <c r="E102" s="169">
        <f t="array" ref="E102">IFERROR(INDEX(INSUMOS!$D$9:$D$508,MATCH(C102,INSUMOS!$A$9:$A$508,0)),"")</f>
        <v/>
      </c>
      <c r="F102" s="41" t="n"/>
      <c r="G102" s="41" t="n"/>
      <c r="H102" s="44">
        <f t="array" ref="H102">IFERROR(INDEX(INSUMOS!$E$9:$E$508,MATCH(C102,INSUMOS!$A$9:$A$508,0)),0)</f>
        <v/>
      </c>
      <c r="I102" s="45" t="n"/>
      <c r="J102" s="44">
        <f>IF($C102="","",F102/IF(G102=0,1,G102)*H102*(1+I102))</f>
        <v/>
      </c>
      <c r="K102" s="54" t="n"/>
      <c r="L102" s="47" t="n"/>
      <c r="M102" s="48" t="n"/>
      <c r="N102" s="48" t="n"/>
      <c r="O102" s="4" t="n"/>
      <c r="P102" s="4" t="n"/>
      <c r="Q102" s="4" t="n"/>
      <c r="R102" s="4" t="n"/>
      <c r="S102" s="4" t="n"/>
      <c r="T102" s="4" t="n"/>
      <c r="U102" s="4" t="n"/>
      <c r="V102" s="4" t="n"/>
      <c r="W102" s="4" t="n"/>
      <c r="X102" s="4" t="n"/>
      <c r="Y102" s="4" t="n"/>
      <c r="Z102" s="4" t="n"/>
    </row>
    <row r="103" ht="15" customHeight="1" s="371">
      <c r="A103" s="34" t="n"/>
      <c r="B103" s="34" t="n"/>
      <c r="C103" s="34" t="n"/>
      <c r="D103" s="40">
        <f t="array" ref="D103">IFERROR(INDEX(INSUMOS!$C$9:$C$508,MATCH(C103,INSUMOS!$A$9:$A$508,0)),"")</f>
        <v/>
      </c>
      <c r="E103" s="169">
        <f t="array" ref="E103">IFERROR(INDEX(INSUMOS!$D$9:$D$508,MATCH(C103,INSUMOS!$A$9:$A$508,0)),"")</f>
        <v/>
      </c>
      <c r="F103" s="41" t="n"/>
      <c r="G103" s="41" t="n"/>
      <c r="H103" s="44">
        <f t="array" ref="H103">IFERROR(INDEX(INSUMOS!$E$9:$E$508,MATCH(C103,INSUMOS!$A$9:$A$508,0)),0)</f>
        <v/>
      </c>
      <c r="I103" s="45" t="n"/>
      <c r="J103" s="44">
        <f>IF($C103="","",F103/IF(G103=0,1,G103)*H103*(1+I103))</f>
        <v/>
      </c>
      <c r="K103" s="54" t="n"/>
      <c r="L103" s="47" t="n"/>
      <c r="M103" s="48" t="n"/>
      <c r="N103" s="48" t="n"/>
      <c r="O103" s="4" t="n"/>
      <c r="P103" s="4" t="n"/>
      <c r="Q103" s="4" t="n"/>
      <c r="R103" s="4" t="n"/>
      <c r="S103" s="4" t="n"/>
      <c r="T103" s="4" t="n"/>
      <c r="U103" s="4" t="n"/>
      <c r="V103" s="4" t="n"/>
      <c r="W103" s="4" t="n"/>
      <c r="X103" s="4" t="n"/>
      <c r="Y103" s="4" t="n"/>
      <c r="Z103" s="4" t="n"/>
    </row>
    <row r="104" ht="15" customHeight="1" s="371">
      <c r="A104" s="34" t="n"/>
      <c r="B104" s="34" t="n"/>
      <c r="C104" s="34" t="n"/>
      <c r="D104" s="40">
        <f t="array" ref="D104">IFERROR(INDEX(INSUMOS!$C$9:$C$508,MATCH(C104,INSUMOS!$A$9:$A$508,0)),"")</f>
        <v/>
      </c>
      <c r="E104" s="169">
        <f t="array" ref="E104">IFERROR(INDEX(INSUMOS!$D$9:$D$508,MATCH(C104,INSUMOS!$A$9:$A$508,0)),"")</f>
        <v/>
      </c>
      <c r="F104" s="41" t="n"/>
      <c r="G104" s="41" t="n"/>
      <c r="H104" s="44">
        <f t="array" ref="H104">IFERROR(INDEX(INSUMOS!$E$9:$E$508,MATCH(C104,INSUMOS!$A$9:$A$508,0)),0)</f>
        <v/>
      </c>
      <c r="I104" s="45" t="n"/>
      <c r="J104" s="44">
        <f>IF($C104="","",F104/IF(G104=0,1,G104)*H104*(1+I104))</f>
        <v/>
      </c>
      <c r="K104" s="54" t="n"/>
      <c r="L104" s="47" t="n"/>
      <c r="M104" s="48" t="n"/>
      <c r="N104" s="48" t="n"/>
      <c r="O104" s="4" t="n"/>
      <c r="P104" s="4" t="n"/>
      <c r="Q104" s="4" t="n"/>
      <c r="R104" s="4" t="n"/>
      <c r="S104" s="4" t="n"/>
      <c r="T104" s="4" t="n"/>
      <c r="U104" s="4" t="n"/>
      <c r="V104" s="4" t="n"/>
      <c r="W104" s="4" t="n"/>
      <c r="X104" s="4" t="n"/>
      <c r="Y104" s="4" t="n"/>
      <c r="Z104" s="4" t="n"/>
    </row>
    <row r="105" ht="15" customHeight="1" s="371">
      <c r="A105" s="34" t="n"/>
      <c r="B105" s="34" t="n"/>
      <c r="C105" s="34" t="n"/>
      <c r="D105" s="40">
        <f t="array" ref="D105">IFERROR(INDEX(INSUMOS!$C$9:$C$508,MATCH(C105,INSUMOS!$A$9:$A$508,0)),"")</f>
        <v/>
      </c>
      <c r="E105" s="169">
        <f t="array" ref="E105">IFERROR(INDEX(INSUMOS!$D$9:$D$508,MATCH(C105,INSUMOS!$A$9:$A$508,0)),"")</f>
        <v/>
      </c>
      <c r="F105" s="41" t="n"/>
      <c r="G105" s="41" t="n"/>
      <c r="H105" s="44">
        <f t="array" ref="H105">IFERROR(INDEX(INSUMOS!$E$9:$E$508,MATCH(C105,INSUMOS!$A$9:$A$508,0)),0)</f>
        <v/>
      </c>
      <c r="I105" s="45" t="n"/>
      <c r="J105" s="44">
        <f>IF($C105="","",F105/IF(G105=0,1,G105)*H105*(1+I105))</f>
        <v/>
      </c>
      <c r="K105" s="54" t="n"/>
      <c r="L105" s="47" t="n"/>
      <c r="M105" s="48" t="n"/>
      <c r="N105" s="48" t="n"/>
      <c r="O105" s="4" t="n"/>
      <c r="P105" s="4" t="n"/>
      <c r="Q105" s="4" t="n"/>
      <c r="R105" s="4" t="n"/>
      <c r="S105" s="4" t="n"/>
      <c r="T105" s="4" t="n"/>
      <c r="U105" s="4" t="n"/>
      <c r="V105" s="4" t="n"/>
      <c r="W105" s="4" t="n"/>
      <c r="X105" s="4" t="n"/>
      <c r="Y105" s="4" t="n"/>
      <c r="Z105" s="4" t="n"/>
    </row>
    <row r="106" ht="15" customHeight="1" s="371">
      <c r="A106" s="34" t="n"/>
      <c r="B106" s="34" t="n"/>
      <c r="C106" s="34" t="n"/>
      <c r="D106" s="40">
        <f t="array" ref="D106">IFERROR(INDEX(INSUMOS!$C$9:$C$508,MATCH(C106,INSUMOS!$A$9:$A$508,0)),"")</f>
        <v/>
      </c>
      <c r="E106" s="169">
        <f t="array" ref="E106">IFERROR(INDEX(INSUMOS!$D$9:$D$508,MATCH(C106,INSUMOS!$A$9:$A$508,0)),"")</f>
        <v/>
      </c>
      <c r="F106" s="41" t="n"/>
      <c r="G106" s="41" t="n"/>
      <c r="H106" s="44">
        <f t="array" ref="H106">IFERROR(INDEX(INSUMOS!$E$9:$E$508,MATCH(C106,INSUMOS!$A$9:$A$508,0)),0)</f>
        <v/>
      </c>
      <c r="I106" s="45" t="n"/>
      <c r="J106" s="44">
        <f>IF($C106="","",F106/IF(G106=0,1,G106)*H106*(1+I106))</f>
        <v/>
      </c>
      <c r="K106" s="54" t="n"/>
      <c r="L106" s="47" t="n"/>
      <c r="M106" s="48" t="n"/>
      <c r="N106" s="48" t="n"/>
      <c r="O106" s="4" t="n"/>
      <c r="P106" s="4" t="n"/>
      <c r="Q106" s="4" t="n"/>
      <c r="R106" s="4" t="n"/>
      <c r="S106" s="4" t="n"/>
      <c r="T106" s="4" t="n"/>
      <c r="U106" s="4" t="n"/>
      <c r="V106" s="4" t="n"/>
      <c r="W106" s="4" t="n"/>
      <c r="X106" s="4" t="n"/>
      <c r="Y106" s="4" t="n"/>
      <c r="Z106" s="4" t="n"/>
    </row>
    <row r="107" ht="15" customHeight="1" s="371">
      <c r="A107" s="34" t="n"/>
      <c r="B107" s="34" t="n"/>
      <c r="C107" s="34" t="n"/>
      <c r="D107" s="40">
        <f t="array" ref="D107">IFERROR(INDEX(INSUMOS!$C$9:$C$508,MATCH(C107,INSUMOS!$A$9:$A$508,0)),"")</f>
        <v/>
      </c>
      <c r="E107" s="169">
        <f t="array" ref="E107">IFERROR(INDEX(INSUMOS!$D$9:$D$508,MATCH(C107,INSUMOS!$A$9:$A$508,0)),"")</f>
        <v/>
      </c>
      <c r="F107" s="41" t="n"/>
      <c r="G107" s="41" t="n"/>
      <c r="H107" s="44">
        <f t="array" ref="H107">IFERROR(INDEX(INSUMOS!$E$9:$E$508,MATCH(C107,INSUMOS!$A$9:$A$508,0)),0)</f>
        <v/>
      </c>
      <c r="I107" s="45" t="n"/>
      <c r="J107" s="44">
        <f>IF($C107="","",F107/IF(G107=0,1,G107)*H107*(1+I107))</f>
        <v/>
      </c>
      <c r="K107" s="54" t="n"/>
      <c r="L107" s="47" t="n"/>
      <c r="M107" s="48" t="n"/>
      <c r="N107" s="48" t="n"/>
      <c r="O107" s="4" t="n"/>
      <c r="P107" s="4" t="n"/>
      <c r="Q107" s="4" t="n"/>
      <c r="R107" s="4" t="n"/>
      <c r="S107" s="4" t="n"/>
      <c r="T107" s="4" t="n"/>
      <c r="U107" s="4" t="n"/>
      <c r="V107" s="4" t="n"/>
      <c r="W107" s="4" t="n"/>
      <c r="X107" s="4" t="n"/>
      <c r="Y107" s="4" t="n"/>
      <c r="Z107" s="4" t="n"/>
    </row>
    <row r="108" ht="15" customHeight="1" s="371">
      <c r="A108" s="34" t="n"/>
      <c r="B108" s="34" t="n"/>
      <c r="C108" s="34" t="n"/>
      <c r="D108" s="40">
        <f t="array" ref="D108">IFERROR(INDEX(INSUMOS!$C$9:$C$508,MATCH(C108,INSUMOS!$A$9:$A$508,0)),"")</f>
        <v/>
      </c>
      <c r="E108" s="169">
        <f t="array" ref="E108">IFERROR(INDEX(INSUMOS!$D$9:$D$508,MATCH(C108,INSUMOS!$A$9:$A$508,0)),"")</f>
        <v/>
      </c>
      <c r="F108" s="41" t="n"/>
      <c r="G108" s="41" t="n"/>
      <c r="H108" s="44">
        <f t="array" ref="H108">IFERROR(INDEX(INSUMOS!$E$9:$E$508,MATCH(C108,INSUMOS!$A$9:$A$508,0)),0)</f>
        <v/>
      </c>
      <c r="I108" s="45" t="n"/>
      <c r="J108" s="44">
        <f>IF($C108="","",F108/IF(G108=0,1,G108)*H108*(1+I108))</f>
        <v/>
      </c>
      <c r="K108" s="54" t="n"/>
      <c r="L108" s="47" t="n"/>
      <c r="M108" s="48" t="n"/>
      <c r="N108" s="48" t="n"/>
      <c r="O108" s="4" t="n"/>
      <c r="P108" s="4" t="n"/>
      <c r="Q108" s="4" t="n"/>
      <c r="R108" s="4" t="n"/>
      <c r="S108" s="4" t="n"/>
      <c r="T108" s="4" t="n"/>
      <c r="U108" s="4" t="n"/>
      <c r="V108" s="4" t="n"/>
      <c r="W108" s="4" t="n"/>
      <c r="X108" s="4" t="n"/>
      <c r="Y108" s="4" t="n"/>
      <c r="Z108" s="4" t="n"/>
    </row>
    <row r="109" ht="15" customHeight="1" s="371">
      <c r="A109" s="34" t="n"/>
      <c r="B109" s="34" t="n"/>
      <c r="C109" s="34" t="n"/>
      <c r="D109" s="40">
        <f t="array" ref="D109">IFERROR(INDEX(INSUMOS!$C$9:$C$508,MATCH(C109,INSUMOS!$A$9:$A$508,0)),"")</f>
        <v/>
      </c>
      <c r="E109" s="169">
        <f t="array" ref="E109">IFERROR(INDEX(INSUMOS!$D$9:$D$508,MATCH(C109,INSUMOS!$A$9:$A$508,0)),"")</f>
        <v/>
      </c>
      <c r="F109" s="41" t="n"/>
      <c r="G109" s="41" t="n"/>
      <c r="H109" s="44">
        <f t="array" ref="H109">IFERROR(INDEX(INSUMOS!$E$9:$E$508,MATCH(C109,INSUMOS!$A$9:$A$508,0)),0)</f>
        <v/>
      </c>
      <c r="I109" s="45" t="n"/>
      <c r="J109" s="44">
        <f>IF($C109="","",F109/IF(G109=0,1,G109)*H109*(1+I109))</f>
        <v/>
      </c>
      <c r="K109" s="54" t="n"/>
      <c r="L109" s="47" t="n"/>
      <c r="M109" s="48" t="n"/>
      <c r="N109" s="48" t="n"/>
      <c r="O109" s="4" t="n"/>
      <c r="P109" s="4" t="n"/>
      <c r="Q109" s="4" t="n"/>
      <c r="R109" s="4" t="n"/>
      <c r="S109" s="4" t="n"/>
      <c r="T109" s="4" t="n"/>
      <c r="U109" s="4" t="n"/>
      <c r="V109" s="4" t="n"/>
      <c r="W109" s="4" t="n"/>
      <c r="X109" s="4" t="n"/>
      <c r="Y109" s="4" t="n"/>
      <c r="Z109" s="4" t="n"/>
    </row>
    <row r="110" ht="15" customHeight="1" s="371">
      <c r="A110" s="34" t="n"/>
      <c r="B110" s="34" t="n"/>
      <c r="C110" s="34" t="n"/>
      <c r="D110" s="40">
        <f t="array" ref="D110">IFERROR(INDEX(INSUMOS!$C$9:$C$508,MATCH(C110,INSUMOS!$A$9:$A$508,0)),"")</f>
        <v/>
      </c>
      <c r="E110" s="169">
        <f t="array" ref="E110">IFERROR(INDEX(INSUMOS!$D$9:$D$508,MATCH(C110,INSUMOS!$A$9:$A$508,0)),"")</f>
        <v/>
      </c>
      <c r="F110" s="41" t="n"/>
      <c r="G110" s="41" t="n"/>
      <c r="H110" s="44">
        <f t="array" ref="H110">IFERROR(INDEX(INSUMOS!$E$9:$E$508,MATCH(C110,INSUMOS!$A$9:$A$508,0)),0)</f>
        <v/>
      </c>
      <c r="I110" s="45" t="n"/>
      <c r="J110" s="44">
        <f>IF($C110="","",F110/IF(G110=0,1,G110)*H110*(1+I110))</f>
        <v/>
      </c>
      <c r="K110" s="54" t="n"/>
      <c r="L110" s="47" t="n"/>
      <c r="M110" s="48" t="n"/>
      <c r="N110" s="48" t="n"/>
      <c r="O110" s="4" t="n"/>
      <c r="P110" s="4" t="n"/>
      <c r="Q110" s="4" t="n"/>
      <c r="R110" s="4" t="n"/>
      <c r="S110" s="4" t="n"/>
      <c r="T110" s="4" t="n"/>
      <c r="U110" s="4" t="n"/>
      <c r="V110" s="4" t="n"/>
      <c r="W110" s="4" t="n"/>
      <c r="X110" s="4" t="n"/>
      <c r="Y110" s="4" t="n"/>
      <c r="Z110" s="4" t="n"/>
    </row>
    <row r="111" ht="15" customHeight="1" s="371">
      <c r="A111" s="34" t="n"/>
      <c r="B111" s="34" t="n"/>
      <c r="C111" s="34" t="n"/>
      <c r="D111" s="40">
        <f t="array" ref="D111">IFERROR(INDEX(INSUMOS!$C$9:$C$508,MATCH(C111,INSUMOS!$A$9:$A$508,0)),"")</f>
        <v/>
      </c>
      <c r="E111" s="169">
        <f t="array" ref="E111">IFERROR(INDEX(INSUMOS!$D$9:$D$508,MATCH(C111,INSUMOS!$A$9:$A$508,0)),"")</f>
        <v/>
      </c>
      <c r="F111" s="41" t="n"/>
      <c r="G111" s="41" t="n"/>
      <c r="H111" s="44">
        <f t="array" ref="H111">IFERROR(INDEX(INSUMOS!$E$9:$E$508,MATCH(C111,INSUMOS!$A$9:$A$508,0)),0)</f>
        <v/>
      </c>
      <c r="I111" s="45" t="n"/>
      <c r="J111" s="44">
        <f>IF($C111="","",F111/IF(G111=0,1,G111)*H111*(1+I111))</f>
        <v/>
      </c>
      <c r="K111" s="54" t="n"/>
      <c r="L111" s="47" t="n"/>
      <c r="M111" s="48" t="n"/>
      <c r="N111" s="48" t="n"/>
      <c r="O111" s="4" t="n"/>
      <c r="P111" s="4" t="n"/>
      <c r="Q111" s="4" t="n"/>
      <c r="R111" s="4" t="n"/>
      <c r="S111" s="4" t="n"/>
      <c r="T111" s="4" t="n"/>
      <c r="U111" s="4" t="n"/>
      <c r="V111" s="4" t="n"/>
      <c r="W111" s="4" t="n"/>
      <c r="X111" s="4" t="n"/>
      <c r="Y111" s="4" t="n"/>
      <c r="Z111" s="4" t="n"/>
    </row>
    <row r="112" ht="15" customHeight="1" s="371">
      <c r="A112" s="34" t="n"/>
      <c r="B112" s="34" t="n"/>
      <c r="C112" s="34" t="n"/>
      <c r="D112" s="40">
        <f t="array" ref="D112">IFERROR(INDEX(INSUMOS!$C$9:$C$508,MATCH(C112,INSUMOS!$A$9:$A$508,0)),"")</f>
        <v/>
      </c>
      <c r="E112" s="169">
        <f t="array" ref="E112">IFERROR(INDEX(INSUMOS!$D$9:$D$508,MATCH(C112,INSUMOS!$A$9:$A$508,0)),"")</f>
        <v/>
      </c>
      <c r="F112" s="41" t="n"/>
      <c r="G112" s="41" t="n"/>
      <c r="H112" s="44">
        <f t="array" ref="H112">IFERROR(INDEX(INSUMOS!$E$9:$E$508,MATCH(C112,INSUMOS!$A$9:$A$508,0)),0)</f>
        <v/>
      </c>
      <c r="I112" s="45" t="n"/>
      <c r="J112" s="44">
        <f>IF($C112="","",F112/IF(G112=0,1,G112)*H112*(1+I112))</f>
        <v/>
      </c>
      <c r="K112" s="54" t="n"/>
      <c r="L112" s="47" t="n"/>
      <c r="M112" s="48" t="n"/>
      <c r="N112" s="48" t="n"/>
      <c r="O112" s="4" t="n"/>
      <c r="P112" s="4" t="n"/>
      <c r="Q112" s="4" t="n"/>
      <c r="R112" s="4" t="n"/>
      <c r="S112" s="4" t="n"/>
      <c r="T112" s="4" t="n"/>
      <c r="U112" s="4" t="n"/>
      <c r="V112" s="4" t="n"/>
      <c r="W112" s="4" t="n"/>
      <c r="X112" s="4" t="n"/>
      <c r="Y112" s="4" t="n"/>
      <c r="Z112" s="4" t="n"/>
    </row>
    <row r="113" ht="15" customHeight="1" s="371">
      <c r="A113" s="34" t="n"/>
      <c r="B113" s="34" t="n"/>
      <c r="C113" s="34" t="n"/>
      <c r="D113" s="40">
        <f t="array" ref="D113">IFERROR(INDEX(INSUMOS!$C$9:$C$508,MATCH(C113,INSUMOS!$A$9:$A$508,0)),"")</f>
        <v/>
      </c>
      <c r="E113" s="169">
        <f t="array" ref="E113">IFERROR(INDEX(INSUMOS!$D$9:$D$508,MATCH(C113,INSUMOS!$A$9:$A$508,0)),"")</f>
        <v/>
      </c>
      <c r="F113" s="41" t="n"/>
      <c r="G113" s="41" t="n"/>
      <c r="H113" s="44">
        <f t="array" ref="H113">IFERROR(INDEX(INSUMOS!$E$9:$E$508,MATCH(C113,INSUMOS!$A$9:$A$508,0)),0)</f>
        <v/>
      </c>
      <c r="I113" s="45" t="n"/>
      <c r="J113" s="44">
        <f>IF($C113="","",F113/IF(G113=0,1,G113)*H113*(1+I113))</f>
        <v/>
      </c>
      <c r="K113" s="54" t="n"/>
      <c r="L113" s="47" t="n"/>
      <c r="M113" s="48" t="n"/>
      <c r="N113" s="48" t="n"/>
      <c r="O113" s="4" t="n"/>
      <c r="P113" s="4" t="n"/>
      <c r="Q113" s="4" t="n"/>
      <c r="R113" s="4" t="n"/>
      <c r="S113" s="4" t="n"/>
      <c r="T113" s="4" t="n"/>
      <c r="U113" s="4" t="n"/>
      <c r="V113" s="4" t="n"/>
      <c r="W113" s="4" t="n"/>
      <c r="X113" s="4" t="n"/>
      <c r="Y113" s="4" t="n"/>
      <c r="Z113" s="4" t="n"/>
    </row>
    <row r="114" ht="15" customHeight="1" s="371">
      <c r="A114" s="34" t="n"/>
      <c r="B114" s="34" t="n"/>
      <c r="C114" s="34" t="n"/>
      <c r="D114" s="40">
        <f t="array" ref="D114">IFERROR(INDEX(INSUMOS!$C$9:$C$508,MATCH(C114,INSUMOS!$A$9:$A$508,0)),"")</f>
        <v/>
      </c>
      <c r="E114" s="169">
        <f t="array" ref="E114">IFERROR(INDEX(INSUMOS!$D$9:$D$508,MATCH(C114,INSUMOS!$A$9:$A$508,0)),"")</f>
        <v/>
      </c>
      <c r="F114" s="41" t="n"/>
      <c r="G114" s="41" t="n"/>
      <c r="H114" s="44">
        <f t="array" ref="H114">IFERROR(INDEX(INSUMOS!$E$9:$E$508,MATCH(C114,INSUMOS!$A$9:$A$508,0)),0)</f>
        <v/>
      </c>
      <c r="I114" s="45" t="n"/>
      <c r="J114" s="44">
        <f>IF($C114="","",F114/IF(G114=0,1,G114)*H114*(1+I114))</f>
        <v/>
      </c>
      <c r="K114" s="54" t="n"/>
      <c r="L114" s="47" t="n"/>
      <c r="M114" s="48" t="n"/>
      <c r="N114" s="48" t="n"/>
      <c r="O114" s="4" t="n"/>
      <c r="P114" s="4" t="n"/>
      <c r="Q114" s="4" t="n"/>
      <c r="R114" s="4" t="n"/>
      <c r="S114" s="4" t="n"/>
      <c r="T114" s="4" t="n"/>
      <c r="U114" s="4" t="n"/>
      <c r="V114" s="4" t="n"/>
      <c r="W114" s="4" t="n"/>
      <c r="X114" s="4" t="n"/>
      <c r="Y114" s="4" t="n"/>
      <c r="Z114" s="4" t="n"/>
    </row>
    <row r="115" ht="15" customHeight="1" s="371">
      <c r="A115" s="34" t="n"/>
      <c r="B115" s="34" t="n"/>
      <c r="C115" s="34" t="n"/>
      <c r="D115" s="40">
        <f t="array" ref="D115">IFERROR(INDEX(INSUMOS!$C$9:$C$508,MATCH(C115,INSUMOS!$A$9:$A$508,0)),"")</f>
        <v/>
      </c>
      <c r="E115" s="169">
        <f t="array" ref="E115">IFERROR(INDEX(INSUMOS!$D$9:$D$508,MATCH(C115,INSUMOS!$A$9:$A$508,0)),"")</f>
        <v/>
      </c>
      <c r="F115" s="41" t="n"/>
      <c r="G115" s="41" t="n"/>
      <c r="H115" s="44">
        <f t="array" ref="H115">IFERROR(INDEX(INSUMOS!$E$9:$E$508,MATCH(C115,INSUMOS!$A$9:$A$508,0)),0)</f>
        <v/>
      </c>
      <c r="I115" s="45" t="n"/>
      <c r="J115" s="44">
        <f>IF($C115="","",F115/IF(G115=0,1,G115)*H115*(1+I115))</f>
        <v/>
      </c>
      <c r="K115" s="54" t="n"/>
      <c r="L115" s="47" t="n"/>
      <c r="M115" s="48" t="n"/>
      <c r="N115" s="48" t="n"/>
      <c r="O115" s="4" t="n"/>
      <c r="P115" s="4" t="n"/>
      <c r="Q115" s="4" t="n"/>
      <c r="R115" s="4" t="n"/>
      <c r="S115" s="4" t="n"/>
      <c r="T115" s="4" t="n"/>
      <c r="U115" s="4" t="n"/>
      <c r="V115" s="4" t="n"/>
      <c r="W115" s="4" t="n"/>
      <c r="X115" s="4" t="n"/>
      <c r="Y115" s="4" t="n"/>
      <c r="Z115" s="4" t="n"/>
    </row>
    <row r="116" ht="15" customHeight="1" s="371">
      <c r="A116" s="34" t="n"/>
      <c r="B116" s="34" t="n"/>
      <c r="C116" s="34" t="n"/>
      <c r="D116" s="40">
        <f t="array" ref="D116">IFERROR(INDEX(INSUMOS!$C$9:$C$508,MATCH(C116,INSUMOS!$A$9:$A$508,0)),"")</f>
        <v/>
      </c>
      <c r="E116" s="169">
        <f t="array" ref="E116">IFERROR(INDEX(INSUMOS!$D$9:$D$508,MATCH(C116,INSUMOS!$A$9:$A$508,0)),"")</f>
        <v/>
      </c>
      <c r="F116" s="41" t="n"/>
      <c r="G116" s="41" t="n"/>
      <c r="H116" s="44">
        <f t="array" ref="H116">IFERROR(INDEX(INSUMOS!$E$9:$E$508,MATCH(C116,INSUMOS!$A$9:$A$508,0)),0)</f>
        <v/>
      </c>
      <c r="I116" s="45" t="n"/>
      <c r="J116" s="44">
        <f>IF($C116="","",F116/IF(G116=0,1,G116)*H116*(1+I116))</f>
        <v/>
      </c>
      <c r="K116" s="54" t="n"/>
      <c r="L116" s="47" t="n"/>
      <c r="M116" s="48" t="n"/>
      <c r="N116" s="48" t="n"/>
      <c r="O116" s="4" t="n"/>
      <c r="P116" s="4" t="n"/>
      <c r="Q116" s="4" t="n"/>
      <c r="R116" s="4" t="n"/>
      <c r="S116" s="4" t="n"/>
      <c r="T116" s="4" t="n"/>
      <c r="U116" s="4" t="n"/>
      <c r="V116" s="4" t="n"/>
      <c r="W116" s="4" t="n"/>
      <c r="X116" s="4" t="n"/>
      <c r="Y116" s="4" t="n"/>
      <c r="Z116" s="4" t="n"/>
    </row>
    <row r="117" ht="15" customHeight="1" s="371">
      <c r="A117" s="34" t="n"/>
      <c r="B117" s="34" t="n"/>
      <c r="C117" s="34" t="n"/>
      <c r="D117" s="40">
        <f t="array" ref="D117">IFERROR(INDEX(INSUMOS!$C$9:$C$508,MATCH(C117,INSUMOS!$A$9:$A$508,0)),"")</f>
        <v/>
      </c>
      <c r="E117" s="169">
        <f t="array" ref="E117">IFERROR(INDEX(INSUMOS!$D$9:$D$508,MATCH(C117,INSUMOS!$A$9:$A$508,0)),"")</f>
        <v/>
      </c>
      <c r="F117" s="41" t="n"/>
      <c r="G117" s="41" t="n"/>
      <c r="H117" s="44">
        <f t="array" ref="H117">IFERROR(INDEX(INSUMOS!$E$9:$E$508,MATCH(C117,INSUMOS!$A$9:$A$508,0)),0)</f>
        <v/>
      </c>
      <c r="I117" s="45" t="n"/>
      <c r="J117" s="44">
        <f>IF($C117="","",F117/IF(G117=0,1,G117)*H117*(1+I117))</f>
        <v/>
      </c>
      <c r="K117" s="54" t="n"/>
      <c r="L117" s="47" t="n"/>
      <c r="M117" s="48" t="n"/>
      <c r="N117" s="48" t="n"/>
      <c r="O117" s="4" t="n"/>
      <c r="P117" s="4" t="n"/>
      <c r="Q117" s="4" t="n"/>
      <c r="R117" s="4" t="n"/>
      <c r="S117" s="4" t="n"/>
      <c r="T117" s="4" t="n"/>
      <c r="U117" s="4" t="n"/>
      <c r="V117" s="4" t="n"/>
      <c r="W117" s="4" t="n"/>
      <c r="X117" s="4" t="n"/>
      <c r="Y117" s="4" t="n"/>
      <c r="Z117" s="4" t="n"/>
    </row>
    <row r="118" ht="15" customHeight="1" s="371">
      <c r="A118" s="34" t="n"/>
      <c r="B118" s="34" t="n"/>
      <c r="C118" s="34" t="n"/>
      <c r="D118" s="40">
        <f t="array" ref="D118">IFERROR(INDEX(INSUMOS!$C$9:$C$508,MATCH(C118,INSUMOS!$A$9:$A$508,0)),"")</f>
        <v/>
      </c>
      <c r="E118" s="169">
        <f t="array" ref="E118">IFERROR(INDEX(INSUMOS!$D$9:$D$508,MATCH(C118,INSUMOS!$A$9:$A$508,0)),"")</f>
        <v/>
      </c>
      <c r="F118" s="41" t="n"/>
      <c r="G118" s="41" t="n"/>
      <c r="H118" s="44">
        <f t="array" ref="H118">IFERROR(INDEX(INSUMOS!$E$9:$E$508,MATCH(C118,INSUMOS!$A$9:$A$508,0)),0)</f>
        <v/>
      </c>
      <c r="I118" s="45" t="n"/>
      <c r="J118" s="44">
        <f>IF($C118="","",F118/IF(G118=0,1,G118)*H118*(1+I118))</f>
        <v/>
      </c>
      <c r="K118" s="54" t="n"/>
      <c r="L118" s="47" t="n"/>
      <c r="M118" s="48" t="n"/>
      <c r="N118" s="48" t="n"/>
      <c r="O118" s="4" t="n"/>
      <c r="P118" s="4" t="n"/>
      <c r="Q118" s="4" t="n"/>
      <c r="R118" s="4" t="n"/>
      <c r="S118" s="4" t="n"/>
      <c r="T118" s="4" t="n"/>
      <c r="U118" s="4" t="n"/>
      <c r="V118" s="4" t="n"/>
      <c r="W118" s="4" t="n"/>
      <c r="X118" s="4" t="n"/>
      <c r="Y118" s="4" t="n"/>
      <c r="Z118" s="4" t="n"/>
    </row>
    <row r="119" ht="15" customHeight="1" s="371">
      <c r="A119" s="34" t="n"/>
      <c r="B119" s="34" t="n"/>
      <c r="C119" s="34" t="n"/>
      <c r="D119" s="40">
        <f t="array" ref="D119">IFERROR(INDEX(INSUMOS!$C$9:$C$508,MATCH(C119,INSUMOS!$A$9:$A$508,0)),"")</f>
        <v/>
      </c>
      <c r="E119" s="169">
        <f t="array" ref="E119">IFERROR(INDEX(INSUMOS!$D$9:$D$508,MATCH(C119,INSUMOS!$A$9:$A$508,0)),"")</f>
        <v/>
      </c>
      <c r="F119" s="41" t="n"/>
      <c r="G119" s="41" t="n"/>
      <c r="H119" s="44">
        <f t="array" ref="H119">IFERROR(INDEX(INSUMOS!$E$9:$E$508,MATCH(C119,INSUMOS!$A$9:$A$508,0)),0)</f>
        <v/>
      </c>
      <c r="I119" s="45" t="n"/>
      <c r="J119" s="44">
        <f>IF($C119="","",F119/IF(G119=0,1,G119)*H119*(1+I119))</f>
        <v/>
      </c>
      <c r="K119" s="54" t="n"/>
      <c r="L119" s="47" t="n"/>
      <c r="M119" s="48" t="n"/>
      <c r="N119" s="48" t="n"/>
      <c r="O119" s="4" t="n"/>
      <c r="P119" s="4" t="n"/>
      <c r="Q119" s="4" t="n"/>
      <c r="R119" s="4" t="n"/>
      <c r="S119" s="4" t="n"/>
      <c r="T119" s="4" t="n"/>
      <c r="U119" s="4" t="n"/>
      <c r="V119" s="4" t="n"/>
      <c r="W119" s="4" t="n"/>
      <c r="X119" s="4" t="n"/>
      <c r="Y119" s="4" t="n"/>
      <c r="Z119" s="4" t="n"/>
    </row>
    <row r="120" ht="15" customHeight="1" s="371">
      <c r="A120" s="34" t="n"/>
      <c r="B120" s="34" t="n"/>
      <c r="C120" s="34" t="n"/>
      <c r="D120" s="40">
        <f t="array" ref="D120">IFERROR(INDEX(INSUMOS!$C$9:$C$508,MATCH(C120,INSUMOS!$A$9:$A$508,0)),"")</f>
        <v/>
      </c>
      <c r="E120" s="169">
        <f t="array" ref="E120">IFERROR(INDEX(INSUMOS!$D$9:$D$508,MATCH(C120,INSUMOS!$A$9:$A$508,0)),"")</f>
        <v/>
      </c>
      <c r="F120" s="41" t="n"/>
      <c r="G120" s="41" t="n"/>
      <c r="H120" s="44">
        <f t="array" ref="H120">IFERROR(INDEX(INSUMOS!$E$9:$E$508,MATCH(C120,INSUMOS!$A$9:$A$508,0)),0)</f>
        <v/>
      </c>
      <c r="I120" s="45" t="n"/>
      <c r="J120" s="44">
        <f>IF($C120="","",F120/IF(G120=0,1,G120)*H120*(1+I120))</f>
        <v/>
      </c>
      <c r="K120" s="54" t="n"/>
      <c r="L120" s="47" t="n"/>
      <c r="M120" s="48" t="n"/>
      <c r="N120" s="48" t="n"/>
      <c r="O120" s="4" t="n"/>
      <c r="P120" s="4" t="n"/>
      <c r="Q120" s="4" t="n"/>
      <c r="R120" s="4" t="n"/>
      <c r="S120" s="4" t="n"/>
      <c r="T120" s="4" t="n"/>
      <c r="U120" s="4" t="n"/>
      <c r="V120" s="4" t="n"/>
      <c r="W120" s="4" t="n"/>
      <c r="X120" s="4" t="n"/>
      <c r="Y120" s="4" t="n"/>
      <c r="Z120" s="4" t="n"/>
    </row>
    <row r="121" ht="15" customHeight="1" s="371">
      <c r="A121" s="34" t="n"/>
      <c r="B121" s="34" t="n"/>
      <c r="C121" s="34" t="n"/>
      <c r="D121" s="40">
        <f t="array" ref="D121">IFERROR(INDEX(INSUMOS!$C$9:$C$508,MATCH(C121,INSUMOS!$A$9:$A$508,0)),"")</f>
        <v/>
      </c>
      <c r="E121" s="169">
        <f t="array" ref="E121">IFERROR(INDEX(INSUMOS!$D$9:$D$508,MATCH(C121,INSUMOS!$A$9:$A$508,0)),"")</f>
        <v/>
      </c>
      <c r="F121" s="41" t="n"/>
      <c r="G121" s="41" t="n"/>
      <c r="H121" s="44">
        <f t="array" ref="H121">IFERROR(INDEX(INSUMOS!$E$9:$E$508,MATCH(C121,INSUMOS!$A$9:$A$508,0)),0)</f>
        <v/>
      </c>
      <c r="I121" s="45" t="n"/>
      <c r="J121" s="44">
        <f>IF($C121="","",F121/IF(G121=0,1,G121)*H121*(1+I121))</f>
        <v/>
      </c>
      <c r="K121" s="54" t="n"/>
      <c r="L121" s="47" t="n"/>
      <c r="M121" s="48" t="n"/>
      <c r="N121" s="48" t="n"/>
      <c r="O121" s="4" t="n"/>
      <c r="P121" s="4" t="n"/>
      <c r="Q121" s="4" t="n"/>
      <c r="R121" s="4" t="n"/>
      <c r="S121" s="4" t="n"/>
      <c r="T121" s="4" t="n"/>
      <c r="U121" s="4" t="n"/>
      <c r="V121" s="4" t="n"/>
      <c r="W121" s="4" t="n"/>
      <c r="X121" s="4" t="n"/>
      <c r="Y121" s="4" t="n"/>
      <c r="Z121" s="4" t="n"/>
    </row>
    <row r="122" ht="15" customHeight="1" s="371">
      <c r="A122" s="34" t="n"/>
      <c r="B122" s="34" t="n"/>
      <c r="C122" s="34" t="n"/>
      <c r="D122" s="40">
        <f t="array" ref="D122">IFERROR(INDEX(INSUMOS!$C$9:$C$508,MATCH(C122,INSUMOS!$A$9:$A$508,0)),"")</f>
        <v/>
      </c>
      <c r="E122" s="169">
        <f t="array" ref="E122">IFERROR(INDEX(INSUMOS!$D$9:$D$508,MATCH(C122,INSUMOS!$A$9:$A$508,0)),"")</f>
        <v/>
      </c>
      <c r="F122" s="41" t="n"/>
      <c r="G122" s="41" t="n"/>
      <c r="H122" s="44">
        <f t="array" ref="H122">IFERROR(INDEX(INSUMOS!$E$9:$E$508,MATCH(C122,INSUMOS!$A$9:$A$508,0)),0)</f>
        <v/>
      </c>
      <c r="I122" s="45" t="n"/>
      <c r="J122" s="44">
        <f>IF($C122="","",F122/IF(G122=0,1,G122)*H122*(1+I122))</f>
        <v/>
      </c>
      <c r="K122" s="54" t="n"/>
      <c r="L122" s="47" t="n"/>
      <c r="M122" s="48" t="n"/>
      <c r="N122" s="48" t="n"/>
      <c r="O122" s="4" t="n"/>
      <c r="P122" s="4" t="n"/>
      <c r="Q122" s="4" t="n"/>
      <c r="R122" s="4" t="n"/>
      <c r="S122" s="4" t="n"/>
      <c r="T122" s="4" t="n"/>
      <c r="U122" s="4" t="n"/>
      <c r="V122" s="4" t="n"/>
      <c r="W122" s="4" t="n"/>
      <c r="X122" s="4" t="n"/>
      <c r="Y122" s="4" t="n"/>
      <c r="Z122" s="4" t="n"/>
    </row>
    <row r="123" ht="15" customHeight="1" s="371">
      <c r="A123" s="34" t="n"/>
      <c r="B123" s="34" t="n"/>
      <c r="C123" s="34" t="n"/>
      <c r="D123" s="40">
        <f t="array" ref="D123">IFERROR(INDEX(INSUMOS!$C$9:$C$508,MATCH(C123,INSUMOS!$A$9:$A$508,0)),"")</f>
        <v/>
      </c>
      <c r="E123" s="169">
        <f t="array" ref="E123">IFERROR(INDEX(INSUMOS!$D$9:$D$508,MATCH(C123,INSUMOS!$A$9:$A$508,0)),"")</f>
        <v/>
      </c>
      <c r="F123" s="41" t="n"/>
      <c r="G123" s="41" t="n"/>
      <c r="H123" s="44">
        <f t="array" ref="H123">IFERROR(INDEX(INSUMOS!$E$9:$E$508,MATCH(C123,INSUMOS!$A$9:$A$508,0)),0)</f>
        <v/>
      </c>
      <c r="I123" s="45" t="n"/>
      <c r="J123" s="44">
        <f>IF($C123="","",F123/IF(G123=0,1,G123)*H123*(1+I123))</f>
        <v/>
      </c>
      <c r="K123" s="54" t="n"/>
      <c r="L123" s="47" t="n"/>
      <c r="M123" s="48" t="n"/>
      <c r="N123" s="48" t="n"/>
      <c r="O123" s="4" t="n"/>
      <c r="P123" s="4" t="n"/>
      <c r="Q123" s="4" t="n"/>
      <c r="R123" s="4" t="n"/>
      <c r="S123" s="4" t="n"/>
      <c r="T123" s="4" t="n"/>
      <c r="U123" s="4" t="n"/>
      <c r="V123" s="4" t="n"/>
      <c r="W123" s="4" t="n"/>
      <c r="X123" s="4" t="n"/>
      <c r="Y123" s="4" t="n"/>
      <c r="Z123" s="4" t="n"/>
    </row>
    <row r="124" ht="15" customHeight="1" s="371">
      <c r="A124" s="34" t="n"/>
      <c r="B124" s="34" t="n"/>
      <c r="C124" s="34" t="n"/>
      <c r="D124" s="40">
        <f t="array" ref="D124">IFERROR(INDEX(INSUMOS!$C$9:$C$508,MATCH(C124,INSUMOS!$A$9:$A$508,0)),"")</f>
        <v/>
      </c>
      <c r="E124" s="169">
        <f t="array" ref="E124">IFERROR(INDEX(INSUMOS!$D$9:$D$508,MATCH(C124,INSUMOS!$A$9:$A$508,0)),"")</f>
        <v/>
      </c>
      <c r="F124" s="41" t="n"/>
      <c r="G124" s="41" t="n"/>
      <c r="H124" s="44">
        <f t="array" ref="H124">IFERROR(INDEX(INSUMOS!$E$9:$E$508,MATCH(C124,INSUMOS!$A$9:$A$508,0)),0)</f>
        <v/>
      </c>
      <c r="I124" s="45" t="n"/>
      <c r="J124" s="44">
        <f>IF($C124="","",F124/IF(G124=0,1,G124)*H124*(1+I124))</f>
        <v/>
      </c>
      <c r="K124" s="54" t="n"/>
      <c r="L124" s="47" t="n"/>
      <c r="M124" s="48" t="n"/>
      <c r="N124" s="48" t="n"/>
      <c r="O124" s="4" t="n"/>
      <c r="P124" s="4" t="n"/>
      <c r="Q124" s="4" t="n"/>
      <c r="R124" s="4" t="n"/>
      <c r="S124" s="4" t="n"/>
      <c r="T124" s="4" t="n"/>
      <c r="U124" s="4" t="n"/>
      <c r="V124" s="4" t="n"/>
      <c r="W124" s="4" t="n"/>
      <c r="X124" s="4" t="n"/>
      <c r="Y124" s="4" t="n"/>
      <c r="Z124" s="4" t="n"/>
    </row>
    <row r="125" ht="15" customHeight="1" s="371">
      <c r="A125" s="34" t="n"/>
      <c r="B125" s="34" t="n"/>
      <c r="C125" s="34" t="n"/>
      <c r="D125" s="40">
        <f t="array" ref="D125">IFERROR(INDEX(INSUMOS!$C$9:$C$508,MATCH(C125,INSUMOS!$A$9:$A$508,0)),"")</f>
        <v/>
      </c>
      <c r="E125" s="169">
        <f t="array" ref="E125">IFERROR(INDEX(INSUMOS!$D$9:$D$508,MATCH(C125,INSUMOS!$A$9:$A$508,0)),"")</f>
        <v/>
      </c>
      <c r="F125" s="41" t="n"/>
      <c r="G125" s="41" t="n"/>
      <c r="H125" s="44">
        <f t="array" ref="H125">IFERROR(INDEX(INSUMOS!$E$9:$E$508,MATCH(C125,INSUMOS!$A$9:$A$508,0)),0)</f>
        <v/>
      </c>
      <c r="I125" s="45" t="n"/>
      <c r="J125" s="44">
        <f>IF($C125="","",F125/IF(G125=0,1,G125)*H125*(1+I125))</f>
        <v/>
      </c>
      <c r="K125" s="54" t="n"/>
      <c r="L125" s="47" t="n"/>
      <c r="M125" s="48" t="n"/>
      <c r="N125" s="48" t="n"/>
      <c r="O125" s="4" t="n"/>
      <c r="P125" s="4" t="n"/>
      <c r="Q125" s="4" t="n"/>
      <c r="R125" s="4" t="n"/>
      <c r="S125" s="4" t="n"/>
      <c r="T125" s="4" t="n"/>
      <c r="U125" s="4" t="n"/>
      <c r="V125" s="4" t="n"/>
      <c r="W125" s="4" t="n"/>
      <c r="X125" s="4" t="n"/>
      <c r="Y125" s="4" t="n"/>
      <c r="Z125" s="4" t="n"/>
    </row>
    <row r="126" ht="15" customHeight="1" s="371">
      <c r="A126" s="34" t="n"/>
      <c r="B126" s="34" t="n"/>
      <c r="C126" s="34" t="n"/>
      <c r="D126" s="40">
        <f t="array" ref="D126">IFERROR(INDEX(INSUMOS!$C$9:$C$508,MATCH(C126,INSUMOS!$A$9:$A$508,0)),"")</f>
        <v/>
      </c>
      <c r="E126" s="169">
        <f t="array" ref="E126">IFERROR(INDEX(INSUMOS!$D$9:$D$508,MATCH(C126,INSUMOS!$A$9:$A$508,0)),"")</f>
        <v/>
      </c>
      <c r="F126" s="41" t="n"/>
      <c r="G126" s="41" t="n"/>
      <c r="H126" s="44">
        <f t="array" ref="H126">IFERROR(INDEX(INSUMOS!$E$9:$E$508,MATCH(C126,INSUMOS!$A$9:$A$508,0)),0)</f>
        <v/>
      </c>
      <c r="I126" s="45" t="n"/>
      <c r="J126" s="44">
        <f>IF($C126="","",F126/IF(G126=0,1,G126)*H126*(1+I126))</f>
        <v/>
      </c>
      <c r="K126" s="54" t="n"/>
      <c r="L126" s="47" t="n"/>
      <c r="M126" s="48" t="n"/>
      <c r="N126" s="48" t="n"/>
      <c r="O126" s="4" t="n"/>
      <c r="P126" s="4" t="n"/>
      <c r="Q126" s="4" t="n"/>
      <c r="R126" s="4" t="n"/>
      <c r="S126" s="4" t="n"/>
      <c r="T126" s="4" t="n"/>
      <c r="U126" s="4" t="n"/>
      <c r="V126" s="4" t="n"/>
      <c r="W126" s="4" t="n"/>
      <c r="X126" s="4" t="n"/>
      <c r="Y126" s="4" t="n"/>
      <c r="Z126" s="4" t="n"/>
    </row>
    <row r="127" ht="15" customHeight="1" s="371">
      <c r="A127" s="34" t="n"/>
      <c r="B127" s="34" t="n"/>
      <c r="C127" s="34" t="n"/>
      <c r="D127" s="40">
        <f t="array" ref="D127">IFERROR(INDEX(INSUMOS!$C$9:$C$508,MATCH(C127,INSUMOS!$A$9:$A$508,0)),"")</f>
        <v/>
      </c>
      <c r="E127" s="169">
        <f t="array" ref="E127">IFERROR(INDEX(INSUMOS!$D$9:$D$508,MATCH(C127,INSUMOS!$A$9:$A$508,0)),"")</f>
        <v/>
      </c>
      <c r="F127" s="41" t="n"/>
      <c r="G127" s="41" t="n"/>
      <c r="H127" s="44">
        <f t="array" ref="H127">IFERROR(INDEX(INSUMOS!$E$9:$E$508,MATCH(C127,INSUMOS!$A$9:$A$508,0)),0)</f>
        <v/>
      </c>
      <c r="I127" s="45" t="n"/>
      <c r="J127" s="44">
        <f>IF($C127="","",F127/IF(G127=0,1,G127)*H127*(1+I127))</f>
        <v/>
      </c>
      <c r="K127" s="54" t="n"/>
      <c r="L127" s="47" t="n"/>
      <c r="M127" s="48" t="n"/>
      <c r="N127" s="48" t="n"/>
      <c r="O127" s="4" t="n"/>
      <c r="P127" s="4" t="n"/>
      <c r="Q127" s="4" t="n"/>
      <c r="R127" s="4" t="n"/>
      <c r="S127" s="4" t="n"/>
      <c r="T127" s="4" t="n"/>
      <c r="U127" s="4" t="n"/>
      <c r="V127" s="4" t="n"/>
      <c r="W127" s="4" t="n"/>
      <c r="X127" s="4" t="n"/>
      <c r="Y127" s="4" t="n"/>
      <c r="Z127" s="4" t="n"/>
    </row>
    <row r="128" ht="15" customHeight="1" s="371">
      <c r="A128" s="34" t="n"/>
      <c r="B128" s="34" t="n"/>
      <c r="C128" s="34" t="n"/>
      <c r="D128" s="40">
        <f t="array" ref="D128">IFERROR(INDEX(INSUMOS!$C$9:$C$508,MATCH(C128,INSUMOS!$A$9:$A$508,0)),"")</f>
        <v/>
      </c>
      <c r="E128" s="169">
        <f t="array" ref="E128">IFERROR(INDEX(INSUMOS!$D$9:$D$508,MATCH(C128,INSUMOS!$A$9:$A$508,0)),"")</f>
        <v/>
      </c>
      <c r="F128" s="41" t="n"/>
      <c r="G128" s="41" t="n"/>
      <c r="H128" s="44">
        <f t="array" ref="H128">IFERROR(INDEX(INSUMOS!$E$9:$E$508,MATCH(C128,INSUMOS!$A$9:$A$508,0)),0)</f>
        <v/>
      </c>
      <c r="I128" s="45" t="n"/>
      <c r="J128" s="44">
        <f>IF($C128="","",F128/IF(G128=0,1,G128)*H128*(1+I128))</f>
        <v/>
      </c>
      <c r="K128" s="54" t="n"/>
      <c r="L128" s="47" t="n"/>
      <c r="M128" s="48" t="n"/>
      <c r="N128" s="48" t="n"/>
      <c r="O128" s="4" t="n"/>
      <c r="P128" s="4" t="n"/>
      <c r="Q128" s="4" t="n"/>
      <c r="R128" s="4" t="n"/>
      <c r="S128" s="4" t="n"/>
      <c r="T128" s="4" t="n"/>
      <c r="U128" s="4" t="n"/>
      <c r="V128" s="4" t="n"/>
      <c r="W128" s="4" t="n"/>
      <c r="X128" s="4" t="n"/>
      <c r="Y128" s="4" t="n"/>
      <c r="Z128" s="4" t="n"/>
    </row>
    <row r="129" ht="15" customHeight="1" s="371">
      <c r="A129" s="34" t="n"/>
      <c r="B129" s="34" t="n"/>
      <c r="C129" s="34" t="n"/>
      <c r="D129" s="40">
        <f t="array" ref="D129">IFERROR(INDEX(INSUMOS!$C$9:$C$508,MATCH(C129,INSUMOS!$A$9:$A$508,0)),"")</f>
        <v/>
      </c>
      <c r="E129" s="169">
        <f t="array" ref="E129">IFERROR(INDEX(INSUMOS!$D$9:$D$508,MATCH(C129,INSUMOS!$A$9:$A$508,0)),"")</f>
        <v/>
      </c>
      <c r="F129" s="41" t="n"/>
      <c r="G129" s="41" t="n"/>
      <c r="H129" s="44">
        <f t="array" ref="H129">IFERROR(INDEX(INSUMOS!$E$9:$E$508,MATCH(C129,INSUMOS!$A$9:$A$508,0)),0)</f>
        <v/>
      </c>
      <c r="I129" s="45" t="n"/>
      <c r="J129" s="44">
        <f>IF($C129="","",F129/IF(G129=0,1,G129)*H129*(1+I129))</f>
        <v/>
      </c>
      <c r="K129" s="54" t="n"/>
      <c r="L129" s="47" t="n"/>
      <c r="M129" s="48" t="n"/>
      <c r="N129" s="48" t="n"/>
      <c r="O129" s="4" t="n"/>
      <c r="P129" s="4" t="n"/>
      <c r="Q129" s="4" t="n"/>
      <c r="R129" s="4" t="n"/>
      <c r="S129" s="4" t="n"/>
      <c r="T129" s="4" t="n"/>
      <c r="U129" s="4" t="n"/>
      <c r="V129" s="4" t="n"/>
      <c r="W129" s="4" t="n"/>
      <c r="X129" s="4" t="n"/>
      <c r="Y129" s="4" t="n"/>
      <c r="Z129" s="4" t="n"/>
    </row>
    <row r="130" ht="15" customHeight="1" s="371">
      <c r="A130" s="34" t="n"/>
      <c r="B130" s="34" t="n"/>
      <c r="C130" s="34" t="n"/>
      <c r="D130" s="40">
        <f t="array" ref="D130">IFERROR(INDEX(INSUMOS!$C$9:$C$508,MATCH(C130,INSUMOS!$A$9:$A$508,0)),"")</f>
        <v/>
      </c>
      <c r="E130" s="169">
        <f t="array" ref="E130">IFERROR(INDEX(INSUMOS!$D$9:$D$508,MATCH(C130,INSUMOS!$A$9:$A$508,0)),"")</f>
        <v/>
      </c>
      <c r="F130" s="41" t="n"/>
      <c r="G130" s="41" t="n"/>
      <c r="H130" s="44">
        <f t="array" ref="H130">IFERROR(INDEX(INSUMOS!$E$9:$E$508,MATCH(C130,INSUMOS!$A$9:$A$508,0)),0)</f>
        <v/>
      </c>
      <c r="I130" s="45" t="n"/>
      <c r="J130" s="44">
        <f>IF($C130="","",F130/IF(G130=0,1,G130)*H130*(1+I130))</f>
        <v/>
      </c>
      <c r="K130" s="54" t="n"/>
      <c r="L130" s="47" t="n"/>
      <c r="M130" s="48" t="n"/>
      <c r="N130" s="48" t="n"/>
      <c r="O130" s="4" t="n"/>
      <c r="P130" s="4" t="n"/>
      <c r="Q130" s="4" t="n"/>
      <c r="R130" s="4" t="n"/>
      <c r="S130" s="4" t="n"/>
      <c r="T130" s="4" t="n"/>
      <c r="U130" s="4" t="n"/>
      <c r="V130" s="4" t="n"/>
      <c r="W130" s="4" t="n"/>
      <c r="X130" s="4" t="n"/>
      <c r="Y130" s="4" t="n"/>
      <c r="Z130" s="4" t="n"/>
    </row>
    <row r="131" ht="15" customHeight="1" s="371">
      <c r="A131" s="34" t="n"/>
      <c r="B131" s="34" t="n"/>
      <c r="C131" s="34" t="n"/>
      <c r="D131" s="40">
        <f t="array" ref="D131">IFERROR(INDEX(INSUMOS!$C$9:$C$508,MATCH(C131,INSUMOS!$A$9:$A$508,0)),"")</f>
        <v/>
      </c>
      <c r="E131" s="169">
        <f t="array" ref="E131">IFERROR(INDEX(INSUMOS!$D$9:$D$508,MATCH(C131,INSUMOS!$A$9:$A$508,0)),"")</f>
        <v/>
      </c>
      <c r="F131" s="41" t="n"/>
      <c r="G131" s="41" t="n"/>
      <c r="H131" s="44">
        <f t="array" ref="H131">IFERROR(INDEX(INSUMOS!$E$9:$E$508,MATCH(C131,INSUMOS!$A$9:$A$508,0)),0)</f>
        <v/>
      </c>
      <c r="I131" s="45" t="n"/>
      <c r="J131" s="44">
        <f>IF($C131="","",F131/IF(G131=0,1,G131)*H131*(1+I131))</f>
        <v/>
      </c>
      <c r="K131" s="54" t="n"/>
      <c r="L131" s="47" t="n"/>
      <c r="M131" s="48" t="n"/>
      <c r="N131" s="48" t="n"/>
      <c r="O131" s="4" t="n"/>
      <c r="P131" s="4" t="n"/>
      <c r="Q131" s="4" t="n"/>
      <c r="R131" s="4" t="n"/>
      <c r="S131" s="4" t="n"/>
      <c r="T131" s="4" t="n"/>
      <c r="U131" s="4" t="n"/>
      <c r="V131" s="4" t="n"/>
      <c r="W131" s="4" t="n"/>
      <c r="X131" s="4" t="n"/>
      <c r="Y131" s="4" t="n"/>
      <c r="Z131" s="4" t="n"/>
    </row>
    <row r="132" ht="15" customHeight="1" s="371">
      <c r="A132" s="34" t="n"/>
      <c r="B132" s="34" t="n"/>
      <c r="C132" s="34" t="n"/>
      <c r="D132" s="40">
        <f t="array" ref="D132">IFERROR(INDEX(INSUMOS!$C$9:$C$508,MATCH(C132,INSUMOS!$A$9:$A$508,0)),"")</f>
        <v/>
      </c>
      <c r="E132" s="169">
        <f t="array" ref="E132">IFERROR(INDEX(INSUMOS!$D$9:$D$508,MATCH(C132,INSUMOS!$A$9:$A$508,0)),"")</f>
        <v/>
      </c>
      <c r="F132" s="41" t="n"/>
      <c r="G132" s="41" t="n"/>
      <c r="H132" s="44">
        <f t="array" ref="H132">IFERROR(INDEX(INSUMOS!$E$9:$E$508,MATCH(C132,INSUMOS!$A$9:$A$508,0)),0)</f>
        <v/>
      </c>
      <c r="I132" s="45" t="n"/>
      <c r="J132" s="44">
        <f>IF($C132="","",F132/IF(G132=0,1,G132)*H132*(1+I132))</f>
        <v/>
      </c>
      <c r="K132" s="54" t="n"/>
      <c r="L132" s="47" t="n"/>
      <c r="M132" s="48" t="n"/>
      <c r="N132" s="48" t="n"/>
      <c r="O132" s="4" t="n"/>
      <c r="P132" s="4" t="n"/>
      <c r="Q132" s="4" t="n"/>
      <c r="R132" s="4" t="n"/>
      <c r="S132" s="4" t="n"/>
      <c r="T132" s="4" t="n"/>
      <c r="U132" s="4" t="n"/>
      <c r="V132" s="4" t="n"/>
      <c r="W132" s="4" t="n"/>
      <c r="X132" s="4" t="n"/>
      <c r="Y132" s="4" t="n"/>
      <c r="Z132" s="4" t="n"/>
    </row>
    <row r="133" ht="15" customHeight="1" s="371">
      <c r="A133" s="34" t="n"/>
      <c r="B133" s="34" t="n"/>
      <c r="C133" s="34" t="n"/>
      <c r="D133" s="40">
        <f t="array" ref="D133">IFERROR(INDEX(INSUMOS!$C$9:$C$508,MATCH(C133,INSUMOS!$A$9:$A$508,0)),"")</f>
        <v/>
      </c>
      <c r="E133" s="169">
        <f t="array" ref="E133">IFERROR(INDEX(INSUMOS!$D$9:$D$508,MATCH(C133,INSUMOS!$A$9:$A$508,0)),"")</f>
        <v/>
      </c>
      <c r="F133" s="41" t="n"/>
      <c r="G133" s="41" t="n"/>
      <c r="H133" s="44">
        <f t="array" ref="H133">IFERROR(INDEX(INSUMOS!$E$9:$E$508,MATCH(C133,INSUMOS!$A$9:$A$508,0)),0)</f>
        <v/>
      </c>
      <c r="I133" s="45" t="n"/>
      <c r="J133" s="44">
        <f>IF($C133="","",F133/IF(G133=0,1,G133)*H133*(1+I133))</f>
        <v/>
      </c>
      <c r="K133" s="54" t="n"/>
      <c r="L133" s="47" t="n"/>
      <c r="M133" s="48" t="n"/>
      <c r="N133" s="48" t="n"/>
      <c r="O133" s="4" t="n"/>
      <c r="P133" s="4" t="n"/>
      <c r="Q133" s="4" t="n"/>
      <c r="R133" s="4" t="n"/>
      <c r="S133" s="4" t="n"/>
      <c r="T133" s="4" t="n"/>
      <c r="U133" s="4" t="n"/>
      <c r="V133" s="4" t="n"/>
      <c r="W133" s="4" t="n"/>
      <c r="X133" s="4" t="n"/>
      <c r="Y133" s="4" t="n"/>
      <c r="Z133" s="4" t="n"/>
    </row>
    <row r="134" ht="15" customHeight="1" s="371">
      <c r="A134" s="34" t="n"/>
      <c r="B134" s="34" t="n"/>
      <c r="C134" s="34" t="n"/>
      <c r="D134" s="40">
        <f t="array" ref="D134">IFERROR(INDEX(INSUMOS!$C$9:$C$508,MATCH(C134,INSUMOS!$A$9:$A$508,0)),"")</f>
        <v/>
      </c>
      <c r="E134" s="169">
        <f t="array" ref="E134">IFERROR(INDEX(INSUMOS!$D$9:$D$508,MATCH(C134,INSUMOS!$A$9:$A$508,0)),"")</f>
        <v/>
      </c>
      <c r="F134" s="41" t="n"/>
      <c r="G134" s="41" t="n"/>
      <c r="H134" s="44">
        <f t="array" ref="H134">IFERROR(INDEX(INSUMOS!$E$9:$E$508,MATCH(C134,INSUMOS!$A$9:$A$508,0)),0)</f>
        <v/>
      </c>
      <c r="I134" s="45" t="n"/>
      <c r="J134" s="44">
        <f>IF($C134="","",F134/IF(G134=0,1,G134)*H134*(1+I134))</f>
        <v/>
      </c>
      <c r="K134" s="54" t="n"/>
      <c r="L134" s="47" t="n"/>
      <c r="M134" s="48" t="n"/>
      <c r="N134" s="48" t="n"/>
      <c r="O134" s="4" t="n"/>
      <c r="P134" s="4" t="n"/>
      <c r="Q134" s="4" t="n"/>
      <c r="R134" s="4" t="n"/>
      <c r="S134" s="4" t="n"/>
      <c r="T134" s="4" t="n"/>
      <c r="U134" s="4" t="n"/>
      <c r="V134" s="4" t="n"/>
      <c r="W134" s="4" t="n"/>
      <c r="X134" s="4" t="n"/>
      <c r="Y134" s="4" t="n"/>
      <c r="Z134" s="4" t="n"/>
    </row>
    <row r="135" ht="15" customHeight="1" s="371">
      <c r="A135" s="34" t="n"/>
      <c r="B135" s="34" t="n"/>
      <c r="C135" s="34" t="n"/>
      <c r="D135" s="40">
        <f t="array" ref="D135">IFERROR(INDEX(INSUMOS!$C$9:$C$508,MATCH(C135,INSUMOS!$A$9:$A$508,0)),"")</f>
        <v/>
      </c>
      <c r="E135" s="169">
        <f t="array" ref="E135">IFERROR(INDEX(INSUMOS!$D$9:$D$508,MATCH(C135,INSUMOS!$A$9:$A$508,0)),"")</f>
        <v/>
      </c>
      <c r="F135" s="41" t="n"/>
      <c r="G135" s="41" t="n"/>
      <c r="H135" s="44">
        <f t="array" ref="H135">IFERROR(INDEX(INSUMOS!$E$9:$E$508,MATCH(C135,INSUMOS!$A$9:$A$508,0)),0)</f>
        <v/>
      </c>
      <c r="I135" s="45" t="n"/>
      <c r="J135" s="44">
        <f>IF($C135="","",F135/IF(G135=0,1,G135)*H135*(1+I135))</f>
        <v/>
      </c>
      <c r="K135" s="54" t="n"/>
      <c r="L135" s="47" t="n"/>
      <c r="M135" s="48" t="n"/>
      <c r="N135" s="48" t="n"/>
      <c r="O135" s="4" t="n"/>
      <c r="P135" s="4" t="n"/>
      <c r="Q135" s="4" t="n"/>
      <c r="R135" s="4" t="n"/>
      <c r="S135" s="4" t="n"/>
      <c r="T135" s="4" t="n"/>
      <c r="U135" s="4" t="n"/>
      <c r="V135" s="4" t="n"/>
      <c r="W135" s="4" t="n"/>
      <c r="X135" s="4" t="n"/>
      <c r="Y135" s="4" t="n"/>
      <c r="Z135" s="4" t="n"/>
    </row>
    <row r="136" ht="15" customHeight="1" s="371">
      <c r="A136" s="34" t="n"/>
      <c r="B136" s="34" t="n"/>
      <c r="C136" s="34" t="n"/>
      <c r="D136" s="40">
        <f t="array" ref="D136">IFERROR(INDEX(INSUMOS!$C$9:$C$508,MATCH(C136,INSUMOS!$A$9:$A$508,0)),"")</f>
        <v/>
      </c>
      <c r="E136" s="169">
        <f t="array" ref="E136">IFERROR(INDEX(INSUMOS!$D$9:$D$508,MATCH(C136,INSUMOS!$A$9:$A$508,0)),"")</f>
        <v/>
      </c>
      <c r="F136" s="41" t="n"/>
      <c r="G136" s="41" t="n"/>
      <c r="H136" s="44">
        <f t="array" ref="H136">IFERROR(INDEX(INSUMOS!$E$9:$E$508,MATCH(C136,INSUMOS!$A$9:$A$508,0)),0)</f>
        <v/>
      </c>
      <c r="I136" s="45" t="n"/>
      <c r="J136" s="44">
        <f>IF($C136="","",F136/IF(G136=0,1,G136)*H136*(1+I136))</f>
        <v/>
      </c>
      <c r="K136" s="54" t="n"/>
      <c r="L136" s="47" t="n"/>
      <c r="M136" s="48" t="n"/>
      <c r="N136" s="48" t="n"/>
      <c r="O136" s="4" t="n"/>
      <c r="P136" s="4" t="n"/>
      <c r="Q136" s="4" t="n"/>
      <c r="R136" s="4" t="n"/>
      <c r="S136" s="4" t="n"/>
      <c r="T136" s="4" t="n"/>
      <c r="U136" s="4" t="n"/>
      <c r="V136" s="4" t="n"/>
      <c r="W136" s="4" t="n"/>
      <c r="X136" s="4" t="n"/>
      <c r="Y136" s="4" t="n"/>
      <c r="Z136" s="4" t="n"/>
    </row>
    <row r="137" ht="15" customHeight="1" s="371">
      <c r="A137" s="34" t="n"/>
      <c r="B137" s="34" t="n"/>
      <c r="C137" s="34" t="n"/>
      <c r="D137" s="40">
        <f t="array" ref="D137">IFERROR(INDEX(INSUMOS!$C$9:$C$508,MATCH(C137,INSUMOS!$A$9:$A$508,0)),"")</f>
        <v/>
      </c>
      <c r="E137" s="169">
        <f t="array" ref="E137">IFERROR(INDEX(INSUMOS!$D$9:$D$508,MATCH(C137,INSUMOS!$A$9:$A$508,0)),"")</f>
        <v/>
      </c>
      <c r="F137" s="41" t="n"/>
      <c r="G137" s="41" t="n"/>
      <c r="H137" s="44">
        <f t="array" ref="H137">IFERROR(INDEX(INSUMOS!$E$9:$E$508,MATCH(C137,INSUMOS!$A$9:$A$508,0)),0)</f>
        <v/>
      </c>
      <c r="I137" s="45" t="n"/>
      <c r="J137" s="44">
        <f>IF($C137="","",F137/IF(G137=0,1,G137)*H137*(1+I137))</f>
        <v/>
      </c>
      <c r="K137" s="54" t="n"/>
      <c r="L137" s="47" t="n"/>
      <c r="M137" s="48" t="n"/>
      <c r="N137" s="48" t="n"/>
      <c r="O137" s="4" t="n"/>
      <c r="P137" s="4" t="n"/>
      <c r="Q137" s="4" t="n"/>
      <c r="R137" s="4" t="n"/>
      <c r="S137" s="4" t="n"/>
      <c r="T137" s="4" t="n"/>
      <c r="U137" s="4" t="n"/>
      <c r="V137" s="4" t="n"/>
      <c r="W137" s="4" t="n"/>
      <c r="X137" s="4" t="n"/>
      <c r="Y137" s="4" t="n"/>
      <c r="Z137" s="4" t="n"/>
    </row>
    <row r="138" ht="15" customHeight="1" s="371">
      <c r="A138" s="34" t="n"/>
      <c r="B138" s="34" t="n"/>
      <c r="C138" s="34" t="n"/>
      <c r="D138" s="40">
        <f t="array" ref="D138">IFERROR(INDEX(INSUMOS!$C$9:$C$508,MATCH(C138,INSUMOS!$A$9:$A$508,0)),"")</f>
        <v/>
      </c>
      <c r="E138" s="169">
        <f t="array" ref="E138">IFERROR(INDEX(INSUMOS!$D$9:$D$508,MATCH(C138,INSUMOS!$A$9:$A$508,0)),"")</f>
        <v/>
      </c>
      <c r="F138" s="41" t="n"/>
      <c r="G138" s="41" t="n"/>
      <c r="H138" s="44">
        <f t="array" ref="H138">IFERROR(INDEX(INSUMOS!$E$9:$E$508,MATCH(C138,INSUMOS!$A$9:$A$508,0)),0)</f>
        <v/>
      </c>
      <c r="I138" s="45" t="n"/>
      <c r="J138" s="44">
        <f>IF($C138="","",F138/IF(G138=0,1,G138)*H138*(1+I138))</f>
        <v/>
      </c>
      <c r="K138" s="54" t="n"/>
      <c r="L138" s="47" t="n"/>
      <c r="M138" s="48" t="n"/>
      <c r="N138" s="48" t="n"/>
      <c r="O138" s="4" t="n"/>
      <c r="P138" s="4" t="n"/>
      <c r="Q138" s="4" t="n"/>
      <c r="R138" s="4" t="n"/>
      <c r="S138" s="4" t="n"/>
      <c r="T138" s="4" t="n"/>
      <c r="U138" s="4" t="n"/>
      <c r="V138" s="4" t="n"/>
      <c r="W138" s="4" t="n"/>
      <c r="X138" s="4" t="n"/>
      <c r="Y138" s="4" t="n"/>
      <c r="Z138" s="4" t="n"/>
    </row>
    <row r="139" ht="15" customHeight="1" s="371">
      <c r="A139" s="34" t="n"/>
      <c r="B139" s="34" t="n"/>
      <c r="C139" s="34" t="n"/>
      <c r="D139" s="40">
        <f t="array" ref="D139">IFERROR(INDEX(INSUMOS!$C$9:$C$508,MATCH(C139,INSUMOS!$A$9:$A$508,0)),"")</f>
        <v/>
      </c>
      <c r="E139" s="169">
        <f t="array" ref="E139">IFERROR(INDEX(INSUMOS!$D$9:$D$508,MATCH(C139,INSUMOS!$A$9:$A$508,0)),"")</f>
        <v/>
      </c>
      <c r="F139" s="41" t="n"/>
      <c r="G139" s="41" t="n"/>
      <c r="H139" s="44">
        <f t="array" ref="H139">IFERROR(INDEX(INSUMOS!$E$9:$E$508,MATCH(C139,INSUMOS!$A$9:$A$508,0)),0)</f>
        <v/>
      </c>
      <c r="I139" s="45" t="n"/>
      <c r="J139" s="44">
        <f>IF($C139="","",F139/IF(G139=0,1,G139)*H139*(1+I139))</f>
        <v/>
      </c>
      <c r="K139" s="54" t="n"/>
      <c r="L139" s="47" t="n"/>
      <c r="M139" s="48" t="n"/>
      <c r="N139" s="48" t="n"/>
      <c r="O139" s="4" t="n"/>
      <c r="P139" s="4" t="n"/>
      <c r="Q139" s="4" t="n"/>
      <c r="R139" s="4" t="n"/>
      <c r="S139" s="4" t="n"/>
      <c r="T139" s="4" t="n"/>
      <c r="U139" s="4" t="n"/>
      <c r="V139" s="4" t="n"/>
      <c r="W139" s="4" t="n"/>
      <c r="X139" s="4" t="n"/>
      <c r="Y139" s="4" t="n"/>
      <c r="Z139" s="4" t="n"/>
    </row>
    <row r="140" ht="15" customHeight="1" s="371">
      <c r="A140" s="34" t="n"/>
      <c r="B140" s="34" t="n"/>
      <c r="C140" s="34" t="n"/>
      <c r="D140" s="40">
        <f t="array" ref="D140">IFERROR(INDEX(INSUMOS!$C$9:$C$508,MATCH(C140,INSUMOS!$A$9:$A$508,0)),"")</f>
        <v/>
      </c>
      <c r="E140" s="169">
        <f t="array" ref="E140">IFERROR(INDEX(INSUMOS!$D$9:$D$508,MATCH(C140,INSUMOS!$A$9:$A$508,0)),"")</f>
        <v/>
      </c>
      <c r="F140" s="41" t="n"/>
      <c r="G140" s="41" t="n"/>
      <c r="H140" s="44">
        <f t="array" ref="H140">IFERROR(INDEX(INSUMOS!$E$9:$E$508,MATCH(C140,INSUMOS!$A$9:$A$508,0)),0)</f>
        <v/>
      </c>
      <c r="I140" s="45" t="n"/>
      <c r="J140" s="44">
        <f>IF($C140="","",F140/IF(G140=0,1,G140)*H140*(1+I140))</f>
        <v/>
      </c>
      <c r="K140" s="54" t="n"/>
      <c r="L140" s="47" t="n"/>
      <c r="M140" s="48" t="n"/>
      <c r="N140" s="48" t="n"/>
      <c r="O140" s="4" t="n"/>
      <c r="P140" s="4" t="n"/>
      <c r="Q140" s="4" t="n"/>
      <c r="R140" s="4" t="n"/>
      <c r="S140" s="4" t="n"/>
      <c r="T140" s="4" t="n"/>
      <c r="U140" s="4" t="n"/>
      <c r="V140" s="4" t="n"/>
      <c r="W140" s="4" t="n"/>
      <c r="X140" s="4" t="n"/>
      <c r="Y140" s="4" t="n"/>
      <c r="Z140" s="4" t="n"/>
    </row>
    <row r="141" ht="15" customHeight="1" s="371">
      <c r="A141" s="34" t="n"/>
      <c r="B141" s="34" t="n"/>
      <c r="C141" s="34" t="n"/>
      <c r="D141" s="40">
        <f t="array" ref="D141">IFERROR(INDEX(INSUMOS!$C$9:$C$508,MATCH(C141,INSUMOS!$A$9:$A$508,0)),"")</f>
        <v/>
      </c>
      <c r="E141" s="169">
        <f t="array" ref="E141">IFERROR(INDEX(INSUMOS!$D$9:$D$508,MATCH(C141,INSUMOS!$A$9:$A$508,0)),"")</f>
        <v/>
      </c>
      <c r="F141" s="41" t="n"/>
      <c r="G141" s="41" t="n"/>
      <c r="H141" s="44">
        <f t="array" ref="H141">IFERROR(INDEX(INSUMOS!$E$9:$E$508,MATCH(C141,INSUMOS!$A$9:$A$508,0)),0)</f>
        <v/>
      </c>
      <c r="I141" s="45" t="n"/>
      <c r="J141" s="44">
        <f>IF($C141="","",F141/IF(G141=0,1,G141)*H141*(1+I141))</f>
        <v/>
      </c>
      <c r="K141" s="54" t="n"/>
      <c r="L141" s="47" t="n"/>
      <c r="M141" s="48" t="n"/>
      <c r="N141" s="48" t="n"/>
      <c r="O141" s="4" t="n"/>
      <c r="P141" s="4" t="n"/>
      <c r="Q141" s="4" t="n"/>
      <c r="R141" s="4" t="n"/>
      <c r="S141" s="4" t="n"/>
      <c r="T141" s="4" t="n"/>
      <c r="U141" s="4" t="n"/>
      <c r="V141" s="4" t="n"/>
      <c r="W141" s="4" t="n"/>
      <c r="X141" s="4" t="n"/>
      <c r="Y141" s="4" t="n"/>
      <c r="Z141" s="4" t="n"/>
    </row>
    <row r="142" ht="15" customHeight="1" s="371">
      <c r="A142" s="34" t="n"/>
      <c r="B142" s="34" t="n"/>
      <c r="C142" s="34" t="n"/>
      <c r="D142" s="40">
        <f t="array" ref="D142">IFERROR(INDEX(INSUMOS!$C$9:$C$508,MATCH(C142,INSUMOS!$A$9:$A$508,0)),"")</f>
        <v/>
      </c>
      <c r="E142" s="169">
        <f t="array" ref="E142">IFERROR(INDEX(INSUMOS!$D$9:$D$508,MATCH(C142,INSUMOS!$A$9:$A$508,0)),"")</f>
        <v/>
      </c>
      <c r="F142" s="41" t="n"/>
      <c r="G142" s="41" t="n"/>
      <c r="H142" s="44">
        <f t="array" ref="H142">IFERROR(INDEX(INSUMOS!$E$9:$E$508,MATCH(C142,INSUMOS!$A$9:$A$508,0)),0)</f>
        <v/>
      </c>
      <c r="I142" s="45" t="n"/>
      <c r="J142" s="44">
        <f>IF($C142="","",F142/IF(G142=0,1,G142)*H142*(1+I142))</f>
        <v/>
      </c>
      <c r="K142" s="54" t="n"/>
      <c r="L142" s="47" t="n"/>
      <c r="M142" s="48" t="n"/>
      <c r="N142" s="48" t="n"/>
      <c r="O142" s="4" t="n"/>
      <c r="P142" s="4" t="n"/>
      <c r="Q142" s="4" t="n"/>
      <c r="R142" s="4" t="n"/>
      <c r="S142" s="4" t="n"/>
      <c r="T142" s="4" t="n"/>
      <c r="U142" s="4" t="n"/>
      <c r="V142" s="4" t="n"/>
      <c r="W142" s="4" t="n"/>
      <c r="X142" s="4" t="n"/>
      <c r="Y142" s="4" t="n"/>
      <c r="Z142" s="4" t="n"/>
    </row>
    <row r="143" ht="15" customHeight="1" s="371">
      <c r="A143" s="34" t="n"/>
      <c r="B143" s="34" t="n"/>
      <c r="C143" s="34" t="n"/>
      <c r="D143" s="40">
        <f t="array" ref="D143">IFERROR(INDEX(INSUMOS!$C$9:$C$508,MATCH(C143,INSUMOS!$A$9:$A$508,0)),"")</f>
        <v/>
      </c>
      <c r="E143" s="169">
        <f t="array" ref="E143">IFERROR(INDEX(INSUMOS!$D$9:$D$508,MATCH(C143,INSUMOS!$A$9:$A$508,0)),"")</f>
        <v/>
      </c>
      <c r="F143" s="41" t="n"/>
      <c r="G143" s="41" t="n"/>
      <c r="H143" s="44">
        <f t="array" ref="H143">IFERROR(INDEX(INSUMOS!$E$9:$E$508,MATCH(C143,INSUMOS!$A$9:$A$508,0)),0)</f>
        <v/>
      </c>
      <c r="I143" s="45" t="n"/>
      <c r="J143" s="44">
        <f>IF($C143="","",F143/IF(G143=0,1,G143)*H143*(1+I143))</f>
        <v/>
      </c>
      <c r="K143" s="54" t="n"/>
      <c r="L143" s="47" t="n"/>
      <c r="M143" s="48" t="n"/>
      <c r="N143" s="48" t="n"/>
      <c r="O143" s="4" t="n"/>
      <c r="P143" s="4" t="n"/>
      <c r="Q143" s="4" t="n"/>
      <c r="R143" s="4" t="n"/>
      <c r="S143" s="4" t="n"/>
      <c r="T143" s="4" t="n"/>
      <c r="U143" s="4" t="n"/>
      <c r="V143" s="4" t="n"/>
      <c r="W143" s="4" t="n"/>
      <c r="X143" s="4" t="n"/>
      <c r="Y143" s="4" t="n"/>
      <c r="Z143" s="4" t="n"/>
    </row>
    <row r="144" ht="15" customHeight="1" s="371">
      <c r="A144" s="34" t="n"/>
      <c r="B144" s="34" t="n"/>
      <c r="C144" s="34" t="n"/>
      <c r="D144" s="40">
        <f t="array" ref="D144">IFERROR(INDEX(INSUMOS!$C$9:$C$508,MATCH(C144,INSUMOS!$A$9:$A$508,0)),"")</f>
        <v/>
      </c>
      <c r="E144" s="169">
        <f t="array" ref="E144">IFERROR(INDEX(INSUMOS!$D$9:$D$508,MATCH(C144,INSUMOS!$A$9:$A$508,0)),"")</f>
        <v/>
      </c>
      <c r="F144" s="41" t="n"/>
      <c r="G144" s="41" t="n"/>
      <c r="H144" s="44">
        <f t="array" ref="H144">IFERROR(INDEX(INSUMOS!$E$9:$E$508,MATCH(C144,INSUMOS!$A$9:$A$508,0)),0)</f>
        <v/>
      </c>
      <c r="I144" s="45" t="n"/>
      <c r="J144" s="44">
        <f>IF($C144="","",F144/IF(G144=0,1,G144)*H144*(1+I144))</f>
        <v/>
      </c>
      <c r="K144" s="54" t="n"/>
      <c r="L144" s="47" t="n"/>
      <c r="M144" s="48" t="n"/>
      <c r="N144" s="48" t="n"/>
      <c r="O144" s="4" t="n"/>
      <c r="P144" s="4" t="n"/>
      <c r="Q144" s="4" t="n"/>
      <c r="R144" s="4" t="n"/>
      <c r="S144" s="4" t="n"/>
      <c r="T144" s="4" t="n"/>
      <c r="U144" s="4" t="n"/>
      <c r="V144" s="4" t="n"/>
      <c r="W144" s="4" t="n"/>
      <c r="X144" s="4" t="n"/>
      <c r="Y144" s="4" t="n"/>
      <c r="Z144" s="4" t="n"/>
    </row>
    <row r="145" ht="15" customHeight="1" s="371">
      <c r="A145" s="34" t="n"/>
      <c r="B145" s="34" t="n"/>
      <c r="C145" s="34" t="n"/>
      <c r="D145" s="40">
        <f t="array" ref="D145">IFERROR(INDEX(INSUMOS!$C$9:$C$508,MATCH(C145,INSUMOS!$A$9:$A$508,0)),"")</f>
        <v/>
      </c>
      <c r="E145" s="169">
        <f t="array" ref="E145">IFERROR(INDEX(INSUMOS!$D$9:$D$508,MATCH(C145,INSUMOS!$A$9:$A$508,0)),"")</f>
        <v/>
      </c>
      <c r="F145" s="41" t="n"/>
      <c r="G145" s="41" t="n"/>
      <c r="H145" s="44">
        <f t="array" ref="H145">IFERROR(INDEX(INSUMOS!$E$9:$E$508,MATCH(C145,INSUMOS!$A$9:$A$508,0)),0)</f>
        <v/>
      </c>
      <c r="I145" s="45" t="n"/>
      <c r="J145" s="44">
        <f>IF($C145="","",F145/IF(G145=0,1,G145)*H145*(1+I145))</f>
        <v/>
      </c>
      <c r="K145" s="54" t="n"/>
      <c r="L145" s="47" t="n"/>
      <c r="M145" s="48" t="n"/>
      <c r="N145" s="48" t="n"/>
      <c r="O145" s="4" t="n"/>
      <c r="P145" s="4" t="n"/>
      <c r="Q145" s="4" t="n"/>
      <c r="R145" s="4" t="n"/>
      <c r="S145" s="4" t="n"/>
      <c r="T145" s="4" t="n"/>
      <c r="U145" s="4" t="n"/>
      <c r="V145" s="4" t="n"/>
      <c r="W145" s="4" t="n"/>
      <c r="X145" s="4" t="n"/>
      <c r="Y145" s="4" t="n"/>
      <c r="Z145" s="4" t="n"/>
    </row>
    <row r="146" ht="15" customHeight="1" s="371">
      <c r="A146" s="34" t="n"/>
      <c r="B146" s="34" t="n"/>
      <c r="C146" s="34" t="n"/>
      <c r="D146" s="40">
        <f t="array" ref="D146">IFERROR(INDEX(INSUMOS!$C$9:$C$508,MATCH(C146,INSUMOS!$A$9:$A$508,0)),"")</f>
        <v/>
      </c>
      <c r="E146" s="169">
        <f t="array" ref="E146">IFERROR(INDEX(INSUMOS!$D$9:$D$508,MATCH(C146,INSUMOS!$A$9:$A$508,0)),"")</f>
        <v/>
      </c>
      <c r="F146" s="41" t="n"/>
      <c r="G146" s="41" t="n"/>
      <c r="H146" s="44">
        <f t="array" ref="H146">IFERROR(INDEX(INSUMOS!$E$9:$E$508,MATCH(C146,INSUMOS!$A$9:$A$508,0)),0)</f>
        <v/>
      </c>
      <c r="I146" s="45" t="n"/>
      <c r="J146" s="44">
        <f>IF($C146="","",F146/IF(G146=0,1,G146)*H146*(1+I146))</f>
        <v/>
      </c>
      <c r="K146" s="54" t="n"/>
      <c r="L146" s="47" t="n"/>
      <c r="M146" s="48" t="n"/>
      <c r="N146" s="48" t="n"/>
      <c r="O146" s="4" t="n"/>
      <c r="P146" s="4" t="n"/>
      <c r="Q146" s="4" t="n"/>
      <c r="R146" s="4" t="n"/>
      <c r="S146" s="4" t="n"/>
      <c r="T146" s="4" t="n"/>
      <c r="U146" s="4" t="n"/>
      <c r="V146" s="4" t="n"/>
      <c r="W146" s="4" t="n"/>
      <c r="X146" s="4" t="n"/>
      <c r="Y146" s="4" t="n"/>
      <c r="Z146" s="4" t="n"/>
    </row>
    <row r="147" ht="15" customHeight="1" s="371">
      <c r="A147" s="34" t="n"/>
      <c r="B147" s="34" t="n"/>
      <c r="C147" s="34" t="n"/>
      <c r="D147" s="40">
        <f t="array" ref="D147">IFERROR(INDEX(INSUMOS!$C$9:$C$508,MATCH(C147,INSUMOS!$A$9:$A$508,0)),"")</f>
        <v/>
      </c>
      <c r="E147" s="169">
        <f t="array" ref="E147">IFERROR(INDEX(INSUMOS!$D$9:$D$508,MATCH(C147,INSUMOS!$A$9:$A$508,0)),"")</f>
        <v/>
      </c>
      <c r="F147" s="41" t="n"/>
      <c r="G147" s="41" t="n"/>
      <c r="H147" s="44">
        <f t="array" ref="H147">IFERROR(INDEX(INSUMOS!$E$9:$E$508,MATCH(C147,INSUMOS!$A$9:$A$508,0)),0)</f>
        <v/>
      </c>
      <c r="I147" s="45" t="n"/>
      <c r="J147" s="44">
        <f>IF($C147="","",F147/IF(G147=0,1,G147)*H147*(1+I147))</f>
        <v/>
      </c>
      <c r="K147" s="54" t="n"/>
      <c r="L147" s="47" t="n"/>
      <c r="M147" s="48" t="n"/>
      <c r="N147" s="48" t="n"/>
      <c r="O147" s="4" t="n"/>
      <c r="P147" s="4" t="n"/>
      <c r="Q147" s="4" t="n"/>
      <c r="R147" s="4" t="n"/>
      <c r="S147" s="4" t="n"/>
      <c r="T147" s="4" t="n"/>
      <c r="U147" s="4" t="n"/>
      <c r="V147" s="4" t="n"/>
      <c r="W147" s="4" t="n"/>
      <c r="X147" s="4" t="n"/>
      <c r="Y147" s="4" t="n"/>
      <c r="Z147" s="4" t="n"/>
    </row>
    <row r="148" ht="15" customHeight="1" s="371">
      <c r="A148" s="34" t="n"/>
      <c r="B148" s="34" t="n"/>
      <c r="C148" s="34" t="n"/>
      <c r="D148" s="40">
        <f t="array" ref="D148">IFERROR(INDEX(INSUMOS!$C$9:$C$508,MATCH(C148,INSUMOS!$A$9:$A$508,0)),"")</f>
        <v/>
      </c>
      <c r="E148" s="169">
        <f t="array" ref="E148">IFERROR(INDEX(INSUMOS!$D$9:$D$508,MATCH(C148,INSUMOS!$A$9:$A$508,0)),"")</f>
        <v/>
      </c>
      <c r="F148" s="41" t="n"/>
      <c r="G148" s="41" t="n"/>
      <c r="H148" s="44">
        <f t="array" ref="H148">IFERROR(INDEX(INSUMOS!$E$9:$E$508,MATCH(C148,INSUMOS!$A$9:$A$508,0)),0)</f>
        <v/>
      </c>
      <c r="I148" s="45" t="n"/>
      <c r="J148" s="44">
        <f>IF($C148="","",F148/IF(G148=0,1,G148)*H148*(1+I148))</f>
        <v/>
      </c>
      <c r="K148" s="54" t="n"/>
      <c r="L148" s="47" t="n"/>
      <c r="M148" s="48" t="n"/>
      <c r="N148" s="48" t="n"/>
      <c r="O148" s="4" t="n"/>
      <c r="P148" s="4" t="n"/>
      <c r="Q148" s="4" t="n"/>
      <c r="R148" s="4" t="n"/>
      <c r="S148" s="4" t="n"/>
      <c r="T148" s="4" t="n"/>
      <c r="U148" s="4" t="n"/>
      <c r="V148" s="4" t="n"/>
      <c r="W148" s="4" t="n"/>
      <c r="X148" s="4" t="n"/>
      <c r="Y148" s="4" t="n"/>
      <c r="Z148" s="4" t="n"/>
    </row>
    <row r="149" ht="15" customHeight="1" s="371">
      <c r="A149" s="34" t="n"/>
      <c r="B149" s="34" t="n"/>
      <c r="C149" s="34" t="n"/>
      <c r="D149" s="40">
        <f t="array" ref="D149">IFERROR(INDEX(INSUMOS!$C$9:$C$508,MATCH(C149,INSUMOS!$A$9:$A$508,0)),"")</f>
        <v/>
      </c>
      <c r="E149" s="169">
        <f t="array" ref="E149">IFERROR(INDEX(INSUMOS!$D$9:$D$508,MATCH(C149,INSUMOS!$A$9:$A$508,0)),"")</f>
        <v/>
      </c>
      <c r="F149" s="41" t="n"/>
      <c r="G149" s="41" t="n"/>
      <c r="H149" s="44">
        <f t="array" ref="H149">IFERROR(INDEX(INSUMOS!$E$9:$E$508,MATCH(C149,INSUMOS!$A$9:$A$508,0)),0)</f>
        <v/>
      </c>
      <c r="I149" s="45" t="n"/>
      <c r="J149" s="44">
        <f>IF($C149="","",F149/IF(G149=0,1,G149)*H149*(1+I149))</f>
        <v/>
      </c>
      <c r="K149" s="54" t="n"/>
      <c r="L149" s="47" t="n"/>
      <c r="M149" s="48" t="n"/>
      <c r="N149" s="48" t="n"/>
      <c r="O149" s="4" t="n"/>
      <c r="P149" s="4" t="n"/>
      <c r="Q149" s="4" t="n"/>
      <c r="R149" s="4" t="n"/>
      <c r="S149" s="4" t="n"/>
      <c r="T149" s="4" t="n"/>
      <c r="U149" s="4" t="n"/>
      <c r="V149" s="4" t="n"/>
      <c r="W149" s="4" t="n"/>
      <c r="X149" s="4" t="n"/>
      <c r="Y149" s="4" t="n"/>
      <c r="Z149" s="4" t="n"/>
    </row>
    <row r="150" ht="15" customHeight="1" s="371">
      <c r="A150" s="34" t="n"/>
      <c r="B150" s="34" t="n"/>
      <c r="C150" s="34" t="n"/>
      <c r="D150" s="40">
        <f t="array" ref="D150">IFERROR(INDEX(INSUMOS!$C$9:$C$508,MATCH(C150,INSUMOS!$A$9:$A$508,0)),"")</f>
        <v/>
      </c>
      <c r="E150" s="169">
        <f t="array" ref="E150">IFERROR(INDEX(INSUMOS!$D$9:$D$508,MATCH(C150,INSUMOS!$A$9:$A$508,0)),"")</f>
        <v/>
      </c>
      <c r="F150" s="41" t="n"/>
      <c r="G150" s="41" t="n"/>
      <c r="H150" s="44">
        <f t="array" ref="H150">IFERROR(INDEX(INSUMOS!$E$9:$E$508,MATCH(C150,INSUMOS!$A$9:$A$508,0)),0)</f>
        <v/>
      </c>
      <c r="I150" s="45" t="n"/>
      <c r="J150" s="44">
        <f>IF($C150="","",F150/IF(G150=0,1,G150)*H150*(1+I150))</f>
        <v/>
      </c>
      <c r="K150" s="54" t="n"/>
      <c r="L150" s="47" t="n"/>
      <c r="M150" s="48" t="n"/>
      <c r="N150" s="48" t="n"/>
      <c r="O150" s="4" t="n"/>
      <c r="P150" s="4" t="n"/>
      <c r="Q150" s="4" t="n"/>
      <c r="R150" s="4" t="n"/>
      <c r="S150" s="4" t="n"/>
      <c r="T150" s="4" t="n"/>
      <c r="U150" s="4" t="n"/>
      <c r="V150" s="4" t="n"/>
      <c r="W150" s="4" t="n"/>
      <c r="X150" s="4" t="n"/>
      <c r="Y150" s="4" t="n"/>
      <c r="Z150" s="4" t="n"/>
    </row>
    <row r="151" ht="15" customHeight="1" s="371">
      <c r="A151" s="34" t="n"/>
      <c r="B151" s="34" t="n"/>
      <c r="C151" s="34" t="n"/>
      <c r="D151" s="40">
        <f t="array" ref="D151">IFERROR(INDEX(INSUMOS!$C$9:$C$508,MATCH(C151,INSUMOS!$A$9:$A$508,0)),"")</f>
        <v/>
      </c>
      <c r="E151" s="169">
        <f t="array" ref="E151">IFERROR(INDEX(INSUMOS!$D$9:$D$508,MATCH(C151,INSUMOS!$A$9:$A$508,0)),"")</f>
        <v/>
      </c>
      <c r="F151" s="41" t="n"/>
      <c r="G151" s="41" t="n"/>
      <c r="H151" s="44">
        <f t="array" ref="H151">IFERROR(INDEX(INSUMOS!$E$9:$E$508,MATCH(C151,INSUMOS!$A$9:$A$508,0)),0)</f>
        <v/>
      </c>
      <c r="I151" s="45" t="n"/>
      <c r="J151" s="44">
        <f>IF($C151="","",F151/IF(G151=0,1,G151)*H151*(1+I151))</f>
        <v/>
      </c>
      <c r="K151" s="54" t="n"/>
      <c r="L151" s="47" t="n"/>
      <c r="M151" s="48" t="n"/>
      <c r="N151" s="48" t="n"/>
      <c r="O151" s="4" t="n"/>
      <c r="P151" s="4" t="n"/>
      <c r="Q151" s="4" t="n"/>
      <c r="R151" s="4" t="n"/>
      <c r="S151" s="4" t="n"/>
      <c r="T151" s="4" t="n"/>
      <c r="U151" s="4" t="n"/>
      <c r="V151" s="4" t="n"/>
      <c r="W151" s="4" t="n"/>
      <c r="X151" s="4" t="n"/>
      <c r="Y151" s="4" t="n"/>
      <c r="Z151" s="4" t="n"/>
    </row>
    <row r="152" ht="15" customHeight="1" s="371">
      <c r="A152" s="34" t="n"/>
      <c r="B152" s="34" t="n"/>
      <c r="C152" s="34" t="n"/>
      <c r="D152" s="40">
        <f t="array" ref="D152">IFERROR(INDEX(INSUMOS!$C$9:$C$508,MATCH(C152,INSUMOS!$A$9:$A$508,0)),"")</f>
        <v/>
      </c>
      <c r="E152" s="169">
        <f t="array" ref="E152">IFERROR(INDEX(INSUMOS!$D$9:$D$508,MATCH(C152,INSUMOS!$A$9:$A$508,0)),"")</f>
        <v/>
      </c>
      <c r="F152" s="41" t="n"/>
      <c r="G152" s="41" t="n"/>
      <c r="H152" s="44">
        <f t="array" ref="H152">IFERROR(INDEX(INSUMOS!$E$9:$E$508,MATCH(C152,INSUMOS!$A$9:$A$508,0)),0)</f>
        <v/>
      </c>
      <c r="I152" s="45" t="n"/>
      <c r="J152" s="44">
        <f>IF($C152="","",F152/IF(G152=0,1,G152)*H152*(1+I152))</f>
        <v/>
      </c>
      <c r="K152" s="54" t="n"/>
      <c r="L152" s="47" t="n"/>
      <c r="M152" s="48" t="n"/>
      <c r="N152" s="48" t="n"/>
      <c r="O152" s="4" t="n"/>
      <c r="P152" s="4" t="n"/>
      <c r="Q152" s="4" t="n"/>
      <c r="R152" s="4" t="n"/>
      <c r="S152" s="4" t="n"/>
      <c r="T152" s="4" t="n"/>
      <c r="U152" s="4" t="n"/>
      <c r="V152" s="4" t="n"/>
      <c r="W152" s="4" t="n"/>
      <c r="X152" s="4" t="n"/>
      <c r="Y152" s="4" t="n"/>
      <c r="Z152" s="4" t="n"/>
    </row>
    <row r="153" ht="15" customHeight="1" s="371">
      <c r="A153" s="34" t="n"/>
      <c r="B153" s="34" t="n"/>
      <c r="C153" s="34" t="n"/>
      <c r="D153" s="40">
        <f t="array" ref="D153">IFERROR(INDEX(INSUMOS!$C$9:$C$508,MATCH(C153,INSUMOS!$A$9:$A$508,0)),"")</f>
        <v/>
      </c>
      <c r="E153" s="169">
        <f t="array" ref="E153">IFERROR(INDEX(INSUMOS!$D$9:$D$508,MATCH(C153,INSUMOS!$A$9:$A$508,0)),"")</f>
        <v/>
      </c>
      <c r="F153" s="41" t="n"/>
      <c r="G153" s="41" t="n"/>
      <c r="H153" s="44">
        <f t="array" ref="H153">IFERROR(INDEX(INSUMOS!$E$9:$E$508,MATCH(C153,INSUMOS!$A$9:$A$508,0)),0)</f>
        <v/>
      </c>
      <c r="I153" s="45" t="n"/>
      <c r="J153" s="44">
        <f>IF($C153="","",F153/IF(G153=0,1,G153)*H153*(1+I153))</f>
        <v/>
      </c>
      <c r="K153" s="54" t="n"/>
      <c r="L153" s="47" t="n"/>
      <c r="M153" s="48" t="n"/>
      <c r="N153" s="48" t="n"/>
      <c r="O153" s="4" t="n"/>
      <c r="P153" s="4" t="n"/>
      <c r="Q153" s="4" t="n"/>
      <c r="R153" s="4" t="n"/>
      <c r="S153" s="4" t="n"/>
      <c r="T153" s="4" t="n"/>
      <c r="U153" s="4" t="n"/>
      <c r="V153" s="4" t="n"/>
      <c r="W153" s="4" t="n"/>
      <c r="X153" s="4" t="n"/>
      <c r="Y153" s="4" t="n"/>
      <c r="Z153" s="4" t="n"/>
    </row>
    <row r="154" ht="15" customHeight="1" s="371">
      <c r="A154" s="34" t="n"/>
      <c r="B154" s="34" t="n"/>
      <c r="C154" s="34" t="n"/>
      <c r="D154" s="40">
        <f t="array" ref="D154">IFERROR(INDEX(INSUMOS!$C$9:$C$508,MATCH(C154,INSUMOS!$A$9:$A$508,0)),"")</f>
        <v/>
      </c>
      <c r="E154" s="169">
        <f t="array" ref="E154">IFERROR(INDEX(INSUMOS!$D$9:$D$508,MATCH(C154,INSUMOS!$A$9:$A$508,0)),"")</f>
        <v/>
      </c>
      <c r="F154" s="41" t="n"/>
      <c r="G154" s="41" t="n"/>
      <c r="H154" s="44">
        <f t="array" ref="H154">IFERROR(INDEX(INSUMOS!$E$9:$E$508,MATCH(C154,INSUMOS!$A$9:$A$508,0)),0)</f>
        <v/>
      </c>
      <c r="I154" s="45" t="n"/>
      <c r="J154" s="44">
        <f>IF($C154="","",F154/IF(G154=0,1,G154)*H154*(1+I154))</f>
        <v/>
      </c>
      <c r="K154" s="54" t="n"/>
      <c r="L154" s="47" t="n"/>
      <c r="M154" s="48" t="n"/>
      <c r="N154" s="48" t="n"/>
      <c r="O154" s="4" t="n"/>
      <c r="P154" s="4" t="n"/>
      <c r="Q154" s="4" t="n"/>
      <c r="R154" s="4" t="n"/>
      <c r="S154" s="4" t="n"/>
      <c r="T154" s="4" t="n"/>
      <c r="U154" s="4" t="n"/>
      <c r="V154" s="4" t="n"/>
      <c r="W154" s="4" t="n"/>
      <c r="X154" s="4" t="n"/>
      <c r="Y154" s="4" t="n"/>
      <c r="Z154" s="4" t="n"/>
    </row>
    <row r="155" ht="15" customHeight="1" s="371">
      <c r="A155" s="34" t="n"/>
      <c r="B155" s="34" t="n"/>
      <c r="C155" s="34" t="n"/>
      <c r="D155" s="40">
        <f t="array" ref="D155">IFERROR(INDEX(INSUMOS!$C$9:$C$508,MATCH(C155,INSUMOS!$A$9:$A$508,0)),"")</f>
        <v/>
      </c>
      <c r="E155" s="169">
        <f t="array" ref="E155">IFERROR(INDEX(INSUMOS!$D$9:$D$508,MATCH(C155,INSUMOS!$A$9:$A$508,0)),"")</f>
        <v/>
      </c>
      <c r="F155" s="41" t="n"/>
      <c r="G155" s="41" t="n"/>
      <c r="H155" s="44">
        <f t="array" ref="H155">IFERROR(INDEX(INSUMOS!$E$9:$E$508,MATCH(C155,INSUMOS!$A$9:$A$508,0)),0)</f>
        <v/>
      </c>
      <c r="I155" s="45" t="n"/>
      <c r="J155" s="44">
        <f>IF($C155="","",F155/IF(G155=0,1,G155)*H155*(1+I155))</f>
        <v/>
      </c>
      <c r="K155" s="54" t="n"/>
      <c r="L155" s="47" t="n"/>
      <c r="M155" s="48" t="n"/>
      <c r="N155" s="48" t="n"/>
      <c r="O155" s="4" t="n"/>
      <c r="P155" s="4" t="n"/>
      <c r="Q155" s="4" t="n"/>
      <c r="R155" s="4" t="n"/>
      <c r="S155" s="4" t="n"/>
      <c r="T155" s="4" t="n"/>
      <c r="U155" s="4" t="n"/>
      <c r="V155" s="4" t="n"/>
      <c r="W155" s="4" t="n"/>
      <c r="X155" s="4" t="n"/>
      <c r="Y155" s="4" t="n"/>
      <c r="Z155" s="4" t="n"/>
    </row>
    <row r="156" ht="15" customHeight="1" s="371">
      <c r="A156" s="34" t="n"/>
      <c r="B156" s="34" t="n"/>
      <c r="C156" s="34" t="n"/>
      <c r="D156" s="40">
        <f t="array" ref="D156">IFERROR(INDEX(INSUMOS!$C$9:$C$508,MATCH(C156,INSUMOS!$A$9:$A$508,0)),"")</f>
        <v/>
      </c>
      <c r="E156" s="169">
        <f t="array" ref="E156">IFERROR(INDEX(INSUMOS!$D$9:$D$508,MATCH(C156,INSUMOS!$A$9:$A$508,0)),"")</f>
        <v/>
      </c>
      <c r="F156" s="41" t="n"/>
      <c r="G156" s="41" t="n"/>
      <c r="H156" s="44">
        <f t="array" ref="H156">IFERROR(INDEX(INSUMOS!$E$9:$E$508,MATCH(C156,INSUMOS!$A$9:$A$508,0)),0)</f>
        <v/>
      </c>
      <c r="I156" s="45" t="n"/>
      <c r="J156" s="44">
        <f>IF($C156="","",F156/IF(G156=0,1,G156)*H156*(1+I156))</f>
        <v/>
      </c>
      <c r="K156" s="54" t="n"/>
      <c r="L156" s="47" t="n"/>
      <c r="M156" s="48" t="n"/>
      <c r="N156" s="48" t="n"/>
      <c r="O156" s="4" t="n"/>
      <c r="P156" s="4" t="n"/>
      <c r="Q156" s="4" t="n"/>
      <c r="R156" s="4" t="n"/>
      <c r="S156" s="4" t="n"/>
      <c r="T156" s="4" t="n"/>
      <c r="U156" s="4" t="n"/>
      <c r="V156" s="4" t="n"/>
      <c r="W156" s="4" t="n"/>
      <c r="X156" s="4" t="n"/>
      <c r="Y156" s="4" t="n"/>
      <c r="Z156" s="4" t="n"/>
    </row>
    <row r="157" ht="15" customHeight="1" s="371">
      <c r="A157" s="34" t="n"/>
      <c r="B157" s="34" t="n"/>
      <c r="C157" s="34" t="n"/>
      <c r="D157" s="40">
        <f t="array" ref="D157">IFERROR(INDEX(INSUMOS!$C$9:$C$508,MATCH(C157,INSUMOS!$A$9:$A$508,0)),"")</f>
        <v/>
      </c>
      <c r="E157" s="169">
        <f t="array" ref="E157">IFERROR(INDEX(INSUMOS!$D$9:$D$508,MATCH(C157,INSUMOS!$A$9:$A$508,0)),"")</f>
        <v/>
      </c>
      <c r="F157" s="41" t="n"/>
      <c r="G157" s="41" t="n"/>
      <c r="H157" s="44">
        <f t="array" ref="H157">IFERROR(INDEX(INSUMOS!$E$9:$E$508,MATCH(C157,INSUMOS!$A$9:$A$508,0)),0)</f>
        <v/>
      </c>
      <c r="I157" s="45" t="n"/>
      <c r="J157" s="44">
        <f>IF($C157="","",F157/IF(G157=0,1,G157)*H157*(1+I157))</f>
        <v/>
      </c>
      <c r="K157" s="54" t="n"/>
      <c r="L157" s="47" t="n"/>
      <c r="M157" s="48" t="n"/>
      <c r="N157" s="48" t="n"/>
      <c r="O157" s="4" t="n"/>
      <c r="P157" s="4" t="n"/>
      <c r="Q157" s="4" t="n"/>
      <c r="R157" s="4" t="n"/>
      <c r="S157" s="4" t="n"/>
      <c r="T157" s="4" t="n"/>
      <c r="U157" s="4" t="n"/>
      <c r="V157" s="4" t="n"/>
      <c r="W157" s="4" t="n"/>
      <c r="X157" s="4" t="n"/>
      <c r="Y157" s="4" t="n"/>
      <c r="Z157" s="4" t="n"/>
    </row>
    <row r="158" ht="15" customHeight="1" s="371">
      <c r="A158" s="34" t="n"/>
      <c r="B158" s="34" t="n"/>
      <c r="C158" s="34" t="n"/>
      <c r="D158" s="40">
        <f t="array" ref="D158">IFERROR(INDEX(INSUMOS!$C$9:$C$508,MATCH(C158,INSUMOS!$A$9:$A$508,0)),"")</f>
        <v/>
      </c>
      <c r="E158" s="169">
        <f t="array" ref="E158">IFERROR(INDEX(INSUMOS!$D$9:$D$508,MATCH(C158,INSUMOS!$A$9:$A$508,0)),"")</f>
        <v/>
      </c>
      <c r="F158" s="41" t="n"/>
      <c r="G158" s="41" t="n"/>
      <c r="H158" s="44">
        <f t="array" ref="H158">IFERROR(INDEX(INSUMOS!$E$9:$E$508,MATCH(C158,INSUMOS!$A$9:$A$508,0)),0)</f>
        <v/>
      </c>
      <c r="I158" s="45" t="n"/>
      <c r="J158" s="44">
        <f>IF($C158="","",F158/IF(G158=0,1,G158)*H158*(1+I158))</f>
        <v/>
      </c>
      <c r="K158" s="54" t="n"/>
      <c r="L158" s="47" t="n"/>
      <c r="M158" s="48" t="n"/>
      <c r="N158" s="48" t="n"/>
      <c r="O158" s="4" t="n"/>
      <c r="P158" s="4" t="n"/>
      <c r="Q158" s="4" t="n"/>
      <c r="R158" s="4" t="n"/>
      <c r="S158" s="4" t="n"/>
      <c r="T158" s="4" t="n"/>
      <c r="U158" s="4" t="n"/>
      <c r="V158" s="4" t="n"/>
      <c r="W158" s="4" t="n"/>
      <c r="X158" s="4" t="n"/>
      <c r="Y158" s="4" t="n"/>
      <c r="Z158" s="4" t="n"/>
    </row>
    <row r="159" ht="15" customHeight="1" s="371">
      <c r="A159" s="34" t="n"/>
      <c r="B159" s="34" t="n"/>
      <c r="C159" s="34" t="n"/>
      <c r="D159" s="40">
        <f t="array" ref="D159">IFERROR(INDEX(INSUMOS!$C$9:$C$508,MATCH(C159,INSUMOS!$A$9:$A$508,0)),"")</f>
        <v/>
      </c>
      <c r="E159" s="169">
        <f t="array" ref="E159">IFERROR(INDEX(INSUMOS!$D$9:$D$508,MATCH(C159,INSUMOS!$A$9:$A$508,0)),"")</f>
        <v/>
      </c>
      <c r="F159" s="41" t="n"/>
      <c r="G159" s="41" t="n"/>
      <c r="H159" s="44">
        <f t="array" ref="H159">IFERROR(INDEX(INSUMOS!$E$9:$E$508,MATCH(C159,INSUMOS!$A$9:$A$508,0)),0)</f>
        <v/>
      </c>
      <c r="I159" s="45" t="n"/>
      <c r="J159" s="44">
        <f>IF($C159="","",F159/IF(G159=0,1,G159)*H159*(1+I159))</f>
        <v/>
      </c>
      <c r="K159" s="54" t="n"/>
      <c r="L159" s="47" t="n"/>
      <c r="M159" s="48" t="n"/>
      <c r="N159" s="48" t="n"/>
      <c r="O159" s="4" t="n"/>
      <c r="P159" s="4" t="n"/>
      <c r="Q159" s="4" t="n"/>
      <c r="R159" s="4" t="n"/>
      <c r="S159" s="4" t="n"/>
      <c r="T159" s="4" t="n"/>
      <c r="U159" s="4" t="n"/>
      <c r="V159" s="4" t="n"/>
      <c r="W159" s="4" t="n"/>
      <c r="X159" s="4" t="n"/>
      <c r="Y159" s="4" t="n"/>
      <c r="Z159" s="4" t="n"/>
    </row>
    <row r="160" ht="15" customHeight="1" s="371">
      <c r="A160" s="34" t="n"/>
      <c r="B160" s="34" t="n"/>
      <c r="C160" s="34" t="n"/>
      <c r="D160" s="40">
        <f t="array" ref="D160">IFERROR(INDEX(INSUMOS!$C$9:$C$508,MATCH(C160,INSUMOS!$A$9:$A$508,0)),"")</f>
        <v/>
      </c>
      <c r="E160" s="169">
        <f t="array" ref="E160">IFERROR(INDEX(INSUMOS!$D$9:$D$508,MATCH(C160,INSUMOS!$A$9:$A$508,0)),"")</f>
        <v/>
      </c>
      <c r="F160" s="41" t="n"/>
      <c r="G160" s="41" t="n"/>
      <c r="H160" s="44">
        <f t="array" ref="H160">IFERROR(INDEX(INSUMOS!$E$9:$E$508,MATCH(C160,INSUMOS!$A$9:$A$508,0)),0)</f>
        <v/>
      </c>
      <c r="I160" s="45" t="n"/>
      <c r="J160" s="44">
        <f>IF($C160="","",F160/IF(G160=0,1,G160)*H160*(1+I160))</f>
        <v/>
      </c>
      <c r="K160" s="54" t="n"/>
      <c r="L160" s="47" t="n"/>
      <c r="M160" s="48" t="n"/>
      <c r="N160" s="48" t="n"/>
      <c r="O160" s="4" t="n"/>
      <c r="P160" s="4" t="n"/>
      <c r="Q160" s="4" t="n"/>
      <c r="R160" s="4" t="n"/>
      <c r="S160" s="4" t="n"/>
      <c r="T160" s="4" t="n"/>
      <c r="U160" s="4" t="n"/>
      <c r="V160" s="4" t="n"/>
      <c r="W160" s="4" t="n"/>
      <c r="X160" s="4" t="n"/>
      <c r="Y160" s="4" t="n"/>
      <c r="Z160" s="4" t="n"/>
    </row>
    <row r="161" ht="15" customHeight="1" s="371">
      <c r="A161" s="34" t="n"/>
      <c r="B161" s="34" t="n"/>
      <c r="C161" s="34" t="n"/>
      <c r="D161" s="40">
        <f t="array" ref="D161">IFERROR(INDEX(INSUMOS!$C$9:$C$508,MATCH(C161,INSUMOS!$A$9:$A$508,0)),"")</f>
        <v/>
      </c>
      <c r="E161" s="169">
        <f t="array" ref="E161">IFERROR(INDEX(INSUMOS!$D$9:$D$508,MATCH(C161,INSUMOS!$A$9:$A$508,0)),"")</f>
        <v/>
      </c>
      <c r="F161" s="41" t="n"/>
      <c r="G161" s="41" t="n"/>
      <c r="H161" s="44">
        <f t="array" ref="H161">IFERROR(INDEX(INSUMOS!$E$9:$E$508,MATCH(C161,INSUMOS!$A$9:$A$508,0)),0)</f>
        <v/>
      </c>
      <c r="I161" s="45" t="n"/>
      <c r="J161" s="44">
        <f>IF($C161="","",F161/IF(G161=0,1,G161)*H161*(1+I161))</f>
        <v/>
      </c>
      <c r="K161" s="54" t="n"/>
      <c r="L161" s="47" t="n"/>
      <c r="M161" s="48" t="n"/>
      <c r="N161" s="48" t="n"/>
      <c r="O161" s="4" t="n"/>
      <c r="P161" s="4" t="n"/>
      <c r="Q161" s="4" t="n"/>
      <c r="R161" s="4" t="n"/>
      <c r="S161" s="4" t="n"/>
      <c r="T161" s="4" t="n"/>
      <c r="U161" s="4" t="n"/>
      <c r="V161" s="4" t="n"/>
      <c r="W161" s="4" t="n"/>
      <c r="X161" s="4" t="n"/>
      <c r="Y161" s="4" t="n"/>
      <c r="Z161" s="4" t="n"/>
    </row>
    <row r="162" ht="15" customHeight="1" s="371">
      <c r="A162" s="34" t="n"/>
      <c r="B162" s="34" t="n"/>
      <c r="C162" s="34" t="n"/>
      <c r="D162" s="40">
        <f t="array" ref="D162">IFERROR(INDEX(INSUMOS!$C$9:$C$508,MATCH(C162,INSUMOS!$A$9:$A$508,0)),"")</f>
        <v/>
      </c>
      <c r="E162" s="169">
        <f t="array" ref="E162">IFERROR(INDEX(INSUMOS!$D$9:$D$508,MATCH(C162,INSUMOS!$A$9:$A$508,0)),"")</f>
        <v/>
      </c>
      <c r="F162" s="41" t="n"/>
      <c r="G162" s="41" t="n"/>
      <c r="H162" s="44">
        <f t="array" ref="H162">IFERROR(INDEX(INSUMOS!$E$9:$E$508,MATCH(C162,INSUMOS!$A$9:$A$508,0)),0)</f>
        <v/>
      </c>
      <c r="I162" s="45" t="n"/>
      <c r="J162" s="44">
        <f>IF($C162="","",F162/IF(G162=0,1,G162)*H162*(1+I162))</f>
        <v/>
      </c>
      <c r="K162" s="54" t="n"/>
      <c r="L162" s="47" t="n"/>
      <c r="M162" s="48" t="n"/>
      <c r="N162" s="48" t="n"/>
      <c r="O162" s="4" t="n"/>
      <c r="P162" s="4" t="n"/>
      <c r="Q162" s="4" t="n"/>
      <c r="R162" s="4" t="n"/>
      <c r="S162" s="4" t="n"/>
      <c r="T162" s="4" t="n"/>
      <c r="U162" s="4" t="n"/>
      <c r="V162" s="4" t="n"/>
      <c r="W162" s="4" t="n"/>
      <c r="X162" s="4" t="n"/>
      <c r="Y162" s="4" t="n"/>
      <c r="Z162" s="4" t="n"/>
    </row>
    <row r="163" ht="15" customHeight="1" s="371">
      <c r="A163" s="34" t="n"/>
      <c r="B163" s="34" t="n"/>
      <c r="C163" s="34" t="n"/>
      <c r="D163" s="40">
        <f t="array" ref="D163">IFERROR(INDEX(INSUMOS!$C$9:$C$508,MATCH(C163,INSUMOS!$A$9:$A$508,0)),"")</f>
        <v/>
      </c>
      <c r="E163" s="169">
        <f t="array" ref="E163">IFERROR(INDEX(INSUMOS!$D$9:$D$508,MATCH(C163,INSUMOS!$A$9:$A$508,0)),"")</f>
        <v/>
      </c>
      <c r="F163" s="41" t="n"/>
      <c r="G163" s="41" t="n"/>
      <c r="H163" s="44">
        <f t="array" ref="H163">IFERROR(INDEX(INSUMOS!$E$9:$E$508,MATCH(C163,INSUMOS!$A$9:$A$508,0)),0)</f>
        <v/>
      </c>
      <c r="I163" s="45" t="n"/>
      <c r="J163" s="44">
        <f>IF($C163="","",F163/IF(G163=0,1,G163)*H163*(1+I163))</f>
        <v/>
      </c>
      <c r="K163" s="54" t="n"/>
      <c r="L163" s="47" t="n"/>
      <c r="M163" s="48" t="n"/>
      <c r="N163" s="48" t="n"/>
      <c r="O163" s="4" t="n"/>
      <c r="P163" s="4" t="n"/>
      <c r="Q163" s="4" t="n"/>
      <c r="R163" s="4" t="n"/>
      <c r="S163" s="4" t="n"/>
      <c r="T163" s="4" t="n"/>
      <c r="U163" s="4" t="n"/>
      <c r="V163" s="4" t="n"/>
      <c r="W163" s="4" t="n"/>
      <c r="X163" s="4" t="n"/>
      <c r="Y163" s="4" t="n"/>
      <c r="Z163" s="4" t="n"/>
    </row>
    <row r="164" ht="15" customHeight="1" s="371">
      <c r="A164" s="34" t="n"/>
      <c r="B164" s="34" t="n"/>
      <c r="C164" s="34" t="n"/>
      <c r="D164" s="40">
        <f t="array" ref="D164">IFERROR(INDEX(INSUMOS!$C$9:$C$508,MATCH(C164,INSUMOS!$A$9:$A$508,0)),"")</f>
        <v/>
      </c>
      <c r="E164" s="169">
        <f t="array" ref="E164">IFERROR(INDEX(INSUMOS!$D$9:$D$508,MATCH(C164,INSUMOS!$A$9:$A$508,0)),"")</f>
        <v/>
      </c>
      <c r="F164" s="41" t="n"/>
      <c r="G164" s="41" t="n"/>
      <c r="H164" s="44">
        <f t="array" ref="H164">IFERROR(INDEX(INSUMOS!$E$9:$E$508,MATCH(C164,INSUMOS!$A$9:$A$508,0)),0)</f>
        <v/>
      </c>
      <c r="I164" s="45" t="n"/>
      <c r="J164" s="44">
        <f>IF($C164="","",F164/IF(G164=0,1,G164)*H164*(1+I164))</f>
        <v/>
      </c>
      <c r="K164" s="54" t="n"/>
      <c r="L164" s="47" t="n"/>
      <c r="M164" s="48" t="n"/>
      <c r="N164" s="48" t="n"/>
      <c r="O164" s="4" t="n"/>
      <c r="P164" s="4" t="n"/>
      <c r="Q164" s="4" t="n"/>
      <c r="R164" s="4" t="n"/>
      <c r="S164" s="4" t="n"/>
      <c r="T164" s="4" t="n"/>
      <c r="U164" s="4" t="n"/>
      <c r="V164" s="4" t="n"/>
      <c r="W164" s="4" t="n"/>
      <c r="X164" s="4" t="n"/>
      <c r="Y164" s="4" t="n"/>
      <c r="Z164" s="4" t="n"/>
    </row>
    <row r="165" ht="15" customHeight="1" s="371">
      <c r="A165" s="34" t="n"/>
      <c r="B165" s="34" t="n"/>
      <c r="C165" s="34" t="n"/>
      <c r="D165" s="40">
        <f t="array" ref="D165">IFERROR(INDEX(INSUMOS!$C$9:$C$508,MATCH(C165,INSUMOS!$A$9:$A$508,0)),"")</f>
        <v/>
      </c>
      <c r="E165" s="169">
        <f t="array" ref="E165">IFERROR(INDEX(INSUMOS!$D$9:$D$508,MATCH(C165,INSUMOS!$A$9:$A$508,0)),"")</f>
        <v/>
      </c>
      <c r="F165" s="41" t="n"/>
      <c r="G165" s="41" t="n"/>
      <c r="H165" s="44">
        <f t="array" ref="H165">IFERROR(INDEX(INSUMOS!$E$9:$E$508,MATCH(C165,INSUMOS!$A$9:$A$508,0)),0)</f>
        <v/>
      </c>
      <c r="I165" s="45" t="n"/>
      <c r="J165" s="44">
        <f>IF($C165="","",F165/IF(G165=0,1,G165)*H165*(1+I165))</f>
        <v/>
      </c>
      <c r="K165" s="54" t="n"/>
      <c r="L165" s="47" t="n"/>
      <c r="M165" s="48" t="n"/>
      <c r="N165" s="48" t="n"/>
      <c r="O165" s="4" t="n"/>
      <c r="P165" s="4" t="n"/>
      <c r="Q165" s="4" t="n"/>
      <c r="R165" s="4" t="n"/>
      <c r="S165" s="4" t="n"/>
      <c r="T165" s="4" t="n"/>
      <c r="U165" s="4" t="n"/>
      <c r="V165" s="4" t="n"/>
      <c r="W165" s="4" t="n"/>
      <c r="X165" s="4" t="n"/>
      <c r="Y165" s="4" t="n"/>
      <c r="Z165" s="4" t="n"/>
    </row>
    <row r="166" ht="15" customHeight="1" s="371">
      <c r="A166" s="34" t="n"/>
      <c r="B166" s="34" t="n"/>
      <c r="C166" s="34" t="n"/>
      <c r="D166" s="40">
        <f t="array" ref="D166">IFERROR(INDEX(INSUMOS!$C$9:$C$508,MATCH(C166,INSUMOS!$A$9:$A$508,0)),"")</f>
        <v/>
      </c>
      <c r="E166" s="169">
        <f t="array" ref="E166">IFERROR(INDEX(INSUMOS!$D$9:$D$508,MATCH(C166,INSUMOS!$A$9:$A$508,0)),"")</f>
        <v/>
      </c>
      <c r="F166" s="41" t="n"/>
      <c r="G166" s="41" t="n"/>
      <c r="H166" s="44">
        <f t="array" ref="H166">IFERROR(INDEX(INSUMOS!$E$9:$E$508,MATCH(C166,INSUMOS!$A$9:$A$508,0)),0)</f>
        <v/>
      </c>
      <c r="I166" s="45" t="n"/>
      <c r="J166" s="44">
        <f>IF($C166="","",F166/IF(G166=0,1,G166)*H166*(1+I166))</f>
        <v/>
      </c>
      <c r="K166" s="54" t="n"/>
      <c r="L166" s="47" t="n"/>
      <c r="M166" s="48" t="n"/>
      <c r="N166" s="48" t="n"/>
      <c r="O166" s="4" t="n"/>
      <c r="P166" s="4" t="n"/>
      <c r="Q166" s="4" t="n"/>
      <c r="R166" s="4" t="n"/>
      <c r="S166" s="4" t="n"/>
      <c r="T166" s="4" t="n"/>
      <c r="U166" s="4" t="n"/>
      <c r="V166" s="4" t="n"/>
      <c r="W166" s="4" t="n"/>
      <c r="X166" s="4" t="n"/>
      <c r="Y166" s="4" t="n"/>
      <c r="Z166" s="4" t="n"/>
    </row>
    <row r="167" ht="15" customHeight="1" s="371">
      <c r="A167" s="34" t="n"/>
      <c r="B167" s="34" t="n"/>
      <c r="C167" s="34" t="n"/>
      <c r="D167" s="40">
        <f t="array" ref="D167">IFERROR(INDEX(INSUMOS!$C$9:$C$508,MATCH(C167,INSUMOS!$A$9:$A$508,0)),"")</f>
        <v/>
      </c>
      <c r="E167" s="169">
        <f t="array" ref="E167">IFERROR(INDEX(INSUMOS!$D$9:$D$508,MATCH(C167,INSUMOS!$A$9:$A$508,0)),"")</f>
        <v/>
      </c>
      <c r="F167" s="41" t="n"/>
      <c r="G167" s="41" t="n"/>
      <c r="H167" s="44">
        <f t="array" ref="H167">IFERROR(INDEX(INSUMOS!$E$9:$E$508,MATCH(C167,INSUMOS!$A$9:$A$508,0)),0)</f>
        <v/>
      </c>
      <c r="I167" s="45" t="n"/>
      <c r="J167" s="44">
        <f>IF($C167="","",F167/IF(G167=0,1,G167)*H167*(1+I167))</f>
        <v/>
      </c>
      <c r="K167" s="54" t="n"/>
      <c r="L167" s="47" t="n"/>
      <c r="M167" s="48" t="n"/>
      <c r="N167" s="48" t="n"/>
      <c r="O167" s="4" t="n"/>
      <c r="P167" s="4" t="n"/>
      <c r="Q167" s="4" t="n"/>
      <c r="R167" s="4" t="n"/>
      <c r="S167" s="4" t="n"/>
      <c r="T167" s="4" t="n"/>
      <c r="U167" s="4" t="n"/>
      <c r="V167" s="4" t="n"/>
      <c r="W167" s="4" t="n"/>
      <c r="X167" s="4" t="n"/>
      <c r="Y167" s="4" t="n"/>
      <c r="Z167" s="4" t="n"/>
    </row>
    <row r="168" ht="15" customHeight="1" s="371">
      <c r="A168" s="34" t="n"/>
      <c r="B168" s="34" t="n"/>
      <c r="C168" s="34" t="n"/>
      <c r="D168" s="40">
        <f t="array" ref="D168">IFERROR(INDEX(INSUMOS!$C$9:$C$508,MATCH(C168,INSUMOS!$A$9:$A$508,0)),"")</f>
        <v/>
      </c>
      <c r="E168" s="169">
        <f t="array" ref="E168">IFERROR(INDEX(INSUMOS!$D$9:$D$508,MATCH(C168,INSUMOS!$A$9:$A$508,0)),"")</f>
        <v/>
      </c>
      <c r="F168" s="41" t="n"/>
      <c r="G168" s="41" t="n"/>
      <c r="H168" s="44">
        <f t="array" ref="H168">IFERROR(INDEX(INSUMOS!$E$9:$E$508,MATCH(C168,INSUMOS!$A$9:$A$508,0)),0)</f>
        <v/>
      </c>
      <c r="I168" s="45" t="n"/>
      <c r="J168" s="44">
        <f>IF($C168="","",F168/IF(G168=0,1,G168)*H168*(1+I168))</f>
        <v/>
      </c>
      <c r="K168" s="54" t="n"/>
      <c r="L168" s="47" t="n"/>
      <c r="M168" s="48" t="n"/>
      <c r="N168" s="48" t="n"/>
      <c r="O168" s="4" t="n"/>
      <c r="P168" s="4" t="n"/>
      <c r="Q168" s="4" t="n"/>
      <c r="R168" s="4" t="n"/>
      <c r="S168" s="4" t="n"/>
      <c r="T168" s="4" t="n"/>
      <c r="U168" s="4" t="n"/>
      <c r="V168" s="4" t="n"/>
      <c r="W168" s="4" t="n"/>
      <c r="X168" s="4" t="n"/>
      <c r="Y168" s="4" t="n"/>
      <c r="Z168" s="4" t="n"/>
    </row>
    <row r="169" ht="15" customHeight="1" s="371">
      <c r="A169" s="34" t="n"/>
      <c r="B169" s="34" t="n"/>
      <c r="C169" s="34" t="n"/>
      <c r="D169" s="40">
        <f t="array" ref="D169">IFERROR(INDEX(INSUMOS!$C$9:$C$508,MATCH(C169,INSUMOS!$A$9:$A$508,0)),"")</f>
        <v/>
      </c>
      <c r="E169" s="169">
        <f t="array" ref="E169">IFERROR(INDEX(INSUMOS!$D$9:$D$508,MATCH(C169,INSUMOS!$A$9:$A$508,0)),"")</f>
        <v/>
      </c>
      <c r="F169" s="41" t="n"/>
      <c r="G169" s="41" t="n"/>
      <c r="H169" s="44">
        <f t="array" ref="H169">IFERROR(INDEX(INSUMOS!$E$9:$E$508,MATCH(C169,INSUMOS!$A$9:$A$508,0)),0)</f>
        <v/>
      </c>
      <c r="I169" s="45" t="n"/>
      <c r="J169" s="44">
        <f>IF($C169="","",F169/IF(G169=0,1,G169)*H169*(1+I169))</f>
        <v/>
      </c>
      <c r="K169" s="54" t="n"/>
      <c r="L169" s="47" t="n"/>
      <c r="M169" s="48" t="n"/>
      <c r="N169" s="48" t="n"/>
      <c r="O169" s="4" t="n"/>
      <c r="P169" s="4" t="n"/>
      <c r="Q169" s="4" t="n"/>
      <c r="R169" s="4" t="n"/>
      <c r="S169" s="4" t="n"/>
      <c r="T169" s="4" t="n"/>
      <c r="U169" s="4" t="n"/>
      <c r="V169" s="4" t="n"/>
      <c r="W169" s="4" t="n"/>
      <c r="X169" s="4" t="n"/>
      <c r="Y169" s="4" t="n"/>
      <c r="Z169" s="4" t="n"/>
    </row>
    <row r="170" ht="15" customHeight="1" s="371">
      <c r="A170" s="34" t="n"/>
      <c r="B170" s="34" t="n"/>
      <c r="C170" s="34" t="n"/>
      <c r="D170" s="40">
        <f t="array" ref="D170">IFERROR(INDEX(INSUMOS!$C$9:$C$508,MATCH(C170,INSUMOS!$A$9:$A$508,0)),"")</f>
        <v/>
      </c>
      <c r="E170" s="169">
        <f t="array" ref="E170">IFERROR(INDEX(INSUMOS!$D$9:$D$508,MATCH(C170,INSUMOS!$A$9:$A$508,0)),"")</f>
        <v/>
      </c>
      <c r="F170" s="41" t="n"/>
      <c r="G170" s="41" t="n"/>
      <c r="H170" s="44">
        <f t="array" ref="H170">IFERROR(INDEX(INSUMOS!$E$9:$E$508,MATCH(C170,INSUMOS!$A$9:$A$508,0)),0)</f>
        <v/>
      </c>
      <c r="I170" s="45" t="n"/>
      <c r="J170" s="44">
        <f>IF($C170="","",F170/IF(G170=0,1,G170)*H170*(1+I170))</f>
        <v/>
      </c>
      <c r="K170" s="54" t="n"/>
      <c r="L170" s="47" t="n"/>
      <c r="M170" s="48" t="n"/>
      <c r="N170" s="48" t="n"/>
      <c r="O170" s="4" t="n"/>
      <c r="P170" s="4" t="n"/>
      <c r="Q170" s="4" t="n"/>
      <c r="R170" s="4" t="n"/>
      <c r="S170" s="4" t="n"/>
      <c r="T170" s="4" t="n"/>
      <c r="U170" s="4" t="n"/>
      <c r="V170" s="4" t="n"/>
      <c r="W170" s="4" t="n"/>
      <c r="X170" s="4" t="n"/>
      <c r="Y170" s="4" t="n"/>
      <c r="Z170" s="4" t="n"/>
    </row>
    <row r="171" ht="15" customHeight="1" s="371">
      <c r="A171" s="34" t="n"/>
      <c r="B171" s="34" t="n"/>
      <c r="C171" s="34" t="n"/>
      <c r="D171" s="40">
        <f t="array" ref="D171">IFERROR(INDEX(INSUMOS!$C$9:$C$508,MATCH(C171,INSUMOS!$A$9:$A$508,0)),"")</f>
        <v/>
      </c>
      <c r="E171" s="169">
        <f t="array" ref="E171">IFERROR(INDEX(INSUMOS!$D$9:$D$508,MATCH(C171,INSUMOS!$A$9:$A$508,0)),"")</f>
        <v/>
      </c>
      <c r="F171" s="41" t="n"/>
      <c r="G171" s="41" t="n"/>
      <c r="H171" s="44">
        <f t="array" ref="H171">IFERROR(INDEX(INSUMOS!$E$9:$E$508,MATCH(C171,INSUMOS!$A$9:$A$508,0)),0)</f>
        <v/>
      </c>
      <c r="I171" s="45" t="n"/>
      <c r="J171" s="44">
        <f>IF($C171="","",F171/IF(G171=0,1,G171)*H171*(1+I171))</f>
        <v/>
      </c>
      <c r="K171" s="54" t="n"/>
      <c r="L171" s="47" t="n"/>
      <c r="M171" s="48" t="n"/>
      <c r="N171" s="48" t="n"/>
      <c r="O171" s="4" t="n"/>
      <c r="P171" s="4" t="n"/>
      <c r="Q171" s="4" t="n"/>
      <c r="R171" s="4" t="n"/>
      <c r="S171" s="4" t="n"/>
      <c r="T171" s="4" t="n"/>
      <c r="U171" s="4" t="n"/>
      <c r="V171" s="4" t="n"/>
      <c r="W171" s="4" t="n"/>
      <c r="X171" s="4" t="n"/>
      <c r="Y171" s="4" t="n"/>
      <c r="Z171" s="4" t="n"/>
    </row>
    <row r="172" ht="15" customHeight="1" s="371">
      <c r="A172" s="34" t="n"/>
      <c r="B172" s="34" t="n"/>
      <c r="C172" s="34" t="n"/>
      <c r="D172" s="40">
        <f t="array" ref="D172">IFERROR(INDEX(INSUMOS!$C$9:$C$508,MATCH(C172,INSUMOS!$A$9:$A$508,0)),"")</f>
        <v/>
      </c>
      <c r="E172" s="169">
        <f t="array" ref="E172">IFERROR(INDEX(INSUMOS!$D$9:$D$508,MATCH(C172,INSUMOS!$A$9:$A$508,0)),"")</f>
        <v/>
      </c>
      <c r="F172" s="41" t="n"/>
      <c r="G172" s="41" t="n"/>
      <c r="H172" s="44">
        <f t="array" ref="H172">IFERROR(INDEX(INSUMOS!$E$9:$E$508,MATCH(C172,INSUMOS!$A$9:$A$508,0)),0)</f>
        <v/>
      </c>
      <c r="I172" s="45" t="n"/>
      <c r="J172" s="44">
        <f>IF($C172="","",F172/IF(G172=0,1,G172)*H172*(1+I172))</f>
        <v/>
      </c>
      <c r="K172" s="54" t="n"/>
      <c r="L172" s="47" t="n"/>
      <c r="M172" s="48" t="n"/>
      <c r="N172" s="48" t="n"/>
      <c r="O172" s="4" t="n"/>
      <c r="P172" s="4" t="n"/>
      <c r="Q172" s="4" t="n"/>
      <c r="R172" s="4" t="n"/>
      <c r="S172" s="4" t="n"/>
      <c r="T172" s="4" t="n"/>
      <c r="U172" s="4" t="n"/>
      <c r="V172" s="4" t="n"/>
      <c r="W172" s="4" t="n"/>
      <c r="X172" s="4" t="n"/>
      <c r="Y172" s="4" t="n"/>
      <c r="Z172" s="4" t="n"/>
    </row>
    <row r="173" ht="15" customHeight="1" s="371">
      <c r="A173" s="34" t="n"/>
      <c r="B173" s="34" t="n"/>
      <c r="C173" s="34" t="n"/>
      <c r="D173" s="40">
        <f t="array" ref="D173">IFERROR(INDEX(INSUMOS!$C$9:$C$508,MATCH(C173,INSUMOS!$A$9:$A$508,0)),"")</f>
        <v/>
      </c>
      <c r="E173" s="169">
        <f t="array" ref="E173">IFERROR(INDEX(INSUMOS!$D$9:$D$508,MATCH(C173,INSUMOS!$A$9:$A$508,0)),"")</f>
        <v/>
      </c>
      <c r="F173" s="41" t="n"/>
      <c r="G173" s="41" t="n"/>
      <c r="H173" s="44">
        <f t="array" ref="H173">IFERROR(INDEX(INSUMOS!$E$9:$E$508,MATCH(C173,INSUMOS!$A$9:$A$508,0)),0)</f>
        <v/>
      </c>
      <c r="I173" s="45" t="n"/>
      <c r="J173" s="44">
        <f>IF($C173="","",F173/IF(G173=0,1,G173)*H173*(1+I173))</f>
        <v/>
      </c>
      <c r="K173" s="54" t="n"/>
      <c r="L173" s="47" t="n"/>
      <c r="M173" s="48" t="n"/>
      <c r="N173" s="48" t="n"/>
      <c r="O173" s="4" t="n"/>
      <c r="P173" s="4" t="n"/>
      <c r="Q173" s="4" t="n"/>
      <c r="R173" s="4" t="n"/>
      <c r="S173" s="4" t="n"/>
      <c r="T173" s="4" t="n"/>
      <c r="U173" s="4" t="n"/>
      <c r="V173" s="4" t="n"/>
      <c r="W173" s="4" t="n"/>
      <c r="X173" s="4" t="n"/>
      <c r="Y173" s="4" t="n"/>
      <c r="Z173" s="4" t="n"/>
    </row>
    <row r="174" ht="15" customHeight="1" s="371">
      <c r="A174" s="34" t="n"/>
      <c r="B174" s="34" t="n"/>
      <c r="C174" s="34" t="n"/>
      <c r="D174" s="40">
        <f t="array" ref="D174">IFERROR(INDEX(INSUMOS!$C$9:$C$508,MATCH(C174,INSUMOS!$A$9:$A$508,0)),"")</f>
        <v/>
      </c>
      <c r="E174" s="169">
        <f t="array" ref="E174">IFERROR(INDEX(INSUMOS!$D$9:$D$508,MATCH(C174,INSUMOS!$A$9:$A$508,0)),"")</f>
        <v/>
      </c>
      <c r="F174" s="41" t="n"/>
      <c r="G174" s="41" t="n"/>
      <c r="H174" s="44">
        <f t="array" ref="H174">IFERROR(INDEX(INSUMOS!$E$9:$E$508,MATCH(C174,INSUMOS!$A$9:$A$508,0)),0)</f>
        <v/>
      </c>
      <c r="I174" s="45" t="n"/>
      <c r="J174" s="44">
        <f>IF($C174="","",F174/IF(G174=0,1,G174)*H174*(1+I174))</f>
        <v/>
      </c>
      <c r="K174" s="54" t="n"/>
      <c r="L174" s="47" t="n"/>
      <c r="M174" s="48" t="n"/>
      <c r="N174" s="48" t="n"/>
      <c r="O174" s="4" t="n"/>
      <c r="P174" s="4" t="n"/>
      <c r="Q174" s="4" t="n"/>
      <c r="R174" s="4" t="n"/>
      <c r="S174" s="4" t="n"/>
      <c r="T174" s="4" t="n"/>
      <c r="U174" s="4" t="n"/>
      <c r="V174" s="4" t="n"/>
      <c r="W174" s="4" t="n"/>
      <c r="X174" s="4" t="n"/>
      <c r="Y174" s="4" t="n"/>
      <c r="Z174" s="4" t="n"/>
    </row>
    <row r="175" ht="15" customHeight="1" s="371">
      <c r="A175" s="34" t="n"/>
      <c r="B175" s="34" t="n"/>
      <c r="C175" s="34" t="n"/>
      <c r="D175" s="40">
        <f t="array" ref="D175">IFERROR(INDEX(INSUMOS!$C$9:$C$508,MATCH(C175,INSUMOS!$A$9:$A$508,0)),"")</f>
        <v/>
      </c>
      <c r="E175" s="169">
        <f t="array" ref="E175">IFERROR(INDEX(INSUMOS!$D$9:$D$508,MATCH(C175,INSUMOS!$A$9:$A$508,0)),"")</f>
        <v/>
      </c>
      <c r="F175" s="41" t="n"/>
      <c r="G175" s="41" t="n"/>
      <c r="H175" s="44">
        <f t="array" ref="H175">IFERROR(INDEX(INSUMOS!$E$9:$E$508,MATCH(C175,INSUMOS!$A$9:$A$508,0)),0)</f>
        <v/>
      </c>
      <c r="I175" s="45" t="n"/>
      <c r="J175" s="44">
        <f>IF($C175="","",F175/IF(G175=0,1,G175)*H175*(1+I175))</f>
        <v/>
      </c>
      <c r="K175" s="54" t="n"/>
      <c r="L175" s="47" t="n"/>
      <c r="M175" s="48" t="n"/>
      <c r="N175" s="48" t="n"/>
      <c r="O175" s="4" t="n"/>
      <c r="P175" s="4" t="n"/>
      <c r="Q175" s="4" t="n"/>
      <c r="R175" s="4" t="n"/>
      <c r="S175" s="4" t="n"/>
      <c r="T175" s="4" t="n"/>
      <c r="U175" s="4" t="n"/>
      <c r="V175" s="4" t="n"/>
      <c r="W175" s="4" t="n"/>
      <c r="X175" s="4" t="n"/>
      <c r="Y175" s="4" t="n"/>
      <c r="Z175" s="4" t="n"/>
    </row>
    <row r="176" ht="15" customHeight="1" s="371">
      <c r="A176" s="34" t="n"/>
      <c r="B176" s="34" t="n"/>
      <c r="C176" s="34" t="n"/>
      <c r="D176" s="40">
        <f t="array" ref="D176">IFERROR(INDEX(INSUMOS!$C$9:$C$508,MATCH(C176,INSUMOS!$A$9:$A$508,0)),"")</f>
        <v/>
      </c>
      <c r="E176" s="169">
        <f t="array" ref="E176">IFERROR(INDEX(INSUMOS!$D$9:$D$508,MATCH(C176,INSUMOS!$A$9:$A$508,0)),"")</f>
        <v/>
      </c>
      <c r="F176" s="41" t="n"/>
      <c r="G176" s="41" t="n"/>
      <c r="H176" s="44">
        <f t="array" ref="H176">IFERROR(INDEX(INSUMOS!$E$9:$E$508,MATCH(C176,INSUMOS!$A$9:$A$508,0)),0)</f>
        <v/>
      </c>
      <c r="I176" s="45" t="n"/>
      <c r="J176" s="44">
        <f>IF($C176="","",F176/IF(G176=0,1,G176)*H176*(1+I176))</f>
        <v/>
      </c>
      <c r="K176" s="54" t="n"/>
      <c r="L176" s="47" t="n"/>
      <c r="M176" s="48" t="n"/>
      <c r="N176" s="48" t="n"/>
      <c r="O176" s="4" t="n"/>
      <c r="P176" s="4" t="n"/>
      <c r="Q176" s="4" t="n"/>
      <c r="R176" s="4" t="n"/>
      <c r="S176" s="4" t="n"/>
      <c r="T176" s="4" t="n"/>
      <c r="U176" s="4" t="n"/>
      <c r="V176" s="4" t="n"/>
      <c r="W176" s="4" t="n"/>
      <c r="X176" s="4" t="n"/>
      <c r="Y176" s="4" t="n"/>
      <c r="Z176" s="4" t="n"/>
    </row>
    <row r="177" ht="15" customHeight="1" s="371">
      <c r="A177" s="34" t="n"/>
      <c r="B177" s="34" t="n"/>
      <c r="C177" s="34" t="n"/>
      <c r="D177" s="40">
        <f t="array" ref="D177">IFERROR(INDEX(INSUMOS!$C$9:$C$508,MATCH(C177,INSUMOS!$A$9:$A$508,0)),"")</f>
        <v/>
      </c>
      <c r="E177" s="169">
        <f t="array" ref="E177">IFERROR(INDEX(INSUMOS!$D$9:$D$508,MATCH(C177,INSUMOS!$A$9:$A$508,0)),"")</f>
        <v/>
      </c>
      <c r="F177" s="41" t="n"/>
      <c r="G177" s="41" t="n"/>
      <c r="H177" s="44">
        <f t="array" ref="H177">IFERROR(INDEX(INSUMOS!$E$9:$E$508,MATCH(C177,INSUMOS!$A$9:$A$508,0)),0)</f>
        <v/>
      </c>
      <c r="I177" s="45" t="n"/>
      <c r="J177" s="44">
        <f>IF($C177="","",F177/IF(G177=0,1,G177)*H177*(1+I177))</f>
        <v/>
      </c>
      <c r="K177" s="54" t="n"/>
      <c r="L177" s="47" t="n"/>
      <c r="M177" s="48" t="n"/>
      <c r="N177" s="48" t="n"/>
      <c r="O177" s="4" t="n"/>
      <c r="P177" s="4" t="n"/>
      <c r="Q177" s="4" t="n"/>
      <c r="R177" s="4" t="n"/>
      <c r="S177" s="4" t="n"/>
      <c r="T177" s="4" t="n"/>
      <c r="U177" s="4" t="n"/>
      <c r="V177" s="4" t="n"/>
      <c r="W177" s="4" t="n"/>
      <c r="X177" s="4" t="n"/>
      <c r="Y177" s="4" t="n"/>
      <c r="Z177" s="4" t="n"/>
    </row>
    <row r="178" ht="15" customHeight="1" s="371">
      <c r="A178" s="34" t="n"/>
      <c r="B178" s="34" t="n"/>
      <c r="C178" s="34" t="n"/>
      <c r="D178" s="40">
        <f t="array" ref="D178">IFERROR(INDEX(INSUMOS!$C$9:$C$508,MATCH(C178,INSUMOS!$A$9:$A$508,0)),"")</f>
        <v/>
      </c>
      <c r="E178" s="169">
        <f t="array" ref="E178">IFERROR(INDEX(INSUMOS!$D$9:$D$508,MATCH(C178,INSUMOS!$A$9:$A$508,0)),"")</f>
        <v/>
      </c>
      <c r="F178" s="41" t="n"/>
      <c r="G178" s="41" t="n"/>
      <c r="H178" s="44">
        <f t="array" ref="H178">IFERROR(INDEX(INSUMOS!$E$9:$E$508,MATCH(C178,INSUMOS!$A$9:$A$508,0)),0)</f>
        <v/>
      </c>
      <c r="I178" s="45" t="n"/>
      <c r="J178" s="44">
        <f>IF($C178="","",F178/IF(G178=0,1,G178)*H178*(1+I178))</f>
        <v/>
      </c>
      <c r="K178" s="54" t="n"/>
      <c r="L178" s="47" t="n"/>
      <c r="M178" s="48" t="n"/>
      <c r="N178" s="48" t="n"/>
      <c r="O178" s="4" t="n"/>
      <c r="P178" s="4" t="n"/>
      <c r="Q178" s="4" t="n"/>
      <c r="R178" s="4" t="n"/>
      <c r="S178" s="4" t="n"/>
      <c r="T178" s="4" t="n"/>
      <c r="U178" s="4" t="n"/>
      <c r="V178" s="4" t="n"/>
      <c r="W178" s="4" t="n"/>
      <c r="X178" s="4" t="n"/>
      <c r="Y178" s="4" t="n"/>
      <c r="Z178" s="4" t="n"/>
    </row>
    <row r="179" ht="15" customHeight="1" s="371">
      <c r="A179" s="34" t="n"/>
      <c r="B179" s="34" t="n"/>
      <c r="C179" s="34" t="n"/>
      <c r="D179" s="40">
        <f t="array" ref="D179">IFERROR(INDEX(INSUMOS!$C$9:$C$508,MATCH(C179,INSUMOS!$A$9:$A$508,0)),"")</f>
        <v/>
      </c>
      <c r="E179" s="169">
        <f t="array" ref="E179">IFERROR(INDEX(INSUMOS!$D$9:$D$508,MATCH(C179,INSUMOS!$A$9:$A$508,0)),"")</f>
        <v/>
      </c>
      <c r="F179" s="41" t="n"/>
      <c r="G179" s="41" t="n"/>
      <c r="H179" s="44">
        <f t="array" ref="H179">IFERROR(INDEX(INSUMOS!$E$9:$E$508,MATCH(C179,INSUMOS!$A$9:$A$508,0)),0)</f>
        <v/>
      </c>
      <c r="I179" s="45" t="n"/>
      <c r="J179" s="44">
        <f>IF($C179="","",F179/IF(G179=0,1,G179)*H179*(1+I179))</f>
        <v/>
      </c>
      <c r="K179" s="54" t="n"/>
      <c r="L179" s="47" t="n"/>
      <c r="M179" s="48" t="n"/>
      <c r="N179" s="48" t="n"/>
      <c r="O179" s="4" t="n"/>
      <c r="P179" s="4" t="n"/>
      <c r="Q179" s="4" t="n"/>
      <c r="R179" s="4" t="n"/>
      <c r="S179" s="4" t="n"/>
      <c r="T179" s="4" t="n"/>
      <c r="U179" s="4" t="n"/>
      <c r="V179" s="4" t="n"/>
      <c r="W179" s="4" t="n"/>
      <c r="X179" s="4" t="n"/>
      <c r="Y179" s="4" t="n"/>
      <c r="Z179" s="4" t="n"/>
    </row>
    <row r="180" ht="15" customHeight="1" s="371">
      <c r="A180" s="34" t="n"/>
      <c r="B180" s="34" t="n"/>
      <c r="C180" s="34" t="n"/>
      <c r="D180" s="40">
        <f t="array" ref="D180">IFERROR(INDEX(INSUMOS!$C$9:$C$508,MATCH(C180,INSUMOS!$A$9:$A$508,0)),"")</f>
        <v/>
      </c>
      <c r="E180" s="169">
        <f t="array" ref="E180">IFERROR(INDEX(INSUMOS!$D$9:$D$508,MATCH(C180,INSUMOS!$A$9:$A$508,0)),"")</f>
        <v/>
      </c>
      <c r="F180" s="41" t="n"/>
      <c r="G180" s="41" t="n"/>
      <c r="H180" s="44">
        <f t="array" ref="H180">IFERROR(INDEX(INSUMOS!$E$9:$E$508,MATCH(C180,INSUMOS!$A$9:$A$508,0)),0)</f>
        <v/>
      </c>
      <c r="I180" s="45" t="n"/>
      <c r="J180" s="44">
        <f>IF($C180="","",F180/IF(G180=0,1,G180)*H180*(1+I180))</f>
        <v/>
      </c>
      <c r="K180" s="54" t="n"/>
      <c r="L180" s="47" t="n"/>
      <c r="M180" s="48" t="n"/>
      <c r="N180" s="48" t="n"/>
      <c r="O180" s="4" t="n"/>
      <c r="P180" s="4" t="n"/>
      <c r="Q180" s="4" t="n"/>
      <c r="R180" s="4" t="n"/>
      <c r="S180" s="4" t="n"/>
      <c r="T180" s="4" t="n"/>
      <c r="U180" s="4" t="n"/>
      <c r="V180" s="4" t="n"/>
      <c r="W180" s="4" t="n"/>
      <c r="X180" s="4" t="n"/>
      <c r="Y180" s="4" t="n"/>
      <c r="Z180" s="4" t="n"/>
    </row>
    <row r="181" ht="15" customHeight="1" s="371">
      <c r="A181" s="34" t="n"/>
      <c r="B181" s="34" t="n"/>
      <c r="C181" s="34" t="n"/>
      <c r="D181" s="40">
        <f t="array" ref="D181">IFERROR(INDEX(INSUMOS!$C$9:$C$508,MATCH(C181,INSUMOS!$A$9:$A$508,0)),"")</f>
        <v/>
      </c>
      <c r="E181" s="169">
        <f t="array" ref="E181">IFERROR(INDEX(INSUMOS!$D$9:$D$508,MATCH(C181,INSUMOS!$A$9:$A$508,0)),"")</f>
        <v/>
      </c>
      <c r="F181" s="41" t="n"/>
      <c r="G181" s="41" t="n"/>
      <c r="H181" s="44">
        <f t="array" ref="H181">IFERROR(INDEX(INSUMOS!$E$9:$E$508,MATCH(C181,INSUMOS!$A$9:$A$508,0)),0)</f>
        <v/>
      </c>
      <c r="I181" s="45" t="n"/>
      <c r="J181" s="44">
        <f>IF($C181="","",F181/IF(G181=0,1,G181)*H181*(1+I181))</f>
        <v/>
      </c>
      <c r="K181" s="54" t="n"/>
      <c r="L181" s="47" t="n"/>
      <c r="M181" s="48" t="n"/>
      <c r="N181" s="48" t="n"/>
      <c r="O181" s="4" t="n"/>
      <c r="P181" s="4" t="n"/>
      <c r="Q181" s="4" t="n"/>
      <c r="R181" s="4" t="n"/>
      <c r="S181" s="4" t="n"/>
      <c r="T181" s="4" t="n"/>
      <c r="U181" s="4" t="n"/>
      <c r="V181" s="4" t="n"/>
      <c r="W181" s="4" t="n"/>
      <c r="X181" s="4" t="n"/>
      <c r="Y181" s="4" t="n"/>
      <c r="Z181" s="4" t="n"/>
    </row>
    <row r="182" ht="15" customHeight="1" s="371">
      <c r="A182" s="34" t="n"/>
      <c r="B182" s="34" t="n"/>
      <c r="C182" s="34" t="n"/>
      <c r="D182" s="40">
        <f t="array" ref="D182">IFERROR(INDEX(INSUMOS!$C$9:$C$508,MATCH(C182,INSUMOS!$A$9:$A$508,0)),"")</f>
        <v/>
      </c>
      <c r="E182" s="169">
        <f t="array" ref="E182">IFERROR(INDEX(INSUMOS!$D$9:$D$508,MATCH(C182,INSUMOS!$A$9:$A$508,0)),"")</f>
        <v/>
      </c>
      <c r="F182" s="41" t="n"/>
      <c r="G182" s="41" t="n"/>
      <c r="H182" s="44">
        <f t="array" ref="H182">IFERROR(INDEX(INSUMOS!$E$9:$E$508,MATCH(C182,INSUMOS!$A$9:$A$508,0)),0)</f>
        <v/>
      </c>
      <c r="I182" s="45" t="n"/>
      <c r="J182" s="44">
        <f>IF($C182="","",F182/IF(G182=0,1,G182)*H182*(1+I182))</f>
        <v/>
      </c>
      <c r="K182" s="54" t="n"/>
      <c r="L182" s="47" t="n"/>
      <c r="M182" s="48" t="n"/>
      <c r="N182" s="48" t="n"/>
      <c r="O182" s="4" t="n"/>
      <c r="P182" s="4" t="n"/>
      <c r="Q182" s="4" t="n"/>
      <c r="R182" s="4" t="n"/>
      <c r="S182" s="4" t="n"/>
      <c r="T182" s="4" t="n"/>
      <c r="U182" s="4" t="n"/>
      <c r="V182" s="4" t="n"/>
      <c r="W182" s="4" t="n"/>
      <c r="X182" s="4" t="n"/>
      <c r="Y182" s="4" t="n"/>
      <c r="Z182" s="4" t="n"/>
    </row>
    <row r="183" ht="15" customHeight="1" s="371">
      <c r="A183" s="34" t="n"/>
      <c r="B183" s="34" t="n"/>
      <c r="C183" s="34" t="n"/>
      <c r="D183" s="40">
        <f t="array" ref="D183">IFERROR(INDEX(INSUMOS!$C$9:$C$508,MATCH(C183,INSUMOS!$A$9:$A$508,0)),"")</f>
        <v/>
      </c>
      <c r="E183" s="169">
        <f t="array" ref="E183">IFERROR(INDEX(INSUMOS!$D$9:$D$508,MATCH(C183,INSUMOS!$A$9:$A$508,0)),"")</f>
        <v/>
      </c>
      <c r="F183" s="41" t="n"/>
      <c r="G183" s="41" t="n"/>
      <c r="H183" s="44">
        <f t="array" ref="H183">IFERROR(INDEX(INSUMOS!$E$9:$E$508,MATCH(C183,INSUMOS!$A$9:$A$508,0)),0)</f>
        <v/>
      </c>
      <c r="I183" s="45" t="n"/>
      <c r="J183" s="44">
        <f>IF($C183="","",F183/IF(G183=0,1,G183)*H183*(1+I183))</f>
        <v/>
      </c>
      <c r="K183" s="54" t="n"/>
      <c r="L183" s="47" t="n"/>
      <c r="M183" s="48" t="n"/>
      <c r="N183" s="48" t="n"/>
      <c r="O183" s="4" t="n"/>
      <c r="P183" s="4" t="n"/>
      <c r="Q183" s="4" t="n"/>
      <c r="R183" s="4" t="n"/>
      <c r="S183" s="4" t="n"/>
      <c r="T183" s="4" t="n"/>
      <c r="U183" s="4" t="n"/>
      <c r="V183" s="4" t="n"/>
      <c r="W183" s="4" t="n"/>
      <c r="X183" s="4" t="n"/>
      <c r="Y183" s="4" t="n"/>
      <c r="Z183" s="4" t="n"/>
    </row>
    <row r="184" ht="15" customHeight="1" s="371">
      <c r="A184" s="34" t="n"/>
      <c r="B184" s="34" t="n"/>
      <c r="C184" s="34" t="n"/>
      <c r="D184" s="40">
        <f t="array" ref="D184">IFERROR(INDEX(INSUMOS!$C$9:$C$508,MATCH(C184,INSUMOS!$A$9:$A$508,0)),"")</f>
        <v/>
      </c>
      <c r="E184" s="169">
        <f t="array" ref="E184">IFERROR(INDEX(INSUMOS!$D$9:$D$508,MATCH(C184,INSUMOS!$A$9:$A$508,0)),"")</f>
        <v/>
      </c>
      <c r="F184" s="41" t="n"/>
      <c r="G184" s="41" t="n"/>
      <c r="H184" s="44">
        <f t="array" ref="H184">IFERROR(INDEX(INSUMOS!$E$9:$E$508,MATCH(C184,INSUMOS!$A$9:$A$508,0)),0)</f>
        <v/>
      </c>
      <c r="I184" s="45" t="n"/>
      <c r="J184" s="44">
        <f>IF($C184="","",F184/IF(G184=0,1,G184)*H184*(1+I184))</f>
        <v/>
      </c>
      <c r="K184" s="54" t="n"/>
      <c r="L184" s="47" t="n"/>
      <c r="M184" s="48" t="n"/>
      <c r="N184" s="48" t="n"/>
      <c r="O184" s="4" t="n"/>
      <c r="P184" s="4" t="n"/>
      <c r="Q184" s="4" t="n"/>
      <c r="R184" s="4" t="n"/>
      <c r="S184" s="4" t="n"/>
      <c r="T184" s="4" t="n"/>
      <c r="U184" s="4" t="n"/>
      <c r="V184" s="4" t="n"/>
      <c r="W184" s="4" t="n"/>
      <c r="X184" s="4" t="n"/>
      <c r="Y184" s="4" t="n"/>
      <c r="Z184" s="4" t="n"/>
    </row>
    <row r="185" ht="15" customHeight="1" s="371">
      <c r="A185" s="34" t="n"/>
      <c r="B185" s="34" t="n"/>
      <c r="C185" s="34" t="n"/>
      <c r="D185" s="40">
        <f t="array" ref="D185">IFERROR(INDEX(INSUMOS!$C$9:$C$508,MATCH(C185,INSUMOS!$A$9:$A$508,0)),"")</f>
        <v/>
      </c>
      <c r="E185" s="169">
        <f t="array" ref="E185">IFERROR(INDEX(INSUMOS!$D$9:$D$508,MATCH(C185,INSUMOS!$A$9:$A$508,0)),"")</f>
        <v/>
      </c>
      <c r="F185" s="41" t="n"/>
      <c r="G185" s="41" t="n"/>
      <c r="H185" s="44">
        <f t="array" ref="H185">IFERROR(INDEX(INSUMOS!$E$9:$E$508,MATCH(C185,INSUMOS!$A$9:$A$508,0)),0)</f>
        <v/>
      </c>
      <c r="I185" s="45" t="n"/>
      <c r="J185" s="44">
        <f>IF($C185="","",F185/IF(G185=0,1,G185)*H185*(1+I185))</f>
        <v/>
      </c>
      <c r="K185" s="54" t="n"/>
      <c r="L185" s="47" t="n"/>
      <c r="M185" s="48" t="n"/>
      <c r="N185" s="48" t="n"/>
      <c r="O185" s="4" t="n"/>
      <c r="P185" s="4" t="n"/>
      <c r="Q185" s="4" t="n"/>
      <c r="R185" s="4" t="n"/>
      <c r="S185" s="4" t="n"/>
      <c r="T185" s="4" t="n"/>
      <c r="U185" s="4" t="n"/>
      <c r="V185" s="4" t="n"/>
      <c r="W185" s="4" t="n"/>
      <c r="X185" s="4" t="n"/>
      <c r="Y185" s="4" t="n"/>
      <c r="Z185" s="4" t="n"/>
    </row>
    <row r="186" ht="15" customHeight="1" s="371">
      <c r="A186" s="34" t="n"/>
      <c r="B186" s="34" t="n"/>
      <c r="C186" s="34" t="n"/>
      <c r="D186" s="40">
        <f t="array" ref="D186">IFERROR(INDEX(INSUMOS!$C$9:$C$508,MATCH(C186,INSUMOS!$A$9:$A$508,0)),"")</f>
        <v/>
      </c>
      <c r="E186" s="169">
        <f t="array" ref="E186">IFERROR(INDEX(INSUMOS!$D$9:$D$508,MATCH(C186,INSUMOS!$A$9:$A$508,0)),"")</f>
        <v/>
      </c>
      <c r="F186" s="41" t="n"/>
      <c r="G186" s="41" t="n"/>
      <c r="H186" s="44">
        <f t="array" ref="H186">IFERROR(INDEX(INSUMOS!$E$9:$E$508,MATCH(C186,INSUMOS!$A$9:$A$508,0)),0)</f>
        <v/>
      </c>
      <c r="I186" s="45" t="n"/>
      <c r="J186" s="44">
        <f>IF($C186="","",F186/IF(G186=0,1,G186)*H186*(1+I186))</f>
        <v/>
      </c>
      <c r="K186" s="54" t="n"/>
      <c r="L186" s="47" t="n"/>
      <c r="M186" s="48" t="n"/>
      <c r="N186" s="48" t="n"/>
      <c r="O186" s="4" t="n"/>
      <c r="P186" s="4" t="n"/>
      <c r="Q186" s="4" t="n"/>
      <c r="R186" s="4" t="n"/>
      <c r="S186" s="4" t="n"/>
      <c r="T186" s="4" t="n"/>
      <c r="U186" s="4" t="n"/>
      <c r="V186" s="4" t="n"/>
      <c r="W186" s="4" t="n"/>
      <c r="X186" s="4" t="n"/>
      <c r="Y186" s="4" t="n"/>
      <c r="Z186" s="4" t="n"/>
    </row>
    <row r="187" ht="15" customHeight="1" s="371">
      <c r="A187" s="34" t="n"/>
      <c r="B187" s="34" t="n"/>
      <c r="C187" s="34" t="n"/>
      <c r="D187" s="40">
        <f t="array" ref="D187">IFERROR(INDEX(INSUMOS!$C$9:$C$508,MATCH(C187,INSUMOS!$A$9:$A$508,0)),"")</f>
        <v/>
      </c>
      <c r="E187" s="169">
        <f t="array" ref="E187">IFERROR(INDEX(INSUMOS!$D$9:$D$508,MATCH(C187,INSUMOS!$A$9:$A$508,0)),"")</f>
        <v/>
      </c>
      <c r="F187" s="41" t="n"/>
      <c r="G187" s="41" t="n"/>
      <c r="H187" s="44">
        <f t="array" ref="H187">IFERROR(INDEX(INSUMOS!$E$9:$E$508,MATCH(C187,INSUMOS!$A$9:$A$508,0)),0)</f>
        <v/>
      </c>
      <c r="I187" s="45" t="n"/>
      <c r="J187" s="44">
        <f>IF($C187="","",F187/IF(G187=0,1,G187)*H187*(1+I187))</f>
        <v/>
      </c>
      <c r="K187" s="54" t="n"/>
      <c r="L187" s="47" t="n"/>
      <c r="M187" s="48" t="n"/>
      <c r="N187" s="48" t="n"/>
      <c r="O187" s="4" t="n"/>
      <c r="P187" s="4" t="n"/>
      <c r="Q187" s="4" t="n"/>
      <c r="R187" s="4" t="n"/>
      <c r="S187" s="4" t="n"/>
      <c r="T187" s="4" t="n"/>
      <c r="U187" s="4" t="n"/>
      <c r="V187" s="4" t="n"/>
      <c r="W187" s="4" t="n"/>
      <c r="X187" s="4" t="n"/>
      <c r="Y187" s="4" t="n"/>
      <c r="Z187" s="4" t="n"/>
    </row>
    <row r="188" ht="15" customHeight="1" s="371">
      <c r="A188" s="34" t="n"/>
      <c r="B188" s="34" t="n"/>
      <c r="C188" s="34" t="n"/>
      <c r="D188" s="40">
        <f t="array" ref="D188">IFERROR(INDEX(INSUMOS!$C$9:$C$508,MATCH(C188,INSUMOS!$A$9:$A$508,0)),"")</f>
        <v/>
      </c>
      <c r="E188" s="169">
        <f t="array" ref="E188">IFERROR(INDEX(INSUMOS!$D$9:$D$508,MATCH(C188,INSUMOS!$A$9:$A$508,0)),"")</f>
        <v/>
      </c>
      <c r="F188" s="41" t="n"/>
      <c r="G188" s="41" t="n"/>
      <c r="H188" s="44">
        <f t="array" ref="H188">IFERROR(INDEX(INSUMOS!$E$9:$E$508,MATCH(C188,INSUMOS!$A$9:$A$508,0)),0)</f>
        <v/>
      </c>
      <c r="I188" s="45" t="n"/>
      <c r="J188" s="44">
        <f>IF($C188="","",F188/IF(G188=0,1,G188)*H188*(1+I188))</f>
        <v/>
      </c>
      <c r="K188" s="54" t="n"/>
      <c r="L188" s="47" t="n"/>
      <c r="M188" s="48" t="n"/>
      <c r="N188" s="48" t="n"/>
      <c r="O188" s="4" t="n"/>
      <c r="P188" s="4" t="n"/>
      <c r="Q188" s="4" t="n"/>
      <c r="R188" s="4" t="n"/>
      <c r="S188" s="4" t="n"/>
      <c r="T188" s="4" t="n"/>
      <c r="U188" s="4" t="n"/>
      <c r="V188" s="4" t="n"/>
      <c r="W188" s="4" t="n"/>
      <c r="X188" s="4" t="n"/>
      <c r="Y188" s="4" t="n"/>
      <c r="Z188" s="4" t="n"/>
    </row>
    <row r="189" ht="15" customHeight="1" s="371">
      <c r="A189" s="34" t="n"/>
      <c r="B189" s="34" t="n"/>
      <c r="C189" s="34" t="n"/>
      <c r="D189" s="40">
        <f t="array" ref="D189">IFERROR(INDEX(INSUMOS!$C$9:$C$508,MATCH(C189,INSUMOS!$A$9:$A$508,0)),"")</f>
        <v/>
      </c>
      <c r="E189" s="169">
        <f t="array" ref="E189">IFERROR(INDEX(INSUMOS!$D$9:$D$508,MATCH(C189,INSUMOS!$A$9:$A$508,0)),"")</f>
        <v/>
      </c>
      <c r="F189" s="41" t="n"/>
      <c r="G189" s="41" t="n"/>
      <c r="H189" s="44">
        <f t="array" ref="H189">IFERROR(INDEX(INSUMOS!$E$9:$E$508,MATCH(C189,INSUMOS!$A$9:$A$508,0)),0)</f>
        <v/>
      </c>
      <c r="I189" s="45" t="n"/>
      <c r="J189" s="44">
        <f>IF($C189="","",F189/IF(G189=0,1,G189)*H189*(1+I189))</f>
        <v/>
      </c>
      <c r="K189" s="54" t="n"/>
      <c r="L189" s="47" t="n"/>
      <c r="M189" s="48" t="n"/>
      <c r="N189" s="48" t="n"/>
      <c r="O189" s="4" t="n"/>
      <c r="P189" s="4" t="n"/>
      <c r="Q189" s="4" t="n"/>
      <c r="R189" s="4" t="n"/>
      <c r="S189" s="4" t="n"/>
      <c r="T189" s="4" t="n"/>
      <c r="U189" s="4" t="n"/>
      <c r="V189" s="4" t="n"/>
      <c r="W189" s="4" t="n"/>
      <c r="X189" s="4" t="n"/>
      <c r="Y189" s="4" t="n"/>
      <c r="Z189" s="4" t="n"/>
    </row>
    <row r="190" ht="15" customHeight="1" s="371">
      <c r="A190" s="34" t="n"/>
      <c r="B190" s="34" t="n"/>
      <c r="C190" s="34" t="n"/>
      <c r="D190" s="40">
        <f t="array" ref="D190">IFERROR(INDEX(INSUMOS!$C$9:$C$508,MATCH(C190,INSUMOS!$A$9:$A$508,0)),"")</f>
        <v/>
      </c>
      <c r="E190" s="169">
        <f t="array" ref="E190">IFERROR(INDEX(INSUMOS!$D$9:$D$508,MATCH(C190,INSUMOS!$A$9:$A$508,0)),"")</f>
        <v/>
      </c>
      <c r="F190" s="41" t="n"/>
      <c r="G190" s="41" t="n"/>
      <c r="H190" s="44">
        <f t="array" ref="H190">IFERROR(INDEX(INSUMOS!$E$9:$E$508,MATCH(C190,INSUMOS!$A$9:$A$508,0)),0)</f>
        <v/>
      </c>
      <c r="I190" s="45" t="n"/>
      <c r="J190" s="44">
        <f>IF($C190="","",F190/IF(G190=0,1,G190)*H190*(1+I190))</f>
        <v/>
      </c>
      <c r="K190" s="54" t="n"/>
      <c r="L190" s="47" t="n"/>
      <c r="M190" s="48" t="n"/>
      <c r="N190" s="48" t="n"/>
      <c r="O190" s="4" t="n"/>
      <c r="P190" s="4" t="n"/>
      <c r="Q190" s="4" t="n"/>
      <c r="R190" s="4" t="n"/>
      <c r="S190" s="4" t="n"/>
      <c r="T190" s="4" t="n"/>
      <c r="U190" s="4" t="n"/>
      <c r="V190" s="4" t="n"/>
      <c r="W190" s="4" t="n"/>
      <c r="X190" s="4" t="n"/>
      <c r="Y190" s="4" t="n"/>
      <c r="Z190" s="4" t="n"/>
    </row>
    <row r="191" ht="15" customHeight="1" s="371">
      <c r="A191" s="34" t="n"/>
      <c r="B191" s="34" t="n"/>
      <c r="C191" s="34" t="n"/>
      <c r="D191" s="40">
        <f t="array" ref="D191">IFERROR(INDEX(INSUMOS!$C$9:$C$508,MATCH(C191,INSUMOS!$A$9:$A$508,0)),"")</f>
        <v/>
      </c>
      <c r="E191" s="169">
        <f t="array" ref="E191">IFERROR(INDEX(INSUMOS!$D$9:$D$508,MATCH(C191,INSUMOS!$A$9:$A$508,0)),"")</f>
        <v/>
      </c>
      <c r="F191" s="41" t="n"/>
      <c r="G191" s="41" t="n"/>
      <c r="H191" s="44">
        <f t="array" ref="H191">IFERROR(INDEX(INSUMOS!$E$9:$E$508,MATCH(C191,INSUMOS!$A$9:$A$508,0)),0)</f>
        <v/>
      </c>
      <c r="I191" s="45" t="n"/>
      <c r="J191" s="44">
        <f>IF($C191="","",F191/IF(G191=0,1,G191)*H191*(1+I191))</f>
        <v/>
      </c>
      <c r="K191" s="54" t="n"/>
      <c r="L191" s="47" t="n"/>
      <c r="M191" s="48" t="n"/>
      <c r="N191" s="48" t="n"/>
      <c r="O191" s="4" t="n"/>
      <c r="P191" s="4" t="n"/>
      <c r="Q191" s="4" t="n"/>
      <c r="R191" s="4" t="n"/>
      <c r="S191" s="4" t="n"/>
      <c r="T191" s="4" t="n"/>
      <c r="U191" s="4" t="n"/>
      <c r="V191" s="4" t="n"/>
      <c r="W191" s="4" t="n"/>
      <c r="X191" s="4" t="n"/>
      <c r="Y191" s="4" t="n"/>
      <c r="Z191" s="4" t="n"/>
    </row>
    <row r="192" ht="15" customHeight="1" s="371">
      <c r="A192" s="34" t="n"/>
      <c r="B192" s="34" t="n"/>
      <c r="C192" s="34" t="n"/>
      <c r="D192" s="40">
        <f t="array" ref="D192">IFERROR(INDEX(INSUMOS!$C$9:$C$508,MATCH(C192,INSUMOS!$A$9:$A$508,0)),"")</f>
        <v/>
      </c>
      <c r="E192" s="169">
        <f t="array" ref="E192">IFERROR(INDEX(INSUMOS!$D$9:$D$508,MATCH(C192,INSUMOS!$A$9:$A$508,0)),"")</f>
        <v/>
      </c>
      <c r="F192" s="41" t="n"/>
      <c r="G192" s="41" t="n"/>
      <c r="H192" s="44">
        <f t="array" ref="H192">IFERROR(INDEX(INSUMOS!$E$9:$E$508,MATCH(C192,INSUMOS!$A$9:$A$508,0)),0)</f>
        <v/>
      </c>
      <c r="I192" s="45" t="n"/>
      <c r="J192" s="44">
        <f>IF($C192="","",F192/IF(G192=0,1,G192)*H192*(1+I192))</f>
        <v/>
      </c>
      <c r="K192" s="54" t="n"/>
      <c r="L192" s="47" t="n"/>
      <c r="M192" s="48" t="n"/>
      <c r="N192" s="48" t="n"/>
      <c r="O192" s="4" t="n"/>
      <c r="P192" s="4" t="n"/>
      <c r="Q192" s="4" t="n"/>
      <c r="R192" s="4" t="n"/>
      <c r="S192" s="4" t="n"/>
      <c r="T192" s="4" t="n"/>
      <c r="U192" s="4" t="n"/>
      <c r="V192" s="4" t="n"/>
      <c r="W192" s="4" t="n"/>
      <c r="X192" s="4" t="n"/>
      <c r="Y192" s="4" t="n"/>
      <c r="Z192" s="4" t="n"/>
    </row>
    <row r="193" ht="15" customHeight="1" s="371">
      <c r="A193" s="34" t="n"/>
      <c r="B193" s="34" t="n"/>
      <c r="C193" s="34" t="n"/>
      <c r="D193" s="40">
        <f t="array" ref="D193">IFERROR(INDEX(INSUMOS!$C$9:$C$508,MATCH(C193,INSUMOS!$A$9:$A$508,0)),"")</f>
        <v/>
      </c>
      <c r="E193" s="169">
        <f t="array" ref="E193">IFERROR(INDEX(INSUMOS!$D$9:$D$508,MATCH(C193,INSUMOS!$A$9:$A$508,0)),"")</f>
        <v/>
      </c>
      <c r="F193" s="41" t="n"/>
      <c r="G193" s="41" t="n"/>
      <c r="H193" s="44">
        <f t="array" ref="H193">IFERROR(INDEX(INSUMOS!$E$9:$E$508,MATCH(C193,INSUMOS!$A$9:$A$508,0)),0)</f>
        <v/>
      </c>
      <c r="I193" s="45" t="n"/>
      <c r="J193" s="44">
        <f>IF($C193="","",F193/IF(G193=0,1,G193)*H193*(1+I193))</f>
        <v/>
      </c>
      <c r="K193" s="54" t="n"/>
      <c r="L193" s="47" t="n"/>
      <c r="M193" s="48" t="n"/>
      <c r="N193" s="48" t="n"/>
      <c r="O193" s="4" t="n"/>
      <c r="P193" s="4" t="n"/>
      <c r="Q193" s="4" t="n"/>
      <c r="R193" s="4" t="n"/>
      <c r="S193" s="4" t="n"/>
      <c r="T193" s="4" t="n"/>
      <c r="U193" s="4" t="n"/>
      <c r="V193" s="4" t="n"/>
      <c r="W193" s="4" t="n"/>
      <c r="X193" s="4" t="n"/>
      <c r="Y193" s="4" t="n"/>
      <c r="Z193" s="4" t="n"/>
    </row>
    <row r="194" ht="15" customHeight="1" s="371">
      <c r="A194" s="34" t="n"/>
      <c r="B194" s="34" t="n"/>
      <c r="C194" s="34" t="n"/>
      <c r="D194" s="40">
        <f t="array" ref="D194">IFERROR(INDEX(INSUMOS!$C$9:$C$508,MATCH(C194,INSUMOS!$A$9:$A$508,0)),"")</f>
        <v/>
      </c>
      <c r="E194" s="169">
        <f t="array" ref="E194">IFERROR(INDEX(INSUMOS!$D$9:$D$508,MATCH(C194,INSUMOS!$A$9:$A$508,0)),"")</f>
        <v/>
      </c>
      <c r="F194" s="41" t="n"/>
      <c r="G194" s="41" t="n"/>
      <c r="H194" s="44">
        <f t="array" ref="H194">IFERROR(INDEX(INSUMOS!$E$9:$E$508,MATCH(C194,INSUMOS!$A$9:$A$508,0)),0)</f>
        <v/>
      </c>
      <c r="I194" s="45" t="n"/>
      <c r="J194" s="44">
        <f>IF($C194="","",F194/IF(G194=0,1,G194)*H194*(1+I194))</f>
        <v/>
      </c>
      <c r="K194" s="54" t="n"/>
      <c r="L194" s="47" t="n"/>
      <c r="M194" s="48" t="n"/>
      <c r="N194" s="48" t="n"/>
      <c r="O194" s="4" t="n"/>
      <c r="P194" s="4" t="n"/>
      <c r="Q194" s="4" t="n"/>
      <c r="R194" s="4" t="n"/>
      <c r="S194" s="4" t="n"/>
      <c r="T194" s="4" t="n"/>
      <c r="U194" s="4" t="n"/>
      <c r="V194" s="4" t="n"/>
      <c r="W194" s="4" t="n"/>
      <c r="X194" s="4" t="n"/>
      <c r="Y194" s="4" t="n"/>
      <c r="Z194" s="4" t="n"/>
    </row>
    <row r="195" ht="15" customHeight="1" s="371">
      <c r="A195" s="34" t="n"/>
      <c r="B195" s="34" t="n"/>
      <c r="C195" s="34" t="n"/>
      <c r="D195" s="40">
        <f t="array" ref="D195">IFERROR(INDEX(INSUMOS!$C$9:$C$508,MATCH(C195,INSUMOS!$A$9:$A$508,0)),"")</f>
        <v/>
      </c>
      <c r="E195" s="169">
        <f t="array" ref="E195">IFERROR(INDEX(INSUMOS!$D$9:$D$508,MATCH(C195,INSUMOS!$A$9:$A$508,0)),"")</f>
        <v/>
      </c>
      <c r="F195" s="41" t="n"/>
      <c r="G195" s="41" t="n"/>
      <c r="H195" s="44">
        <f t="array" ref="H195">IFERROR(INDEX(INSUMOS!$E$9:$E$508,MATCH(C195,INSUMOS!$A$9:$A$508,0)),0)</f>
        <v/>
      </c>
      <c r="I195" s="45" t="n"/>
      <c r="J195" s="44">
        <f>IF($C195="","",F195/IF(G195=0,1,G195)*H195*(1+I195))</f>
        <v/>
      </c>
      <c r="K195" s="54" t="n"/>
      <c r="L195" s="47" t="n"/>
      <c r="M195" s="48" t="n"/>
      <c r="N195" s="48" t="n"/>
      <c r="O195" s="4" t="n"/>
      <c r="P195" s="4" t="n"/>
      <c r="Q195" s="4" t="n"/>
      <c r="R195" s="4" t="n"/>
      <c r="S195" s="4" t="n"/>
      <c r="T195" s="4" t="n"/>
      <c r="U195" s="4" t="n"/>
      <c r="V195" s="4" t="n"/>
      <c r="W195" s="4" t="n"/>
      <c r="X195" s="4" t="n"/>
      <c r="Y195" s="4" t="n"/>
      <c r="Z195" s="4" t="n"/>
    </row>
    <row r="196" ht="15" customHeight="1" s="371">
      <c r="A196" s="34" t="n"/>
      <c r="B196" s="34" t="n"/>
      <c r="C196" s="34" t="n"/>
      <c r="D196" s="40">
        <f t="array" ref="D196">IFERROR(INDEX(INSUMOS!$C$9:$C$508,MATCH(C196,INSUMOS!$A$9:$A$508,0)),"")</f>
        <v/>
      </c>
      <c r="E196" s="169">
        <f t="array" ref="E196">IFERROR(INDEX(INSUMOS!$D$9:$D$508,MATCH(C196,INSUMOS!$A$9:$A$508,0)),"")</f>
        <v/>
      </c>
      <c r="F196" s="41" t="n"/>
      <c r="G196" s="41" t="n"/>
      <c r="H196" s="44">
        <f t="array" ref="H196">IFERROR(INDEX(INSUMOS!$E$9:$E$508,MATCH(C196,INSUMOS!$A$9:$A$508,0)),0)</f>
        <v/>
      </c>
      <c r="I196" s="45" t="n"/>
      <c r="J196" s="44">
        <f>IF($C196="","",F196/IF(G196=0,1,G196)*H196*(1+I196))</f>
        <v/>
      </c>
      <c r="K196" s="54" t="n"/>
      <c r="L196" s="47" t="n"/>
      <c r="M196" s="48" t="n"/>
      <c r="N196" s="48" t="n"/>
      <c r="O196" s="4" t="n"/>
      <c r="P196" s="4" t="n"/>
      <c r="Q196" s="4" t="n"/>
      <c r="R196" s="4" t="n"/>
      <c r="S196" s="4" t="n"/>
      <c r="T196" s="4" t="n"/>
      <c r="U196" s="4" t="n"/>
      <c r="V196" s="4" t="n"/>
      <c r="W196" s="4" t="n"/>
      <c r="X196" s="4" t="n"/>
      <c r="Y196" s="4" t="n"/>
      <c r="Z196" s="4" t="n"/>
    </row>
    <row r="197" ht="15" customHeight="1" s="371">
      <c r="A197" s="34" t="n"/>
      <c r="B197" s="34" t="n"/>
      <c r="C197" s="34" t="n"/>
      <c r="D197" s="40">
        <f t="array" ref="D197">IFERROR(INDEX(INSUMOS!$C$9:$C$508,MATCH(C197,INSUMOS!$A$9:$A$508,0)),"")</f>
        <v/>
      </c>
      <c r="E197" s="169">
        <f t="array" ref="E197">IFERROR(INDEX(INSUMOS!$D$9:$D$508,MATCH(C197,INSUMOS!$A$9:$A$508,0)),"")</f>
        <v/>
      </c>
      <c r="F197" s="41" t="n"/>
      <c r="G197" s="41" t="n"/>
      <c r="H197" s="44">
        <f t="array" ref="H197">IFERROR(INDEX(INSUMOS!$E$9:$E$508,MATCH(C197,INSUMOS!$A$9:$A$508,0)),0)</f>
        <v/>
      </c>
      <c r="I197" s="45" t="n"/>
      <c r="J197" s="44">
        <f>IF($C197="","",F197/IF(G197=0,1,G197)*H197*(1+I197))</f>
        <v/>
      </c>
      <c r="K197" s="54" t="n"/>
      <c r="L197" s="47" t="n"/>
      <c r="M197" s="48" t="n"/>
      <c r="N197" s="48" t="n"/>
      <c r="O197" s="4" t="n"/>
      <c r="P197" s="4" t="n"/>
      <c r="Q197" s="4" t="n"/>
      <c r="R197" s="4" t="n"/>
      <c r="S197" s="4" t="n"/>
      <c r="T197" s="4" t="n"/>
      <c r="U197" s="4" t="n"/>
      <c r="V197" s="4" t="n"/>
      <c r="W197" s="4" t="n"/>
      <c r="X197" s="4" t="n"/>
      <c r="Y197" s="4" t="n"/>
      <c r="Z197" s="4" t="n"/>
    </row>
    <row r="198" ht="15" customHeight="1" s="371">
      <c r="A198" s="34" t="n"/>
      <c r="B198" s="34" t="n"/>
      <c r="C198" s="34" t="n"/>
      <c r="D198" s="40">
        <f t="array" ref="D198">IFERROR(INDEX(INSUMOS!$C$9:$C$508,MATCH(C198,INSUMOS!$A$9:$A$508,0)),"")</f>
        <v/>
      </c>
      <c r="E198" s="169">
        <f t="array" ref="E198">IFERROR(INDEX(INSUMOS!$D$9:$D$508,MATCH(C198,INSUMOS!$A$9:$A$508,0)),"")</f>
        <v/>
      </c>
      <c r="F198" s="41" t="n"/>
      <c r="G198" s="41" t="n"/>
      <c r="H198" s="44">
        <f t="array" ref="H198">IFERROR(INDEX(INSUMOS!$E$9:$E$508,MATCH(C198,INSUMOS!$A$9:$A$508,0)),0)</f>
        <v/>
      </c>
      <c r="I198" s="45" t="n"/>
      <c r="J198" s="44">
        <f>IF($C198="","",F198/IF(G198=0,1,G198)*H198*(1+I198))</f>
        <v/>
      </c>
      <c r="K198" s="54" t="n"/>
      <c r="L198" s="47" t="n"/>
      <c r="M198" s="48" t="n"/>
      <c r="N198" s="48" t="n"/>
      <c r="O198" s="4" t="n"/>
      <c r="P198" s="4" t="n"/>
      <c r="Q198" s="4" t="n"/>
      <c r="R198" s="4" t="n"/>
      <c r="S198" s="4" t="n"/>
      <c r="T198" s="4" t="n"/>
      <c r="U198" s="4" t="n"/>
      <c r="V198" s="4" t="n"/>
      <c r="W198" s="4" t="n"/>
      <c r="X198" s="4" t="n"/>
      <c r="Y198" s="4" t="n"/>
      <c r="Z198" s="4" t="n"/>
    </row>
    <row r="199" ht="15" customHeight="1" s="371">
      <c r="A199" s="34" t="n"/>
      <c r="B199" s="34" t="n"/>
      <c r="C199" s="34" t="n"/>
      <c r="D199" s="40">
        <f t="array" ref="D199">IFERROR(INDEX(INSUMOS!$C$9:$C$508,MATCH(C199,INSUMOS!$A$9:$A$508,0)),"")</f>
        <v/>
      </c>
      <c r="E199" s="169">
        <f t="array" ref="E199">IFERROR(INDEX(INSUMOS!$D$9:$D$508,MATCH(C199,INSUMOS!$A$9:$A$508,0)),"")</f>
        <v/>
      </c>
      <c r="F199" s="41" t="n"/>
      <c r="G199" s="41" t="n"/>
      <c r="H199" s="44">
        <f t="array" ref="H199">IFERROR(INDEX(INSUMOS!$E$9:$E$508,MATCH(C199,INSUMOS!$A$9:$A$508,0)),0)</f>
        <v/>
      </c>
      <c r="I199" s="45" t="n"/>
      <c r="J199" s="44">
        <f>IF($C199="","",F199/IF(G199=0,1,G199)*H199*(1+I199))</f>
        <v/>
      </c>
      <c r="K199" s="54" t="n"/>
      <c r="L199" s="47" t="n"/>
      <c r="M199" s="48" t="n"/>
      <c r="N199" s="48" t="n"/>
      <c r="O199" s="4" t="n"/>
      <c r="P199" s="4" t="n"/>
      <c r="Q199" s="4" t="n"/>
      <c r="R199" s="4" t="n"/>
      <c r="S199" s="4" t="n"/>
      <c r="T199" s="4" t="n"/>
      <c r="U199" s="4" t="n"/>
      <c r="V199" s="4" t="n"/>
      <c r="W199" s="4" t="n"/>
      <c r="X199" s="4" t="n"/>
      <c r="Y199" s="4" t="n"/>
      <c r="Z199" s="4" t="n"/>
    </row>
    <row r="200" ht="15" customHeight="1" s="371">
      <c r="A200" s="34" t="n"/>
      <c r="B200" s="34" t="n"/>
      <c r="C200" s="34" t="n"/>
      <c r="D200" s="40">
        <f t="array" ref="D200">IFERROR(INDEX(INSUMOS!$C$9:$C$508,MATCH(C200,INSUMOS!$A$9:$A$508,0)),"")</f>
        <v/>
      </c>
      <c r="E200" s="169">
        <f t="array" ref="E200">IFERROR(INDEX(INSUMOS!$D$9:$D$508,MATCH(C200,INSUMOS!$A$9:$A$508,0)),"")</f>
        <v/>
      </c>
      <c r="F200" s="41" t="n"/>
      <c r="G200" s="41" t="n"/>
      <c r="H200" s="44">
        <f t="array" ref="H200">IFERROR(INDEX(INSUMOS!$E$9:$E$508,MATCH(C200,INSUMOS!$A$9:$A$508,0)),0)</f>
        <v/>
      </c>
      <c r="I200" s="45" t="n"/>
      <c r="J200" s="44">
        <f>IF($C200="","",F200/IF(G200=0,1,G200)*H200*(1+I200))</f>
        <v/>
      </c>
      <c r="K200" s="54" t="n"/>
      <c r="L200" s="47" t="n"/>
      <c r="M200" s="48" t="n"/>
      <c r="N200" s="48" t="n"/>
      <c r="O200" s="4" t="n"/>
      <c r="P200" s="4" t="n"/>
      <c r="Q200" s="4" t="n"/>
      <c r="R200" s="4" t="n"/>
      <c r="S200" s="4" t="n"/>
      <c r="T200" s="4" t="n"/>
      <c r="U200" s="4" t="n"/>
      <c r="V200" s="4" t="n"/>
      <c r="W200" s="4" t="n"/>
      <c r="X200" s="4" t="n"/>
      <c r="Y200" s="4" t="n"/>
      <c r="Z200" s="4" t="n"/>
    </row>
    <row r="201" ht="15" customHeight="1" s="371">
      <c r="A201" s="34" t="n"/>
      <c r="B201" s="34" t="n"/>
      <c r="C201" s="34" t="n"/>
      <c r="D201" s="40">
        <f t="array" ref="D201">IFERROR(INDEX(INSUMOS!$C$9:$C$508,MATCH(C201,INSUMOS!$A$9:$A$508,0)),"")</f>
        <v/>
      </c>
      <c r="E201" s="169">
        <f t="array" ref="E201">IFERROR(INDEX(INSUMOS!$D$9:$D$508,MATCH(C201,INSUMOS!$A$9:$A$508,0)),"")</f>
        <v/>
      </c>
      <c r="F201" s="41" t="n"/>
      <c r="G201" s="41" t="n"/>
      <c r="H201" s="44">
        <f t="array" ref="H201">IFERROR(INDEX(INSUMOS!$E$9:$E$508,MATCH(C201,INSUMOS!$A$9:$A$508,0)),0)</f>
        <v/>
      </c>
      <c r="I201" s="45" t="n"/>
      <c r="J201" s="44">
        <f>IF($C201="","",F201/IF(G201=0,1,G201)*H201*(1+I201))</f>
        <v/>
      </c>
      <c r="K201" s="54" t="n"/>
      <c r="L201" s="47" t="n"/>
      <c r="M201" s="48" t="n"/>
      <c r="N201" s="48" t="n"/>
      <c r="O201" s="4" t="n"/>
      <c r="P201" s="4" t="n"/>
      <c r="Q201" s="4" t="n"/>
      <c r="R201" s="4" t="n"/>
      <c r="S201" s="4" t="n"/>
      <c r="T201" s="4" t="n"/>
      <c r="U201" s="4" t="n"/>
      <c r="V201" s="4" t="n"/>
      <c r="W201" s="4" t="n"/>
      <c r="X201" s="4" t="n"/>
      <c r="Y201" s="4" t="n"/>
      <c r="Z201" s="4" t="n"/>
    </row>
    <row r="202" ht="15" customHeight="1" s="371">
      <c r="A202" s="34" t="n"/>
      <c r="B202" s="34" t="n"/>
      <c r="C202" s="34" t="n"/>
      <c r="D202" s="40">
        <f t="array" ref="D202">IFERROR(INDEX(INSUMOS!$C$9:$C$508,MATCH(C202,INSUMOS!$A$9:$A$508,0)),"")</f>
        <v/>
      </c>
      <c r="E202" s="169">
        <f t="array" ref="E202">IFERROR(INDEX(INSUMOS!$D$9:$D$508,MATCH(C202,INSUMOS!$A$9:$A$508,0)),"")</f>
        <v/>
      </c>
      <c r="F202" s="41" t="n"/>
      <c r="G202" s="41" t="n"/>
      <c r="H202" s="44">
        <f t="array" ref="H202">IFERROR(INDEX(INSUMOS!$E$9:$E$508,MATCH(C202,INSUMOS!$A$9:$A$508,0)),0)</f>
        <v/>
      </c>
      <c r="I202" s="45" t="n"/>
      <c r="J202" s="44">
        <f>IF($C202="","",F202/IF(G202=0,1,G202)*H202*(1+I202))</f>
        <v/>
      </c>
      <c r="K202" s="54" t="n"/>
      <c r="L202" s="47" t="n"/>
      <c r="M202" s="48" t="n"/>
      <c r="N202" s="48" t="n"/>
      <c r="O202" s="4" t="n"/>
      <c r="P202" s="4" t="n"/>
      <c r="Q202" s="4" t="n"/>
      <c r="R202" s="4" t="n"/>
      <c r="S202" s="4" t="n"/>
      <c r="T202" s="4" t="n"/>
      <c r="U202" s="4" t="n"/>
      <c r="V202" s="4" t="n"/>
      <c r="W202" s="4" t="n"/>
      <c r="X202" s="4" t="n"/>
      <c r="Y202" s="4" t="n"/>
      <c r="Z202" s="4" t="n"/>
    </row>
    <row r="203" ht="15" customHeight="1" s="371">
      <c r="A203" s="34" t="n"/>
      <c r="B203" s="34" t="n"/>
      <c r="C203" s="34" t="n"/>
      <c r="D203" s="40">
        <f t="array" ref="D203">IFERROR(INDEX(INSUMOS!$C$9:$C$508,MATCH(C203,INSUMOS!$A$9:$A$508,0)),"")</f>
        <v/>
      </c>
      <c r="E203" s="169">
        <f t="array" ref="E203">IFERROR(INDEX(INSUMOS!$D$9:$D$508,MATCH(C203,INSUMOS!$A$9:$A$508,0)),"")</f>
        <v/>
      </c>
      <c r="F203" s="41" t="n"/>
      <c r="G203" s="41" t="n"/>
      <c r="H203" s="44">
        <f t="array" ref="H203">IFERROR(INDEX(INSUMOS!$E$9:$E$508,MATCH(C203,INSUMOS!$A$9:$A$508,0)),0)</f>
        <v/>
      </c>
      <c r="I203" s="45" t="n"/>
      <c r="J203" s="44">
        <f>IF($C203="","",F203/IF(G203=0,1,G203)*H203*(1+I203))</f>
        <v/>
      </c>
      <c r="K203" s="54" t="n"/>
      <c r="L203" s="47" t="n"/>
      <c r="M203" s="48" t="n"/>
      <c r="N203" s="48" t="n"/>
      <c r="O203" s="4" t="n"/>
      <c r="P203" s="4" t="n"/>
      <c r="Q203" s="4" t="n"/>
      <c r="R203" s="4" t="n"/>
      <c r="S203" s="4" t="n"/>
      <c r="T203" s="4" t="n"/>
      <c r="U203" s="4" t="n"/>
      <c r="V203" s="4" t="n"/>
      <c r="W203" s="4" t="n"/>
      <c r="X203" s="4" t="n"/>
      <c r="Y203" s="4" t="n"/>
      <c r="Z203" s="4" t="n"/>
    </row>
    <row r="204" ht="15" customHeight="1" s="371">
      <c r="A204" s="34" t="n"/>
      <c r="B204" s="34" t="n"/>
      <c r="C204" s="34" t="n"/>
      <c r="D204" s="40">
        <f t="array" ref="D204">IFERROR(INDEX(INSUMOS!$C$9:$C$508,MATCH(C204,INSUMOS!$A$9:$A$508,0)),"")</f>
        <v/>
      </c>
      <c r="E204" s="169">
        <f t="array" ref="E204">IFERROR(INDEX(INSUMOS!$D$9:$D$508,MATCH(C204,INSUMOS!$A$9:$A$508,0)),"")</f>
        <v/>
      </c>
      <c r="F204" s="41" t="n"/>
      <c r="G204" s="41" t="n"/>
      <c r="H204" s="44">
        <f t="array" ref="H204">IFERROR(INDEX(INSUMOS!$E$9:$E$508,MATCH(C204,INSUMOS!$A$9:$A$508,0)),0)</f>
        <v/>
      </c>
      <c r="I204" s="45" t="n"/>
      <c r="J204" s="44">
        <f>IF($C204="","",F204/IF(G204=0,1,G204)*H204*(1+I204))</f>
        <v/>
      </c>
      <c r="K204" s="54" t="n"/>
      <c r="L204" s="47" t="n"/>
      <c r="M204" s="48" t="n"/>
      <c r="N204" s="48" t="n"/>
      <c r="O204" s="4" t="n"/>
      <c r="P204" s="4" t="n"/>
      <c r="Q204" s="4" t="n"/>
      <c r="R204" s="4" t="n"/>
      <c r="S204" s="4" t="n"/>
      <c r="T204" s="4" t="n"/>
      <c r="U204" s="4" t="n"/>
      <c r="V204" s="4" t="n"/>
      <c r="W204" s="4" t="n"/>
      <c r="X204" s="4" t="n"/>
      <c r="Y204" s="4" t="n"/>
      <c r="Z204" s="4" t="n"/>
    </row>
    <row r="205" ht="15" customHeight="1" s="371">
      <c r="A205" s="34" t="n"/>
      <c r="B205" s="34" t="n"/>
      <c r="C205" s="34" t="n"/>
      <c r="D205" s="40">
        <f t="array" ref="D205">IFERROR(INDEX(INSUMOS!$C$9:$C$508,MATCH(C205,INSUMOS!$A$9:$A$508,0)),"")</f>
        <v/>
      </c>
      <c r="E205" s="169">
        <f t="array" ref="E205">IFERROR(INDEX(INSUMOS!$D$9:$D$508,MATCH(C205,INSUMOS!$A$9:$A$508,0)),"")</f>
        <v/>
      </c>
      <c r="F205" s="41" t="n"/>
      <c r="G205" s="41" t="n"/>
      <c r="H205" s="44">
        <f t="array" ref="H205">IFERROR(INDEX(INSUMOS!$E$9:$E$508,MATCH(C205,INSUMOS!$A$9:$A$508,0)),0)</f>
        <v/>
      </c>
      <c r="I205" s="45" t="n"/>
      <c r="J205" s="44">
        <f>IF($C205="","",F205/IF(G205=0,1,G205)*H205*(1+I205))</f>
        <v/>
      </c>
      <c r="K205" s="54" t="n"/>
      <c r="L205" s="47" t="n"/>
      <c r="M205" s="48" t="n"/>
      <c r="N205" s="48" t="n"/>
      <c r="O205" s="4" t="n"/>
      <c r="P205" s="4" t="n"/>
      <c r="Q205" s="4" t="n"/>
      <c r="R205" s="4" t="n"/>
      <c r="S205" s="4" t="n"/>
      <c r="T205" s="4" t="n"/>
      <c r="U205" s="4" t="n"/>
      <c r="V205" s="4" t="n"/>
      <c r="W205" s="4" t="n"/>
      <c r="X205" s="4" t="n"/>
      <c r="Y205" s="4" t="n"/>
      <c r="Z205" s="4" t="n"/>
    </row>
    <row r="206" ht="15" customHeight="1" s="371">
      <c r="A206" s="34" t="n"/>
      <c r="B206" s="34" t="n"/>
      <c r="C206" s="34" t="n"/>
      <c r="D206" s="40">
        <f t="array" ref="D206">IFERROR(INDEX(INSUMOS!$C$9:$C$508,MATCH(C206,INSUMOS!$A$9:$A$508,0)),"")</f>
        <v/>
      </c>
      <c r="E206" s="169">
        <f t="array" ref="E206">IFERROR(INDEX(INSUMOS!$D$9:$D$508,MATCH(C206,INSUMOS!$A$9:$A$508,0)),"")</f>
        <v/>
      </c>
      <c r="F206" s="41" t="n"/>
      <c r="G206" s="41" t="n"/>
      <c r="H206" s="44">
        <f t="array" ref="H206">IFERROR(INDEX(INSUMOS!$E$9:$E$508,MATCH(C206,INSUMOS!$A$9:$A$508,0)),0)</f>
        <v/>
      </c>
      <c r="I206" s="45" t="n"/>
      <c r="J206" s="44">
        <f>IF($C206="","",F206/IF(G206=0,1,G206)*H206*(1+I206))</f>
        <v/>
      </c>
      <c r="K206" s="54" t="n"/>
      <c r="L206" s="47" t="n"/>
      <c r="M206" s="48" t="n"/>
      <c r="N206" s="48" t="n"/>
      <c r="O206" s="4" t="n"/>
      <c r="P206" s="4" t="n"/>
      <c r="Q206" s="4" t="n"/>
      <c r="R206" s="4" t="n"/>
      <c r="S206" s="4" t="n"/>
      <c r="T206" s="4" t="n"/>
      <c r="U206" s="4" t="n"/>
      <c r="V206" s="4" t="n"/>
      <c r="W206" s="4" t="n"/>
      <c r="X206" s="4" t="n"/>
      <c r="Y206" s="4" t="n"/>
      <c r="Z206" s="4" t="n"/>
    </row>
    <row r="207" ht="15" customHeight="1" s="371">
      <c r="A207" s="34" t="n"/>
      <c r="B207" s="34" t="n"/>
      <c r="C207" s="34" t="n"/>
      <c r="D207" s="40">
        <f t="array" ref="D207">IFERROR(INDEX(INSUMOS!$C$9:$C$508,MATCH(C207,INSUMOS!$A$9:$A$508,0)),"")</f>
        <v/>
      </c>
      <c r="E207" s="169">
        <f t="array" ref="E207">IFERROR(INDEX(INSUMOS!$D$9:$D$508,MATCH(C207,INSUMOS!$A$9:$A$508,0)),"")</f>
        <v/>
      </c>
      <c r="F207" s="41" t="n"/>
      <c r="G207" s="41" t="n"/>
      <c r="H207" s="44">
        <f t="array" ref="H207">IFERROR(INDEX(INSUMOS!$E$9:$E$508,MATCH(C207,INSUMOS!$A$9:$A$508,0)),0)</f>
        <v/>
      </c>
      <c r="I207" s="45" t="n"/>
      <c r="J207" s="44">
        <f>IF($C207="","",F207/IF(G207=0,1,G207)*H207*(1+I207))</f>
        <v/>
      </c>
      <c r="K207" s="54" t="n"/>
      <c r="L207" s="47" t="n"/>
      <c r="M207" s="48" t="n"/>
      <c r="N207" s="48" t="n"/>
      <c r="O207" s="4" t="n"/>
      <c r="P207" s="4" t="n"/>
      <c r="Q207" s="4" t="n"/>
      <c r="R207" s="4" t="n"/>
      <c r="S207" s="4" t="n"/>
      <c r="T207" s="4" t="n"/>
      <c r="U207" s="4" t="n"/>
      <c r="V207" s="4" t="n"/>
      <c r="W207" s="4" t="n"/>
      <c r="X207" s="4" t="n"/>
      <c r="Y207" s="4" t="n"/>
      <c r="Z207" s="4" t="n"/>
    </row>
    <row r="208" ht="15" customHeight="1" s="371">
      <c r="A208" s="34" t="n"/>
      <c r="B208" s="34" t="n"/>
      <c r="C208" s="34" t="n"/>
      <c r="D208" s="40">
        <f t="array" ref="D208">IFERROR(INDEX(INSUMOS!$C$9:$C$508,MATCH(C208,INSUMOS!$A$9:$A$508,0)),"")</f>
        <v/>
      </c>
      <c r="E208" s="169">
        <f t="array" ref="E208">IFERROR(INDEX(INSUMOS!$D$9:$D$508,MATCH(C208,INSUMOS!$A$9:$A$508,0)),"")</f>
        <v/>
      </c>
      <c r="F208" s="41" t="n"/>
      <c r="G208" s="41" t="n"/>
      <c r="H208" s="44">
        <f t="array" ref="H208">IFERROR(INDEX(INSUMOS!$E$9:$E$508,MATCH(C208,INSUMOS!$A$9:$A$508,0)),0)</f>
        <v/>
      </c>
      <c r="I208" s="45" t="n"/>
      <c r="J208" s="44">
        <f>IF($C208="","",F208/IF(G208=0,1,G208)*H208*(1+I208))</f>
        <v/>
      </c>
      <c r="K208" s="54" t="n"/>
      <c r="L208" s="47" t="n"/>
      <c r="M208" s="48" t="n"/>
      <c r="N208" s="48" t="n"/>
      <c r="O208" s="4" t="n"/>
      <c r="P208" s="4" t="n"/>
      <c r="Q208" s="4" t="n"/>
      <c r="R208" s="4" t="n"/>
      <c r="S208" s="4" t="n"/>
      <c r="T208" s="4" t="n"/>
      <c r="U208" s="4" t="n"/>
      <c r="V208" s="4" t="n"/>
      <c r="W208" s="4" t="n"/>
      <c r="X208" s="4" t="n"/>
      <c r="Y208" s="4" t="n"/>
      <c r="Z208" s="4" t="n"/>
    </row>
    <row r="209" ht="15" customHeight="1" s="371">
      <c r="A209" s="34" t="n"/>
      <c r="B209" s="34" t="n"/>
      <c r="C209" s="34" t="n"/>
      <c r="D209" s="40">
        <f t="array" ref="D209">IFERROR(INDEX(INSUMOS!$C$9:$C$508,MATCH(C209,INSUMOS!$A$9:$A$508,0)),"")</f>
        <v/>
      </c>
      <c r="E209" s="169">
        <f t="array" ref="E209">IFERROR(INDEX(INSUMOS!$D$9:$D$508,MATCH(C209,INSUMOS!$A$9:$A$508,0)),"")</f>
        <v/>
      </c>
      <c r="F209" s="41" t="n"/>
      <c r="G209" s="41" t="n"/>
      <c r="H209" s="44">
        <f t="array" ref="H209">IFERROR(INDEX(INSUMOS!$E$9:$E$508,MATCH(C209,INSUMOS!$A$9:$A$508,0)),0)</f>
        <v/>
      </c>
      <c r="I209" s="45" t="n"/>
      <c r="J209" s="44">
        <f>IF($C209="","",F209/IF(G209=0,1,G209)*H209*(1+I209))</f>
        <v/>
      </c>
      <c r="K209" s="54" t="n"/>
      <c r="L209" s="47" t="n"/>
      <c r="M209" s="48" t="n"/>
      <c r="N209" s="48" t="n"/>
      <c r="O209" s="4" t="n"/>
      <c r="P209" s="4" t="n"/>
      <c r="Q209" s="4" t="n"/>
      <c r="R209" s="4" t="n"/>
      <c r="S209" s="4" t="n"/>
      <c r="T209" s="4" t="n"/>
      <c r="U209" s="4" t="n"/>
      <c r="V209" s="4" t="n"/>
      <c r="W209" s="4" t="n"/>
      <c r="X209" s="4" t="n"/>
      <c r="Y209" s="4" t="n"/>
      <c r="Z209" s="4" t="n"/>
    </row>
    <row r="210" ht="15" customHeight="1" s="371">
      <c r="A210" s="34" t="n"/>
      <c r="B210" s="34" t="n"/>
      <c r="C210" s="34" t="n"/>
      <c r="D210" s="40">
        <f t="array" ref="D210">IFERROR(INDEX(INSUMOS!$C$9:$C$508,MATCH(C210,INSUMOS!$A$9:$A$508,0)),"")</f>
        <v/>
      </c>
      <c r="E210" s="169">
        <f t="array" ref="E210">IFERROR(INDEX(INSUMOS!$D$9:$D$508,MATCH(C210,INSUMOS!$A$9:$A$508,0)),"")</f>
        <v/>
      </c>
      <c r="F210" s="41" t="n"/>
      <c r="G210" s="41" t="n"/>
      <c r="H210" s="44">
        <f t="array" ref="H210">IFERROR(INDEX(INSUMOS!$E$9:$E$508,MATCH(C210,INSUMOS!$A$9:$A$508,0)),0)</f>
        <v/>
      </c>
      <c r="I210" s="45" t="n"/>
      <c r="J210" s="44">
        <f>IF($C210="","",F210/IF(G210=0,1,G210)*H210*(1+I210))</f>
        <v/>
      </c>
      <c r="K210" s="54" t="n"/>
      <c r="L210" s="47" t="n"/>
      <c r="M210" s="48" t="n"/>
      <c r="N210" s="48" t="n"/>
      <c r="O210" s="4" t="n"/>
      <c r="P210" s="4" t="n"/>
      <c r="Q210" s="4" t="n"/>
      <c r="R210" s="4" t="n"/>
      <c r="S210" s="4" t="n"/>
      <c r="T210" s="4" t="n"/>
      <c r="U210" s="4" t="n"/>
      <c r="V210" s="4" t="n"/>
      <c r="W210" s="4" t="n"/>
      <c r="X210" s="4" t="n"/>
      <c r="Y210" s="4" t="n"/>
      <c r="Z210" s="4" t="n"/>
    </row>
    <row r="211" ht="15" customHeight="1" s="371">
      <c r="A211" s="34" t="n"/>
      <c r="B211" s="34" t="n"/>
      <c r="C211" s="34" t="n"/>
      <c r="D211" s="40">
        <f t="array" ref="D211">IFERROR(INDEX(INSUMOS!$C$9:$C$508,MATCH(C211,INSUMOS!$A$9:$A$508,0)),"")</f>
        <v/>
      </c>
      <c r="E211" s="169">
        <f t="array" ref="E211">IFERROR(INDEX(INSUMOS!$D$9:$D$508,MATCH(C211,INSUMOS!$A$9:$A$508,0)),"")</f>
        <v/>
      </c>
      <c r="F211" s="41" t="n"/>
      <c r="G211" s="41" t="n"/>
      <c r="H211" s="44">
        <f t="array" ref="H211">IFERROR(INDEX(INSUMOS!$E$9:$E$508,MATCH(C211,INSUMOS!$A$9:$A$508,0)),0)</f>
        <v/>
      </c>
      <c r="I211" s="45" t="n"/>
      <c r="J211" s="44">
        <f>IF($C211="","",F211/IF(G211=0,1,G211)*H211*(1+I211))</f>
        <v/>
      </c>
      <c r="K211" s="54" t="n"/>
      <c r="L211" s="47" t="n"/>
      <c r="M211" s="48" t="n"/>
      <c r="N211" s="48" t="n"/>
      <c r="O211" s="4" t="n"/>
      <c r="P211" s="4" t="n"/>
      <c r="Q211" s="4" t="n"/>
      <c r="R211" s="4" t="n"/>
      <c r="S211" s="4" t="n"/>
      <c r="T211" s="4" t="n"/>
      <c r="U211" s="4" t="n"/>
      <c r="V211" s="4" t="n"/>
      <c r="W211" s="4" t="n"/>
      <c r="X211" s="4" t="n"/>
      <c r="Y211" s="4" t="n"/>
      <c r="Z211" s="4" t="n"/>
    </row>
    <row r="212" ht="15" customHeight="1" s="371">
      <c r="A212" s="34" t="n"/>
      <c r="B212" s="34" t="n"/>
      <c r="C212" s="34" t="n"/>
      <c r="D212" s="40">
        <f t="array" ref="D212">IFERROR(INDEX(INSUMOS!$C$9:$C$508,MATCH(C212,INSUMOS!$A$9:$A$508,0)),"")</f>
        <v/>
      </c>
      <c r="E212" s="169">
        <f t="array" ref="E212">IFERROR(INDEX(INSUMOS!$D$9:$D$508,MATCH(C212,INSUMOS!$A$9:$A$508,0)),"")</f>
        <v/>
      </c>
      <c r="F212" s="41" t="n"/>
      <c r="G212" s="41" t="n"/>
      <c r="H212" s="44">
        <f t="array" ref="H212">IFERROR(INDEX(INSUMOS!$E$9:$E$508,MATCH(C212,INSUMOS!$A$9:$A$508,0)),0)</f>
        <v/>
      </c>
      <c r="I212" s="45" t="n"/>
      <c r="J212" s="44">
        <f>IF($C212="","",F212/IF(G212=0,1,G212)*H212*(1+I212))</f>
        <v/>
      </c>
      <c r="K212" s="54" t="n"/>
      <c r="L212" s="47" t="n"/>
      <c r="M212" s="48" t="n"/>
      <c r="N212" s="48" t="n"/>
      <c r="O212" s="4" t="n"/>
      <c r="P212" s="4" t="n"/>
      <c r="Q212" s="4" t="n"/>
      <c r="R212" s="4" t="n"/>
      <c r="S212" s="4" t="n"/>
      <c r="T212" s="4" t="n"/>
      <c r="U212" s="4" t="n"/>
      <c r="V212" s="4" t="n"/>
      <c r="W212" s="4" t="n"/>
      <c r="X212" s="4" t="n"/>
      <c r="Y212" s="4" t="n"/>
      <c r="Z212" s="4" t="n"/>
    </row>
    <row r="213" ht="15" customHeight="1" s="371">
      <c r="A213" s="34" t="n"/>
      <c r="B213" s="34" t="n"/>
      <c r="C213" s="34" t="n"/>
      <c r="D213" s="40">
        <f t="array" ref="D213">IFERROR(INDEX(INSUMOS!$C$9:$C$508,MATCH(C213,INSUMOS!$A$9:$A$508,0)),"")</f>
        <v/>
      </c>
      <c r="E213" s="169">
        <f t="array" ref="E213">IFERROR(INDEX(INSUMOS!$D$9:$D$508,MATCH(C213,INSUMOS!$A$9:$A$508,0)),"")</f>
        <v/>
      </c>
      <c r="F213" s="41" t="n"/>
      <c r="G213" s="41" t="n"/>
      <c r="H213" s="44">
        <f t="array" ref="H213">IFERROR(INDEX(INSUMOS!$E$9:$E$508,MATCH(C213,INSUMOS!$A$9:$A$508,0)),0)</f>
        <v/>
      </c>
      <c r="I213" s="45" t="n"/>
      <c r="J213" s="44">
        <f>IF($C213="","",F213/IF(G213=0,1,G213)*H213*(1+I213))</f>
        <v/>
      </c>
      <c r="K213" s="54" t="n"/>
      <c r="L213" s="47" t="n"/>
      <c r="M213" s="48" t="n"/>
      <c r="N213" s="48" t="n"/>
      <c r="O213" s="4" t="n"/>
      <c r="P213" s="4" t="n"/>
      <c r="Q213" s="4" t="n"/>
      <c r="R213" s="4" t="n"/>
      <c r="S213" s="4" t="n"/>
      <c r="T213" s="4" t="n"/>
      <c r="U213" s="4" t="n"/>
      <c r="V213" s="4" t="n"/>
      <c r="W213" s="4" t="n"/>
      <c r="X213" s="4" t="n"/>
      <c r="Y213" s="4" t="n"/>
      <c r="Z213" s="4" t="n"/>
    </row>
    <row r="214" ht="15" customHeight="1" s="371">
      <c r="A214" s="34" t="n"/>
      <c r="B214" s="34" t="n"/>
      <c r="C214" s="34" t="n"/>
      <c r="D214" s="40">
        <f t="array" ref="D214">IFERROR(INDEX(INSUMOS!$C$9:$C$508,MATCH(C214,INSUMOS!$A$9:$A$508,0)),"")</f>
        <v/>
      </c>
      <c r="E214" s="169">
        <f t="array" ref="E214">IFERROR(INDEX(INSUMOS!$D$9:$D$508,MATCH(C214,INSUMOS!$A$9:$A$508,0)),"")</f>
        <v/>
      </c>
      <c r="F214" s="41" t="n"/>
      <c r="G214" s="41" t="n"/>
      <c r="H214" s="44">
        <f t="array" ref="H214">IFERROR(INDEX(INSUMOS!$E$9:$E$508,MATCH(C214,INSUMOS!$A$9:$A$508,0)),0)</f>
        <v/>
      </c>
      <c r="I214" s="45" t="n"/>
      <c r="J214" s="44">
        <f>IF($C214="","",F214/IF(G214=0,1,G214)*H214*(1+I214))</f>
        <v/>
      </c>
      <c r="K214" s="54" t="n"/>
      <c r="L214" s="47" t="n"/>
      <c r="M214" s="48" t="n"/>
      <c r="N214" s="48" t="n"/>
      <c r="O214" s="4" t="n"/>
      <c r="P214" s="4" t="n"/>
      <c r="Q214" s="4" t="n"/>
      <c r="R214" s="4" t="n"/>
      <c r="S214" s="4" t="n"/>
      <c r="T214" s="4" t="n"/>
      <c r="U214" s="4" t="n"/>
      <c r="V214" s="4" t="n"/>
      <c r="W214" s="4" t="n"/>
      <c r="X214" s="4" t="n"/>
      <c r="Y214" s="4" t="n"/>
      <c r="Z214" s="4" t="n"/>
    </row>
    <row r="215" ht="15" customHeight="1" s="371">
      <c r="A215" s="34" t="n"/>
      <c r="B215" s="34" t="n"/>
      <c r="C215" s="34" t="n"/>
      <c r="D215" s="40">
        <f t="array" ref="D215">IFERROR(INDEX(INSUMOS!$C$9:$C$508,MATCH(C215,INSUMOS!$A$9:$A$508,0)),"")</f>
        <v/>
      </c>
      <c r="E215" s="169">
        <f t="array" ref="E215">IFERROR(INDEX(INSUMOS!$D$9:$D$508,MATCH(C215,INSUMOS!$A$9:$A$508,0)),"")</f>
        <v/>
      </c>
      <c r="F215" s="41" t="n"/>
      <c r="G215" s="41" t="n"/>
      <c r="H215" s="44">
        <f t="array" ref="H215">IFERROR(INDEX(INSUMOS!$E$9:$E$508,MATCH(C215,INSUMOS!$A$9:$A$508,0)),0)</f>
        <v/>
      </c>
      <c r="I215" s="45" t="n"/>
      <c r="J215" s="44">
        <f>IF($C215="","",F215/IF(G215=0,1,G215)*H215*(1+I215))</f>
        <v/>
      </c>
      <c r="K215" s="54" t="n"/>
      <c r="L215" s="47" t="n"/>
      <c r="M215" s="48" t="n"/>
      <c r="N215" s="48" t="n"/>
      <c r="O215" s="4" t="n"/>
      <c r="P215" s="4" t="n"/>
      <c r="Q215" s="4" t="n"/>
      <c r="R215" s="4" t="n"/>
      <c r="S215" s="4" t="n"/>
      <c r="T215" s="4" t="n"/>
      <c r="U215" s="4" t="n"/>
      <c r="V215" s="4" t="n"/>
      <c r="W215" s="4" t="n"/>
      <c r="X215" s="4" t="n"/>
      <c r="Y215" s="4" t="n"/>
      <c r="Z215" s="4" t="n"/>
    </row>
    <row r="216" ht="15" customHeight="1" s="371">
      <c r="A216" s="34" t="n"/>
      <c r="B216" s="34" t="n"/>
      <c r="C216" s="34" t="n"/>
      <c r="D216" s="40">
        <f t="array" ref="D216">IFERROR(INDEX(INSUMOS!$C$9:$C$508,MATCH(C216,INSUMOS!$A$9:$A$508,0)),"")</f>
        <v/>
      </c>
      <c r="E216" s="169">
        <f t="array" ref="E216">IFERROR(INDEX(INSUMOS!$D$9:$D$508,MATCH(C216,INSUMOS!$A$9:$A$508,0)),"")</f>
        <v/>
      </c>
      <c r="F216" s="41" t="n"/>
      <c r="G216" s="41" t="n"/>
      <c r="H216" s="44">
        <f t="array" ref="H216">IFERROR(INDEX(INSUMOS!$E$9:$E$508,MATCH(C216,INSUMOS!$A$9:$A$508,0)),0)</f>
        <v/>
      </c>
      <c r="I216" s="45" t="n"/>
      <c r="J216" s="44">
        <f>IF($C216="","",F216/IF(G216=0,1,G216)*H216*(1+I216))</f>
        <v/>
      </c>
      <c r="K216" s="54" t="n"/>
      <c r="L216" s="47" t="n"/>
      <c r="M216" s="48" t="n"/>
      <c r="N216" s="48" t="n"/>
      <c r="O216" s="4" t="n"/>
      <c r="P216" s="4" t="n"/>
      <c r="Q216" s="4" t="n"/>
      <c r="R216" s="4" t="n"/>
      <c r="S216" s="4" t="n"/>
      <c r="T216" s="4" t="n"/>
      <c r="U216" s="4" t="n"/>
      <c r="V216" s="4" t="n"/>
      <c r="W216" s="4" t="n"/>
      <c r="X216" s="4" t="n"/>
      <c r="Y216" s="4" t="n"/>
      <c r="Z216" s="4" t="n"/>
    </row>
    <row r="217" ht="15" customHeight="1" s="371">
      <c r="A217" s="34" t="n"/>
      <c r="B217" s="34" t="n"/>
      <c r="C217" s="34" t="n"/>
      <c r="D217" s="40">
        <f t="array" ref="D217">IFERROR(INDEX(INSUMOS!$C$9:$C$508,MATCH(C217,INSUMOS!$A$9:$A$508,0)),"")</f>
        <v/>
      </c>
      <c r="E217" s="169">
        <f t="array" ref="E217">IFERROR(INDEX(INSUMOS!$D$9:$D$508,MATCH(C217,INSUMOS!$A$9:$A$508,0)),"")</f>
        <v/>
      </c>
      <c r="F217" s="41" t="n"/>
      <c r="G217" s="41" t="n"/>
      <c r="H217" s="44">
        <f t="array" ref="H217">IFERROR(INDEX(INSUMOS!$E$9:$E$508,MATCH(C217,INSUMOS!$A$9:$A$508,0)),0)</f>
        <v/>
      </c>
      <c r="I217" s="45" t="n"/>
      <c r="J217" s="44">
        <f>IF($C217="","",F217/IF(G217=0,1,G217)*H217*(1+I217))</f>
        <v/>
      </c>
      <c r="K217" s="54" t="n"/>
      <c r="L217" s="47" t="n"/>
      <c r="M217" s="48" t="n"/>
      <c r="N217" s="48" t="n"/>
      <c r="O217" s="4" t="n"/>
      <c r="P217" s="4" t="n"/>
      <c r="Q217" s="4" t="n"/>
      <c r="R217" s="4" t="n"/>
      <c r="S217" s="4" t="n"/>
      <c r="T217" s="4" t="n"/>
      <c r="U217" s="4" t="n"/>
      <c r="V217" s="4" t="n"/>
      <c r="W217" s="4" t="n"/>
      <c r="X217" s="4" t="n"/>
      <c r="Y217" s="4" t="n"/>
      <c r="Z217" s="4" t="n"/>
    </row>
    <row r="218" ht="15" customHeight="1" s="371">
      <c r="A218" s="34" t="n"/>
      <c r="B218" s="34" t="n"/>
      <c r="C218" s="34" t="n"/>
      <c r="D218" s="40">
        <f t="array" ref="D218">IFERROR(INDEX(INSUMOS!$C$9:$C$508,MATCH(C218,INSUMOS!$A$9:$A$508,0)),"")</f>
        <v/>
      </c>
      <c r="E218" s="169">
        <f t="array" ref="E218">IFERROR(INDEX(INSUMOS!$D$9:$D$508,MATCH(C218,INSUMOS!$A$9:$A$508,0)),"")</f>
        <v/>
      </c>
      <c r="F218" s="41" t="n"/>
      <c r="G218" s="41" t="n"/>
      <c r="H218" s="44">
        <f t="array" ref="H218">IFERROR(INDEX(INSUMOS!$E$9:$E$508,MATCH(C218,INSUMOS!$A$9:$A$508,0)),0)</f>
        <v/>
      </c>
      <c r="I218" s="45" t="n"/>
      <c r="J218" s="44">
        <f>IF($C218="","",F218/IF(G218=0,1,G218)*H218*(1+I218))</f>
        <v/>
      </c>
      <c r="K218" s="54" t="n"/>
      <c r="L218" s="47" t="n"/>
      <c r="M218" s="48" t="n"/>
      <c r="N218" s="48" t="n"/>
      <c r="O218" s="4" t="n"/>
      <c r="P218" s="4" t="n"/>
      <c r="Q218" s="4" t="n"/>
      <c r="R218" s="4" t="n"/>
      <c r="S218" s="4" t="n"/>
      <c r="T218" s="4" t="n"/>
      <c r="U218" s="4" t="n"/>
      <c r="V218" s="4" t="n"/>
      <c r="W218" s="4" t="n"/>
      <c r="X218" s="4" t="n"/>
      <c r="Y218" s="4" t="n"/>
      <c r="Z218" s="4" t="n"/>
    </row>
    <row r="219" ht="15" customHeight="1" s="371">
      <c r="A219" s="34" t="n"/>
      <c r="B219" s="34" t="n"/>
      <c r="C219" s="34" t="n"/>
      <c r="D219" s="40">
        <f t="array" ref="D219">IFERROR(INDEX(INSUMOS!$C$9:$C$508,MATCH(C219,INSUMOS!$A$9:$A$508,0)),"")</f>
        <v/>
      </c>
      <c r="E219" s="169">
        <f t="array" ref="E219">IFERROR(INDEX(INSUMOS!$D$9:$D$508,MATCH(C219,INSUMOS!$A$9:$A$508,0)),"")</f>
        <v/>
      </c>
      <c r="F219" s="41" t="n"/>
      <c r="G219" s="41" t="n"/>
      <c r="H219" s="44">
        <f t="array" ref="H219">IFERROR(INDEX(INSUMOS!$E$9:$E$508,MATCH(C219,INSUMOS!$A$9:$A$508,0)),0)</f>
        <v/>
      </c>
      <c r="I219" s="45" t="n"/>
      <c r="J219" s="44">
        <f>IF($C219="","",F219/IF(G219=0,1,G219)*H219*(1+I219))</f>
        <v/>
      </c>
      <c r="K219" s="54" t="n"/>
      <c r="L219" s="47" t="n"/>
      <c r="M219" s="48" t="n"/>
      <c r="N219" s="48" t="n"/>
      <c r="O219" s="4" t="n"/>
      <c r="P219" s="4" t="n"/>
      <c r="Q219" s="4" t="n"/>
      <c r="R219" s="4" t="n"/>
      <c r="S219" s="4" t="n"/>
      <c r="T219" s="4" t="n"/>
      <c r="U219" s="4" t="n"/>
      <c r="V219" s="4" t="n"/>
      <c r="W219" s="4" t="n"/>
      <c r="X219" s="4" t="n"/>
      <c r="Y219" s="4" t="n"/>
      <c r="Z219" s="4" t="n"/>
    </row>
    <row r="220" ht="15" customHeight="1" s="371">
      <c r="A220" s="34" t="n"/>
      <c r="B220" s="34" t="n"/>
      <c r="C220" s="34" t="n"/>
      <c r="D220" s="40">
        <f t="array" ref="D220">IFERROR(INDEX(INSUMOS!$C$9:$C$508,MATCH(C220,INSUMOS!$A$9:$A$508,0)),"")</f>
        <v/>
      </c>
      <c r="E220" s="169">
        <f t="array" ref="E220">IFERROR(INDEX(INSUMOS!$D$9:$D$508,MATCH(C220,INSUMOS!$A$9:$A$508,0)),"")</f>
        <v/>
      </c>
      <c r="F220" s="41" t="n"/>
      <c r="G220" s="41" t="n"/>
      <c r="H220" s="44">
        <f t="array" ref="H220">IFERROR(INDEX(INSUMOS!$E$9:$E$508,MATCH(C220,INSUMOS!$A$9:$A$508,0)),0)</f>
        <v/>
      </c>
      <c r="I220" s="45" t="n"/>
      <c r="J220" s="44">
        <f>IF($C220="","",F220/IF(G220=0,1,G220)*H220*(1+I220))</f>
        <v/>
      </c>
      <c r="K220" s="54" t="n"/>
      <c r="L220" s="47" t="n"/>
      <c r="M220" s="48" t="n"/>
      <c r="N220" s="48" t="n"/>
      <c r="O220" s="4" t="n"/>
      <c r="P220" s="4" t="n"/>
      <c r="Q220" s="4" t="n"/>
      <c r="R220" s="4" t="n"/>
      <c r="S220" s="4" t="n"/>
      <c r="T220" s="4" t="n"/>
      <c r="U220" s="4" t="n"/>
      <c r="V220" s="4" t="n"/>
      <c r="W220" s="4" t="n"/>
      <c r="X220" s="4" t="n"/>
      <c r="Y220" s="4" t="n"/>
      <c r="Z220" s="4" t="n"/>
    </row>
    <row r="221" ht="15" customHeight="1" s="371">
      <c r="A221" s="34" t="n"/>
      <c r="B221" s="34" t="n"/>
      <c r="C221" s="34" t="n"/>
      <c r="D221" s="40">
        <f t="array" ref="D221">IFERROR(INDEX(INSUMOS!$C$9:$C$508,MATCH(C221,INSUMOS!$A$9:$A$508,0)),"")</f>
        <v/>
      </c>
      <c r="E221" s="169">
        <f t="array" ref="E221">IFERROR(INDEX(INSUMOS!$D$9:$D$508,MATCH(C221,INSUMOS!$A$9:$A$508,0)),"")</f>
        <v/>
      </c>
      <c r="F221" s="41" t="n"/>
      <c r="G221" s="41" t="n"/>
      <c r="H221" s="44">
        <f t="array" ref="H221">IFERROR(INDEX(INSUMOS!$E$9:$E$508,MATCH(C221,INSUMOS!$A$9:$A$508,0)),0)</f>
        <v/>
      </c>
      <c r="I221" s="45" t="n"/>
      <c r="J221" s="44">
        <f>IF($C221="","",F221/IF(G221=0,1,G221)*H221*(1+I221))</f>
        <v/>
      </c>
      <c r="K221" s="54" t="n"/>
      <c r="L221" s="47" t="n"/>
      <c r="M221" s="48" t="n"/>
      <c r="N221" s="48" t="n"/>
      <c r="O221" s="4" t="n"/>
      <c r="P221" s="4" t="n"/>
      <c r="Q221" s="4" t="n"/>
      <c r="R221" s="4" t="n"/>
      <c r="S221" s="4" t="n"/>
      <c r="T221" s="4" t="n"/>
      <c r="U221" s="4" t="n"/>
      <c r="V221" s="4" t="n"/>
      <c r="W221" s="4" t="n"/>
      <c r="X221" s="4" t="n"/>
      <c r="Y221" s="4" t="n"/>
      <c r="Z221" s="4" t="n"/>
    </row>
    <row r="222" ht="15" customHeight="1" s="371">
      <c r="A222" s="34" t="n"/>
      <c r="B222" s="34" t="n"/>
      <c r="C222" s="34" t="n"/>
      <c r="D222" s="40">
        <f t="array" ref="D222">IFERROR(INDEX(INSUMOS!$C$9:$C$508,MATCH(C222,INSUMOS!$A$9:$A$508,0)),"")</f>
        <v/>
      </c>
      <c r="E222" s="169">
        <f t="array" ref="E222">IFERROR(INDEX(INSUMOS!$D$9:$D$508,MATCH(C222,INSUMOS!$A$9:$A$508,0)),"")</f>
        <v/>
      </c>
      <c r="F222" s="41" t="n"/>
      <c r="G222" s="41" t="n"/>
      <c r="H222" s="44">
        <f t="array" ref="H222">IFERROR(INDEX(INSUMOS!$E$9:$E$508,MATCH(C222,INSUMOS!$A$9:$A$508,0)),0)</f>
        <v/>
      </c>
      <c r="I222" s="45" t="n"/>
      <c r="J222" s="44">
        <f>IF($C222="","",F222/IF(G222=0,1,G222)*H222*(1+I222))</f>
        <v/>
      </c>
      <c r="K222" s="54" t="n"/>
      <c r="L222" s="47" t="n"/>
      <c r="M222" s="48" t="n"/>
      <c r="N222" s="48" t="n"/>
      <c r="O222" s="4" t="n"/>
      <c r="P222" s="4" t="n"/>
      <c r="Q222" s="4" t="n"/>
      <c r="R222" s="4" t="n"/>
      <c r="S222" s="4" t="n"/>
      <c r="T222" s="4" t="n"/>
      <c r="U222" s="4" t="n"/>
      <c r="V222" s="4" t="n"/>
      <c r="W222" s="4" t="n"/>
      <c r="X222" s="4" t="n"/>
      <c r="Y222" s="4" t="n"/>
      <c r="Z222" s="4" t="n"/>
    </row>
    <row r="223" ht="15" customHeight="1" s="371">
      <c r="A223" s="34" t="n"/>
      <c r="B223" s="34" t="n"/>
      <c r="C223" s="34" t="n"/>
      <c r="D223" s="40">
        <f t="array" ref="D223">IFERROR(INDEX(INSUMOS!$C$9:$C$508,MATCH(C223,INSUMOS!$A$9:$A$508,0)),"")</f>
        <v/>
      </c>
      <c r="E223" s="169">
        <f t="array" ref="E223">IFERROR(INDEX(INSUMOS!$D$9:$D$508,MATCH(C223,INSUMOS!$A$9:$A$508,0)),"")</f>
        <v/>
      </c>
      <c r="F223" s="41" t="n"/>
      <c r="G223" s="41" t="n"/>
      <c r="H223" s="44">
        <f t="array" ref="H223">IFERROR(INDEX(INSUMOS!$E$9:$E$508,MATCH(C223,INSUMOS!$A$9:$A$508,0)),0)</f>
        <v/>
      </c>
      <c r="I223" s="45" t="n"/>
      <c r="J223" s="44">
        <f>IF($C223="","",F223/IF(G223=0,1,G223)*H223*(1+I223))</f>
        <v/>
      </c>
      <c r="K223" s="54" t="n"/>
      <c r="L223" s="47" t="n"/>
      <c r="M223" s="48" t="n"/>
      <c r="N223" s="48" t="n"/>
      <c r="O223" s="4" t="n"/>
      <c r="P223" s="4" t="n"/>
      <c r="Q223" s="4" t="n"/>
      <c r="R223" s="4" t="n"/>
      <c r="S223" s="4" t="n"/>
      <c r="T223" s="4" t="n"/>
      <c r="U223" s="4" t="n"/>
      <c r="V223" s="4" t="n"/>
      <c r="W223" s="4" t="n"/>
      <c r="X223" s="4" t="n"/>
      <c r="Y223" s="4" t="n"/>
      <c r="Z223" s="4" t="n"/>
    </row>
    <row r="224" ht="15" customHeight="1" s="371">
      <c r="A224" s="34" t="n"/>
      <c r="B224" s="34" t="n"/>
      <c r="C224" s="34" t="n"/>
      <c r="D224" s="40">
        <f t="array" ref="D224">IFERROR(INDEX(INSUMOS!$C$9:$C$508,MATCH(C224,INSUMOS!$A$9:$A$508,0)),"")</f>
        <v/>
      </c>
      <c r="E224" s="169">
        <f t="array" ref="E224">IFERROR(INDEX(INSUMOS!$D$9:$D$508,MATCH(C224,INSUMOS!$A$9:$A$508,0)),"")</f>
        <v/>
      </c>
      <c r="F224" s="41" t="n"/>
      <c r="G224" s="41" t="n"/>
      <c r="H224" s="44">
        <f t="array" ref="H224">IFERROR(INDEX(INSUMOS!$E$9:$E$508,MATCH(C224,INSUMOS!$A$9:$A$508,0)),0)</f>
        <v/>
      </c>
      <c r="I224" s="45" t="n"/>
      <c r="J224" s="44">
        <f>IF($C224="","",F224/IF(G224=0,1,G224)*H224*(1+I224))</f>
        <v/>
      </c>
      <c r="K224" s="54" t="n"/>
      <c r="L224" s="47" t="n"/>
      <c r="M224" s="48" t="n"/>
      <c r="N224" s="48" t="n"/>
      <c r="O224" s="4" t="n"/>
      <c r="P224" s="4" t="n"/>
      <c r="Q224" s="4" t="n"/>
      <c r="R224" s="4" t="n"/>
      <c r="S224" s="4" t="n"/>
      <c r="T224" s="4" t="n"/>
      <c r="U224" s="4" t="n"/>
      <c r="V224" s="4" t="n"/>
      <c r="W224" s="4" t="n"/>
      <c r="X224" s="4" t="n"/>
      <c r="Y224" s="4" t="n"/>
      <c r="Z224" s="4" t="n"/>
    </row>
    <row r="225" ht="15" customHeight="1" s="371">
      <c r="A225" s="34" t="n"/>
      <c r="B225" s="34" t="n"/>
      <c r="C225" s="34" t="n"/>
      <c r="D225" s="40">
        <f t="array" ref="D225">IFERROR(INDEX(INSUMOS!$C$9:$C$508,MATCH(C225,INSUMOS!$A$9:$A$508,0)),"")</f>
        <v/>
      </c>
      <c r="E225" s="169">
        <f t="array" ref="E225">IFERROR(INDEX(INSUMOS!$D$9:$D$508,MATCH(C225,INSUMOS!$A$9:$A$508,0)),"")</f>
        <v/>
      </c>
      <c r="F225" s="41" t="n"/>
      <c r="G225" s="41" t="n"/>
      <c r="H225" s="44">
        <f t="array" ref="H225">IFERROR(INDEX(INSUMOS!$E$9:$E$508,MATCH(C225,INSUMOS!$A$9:$A$508,0)),0)</f>
        <v/>
      </c>
      <c r="I225" s="45" t="n"/>
      <c r="J225" s="44">
        <f>IF($C225="","",F225/IF(G225=0,1,G225)*H225*(1+I225))</f>
        <v/>
      </c>
      <c r="K225" s="54" t="n"/>
      <c r="L225" s="47" t="n"/>
      <c r="M225" s="48" t="n"/>
      <c r="N225" s="48" t="n"/>
      <c r="O225" s="4" t="n"/>
      <c r="P225" s="4" t="n"/>
      <c r="Q225" s="4" t="n"/>
      <c r="R225" s="4" t="n"/>
      <c r="S225" s="4" t="n"/>
      <c r="T225" s="4" t="n"/>
      <c r="U225" s="4" t="n"/>
      <c r="V225" s="4" t="n"/>
      <c r="W225" s="4" t="n"/>
      <c r="X225" s="4" t="n"/>
      <c r="Y225" s="4" t="n"/>
      <c r="Z225" s="4" t="n"/>
    </row>
    <row r="226" ht="15" customHeight="1" s="371">
      <c r="A226" s="34" t="n"/>
      <c r="B226" s="34" t="n"/>
      <c r="C226" s="34" t="n"/>
      <c r="D226" s="40">
        <f t="array" ref="D226">IFERROR(INDEX(INSUMOS!$C$9:$C$508,MATCH(C226,INSUMOS!$A$9:$A$508,0)),"")</f>
        <v/>
      </c>
      <c r="E226" s="169">
        <f t="array" ref="E226">IFERROR(INDEX(INSUMOS!$D$9:$D$508,MATCH(C226,INSUMOS!$A$9:$A$508,0)),"")</f>
        <v/>
      </c>
      <c r="F226" s="41" t="n"/>
      <c r="G226" s="41" t="n"/>
      <c r="H226" s="44">
        <f t="array" ref="H226">IFERROR(INDEX(INSUMOS!$E$9:$E$508,MATCH(C226,INSUMOS!$A$9:$A$508,0)),0)</f>
        <v/>
      </c>
      <c r="I226" s="45" t="n"/>
      <c r="J226" s="44">
        <f>IF($C226="","",F226/IF(G226=0,1,G226)*H226*(1+I226))</f>
        <v/>
      </c>
      <c r="K226" s="54" t="n"/>
      <c r="L226" s="47" t="n"/>
      <c r="M226" s="48" t="n"/>
      <c r="N226" s="48" t="n"/>
      <c r="O226" s="4" t="n"/>
      <c r="P226" s="4" t="n"/>
      <c r="Q226" s="4" t="n"/>
      <c r="R226" s="4" t="n"/>
      <c r="S226" s="4" t="n"/>
      <c r="T226" s="4" t="n"/>
      <c r="U226" s="4" t="n"/>
      <c r="V226" s="4" t="n"/>
      <c r="W226" s="4" t="n"/>
      <c r="X226" s="4" t="n"/>
      <c r="Y226" s="4" t="n"/>
      <c r="Z226" s="4" t="n"/>
    </row>
    <row r="227" ht="15" customHeight="1" s="371">
      <c r="A227" s="34" t="n"/>
      <c r="B227" s="34" t="n"/>
      <c r="C227" s="34" t="n"/>
      <c r="D227" s="40">
        <f t="array" ref="D227">IFERROR(INDEX(INSUMOS!$C$9:$C$508,MATCH(C227,INSUMOS!$A$9:$A$508,0)),"")</f>
        <v/>
      </c>
      <c r="E227" s="169">
        <f t="array" ref="E227">IFERROR(INDEX(INSUMOS!$D$9:$D$508,MATCH(C227,INSUMOS!$A$9:$A$508,0)),"")</f>
        <v/>
      </c>
      <c r="F227" s="41" t="n"/>
      <c r="G227" s="41" t="n"/>
      <c r="H227" s="44">
        <f t="array" ref="H227">IFERROR(INDEX(INSUMOS!$E$9:$E$508,MATCH(C227,INSUMOS!$A$9:$A$508,0)),0)</f>
        <v/>
      </c>
      <c r="I227" s="45" t="n"/>
      <c r="J227" s="44">
        <f>IF($C227="","",F227/IF(G227=0,1,G227)*H227*(1+I227))</f>
        <v/>
      </c>
      <c r="K227" s="54" t="n"/>
      <c r="L227" s="47" t="n"/>
      <c r="M227" s="48" t="n"/>
      <c r="N227" s="48" t="n"/>
      <c r="O227" s="4" t="n"/>
      <c r="P227" s="4" t="n"/>
      <c r="Q227" s="4" t="n"/>
      <c r="R227" s="4" t="n"/>
      <c r="S227" s="4" t="n"/>
      <c r="T227" s="4" t="n"/>
      <c r="U227" s="4" t="n"/>
      <c r="V227" s="4" t="n"/>
      <c r="W227" s="4" t="n"/>
      <c r="X227" s="4" t="n"/>
      <c r="Y227" s="4" t="n"/>
      <c r="Z227" s="4" t="n"/>
    </row>
    <row r="228" ht="15" customHeight="1" s="371">
      <c r="A228" s="34" t="n"/>
      <c r="B228" s="34" t="n"/>
      <c r="C228" s="34" t="n"/>
      <c r="D228" s="40">
        <f t="array" ref="D228">IFERROR(INDEX(INSUMOS!$C$9:$C$508,MATCH(C228,INSUMOS!$A$9:$A$508,0)),"")</f>
        <v/>
      </c>
      <c r="E228" s="169">
        <f t="array" ref="E228">IFERROR(INDEX(INSUMOS!$D$9:$D$508,MATCH(C228,INSUMOS!$A$9:$A$508,0)),"")</f>
        <v/>
      </c>
      <c r="F228" s="41" t="n"/>
      <c r="G228" s="41" t="n"/>
      <c r="H228" s="44">
        <f t="array" ref="H228">IFERROR(INDEX(INSUMOS!$E$9:$E$508,MATCH(C228,INSUMOS!$A$9:$A$508,0)),0)</f>
        <v/>
      </c>
      <c r="I228" s="45" t="n"/>
      <c r="J228" s="44">
        <f>IF($C228="","",F228/IF(G228=0,1,G228)*H228*(1+I228))</f>
        <v/>
      </c>
      <c r="K228" s="54" t="n"/>
      <c r="L228" s="47" t="n"/>
      <c r="M228" s="48" t="n"/>
      <c r="N228" s="48"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t="n"/>
      <c r="H229" s="218" t="n"/>
      <c r="I229" s="218" t="n"/>
      <c r="J229" s="218">
        <f>IF($C229="","",F229/IF(G229=0,1,G229)*H229*(1+I229))</f>
        <v/>
      </c>
      <c r="K229" s="218" t="n"/>
      <c r="L229" s="47" t="n"/>
      <c r="M229" s="48" t="n"/>
      <c r="N229" s="48" t="n"/>
      <c r="O229" s="4" t="n"/>
      <c r="P229" s="4" t="n"/>
      <c r="Q229" s="4" t="n"/>
      <c r="R229" s="4" t="n"/>
      <c r="S229" s="4" t="n"/>
      <c r="T229" s="4" t="n"/>
      <c r="U229" s="4" t="n"/>
      <c r="V229" s="4" t="n"/>
      <c r="W229" s="4" t="n"/>
      <c r="X229" s="4" t="n"/>
      <c r="Y229" s="4" t="n"/>
      <c r="Z229" s="4" t="n"/>
    </row>
    <row r="230" ht="15" customHeight="1" s="371">
      <c r="A230" s="62" t="inlineStr">
        <is>
          <t>COSTO DIRECTO POR CONCEPTO  ·  este número es el que va al P.U. BASE del PRESUPUESTO</t>
        </is>
      </c>
      <c r="B230" s="4" t="n"/>
      <c r="C230" s="4" t="n"/>
      <c r="D230" s="4" t="n"/>
      <c r="E230" s="4" t="n"/>
      <c r="F230" s="4" t="n"/>
      <c r="G230" s="4" t="n"/>
      <c r="H230" s="4" t="n"/>
      <c r="I230" s="4" t="n"/>
      <c r="J230" s="63">
        <f>IF($C230="","",F230/IF(G230=0,1,G230)*H230*(1+I230))</f>
        <v/>
      </c>
      <c r="K230" s="4" t="n"/>
      <c r="L230" s="47" t="n"/>
      <c r="M230" s="48" t="n"/>
      <c r="N230" s="48" t="n"/>
      <c r="O230" s="4" t="n"/>
      <c r="P230" s="4" t="n"/>
      <c r="Q230" s="4" t="n"/>
      <c r="R230" s="4" t="n"/>
      <c r="S230" s="4" t="n"/>
      <c r="T230" s="4" t="n"/>
      <c r="U230" s="4" t="n"/>
      <c r="V230" s="4" t="n"/>
      <c r="W230" s="4" t="n"/>
      <c r="X230" s="4" t="n"/>
      <c r="Y230" s="4" t="n"/>
      <c r="Z230" s="4" t="n"/>
    </row>
    <row r="231" ht="19.5" customHeight="1" s="371">
      <c r="A231" s="32" t="inlineStr">
        <is>
          <t>CLAVE</t>
        </is>
      </c>
      <c r="B231" s="218" t="n"/>
      <c r="C231" s="218" t="n"/>
      <c r="D231" s="32" t="inlineStr">
        <is>
          <t>DESCRIPCIÓN DEL CONCEPTO</t>
        </is>
      </c>
      <c r="E231" s="218" t="n"/>
      <c r="F231" s="32" t="inlineStr">
        <is>
          <t>RENGLONES</t>
        </is>
      </c>
      <c r="G231" s="218" t="n"/>
      <c r="H231" s="32" t="inlineStr">
        <is>
          <t>COSTO DIRECTO</t>
        </is>
      </c>
      <c r="I231" s="218" t="n"/>
      <c r="J231" s="32">
        <f>IF($C231="","",F231/IF(G231=0,1,G231)*H231*(1+I231))</f>
        <v/>
      </c>
      <c r="K231" s="32" t="inlineStr">
        <is>
          <t>DIFERENCIA</t>
        </is>
      </c>
      <c r="L231" s="47" t="n"/>
      <c r="M231" s="48" t="n"/>
      <c r="N231" s="48" t="n"/>
      <c r="O231" s="4" t="n"/>
      <c r="P231" s="4" t="n"/>
      <c r="Q231" s="4" t="n"/>
      <c r="R231" s="4" t="n"/>
      <c r="S231" s="4" t="n"/>
      <c r="T231" s="4" t="n"/>
      <c r="U231" s="4" t="n"/>
      <c r="V231" s="4" t="n"/>
      <c r="W231" s="4" t="n"/>
      <c r="X231" s="4" t="n"/>
      <c r="Y231" s="4" t="n"/>
      <c r="Z231" s="4" t="n"/>
    </row>
    <row r="232" ht="18.75" customHeight="1" s="371">
      <c r="A232" s="119" t="inlineStr">
        <is>
          <t>DEM5029</t>
        </is>
      </c>
      <c r="B232" s="218" t="n"/>
      <c r="C232" s="218" t="n"/>
      <c r="D232" s="66">
        <f t="array" ref="D232">IF($A232="","",IFERROR(INDEX(PRESUPUESTO!$B$10:$B$174,MATCH($A232,PRESUPUESTO!$A$10:$A$174,0)),"⚠ clave no existe"))</f>
        <v/>
      </c>
      <c r="E232" s="218" t="n"/>
      <c r="F232" s="120">
        <f>IF($A232="","",COUNTIF($A$9:$A$228,$A232))</f>
        <v/>
      </c>
      <c r="G232" s="218" t="n"/>
      <c r="H232" s="121">
        <f>IF($A232="","",SUMIF($A$9:$A$228,$A232,$J$9:$J$228))</f>
        <v/>
      </c>
      <c r="I232" s="218" t="n"/>
      <c r="J232" s="44">
        <f t="array" ref="J232">IF($A232="","",IFERROR(INDEX(PRESUPUESTO!$M$10:$M$174,MATCH($A232,PRESUPUESTO!$A$10:$A$174,0)),0))</f>
        <v/>
      </c>
      <c r="K232" s="44">
        <f>IF($A232="","",N(J232)-N(H232))</f>
        <v/>
      </c>
      <c r="L232" s="47" t="n"/>
      <c r="M232" s="48" t="n"/>
      <c r="N232" s="48" t="n"/>
      <c r="O232" s="4" t="n"/>
      <c r="P232" s="4" t="n"/>
      <c r="Q232" s="4" t="n"/>
      <c r="R232" s="4" t="n"/>
      <c r="S232" s="4" t="n"/>
      <c r="T232" s="4" t="n"/>
      <c r="U232" s="4" t="n"/>
      <c r="V232" s="4" t="n"/>
      <c r="W232" s="4" t="n"/>
      <c r="X232" s="4" t="n"/>
      <c r="Y232" s="4" t="n"/>
      <c r="Z232" s="4" t="n"/>
    </row>
    <row r="233" ht="15" customHeight="1" s="371">
      <c r="A233" s="119" t="n"/>
      <c r="B233" s="218" t="n"/>
      <c r="C233" s="218" t="n"/>
      <c r="D233" s="66">
        <f t="array" ref="D233">IF($A233="","",IFERROR(INDEX(PRESUPUESTO!$B$10:$B$174,MATCH($A233,PRESUPUESTO!$A$10:$A$174,0)),"⚠ clave no existe"))</f>
        <v/>
      </c>
      <c r="E233" s="218" t="n"/>
      <c r="F233" s="120">
        <f>IF($A233="","",COUNTIF($A$9:$A$228,$A233))</f>
        <v/>
      </c>
      <c r="G233" s="218" t="n"/>
      <c r="H233" s="121">
        <f>IF($A233="","",SUMIF($A$9:$A$228,$A233,$J$9:$J$228))</f>
        <v/>
      </c>
      <c r="I233" s="218" t="n"/>
      <c r="J233" s="44">
        <f t="array" ref="J233">IF($A233="","",IFERROR(INDEX(PRESUPUESTO!$M$10:$M$174,MATCH($A233,PRESUPUESTO!$A$10:$A$174,0)),0))</f>
        <v/>
      </c>
      <c r="K233" s="44">
        <f>IF($A233="","",N(J233)-N(H233))</f>
        <v/>
      </c>
      <c r="L233" s="47" t="n"/>
      <c r="M233" s="48" t="n"/>
      <c r="N233" s="48" t="n"/>
      <c r="O233" s="4" t="n"/>
      <c r="P233" s="4" t="n"/>
      <c r="Q233" s="4" t="n"/>
      <c r="R233" s="4" t="n"/>
      <c r="S233" s="4" t="n"/>
      <c r="T233" s="4" t="n"/>
      <c r="U233" s="4" t="n"/>
      <c r="V233" s="4" t="n"/>
      <c r="W233" s="4" t="n"/>
      <c r="X233" s="4" t="n"/>
      <c r="Y233" s="4" t="n"/>
      <c r="Z233" s="4" t="n"/>
    </row>
    <row r="234" ht="15" customHeight="1" s="371">
      <c r="A234" s="119" t="n"/>
      <c r="B234" s="218" t="n"/>
      <c r="C234" s="218" t="n"/>
      <c r="D234" s="66">
        <f t="array" ref="D234">IF($A234="","",IFERROR(INDEX(PRESUPUESTO!$B$10:$B$174,MATCH($A234,PRESUPUESTO!$A$10:$A$174,0)),"⚠ clave no existe"))</f>
        <v/>
      </c>
      <c r="E234" s="218" t="n"/>
      <c r="F234" s="120">
        <f>IF($A234="","",COUNTIF($A$9:$A$228,$A234))</f>
        <v/>
      </c>
      <c r="G234" s="218" t="n"/>
      <c r="H234" s="121">
        <f>IF($A234="","",SUMIF($A$9:$A$228,$A234,$J$9:$J$228))</f>
        <v/>
      </c>
      <c r="I234" s="218" t="n"/>
      <c r="J234" s="44">
        <f t="array" ref="J234">IF($A234="","",IFERROR(INDEX(PRESUPUESTO!$M$10:$M$174,MATCH($A234,PRESUPUESTO!$A$10:$A$174,0)),0))</f>
        <v/>
      </c>
      <c r="K234" s="44">
        <f>IF($A234="","",N(J234)-N(H234))</f>
        <v/>
      </c>
      <c r="L234" s="47" t="n"/>
      <c r="M234" s="48" t="n"/>
      <c r="N234" s="48" t="n"/>
      <c r="O234" s="4" t="n"/>
      <c r="P234" s="4" t="n"/>
      <c r="Q234" s="4" t="n"/>
      <c r="R234" s="4" t="n"/>
      <c r="S234" s="4" t="n"/>
      <c r="T234" s="4" t="n"/>
      <c r="U234" s="4" t="n"/>
      <c r="V234" s="4" t="n"/>
      <c r="W234" s="4" t="n"/>
      <c r="X234" s="4" t="n"/>
      <c r="Y234" s="4" t="n"/>
      <c r="Z234" s="4" t="n"/>
    </row>
    <row r="235" ht="15" customHeight="1" s="371">
      <c r="A235" s="119" t="n"/>
      <c r="B235" s="218" t="n"/>
      <c r="C235" s="218" t="n"/>
      <c r="D235" s="66">
        <f t="array" ref="D235">IF($A235="","",IFERROR(INDEX(PRESUPUESTO!$B$10:$B$174,MATCH($A235,PRESUPUESTO!$A$10:$A$174,0)),"⚠ clave no existe"))</f>
        <v/>
      </c>
      <c r="E235" s="218" t="n"/>
      <c r="F235" s="120">
        <f>IF($A235="","",COUNTIF($A$9:$A$228,$A235))</f>
        <v/>
      </c>
      <c r="G235" s="218" t="n"/>
      <c r="H235" s="121">
        <f>IF($A235="","",SUMIF($A$9:$A$228,$A235,$J$9:$J$228))</f>
        <v/>
      </c>
      <c r="I235" s="218" t="n"/>
      <c r="J235" s="44">
        <f t="array" ref="J235">IF($A235="","",IFERROR(INDEX(PRESUPUESTO!$M$10:$M$174,MATCH($A235,PRESUPUESTO!$A$10:$A$174,0)),0))</f>
        <v/>
      </c>
      <c r="K235" s="44">
        <f>IF($A235="","",N(J235)-N(H235))</f>
        <v/>
      </c>
      <c r="L235" s="47" t="n"/>
      <c r="M235" s="48" t="n"/>
      <c r="N235" s="48" t="n"/>
      <c r="O235" s="4" t="n"/>
      <c r="P235" s="4" t="n"/>
      <c r="Q235" s="4" t="n"/>
      <c r="R235" s="4" t="n"/>
      <c r="S235" s="4" t="n"/>
      <c r="T235" s="4" t="n"/>
      <c r="U235" s="4" t="n"/>
      <c r="V235" s="4" t="n"/>
      <c r="W235" s="4" t="n"/>
      <c r="X235" s="4" t="n"/>
      <c r="Y235" s="4" t="n"/>
      <c r="Z235" s="4" t="n"/>
    </row>
    <row r="236" ht="15" customHeight="1" s="371">
      <c r="A236" s="119" t="n"/>
      <c r="B236" s="218" t="n"/>
      <c r="C236" s="218" t="n"/>
      <c r="D236" s="66">
        <f t="array" ref="D236">IF($A236="","",IFERROR(INDEX(PRESUPUESTO!$B$10:$B$174,MATCH($A236,PRESUPUESTO!$A$10:$A$174,0)),"⚠ clave no existe"))</f>
        <v/>
      </c>
      <c r="E236" s="218" t="n"/>
      <c r="F236" s="120">
        <f>IF($A236="","",COUNTIF($A$9:$A$228,$A236))</f>
        <v/>
      </c>
      <c r="G236" s="218" t="n"/>
      <c r="H236" s="121">
        <f>IF($A236="","",SUMIF($A$9:$A$228,$A236,$J$9:$J$228))</f>
        <v/>
      </c>
      <c r="I236" s="218" t="n"/>
      <c r="J236" s="44">
        <f t="array" ref="J236">IF($A236="","",IFERROR(INDEX(PRESUPUESTO!$M$10:$M$174,MATCH($A236,PRESUPUESTO!$A$10:$A$174,0)),0))</f>
        <v/>
      </c>
      <c r="K236" s="44">
        <f>IF($A236="","",N(J236)-N(H236))</f>
        <v/>
      </c>
      <c r="L236" s="47" t="n"/>
      <c r="M236" s="48" t="n"/>
      <c r="N236" s="48" t="n"/>
      <c r="O236" s="4" t="n"/>
      <c r="P236" s="4" t="n"/>
      <c r="Q236" s="4" t="n"/>
      <c r="R236" s="4" t="n"/>
      <c r="S236" s="4" t="n"/>
      <c r="T236" s="4" t="n"/>
      <c r="U236" s="4" t="n"/>
      <c r="V236" s="4" t="n"/>
      <c r="W236" s="4" t="n"/>
      <c r="X236" s="4" t="n"/>
      <c r="Y236" s="4" t="n"/>
      <c r="Z236" s="4" t="n"/>
    </row>
    <row r="237" ht="15" customHeight="1" s="371">
      <c r="A237" s="119" t="n"/>
      <c r="B237" s="218" t="n"/>
      <c r="C237" s="218" t="n"/>
      <c r="D237" s="66">
        <f t="array" ref="D237">IF($A237="","",IFERROR(INDEX(PRESUPUESTO!$B$10:$B$174,MATCH($A237,PRESUPUESTO!$A$10:$A$174,0)),"⚠ clave no existe"))</f>
        <v/>
      </c>
      <c r="E237" s="218" t="n"/>
      <c r="F237" s="120">
        <f>IF($A237="","",COUNTIF($A$9:$A$228,$A237))</f>
        <v/>
      </c>
      <c r="G237" s="218" t="n"/>
      <c r="H237" s="121">
        <f>IF($A237="","",SUMIF($A$9:$A$228,$A237,$J$9:$J$228))</f>
        <v/>
      </c>
      <c r="I237" s="218" t="n"/>
      <c r="J237" s="44">
        <f t="array" ref="J237">IF($A237="","",IFERROR(INDEX(PRESUPUESTO!$M$10:$M$174,MATCH($A237,PRESUPUESTO!$A$10:$A$174,0)),0))</f>
        <v/>
      </c>
      <c r="K237" s="44">
        <f>IF($A237="","",N(J237)-N(H237))</f>
        <v/>
      </c>
      <c r="L237" s="47" t="n"/>
      <c r="M237" s="48" t="n"/>
      <c r="N237" s="48" t="n"/>
      <c r="O237" s="4" t="n"/>
      <c r="P237" s="4" t="n"/>
      <c r="Q237" s="4" t="n"/>
      <c r="R237" s="4" t="n"/>
      <c r="S237" s="4" t="n"/>
      <c r="T237" s="4" t="n"/>
      <c r="U237" s="4" t="n"/>
      <c r="V237" s="4" t="n"/>
      <c r="W237" s="4" t="n"/>
      <c r="X237" s="4" t="n"/>
      <c r="Y237" s="4" t="n"/>
      <c r="Z237" s="4" t="n"/>
    </row>
    <row r="238" ht="15" customHeight="1" s="371">
      <c r="A238" s="119" t="n"/>
      <c r="B238" s="218" t="n"/>
      <c r="C238" s="218" t="n"/>
      <c r="D238" s="66">
        <f t="array" ref="D238">IF($A238="","",IFERROR(INDEX(PRESUPUESTO!$B$10:$B$174,MATCH($A238,PRESUPUESTO!$A$10:$A$174,0)),"⚠ clave no existe"))</f>
        <v/>
      </c>
      <c r="E238" s="218" t="n"/>
      <c r="F238" s="120">
        <f>IF($A238="","",COUNTIF($A$9:$A$228,$A238))</f>
        <v/>
      </c>
      <c r="G238" s="218" t="n"/>
      <c r="H238" s="121">
        <f>IF($A238="","",SUMIF($A$9:$A$228,$A238,$J$9:$J$228))</f>
        <v/>
      </c>
      <c r="I238" s="218" t="n"/>
      <c r="J238" s="44">
        <f t="array" ref="J238">IF($A238="","",IFERROR(INDEX(PRESUPUESTO!$M$10:$M$174,MATCH($A238,PRESUPUESTO!$A$10:$A$174,0)),0))</f>
        <v/>
      </c>
      <c r="K238" s="44">
        <f>IF($A238="","",N(J238)-N(H238))</f>
        <v/>
      </c>
      <c r="L238" s="47" t="n"/>
      <c r="M238" s="48" t="n"/>
      <c r="N238" s="48" t="n"/>
      <c r="O238" s="4" t="n"/>
      <c r="P238" s="4" t="n"/>
      <c r="Q238" s="4" t="n"/>
      <c r="R238" s="4" t="n"/>
      <c r="S238" s="4" t="n"/>
      <c r="T238" s="4" t="n"/>
      <c r="U238" s="4" t="n"/>
      <c r="V238" s="4" t="n"/>
      <c r="W238" s="4" t="n"/>
      <c r="X238" s="4" t="n"/>
      <c r="Y238" s="4" t="n"/>
      <c r="Z238" s="4" t="n"/>
    </row>
    <row r="239" ht="15" customHeight="1" s="371">
      <c r="A239" s="119" t="n"/>
      <c r="B239" s="218" t="n"/>
      <c r="C239" s="218" t="n"/>
      <c r="D239" s="66">
        <f t="array" ref="D239">IF($A239="","",IFERROR(INDEX(PRESUPUESTO!$B$10:$B$174,MATCH($A239,PRESUPUESTO!$A$10:$A$174,0)),"⚠ clave no existe"))</f>
        <v/>
      </c>
      <c r="E239" s="218" t="n"/>
      <c r="F239" s="120">
        <f>IF($A239="","",COUNTIF($A$9:$A$228,$A239))</f>
        <v/>
      </c>
      <c r="G239" s="218" t="n"/>
      <c r="H239" s="121">
        <f>IF($A239="","",SUMIF($A$9:$A$228,$A239,$J$9:$J$228))</f>
        <v/>
      </c>
      <c r="I239" s="218" t="n"/>
      <c r="J239" s="44">
        <f t="array" ref="J239">IF($A239="","",IFERROR(INDEX(PRESUPUESTO!$M$10:$M$174,MATCH($A239,PRESUPUESTO!$A$10:$A$174,0)),0))</f>
        <v/>
      </c>
      <c r="K239" s="44">
        <f>IF($A239="","",N(J239)-N(H239))</f>
        <v/>
      </c>
      <c r="L239" s="47" t="n"/>
      <c r="M239" s="48" t="n"/>
      <c r="N239" s="48" t="n"/>
      <c r="O239" s="4" t="n"/>
      <c r="P239" s="4" t="n"/>
      <c r="Q239" s="4" t="n"/>
      <c r="R239" s="4" t="n"/>
      <c r="S239" s="4" t="n"/>
      <c r="T239" s="4" t="n"/>
      <c r="U239" s="4" t="n"/>
      <c r="V239" s="4" t="n"/>
      <c r="W239" s="4" t="n"/>
      <c r="X239" s="4" t="n"/>
      <c r="Y239" s="4" t="n"/>
      <c r="Z239" s="4" t="n"/>
    </row>
    <row r="240" ht="15" customHeight="1" s="371">
      <c r="A240" s="119" t="n"/>
      <c r="B240" s="218" t="n"/>
      <c r="C240" s="218" t="n"/>
      <c r="D240" s="66">
        <f t="array" ref="D240">IF($A240="","",IFERROR(INDEX(PRESUPUESTO!$B$10:$B$174,MATCH($A240,PRESUPUESTO!$A$10:$A$174,0)),"⚠ clave no existe"))</f>
        <v/>
      </c>
      <c r="E240" s="218" t="n"/>
      <c r="F240" s="120">
        <f>IF($A240="","",COUNTIF($A$9:$A$228,$A240))</f>
        <v/>
      </c>
      <c r="G240" s="218" t="n"/>
      <c r="H240" s="121">
        <f>IF($A240="","",SUMIF($A$9:$A$228,$A240,$J$9:$J$228))</f>
        <v/>
      </c>
      <c r="I240" s="218" t="n"/>
      <c r="J240" s="44">
        <f t="array" ref="J240">IF($A240="","",IFERROR(INDEX(PRESUPUESTO!$M$10:$M$174,MATCH($A240,PRESUPUESTO!$A$10:$A$174,0)),0))</f>
        <v/>
      </c>
      <c r="K240" s="44">
        <f>IF($A240="","",N(J240)-N(H240))</f>
        <v/>
      </c>
      <c r="L240" s="47" t="n"/>
      <c r="M240" s="48" t="n"/>
      <c r="N240" s="48" t="n"/>
      <c r="O240" s="4" t="n"/>
      <c r="P240" s="4" t="n"/>
      <c r="Q240" s="4" t="n"/>
      <c r="R240" s="4" t="n"/>
      <c r="S240" s="4" t="n"/>
      <c r="T240" s="4" t="n"/>
      <c r="U240" s="4" t="n"/>
      <c r="V240" s="4" t="n"/>
      <c r="W240" s="4" t="n"/>
      <c r="X240" s="4" t="n"/>
      <c r="Y240" s="4" t="n"/>
      <c r="Z240" s="4" t="n"/>
    </row>
    <row r="241" ht="15" customHeight="1" s="371">
      <c r="A241" s="119" t="n"/>
      <c r="B241" s="218" t="n"/>
      <c r="C241" s="218" t="n"/>
      <c r="D241" s="66">
        <f t="array" ref="D241">IF($A241="","",IFERROR(INDEX(PRESUPUESTO!$B$10:$B$174,MATCH($A241,PRESUPUESTO!$A$10:$A$174,0)),"⚠ clave no existe"))</f>
        <v/>
      </c>
      <c r="E241" s="218" t="n"/>
      <c r="F241" s="120">
        <f>IF($A241="","",COUNTIF($A$9:$A$228,$A241))</f>
        <v/>
      </c>
      <c r="G241" s="218" t="n"/>
      <c r="H241" s="121">
        <f>IF($A241="","",SUMIF($A$9:$A$228,$A241,$J$9:$J$228))</f>
        <v/>
      </c>
      <c r="I241" s="218" t="n"/>
      <c r="J241" s="44">
        <f t="array" ref="J241">IF($A241="","",IFERROR(INDEX(PRESUPUESTO!$M$10:$M$174,MATCH($A241,PRESUPUESTO!$A$10:$A$174,0)),0))</f>
        <v/>
      </c>
      <c r="K241" s="44">
        <f>IF($A241="","",N(J241)-N(H241))</f>
        <v/>
      </c>
      <c r="L241" s="47" t="n"/>
      <c r="M241" s="48" t="n"/>
      <c r="N241" s="48" t="n"/>
      <c r="O241" s="4" t="n"/>
      <c r="P241" s="4" t="n"/>
      <c r="Q241" s="4" t="n"/>
      <c r="R241" s="4" t="n"/>
      <c r="S241" s="4" t="n"/>
      <c r="T241" s="4" t="n"/>
      <c r="U241" s="4" t="n"/>
      <c r="V241" s="4" t="n"/>
      <c r="W241" s="4" t="n"/>
      <c r="X241" s="4" t="n"/>
      <c r="Y241" s="4" t="n"/>
      <c r="Z241" s="4" t="n"/>
    </row>
    <row r="242" ht="15" customHeight="1" s="371">
      <c r="A242" s="119" t="n"/>
      <c r="B242" s="218" t="n"/>
      <c r="C242" s="218" t="n"/>
      <c r="D242" s="66">
        <f t="array" ref="D242">IF($A242="","",IFERROR(INDEX(PRESUPUESTO!$B$10:$B$174,MATCH($A242,PRESUPUESTO!$A$10:$A$174,0)),"⚠ clave no existe"))</f>
        <v/>
      </c>
      <c r="E242" s="218" t="n"/>
      <c r="F242" s="120">
        <f>IF($A242="","",COUNTIF($A$9:$A$228,$A242))</f>
        <v/>
      </c>
      <c r="G242" s="218" t="n"/>
      <c r="H242" s="121">
        <f>IF($A242="","",SUMIF($A$9:$A$228,$A242,$J$9:$J$228))</f>
        <v/>
      </c>
      <c r="I242" s="218" t="n"/>
      <c r="J242" s="44">
        <f t="array" ref="J242">IF($A242="","",IFERROR(INDEX(PRESUPUESTO!$M$10:$M$174,MATCH($A242,PRESUPUESTO!$A$10:$A$174,0)),0))</f>
        <v/>
      </c>
      <c r="K242" s="44">
        <f>IF($A242="","",N(J242)-N(H242))</f>
        <v/>
      </c>
      <c r="L242" s="47" t="n"/>
      <c r="M242" s="48" t="n"/>
      <c r="N242" s="48" t="n"/>
      <c r="O242" s="4" t="n"/>
      <c r="P242" s="4" t="n"/>
      <c r="Q242" s="4" t="n"/>
      <c r="R242" s="4" t="n"/>
      <c r="S242" s="4" t="n"/>
      <c r="T242" s="4" t="n"/>
      <c r="U242" s="4" t="n"/>
      <c r="V242" s="4" t="n"/>
      <c r="W242" s="4" t="n"/>
      <c r="X242" s="4" t="n"/>
      <c r="Y242" s="4" t="n"/>
      <c r="Z242" s="4" t="n"/>
    </row>
    <row r="243" ht="15" customHeight="1" s="371">
      <c r="A243" s="119" t="n"/>
      <c r="B243" s="218" t="n"/>
      <c r="C243" s="218" t="n"/>
      <c r="D243" s="66">
        <f t="array" ref="D243">IF($A243="","",IFERROR(INDEX(PRESUPUESTO!$B$10:$B$174,MATCH($A243,PRESUPUESTO!$A$10:$A$174,0)),"⚠ clave no existe"))</f>
        <v/>
      </c>
      <c r="E243" s="218" t="n"/>
      <c r="F243" s="120">
        <f>IF($A243="","",COUNTIF($A$9:$A$228,$A243))</f>
        <v/>
      </c>
      <c r="G243" s="218" t="n"/>
      <c r="H243" s="121">
        <f>IF($A243="","",SUMIF($A$9:$A$228,$A243,$J$9:$J$228))</f>
        <v/>
      </c>
      <c r="I243" s="218" t="n"/>
      <c r="J243" s="44">
        <f t="array" ref="J243">IF($A243="","",IFERROR(INDEX(PRESUPUESTO!$M$10:$M$174,MATCH($A243,PRESUPUESTO!$A$10:$A$174,0)),0))</f>
        <v/>
      </c>
      <c r="K243" s="44">
        <f>IF($A243="","",N(J243)-N(H243))</f>
        <v/>
      </c>
      <c r="L243" s="47" t="n"/>
      <c r="M243" s="48" t="n"/>
      <c r="N243" s="48" t="n"/>
      <c r="O243" s="4" t="n"/>
      <c r="P243" s="4" t="n"/>
      <c r="Q243" s="4" t="n"/>
      <c r="R243" s="4" t="n"/>
      <c r="S243" s="4" t="n"/>
      <c r="T243" s="4" t="n"/>
      <c r="U243" s="4" t="n"/>
      <c r="V243" s="4" t="n"/>
      <c r="W243" s="4" t="n"/>
      <c r="X243" s="4" t="n"/>
      <c r="Y243" s="4" t="n"/>
      <c r="Z243" s="4" t="n"/>
    </row>
    <row r="244" ht="15" customHeight="1" s="371">
      <c r="A244" s="119" t="n"/>
      <c r="B244" s="218" t="n"/>
      <c r="C244" s="218" t="n"/>
      <c r="D244" s="66">
        <f t="array" ref="D244">IF($A244="","",IFERROR(INDEX(PRESUPUESTO!$B$10:$B$174,MATCH($A244,PRESUPUESTO!$A$10:$A$174,0)),"⚠ clave no existe"))</f>
        <v/>
      </c>
      <c r="E244" s="218" t="n"/>
      <c r="F244" s="120">
        <f>IF($A244="","",COUNTIF($A$9:$A$228,$A244))</f>
        <v/>
      </c>
      <c r="G244" s="218" t="n"/>
      <c r="H244" s="121">
        <f>IF($A244="","",SUMIF($A$9:$A$228,$A244,$J$9:$J$228))</f>
        <v/>
      </c>
      <c r="I244" s="218" t="n"/>
      <c r="J244" s="44">
        <f t="array" ref="J244">IF($A244="","",IFERROR(INDEX(PRESUPUESTO!$M$10:$M$174,MATCH($A244,PRESUPUESTO!$A$10:$A$174,0)),0))</f>
        <v/>
      </c>
      <c r="K244" s="44">
        <f>IF($A244="","",N(J244)-N(H244))</f>
        <v/>
      </c>
      <c r="L244" s="47" t="n"/>
      <c r="M244" s="48" t="n"/>
      <c r="N244" s="48" t="n"/>
      <c r="O244" s="4" t="n"/>
      <c r="P244" s="4" t="n"/>
      <c r="Q244" s="4" t="n"/>
      <c r="R244" s="4" t="n"/>
      <c r="S244" s="4" t="n"/>
      <c r="T244" s="4" t="n"/>
      <c r="U244" s="4" t="n"/>
      <c r="V244" s="4" t="n"/>
      <c r="W244" s="4" t="n"/>
      <c r="X244" s="4" t="n"/>
      <c r="Y244" s="4" t="n"/>
      <c r="Z244" s="4" t="n"/>
    </row>
    <row r="245" ht="15" customHeight="1" s="371">
      <c r="A245" s="119" t="n"/>
      <c r="B245" s="218" t="n"/>
      <c r="C245" s="218" t="n"/>
      <c r="D245" s="66">
        <f t="array" ref="D245">IF($A245="","",IFERROR(INDEX(PRESUPUESTO!$B$10:$B$174,MATCH($A245,PRESUPUESTO!$A$10:$A$174,0)),"⚠ clave no existe"))</f>
        <v/>
      </c>
      <c r="E245" s="218" t="n"/>
      <c r="F245" s="120">
        <f>IF($A245="","",COUNTIF($A$9:$A$228,$A245))</f>
        <v/>
      </c>
      <c r="G245" s="218" t="n"/>
      <c r="H245" s="121">
        <f>IF($A245="","",SUMIF($A$9:$A$228,$A245,$J$9:$J$228))</f>
        <v/>
      </c>
      <c r="I245" s="218" t="n"/>
      <c r="J245" s="44">
        <f t="array" ref="J245">IF($A245="","",IFERROR(INDEX(PRESUPUESTO!$M$10:$M$174,MATCH($A245,PRESUPUESTO!$A$10:$A$174,0)),0))</f>
        <v/>
      </c>
      <c r="K245" s="44">
        <f>IF($A245="","",N(J245)-N(H245))</f>
        <v/>
      </c>
      <c r="L245" s="47" t="n"/>
      <c r="M245" s="48" t="n"/>
      <c r="N245" s="48" t="n"/>
      <c r="O245" s="4" t="n"/>
      <c r="P245" s="4" t="n"/>
      <c r="Q245" s="4" t="n"/>
      <c r="R245" s="4" t="n"/>
      <c r="S245" s="4" t="n"/>
      <c r="T245" s="4" t="n"/>
      <c r="U245" s="4" t="n"/>
      <c r="V245" s="4" t="n"/>
      <c r="W245" s="4" t="n"/>
      <c r="X245" s="4" t="n"/>
      <c r="Y245" s="4" t="n"/>
      <c r="Z245" s="4" t="n"/>
    </row>
    <row r="246" ht="15" customHeight="1" s="371">
      <c r="A246" s="119" t="n"/>
      <c r="B246" s="218" t="n"/>
      <c r="C246" s="218" t="n"/>
      <c r="D246" s="66">
        <f t="array" ref="D246">IF($A246="","",IFERROR(INDEX(PRESUPUESTO!$B$10:$B$174,MATCH($A246,PRESUPUESTO!$A$10:$A$174,0)),"⚠ clave no existe"))</f>
        <v/>
      </c>
      <c r="E246" s="218" t="n"/>
      <c r="F246" s="120">
        <f>IF($A246="","",COUNTIF($A$9:$A$228,$A246))</f>
        <v/>
      </c>
      <c r="G246" s="218" t="n"/>
      <c r="H246" s="121">
        <f>IF($A246="","",SUMIF($A$9:$A$228,$A246,$J$9:$J$228))</f>
        <v/>
      </c>
      <c r="I246" s="218" t="n"/>
      <c r="J246" s="44">
        <f t="array" ref="J246">IF($A246="","",IFERROR(INDEX(PRESUPUESTO!$M$10:$M$174,MATCH($A246,PRESUPUESTO!$A$10:$A$174,0)),0))</f>
        <v/>
      </c>
      <c r="K246" s="44">
        <f>IF($A246="","",N(J246)-N(H246))</f>
        <v/>
      </c>
      <c r="L246" s="47" t="n"/>
      <c r="M246" s="48" t="n"/>
      <c r="N246" s="48" t="n"/>
      <c r="O246" s="4" t="n"/>
      <c r="P246" s="4" t="n"/>
      <c r="Q246" s="4" t="n"/>
      <c r="R246" s="4" t="n"/>
      <c r="S246" s="4" t="n"/>
      <c r="T246" s="4" t="n"/>
      <c r="U246" s="4" t="n"/>
      <c r="V246" s="4" t="n"/>
      <c r="W246" s="4" t="n"/>
      <c r="X246" s="4" t="n"/>
      <c r="Y246" s="4" t="n"/>
      <c r="Z246" s="4" t="n"/>
    </row>
    <row r="247" ht="15" customHeight="1" s="371">
      <c r="A247" s="119" t="n"/>
      <c r="B247" s="218" t="n"/>
      <c r="C247" s="218" t="n"/>
      <c r="D247" s="66">
        <f t="array" ref="D247">IF($A247="","",IFERROR(INDEX(PRESUPUESTO!$B$10:$B$174,MATCH($A247,PRESUPUESTO!$A$10:$A$174,0)),"⚠ clave no existe"))</f>
        <v/>
      </c>
      <c r="E247" s="218" t="n"/>
      <c r="F247" s="120">
        <f>IF($A247="","",COUNTIF($A$9:$A$228,$A247))</f>
        <v/>
      </c>
      <c r="G247" s="218" t="n"/>
      <c r="H247" s="121">
        <f>IF($A247="","",SUMIF($A$9:$A$228,$A247,$J$9:$J$228))</f>
        <v/>
      </c>
      <c r="I247" s="218" t="n"/>
      <c r="J247" s="44">
        <f t="array" ref="J247">IF($A247="","",IFERROR(INDEX(PRESUPUESTO!$M$10:$M$174,MATCH($A247,PRESUPUESTO!$A$10:$A$174,0)),0))</f>
        <v/>
      </c>
      <c r="K247" s="44">
        <f>IF($A247="","",N(J247)-N(H247))</f>
        <v/>
      </c>
      <c r="L247" s="47" t="n"/>
      <c r="M247" s="48" t="n"/>
      <c r="N247" s="48" t="n"/>
      <c r="O247" s="4" t="n"/>
      <c r="P247" s="4" t="n"/>
      <c r="Q247" s="4" t="n"/>
      <c r="R247" s="4" t="n"/>
      <c r="S247" s="4" t="n"/>
      <c r="T247" s="4" t="n"/>
      <c r="U247" s="4" t="n"/>
      <c r="V247" s="4" t="n"/>
      <c r="W247" s="4" t="n"/>
      <c r="X247" s="4" t="n"/>
      <c r="Y247" s="4" t="n"/>
      <c r="Z247" s="4" t="n"/>
    </row>
    <row r="248" ht="15" customHeight="1" s="371">
      <c r="A248" s="119" t="n"/>
      <c r="B248" s="218" t="n"/>
      <c r="C248" s="218" t="n"/>
      <c r="D248" s="66">
        <f t="array" ref="D248">IF($A248="","",IFERROR(INDEX(PRESUPUESTO!$B$10:$B$174,MATCH($A248,PRESUPUESTO!$A$10:$A$174,0)),"⚠ clave no existe"))</f>
        <v/>
      </c>
      <c r="E248" s="218" t="n"/>
      <c r="F248" s="120">
        <f>IF($A248="","",COUNTIF($A$9:$A$228,$A248))</f>
        <v/>
      </c>
      <c r="G248" s="218" t="n"/>
      <c r="H248" s="121">
        <f>IF($A248="","",SUMIF($A$9:$A$228,$A248,$J$9:$J$228))</f>
        <v/>
      </c>
      <c r="I248" s="218" t="n"/>
      <c r="J248" s="44">
        <f t="array" ref="J248">IF($A248="","",IFERROR(INDEX(PRESUPUESTO!$M$10:$M$174,MATCH($A248,PRESUPUESTO!$A$10:$A$174,0)),0))</f>
        <v/>
      </c>
      <c r="K248" s="44">
        <f>IF($A248="","",N(J248)-N(H248))</f>
        <v/>
      </c>
      <c r="L248" s="47" t="n"/>
      <c r="M248" s="48" t="n"/>
      <c r="N248" s="48" t="n"/>
      <c r="O248" s="4" t="n"/>
      <c r="P248" s="4" t="n"/>
      <c r="Q248" s="4" t="n"/>
      <c r="R248" s="4" t="n"/>
      <c r="S248" s="4" t="n"/>
      <c r="T248" s="4" t="n"/>
      <c r="U248" s="4" t="n"/>
      <c r="V248" s="4" t="n"/>
      <c r="W248" s="4" t="n"/>
      <c r="X248" s="4" t="n"/>
      <c r="Y248" s="4" t="n"/>
      <c r="Z248" s="4" t="n"/>
    </row>
    <row r="249" ht="15" customHeight="1" s="371">
      <c r="A249" s="119" t="n"/>
      <c r="B249" s="218" t="n"/>
      <c r="C249" s="218" t="n"/>
      <c r="D249" s="66">
        <f t="array" ref="D249">IF($A249="","",IFERROR(INDEX(PRESUPUESTO!$B$10:$B$174,MATCH($A249,PRESUPUESTO!$A$10:$A$174,0)),"⚠ clave no existe"))</f>
        <v/>
      </c>
      <c r="E249" s="218" t="n"/>
      <c r="F249" s="120">
        <f>IF($A249="","",COUNTIF($A$9:$A$228,$A249))</f>
        <v/>
      </c>
      <c r="G249" s="218" t="n"/>
      <c r="H249" s="121">
        <f>IF($A249="","",SUMIF($A$9:$A$228,$A249,$J$9:$J$228))</f>
        <v/>
      </c>
      <c r="I249" s="218" t="n"/>
      <c r="J249" s="44">
        <f t="array" ref="J249">IF($A249="","",IFERROR(INDEX(PRESUPUESTO!$M$10:$M$174,MATCH($A249,PRESUPUESTO!$A$10:$A$174,0)),0))</f>
        <v/>
      </c>
      <c r="K249" s="44">
        <f>IF($A249="","",N(J249)-N(H249))</f>
        <v/>
      </c>
      <c r="L249" s="47" t="n"/>
      <c r="M249" s="48" t="n"/>
      <c r="N249" s="48" t="n"/>
      <c r="O249" s="4" t="n"/>
      <c r="P249" s="4" t="n"/>
      <c r="Q249" s="4" t="n"/>
      <c r="R249" s="4" t="n"/>
      <c r="S249" s="4" t="n"/>
      <c r="T249" s="4" t="n"/>
      <c r="U249" s="4" t="n"/>
      <c r="V249" s="4" t="n"/>
      <c r="W249" s="4" t="n"/>
      <c r="X249" s="4" t="n"/>
      <c r="Y249" s="4" t="n"/>
      <c r="Z249" s="4" t="n"/>
    </row>
    <row r="250" ht="15" customHeight="1" s="371">
      <c r="A250" s="119" t="n"/>
      <c r="B250" s="218" t="n"/>
      <c r="C250" s="218" t="n"/>
      <c r="D250" s="66">
        <f t="array" ref="D250">IF($A250="","",IFERROR(INDEX(PRESUPUESTO!$B$10:$B$174,MATCH($A250,PRESUPUESTO!$A$10:$A$174,0)),"⚠ clave no existe"))</f>
        <v/>
      </c>
      <c r="E250" s="218" t="n"/>
      <c r="F250" s="120">
        <f>IF($A250="","",COUNTIF($A$9:$A$228,$A250))</f>
        <v/>
      </c>
      <c r="G250" s="218" t="n"/>
      <c r="H250" s="121">
        <f>IF($A250="","",SUMIF($A$9:$A$228,$A250,$J$9:$J$228))</f>
        <v/>
      </c>
      <c r="I250" s="218" t="n"/>
      <c r="J250" s="44">
        <f t="array" ref="J250">IF($A250="","",IFERROR(INDEX(PRESUPUESTO!$M$10:$M$174,MATCH($A250,PRESUPUESTO!$A$10:$A$174,0)),0))</f>
        <v/>
      </c>
      <c r="K250" s="44">
        <f>IF($A250="","",N(J250)-N(H250))</f>
        <v/>
      </c>
      <c r="L250" s="47" t="n"/>
      <c r="M250" s="48" t="n"/>
      <c r="N250" s="48" t="n"/>
      <c r="O250" s="4" t="n"/>
      <c r="P250" s="4" t="n"/>
      <c r="Q250" s="4" t="n"/>
      <c r="R250" s="4" t="n"/>
      <c r="S250" s="4" t="n"/>
      <c r="T250" s="4" t="n"/>
      <c r="U250" s="4" t="n"/>
      <c r="V250" s="4" t="n"/>
      <c r="W250" s="4" t="n"/>
      <c r="X250" s="4" t="n"/>
      <c r="Y250" s="4" t="n"/>
      <c r="Z250" s="4" t="n"/>
    </row>
    <row r="251" ht="15" customHeight="1" s="371">
      <c r="A251" s="119" t="n"/>
      <c r="B251" s="218" t="n"/>
      <c r="C251" s="218" t="n"/>
      <c r="D251" s="66">
        <f t="array" ref="D251">IF($A251="","",IFERROR(INDEX(PRESUPUESTO!$B$10:$B$174,MATCH($A251,PRESUPUESTO!$A$10:$A$174,0)),"⚠ clave no existe"))</f>
        <v/>
      </c>
      <c r="E251" s="218" t="n"/>
      <c r="F251" s="120">
        <f>IF($A251="","",COUNTIF($A$9:$A$228,$A251))</f>
        <v/>
      </c>
      <c r="G251" s="218" t="n"/>
      <c r="H251" s="121">
        <f>IF($A251="","",SUMIF($A$9:$A$228,$A251,$J$9:$J$228))</f>
        <v/>
      </c>
      <c r="I251" s="218" t="n"/>
      <c r="J251" s="44">
        <f t="array" ref="J251">IF($A251="","",IFERROR(INDEX(PRESUPUESTO!$M$10:$M$174,MATCH($A251,PRESUPUESTO!$A$10:$A$174,0)),0))</f>
        <v/>
      </c>
      <c r="K251" s="44">
        <f>IF($A251="","",N(J251)-N(H251))</f>
        <v/>
      </c>
      <c r="L251" s="47" t="n"/>
      <c r="M251" s="48" t="n"/>
      <c r="N251" s="48" t="n"/>
      <c r="O251" s="4" t="n"/>
      <c r="P251" s="4" t="n"/>
      <c r="Q251" s="4" t="n"/>
      <c r="R251" s="4" t="n"/>
      <c r="S251" s="4" t="n"/>
      <c r="T251" s="4" t="n"/>
      <c r="U251" s="4" t="n"/>
      <c r="V251" s="4" t="n"/>
      <c r="W251" s="4" t="n"/>
      <c r="X251" s="4" t="n"/>
      <c r="Y251" s="4" t="n"/>
      <c r="Z251" s="4" t="n"/>
    </row>
    <row r="252" ht="15" customHeight="1" s="371">
      <c r="A252" s="119" t="n"/>
      <c r="B252" s="218" t="n"/>
      <c r="C252" s="218" t="n"/>
      <c r="D252" s="66">
        <f t="array" ref="D252">IF($A252="","",IFERROR(INDEX(PRESUPUESTO!$B$10:$B$174,MATCH($A252,PRESUPUESTO!$A$10:$A$174,0)),"⚠ clave no existe"))</f>
        <v/>
      </c>
      <c r="E252" s="218" t="n"/>
      <c r="F252" s="120">
        <f>IF($A252="","",COUNTIF($A$9:$A$228,$A252))</f>
        <v/>
      </c>
      <c r="G252" s="218" t="n"/>
      <c r="H252" s="121">
        <f>IF($A252="","",SUMIF($A$9:$A$228,$A252,$J$9:$J$228))</f>
        <v/>
      </c>
      <c r="I252" s="218" t="n"/>
      <c r="J252" s="44">
        <f t="array" ref="J252">IF($A252="","",IFERROR(INDEX(PRESUPUESTO!$M$10:$M$174,MATCH($A252,PRESUPUESTO!$A$10:$A$174,0)),0))</f>
        <v/>
      </c>
      <c r="K252" s="44">
        <f>IF($A252="","",N(J252)-N(H252))</f>
        <v/>
      </c>
      <c r="L252" s="47" t="n"/>
      <c r="M252" s="48" t="n"/>
      <c r="N252" s="48" t="n"/>
      <c r="O252" s="4" t="n"/>
      <c r="P252" s="4" t="n"/>
      <c r="Q252" s="4" t="n"/>
      <c r="R252" s="4" t="n"/>
      <c r="S252" s="4" t="n"/>
      <c r="T252" s="4" t="n"/>
      <c r="U252" s="4" t="n"/>
      <c r="V252" s="4" t="n"/>
      <c r="W252" s="4" t="n"/>
      <c r="X252" s="4" t="n"/>
      <c r="Y252" s="4" t="n"/>
      <c r="Z252" s="4" t="n"/>
    </row>
    <row r="253" ht="15" customHeight="1" s="371">
      <c r="A253" s="119" t="n"/>
      <c r="B253" s="218" t="n"/>
      <c r="C253" s="218" t="n"/>
      <c r="D253" s="66">
        <f t="array" ref="D253">IF($A253="","",IFERROR(INDEX(PRESUPUESTO!$B$10:$B$174,MATCH($A253,PRESUPUESTO!$A$10:$A$174,0)),"⚠ clave no existe"))</f>
        <v/>
      </c>
      <c r="E253" s="218" t="n"/>
      <c r="F253" s="120">
        <f>IF($A253="","",COUNTIF($A$9:$A$228,$A253))</f>
        <v/>
      </c>
      <c r="G253" s="218" t="n"/>
      <c r="H253" s="121">
        <f>IF($A253="","",SUMIF($A$9:$A$228,$A253,$J$9:$J$228))</f>
        <v/>
      </c>
      <c r="I253" s="218" t="n"/>
      <c r="J253" s="44">
        <f t="array" ref="J253">IF($A253="","",IFERROR(INDEX(PRESUPUESTO!$M$10:$M$174,MATCH($A253,PRESUPUESTO!$A$10:$A$174,0)),0))</f>
        <v/>
      </c>
      <c r="K253" s="44">
        <f>IF($A253="","",N(J253)-N(H253))</f>
        <v/>
      </c>
      <c r="L253" s="47" t="n"/>
      <c r="M253" s="48" t="n"/>
      <c r="N253" s="48" t="n"/>
      <c r="O253" s="4" t="n"/>
      <c r="P253" s="4" t="n"/>
      <c r="Q253" s="4" t="n"/>
      <c r="R253" s="4" t="n"/>
      <c r="S253" s="4" t="n"/>
      <c r="T253" s="4" t="n"/>
      <c r="U253" s="4" t="n"/>
      <c r="V253" s="4" t="n"/>
      <c r="W253" s="4" t="n"/>
      <c r="X253" s="4" t="n"/>
      <c r="Y253" s="4" t="n"/>
      <c r="Z253" s="4" t="n"/>
    </row>
    <row r="254" ht="15" customHeight="1" s="371">
      <c r="A254" s="119" t="n"/>
      <c r="B254" s="218" t="n"/>
      <c r="C254" s="218" t="n"/>
      <c r="D254" s="66">
        <f t="array" ref="D254">IF($A254="","",IFERROR(INDEX(PRESUPUESTO!$B$10:$B$174,MATCH($A254,PRESUPUESTO!$A$10:$A$174,0)),"⚠ clave no existe"))</f>
        <v/>
      </c>
      <c r="E254" s="218" t="n"/>
      <c r="F254" s="120">
        <f>IF($A254="","",COUNTIF($A$9:$A$228,$A254))</f>
        <v/>
      </c>
      <c r="G254" s="218" t="n"/>
      <c r="H254" s="121">
        <f>IF($A254="","",SUMIF($A$9:$A$228,$A254,$J$9:$J$228))</f>
        <v/>
      </c>
      <c r="I254" s="218" t="n"/>
      <c r="J254" s="44">
        <f t="array" ref="J254">IF($A254="","",IFERROR(INDEX(PRESUPUESTO!$M$10:$M$174,MATCH($A254,PRESUPUESTO!$A$10:$A$174,0)),0))</f>
        <v/>
      </c>
      <c r="K254" s="44">
        <f>IF($A254="","",N(J254)-N(H254))</f>
        <v/>
      </c>
      <c r="L254" s="47" t="n"/>
      <c r="M254" s="48" t="n"/>
      <c r="N254" s="48" t="n"/>
      <c r="O254" s="4" t="n"/>
      <c r="P254" s="4" t="n"/>
      <c r="Q254" s="4" t="n"/>
      <c r="R254" s="4" t="n"/>
      <c r="S254" s="4" t="n"/>
      <c r="T254" s="4" t="n"/>
      <c r="U254" s="4" t="n"/>
      <c r="V254" s="4" t="n"/>
      <c r="W254" s="4" t="n"/>
      <c r="X254" s="4" t="n"/>
      <c r="Y254" s="4" t="n"/>
      <c r="Z254" s="4" t="n"/>
    </row>
    <row r="255" ht="15" customHeight="1" s="371">
      <c r="A255" s="119" t="n"/>
      <c r="B255" s="218" t="n"/>
      <c r="C255" s="218" t="n"/>
      <c r="D255" s="66">
        <f t="array" ref="D255">IF($A255="","",IFERROR(INDEX(PRESUPUESTO!$B$10:$B$174,MATCH($A255,PRESUPUESTO!$A$10:$A$174,0)),"⚠ clave no existe"))</f>
        <v/>
      </c>
      <c r="E255" s="218" t="n"/>
      <c r="F255" s="120">
        <f>IF($A255="","",COUNTIF($A$9:$A$228,$A255))</f>
        <v/>
      </c>
      <c r="G255" s="218" t="n"/>
      <c r="H255" s="121">
        <f>IF($A255="","",SUMIF($A$9:$A$228,$A255,$J$9:$J$228))</f>
        <v/>
      </c>
      <c r="I255" s="218" t="n"/>
      <c r="J255" s="44">
        <f t="array" ref="J255">IF($A255="","",IFERROR(INDEX(PRESUPUESTO!$M$10:$M$174,MATCH($A255,PRESUPUESTO!$A$10:$A$174,0)),0))</f>
        <v/>
      </c>
      <c r="K255" s="44">
        <f>IF($A255="","",N(J255)-N(H255))</f>
        <v/>
      </c>
      <c r="L255" s="47" t="n"/>
      <c r="M255" s="48" t="n"/>
      <c r="N255" s="48" t="n"/>
      <c r="O255" s="4" t="n"/>
      <c r="P255" s="4" t="n"/>
      <c r="Q255" s="4" t="n"/>
      <c r="R255" s="4" t="n"/>
      <c r="S255" s="4" t="n"/>
      <c r="T255" s="4" t="n"/>
      <c r="U255" s="4" t="n"/>
      <c r="V255" s="4" t="n"/>
      <c r="W255" s="4" t="n"/>
      <c r="X255" s="4" t="n"/>
      <c r="Y255" s="4" t="n"/>
      <c r="Z255" s="4" t="n"/>
    </row>
    <row r="256" ht="15" customHeight="1" s="371">
      <c r="A256" s="119" t="n"/>
      <c r="B256" s="218" t="n"/>
      <c r="C256" s="218" t="n"/>
      <c r="D256" s="66">
        <f t="array" ref="D256">IF($A256="","",IFERROR(INDEX(PRESUPUESTO!$B$10:$B$174,MATCH($A256,PRESUPUESTO!$A$10:$A$174,0)),"⚠ clave no existe"))</f>
        <v/>
      </c>
      <c r="E256" s="218" t="n"/>
      <c r="F256" s="120">
        <f>IF($A256="","",COUNTIF($A$9:$A$228,$A256))</f>
        <v/>
      </c>
      <c r="G256" s="218" t="n"/>
      <c r="H256" s="121">
        <f>IF($A256="","",SUMIF($A$9:$A$228,$A256,$J$9:$J$228))</f>
        <v/>
      </c>
      <c r="I256" s="218" t="n"/>
      <c r="J256" s="44">
        <f t="array" ref="J256">IF($A256="","",IFERROR(INDEX(PRESUPUESTO!$M$10:$M$174,MATCH($A256,PRESUPUESTO!$A$10:$A$174,0)),0))</f>
        <v/>
      </c>
      <c r="K256" s="44">
        <f>IF($A256="","",N(J256)-N(H256))</f>
        <v/>
      </c>
      <c r="L256" s="47" t="n"/>
      <c r="M256" s="48" t="n"/>
      <c r="N256" s="48" t="n"/>
      <c r="O256" s="4" t="n"/>
      <c r="P256" s="4" t="n"/>
      <c r="Q256" s="4" t="n"/>
      <c r="R256" s="4" t="n"/>
      <c r="S256" s="4" t="n"/>
      <c r="T256" s="4" t="n"/>
      <c r="U256" s="4" t="n"/>
      <c r="V256" s="4" t="n"/>
      <c r="W256" s="4" t="n"/>
      <c r="X256" s="4" t="n"/>
      <c r="Y256" s="4" t="n"/>
      <c r="Z256" s="4" t="n"/>
    </row>
    <row r="257" ht="15" customHeight="1" s="371">
      <c r="A257" s="119" t="n"/>
      <c r="B257" s="218" t="n"/>
      <c r="C257" s="218" t="n"/>
      <c r="D257" s="66">
        <f t="array" ref="D257">IF($A257="","",IFERROR(INDEX(PRESUPUESTO!$B$10:$B$174,MATCH($A257,PRESUPUESTO!$A$10:$A$174,0)),"⚠ clave no existe"))</f>
        <v/>
      </c>
      <c r="E257" s="218" t="n"/>
      <c r="F257" s="120">
        <f>IF($A257="","",COUNTIF($A$9:$A$228,$A257))</f>
        <v/>
      </c>
      <c r="G257" s="218" t="n"/>
      <c r="H257" s="121">
        <f>IF($A257="","",SUMIF($A$9:$A$228,$A257,$J$9:$J$228))</f>
        <v/>
      </c>
      <c r="I257" s="218" t="n"/>
      <c r="J257" s="44">
        <f t="array" ref="J257">IF($A257="","",IFERROR(INDEX(PRESUPUESTO!$M$10:$M$174,MATCH($A257,PRESUPUESTO!$A$10:$A$174,0)),0))</f>
        <v/>
      </c>
      <c r="K257" s="44">
        <f>IF($A257="","",N(J257)-N(H257))</f>
        <v/>
      </c>
      <c r="L257" s="47" t="n"/>
      <c r="M257" s="48" t="n"/>
      <c r="N257" s="48" t="n"/>
      <c r="O257" s="4" t="n"/>
      <c r="P257" s="4" t="n"/>
      <c r="Q257" s="4" t="n"/>
      <c r="R257" s="4" t="n"/>
      <c r="S257" s="4" t="n"/>
      <c r="T257" s="4" t="n"/>
      <c r="U257" s="4" t="n"/>
      <c r="V257" s="4" t="n"/>
      <c r="W257" s="4" t="n"/>
      <c r="X257" s="4" t="n"/>
      <c r="Y257" s="4" t="n"/>
      <c r="Z257" s="4" t="n"/>
    </row>
    <row r="258" ht="15" customHeight="1" s="371">
      <c r="A258" s="119" t="n"/>
      <c r="B258" s="218" t="n"/>
      <c r="C258" s="218" t="n"/>
      <c r="D258" s="66">
        <f t="array" ref="D258">IF($A258="","",IFERROR(INDEX(PRESUPUESTO!$B$10:$B$174,MATCH($A258,PRESUPUESTO!$A$10:$A$174,0)),"⚠ clave no existe"))</f>
        <v/>
      </c>
      <c r="E258" s="218" t="n"/>
      <c r="F258" s="120">
        <f>IF($A258="","",COUNTIF($A$9:$A$228,$A258))</f>
        <v/>
      </c>
      <c r="G258" s="218" t="n"/>
      <c r="H258" s="121">
        <f>IF($A258="","",SUMIF($A$9:$A$228,$A258,$J$9:$J$228))</f>
        <v/>
      </c>
      <c r="I258" s="218" t="n"/>
      <c r="J258" s="44">
        <f t="array" ref="J258">IF($A258="","",IFERROR(INDEX(PRESUPUESTO!$M$10:$M$174,MATCH($A258,PRESUPUESTO!$A$10:$A$174,0)),0))</f>
        <v/>
      </c>
      <c r="K258" s="44">
        <f>IF($A258="","",N(J258)-N(H258))</f>
        <v/>
      </c>
      <c r="L258" s="47" t="n"/>
      <c r="M258" s="48" t="n"/>
      <c r="N258" s="48" t="n"/>
      <c r="O258" s="4" t="n"/>
      <c r="P258" s="4" t="n"/>
      <c r="Q258" s="4" t="n"/>
      <c r="R258" s="4" t="n"/>
      <c r="S258" s="4" t="n"/>
      <c r="T258" s="4" t="n"/>
      <c r="U258" s="4" t="n"/>
      <c r="V258" s="4" t="n"/>
      <c r="W258" s="4" t="n"/>
      <c r="X258" s="4" t="n"/>
      <c r="Y258" s="4" t="n"/>
      <c r="Z258" s="4" t="n"/>
    </row>
    <row r="259" ht="15" customHeight="1" s="371">
      <c r="A259" s="119" t="n"/>
      <c r="B259" s="218" t="n"/>
      <c r="C259" s="218" t="n"/>
      <c r="D259" s="66">
        <f t="array" ref="D259">IF($A259="","",IFERROR(INDEX(PRESUPUESTO!$B$10:$B$174,MATCH($A259,PRESUPUESTO!$A$10:$A$174,0)),"⚠ clave no existe"))</f>
        <v/>
      </c>
      <c r="E259" s="218" t="n"/>
      <c r="F259" s="120">
        <f>IF($A259="","",COUNTIF($A$9:$A$228,$A259))</f>
        <v/>
      </c>
      <c r="G259" s="218" t="n"/>
      <c r="H259" s="121">
        <f>IF($A259="","",SUMIF($A$9:$A$228,$A259,$J$9:$J$228))</f>
        <v/>
      </c>
      <c r="I259" s="218" t="n"/>
      <c r="J259" s="44">
        <f t="array" ref="J259">IF($A259="","",IFERROR(INDEX(PRESUPUESTO!$M$10:$M$174,MATCH($A259,PRESUPUESTO!$A$10:$A$174,0)),0))</f>
        <v/>
      </c>
      <c r="K259" s="44">
        <f>IF($A259="","",N(J259)-N(H259))</f>
        <v/>
      </c>
      <c r="L259" s="47" t="n"/>
      <c r="M259" s="48" t="n"/>
      <c r="N259" s="48" t="n"/>
      <c r="O259" s="4" t="n"/>
      <c r="P259" s="4" t="n"/>
      <c r="Q259" s="4" t="n"/>
      <c r="R259" s="4" t="n"/>
      <c r="S259" s="4" t="n"/>
      <c r="T259" s="4" t="n"/>
      <c r="U259" s="4" t="n"/>
      <c r="V259" s="4" t="n"/>
      <c r="W259" s="4" t="n"/>
      <c r="X259" s="4" t="n"/>
      <c r="Y259" s="4" t="n"/>
      <c r="Z259" s="4" t="n"/>
    </row>
    <row r="260" ht="15" customHeight="1" s="371">
      <c r="A260" s="119" t="n"/>
      <c r="B260" s="218" t="n"/>
      <c r="C260" s="218" t="n"/>
      <c r="D260" s="66">
        <f t="array" ref="D260">IF($A260="","",IFERROR(INDEX(PRESUPUESTO!$B$10:$B$174,MATCH($A260,PRESUPUESTO!$A$10:$A$174,0)),"⚠ clave no existe"))</f>
        <v/>
      </c>
      <c r="E260" s="218" t="n"/>
      <c r="F260" s="120">
        <f>IF($A260="","",COUNTIF($A$9:$A$228,$A260))</f>
        <v/>
      </c>
      <c r="G260" s="218" t="n"/>
      <c r="H260" s="121">
        <f>IF($A260="","",SUMIF($A$9:$A$228,$A260,$J$9:$J$228))</f>
        <v/>
      </c>
      <c r="I260" s="218" t="n"/>
      <c r="J260" s="44">
        <f t="array" ref="J260">IF($A260="","",IFERROR(INDEX(PRESUPUESTO!$M$10:$M$174,MATCH($A260,PRESUPUESTO!$A$10:$A$174,0)),0))</f>
        <v/>
      </c>
      <c r="K260" s="44">
        <f>IF($A260="","",N(J260)-N(H260))</f>
        <v/>
      </c>
      <c r="L260" s="47" t="n"/>
      <c r="M260" s="48" t="n"/>
      <c r="N260" s="48" t="n"/>
      <c r="O260" s="4" t="n"/>
      <c r="P260" s="4" t="n"/>
      <c r="Q260" s="4" t="n"/>
      <c r="R260" s="4" t="n"/>
      <c r="S260" s="4" t="n"/>
      <c r="T260" s="4" t="n"/>
      <c r="U260" s="4" t="n"/>
      <c r="V260" s="4" t="n"/>
      <c r="W260" s="4" t="n"/>
      <c r="X260" s="4" t="n"/>
      <c r="Y260" s="4" t="n"/>
      <c r="Z260" s="4" t="n"/>
    </row>
    <row r="261" ht="15" customHeight="1" s="371">
      <c r="A261" s="119" t="n"/>
      <c r="B261" s="218" t="n"/>
      <c r="C261" s="218" t="n"/>
      <c r="D261" s="66">
        <f t="array" ref="D261">IF($A261="","",IFERROR(INDEX(PRESUPUESTO!$B$10:$B$174,MATCH($A261,PRESUPUESTO!$A$10:$A$174,0)),"⚠ clave no existe"))</f>
        <v/>
      </c>
      <c r="E261" s="218" t="n"/>
      <c r="F261" s="120">
        <f>IF($A261="","",COUNTIF($A$9:$A$228,$A261))</f>
        <v/>
      </c>
      <c r="G261" s="218" t="n"/>
      <c r="H261" s="121">
        <f>IF($A261="","",SUMIF($A$9:$A$228,$A261,$J$9:$J$228))</f>
        <v/>
      </c>
      <c r="I261" s="218" t="n"/>
      <c r="J261" s="44">
        <f t="array" ref="J261">IF($A261="","",IFERROR(INDEX(PRESUPUESTO!$M$10:$M$174,MATCH($A261,PRESUPUESTO!$A$10:$A$174,0)),0))</f>
        <v/>
      </c>
      <c r="K261" s="44">
        <f>IF($A261="","",N(J261)-N(H261))</f>
        <v/>
      </c>
      <c r="L261" s="47" t="n"/>
      <c r="M261" s="48" t="n"/>
      <c r="N261" s="48" t="n"/>
      <c r="O261" s="4" t="n"/>
      <c r="P261" s="4" t="n"/>
      <c r="Q261" s="4" t="n"/>
      <c r="R261" s="4" t="n"/>
      <c r="S261" s="4" t="n"/>
      <c r="T261" s="4" t="n"/>
      <c r="U261" s="4" t="n"/>
      <c r="V261" s="4" t="n"/>
      <c r="W261" s="4" t="n"/>
      <c r="X261" s="4" t="n"/>
      <c r="Y261" s="4" t="n"/>
      <c r="Z261" s="4" t="n"/>
    </row>
    <row r="262" ht="15.75" customHeight="1" s="371">
      <c r="A262" s="218" t="n"/>
      <c r="B262" s="218" t="n"/>
      <c r="C262" s="218" t="n"/>
      <c r="D262" s="218">
        <f t="array" ref="D262">IF($A262="","",IFERROR(INDEX(PRESUPUESTO!$B$10:$B$174,MATCH($A262,PRESUPUESTO!$A$10:$A$174,0)),"⚠ clave no existe"))</f>
        <v/>
      </c>
      <c r="E262" s="218" t="n"/>
      <c r="F262" s="218">
        <f>IF($A262="","",COUNTIF($A$9:$A$228,$A262))</f>
        <v/>
      </c>
      <c r="G262" s="218" t="n"/>
      <c r="H262" s="218">
        <f>IF($A262="","",SUMIF($A$9:$A$228,$A262,$J$9:$J$228))</f>
        <v/>
      </c>
      <c r="I262" s="218" t="n"/>
      <c r="J262" s="218">
        <f t="array" ref="J262">IF($A262="","",IFERROR(INDEX(PRESUPUESTO!$M$10:$M$174,MATCH($A262,PRESUPUESTO!$A$10:$A$174,0)),0))</f>
        <v/>
      </c>
      <c r="K262" s="218">
        <f>IF($A262="","",N(J262)-N(H262))</f>
        <v/>
      </c>
      <c r="L262" s="47" t="n"/>
      <c r="M262" s="48" t="n"/>
      <c r="N262" s="48" t="n"/>
      <c r="O262" s="4" t="n"/>
      <c r="P262" s="4" t="n"/>
      <c r="Q262" s="4" t="n"/>
      <c r="R262" s="4" t="n"/>
      <c r="S262" s="4" t="n"/>
      <c r="T262" s="4" t="n"/>
      <c r="U262" s="4" t="n"/>
      <c r="V262" s="4" t="n"/>
      <c r="W262" s="4" t="n"/>
      <c r="X262" s="4" t="n"/>
      <c r="Y262" s="4" t="n"/>
      <c r="Z262" s="4" t="n"/>
    </row>
    <row r="263" ht="15" customHeight="1" s="371">
      <c r="A263" s="218" t="n"/>
      <c r="B263" s="218" t="n"/>
      <c r="C263" s="218" t="n"/>
      <c r="D263" s="353">
        <f t="array" ref="D263">IF($A263="","",IFERROR(INDEX(PRESUPUESTO!$B$10:$B$174,MATCH($A263,PRESUPUESTO!$A$10:$A$174,0)),"⚠ clave no existe"))</f>
        <v/>
      </c>
      <c r="E263" s="218" t="n"/>
      <c r="F263" s="218">
        <f>IF($A263="","",COUNTIF($A$9:$A$228,$A263))</f>
        <v/>
      </c>
      <c r="G263" s="218" t="n"/>
      <c r="H263" s="218">
        <f>IF($A263="","",SUMIF($A$9:$A$228,$A263,$J$9:$J$228))</f>
        <v/>
      </c>
      <c r="I263" s="218" t="n"/>
      <c r="J263" s="218">
        <f t="array" ref="J263">IF($A263="","",IFERROR(INDEX(PRESUPUESTO!$M$10:$M$174,MATCH($A263,PRESUPUESTO!$A$10:$A$174,0)),0))</f>
        <v/>
      </c>
      <c r="K263" s="218">
        <f>IF($A263="","",N(J263)-N(H263))</f>
        <v/>
      </c>
      <c r="L263" s="47" t="n"/>
      <c r="M263" s="48" t="n"/>
      <c r="N263" s="48" t="n"/>
      <c r="O263" s="4" t="n"/>
      <c r="P263" s="4" t="n"/>
      <c r="Q263" s="4" t="n"/>
      <c r="R263" s="4" t="n"/>
      <c r="S263" s="4" t="n"/>
      <c r="T263" s="4" t="n"/>
      <c r="U263" s="4" t="n"/>
      <c r="V263" s="4" t="n"/>
      <c r="W263" s="4" t="n"/>
      <c r="X263" s="4" t="n"/>
      <c r="Y263" s="4" t="n"/>
      <c r="Z263" s="4" t="n"/>
    </row>
    <row r="264" ht="15.75" customHeight="1" s="371">
      <c r="A264" s="218" t="n"/>
      <c r="B264" s="218" t="n"/>
      <c r="C264" s="218" t="n"/>
      <c r="D264" s="218">
        <f t="array" ref="D264">IF($A264="","",IFERROR(INDEX(PRESUPUESTO!$B$10:$B$174,MATCH($A264,PRESUPUESTO!$A$10:$A$174,0)),"⚠ clave no existe"))</f>
        <v/>
      </c>
      <c r="E264" s="218" t="n"/>
      <c r="F264" s="218">
        <f>IF($A264="","",COUNTIF($A$9:$A$228,$A264))</f>
        <v/>
      </c>
      <c r="G264" s="218" t="n"/>
      <c r="H264" s="218">
        <f>IF($A264="","",SUMIF($A$9:$A$228,$A264,$J$9:$J$228))</f>
        <v/>
      </c>
      <c r="I264" s="218" t="n"/>
      <c r="J264" s="218">
        <f t="array" ref="J264">IF($A264="","",IFERROR(INDEX(PRESUPUESTO!$M$10:$M$174,MATCH($A264,PRESUPUESTO!$A$10:$A$174,0)),0))</f>
        <v/>
      </c>
      <c r="K264" s="218">
        <f>IF($A264="","",N(J264)-N(H264))</f>
        <v/>
      </c>
      <c r="L264" s="47" t="n"/>
      <c r="M264" s="48" t="n"/>
      <c r="N264" s="48" t="n"/>
      <c r="O264" s="4" t="n"/>
      <c r="P264" s="4" t="n"/>
      <c r="Q264" s="4" t="n"/>
      <c r="R264" s="4" t="n"/>
      <c r="S264" s="4" t="n"/>
      <c r="T264" s="4" t="n"/>
      <c r="U264" s="4" t="n"/>
      <c r="V264" s="4" t="n"/>
      <c r="W264" s="4" t="n"/>
      <c r="X264" s="4" t="n"/>
      <c r="Y264" s="4" t="n"/>
      <c r="Z264" s="4" t="n"/>
    </row>
    <row r="265" ht="15.75" customHeight="1" s="371">
      <c r="A265" s="218" t="n"/>
      <c r="B265" s="218" t="n"/>
      <c r="C265" s="218" t="n"/>
      <c r="D265" s="218">
        <f t="array" ref="D265">IF($A265="","",IFERROR(INDEX(PRESUPUESTO!$B$10:$B$174,MATCH($A265,PRESUPUESTO!$A$10:$A$174,0)),"⚠ clave no existe"))</f>
        <v/>
      </c>
      <c r="E265" s="218" t="n"/>
      <c r="F265" s="218">
        <f>IF($A265="","",COUNTIF($A$9:$A$228,$A265))</f>
        <v/>
      </c>
      <c r="G265" s="218" t="n"/>
      <c r="H265" s="218">
        <f>IF($A265="","",SUMIF($A$9:$A$228,$A265,$J$9:$J$228))</f>
        <v/>
      </c>
      <c r="I265" s="218" t="n"/>
      <c r="J265" s="218">
        <f t="array" ref="J265">IF($A265="","",IFERROR(INDEX(PRESUPUESTO!$M$10:$M$174,MATCH($A265,PRESUPUESTO!$A$10:$A$174,0)),0))</f>
        <v/>
      </c>
      <c r="K265" s="218">
        <f>IF($A265="","",N(J265)-N(H265))</f>
        <v/>
      </c>
      <c r="L265" s="47" t="n"/>
      <c r="M265" s="48" t="n"/>
      <c r="N265" s="48" t="n"/>
      <c r="O265" s="4" t="n"/>
      <c r="P265" s="4" t="n"/>
      <c r="Q265" s="4" t="n"/>
      <c r="R265" s="4" t="n"/>
      <c r="S265" s="4" t="n"/>
      <c r="T265" s="4" t="n"/>
      <c r="U265" s="4" t="n"/>
      <c r="V265" s="4" t="n"/>
      <c r="W265" s="4" t="n"/>
      <c r="X265" s="4" t="n"/>
      <c r="Y265" s="4" t="n"/>
      <c r="Z265" s="4" t="n"/>
    </row>
    <row r="266" ht="15.75" customHeight="1" s="371">
      <c r="A266" s="218" t="n"/>
      <c r="B266" s="218" t="n"/>
      <c r="C266" s="218" t="n"/>
      <c r="D266" s="218">
        <f t="array" ref="D266">IF($A266="","",IFERROR(INDEX(PRESUPUESTO!$B$10:$B$174,MATCH($A266,PRESUPUESTO!$A$10:$A$174,0)),"⚠ clave no existe"))</f>
        <v/>
      </c>
      <c r="E266" s="218" t="n"/>
      <c r="F266" s="218">
        <f>IF($A266="","",COUNTIF($A$9:$A$228,$A266))</f>
        <v/>
      </c>
      <c r="G266" s="218" t="n"/>
      <c r="H266" s="218">
        <f>IF($A266="","",SUMIF($A$9:$A$228,$A266,$J$9:$J$228))</f>
        <v/>
      </c>
      <c r="I266" s="218" t="n"/>
      <c r="J266" s="218">
        <f t="array" ref="J266">IF($A266="","",IFERROR(INDEX(PRESUPUESTO!$M$10:$M$174,MATCH($A266,PRESUPUESTO!$A$10:$A$174,0)),0))</f>
        <v/>
      </c>
      <c r="K266" s="218">
        <f>IF($A266="","",N(J266)-N(H266))</f>
        <v/>
      </c>
      <c r="L266" s="47" t="n"/>
      <c r="M266" s="48" t="n"/>
      <c r="N266" s="48" t="n"/>
      <c r="O266" s="4" t="n"/>
      <c r="P266" s="4" t="n"/>
      <c r="Q266" s="4" t="n"/>
      <c r="R266" s="4" t="n"/>
      <c r="S266" s="4" t="n"/>
      <c r="T266" s="4" t="n"/>
      <c r="U266" s="4" t="n"/>
      <c r="V266" s="4" t="n"/>
      <c r="W266" s="4" t="n"/>
      <c r="X266" s="4" t="n"/>
      <c r="Y266" s="4" t="n"/>
      <c r="Z266" s="4" t="n"/>
    </row>
    <row r="267" ht="15.75" customHeight="1" s="371">
      <c r="A267" s="218" t="n"/>
      <c r="B267" s="218" t="n"/>
      <c r="C267" s="218" t="n"/>
      <c r="D267" s="218">
        <f t="array" ref="D267">IF($A267="","",IFERROR(INDEX(PRESUPUESTO!$B$10:$B$174,MATCH($A267,PRESUPUESTO!$A$10:$A$174,0)),"⚠ clave no existe"))</f>
        <v/>
      </c>
      <c r="E267" s="218" t="n"/>
      <c r="F267" s="218">
        <f>IF($A267="","",COUNTIF($A$9:$A$228,$A267))</f>
        <v/>
      </c>
      <c r="G267" s="218" t="n"/>
      <c r="H267" s="218">
        <f>IF($A267="","",SUMIF($A$9:$A$228,$A267,$J$9:$J$228))</f>
        <v/>
      </c>
      <c r="I267" s="218" t="n"/>
      <c r="J267" s="218">
        <f t="array" ref="J267">IF($A267="","",IFERROR(INDEX(PRESUPUESTO!$M$10:$M$174,MATCH($A267,PRESUPUESTO!$A$10:$A$174,0)),0))</f>
        <v/>
      </c>
      <c r="K267" s="218">
        <f>IF($A267="","",N(J267)-N(H267))</f>
        <v/>
      </c>
      <c r="L267" s="47" t="n"/>
      <c r="M267" s="48" t="n"/>
      <c r="N267" s="48" t="n"/>
      <c r="O267" s="4" t="n"/>
      <c r="P267" s="4" t="n"/>
      <c r="Q267" s="4" t="n"/>
      <c r="R267" s="4" t="n"/>
      <c r="S267" s="4" t="n"/>
      <c r="T267" s="4" t="n"/>
      <c r="U267" s="4" t="n"/>
      <c r="V267" s="4" t="n"/>
      <c r="W267" s="4" t="n"/>
      <c r="X267" s="4" t="n"/>
      <c r="Y267" s="4" t="n"/>
      <c r="Z267" s="4" t="n"/>
    </row>
    <row r="268" ht="15.75" customHeight="1" s="371">
      <c r="A268" s="218" t="n"/>
      <c r="B268" s="218" t="n"/>
      <c r="C268" s="218" t="n"/>
      <c r="D268" s="218">
        <f t="array" ref="D268">IF($A268="","",IFERROR(INDEX(PRESUPUESTO!$B$10:$B$174,MATCH($A268,PRESUPUESTO!$A$10:$A$174,0)),"⚠ clave no existe"))</f>
        <v/>
      </c>
      <c r="E268" s="218" t="n"/>
      <c r="F268" s="218">
        <f>IF($A268="","",COUNTIF($A$9:$A$228,$A268))</f>
        <v/>
      </c>
      <c r="G268" s="218" t="n"/>
      <c r="H268" s="218">
        <f>IF($A268="","",SUMIF($A$9:$A$228,$A268,$J$9:$J$228))</f>
        <v/>
      </c>
      <c r="I268" s="218" t="n"/>
      <c r="J268" s="218">
        <f t="array" ref="J268">IF($A268="","",IFERROR(INDEX(PRESUPUESTO!$M$10:$M$174,MATCH($A268,PRESUPUESTO!$A$10:$A$174,0)),0))</f>
        <v/>
      </c>
      <c r="K268" s="218">
        <f>IF($A268="","",N(J268)-N(H268))</f>
        <v/>
      </c>
      <c r="L268" s="47" t="n"/>
      <c r="M268" s="48" t="n"/>
      <c r="N268" s="48" t="n"/>
      <c r="O268" s="4" t="n"/>
      <c r="P268" s="4" t="n"/>
      <c r="Q268" s="4" t="n"/>
      <c r="R268" s="4" t="n"/>
      <c r="S268" s="4" t="n"/>
      <c r="T268" s="4" t="n"/>
      <c r="U268" s="4" t="n"/>
      <c r="V268" s="4" t="n"/>
      <c r="W268" s="4" t="n"/>
      <c r="X268" s="4" t="n"/>
      <c r="Y268" s="4" t="n"/>
      <c r="Z268" s="4" t="n"/>
    </row>
    <row r="269" ht="15.75" customHeight="1" s="371">
      <c r="A269" s="218" t="n"/>
      <c r="B269" s="218" t="n"/>
      <c r="C269" s="218" t="n"/>
      <c r="D269" s="218">
        <f t="array" ref="D269">IF($A269="","",IFERROR(INDEX(PRESUPUESTO!$B$10:$B$174,MATCH($A269,PRESUPUESTO!$A$10:$A$174,0)),"⚠ clave no existe"))</f>
        <v/>
      </c>
      <c r="E269" s="218" t="n"/>
      <c r="F269" s="218">
        <f>IF($A269="","",COUNTIF($A$9:$A$228,$A269))</f>
        <v/>
      </c>
      <c r="G269" s="218" t="n"/>
      <c r="H269" s="218">
        <f>IF($A269="","",SUMIF($A$9:$A$228,$A269,$J$9:$J$228))</f>
        <v/>
      </c>
      <c r="I269" s="218" t="n"/>
      <c r="J269" s="218">
        <f t="array" ref="J269">IF($A269="","",IFERROR(INDEX(PRESUPUESTO!$M$10:$M$174,MATCH($A269,PRESUPUESTO!$A$10:$A$174,0)),0))</f>
        <v/>
      </c>
      <c r="K269" s="218">
        <f>IF($A269="","",N(J269)-N(H269))</f>
        <v/>
      </c>
      <c r="L269" s="47" t="n"/>
      <c r="M269" s="48" t="n"/>
      <c r="N269" s="48" t="n"/>
      <c r="O269" s="4" t="n"/>
      <c r="P269" s="4" t="n"/>
      <c r="Q269" s="4" t="n"/>
      <c r="R269" s="4" t="n"/>
      <c r="S269" s="4" t="n"/>
      <c r="T269" s="4" t="n"/>
      <c r="U269" s="4" t="n"/>
      <c r="V269" s="4" t="n"/>
      <c r="W269" s="4" t="n"/>
      <c r="X269" s="4" t="n"/>
      <c r="Y269" s="4" t="n"/>
      <c r="Z269" s="4" t="n"/>
    </row>
    <row r="270" ht="15.75" customHeight="1" s="371">
      <c r="A270" s="218" t="n"/>
      <c r="B270" s="218" t="n"/>
      <c r="C270" s="218" t="n"/>
      <c r="D270" s="218">
        <f t="array" ref="D270">IF($A270="","",IFERROR(INDEX(PRESUPUESTO!$B$10:$B$174,MATCH($A270,PRESUPUESTO!$A$10:$A$174,0)),"⚠ clave no existe"))</f>
        <v/>
      </c>
      <c r="E270" s="218" t="n"/>
      <c r="F270" s="218">
        <f>IF($A270="","",COUNTIF($A$9:$A$228,$A270))</f>
        <v/>
      </c>
      <c r="G270" s="218" t="n"/>
      <c r="H270" s="218">
        <f>IF($A270="","",SUMIF($A$9:$A$228,$A270,$J$9:$J$228))</f>
        <v/>
      </c>
      <c r="I270" s="218" t="n"/>
      <c r="J270" s="218">
        <f t="array" ref="J270">IF($A270="","",IFERROR(INDEX(PRESUPUESTO!$M$10:$M$174,MATCH($A270,PRESUPUESTO!$A$10:$A$174,0)),0))</f>
        <v/>
      </c>
      <c r="K270" s="218">
        <f>IF($A270="","",N(J270)-N(H270))</f>
        <v/>
      </c>
      <c r="L270" s="47" t="n"/>
      <c r="M270" s="48" t="n"/>
      <c r="N270" s="48" t="n"/>
      <c r="O270" s="4" t="n"/>
      <c r="P270" s="4" t="n"/>
      <c r="Q270" s="4" t="n"/>
      <c r="R270" s="4" t="n"/>
      <c r="S270" s="4" t="n"/>
      <c r="T270" s="4" t="n"/>
      <c r="U270" s="4" t="n"/>
      <c r="V270" s="4" t="n"/>
      <c r="W270" s="4" t="n"/>
      <c r="X270" s="4" t="n"/>
      <c r="Y270" s="4" t="n"/>
      <c r="Z270" s="4" t="n"/>
    </row>
    <row r="271" ht="15.75" customHeight="1" s="371">
      <c r="A271" s="218" t="n"/>
      <c r="B271" s="218" t="n"/>
      <c r="C271" s="218" t="n"/>
      <c r="D271" s="218">
        <f t="array" ref="D271">IF($A271="","",IFERROR(INDEX(PRESUPUESTO!$B$10:$B$174,MATCH($A271,PRESUPUESTO!$A$10:$A$174,0)),"⚠ clave no existe"))</f>
        <v/>
      </c>
      <c r="E271" s="218" t="n"/>
      <c r="F271" s="218">
        <f>IF($A271="","",COUNTIF($A$9:$A$228,$A271))</f>
        <v/>
      </c>
      <c r="G271" s="218" t="n"/>
      <c r="H271" s="218">
        <f>IF($A271="","",SUMIF($A$9:$A$228,$A271,$J$9:$J$228))</f>
        <v/>
      </c>
      <c r="I271" s="218" t="n"/>
      <c r="J271" s="218">
        <f t="array" ref="J271">IF($A271="","",IFERROR(INDEX(PRESUPUESTO!$M$10:$M$174,MATCH($A271,PRESUPUESTO!$A$10:$A$174,0)),0))</f>
        <v/>
      </c>
      <c r="K271" s="218">
        <f>IF($A271="","",N(J271)-N(H271))</f>
        <v/>
      </c>
      <c r="L271" s="47" t="n"/>
      <c r="M271" s="48" t="n"/>
      <c r="N271" s="48" t="n"/>
      <c r="O271" s="4" t="n"/>
      <c r="P271" s="4" t="n"/>
      <c r="Q271" s="4" t="n"/>
      <c r="R271" s="4" t="n"/>
      <c r="S271" s="4" t="n"/>
      <c r="T271" s="4" t="n"/>
      <c r="U271" s="4" t="n"/>
      <c r="V271" s="4" t="n"/>
      <c r="W271" s="4" t="n"/>
      <c r="X271" s="4" t="n"/>
      <c r="Y271" s="4" t="n"/>
      <c r="Z271" s="4" t="n"/>
    </row>
    <row r="272" ht="15.75" customHeight="1" s="371">
      <c r="A272" s="218" t="n"/>
      <c r="B272" s="218" t="n"/>
      <c r="C272" s="218" t="n"/>
      <c r="D272" s="218">
        <f t="array" ref="D272">IF($A272="","",IFERROR(INDEX(PRESUPUESTO!$B$10:$B$174,MATCH($A272,PRESUPUESTO!$A$10:$A$174,0)),"⚠ clave no existe"))</f>
        <v/>
      </c>
      <c r="E272" s="218" t="n"/>
      <c r="F272" s="218">
        <f>IF($A272="","",COUNTIF($A$9:$A$228,$A272))</f>
        <v/>
      </c>
      <c r="G272" s="218" t="n"/>
      <c r="H272" s="218">
        <f>IF($A272="","",SUMIF($A$9:$A$228,$A272,$J$9:$J$228))</f>
        <v/>
      </c>
      <c r="I272" s="218" t="n"/>
      <c r="J272" s="218">
        <f t="array" ref="J272">IF($A272="","",IFERROR(INDEX(PRESUPUESTO!$M$10:$M$174,MATCH($A272,PRESUPUESTO!$A$10:$A$174,0)),0))</f>
        <v/>
      </c>
      <c r="K272" s="218">
        <f>IF($A272="","",N(J272)-N(H272))</f>
        <v/>
      </c>
      <c r="L272" s="47" t="n"/>
      <c r="M272" s="48" t="n"/>
      <c r="N272" s="48" t="n"/>
      <c r="O272" s="4" t="n"/>
      <c r="P272" s="4" t="n"/>
      <c r="Q272" s="4" t="n"/>
      <c r="R272" s="4" t="n"/>
      <c r="S272" s="4" t="n"/>
      <c r="T272" s="4" t="n"/>
      <c r="U272" s="4" t="n"/>
      <c r="V272" s="4" t="n"/>
      <c r="W272" s="4" t="n"/>
      <c r="X272" s="4" t="n"/>
      <c r="Y272" s="4" t="n"/>
      <c r="Z272" s="4" t="n"/>
    </row>
    <row r="273" ht="15.75" customHeight="1" s="371">
      <c r="A273" s="218" t="n"/>
      <c r="B273" s="218" t="n"/>
      <c r="C273" s="218" t="n"/>
      <c r="D273" s="218">
        <f t="array" ref="D273">IF($A273="","",IFERROR(INDEX(PRESUPUESTO!$B$10:$B$174,MATCH($A273,PRESUPUESTO!$A$10:$A$174,0)),"⚠ clave no existe"))</f>
        <v/>
      </c>
      <c r="E273" s="218" t="n"/>
      <c r="F273" s="218">
        <f>IF($A273="","",COUNTIF($A$9:$A$228,$A273))</f>
        <v/>
      </c>
      <c r="G273" s="218" t="n"/>
      <c r="H273" s="218">
        <f>IF($A273="","",SUMIF($A$9:$A$228,$A273,$J$9:$J$228))</f>
        <v/>
      </c>
      <c r="I273" s="218" t="n"/>
      <c r="J273" s="218">
        <f t="array" ref="J273">IF($A273="","",IFERROR(INDEX(PRESUPUESTO!$M$10:$M$174,MATCH($A273,PRESUPUESTO!$A$10:$A$174,0)),0))</f>
        <v/>
      </c>
      <c r="K273" s="218">
        <f>IF($A273="","",N(J273)-N(H273))</f>
        <v/>
      </c>
      <c r="L273" s="47" t="n"/>
      <c r="M273" s="48" t="n"/>
      <c r="N273" s="48" t="n"/>
      <c r="O273" s="4" t="n"/>
      <c r="P273" s="4" t="n"/>
      <c r="Q273" s="4" t="n"/>
      <c r="R273" s="4" t="n"/>
      <c r="S273" s="4" t="n"/>
      <c r="T273" s="4" t="n"/>
      <c r="U273" s="4" t="n"/>
      <c r="V273" s="4" t="n"/>
      <c r="W273" s="4" t="n"/>
      <c r="X273" s="4" t="n"/>
      <c r="Y273" s="4" t="n"/>
      <c r="Z273" s="4" t="n"/>
    </row>
    <row r="274" ht="15.75" customHeight="1" s="371">
      <c r="A274" s="218" t="n"/>
      <c r="B274" s="218" t="n"/>
      <c r="C274" s="218" t="n"/>
      <c r="D274" s="218">
        <f t="array" ref="D274">IF($A274="","",IFERROR(INDEX(PRESUPUESTO!$B$10:$B$174,MATCH($A274,PRESUPUESTO!$A$10:$A$174,0)),"⚠ clave no existe"))</f>
        <v/>
      </c>
      <c r="E274" s="218" t="n"/>
      <c r="F274" s="218">
        <f>IF($A274="","",COUNTIF($A$9:$A$228,$A274))</f>
        <v/>
      </c>
      <c r="G274" s="218" t="n"/>
      <c r="H274" s="218">
        <f>IF($A274="","",SUMIF($A$9:$A$228,$A274,$J$9:$J$228))</f>
        <v/>
      </c>
      <c r="I274" s="218" t="n"/>
      <c r="J274" s="218">
        <f t="array" ref="J274">IF($A274="","",IFERROR(INDEX(PRESUPUESTO!$M$10:$M$174,MATCH($A274,PRESUPUESTO!$A$10:$A$174,0)),0))</f>
        <v/>
      </c>
      <c r="K274" s="218">
        <f>IF($A274="","",N(J274)-N(H274))</f>
        <v/>
      </c>
      <c r="L274" s="47" t="n"/>
      <c r="M274" s="48" t="n"/>
      <c r="N274" s="48" t="n"/>
      <c r="O274" s="4" t="n"/>
      <c r="P274" s="4" t="n"/>
      <c r="Q274" s="4" t="n"/>
      <c r="R274" s="4" t="n"/>
      <c r="S274" s="4" t="n"/>
      <c r="T274" s="4" t="n"/>
      <c r="U274" s="4" t="n"/>
      <c r="V274" s="4" t="n"/>
      <c r="W274" s="4" t="n"/>
      <c r="X274" s="4" t="n"/>
      <c r="Y274" s="4" t="n"/>
      <c r="Z274" s="4" t="n"/>
    </row>
    <row r="275" ht="15.75" customHeight="1" s="371">
      <c r="A275" s="218" t="n"/>
      <c r="B275" s="218" t="n"/>
      <c r="C275" s="218" t="n"/>
      <c r="D275" s="218">
        <f t="array" ref="D275">IF($A275="","",IFERROR(INDEX(PRESUPUESTO!$B$10:$B$174,MATCH($A275,PRESUPUESTO!$A$10:$A$174,0)),"⚠ clave no existe"))</f>
        <v/>
      </c>
      <c r="E275" s="218" t="n"/>
      <c r="F275" s="218">
        <f>IF($A275="","",COUNTIF($A$9:$A$228,$A275))</f>
        <v/>
      </c>
      <c r="G275" s="218" t="n"/>
      <c r="H275" s="218">
        <f>IF($A275="","",SUMIF($A$9:$A$228,$A275,$J$9:$J$228))</f>
        <v/>
      </c>
      <c r="I275" s="218" t="n"/>
      <c r="J275" s="218">
        <f t="array" ref="J275">IF($A275="","",IFERROR(INDEX(PRESUPUESTO!$M$10:$M$174,MATCH($A275,PRESUPUESTO!$A$10:$A$174,0)),0))</f>
        <v/>
      </c>
      <c r="K275" s="218">
        <f>IF($A275="","",N(J275)-N(H275))</f>
        <v/>
      </c>
      <c r="L275" s="47" t="n"/>
      <c r="M275" s="48" t="n"/>
      <c r="N275" s="48" t="n"/>
      <c r="O275" s="4" t="n"/>
      <c r="P275" s="4" t="n"/>
      <c r="Q275" s="4" t="n"/>
      <c r="R275" s="4" t="n"/>
      <c r="S275" s="4" t="n"/>
      <c r="T275" s="4" t="n"/>
      <c r="U275" s="4" t="n"/>
      <c r="V275" s="4" t="n"/>
      <c r="W275" s="4" t="n"/>
      <c r="X275" s="4" t="n"/>
      <c r="Y275" s="4" t="n"/>
      <c r="Z275" s="4" t="n"/>
    </row>
    <row r="276" ht="15.75" customHeight="1" s="371">
      <c r="A276" s="218" t="n"/>
      <c r="B276" s="218" t="n"/>
      <c r="C276" s="218" t="n"/>
      <c r="D276" s="218">
        <f t="array" ref="D276">IF($A276="","",IFERROR(INDEX(PRESUPUESTO!$B$10:$B$174,MATCH($A276,PRESUPUESTO!$A$10:$A$174,0)),"⚠ clave no existe"))</f>
        <v/>
      </c>
      <c r="E276" s="218" t="n"/>
      <c r="F276" s="218">
        <f>IF($A276="","",COUNTIF($A$9:$A$228,$A276))</f>
        <v/>
      </c>
      <c r="G276" s="218" t="n"/>
      <c r="H276" s="218">
        <f>IF($A276="","",SUMIF($A$9:$A$228,$A276,$J$9:$J$228))</f>
        <v/>
      </c>
      <c r="I276" s="218" t="n"/>
      <c r="J276" s="218">
        <f t="array" ref="J276">IF($A276="","",IFERROR(INDEX(PRESUPUESTO!$M$10:$M$174,MATCH($A276,PRESUPUESTO!$A$10:$A$174,0)),0))</f>
        <v/>
      </c>
      <c r="K276" s="218">
        <f>IF($A276="","",N(J276)-N(H276))</f>
        <v/>
      </c>
      <c r="L276" s="47" t="n"/>
      <c r="M276" s="48" t="n"/>
      <c r="N276" s="48" t="n"/>
      <c r="O276" s="4" t="n"/>
      <c r="P276" s="4" t="n"/>
      <c r="Q276" s="4" t="n"/>
      <c r="R276" s="4" t="n"/>
      <c r="S276" s="4" t="n"/>
      <c r="T276" s="4" t="n"/>
      <c r="U276" s="4" t="n"/>
      <c r="V276" s="4" t="n"/>
      <c r="W276" s="4" t="n"/>
      <c r="X276" s="4" t="n"/>
      <c r="Y276" s="4" t="n"/>
      <c r="Z276" s="4" t="n"/>
    </row>
    <row r="277" ht="15.75" customHeight="1" s="371">
      <c r="A277" s="218" t="n"/>
      <c r="B277" s="218" t="n"/>
      <c r="C277" s="218" t="n"/>
      <c r="D277" s="218">
        <f t="array" ref="D277">IF($A277="","",IFERROR(INDEX(PRESUPUESTO!$B$10:$B$174,MATCH($A277,PRESUPUESTO!$A$10:$A$174,0)),"⚠ clave no existe"))</f>
        <v/>
      </c>
      <c r="E277" s="218" t="n"/>
      <c r="F277" s="218">
        <f>IF($A277="","",COUNTIF($A$9:$A$228,$A277))</f>
        <v/>
      </c>
      <c r="G277" s="218" t="n"/>
      <c r="H277" s="218">
        <f>IF($A277="","",SUMIF($A$9:$A$228,$A277,$J$9:$J$228))</f>
        <v/>
      </c>
      <c r="I277" s="218" t="n"/>
      <c r="J277" s="218">
        <f t="array" ref="J277">IF($A277="","",IFERROR(INDEX(PRESUPUESTO!$M$10:$M$174,MATCH($A277,PRESUPUESTO!$A$10:$A$174,0)),0))</f>
        <v/>
      </c>
      <c r="K277" s="218">
        <f>IF($A277="","",N(J277)-N(H277))</f>
        <v/>
      </c>
      <c r="L277" s="47" t="n"/>
      <c r="M277" s="48" t="n"/>
      <c r="N277" s="48" t="n"/>
      <c r="O277" s="4" t="n"/>
      <c r="P277" s="4" t="n"/>
      <c r="Q277" s="4" t="n"/>
      <c r="R277" s="4" t="n"/>
      <c r="S277" s="4" t="n"/>
      <c r="T277" s="4" t="n"/>
      <c r="U277" s="4" t="n"/>
      <c r="V277" s="4" t="n"/>
      <c r="W277" s="4" t="n"/>
      <c r="X277" s="4" t="n"/>
      <c r="Y277" s="4" t="n"/>
      <c r="Z277" s="4" t="n"/>
    </row>
    <row r="278" ht="15.75" customHeight="1" s="371">
      <c r="A278" s="218" t="n"/>
      <c r="B278" s="218" t="n"/>
      <c r="C278" s="218" t="n"/>
      <c r="D278" s="218">
        <f t="array" ref="D278">IF($A278="","",IFERROR(INDEX(PRESUPUESTO!$B$10:$B$174,MATCH($A278,PRESUPUESTO!$A$10:$A$174,0)),"⚠ clave no existe"))</f>
        <v/>
      </c>
      <c r="E278" s="218" t="n"/>
      <c r="F278" s="218">
        <f>IF($A278="","",COUNTIF($A$9:$A$228,$A278))</f>
        <v/>
      </c>
      <c r="G278" s="218" t="n"/>
      <c r="H278" s="218">
        <f>IF($A278="","",SUMIF($A$9:$A$228,$A278,$J$9:$J$228))</f>
        <v/>
      </c>
      <c r="I278" s="218" t="n"/>
      <c r="J278" s="218">
        <f t="array" ref="J278">IF($A278="","",IFERROR(INDEX(PRESUPUESTO!$M$10:$M$174,MATCH($A278,PRESUPUESTO!$A$10:$A$174,0)),0))</f>
        <v/>
      </c>
      <c r="K278" s="218">
        <f>IF($A278="","",N(J278)-N(H278))</f>
        <v/>
      </c>
      <c r="L278" s="47" t="n"/>
      <c r="M278" s="48" t="n"/>
      <c r="N278" s="48" t="n"/>
      <c r="O278" s="4" t="n"/>
      <c r="P278" s="4" t="n"/>
      <c r="Q278" s="4" t="n"/>
      <c r="R278" s="4" t="n"/>
      <c r="S278" s="4" t="n"/>
      <c r="T278" s="4" t="n"/>
      <c r="U278" s="4" t="n"/>
      <c r="V278" s="4" t="n"/>
      <c r="W278" s="4" t="n"/>
      <c r="X278" s="4" t="n"/>
      <c r="Y278" s="4" t="n"/>
      <c r="Z278" s="4" t="n"/>
    </row>
    <row r="279" ht="15.75" customHeight="1" s="371">
      <c r="A279" s="218" t="n"/>
      <c r="B279" s="218" t="n"/>
      <c r="C279" s="218" t="n"/>
      <c r="D279" s="218">
        <f t="array" ref="D279">IF($A279="","",IFERROR(INDEX(PRESUPUESTO!$B$10:$B$174,MATCH($A279,PRESUPUESTO!$A$10:$A$174,0)),"⚠ clave no existe"))</f>
        <v/>
      </c>
      <c r="E279" s="218" t="n"/>
      <c r="F279" s="218">
        <f>IF($A279="","",COUNTIF($A$9:$A$228,$A279))</f>
        <v/>
      </c>
      <c r="G279" s="218" t="n"/>
      <c r="H279" s="218">
        <f>IF($A279="","",SUMIF($A$9:$A$228,$A279,$J$9:$J$228))</f>
        <v/>
      </c>
      <c r="I279" s="218" t="n"/>
      <c r="J279" s="218">
        <f t="array" ref="J279">IF($A279="","",IFERROR(INDEX(PRESUPUESTO!$M$10:$M$174,MATCH($A279,PRESUPUESTO!$A$10:$A$174,0)),0))</f>
        <v/>
      </c>
      <c r="K279" s="218">
        <f>IF($A279="","",N(J279)-N(H279))</f>
        <v/>
      </c>
      <c r="L279" s="47" t="n"/>
      <c r="M279" s="48" t="n"/>
      <c r="N279" s="48" t="n"/>
      <c r="O279" s="4" t="n"/>
      <c r="P279" s="4" t="n"/>
      <c r="Q279" s="4" t="n"/>
      <c r="R279" s="4" t="n"/>
      <c r="S279" s="4" t="n"/>
      <c r="T279" s="4" t="n"/>
      <c r="U279" s="4" t="n"/>
      <c r="V279" s="4" t="n"/>
      <c r="W279" s="4" t="n"/>
      <c r="X279" s="4" t="n"/>
      <c r="Y279" s="4" t="n"/>
      <c r="Z279" s="4" t="n"/>
    </row>
    <row r="280" ht="15.75" customHeight="1" s="371">
      <c r="A280" s="218" t="n"/>
      <c r="B280" s="218" t="n"/>
      <c r="C280" s="218" t="n"/>
      <c r="D280" s="218">
        <f t="array" ref="D280">IF($A280="","",IFERROR(INDEX(PRESUPUESTO!$B$10:$B$174,MATCH($A280,PRESUPUESTO!$A$10:$A$174,0)),"⚠ clave no existe"))</f>
        <v/>
      </c>
      <c r="E280" s="218" t="n"/>
      <c r="F280" s="218">
        <f>IF($A280="","",COUNTIF($A$9:$A$228,$A280))</f>
        <v/>
      </c>
      <c r="G280" s="218" t="n"/>
      <c r="H280" s="218">
        <f>IF($A280="","",SUMIF($A$9:$A$228,$A280,$J$9:$J$228))</f>
        <v/>
      </c>
      <c r="I280" s="218" t="n"/>
      <c r="J280" s="218">
        <f t="array" ref="J280">IF($A280="","",IFERROR(INDEX(PRESUPUESTO!$M$10:$M$174,MATCH($A280,PRESUPUESTO!$A$10:$A$174,0)),0))</f>
        <v/>
      </c>
      <c r="K280" s="218">
        <f>IF($A280="","",N(J280)-N(H280))</f>
        <v/>
      </c>
      <c r="L280" s="47" t="n"/>
      <c r="M280" s="48" t="n"/>
      <c r="N280" s="48" t="n"/>
      <c r="O280" s="4" t="n"/>
      <c r="P280" s="4" t="n"/>
      <c r="Q280" s="4" t="n"/>
      <c r="R280" s="4" t="n"/>
      <c r="S280" s="4" t="n"/>
      <c r="T280" s="4" t="n"/>
      <c r="U280" s="4" t="n"/>
      <c r="V280" s="4" t="n"/>
      <c r="W280" s="4" t="n"/>
      <c r="X280" s="4" t="n"/>
      <c r="Y280" s="4" t="n"/>
      <c r="Z280" s="4" t="n"/>
    </row>
    <row r="281" ht="15.75" customHeight="1" s="371">
      <c r="A281" s="218" t="n"/>
      <c r="B281" s="218" t="n"/>
      <c r="C281" s="218" t="n"/>
      <c r="D281" s="218">
        <f t="array" ref="D281">IF($A281="","",IFERROR(INDEX(PRESUPUESTO!$B$10:$B$174,MATCH($A281,PRESUPUESTO!$A$10:$A$174,0)),"⚠ clave no existe"))</f>
        <v/>
      </c>
      <c r="E281" s="218" t="n"/>
      <c r="F281" s="218">
        <f>IF($A281="","",COUNTIF($A$9:$A$228,$A281))</f>
        <v/>
      </c>
      <c r="G281" s="218" t="n"/>
      <c r="H281" s="218">
        <f>IF($A281="","",SUMIF($A$9:$A$228,$A281,$J$9:$J$228))</f>
        <v/>
      </c>
      <c r="I281" s="218" t="n"/>
      <c r="J281" s="218">
        <f t="array" ref="J281">IF($A281="","",IFERROR(INDEX(PRESUPUESTO!$M$10:$M$174,MATCH($A281,PRESUPUESTO!$A$10:$A$174,0)),0))</f>
        <v/>
      </c>
      <c r="K281" s="218">
        <f>IF($A281="","",N(J281)-N(H281))</f>
        <v/>
      </c>
      <c r="L281" s="47" t="n"/>
      <c r="M281" s="48" t="n"/>
      <c r="N281" s="48" t="n"/>
      <c r="O281" s="4" t="n"/>
      <c r="P281" s="4" t="n"/>
      <c r="Q281" s="4" t="n"/>
      <c r="R281" s="4" t="n"/>
      <c r="S281" s="4" t="n"/>
      <c r="T281" s="4" t="n"/>
      <c r="U281" s="4" t="n"/>
      <c r="V281" s="4" t="n"/>
      <c r="W281" s="4" t="n"/>
      <c r="X281" s="4" t="n"/>
      <c r="Y281" s="4" t="n"/>
      <c r="Z281" s="4" t="n"/>
    </row>
    <row r="282" ht="15.75" customHeight="1" s="371">
      <c r="A282" s="218" t="n"/>
      <c r="B282" s="218" t="n"/>
      <c r="C282" s="218" t="n"/>
      <c r="D282" s="218">
        <f t="array" ref="D282">IF($A282="","",IFERROR(INDEX(PRESUPUESTO!$B$10:$B$174,MATCH($A282,PRESUPUESTO!$A$10:$A$174,0)),"⚠ clave no existe"))</f>
        <v/>
      </c>
      <c r="E282" s="218" t="n"/>
      <c r="F282" s="218">
        <f>IF($A282="","",COUNTIF($A$9:$A$228,$A282))</f>
        <v/>
      </c>
      <c r="G282" s="218" t="n"/>
      <c r="H282" s="218">
        <f>IF($A282="","",SUMIF($A$9:$A$228,$A282,$J$9:$J$228))</f>
        <v/>
      </c>
      <c r="I282" s="218" t="n"/>
      <c r="J282" s="218">
        <f t="array" ref="J282">IF($A282="","",IFERROR(INDEX(PRESUPUESTO!$M$10:$M$174,MATCH($A282,PRESUPUESTO!$A$10:$A$174,0)),0))</f>
        <v/>
      </c>
      <c r="K282" s="218">
        <f>IF($A282="","",N(J282)-N(H282))</f>
        <v/>
      </c>
      <c r="L282" s="47" t="n"/>
      <c r="M282" s="48" t="n"/>
      <c r="N282" s="48" t="n"/>
      <c r="O282" s="4" t="n"/>
      <c r="P282" s="4" t="n"/>
      <c r="Q282" s="4" t="n"/>
      <c r="R282" s="4" t="n"/>
      <c r="S282" s="4" t="n"/>
      <c r="T282" s="4" t="n"/>
      <c r="U282" s="4" t="n"/>
      <c r="V282" s="4" t="n"/>
      <c r="W282" s="4" t="n"/>
      <c r="X282" s="4" t="n"/>
      <c r="Y282" s="4" t="n"/>
      <c r="Z282" s="4" t="n"/>
    </row>
    <row r="283" ht="15.75" customHeight="1" s="371">
      <c r="A283" s="218" t="n"/>
      <c r="B283" s="218" t="n"/>
      <c r="C283" s="218" t="n"/>
      <c r="D283" s="218">
        <f t="array" ref="D283">IF($A283="","",IFERROR(INDEX(PRESUPUESTO!$B$10:$B$174,MATCH($A283,PRESUPUESTO!$A$10:$A$174,0)),"⚠ clave no existe"))</f>
        <v/>
      </c>
      <c r="E283" s="218" t="n"/>
      <c r="F283" s="218">
        <f>IF($A283="","",COUNTIF($A$9:$A$228,$A283))</f>
        <v/>
      </c>
      <c r="G283" s="218" t="n"/>
      <c r="H283" s="218">
        <f>IF($A283="","",SUMIF($A$9:$A$228,$A283,$J$9:$J$228))</f>
        <v/>
      </c>
      <c r="I283" s="218" t="n"/>
      <c r="J283" s="218">
        <f t="array" ref="J283">IF($A283="","",IFERROR(INDEX(PRESUPUESTO!$M$10:$M$174,MATCH($A283,PRESUPUESTO!$A$10:$A$174,0)),0))</f>
        <v/>
      </c>
      <c r="K283" s="218">
        <f>IF($A283="","",N(J283)-N(H283))</f>
        <v/>
      </c>
      <c r="L283" s="47" t="n"/>
      <c r="M283" s="48" t="n"/>
      <c r="N283" s="48" t="n"/>
      <c r="O283" s="4" t="n"/>
      <c r="P283" s="4" t="n"/>
      <c r="Q283" s="4" t="n"/>
      <c r="R283" s="4" t="n"/>
      <c r="S283" s="4" t="n"/>
      <c r="T283" s="4" t="n"/>
      <c r="U283" s="4" t="n"/>
      <c r="V283" s="4" t="n"/>
      <c r="W283" s="4" t="n"/>
      <c r="X283" s="4" t="n"/>
      <c r="Y283" s="4" t="n"/>
      <c r="Z283" s="4" t="n"/>
    </row>
    <row r="284" ht="15.75" customHeight="1" s="371">
      <c r="A284" s="218" t="n"/>
      <c r="B284" s="218" t="n"/>
      <c r="C284" s="218" t="n"/>
      <c r="D284" s="218">
        <f t="array" ref="D284">IF($A284="","",IFERROR(INDEX(PRESUPUESTO!$B$10:$B$174,MATCH($A284,PRESUPUESTO!$A$10:$A$174,0)),"⚠ clave no existe"))</f>
        <v/>
      </c>
      <c r="E284" s="218" t="n"/>
      <c r="F284" s="218">
        <f>IF($A284="","",COUNTIF($A$9:$A$228,$A284))</f>
        <v/>
      </c>
      <c r="G284" s="218" t="n"/>
      <c r="H284" s="218">
        <f>IF($A284="","",SUMIF($A$9:$A$228,$A284,$J$9:$J$228))</f>
        <v/>
      </c>
      <c r="I284" s="218" t="n"/>
      <c r="J284" s="218">
        <f t="array" ref="J284">IF($A284="","",IFERROR(INDEX(PRESUPUESTO!$M$10:$M$174,MATCH($A284,PRESUPUESTO!$A$10:$A$174,0)),0))</f>
        <v/>
      </c>
      <c r="K284" s="218">
        <f>IF($A284="","",N(J284)-N(H284))</f>
        <v/>
      </c>
      <c r="L284" s="47" t="n"/>
      <c r="M284" s="48" t="n"/>
      <c r="N284" s="48" t="n"/>
      <c r="O284" s="4" t="n"/>
      <c r="P284" s="4" t="n"/>
      <c r="Q284" s="4" t="n"/>
      <c r="R284" s="4" t="n"/>
      <c r="S284" s="4" t="n"/>
      <c r="T284" s="4" t="n"/>
      <c r="U284" s="4" t="n"/>
      <c r="V284" s="4" t="n"/>
      <c r="W284" s="4" t="n"/>
      <c r="X284" s="4" t="n"/>
      <c r="Y284" s="4" t="n"/>
      <c r="Z284" s="4" t="n"/>
    </row>
    <row r="285" ht="15.75" customHeight="1" s="371">
      <c r="A285" s="218" t="n"/>
      <c r="B285" s="218" t="n"/>
      <c r="C285" s="218" t="n"/>
      <c r="D285" s="218">
        <f t="array" ref="D285">IF($A285="","",IFERROR(INDEX(PRESUPUESTO!$B$10:$B$174,MATCH($A285,PRESUPUESTO!$A$10:$A$174,0)),"⚠ clave no existe"))</f>
        <v/>
      </c>
      <c r="E285" s="218" t="n"/>
      <c r="F285" s="218">
        <f>IF($A285="","",COUNTIF($A$9:$A$228,$A285))</f>
        <v/>
      </c>
      <c r="G285" s="218" t="n"/>
      <c r="H285" s="218">
        <f>IF($A285="","",SUMIF($A$9:$A$228,$A285,$J$9:$J$228))</f>
        <v/>
      </c>
      <c r="I285" s="218" t="n"/>
      <c r="J285" s="218">
        <f t="array" ref="J285">IF($A285="","",IFERROR(INDEX(PRESUPUESTO!$M$10:$M$174,MATCH($A285,PRESUPUESTO!$A$10:$A$174,0)),0))</f>
        <v/>
      </c>
      <c r="K285" s="218">
        <f>IF($A285="","",N(J285)-N(H285))</f>
        <v/>
      </c>
      <c r="L285" s="47" t="n"/>
      <c r="M285" s="48" t="n"/>
      <c r="N285" s="48" t="n"/>
      <c r="O285" s="4" t="n"/>
      <c r="P285" s="4" t="n"/>
      <c r="Q285" s="4" t="n"/>
      <c r="R285" s="4" t="n"/>
      <c r="S285" s="4" t="n"/>
      <c r="T285" s="4" t="n"/>
      <c r="U285" s="4" t="n"/>
      <c r="V285" s="4" t="n"/>
      <c r="W285" s="4" t="n"/>
      <c r="X285" s="4" t="n"/>
      <c r="Y285" s="4" t="n"/>
      <c r="Z285" s="4" t="n"/>
    </row>
    <row r="286" ht="15.75" customHeight="1" s="371">
      <c r="A286" s="218" t="n"/>
      <c r="B286" s="218" t="n"/>
      <c r="C286" s="218" t="n"/>
      <c r="D286" s="218">
        <f t="array" ref="D286">IF($A286="","",IFERROR(INDEX(PRESUPUESTO!$B$10:$B$174,MATCH($A286,PRESUPUESTO!$A$10:$A$174,0)),"⚠ clave no existe"))</f>
        <v/>
      </c>
      <c r="E286" s="218" t="n"/>
      <c r="F286" s="218">
        <f>IF($A286="","",COUNTIF($A$9:$A$228,$A286))</f>
        <v/>
      </c>
      <c r="G286" s="218" t="n"/>
      <c r="H286" s="218">
        <f>IF($A286="","",SUMIF($A$9:$A$228,$A286,$J$9:$J$228))</f>
        <v/>
      </c>
      <c r="I286" s="218" t="n"/>
      <c r="J286" s="218">
        <f t="array" ref="J286">IF($A286="","",IFERROR(INDEX(PRESUPUESTO!$M$10:$M$174,MATCH($A286,PRESUPUESTO!$A$10:$A$174,0)),0))</f>
        <v/>
      </c>
      <c r="K286" s="218">
        <f>IF($A286="","",N(J286)-N(H286))</f>
        <v/>
      </c>
      <c r="L286" s="47" t="n"/>
      <c r="M286" s="48" t="n"/>
      <c r="N286" s="48" t="n"/>
      <c r="O286" s="4" t="n"/>
      <c r="P286" s="4" t="n"/>
      <c r="Q286" s="4" t="n"/>
      <c r="R286" s="4" t="n"/>
      <c r="S286" s="4" t="n"/>
      <c r="T286" s="4" t="n"/>
      <c r="U286" s="4" t="n"/>
      <c r="V286" s="4" t="n"/>
      <c r="W286" s="4" t="n"/>
      <c r="X286" s="4" t="n"/>
      <c r="Y286" s="4" t="n"/>
      <c r="Z286" s="4" t="n"/>
    </row>
    <row r="287" ht="15.75" customHeight="1" s="371">
      <c r="A287" s="218" t="n"/>
      <c r="B287" s="218" t="n"/>
      <c r="C287" s="218" t="n"/>
      <c r="D287" s="218">
        <f t="array" ref="D287">IF($A287="","",IFERROR(INDEX(PRESUPUESTO!$B$10:$B$174,MATCH($A287,PRESUPUESTO!$A$10:$A$174,0)),"⚠ clave no existe"))</f>
        <v/>
      </c>
      <c r="E287" s="218" t="n"/>
      <c r="F287" s="218">
        <f>IF($A287="","",COUNTIF($A$9:$A$228,$A287))</f>
        <v/>
      </c>
      <c r="G287" s="218" t="n"/>
      <c r="H287" s="218">
        <f>IF($A287="","",SUMIF($A$9:$A$228,$A287,$J$9:$J$228))</f>
        <v/>
      </c>
      <c r="I287" s="218" t="n"/>
      <c r="J287" s="218">
        <f t="array" ref="J287">IF($A287="","",IFERROR(INDEX(PRESUPUESTO!$M$10:$M$174,MATCH($A287,PRESUPUESTO!$A$10:$A$174,0)),0))</f>
        <v/>
      </c>
      <c r="K287" s="218">
        <f>IF($A287="","",N(J287)-N(H287))</f>
        <v/>
      </c>
      <c r="L287" s="47" t="n"/>
      <c r="M287" s="48" t="n"/>
      <c r="N287" s="48" t="n"/>
      <c r="O287" s="4" t="n"/>
      <c r="P287" s="4" t="n"/>
      <c r="Q287" s="4" t="n"/>
      <c r="R287" s="4" t="n"/>
      <c r="S287" s="4" t="n"/>
      <c r="T287" s="4" t="n"/>
      <c r="U287" s="4" t="n"/>
      <c r="V287" s="4" t="n"/>
      <c r="W287" s="4" t="n"/>
      <c r="X287" s="4" t="n"/>
      <c r="Y287" s="4" t="n"/>
      <c r="Z287" s="4" t="n"/>
    </row>
    <row r="288" ht="15.75" customHeight="1" s="371">
      <c r="A288" s="218" t="n"/>
      <c r="B288" s="218" t="n"/>
      <c r="C288" s="218" t="n"/>
      <c r="D288" s="218">
        <f t="array" ref="D288">IF($A288="","",IFERROR(INDEX(PRESUPUESTO!$B$10:$B$174,MATCH($A288,PRESUPUESTO!$A$10:$A$174,0)),"⚠ clave no existe"))</f>
        <v/>
      </c>
      <c r="E288" s="218" t="n"/>
      <c r="F288" s="218">
        <f>IF($A288="","",COUNTIF($A$9:$A$228,$A288))</f>
        <v/>
      </c>
      <c r="G288" s="218" t="n"/>
      <c r="H288" s="218">
        <f>IF($A288="","",SUMIF($A$9:$A$228,$A288,$J$9:$J$228))</f>
        <v/>
      </c>
      <c r="I288" s="218" t="n"/>
      <c r="J288" s="218">
        <f t="array" ref="J288">IF($A288="","",IFERROR(INDEX(PRESUPUESTO!$M$10:$M$174,MATCH($A288,PRESUPUESTO!$A$10:$A$174,0)),0))</f>
        <v/>
      </c>
      <c r="K288" s="218">
        <f>IF($A288="","",N(J288)-N(H288))</f>
        <v/>
      </c>
      <c r="L288" s="47" t="n"/>
      <c r="M288" s="48" t="n"/>
      <c r="N288" s="48" t="n"/>
      <c r="O288" s="4" t="n"/>
      <c r="P288" s="4" t="n"/>
      <c r="Q288" s="4" t="n"/>
      <c r="R288" s="4" t="n"/>
      <c r="S288" s="4" t="n"/>
      <c r="T288" s="4" t="n"/>
      <c r="U288" s="4" t="n"/>
      <c r="V288" s="4" t="n"/>
      <c r="W288" s="4" t="n"/>
      <c r="X288" s="4" t="n"/>
      <c r="Y288" s="4" t="n"/>
      <c r="Z288" s="4" t="n"/>
    </row>
    <row r="289" ht="15.75" customHeight="1" s="371">
      <c r="A289" s="218" t="n"/>
      <c r="B289" s="218" t="n"/>
      <c r="C289" s="218" t="n"/>
      <c r="D289" s="218">
        <f t="array" ref="D289">IF($A289="","",IFERROR(INDEX(PRESUPUESTO!$B$10:$B$174,MATCH($A289,PRESUPUESTO!$A$10:$A$174,0)),"⚠ clave no existe"))</f>
        <v/>
      </c>
      <c r="E289" s="218" t="n"/>
      <c r="F289" s="218">
        <f>IF($A289="","",COUNTIF($A$9:$A$228,$A289))</f>
        <v/>
      </c>
      <c r="G289" s="218" t="n"/>
      <c r="H289" s="218">
        <f>IF($A289="","",SUMIF($A$9:$A$228,$A289,$J$9:$J$228))</f>
        <v/>
      </c>
      <c r="I289" s="218" t="n"/>
      <c r="J289" s="218">
        <f t="array" ref="J289">IF($A289="","",IFERROR(INDEX(PRESUPUESTO!$M$10:$M$174,MATCH($A289,PRESUPUESTO!$A$10:$A$174,0)),0))</f>
        <v/>
      </c>
      <c r="K289" s="218">
        <f>IF($A289="","",N(J289)-N(H289))</f>
        <v/>
      </c>
      <c r="L289" s="47" t="n"/>
      <c r="M289" s="48" t="n"/>
      <c r="N289" s="48" t="n"/>
      <c r="O289" s="4" t="n"/>
      <c r="P289" s="4" t="n"/>
      <c r="Q289" s="4" t="n"/>
      <c r="R289" s="4" t="n"/>
      <c r="S289" s="4" t="n"/>
      <c r="T289" s="4" t="n"/>
      <c r="U289" s="4" t="n"/>
      <c r="V289" s="4" t="n"/>
      <c r="W289" s="4" t="n"/>
      <c r="X289" s="4" t="n"/>
      <c r="Y289" s="4" t="n"/>
      <c r="Z289" s="4" t="n"/>
    </row>
    <row r="290" ht="15.75" customHeight="1" s="371">
      <c r="A290" s="218" t="n"/>
      <c r="B290" s="218" t="n"/>
      <c r="C290" s="218" t="n"/>
      <c r="D290" s="218">
        <f t="array" ref="D290">IF($A290="","",IFERROR(INDEX(PRESUPUESTO!$B$10:$B$174,MATCH($A290,PRESUPUESTO!$A$10:$A$174,0)),"⚠ clave no existe"))</f>
        <v/>
      </c>
      <c r="E290" s="218" t="n"/>
      <c r="F290" s="218">
        <f>IF($A290="","",COUNTIF($A$9:$A$228,$A290))</f>
        <v/>
      </c>
      <c r="G290" s="218" t="n"/>
      <c r="H290" s="218">
        <f>IF($A290="","",SUMIF($A$9:$A$228,$A290,$J$9:$J$228))</f>
        <v/>
      </c>
      <c r="I290" s="218" t="n"/>
      <c r="J290" s="218">
        <f t="array" ref="J290">IF($A290="","",IFERROR(INDEX(PRESUPUESTO!$M$10:$M$174,MATCH($A290,PRESUPUESTO!$A$10:$A$174,0)),0))</f>
        <v/>
      </c>
      <c r="K290" s="218">
        <f>IF($A290="","",N(J290)-N(H290))</f>
        <v/>
      </c>
      <c r="L290" s="47" t="n"/>
      <c r="M290" s="48" t="n"/>
      <c r="N290" s="48" t="n"/>
      <c r="O290" s="4" t="n"/>
      <c r="P290" s="4" t="n"/>
      <c r="Q290" s="4" t="n"/>
      <c r="R290" s="4" t="n"/>
      <c r="S290" s="4" t="n"/>
      <c r="T290" s="4" t="n"/>
      <c r="U290" s="4" t="n"/>
      <c r="V290" s="4" t="n"/>
      <c r="W290" s="4" t="n"/>
      <c r="X290" s="4" t="n"/>
      <c r="Y290" s="4" t="n"/>
      <c r="Z290" s="4" t="n"/>
    </row>
    <row r="291" ht="15.75" customHeight="1" s="371">
      <c r="A291" s="218" t="n"/>
      <c r="B291" s="218" t="n"/>
      <c r="C291" s="218" t="n"/>
      <c r="D291" s="218">
        <f t="array" ref="D291">IF($A291="","",IFERROR(INDEX(PRESUPUESTO!$B$10:$B$174,MATCH($A291,PRESUPUESTO!$A$10:$A$174,0)),"⚠ clave no existe"))</f>
        <v/>
      </c>
      <c r="E291" s="218" t="n"/>
      <c r="F291" s="218">
        <f>IF($A291="","",COUNTIF($A$9:$A$228,$A291))</f>
        <v/>
      </c>
      <c r="G291" s="218" t="n"/>
      <c r="H291" s="218">
        <f>IF($A291="","",SUMIF($A$9:$A$228,$A291,$J$9:$J$228))</f>
        <v/>
      </c>
      <c r="I291" s="218" t="n"/>
      <c r="J291" s="218">
        <f t="array" ref="J291">IF($A291="","",IFERROR(INDEX(PRESUPUESTO!$M$10:$M$174,MATCH($A291,PRESUPUESTO!$A$10:$A$174,0)),0))</f>
        <v/>
      </c>
      <c r="K291" s="218">
        <f>IF($A291="","",N(J291)-N(H291))</f>
        <v/>
      </c>
      <c r="L291" s="47" t="n"/>
      <c r="M291" s="48" t="n"/>
      <c r="N291" s="48" t="n"/>
      <c r="O291" s="4" t="n"/>
      <c r="P291" s="4" t="n"/>
      <c r="Q291" s="4" t="n"/>
      <c r="R291" s="4" t="n"/>
      <c r="S291" s="4" t="n"/>
      <c r="T291" s="4" t="n"/>
      <c r="U291" s="4" t="n"/>
      <c r="V291" s="4" t="n"/>
      <c r="W291" s="4" t="n"/>
      <c r="X291" s="4" t="n"/>
      <c r="Y291" s="4" t="n"/>
      <c r="Z291" s="4" t="n"/>
    </row>
    <row r="292" ht="15.75" customHeight="1" s="371">
      <c r="A292" s="218" t="n"/>
      <c r="B292" s="218" t="n"/>
      <c r="C292" s="218" t="n"/>
      <c r="D292" s="218">
        <f t="array" ref="D292">IF($A292="","",IFERROR(INDEX(PRESUPUESTO!$B$10:$B$174,MATCH($A292,PRESUPUESTO!$A$10:$A$174,0)),"⚠ clave no existe"))</f>
        <v/>
      </c>
      <c r="E292" s="218" t="n"/>
      <c r="F292" s="218">
        <f>IF($A292="","",COUNTIF($A$9:$A$228,$A292))</f>
        <v/>
      </c>
      <c r="G292" s="218" t="n"/>
      <c r="H292" s="218">
        <f>IF($A292="","",SUMIF($A$9:$A$228,$A292,$J$9:$J$228))</f>
        <v/>
      </c>
      <c r="I292" s="218" t="n"/>
      <c r="J292" s="218">
        <f t="array" ref="J292">IF($A292="","",IFERROR(INDEX(PRESUPUESTO!$M$10:$M$174,MATCH($A292,PRESUPUESTO!$A$10:$A$174,0)),0))</f>
        <v/>
      </c>
      <c r="K292" s="218">
        <f>IF($A292="","",N(J292)-N(H292))</f>
        <v/>
      </c>
      <c r="L292" s="47" t="n"/>
      <c r="M292" s="48" t="n"/>
      <c r="N292" s="48" t="n"/>
      <c r="O292" s="4" t="n"/>
      <c r="P292" s="4" t="n"/>
      <c r="Q292" s="4" t="n"/>
      <c r="R292" s="4" t="n"/>
      <c r="S292" s="4" t="n"/>
      <c r="T292" s="4" t="n"/>
      <c r="U292" s="4" t="n"/>
      <c r="V292" s="4" t="n"/>
      <c r="W292" s="4" t="n"/>
      <c r="X292" s="4" t="n"/>
      <c r="Y292" s="4" t="n"/>
      <c r="Z292" s="4" t="n"/>
    </row>
    <row r="293" ht="15.75" customHeight="1" s="371">
      <c r="A293" s="218" t="n"/>
      <c r="B293" s="218" t="n"/>
      <c r="C293" s="218" t="n"/>
      <c r="D293" s="218">
        <f t="array" ref="D293">IF($A293="","",IFERROR(INDEX(PRESUPUESTO!$B$10:$B$174,MATCH($A293,PRESUPUESTO!$A$10:$A$174,0)),"⚠ clave no existe"))</f>
        <v/>
      </c>
      <c r="E293" s="218" t="n"/>
      <c r="F293" s="218">
        <f>IF($A293="","",COUNTIF($A$9:$A$228,$A293))</f>
        <v/>
      </c>
      <c r="G293" s="218" t="n"/>
      <c r="H293" s="218">
        <f>IF($A293="","",SUMIF($A$9:$A$228,$A293,$J$9:$J$228))</f>
        <v/>
      </c>
      <c r="I293" s="218" t="n"/>
      <c r="J293" s="218">
        <f t="array" ref="J293">IF($A293="","",IFERROR(INDEX(PRESUPUESTO!$M$10:$M$174,MATCH($A293,PRESUPUESTO!$A$10:$A$174,0)),0))</f>
        <v/>
      </c>
      <c r="K293" s="218">
        <f>IF($A293="","",N(J293)-N(H293))</f>
        <v/>
      </c>
      <c r="L293" s="47" t="n"/>
      <c r="M293" s="48" t="n"/>
      <c r="N293" s="48" t="n"/>
      <c r="O293" s="4" t="n"/>
      <c r="P293" s="4" t="n"/>
      <c r="Q293" s="4" t="n"/>
      <c r="R293" s="4" t="n"/>
      <c r="S293" s="4" t="n"/>
      <c r="T293" s="4" t="n"/>
      <c r="U293" s="4" t="n"/>
      <c r="V293" s="4" t="n"/>
      <c r="W293" s="4" t="n"/>
      <c r="X293" s="4" t="n"/>
      <c r="Y293" s="4" t="n"/>
      <c r="Z293" s="4" t="n"/>
    </row>
    <row r="294" ht="15.75" customHeight="1" s="371">
      <c r="A294" s="218" t="n"/>
      <c r="B294" s="218" t="n"/>
      <c r="C294" s="218" t="n"/>
      <c r="D294" s="218">
        <f t="array" ref="D294">IF($A294="","",IFERROR(INDEX(PRESUPUESTO!$B$10:$B$174,MATCH($A294,PRESUPUESTO!$A$10:$A$174,0)),"⚠ clave no existe"))</f>
        <v/>
      </c>
      <c r="E294" s="218" t="n"/>
      <c r="F294" s="218">
        <f>IF($A294="","",COUNTIF($A$9:$A$228,$A294))</f>
        <v/>
      </c>
      <c r="G294" s="218" t="n"/>
      <c r="H294" s="218">
        <f>IF($A294="","",SUMIF($A$9:$A$228,$A294,$J$9:$J$228))</f>
        <v/>
      </c>
      <c r="I294" s="218" t="n"/>
      <c r="J294" s="218">
        <f t="array" ref="J294">IF($A294="","",IFERROR(INDEX(PRESUPUESTO!$M$10:$M$174,MATCH($A294,PRESUPUESTO!$A$10:$A$174,0)),0))</f>
        <v/>
      </c>
      <c r="K294" s="218">
        <f>IF($A294="","",N(J294)-N(H294))</f>
        <v/>
      </c>
      <c r="L294" s="47" t="n"/>
      <c r="M294" s="48" t="n"/>
      <c r="N294" s="48" t="n"/>
      <c r="O294" s="4" t="n"/>
      <c r="P294" s="4" t="n"/>
      <c r="Q294" s="4" t="n"/>
      <c r="R294" s="4" t="n"/>
      <c r="S294" s="4" t="n"/>
      <c r="T294" s="4" t="n"/>
      <c r="U294" s="4" t="n"/>
      <c r="V294" s="4" t="n"/>
      <c r="W294" s="4" t="n"/>
      <c r="X294" s="4" t="n"/>
      <c r="Y294" s="4" t="n"/>
      <c r="Z294" s="4" t="n"/>
    </row>
    <row r="295" ht="15.75" customHeight="1" s="371">
      <c r="A295" s="218" t="n"/>
      <c r="B295" s="218" t="n"/>
      <c r="C295" s="218" t="n"/>
      <c r="D295" s="218">
        <f t="array" ref="D295">IF($A295="","",IFERROR(INDEX(PRESUPUESTO!$B$10:$B$174,MATCH($A295,PRESUPUESTO!$A$10:$A$174,0)),"⚠ clave no existe"))</f>
        <v/>
      </c>
      <c r="E295" s="218" t="n"/>
      <c r="F295" s="218">
        <f>IF($A295="","",COUNTIF($A$9:$A$228,$A295))</f>
        <v/>
      </c>
      <c r="G295" s="218" t="n"/>
      <c r="H295" s="218">
        <f>IF($A295="","",SUMIF($A$9:$A$228,$A295,$J$9:$J$228))</f>
        <v/>
      </c>
      <c r="I295" s="218" t="n"/>
      <c r="J295" s="218">
        <f t="array" ref="J295">IF($A295="","",IFERROR(INDEX(PRESUPUESTO!$M$10:$M$174,MATCH($A295,PRESUPUESTO!$A$10:$A$174,0)),0))</f>
        <v/>
      </c>
      <c r="K295" s="218">
        <f>IF($A295="","",N(J295)-N(H295))</f>
        <v/>
      </c>
      <c r="L295" s="47" t="n"/>
      <c r="M295" s="48" t="n"/>
      <c r="N295" s="48" t="n"/>
      <c r="O295" s="4" t="n"/>
      <c r="P295" s="4" t="n"/>
      <c r="Q295" s="4" t="n"/>
      <c r="R295" s="4" t="n"/>
      <c r="S295" s="4" t="n"/>
      <c r="T295" s="4" t="n"/>
      <c r="U295" s="4" t="n"/>
      <c r="V295" s="4" t="n"/>
      <c r="W295" s="4" t="n"/>
      <c r="X295" s="4" t="n"/>
      <c r="Y295" s="4" t="n"/>
      <c r="Z295" s="4" t="n"/>
    </row>
    <row r="296" ht="15.75" customHeight="1" s="371">
      <c r="A296" s="218" t="n"/>
      <c r="B296" s="218" t="n"/>
      <c r="C296" s="218" t="n"/>
      <c r="D296" s="218">
        <f t="array" ref="D296">IF($A296="","",IFERROR(INDEX(PRESUPUESTO!$B$10:$B$174,MATCH($A296,PRESUPUESTO!$A$10:$A$174,0)),"⚠ clave no existe"))</f>
        <v/>
      </c>
      <c r="E296" s="218" t="n"/>
      <c r="F296" s="218">
        <f>IF($A296="","",COUNTIF($A$9:$A$228,$A296))</f>
        <v/>
      </c>
      <c r="G296" s="218" t="n"/>
      <c r="H296" s="218">
        <f>IF($A296="","",SUMIF($A$9:$A$228,$A296,$J$9:$J$228))</f>
        <v/>
      </c>
      <c r="I296" s="218" t="n"/>
      <c r="J296" s="218">
        <f t="array" ref="J296">IF($A296="","",IFERROR(INDEX(PRESUPUESTO!$M$10:$M$174,MATCH($A296,PRESUPUESTO!$A$10:$A$174,0)),0))</f>
        <v/>
      </c>
      <c r="K296" s="218">
        <f>IF($A296="","",N(J296)-N(H296))</f>
        <v/>
      </c>
      <c r="L296" s="47" t="n"/>
      <c r="M296" s="48" t="n"/>
      <c r="N296" s="48" t="n"/>
      <c r="O296" s="4" t="n"/>
      <c r="P296" s="4" t="n"/>
      <c r="Q296" s="4" t="n"/>
      <c r="R296" s="4" t="n"/>
      <c r="S296" s="4" t="n"/>
      <c r="T296" s="4" t="n"/>
      <c r="U296" s="4" t="n"/>
      <c r="V296" s="4" t="n"/>
      <c r="W296" s="4" t="n"/>
      <c r="X296" s="4" t="n"/>
      <c r="Y296" s="4" t="n"/>
      <c r="Z296" s="4" t="n"/>
    </row>
    <row r="297" ht="15.75" customHeight="1" s="371">
      <c r="A297" s="218" t="n"/>
      <c r="B297" s="218" t="n"/>
      <c r="C297" s="218" t="n"/>
      <c r="D297" s="218">
        <f t="array" ref="D297">IF($A297="","",IFERROR(INDEX(PRESUPUESTO!$B$10:$B$174,MATCH($A297,PRESUPUESTO!$A$10:$A$174,0)),"⚠ clave no existe"))</f>
        <v/>
      </c>
      <c r="E297" s="218" t="n"/>
      <c r="F297" s="218">
        <f>IF($A297="","",COUNTIF($A$9:$A$228,$A297))</f>
        <v/>
      </c>
      <c r="G297" s="218" t="n"/>
      <c r="H297" s="218">
        <f>IF($A297="","",SUMIF($A$9:$A$228,$A297,$J$9:$J$228))</f>
        <v/>
      </c>
      <c r="I297" s="218" t="n"/>
      <c r="J297" s="218">
        <f t="array" ref="J297">IF($A297="","",IFERROR(INDEX(PRESUPUESTO!$M$10:$M$174,MATCH($A297,PRESUPUESTO!$A$10:$A$174,0)),0))</f>
        <v/>
      </c>
      <c r="K297" s="218">
        <f>IF($A297="","",N(J297)-N(H297))</f>
        <v/>
      </c>
      <c r="L297" s="47" t="n"/>
      <c r="M297" s="48" t="n"/>
      <c r="N297" s="48" t="n"/>
      <c r="O297" s="4" t="n"/>
      <c r="P297" s="4" t="n"/>
      <c r="Q297" s="4" t="n"/>
      <c r="R297" s="4" t="n"/>
      <c r="S297" s="4" t="n"/>
      <c r="T297" s="4" t="n"/>
      <c r="U297" s="4" t="n"/>
      <c r="V297" s="4" t="n"/>
      <c r="W297" s="4" t="n"/>
      <c r="X297" s="4" t="n"/>
      <c r="Y297" s="4" t="n"/>
      <c r="Z297" s="4" t="n"/>
    </row>
    <row r="298" ht="15.75" customHeight="1" s="371">
      <c r="A298" s="218" t="n"/>
      <c r="B298" s="218" t="n"/>
      <c r="C298" s="218" t="n"/>
      <c r="D298" s="218">
        <f t="array" ref="D298">IF($A298="","",IFERROR(INDEX(PRESUPUESTO!$B$10:$B$174,MATCH($A298,PRESUPUESTO!$A$10:$A$174,0)),"⚠ clave no existe"))</f>
        <v/>
      </c>
      <c r="E298" s="218" t="n"/>
      <c r="F298" s="218">
        <f>IF($A298="","",COUNTIF($A$9:$A$228,$A298))</f>
        <v/>
      </c>
      <c r="G298" s="218" t="n"/>
      <c r="H298" s="218">
        <f>IF($A298="","",SUMIF($A$9:$A$228,$A298,$J$9:$J$228))</f>
        <v/>
      </c>
      <c r="I298" s="218" t="n"/>
      <c r="J298" s="218">
        <f t="array" ref="J298">IF($A298="","",IFERROR(INDEX(PRESUPUESTO!$M$10:$M$174,MATCH($A298,PRESUPUESTO!$A$10:$A$174,0)),0))</f>
        <v/>
      </c>
      <c r="K298" s="218">
        <f>IF($A298="","",N(J298)-N(H298))</f>
        <v/>
      </c>
      <c r="L298" s="47" t="n"/>
      <c r="M298" s="48" t="n"/>
      <c r="N298" s="48" t="n"/>
      <c r="O298" s="4" t="n"/>
      <c r="P298" s="4" t="n"/>
      <c r="Q298" s="4" t="n"/>
      <c r="R298" s="4" t="n"/>
      <c r="S298" s="4" t="n"/>
      <c r="T298" s="4" t="n"/>
      <c r="U298" s="4" t="n"/>
      <c r="V298" s="4" t="n"/>
      <c r="W298" s="4" t="n"/>
      <c r="X298" s="4" t="n"/>
      <c r="Y298" s="4" t="n"/>
      <c r="Z298" s="4" t="n"/>
    </row>
    <row r="299" ht="15.75" customHeight="1" s="371">
      <c r="A299" s="218" t="n"/>
      <c r="B299" s="218" t="n"/>
      <c r="C299" s="218" t="n"/>
      <c r="D299" s="218">
        <f t="array" ref="D299">IF($A299="","",IFERROR(INDEX(PRESUPUESTO!$B$10:$B$174,MATCH($A299,PRESUPUESTO!$A$10:$A$174,0)),"⚠ clave no existe"))</f>
        <v/>
      </c>
      <c r="E299" s="218" t="n"/>
      <c r="F299" s="218">
        <f>IF($A299="","",COUNTIF($A$9:$A$228,$A299))</f>
        <v/>
      </c>
      <c r="G299" s="218" t="n"/>
      <c r="H299" s="218">
        <f>IF($A299="","",SUMIF($A$9:$A$228,$A299,$J$9:$J$228))</f>
        <v/>
      </c>
      <c r="I299" s="218" t="n"/>
      <c r="J299" s="218">
        <f t="array" ref="J299">IF($A299="","",IFERROR(INDEX(PRESUPUESTO!$M$10:$M$174,MATCH($A299,PRESUPUESTO!$A$10:$A$174,0)),0))</f>
        <v/>
      </c>
      <c r="K299" s="218">
        <f>IF($A299="","",N(J299)-N(H299))</f>
        <v/>
      </c>
      <c r="L299" s="47" t="n"/>
      <c r="M299" s="48" t="n"/>
      <c r="N299" s="48" t="n"/>
      <c r="O299" s="4" t="n"/>
      <c r="P299" s="4" t="n"/>
      <c r="Q299" s="4" t="n"/>
      <c r="R299" s="4" t="n"/>
      <c r="S299" s="4" t="n"/>
      <c r="T299" s="4" t="n"/>
      <c r="U299" s="4" t="n"/>
      <c r="V299" s="4" t="n"/>
      <c r="W299" s="4" t="n"/>
      <c r="X299" s="4" t="n"/>
      <c r="Y299" s="4" t="n"/>
      <c r="Z299" s="4" t="n"/>
    </row>
    <row r="300" ht="15.75" customHeight="1" s="371">
      <c r="A300" s="218" t="n"/>
      <c r="B300" s="218" t="n"/>
      <c r="C300" s="218" t="n"/>
      <c r="D300" s="218">
        <f t="array" ref="D300">IF($A300="","",IFERROR(INDEX(PRESUPUESTO!$B$10:$B$174,MATCH($A300,PRESUPUESTO!$A$10:$A$174,0)),"⚠ clave no existe"))</f>
        <v/>
      </c>
      <c r="E300" s="218" t="n"/>
      <c r="F300" s="218">
        <f>IF($A300="","",COUNTIF($A$9:$A$228,$A300))</f>
        <v/>
      </c>
      <c r="G300" s="218" t="n"/>
      <c r="H300" s="218">
        <f>IF($A300="","",SUMIF($A$9:$A$228,$A300,$J$9:$J$228))</f>
        <v/>
      </c>
      <c r="I300" s="218" t="n"/>
      <c r="J300" s="218">
        <f t="array" ref="J300">IF($A300="","",IFERROR(INDEX(PRESUPUESTO!$M$10:$M$174,MATCH($A300,PRESUPUESTO!$A$10:$A$174,0)),0))</f>
        <v/>
      </c>
      <c r="K300" s="218">
        <f>IF($A300="","",N(J300)-N(H300))</f>
        <v/>
      </c>
      <c r="L300" s="47" t="n"/>
      <c r="M300" s="48" t="n"/>
      <c r="N300" s="48" t="n"/>
      <c r="O300" s="4" t="n"/>
      <c r="P300" s="4" t="n"/>
      <c r="Q300" s="4" t="n"/>
      <c r="R300" s="4" t="n"/>
      <c r="S300" s="4" t="n"/>
      <c r="T300" s="4" t="n"/>
      <c r="U300" s="4" t="n"/>
      <c r="V300" s="4" t="n"/>
      <c r="W300" s="4" t="n"/>
      <c r="X300" s="4" t="n"/>
      <c r="Y300" s="4" t="n"/>
      <c r="Z300" s="4" t="n"/>
    </row>
    <row r="301" ht="15.75" customHeight="1" s="371">
      <c r="A301" s="218" t="n"/>
      <c r="B301" s="218" t="n"/>
      <c r="C301" s="218" t="n"/>
      <c r="D301" s="218">
        <f t="array" ref="D301">IF($A301="","",IFERROR(INDEX(PRESUPUESTO!$B$10:$B$174,MATCH($A301,PRESUPUESTO!$A$10:$A$174,0)),"⚠ clave no existe"))</f>
        <v/>
      </c>
      <c r="E301" s="218" t="n"/>
      <c r="F301" s="218">
        <f>IF($A301="","",COUNTIF($A$9:$A$228,$A301))</f>
        <v/>
      </c>
      <c r="G301" s="218" t="n"/>
      <c r="H301" s="218">
        <f>IF($A301="","",SUMIF($A$9:$A$228,$A301,$J$9:$J$228))</f>
        <v/>
      </c>
      <c r="I301" s="218" t="n"/>
      <c r="J301" s="218">
        <f t="array" ref="J301">IF($A301="","",IFERROR(INDEX(PRESUPUESTO!$M$10:$M$174,MATCH($A301,PRESUPUESTO!$A$10:$A$174,0)),0))</f>
        <v/>
      </c>
      <c r="K301" s="218">
        <f>IF($A301="","",N(J301)-N(H301))</f>
        <v/>
      </c>
      <c r="L301" s="47" t="n"/>
      <c r="M301" s="48" t="n"/>
      <c r="N301" s="48" t="n"/>
      <c r="O301" s="4" t="n"/>
      <c r="P301" s="4" t="n"/>
      <c r="Q301" s="4" t="n"/>
      <c r="R301" s="4" t="n"/>
      <c r="S301" s="4" t="n"/>
      <c r="T301" s="4" t="n"/>
      <c r="U301" s="4" t="n"/>
      <c r="V301" s="4" t="n"/>
      <c r="W301" s="4" t="n"/>
      <c r="X301" s="4" t="n"/>
      <c r="Y301" s="4" t="n"/>
      <c r="Z301" s="4" t="n"/>
    </row>
    <row r="302" ht="15.75" customHeight="1" s="371">
      <c r="A302" s="218" t="n"/>
      <c r="B302" s="218" t="n"/>
      <c r="C302" s="218" t="n"/>
      <c r="D302" s="218">
        <f t="array" ref="D302">IF($A302="","",IFERROR(INDEX(PRESUPUESTO!$B$10:$B$174,MATCH($A302,PRESUPUESTO!$A$10:$A$174,0)),"⚠ clave no existe"))</f>
        <v/>
      </c>
      <c r="E302" s="218" t="n"/>
      <c r="F302" s="218">
        <f>IF($A302="","",COUNTIF($A$9:$A$228,$A302))</f>
        <v/>
      </c>
      <c r="G302" s="218" t="n"/>
      <c r="H302" s="218">
        <f>IF($A302="","",SUMIF($A$9:$A$228,$A302,$J$9:$J$228))</f>
        <v/>
      </c>
      <c r="I302" s="218" t="n"/>
      <c r="J302" s="218">
        <f t="array" ref="J302">IF($A302="","",IFERROR(INDEX(PRESUPUESTO!$M$10:$M$174,MATCH($A302,PRESUPUESTO!$A$10:$A$174,0)),0))</f>
        <v/>
      </c>
      <c r="K302" s="218">
        <f>IF($A302="","",N(J302)-N(H302))</f>
        <v/>
      </c>
      <c r="L302" s="47" t="n"/>
      <c r="M302" s="48" t="n"/>
      <c r="N302" s="48" t="n"/>
      <c r="O302" s="4" t="n"/>
      <c r="P302" s="4" t="n"/>
      <c r="Q302" s="4" t="n"/>
      <c r="R302" s="4" t="n"/>
      <c r="S302" s="4" t="n"/>
      <c r="T302" s="4" t="n"/>
      <c r="U302" s="4" t="n"/>
      <c r="V302" s="4" t="n"/>
      <c r="W302" s="4" t="n"/>
      <c r="X302" s="4" t="n"/>
      <c r="Y302" s="4" t="n"/>
      <c r="Z302" s="4" t="n"/>
    </row>
    <row r="303" ht="15.75" customHeight="1" s="371">
      <c r="A303" s="218" t="n"/>
      <c r="B303" s="218" t="n"/>
      <c r="C303" s="218" t="n"/>
      <c r="D303" s="218">
        <f t="array" ref="D303">IF($A303="","",IFERROR(INDEX(PRESUPUESTO!$B$10:$B$174,MATCH($A303,PRESUPUESTO!$A$10:$A$174,0)),"⚠ clave no existe"))</f>
        <v/>
      </c>
      <c r="E303" s="218" t="n"/>
      <c r="F303" s="218">
        <f>IF($A303="","",COUNTIF($A$9:$A$228,$A303))</f>
        <v/>
      </c>
      <c r="G303" s="218" t="n"/>
      <c r="H303" s="218">
        <f>IF($A303="","",SUMIF($A$9:$A$228,$A303,$J$9:$J$228))</f>
        <v/>
      </c>
      <c r="I303" s="218" t="n"/>
      <c r="J303" s="218">
        <f t="array" ref="J303">IF($A303="","",IFERROR(INDEX(PRESUPUESTO!$M$10:$M$174,MATCH($A303,PRESUPUESTO!$A$10:$A$174,0)),0))</f>
        <v/>
      </c>
      <c r="K303" s="218">
        <f>IF($A303="","",N(J303)-N(H303))</f>
        <v/>
      </c>
      <c r="L303" s="47" t="n"/>
      <c r="M303" s="48" t="n"/>
      <c r="N303" s="48" t="n"/>
      <c r="O303" s="4" t="n"/>
      <c r="P303" s="4" t="n"/>
      <c r="Q303" s="4" t="n"/>
      <c r="R303" s="4" t="n"/>
      <c r="S303" s="4" t="n"/>
      <c r="T303" s="4" t="n"/>
      <c r="U303" s="4" t="n"/>
      <c r="V303" s="4" t="n"/>
      <c r="W303" s="4" t="n"/>
      <c r="X303" s="4" t="n"/>
      <c r="Y303" s="4" t="n"/>
      <c r="Z303" s="4" t="n"/>
    </row>
    <row r="304" ht="15.75" customHeight="1" s="371">
      <c r="A304" s="218" t="n"/>
      <c r="B304" s="218" t="n"/>
      <c r="C304" s="218" t="n"/>
      <c r="D304" s="218">
        <f t="array" ref="D304">IF($A304="","",IFERROR(INDEX(PRESUPUESTO!$B$10:$B$174,MATCH($A304,PRESUPUESTO!$A$10:$A$174,0)),"⚠ clave no existe"))</f>
        <v/>
      </c>
      <c r="E304" s="218" t="n"/>
      <c r="F304" s="218">
        <f>IF($A304="","",COUNTIF($A$9:$A$228,$A304))</f>
        <v/>
      </c>
      <c r="G304" s="218" t="n"/>
      <c r="H304" s="218">
        <f>IF($A304="","",SUMIF($A$9:$A$228,$A304,$J$9:$J$228))</f>
        <v/>
      </c>
      <c r="I304" s="218" t="n"/>
      <c r="J304" s="218">
        <f t="array" ref="J304">IF($A304="","",IFERROR(INDEX(PRESUPUESTO!$M$10:$M$174,MATCH($A304,PRESUPUESTO!$A$10:$A$174,0)),0))</f>
        <v/>
      </c>
      <c r="K304" s="218">
        <f>IF($A304="","",N(J304)-N(H304))</f>
        <v/>
      </c>
      <c r="L304" s="47" t="n"/>
      <c r="M304" s="48" t="n"/>
      <c r="N304" s="48" t="n"/>
      <c r="O304" s="4" t="n"/>
      <c r="P304" s="4" t="n"/>
      <c r="Q304" s="4" t="n"/>
      <c r="R304" s="4" t="n"/>
      <c r="S304" s="4" t="n"/>
      <c r="T304" s="4" t="n"/>
      <c r="U304" s="4" t="n"/>
      <c r="V304" s="4" t="n"/>
      <c r="W304" s="4" t="n"/>
      <c r="X304" s="4" t="n"/>
      <c r="Y304" s="4" t="n"/>
      <c r="Z304" s="4" t="n"/>
    </row>
    <row r="305" ht="15.75" customHeight="1" s="371">
      <c r="A305" s="218" t="n"/>
      <c r="B305" s="218" t="n"/>
      <c r="C305" s="218" t="n"/>
      <c r="D305" s="218">
        <f t="array" ref="D305">IF($A305="","",IFERROR(INDEX(PRESUPUESTO!$B$10:$B$174,MATCH($A305,PRESUPUESTO!$A$10:$A$174,0)),"⚠ clave no existe"))</f>
        <v/>
      </c>
      <c r="E305" s="218" t="n"/>
      <c r="F305" s="218">
        <f>IF($A305="","",COUNTIF($A$9:$A$228,$A305))</f>
        <v/>
      </c>
      <c r="G305" s="218" t="n"/>
      <c r="H305" s="218">
        <f>IF($A305="","",SUMIF($A$9:$A$228,$A305,$J$9:$J$228))</f>
        <v/>
      </c>
      <c r="I305" s="218" t="n"/>
      <c r="J305" s="218">
        <f t="array" ref="J305">IF($A305="","",IFERROR(INDEX(PRESUPUESTO!$M$10:$M$174,MATCH($A305,PRESUPUESTO!$A$10:$A$174,0)),0))</f>
        <v/>
      </c>
      <c r="K305" s="218">
        <f>IF($A305="","",N(J305)-N(H305))</f>
        <v/>
      </c>
      <c r="L305" s="47" t="n"/>
      <c r="M305" s="48" t="n"/>
      <c r="N305" s="48" t="n"/>
      <c r="O305" s="4" t="n"/>
      <c r="P305" s="4" t="n"/>
      <c r="Q305" s="4" t="n"/>
      <c r="R305" s="4" t="n"/>
      <c r="S305" s="4" t="n"/>
      <c r="T305" s="4" t="n"/>
      <c r="U305" s="4" t="n"/>
      <c r="V305" s="4" t="n"/>
      <c r="W305" s="4" t="n"/>
      <c r="X305" s="4" t="n"/>
      <c r="Y305" s="4" t="n"/>
      <c r="Z305" s="4" t="n"/>
    </row>
    <row r="306" ht="15.75" customHeight="1" s="371">
      <c r="A306" s="218" t="n"/>
      <c r="B306" s="218" t="n"/>
      <c r="C306" s="218" t="n"/>
      <c r="D306" s="218">
        <f t="array" ref="D306">IF($A306="","",IFERROR(INDEX(PRESUPUESTO!$B$10:$B$174,MATCH($A306,PRESUPUESTO!$A$10:$A$174,0)),"⚠ clave no existe"))</f>
        <v/>
      </c>
      <c r="E306" s="218" t="n"/>
      <c r="F306" s="218">
        <f>IF($A306="","",COUNTIF($A$9:$A$228,$A306))</f>
        <v/>
      </c>
      <c r="G306" s="218" t="n"/>
      <c r="H306" s="218">
        <f>IF($A306="","",SUMIF($A$9:$A$228,$A306,$J$9:$J$228))</f>
        <v/>
      </c>
      <c r="I306" s="218" t="n"/>
      <c r="J306" s="218">
        <f t="array" ref="J306">IF($A306="","",IFERROR(INDEX(PRESUPUESTO!$M$10:$M$174,MATCH($A306,PRESUPUESTO!$A$10:$A$174,0)),0))</f>
        <v/>
      </c>
      <c r="K306" s="218">
        <f>IF($A306="","",N(J306)-N(H306))</f>
        <v/>
      </c>
      <c r="L306" s="47" t="n"/>
      <c r="M306" s="48" t="n"/>
      <c r="N306" s="48" t="n"/>
      <c r="O306" s="4" t="n"/>
      <c r="P306" s="4" t="n"/>
      <c r="Q306" s="4" t="n"/>
      <c r="R306" s="4" t="n"/>
      <c r="S306" s="4" t="n"/>
      <c r="T306" s="4" t="n"/>
      <c r="U306" s="4" t="n"/>
      <c r="V306" s="4" t="n"/>
      <c r="W306" s="4" t="n"/>
      <c r="X306" s="4" t="n"/>
      <c r="Y306" s="4" t="n"/>
      <c r="Z306" s="4" t="n"/>
    </row>
    <row r="307" ht="15.75" customHeight="1" s="371">
      <c r="A307" s="218" t="n"/>
      <c r="B307" s="218" t="n"/>
      <c r="C307" s="218" t="n"/>
      <c r="D307" s="218">
        <f t="array" ref="D307">IF($A307="","",IFERROR(INDEX(PRESUPUESTO!$B$10:$B$174,MATCH($A307,PRESUPUESTO!$A$10:$A$174,0)),"⚠ clave no existe"))</f>
        <v/>
      </c>
      <c r="E307" s="218" t="n"/>
      <c r="F307" s="218">
        <f>IF($A307="","",COUNTIF($A$9:$A$228,$A307))</f>
        <v/>
      </c>
      <c r="G307" s="218" t="n"/>
      <c r="H307" s="218">
        <f>IF($A307="","",SUMIF($A$9:$A$228,$A307,$J$9:$J$228))</f>
        <v/>
      </c>
      <c r="I307" s="218" t="n"/>
      <c r="J307" s="218">
        <f t="array" ref="J307">IF($A307="","",IFERROR(INDEX(PRESUPUESTO!$M$10:$M$174,MATCH($A307,PRESUPUESTO!$A$10:$A$174,0)),0))</f>
        <v/>
      </c>
      <c r="K307" s="218">
        <f>IF($A307="","",N(J307)-N(H307))</f>
        <v/>
      </c>
      <c r="L307" s="47" t="n"/>
      <c r="M307" s="48" t="n"/>
      <c r="N307" s="48" t="n"/>
      <c r="O307" s="4" t="n"/>
      <c r="P307" s="4" t="n"/>
      <c r="Q307" s="4" t="n"/>
      <c r="R307" s="4" t="n"/>
      <c r="S307" s="4" t="n"/>
      <c r="T307" s="4" t="n"/>
      <c r="U307" s="4" t="n"/>
      <c r="V307" s="4" t="n"/>
      <c r="W307" s="4" t="n"/>
      <c r="X307" s="4" t="n"/>
      <c r="Y307" s="4" t="n"/>
      <c r="Z307" s="4" t="n"/>
    </row>
    <row r="308" ht="15.75" customHeight="1" s="371">
      <c r="A308" s="218" t="n"/>
      <c r="B308" s="218" t="n"/>
      <c r="C308" s="218" t="n"/>
      <c r="D308" s="218">
        <f t="array" ref="D308">IF($A308="","",IFERROR(INDEX(PRESUPUESTO!$B$10:$B$174,MATCH($A308,PRESUPUESTO!$A$10:$A$174,0)),"⚠ clave no existe"))</f>
        <v/>
      </c>
      <c r="E308" s="218" t="n"/>
      <c r="F308" s="218">
        <f>IF($A308="","",COUNTIF($A$9:$A$228,$A308))</f>
        <v/>
      </c>
      <c r="G308" s="218" t="n"/>
      <c r="H308" s="218">
        <f>IF($A308="","",SUMIF($A$9:$A$228,$A308,$J$9:$J$228))</f>
        <v/>
      </c>
      <c r="I308" s="218" t="n"/>
      <c r="J308" s="218">
        <f t="array" ref="J308">IF($A308="","",IFERROR(INDEX(PRESUPUESTO!$M$10:$M$174,MATCH($A308,PRESUPUESTO!$A$10:$A$174,0)),0))</f>
        <v/>
      </c>
      <c r="K308" s="218">
        <f>IF($A308="","",N(J308)-N(H308))</f>
        <v/>
      </c>
      <c r="L308" s="47" t="n"/>
      <c r="M308" s="48" t="n"/>
      <c r="N308" s="48" t="n"/>
      <c r="O308" s="4" t="n"/>
      <c r="P308" s="4" t="n"/>
      <c r="Q308" s="4" t="n"/>
      <c r="R308" s="4" t="n"/>
      <c r="S308" s="4" t="n"/>
      <c r="T308" s="4" t="n"/>
      <c r="U308" s="4" t="n"/>
      <c r="V308" s="4" t="n"/>
      <c r="W308" s="4" t="n"/>
      <c r="X308" s="4" t="n"/>
      <c r="Y308" s="4" t="n"/>
      <c r="Z308" s="4" t="n"/>
    </row>
    <row r="309" ht="15.75" customHeight="1" s="371">
      <c r="A309" s="218" t="n"/>
      <c r="B309" s="218" t="n"/>
      <c r="C309" s="218" t="n"/>
      <c r="D309" s="218">
        <f t="array" ref="D309">IF($A309="","",IFERROR(INDEX(PRESUPUESTO!$B$10:$B$174,MATCH($A309,PRESUPUESTO!$A$10:$A$174,0)),"⚠ clave no existe"))</f>
        <v/>
      </c>
      <c r="E309" s="218" t="n"/>
      <c r="F309" s="218">
        <f>IF($A309="","",COUNTIF($A$9:$A$228,$A309))</f>
        <v/>
      </c>
      <c r="G309" s="218" t="n"/>
      <c r="H309" s="218">
        <f>IF($A309="","",SUMIF($A$9:$A$228,$A309,$J$9:$J$228))</f>
        <v/>
      </c>
      <c r="I309" s="218" t="n"/>
      <c r="J309" s="218">
        <f t="array" ref="J309">IF($A309="","",IFERROR(INDEX(PRESUPUESTO!$M$10:$M$174,MATCH($A309,PRESUPUESTO!$A$10:$A$174,0)),0))</f>
        <v/>
      </c>
      <c r="K309" s="218">
        <f>IF($A309="","",N(J309)-N(H309))</f>
        <v/>
      </c>
      <c r="L309" s="47" t="n"/>
      <c r="M309" s="48" t="n"/>
      <c r="N309" s="48" t="n"/>
      <c r="O309" s="4" t="n"/>
      <c r="P309" s="4" t="n"/>
      <c r="Q309" s="4" t="n"/>
      <c r="R309" s="4" t="n"/>
      <c r="S309" s="4" t="n"/>
      <c r="T309" s="4" t="n"/>
      <c r="U309" s="4" t="n"/>
      <c r="V309" s="4" t="n"/>
      <c r="W309" s="4" t="n"/>
      <c r="X309" s="4" t="n"/>
      <c r="Y309" s="4" t="n"/>
      <c r="Z309" s="4" t="n"/>
    </row>
    <row r="310" ht="15.75" customHeight="1" s="371">
      <c r="A310" s="218" t="n"/>
      <c r="B310" s="218" t="n"/>
      <c r="C310" s="218" t="n"/>
      <c r="D310" s="218">
        <f t="array" ref="D310">IF($A310="","",IFERROR(INDEX(PRESUPUESTO!$B$10:$B$174,MATCH($A310,PRESUPUESTO!$A$10:$A$174,0)),"⚠ clave no existe"))</f>
        <v/>
      </c>
      <c r="E310" s="218" t="n"/>
      <c r="F310" s="218">
        <f>IF($A310="","",COUNTIF($A$9:$A$228,$A310))</f>
        <v/>
      </c>
      <c r="G310" s="218" t="n"/>
      <c r="H310" s="218">
        <f>IF($A310="","",SUMIF($A$9:$A$228,$A310,$J$9:$J$228))</f>
        <v/>
      </c>
      <c r="I310" s="218" t="n"/>
      <c r="J310" s="218">
        <f t="array" ref="J310">IF($A310="","",IFERROR(INDEX(PRESUPUESTO!$M$10:$M$174,MATCH($A310,PRESUPUESTO!$A$10:$A$174,0)),0))</f>
        <v/>
      </c>
      <c r="K310" s="218">
        <f>IF($A310="","",N(J310)-N(H310))</f>
        <v/>
      </c>
      <c r="L310" s="47" t="n"/>
      <c r="M310" s="48" t="n"/>
      <c r="N310" s="48" t="n"/>
      <c r="O310" s="4" t="n"/>
      <c r="P310" s="4" t="n"/>
      <c r="Q310" s="4" t="n"/>
      <c r="R310" s="4" t="n"/>
      <c r="S310" s="4" t="n"/>
      <c r="T310" s="4" t="n"/>
      <c r="U310" s="4" t="n"/>
      <c r="V310" s="4" t="n"/>
      <c r="W310" s="4" t="n"/>
      <c r="X310" s="4" t="n"/>
      <c r="Y310" s="4" t="n"/>
      <c r="Z310" s="4" t="n"/>
    </row>
    <row r="311" ht="15.75" customHeight="1" s="371">
      <c r="A311" s="218" t="n"/>
      <c r="B311" s="218" t="n"/>
      <c r="C311" s="218" t="n"/>
      <c r="D311" s="218">
        <f t="array" ref="D311">IF($A311="","",IFERROR(INDEX(PRESUPUESTO!$B$10:$B$174,MATCH($A311,PRESUPUESTO!$A$10:$A$174,0)),"⚠ clave no existe"))</f>
        <v/>
      </c>
      <c r="E311" s="218" t="n"/>
      <c r="F311" s="218">
        <f>IF($A311="","",COUNTIF($A$9:$A$228,$A311))</f>
        <v/>
      </c>
      <c r="G311" s="218" t="n"/>
      <c r="H311" s="218">
        <f>IF($A311="","",SUMIF($A$9:$A$228,$A311,$J$9:$J$228))</f>
        <v/>
      </c>
      <c r="I311" s="218" t="n"/>
      <c r="J311" s="218">
        <f t="array" ref="J311">IF($A311="","",IFERROR(INDEX(PRESUPUESTO!$M$10:$M$174,MATCH($A311,PRESUPUESTO!$A$10:$A$174,0)),0))</f>
        <v/>
      </c>
      <c r="K311" s="218">
        <f>IF($A311="","",N(J311)-N(H311))</f>
        <v/>
      </c>
      <c r="L311" s="47" t="n"/>
      <c r="M311" s="48" t="n"/>
      <c r="N311" s="48" t="n"/>
      <c r="O311" s="4" t="n"/>
      <c r="P311" s="4" t="n"/>
      <c r="Q311" s="4" t="n"/>
      <c r="R311" s="4" t="n"/>
      <c r="S311" s="4" t="n"/>
      <c r="T311" s="4" t="n"/>
      <c r="U311" s="4" t="n"/>
      <c r="V311" s="4" t="n"/>
      <c r="W311" s="4" t="n"/>
      <c r="X311" s="4" t="n"/>
      <c r="Y311" s="4" t="n"/>
      <c r="Z311" s="4" t="n"/>
    </row>
    <row r="312" ht="15.75" customHeight="1" s="371">
      <c r="A312" s="218" t="n"/>
      <c r="B312" s="218" t="n"/>
      <c r="C312" s="218" t="n"/>
      <c r="D312" s="218">
        <f t="array" ref="D312">IF($A312="","",IFERROR(INDEX(PRESUPUESTO!$B$10:$B$174,MATCH($A312,PRESUPUESTO!$A$10:$A$174,0)),"⚠ clave no existe"))</f>
        <v/>
      </c>
      <c r="E312" s="218" t="n"/>
      <c r="F312" s="218">
        <f>IF($A312="","",COUNTIF($A$9:$A$228,$A312))</f>
        <v/>
      </c>
      <c r="G312" s="218" t="n"/>
      <c r="H312" s="218">
        <f>IF($A312="","",SUMIF($A$9:$A$228,$A312,$J$9:$J$228))</f>
        <v/>
      </c>
      <c r="I312" s="218" t="n"/>
      <c r="J312" s="218">
        <f t="array" ref="J312">IF($A312="","",IFERROR(INDEX(PRESUPUESTO!$M$10:$M$174,MATCH($A312,PRESUPUESTO!$A$10:$A$174,0)),0))</f>
        <v/>
      </c>
      <c r="K312" s="218">
        <f>IF($A312="","",N(J312)-N(H312))</f>
        <v/>
      </c>
      <c r="L312" s="47" t="n"/>
      <c r="M312" s="48" t="n"/>
      <c r="N312" s="48" t="n"/>
      <c r="O312" s="4" t="n"/>
      <c r="P312" s="4" t="n"/>
      <c r="Q312" s="4" t="n"/>
      <c r="R312" s="4" t="n"/>
      <c r="S312" s="4" t="n"/>
      <c r="T312" s="4" t="n"/>
      <c r="U312" s="4" t="n"/>
      <c r="V312" s="4" t="n"/>
      <c r="W312" s="4" t="n"/>
      <c r="X312" s="4" t="n"/>
      <c r="Y312" s="4" t="n"/>
      <c r="Z312" s="4" t="n"/>
    </row>
    <row r="313" ht="15.75" customHeight="1" s="371">
      <c r="A313" s="218" t="n"/>
      <c r="B313" s="218" t="n"/>
      <c r="C313" s="218" t="n"/>
      <c r="D313" s="218">
        <f t="array" ref="D313">IF($A313="","",IFERROR(INDEX(PRESUPUESTO!$B$10:$B$174,MATCH($A313,PRESUPUESTO!$A$10:$A$174,0)),"⚠ clave no existe"))</f>
        <v/>
      </c>
      <c r="E313" s="218" t="n"/>
      <c r="F313" s="218">
        <f>IF($A313="","",COUNTIF($A$9:$A$228,$A313))</f>
        <v/>
      </c>
      <c r="G313" s="218" t="n"/>
      <c r="H313" s="218">
        <f>IF($A313="","",SUMIF($A$9:$A$228,$A313,$J$9:$J$228))</f>
        <v/>
      </c>
      <c r="I313" s="218" t="n"/>
      <c r="J313" s="218">
        <f t="array" ref="J313">IF($A313="","",IFERROR(INDEX(PRESUPUESTO!$M$10:$M$174,MATCH($A313,PRESUPUESTO!$A$10:$A$174,0)),0))</f>
        <v/>
      </c>
      <c r="K313" s="218">
        <f>IF($A313="","",N(J313)-N(H313))</f>
        <v/>
      </c>
      <c r="L313" s="47" t="n"/>
      <c r="M313" s="48" t="n"/>
      <c r="N313" s="48" t="n"/>
      <c r="O313" s="4" t="n"/>
      <c r="P313" s="4" t="n"/>
      <c r="Q313" s="4" t="n"/>
      <c r="R313" s="4" t="n"/>
      <c r="S313" s="4" t="n"/>
      <c r="T313" s="4" t="n"/>
      <c r="U313" s="4" t="n"/>
      <c r="V313" s="4" t="n"/>
      <c r="W313" s="4" t="n"/>
      <c r="X313" s="4" t="n"/>
      <c r="Y313" s="4" t="n"/>
      <c r="Z313" s="4" t="n"/>
    </row>
    <row r="314" ht="15.75" customHeight="1" s="371">
      <c r="A314" s="218" t="n"/>
      <c r="B314" s="218" t="n"/>
      <c r="C314" s="218" t="n"/>
      <c r="D314" s="218">
        <f t="array" ref="D314">IF($A314="","",IFERROR(INDEX(PRESUPUESTO!$B$10:$B$174,MATCH($A314,PRESUPUESTO!$A$10:$A$174,0)),"⚠ clave no existe"))</f>
        <v/>
      </c>
      <c r="E314" s="218" t="n"/>
      <c r="F314" s="218">
        <f>IF($A314="","",COUNTIF($A$9:$A$228,$A314))</f>
        <v/>
      </c>
      <c r="G314" s="218" t="n"/>
      <c r="H314" s="218">
        <f>IF($A314="","",SUMIF($A$9:$A$228,$A314,$J$9:$J$228))</f>
        <v/>
      </c>
      <c r="I314" s="218" t="n"/>
      <c r="J314" s="218">
        <f t="array" ref="J314">IF($A314="","",IFERROR(INDEX(PRESUPUESTO!$M$10:$M$174,MATCH($A314,PRESUPUESTO!$A$10:$A$174,0)),0))</f>
        <v/>
      </c>
      <c r="K314" s="218">
        <f>IF($A314="","",N(J314)-N(H314))</f>
        <v/>
      </c>
      <c r="L314" s="47" t="n"/>
      <c r="M314" s="48" t="n"/>
      <c r="N314" s="48" t="n"/>
      <c r="O314" s="4" t="n"/>
      <c r="P314" s="4" t="n"/>
      <c r="Q314" s="4" t="n"/>
      <c r="R314" s="4" t="n"/>
      <c r="S314" s="4" t="n"/>
      <c r="T314" s="4" t="n"/>
      <c r="U314" s="4" t="n"/>
      <c r="V314" s="4" t="n"/>
      <c r="W314" s="4" t="n"/>
      <c r="X314" s="4" t="n"/>
      <c r="Y314" s="4" t="n"/>
      <c r="Z314" s="4" t="n"/>
    </row>
    <row r="315" ht="15.75" customHeight="1" s="371">
      <c r="A315" s="218" t="n"/>
      <c r="B315" s="218" t="n"/>
      <c r="C315" s="218" t="n"/>
      <c r="D315" s="218">
        <f t="array" ref="D315">IF($A315="","",IFERROR(INDEX(PRESUPUESTO!$B$10:$B$174,MATCH($A315,PRESUPUESTO!$A$10:$A$174,0)),"⚠ clave no existe"))</f>
        <v/>
      </c>
      <c r="E315" s="218" t="n"/>
      <c r="F315" s="218">
        <f>IF($A315="","",COUNTIF($A$9:$A$228,$A315))</f>
        <v/>
      </c>
      <c r="G315" s="218" t="n"/>
      <c r="H315" s="218">
        <f>IF($A315="","",SUMIF($A$9:$A$228,$A315,$J$9:$J$228))</f>
        <v/>
      </c>
      <c r="I315" s="218" t="n"/>
      <c r="J315" s="218">
        <f t="array" ref="J315">IF($A315="","",IFERROR(INDEX(PRESUPUESTO!$M$10:$M$174,MATCH($A315,PRESUPUESTO!$A$10:$A$174,0)),0))</f>
        <v/>
      </c>
      <c r="K315" s="218">
        <f>IF($A315="","",N(J315)-N(H315))</f>
        <v/>
      </c>
      <c r="L315" s="47" t="n"/>
      <c r="M315" s="48" t="n"/>
      <c r="N315" s="48" t="n"/>
      <c r="O315" s="4" t="n"/>
      <c r="P315" s="4" t="n"/>
      <c r="Q315" s="4" t="n"/>
      <c r="R315" s="4" t="n"/>
      <c r="S315" s="4" t="n"/>
      <c r="T315" s="4" t="n"/>
      <c r="U315" s="4" t="n"/>
      <c r="V315" s="4" t="n"/>
      <c r="W315" s="4" t="n"/>
      <c r="X315" s="4" t="n"/>
      <c r="Y315" s="4" t="n"/>
      <c r="Z315" s="4" t="n"/>
    </row>
    <row r="316" ht="15.75" customHeight="1" s="371">
      <c r="A316" s="218" t="n"/>
      <c r="B316" s="218" t="n"/>
      <c r="C316" s="218" t="n"/>
      <c r="D316" s="218">
        <f t="array" ref="D316">IF($A316="","",IFERROR(INDEX(PRESUPUESTO!$B$10:$B$174,MATCH($A316,PRESUPUESTO!$A$10:$A$174,0)),"⚠ clave no existe"))</f>
        <v/>
      </c>
      <c r="E316" s="218" t="n"/>
      <c r="F316" s="218">
        <f>IF($A316="","",COUNTIF($A$9:$A$228,$A316))</f>
        <v/>
      </c>
      <c r="G316" s="218" t="n"/>
      <c r="H316" s="218">
        <f>IF($A316="","",SUMIF($A$9:$A$228,$A316,$J$9:$J$228))</f>
        <v/>
      </c>
      <c r="I316" s="218" t="n"/>
      <c r="J316" s="218">
        <f t="array" ref="J316">IF($A316="","",IFERROR(INDEX(PRESUPUESTO!$M$10:$M$174,MATCH($A316,PRESUPUESTO!$A$10:$A$174,0)),0))</f>
        <v/>
      </c>
      <c r="K316" s="218">
        <f>IF($A316="","",N(J316)-N(H316))</f>
        <v/>
      </c>
      <c r="L316" s="47" t="n"/>
      <c r="M316" s="48" t="n"/>
      <c r="N316" s="48" t="n"/>
      <c r="O316" s="4" t="n"/>
      <c r="P316" s="4" t="n"/>
      <c r="Q316" s="4" t="n"/>
      <c r="R316" s="4" t="n"/>
      <c r="S316" s="4" t="n"/>
      <c r="T316" s="4" t="n"/>
      <c r="U316" s="4" t="n"/>
      <c r="V316" s="4" t="n"/>
      <c r="W316" s="4" t="n"/>
      <c r="X316" s="4" t="n"/>
      <c r="Y316" s="4" t="n"/>
      <c r="Z316" s="4" t="n"/>
    </row>
    <row r="317" ht="15.75" customHeight="1" s="371">
      <c r="A317" s="218" t="n"/>
      <c r="B317" s="218" t="n"/>
      <c r="C317" s="218" t="n"/>
      <c r="D317" s="218">
        <f t="array" ref="D317">IF($A317="","",IFERROR(INDEX(PRESUPUESTO!$B$10:$B$174,MATCH($A317,PRESUPUESTO!$A$10:$A$174,0)),"⚠ clave no existe"))</f>
        <v/>
      </c>
      <c r="E317" s="218" t="n"/>
      <c r="F317" s="218">
        <f>IF($A317="","",COUNTIF($A$9:$A$228,$A317))</f>
        <v/>
      </c>
      <c r="G317" s="218" t="n"/>
      <c r="H317" s="218">
        <f>IF($A317="","",SUMIF($A$9:$A$228,$A317,$J$9:$J$228))</f>
        <v/>
      </c>
      <c r="I317" s="218" t="n"/>
      <c r="J317" s="218">
        <f t="array" ref="J317">IF($A317="","",IFERROR(INDEX(PRESUPUESTO!$M$10:$M$174,MATCH($A317,PRESUPUESTO!$A$10:$A$174,0)),0))</f>
        <v/>
      </c>
      <c r="K317" s="218">
        <f>IF($A317="","",N(J317)-N(H317))</f>
        <v/>
      </c>
      <c r="L317" s="47" t="n"/>
      <c r="M317" s="48" t="n"/>
      <c r="N317" s="48" t="n"/>
      <c r="O317" s="4" t="n"/>
      <c r="P317" s="4" t="n"/>
      <c r="Q317" s="4" t="n"/>
      <c r="R317" s="4" t="n"/>
      <c r="S317" s="4" t="n"/>
      <c r="T317" s="4" t="n"/>
      <c r="U317" s="4" t="n"/>
      <c r="V317" s="4" t="n"/>
      <c r="W317" s="4" t="n"/>
      <c r="X317" s="4" t="n"/>
      <c r="Y317" s="4" t="n"/>
      <c r="Z317" s="4" t="n"/>
    </row>
    <row r="318" ht="15.75" customHeight="1" s="371">
      <c r="A318" s="218" t="n"/>
      <c r="B318" s="218" t="n"/>
      <c r="C318" s="218" t="n"/>
      <c r="D318" s="218">
        <f t="array" ref="D318">IF($A318="","",IFERROR(INDEX(PRESUPUESTO!$B$10:$B$174,MATCH($A318,PRESUPUESTO!$A$10:$A$174,0)),"⚠ clave no existe"))</f>
        <v/>
      </c>
      <c r="E318" s="218" t="n"/>
      <c r="F318" s="218">
        <f>IF($A318="","",COUNTIF($A$9:$A$228,$A318))</f>
        <v/>
      </c>
      <c r="G318" s="218" t="n"/>
      <c r="H318" s="218">
        <f>IF($A318="","",SUMIF($A$9:$A$228,$A318,$J$9:$J$228))</f>
        <v/>
      </c>
      <c r="I318" s="218" t="n"/>
      <c r="J318" s="218">
        <f t="array" ref="J318">IF($A318="","",IFERROR(INDEX(PRESUPUESTO!$M$10:$M$174,MATCH($A318,PRESUPUESTO!$A$10:$A$174,0)),0))</f>
        <v/>
      </c>
      <c r="K318" s="218">
        <f>IF($A318="","",N(J318)-N(H318))</f>
        <v/>
      </c>
      <c r="L318" s="47" t="n"/>
      <c r="M318" s="48" t="n"/>
      <c r="N318" s="48" t="n"/>
      <c r="O318" s="4" t="n"/>
      <c r="P318" s="4" t="n"/>
      <c r="Q318" s="4" t="n"/>
      <c r="R318" s="4" t="n"/>
      <c r="S318" s="4" t="n"/>
      <c r="T318" s="4" t="n"/>
      <c r="U318" s="4" t="n"/>
      <c r="V318" s="4" t="n"/>
      <c r="W318" s="4" t="n"/>
      <c r="X318" s="4" t="n"/>
      <c r="Y318" s="4" t="n"/>
      <c r="Z318" s="4" t="n"/>
    </row>
    <row r="319" ht="15.75" customHeight="1" s="371">
      <c r="A319" s="218" t="n"/>
      <c r="B319" s="218" t="n"/>
      <c r="C319" s="218" t="n"/>
      <c r="D319" s="218">
        <f t="array" ref="D319">IF($A319="","",IFERROR(INDEX(PRESUPUESTO!$B$10:$B$174,MATCH($A319,PRESUPUESTO!$A$10:$A$174,0)),"⚠ clave no existe"))</f>
        <v/>
      </c>
      <c r="E319" s="218" t="n"/>
      <c r="F319" s="218">
        <f>IF($A319="","",COUNTIF($A$9:$A$228,$A319))</f>
        <v/>
      </c>
      <c r="G319" s="218" t="n"/>
      <c r="H319" s="218">
        <f>IF($A319="","",SUMIF($A$9:$A$228,$A319,$J$9:$J$228))</f>
        <v/>
      </c>
      <c r="I319" s="218" t="n"/>
      <c r="J319" s="218">
        <f t="array" ref="J319">IF($A319="","",IFERROR(INDEX(PRESUPUESTO!$M$10:$M$174,MATCH($A319,PRESUPUESTO!$A$10:$A$174,0)),0))</f>
        <v/>
      </c>
      <c r="K319" s="218">
        <f>IF($A319="","",N(J319)-N(H319))</f>
        <v/>
      </c>
      <c r="L319" s="47" t="n"/>
      <c r="M319" s="48" t="n"/>
      <c r="N319" s="48" t="n"/>
      <c r="O319" s="4" t="n"/>
      <c r="P319" s="4" t="n"/>
      <c r="Q319" s="4" t="n"/>
      <c r="R319" s="4" t="n"/>
      <c r="S319" s="4" t="n"/>
      <c r="T319" s="4" t="n"/>
      <c r="U319" s="4" t="n"/>
      <c r="V319" s="4" t="n"/>
      <c r="W319" s="4" t="n"/>
      <c r="X319" s="4" t="n"/>
      <c r="Y319" s="4" t="n"/>
      <c r="Z319" s="4" t="n"/>
    </row>
    <row r="320" ht="15.75" customHeight="1" s="371">
      <c r="A320" s="218" t="n"/>
      <c r="B320" s="218" t="n"/>
      <c r="C320" s="218" t="n"/>
      <c r="D320" s="218">
        <f t="array" ref="D320">IF($A320="","",IFERROR(INDEX(PRESUPUESTO!$B$10:$B$174,MATCH($A320,PRESUPUESTO!$A$10:$A$174,0)),"⚠ clave no existe"))</f>
        <v/>
      </c>
      <c r="E320" s="218" t="n"/>
      <c r="F320" s="218">
        <f>IF($A320="","",COUNTIF($A$9:$A$228,$A320))</f>
        <v/>
      </c>
      <c r="G320" s="218" t="n"/>
      <c r="H320" s="218">
        <f>IF($A320="","",SUMIF($A$9:$A$228,$A320,$J$9:$J$228))</f>
        <v/>
      </c>
      <c r="I320" s="218" t="n"/>
      <c r="J320" s="218">
        <f t="array" ref="J320">IF($A320="","",IFERROR(INDEX(PRESUPUESTO!$M$10:$M$174,MATCH($A320,PRESUPUESTO!$A$10:$A$174,0)),0))</f>
        <v/>
      </c>
      <c r="K320" s="218">
        <f>IF($A320="","",N(J320)-N(H320))</f>
        <v/>
      </c>
      <c r="L320" s="47" t="n"/>
      <c r="M320" s="48" t="n"/>
      <c r="N320" s="48" t="n"/>
      <c r="O320" s="4" t="n"/>
      <c r="P320" s="4" t="n"/>
      <c r="Q320" s="4" t="n"/>
      <c r="R320" s="4" t="n"/>
      <c r="S320" s="4" t="n"/>
      <c r="T320" s="4" t="n"/>
      <c r="U320" s="4" t="n"/>
      <c r="V320" s="4" t="n"/>
      <c r="W320" s="4" t="n"/>
      <c r="X320" s="4" t="n"/>
      <c r="Y320" s="4" t="n"/>
      <c r="Z320" s="4" t="n"/>
    </row>
    <row r="321" ht="15.75" customHeight="1" s="371">
      <c r="A321" s="218" t="n"/>
      <c r="B321" s="218" t="n"/>
      <c r="C321" s="218" t="n"/>
      <c r="D321" s="218">
        <f t="array" ref="D321">IF($A321="","",IFERROR(INDEX(PRESUPUESTO!$B$10:$B$174,MATCH($A321,PRESUPUESTO!$A$10:$A$174,0)),"⚠ clave no existe"))</f>
        <v/>
      </c>
      <c r="E321" s="218" t="n"/>
      <c r="F321" s="218">
        <f>IF($A321="","",COUNTIF($A$9:$A$228,$A321))</f>
        <v/>
      </c>
      <c r="G321" s="218" t="n"/>
      <c r="H321" s="218">
        <f>IF($A321="","",SUMIF($A$9:$A$228,$A321,$J$9:$J$228))</f>
        <v/>
      </c>
      <c r="I321" s="218" t="n"/>
      <c r="J321" s="218">
        <f t="array" ref="J321">IF($A321="","",IFERROR(INDEX(PRESUPUESTO!$M$10:$M$174,MATCH($A321,PRESUPUESTO!$A$10:$A$174,0)),0))</f>
        <v/>
      </c>
      <c r="K321" s="218">
        <f>IF($A321="","",N(J321)-N(H321))</f>
        <v/>
      </c>
      <c r="L321" s="47" t="n"/>
      <c r="M321" s="48" t="n"/>
      <c r="N321" s="48" t="n"/>
      <c r="O321" s="4" t="n"/>
      <c r="P321" s="4" t="n"/>
      <c r="Q321" s="4" t="n"/>
      <c r="R321" s="4" t="n"/>
      <c r="S321" s="4" t="n"/>
      <c r="T321" s="4" t="n"/>
      <c r="U321" s="4" t="n"/>
      <c r="V321" s="4" t="n"/>
      <c r="W321" s="4" t="n"/>
      <c r="X321" s="4" t="n"/>
      <c r="Y321" s="4" t="n"/>
      <c r="Z321" s="4" t="n"/>
    </row>
    <row r="322" ht="15.75" customHeight="1" s="371">
      <c r="A322" s="218" t="n"/>
      <c r="B322" s="218" t="n"/>
      <c r="C322" s="218" t="n"/>
      <c r="D322" s="218">
        <f t="array" ref="D322">IF($A322="","",IFERROR(INDEX(PRESUPUESTO!$B$10:$B$174,MATCH($A322,PRESUPUESTO!$A$10:$A$174,0)),"⚠ clave no existe"))</f>
        <v/>
      </c>
      <c r="E322" s="218" t="n"/>
      <c r="F322" s="218">
        <f>IF($A322="","",COUNTIF($A$9:$A$228,$A322))</f>
        <v/>
      </c>
      <c r="G322" s="218" t="n"/>
      <c r="H322" s="218">
        <f>IF($A322="","",SUMIF($A$9:$A$228,$A322,$J$9:$J$228))</f>
        <v/>
      </c>
      <c r="I322" s="218" t="n"/>
      <c r="J322" s="218">
        <f t="array" ref="J322">IF($A322="","",IFERROR(INDEX(PRESUPUESTO!$M$10:$M$174,MATCH($A322,PRESUPUESTO!$A$10:$A$174,0)),0))</f>
        <v/>
      </c>
      <c r="K322" s="218">
        <f>IF($A322="","",N(J322)-N(H322))</f>
        <v/>
      </c>
      <c r="L322" s="47" t="n"/>
      <c r="M322" s="48" t="n"/>
      <c r="N322" s="48" t="n"/>
      <c r="O322" s="4" t="n"/>
      <c r="P322" s="4" t="n"/>
      <c r="Q322" s="4" t="n"/>
      <c r="R322" s="4" t="n"/>
      <c r="S322" s="4" t="n"/>
      <c r="T322" s="4" t="n"/>
      <c r="U322" s="4" t="n"/>
      <c r="V322" s="4" t="n"/>
      <c r="W322" s="4" t="n"/>
      <c r="X322" s="4" t="n"/>
      <c r="Y322" s="4" t="n"/>
      <c r="Z322" s="4" t="n"/>
    </row>
    <row r="323" ht="15.75" customHeight="1" s="371">
      <c r="A323" s="218" t="n"/>
      <c r="B323" s="218" t="n"/>
      <c r="C323" s="218" t="n"/>
      <c r="D323" s="218">
        <f t="array" ref="D323">IF($A323="","",IFERROR(INDEX(PRESUPUESTO!$B$10:$B$174,MATCH($A323,PRESUPUESTO!$A$10:$A$174,0)),"⚠ clave no existe"))</f>
        <v/>
      </c>
      <c r="E323" s="218" t="n"/>
      <c r="F323" s="218">
        <f>IF($A323="","",COUNTIF($A$9:$A$228,$A323))</f>
        <v/>
      </c>
      <c r="G323" s="218" t="n"/>
      <c r="H323" s="218">
        <f>IF($A323="","",SUMIF($A$9:$A$228,$A323,$J$9:$J$228))</f>
        <v/>
      </c>
      <c r="I323" s="218" t="n"/>
      <c r="J323" s="218">
        <f t="array" ref="J323">IF($A323="","",IFERROR(INDEX(PRESUPUESTO!$M$10:$M$174,MATCH($A323,PRESUPUESTO!$A$10:$A$174,0)),0))</f>
        <v/>
      </c>
      <c r="K323" s="218">
        <f>IF($A323="","",N(J323)-N(H323))</f>
        <v/>
      </c>
      <c r="L323" s="47" t="n"/>
      <c r="M323" s="48" t="n"/>
      <c r="N323" s="48" t="n"/>
      <c r="O323" s="4" t="n"/>
      <c r="P323" s="4" t="n"/>
      <c r="Q323" s="4" t="n"/>
      <c r="R323" s="4" t="n"/>
      <c r="S323" s="4" t="n"/>
      <c r="T323" s="4" t="n"/>
      <c r="U323" s="4" t="n"/>
      <c r="V323" s="4" t="n"/>
      <c r="W323" s="4" t="n"/>
      <c r="X323" s="4" t="n"/>
      <c r="Y323" s="4" t="n"/>
      <c r="Z323" s="4" t="n"/>
    </row>
    <row r="324" ht="15.75" customHeight="1" s="371">
      <c r="A324" s="218" t="n"/>
      <c r="B324" s="218" t="n"/>
      <c r="C324" s="218" t="n"/>
      <c r="D324" s="218">
        <f t="array" ref="D324">IF($A324="","",IFERROR(INDEX(PRESUPUESTO!$B$10:$B$174,MATCH($A324,PRESUPUESTO!$A$10:$A$174,0)),"⚠ clave no existe"))</f>
        <v/>
      </c>
      <c r="E324" s="218" t="n"/>
      <c r="F324" s="218">
        <f>IF($A324="","",COUNTIF($A$9:$A$228,$A324))</f>
        <v/>
      </c>
      <c r="G324" s="218" t="n"/>
      <c r="H324" s="218">
        <f>IF($A324="","",SUMIF($A$9:$A$228,$A324,$J$9:$J$228))</f>
        <v/>
      </c>
      <c r="I324" s="218" t="n"/>
      <c r="J324" s="218">
        <f t="array" ref="J324">IF($A324="","",IFERROR(INDEX(PRESUPUESTO!$M$10:$M$174,MATCH($A324,PRESUPUESTO!$A$10:$A$174,0)),0))</f>
        <v/>
      </c>
      <c r="K324" s="218">
        <f>IF($A324="","",N(J324)-N(H324))</f>
        <v/>
      </c>
      <c r="L324" s="47" t="n"/>
      <c r="M324" s="48" t="n"/>
      <c r="N324" s="48" t="n"/>
      <c r="O324" s="4" t="n"/>
      <c r="P324" s="4" t="n"/>
      <c r="Q324" s="4" t="n"/>
      <c r="R324" s="4" t="n"/>
      <c r="S324" s="4" t="n"/>
      <c r="T324" s="4" t="n"/>
      <c r="U324" s="4" t="n"/>
      <c r="V324" s="4" t="n"/>
      <c r="W324" s="4" t="n"/>
      <c r="X324" s="4" t="n"/>
      <c r="Y324" s="4" t="n"/>
      <c r="Z324" s="4" t="n"/>
    </row>
    <row r="325" ht="15.75" customHeight="1" s="371">
      <c r="A325" s="218" t="n"/>
      <c r="B325" s="218" t="n"/>
      <c r="C325" s="218" t="n"/>
      <c r="D325" s="218">
        <f t="array" ref="D325">IF($A325="","",IFERROR(INDEX(PRESUPUESTO!$B$10:$B$174,MATCH($A325,PRESUPUESTO!$A$10:$A$174,0)),"⚠ clave no existe"))</f>
        <v/>
      </c>
      <c r="E325" s="218" t="n"/>
      <c r="F325" s="218">
        <f>IF($A325="","",COUNTIF($A$9:$A$228,$A325))</f>
        <v/>
      </c>
      <c r="G325" s="218" t="n"/>
      <c r="H325" s="218">
        <f>IF($A325="","",SUMIF($A$9:$A$228,$A325,$J$9:$J$228))</f>
        <v/>
      </c>
      <c r="I325" s="218" t="n"/>
      <c r="J325" s="218">
        <f t="array" ref="J325">IF($A325="","",IFERROR(INDEX(PRESUPUESTO!$M$10:$M$174,MATCH($A325,PRESUPUESTO!$A$10:$A$174,0)),0))</f>
        <v/>
      </c>
      <c r="K325" s="218">
        <f>IF($A325="","",N(J325)-N(H325))</f>
        <v/>
      </c>
      <c r="L325" s="47" t="n"/>
      <c r="M325" s="48" t="n"/>
      <c r="N325" s="48" t="n"/>
      <c r="O325" s="4" t="n"/>
      <c r="P325" s="4" t="n"/>
      <c r="Q325" s="4" t="n"/>
      <c r="R325" s="4" t="n"/>
      <c r="S325" s="4" t="n"/>
      <c r="T325" s="4" t="n"/>
      <c r="U325" s="4" t="n"/>
      <c r="V325" s="4" t="n"/>
      <c r="W325" s="4" t="n"/>
      <c r="X325" s="4" t="n"/>
      <c r="Y325" s="4" t="n"/>
      <c r="Z325" s="4" t="n"/>
    </row>
    <row r="326" ht="15.75" customHeight="1" s="371">
      <c r="A326" s="218" t="n"/>
      <c r="B326" s="218" t="n"/>
      <c r="C326" s="218" t="n"/>
      <c r="D326" s="218">
        <f t="array" ref="D326">IF($A326="","",IFERROR(INDEX(PRESUPUESTO!$B$10:$B$174,MATCH($A326,PRESUPUESTO!$A$10:$A$174,0)),"⚠ clave no existe"))</f>
        <v/>
      </c>
      <c r="E326" s="218" t="n"/>
      <c r="F326" s="218">
        <f>IF($A326="","",COUNTIF($A$9:$A$228,$A326))</f>
        <v/>
      </c>
      <c r="G326" s="218" t="n"/>
      <c r="H326" s="218">
        <f>IF($A326="","",SUMIF($A$9:$A$228,$A326,$J$9:$J$228))</f>
        <v/>
      </c>
      <c r="I326" s="218" t="n"/>
      <c r="J326" s="218">
        <f t="array" ref="J326">IF($A326="","",IFERROR(INDEX(PRESUPUESTO!$M$10:$M$174,MATCH($A326,PRESUPUESTO!$A$10:$A$174,0)),0))</f>
        <v/>
      </c>
      <c r="K326" s="218">
        <f>IF($A326="","",N(J326)-N(H326))</f>
        <v/>
      </c>
      <c r="L326" s="47" t="n"/>
      <c r="M326" s="48" t="n"/>
      <c r="N326" s="48" t="n"/>
      <c r="O326" s="4" t="n"/>
      <c r="P326" s="4" t="n"/>
      <c r="Q326" s="4" t="n"/>
      <c r="R326" s="4" t="n"/>
      <c r="S326" s="4" t="n"/>
      <c r="T326" s="4" t="n"/>
      <c r="U326" s="4" t="n"/>
      <c r="V326" s="4" t="n"/>
      <c r="W326" s="4" t="n"/>
      <c r="X326" s="4" t="n"/>
      <c r="Y326" s="4" t="n"/>
      <c r="Z326" s="4" t="n"/>
    </row>
    <row r="327" ht="15.75" customHeight="1" s="371">
      <c r="A327" s="218" t="n"/>
      <c r="B327" s="218" t="n"/>
      <c r="C327" s="218" t="n"/>
      <c r="D327" s="218">
        <f t="array" ref="D327">IF($A327="","",IFERROR(INDEX(PRESUPUESTO!$B$10:$B$174,MATCH($A327,PRESUPUESTO!$A$10:$A$174,0)),"⚠ clave no existe"))</f>
        <v/>
      </c>
      <c r="E327" s="218" t="n"/>
      <c r="F327" s="218">
        <f>IF($A327="","",COUNTIF($A$9:$A$228,$A327))</f>
        <v/>
      </c>
      <c r="G327" s="218" t="n"/>
      <c r="H327" s="218">
        <f>IF($A327="","",SUMIF($A$9:$A$228,$A327,$J$9:$J$228))</f>
        <v/>
      </c>
      <c r="I327" s="218" t="n"/>
      <c r="J327" s="218">
        <f t="array" ref="J327">IF($A327="","",IFERROR(INDEX(PRESUPUESTO!$M$10:$M$174,MATCH($A327,PRESUPUESTO!$A$10:$A$174,0)),0))</f>
        <v/>
      </c>
      <c r="K327" s="218">
        <f>IF($A327="","",N(J327)-N(H327))</f>
        <v/>
      </c>
      <c r="L327" s="47" t="n"/>
      <c r="M327" s="48" t="n"/>
      <c r="N327" s="48" t="n"/>
      <c r="O327" s="4" t="n"/>
      <c r="P327" s="4" t="n"/>
      <c r="Q327" s="4" t="n"/>
      <c r="R327" s="4" t="n"/>
      <c r="S327" s="4" t="n"/>
      <c r="T327" s="4" t="n"/>
      <c r="U327" s="4" t="n"/>
      <c r="V327" s="4" t="n"/>
      <c r="W327" s="4" t="n"/>
      <c r="X327" s="4" t="n"/>
      <c r="Y327" s="4" t="n"/>
      <c r="Z327" s="4" t="n"/>
    </row>
    <row r="328" ht="15.75" customHeight="1" s="371">
      <c r="A328" s="218" t="n"/>
      <c r="B328" s="218" t="n"/>
      <c r="C328" s="218" t="n"/>
      <c r="D328" s="218">
        <f t="array" ref="D328">IF($A328="","",IFERROR(INDEX(PRESUPUESTO!$B$10:$B$174,MATCH($A328,PRESUPUESTO!$A$10:$A$174,0)),"⚠ clave no existe"))</f>
        <v/>
      </c>
      <c r="E328" s="218" t="n"/>
      <c r="F328" s="218">
        <f>IF($A328="","",COUNTIF($A$9:$A$228,$A328))</f>
        <v/>
      </c>
      <c r="G328" s="218" t="n"/>
      <c r="H328" s="218">
        <f>IF($A328="","",SUMIF($A$9:$A$228,$A328,$J$9:$J$228))</f>
        <v/>
      </c>
      <c r="I328" s="218" t="n"/>
      <c r="J328" s="218">
        <f t="array" ref="J328">IF($A328="","",IFERROR(INDEX(PRESUPUESTO!$M$10:$M$174,MATCH($A328,PRESUPUESTO!$A$10:$A$174,0)),0))</f>
        <v/>
      </c>
      <c r="K328" s="218">
        <f>IF($A328="","",N(J328)-N(H328))</f>
        <v/>
      </c>
      <c r="L328" s="47" t="n"/>
      <c r="M328" s="48" t="n"/>
      <c r="N328" s="48" t="n"/>
      <c r="O328" s="4" t="n"/>
      <c r="P328" s="4" t="n"/>
      <c r="Q328" s="4" t="n"/>
      <c r="R328" s="4" t="n"/>
      <c r="S328" s="4" t="n"/>
      <c r="T328" s="4" t="n"/>
      <c r="U328" s="4" t="n"/>
      <c r="V328" s="4" t="n"/>
      <c r="W328" s="4" t="n"/>
      <c r="X328" s="4" t="n"/>
      <c r="Y328" s="4" t="n"/>
      <c r="Z328" s="4" t="n"/>
    </row>
    <row r="329" ht="15.75" customHeight="1" s="371">
      <c r="A329" s="218" t="n"/>
      <c r="B329" s="218" t="n"/>
      <c r="C329" s="218" t="n"/>
      <c r="D329" s="218">
        <f t="array" ref="D329">IF($A329="","",IFERROR(INDEX(PRESUPUESTO!$B$10:$B$174,MATCH($A329,PRESUPUESTO!$A$10:$A$174,0)),"⚠ clave no existe"))</f>
        <v/>
      </c>
      <c r="E329" s="218" t="n"/>
      <c r="F329" s="218">
        <f>IF($A329="","",COUNTIF($A$9:$A$228,$A329))</f>
        <v/>
      </c>
      <c r="G329" s="218" t="n"/>
      <c r="H329" s="218">
        <f>IF($A329="","",SUMIF($A$9:$A$228,$A329,$J$9:$J$228))</f>
        <v/>
      </c>
      <c r="I329" s="218" t="n"/>
      <c r="J329" s="218">
        <f t="array" ref="J329">IF($A329="","",IFERROR(INDEX(PRESUPUESTO!$M$10:$M$174,MATCH($A329,PRESUPUESTO!$A$10:$A$174,0)),0))</f>
        <v/>
      </c>
      <c r="K329" s="218">
        <f>IF($A329="","",N(J329)-N(H329))</f>
        <v/>
      </c>
      <c r="L329" s="47" t="n"/>
      <c r="M329" s="48" t="n"/>
      <c r="N329" s="48" t="n"/>
      <c r="O329" s="4" t="n"/>
      <c r="P329" s="4" t="n"/>
      <c r="Q329" s="4" t="n"/>
      <c r="R329" s="4" t="n"/>
      <c r="S329" s="4" t="n"/>
      <c r="T329" s="4" t="n"/>
      <c r="U329" s="4" t="n"/>
      <c r="V329" s="4" t="n"/>
      <c r="W329" s="4" t="n"/>
      <c r="X329" s="4" t="n"/>
      <c r="Y329" s="4" t="n"/>
      <c r="Z329" s="4" t="n"/>
    </row>
    <row r="330" ht="15.75" customHeight="1" s="371">
      <c r="A330" s="218" t="n"/>
      <c r="B330" s="218" t="n"/>
      <c r="C330" s="218" t="n"/>
      <c r="D330" s="218">
        <f t="array" ref="D330">IF($A330="","",IFERROR(INDEX(PRESUPUESTO!$B$10:$B$174,MATCH($A330,PRESUPUESTO!$A$10:$A$174,0)),"⚠ clave no existe"))</f>
        <v/>
      </c>
      <c r="E330" s="218" t="n"/>
      <c r="F330" s="218">
        <f>IF($A330="","",COUNTIF($A$9:$A$228,$A330))</f>
        <v/>
      </c>
      <c r="G330" s="218" t="n"/>
      <c r="H330" s="218">
        <f>IF($A330="","",SUMIF($A$9:$A$228,$A330,$J$9:$J$228))</f>
        <v/>
      </c>
      <c r="I330" s="218" t="n"/>
      <c r="J330" s="218">
        <f t="array" ref="J330">IF($A330="","",IFERROR(INDEX(PRESUPUESTO!$M$10:$M$174,MATCH($A330,PRESUPUESTO!$A$10:$A$174,0)),0))</f>
        <v/>
      </c>
      <c r="K330" s="218">
        <f>IF($A330="","",N(J330)-N(H330))</f>
        <v/>
      </c>
      <c r="L330" s="47" t="n"/>
      <c r="M330" s="48" t="n"/>
      <c r="N330" s="48" t="n"/>
      <c r="O330" s="4" t="n"/>
      <c r="P330" s="4" t="n"/>
      <c r="Q330" s="4" t="n"/>
      <c r="R330" s="4" t="n"/>
      <c r="S330" s="4" t="n"/>
      <c r="T330" s="4" t="n"/>
      <c r="U330" s="4" t="n"/>
      <c r="V330" s="4" t="n"/>
      <c r="W330" s="4" t="n"/>
      <c r="X330" s="4" t="n"/>
      <c r="Y330" s="4" t="n"/>
      <c r="Z330" s="4" t="n"/>
    </row>
    <row r="331" ht="15.75" customHeight="1" s="371">
      <c r="A331" s="218" t="n"/>
      <c r="B331" s="218" t="n"/>
      <c r="C331" s="218" t="n"/>
      <c r="D331" s="218">
        <f t="array" ref="D331">IF($A331="","",IFERROR(INDEX(PRESUPUESTO!$B$10:$B$174,MATCH($A331,PRESUPUESTO!$A$10:$A$174,0)),"⚠ clave no existe"))</f>
        <v/>
      </c>
      <c r="E331" s="218" t="n"/>
      <c r="F331" s="218">
        <f>IF($A331="","",COUNTIF($A$9:$A$228,$A331))</f>
        <v/>
      </c>
      <c r="G331" s="218" t="n"/>
      <c r="H331" s="218">
        <f>IF($A331="","",SUMIF($A$9:$A$228,$A331,$J$9:$J$228))</f>
        <v/>
      </c>
      <c r="I331" s="218" t="n"/>
      <c r="J331" s="218">
        <f t="array" ref="J331">IF($A331="","",IFERROR(INDEX(PRESUPUESTO!$M$10:$M$174,MATCH($A331,PRESUPUESTO!$A$10:$A$174,0)),0))</f>
        <v/>
      </c>
      <c r="K331" s="218">
        <f>IF($A331="","",N(J331)-N(H331))</f>
        <v/>
      </c>
      <c r="L331" s="47" t="n"/>
      <c r="M331" s="48" t="n"/>
      <c r="N331" s="48" t="n"/>
      <c r="O331" s="4" t="n"/>
      <c r="P331" s="4" t="n"/>
      <c r="Q331" s="4" t="n"/>
      <c r="R331" s="4" t="n"/>
      <c r="S331" s="4" t="n"/>
      <c r="T331" s="4" t="n"/>
      <c r="U331" s="4" t="n"/>
      <c r="V331" s="4" t="n"/>
      <c r="W331" s="4" t="n"/>
      <c r="X331" s="4" t="n"/>
      <c r="Y331" s="4" t="n"/>
      <c r="Z331" s="4" t="n"/>
    </row>
    <row r="332" ht="15.75" customHeight="1" s="371">
      <c r="A332" s="218" t="n"/>
      <c r="B332" s="218" t="n"/>
      <c r="C332" s="218" t="n"/>
      <c r="D332" s="218">
        <f t="array" ref="D332">IF($A332="","",IFERROR(INDEX(PRESUPUESTO!$B$10:$B$174,MATCH($A332,PRESUPUESTO!$A$10:$A$174,0)),"⚠ clave no existe"))</f>
        <v/>
      </c>
      <c r="E332" s="218" t="n"/>
      <c r="F332" s="218">
        <f>IF($A332="","",COUNTIF($A$9:$A$228,$A332))</f>
        <v/>
      </c>
      <c r="G332" s="218" t="n"/>
      <c r="H332" s="218">
        <f>IF($A332="","",SUMIF($A$9:$A$228,$A332,$J$9:$J$228))</f>
        <v/>
      </c>
      <c r="I332" s="218" t="n"/>
      <c r="J332" s="218">
        <f t="array" ref="J332">IF($A332="","",IFERROR(INDEX(PRESUPUESTO!$M$10:$M$174,MATCH($A332,PRESUPUESTO!$A$10:$A$174,0)),0))</f>
        <v/>
      </c>
      <c r="K332" s="218">
        <f>IF($A332="","",N(J332)-N(H332))</f>
        <v/>
      </c>
      <c r="L332" s="47" t="n"/>
      <c r="M332" s="48" t="n"/>
      <c r="N332" s="48" t="n"/>
      <c r="O332" s="4" t="n"/>
      <c r="P332" s="4" t="n"/>
      <c r="Q332" s="4" t="n"/>
      <c r="R332" s="4" t="n"/>
      <c r="S332" s="4" t="n"/>
      <c r="T332" s="4" t="n"/>
      <c r="U332" s="4" t="n"/>
      <c r="V332" s="4" t="n"/>
      <c r="W332" s="4" t="n"/>
      <c r="X332" s="4" t="n"/>
      <c r="Y332" s="4" t="n"/>
      <c r="Z332" s="4" t="n"/>
    </row>
    <row r="333" ht="15.75" customHeight="1" s="371">
      <c r="A333" s="218" t="n"/>
      <c r="B333" s="218" t="n"/>
      <c r="C333" s="218" t="n"/>
      <c r="D333" s="218">
        <f t="array" ref="D333">IF($A333="","",IFERROR(INDEX(PRESUPUESTO!$B$10:$B$174,MATCH($A333,PRESUPUESTO!$A$10:$A$174,0)),"⚠ clave no existe"))</f>
        <v/>
      </c>
      <c r="E333" s="218" t="n"/>
      <c r="F333" s="218">
        <f>IF($A333="","",COUNTIF($A$9:$A$228,$A333))</f>
        <v/>
      </c>
      <c r="G333" s="218" t="n"/>
      <c r="H333" s="218">
        <f>IF($A333="","",SUMIF($A$9:$A$228,$A333,$J$9:$J$228))</f>
        <v/>
      </c>
      <c r="I333" s="218" t="n"/>
      <c r="J333" s="218">
        <f t="array" ref="J333">IF($A333="","",IFERROR(INDEX(PRESUPUESTO!$M$10:$M$174,MATCH($A333,PRESUPUESTO!$A$10:$A$174,0)),0))</f>
        <v/>
      </c>
      <c r="K333" s="218">
        <f>IF($A333="","",N(J333)-N(H333))</f>
        <v/>
      </c>
      <c r="L333" s="47" t="n"/>
      <c r="M333" s="48" t="n"/>
      <c r="N333" s="48" t="n"/>
      <c r="O333" s="4" t="n"/>
      <c r="P333" s="4" t="n"/>
      <c r="Q333" s="4" t="n"/>
      <c r="R333" s="4" t="n"/>
      <c r="S333" s="4" t="n"/>
      <c r="T333" s="4" t="n"/>
      <c r="U333" s="4" t="n"/>
      <c r="V333" s="4" t="n"/>
      <c r="W333" s="4" t="n"/>
      <c r="X333" s="4" t="n"/>
      <c r="Y333" s="4" t="n"/>
      <c r="Z333" s="4" t="n"/>
    </row>
    <row r="334" ht="15.75" customHeight="1" s="371">
      <c r="A334" s="218" t="n"/>
      <c r="B334" s="218" t="n"/>
      <c r="C334" s="218" t="n"/>
      <c r="D334" s="218">
        <f t="array" ref="D334">IF($A334="","",IFERROR(INDEX(PRESUPUESTO!$B$10:$B$174,MATCH($A334,PRESUPUESTO!$A$10:$A$174,0)),"⚠ clave no existe"))</f>
        <v/>
      </c>
      <c r="E334" s="218" t="n"/>
      <c r="F334" s="218">
        <f>IF($A334="","",COUNTIF($A$9:$A$228,$A334))</f>
        <v/>
      </c>
      <c r="G334" s="218" t="n"/>
      <c r="H334" s="218">
        <f>IF($A334="","",SUMIF($A$9:$A$228,$A334,$J$9:$J$228))</f>
        <v/>
      </c>
      <c r="I334" s="218" t="n"/>
      <c r="J334" s="218">
        <f t="array" ref="J334">IF($A334="","",IFERROR(INDEX(PRESUPUESTO!$M$10:$M$174,MATCH($A334,PRESUPUESTO!$A$10:$A$174,0)),0))</f>
        <v/>
      </c>
      <c r="K334" s="218">
        <f>IF($A334="","",N(J334)-N(H334))</f>
        <v/>
      </c>
      <c r="L334" s="47" t="n"/>
      <c r="M334" s="48" t="n"/>
      <c r="N334" s="48" t="n"/>
      <c r="O334" s="4" t="n"/>
      <c r="P334" s="4" t="n"/>
      <c r="Q334" s="4" t="n"/>
      <c r="R334" s="4" t="n"/>
      <c r="S334" s="4" t="n"/>
      <c r="T334" s="4" t="n"/>
      <c r="U334" s="4" t="n"/>
      <c r="V334" s="4" t="n"/>
      <c r="W334" s="4" t="n"/>
      <c r="X334" s="4" t="n"/>
      <c r="Y334" s="4" t="n"/>
      <c r="Z334" s="4" t="n"/>
    </row>
    <row r="335" ht="15.75" customHeight="1" s="371">
      <c r="A335" s="218" t="n"/>
      <c r="B335" s="218" t="n"/>
      <c r="C335" s="218" t="n"/>
      <c r="D335" s="218">
        <f t="array" ref="D335">IF($A335="","",IFERROR(INDEX(PRESUPUESTO!$B$10:$B$174,MATCH($A335,PRESUPUESTO!$A$10:$A$174,0)),"⚠ clave no existe"))</f>
        <v/>
      </c>
      <c r="E335" s="218" t="n"/>
      <c r="F335" s="218">
        <f>IF($A335="","",COUNTIF($A$9:$A$228,$A335))</f>
        <v/>
      </c>
      <c r="G335" s="218" t="n"/>
      <c r="H335" s="218">
        <f>IF($A335="","",SUMIF($A$9:$A$228,$A335,$J$9:$J$228))</f>
        <v/>
      </c>
      <c r="I335" s="218" t="n"/>
      <c r="J335" s="218">
        <f t="array" ref="J335">IF($A335="","",IFERROR(INDEX(PRESUPUESTO!$M$10:$M$174,MATCH($A335,PRESUPUESTO!$A$10:$A$174,0)),0))</f>
        <v/>
      </c>
      <c r="K335" s="218">
        <f>IF($A335="","",N(J335)-N(H335))</f>
        <v/>
      </c>
      <c r="L335" s="47" t="n"/>
      <c r="M335" s="48" t="n"/>
      <c r="N335" s="48" t="n"/>
      <c r="O335" s="4" t="n"/>
      <c r="P335" s="4" t="n"/>
      <c r="Q335" s="4" t="n"/>
      <c r="R335" s="4" t="n"/>
      <c r="S335" s="4" t="n"/>
      <c r="T335" s="4" t="n"/>
      <c r="U335" s="4" t="n"/>
      <c r="V335" s="4" t="n"/>
      <c r="W335" s="4" t="n"/>
      <c r="X335" s="4" t="n"/>
      <c r="Y335" s="4" t="n"/>
      <c r="Z335" s="4" t="n"/>
    </row>
    <row r="336" ht="15.75" customHeight="1" s="371">
      <c r="A336" s="218" t="n"/>
      <c r="B336" s="218" t="n"/>
      <c r="C336" s="218" t="n"/>
      <c r="D336" s="218">
        <f t="array" ref="D336">IF($A336="","",IFERROR(INDEX(PRESUPUESTO!$B$10:$B$174,MATCH($A336,PRESUPUESTO!$A$10:$A$174,0)),"⚠ clave no existe"))</f>
        <v/>
      </c>
      <c r="E336" s="218" t="n"/>
      <c r="F336" s="218">
        <f>IF($A336="","",COUNTIF($A$9:$A$228,$A336))</f>
        <v/>
      </c>
      <c r="G336" s="218" t="n"/>
      <c r="H336" s="218">
        <f>IF($A336="","",SUMIF($A$9:$A$228,$A336,$J$9:$J$228))</f>
        <v/>
      </c>
      <c r="I336" s="218" t="n"/>
      <c r="J336" s="218">
        <f t="array" ref="J336">IF($A336="","",IFERROR(INDEX(PRESUPUESTO!$M$10:$M$174,MATCH($A336,PRESUPUESTO!$A$10:$A$174,0)),0))</f>
        <v/>
      </c>
      <c r="K336" s="218">
        <f>IF($A336="","",N(J336)-N(H336))</f>
        <v/>
      </c>
      <c r="L336" s="47" t="n"/>
      <c r="M336" s="48" t="n"/>
      <c r="N336" s="48" t="n"/>
      <c r="O336" s="4" t="n"/>
      <c r="P336" s="4" t="n"/>
      <c r="Q336" s="4" t="n"/>
      <c r="R336" s="4" t="n"/>
      <c r="S336" s="4" t="n"/>
      <c r="T336" s="4" t="n"/>
      <c r="U336" s="4" t="n"/>
      <c r="V336" s="4" t="n"/>
      <c r="W336" s="4" t="n"/>
      <c r="X336" s="4" t="n"/>
      <c r="Y336" s="4" t="n"/>
      <c r="Z336" s="4" t="n"/>
    </row>
    <row r="337" ht="15.75" customHeight="1" s="371">
      <c r="A337" s="218" t="n"/>
      <c r="B337" s="218" t="n"/>
      <c r="C337" s="218" t="n"/>
      <c r="D337" s="218">
        <f t="array" ref="D337">IF($A337="","",IFERROR(INDEX(PRESUPUESTO!$B$10:$B$174,MATCH($A337,PRESUPUESTO!$A$10:$A$174,0)),"⚠ clave no existe"))</f>
        <v/>
      </c>
      <c r="E337" s="218" t="n"/>
      <c r="F337" s="218">
        <f>IF($A337="","",COUNTIF($A$9:$A$228,$A337))</f>
        <v/>
      </c>
      <c r="G337" s="218" t="n"/>
      <c r="H337" s="218">
        <f>IF($A337="","",SUMIF($A$9:$A$228,$A337,$J$9:$J$228))</f>
        <v/>
      </c>
      <c r="I337" s="218" t="n"/>
      <c r="J337" s="218">
        <f t="array" ref="J337">IF($A337="","",IFERROR(INDEX(PRESUPUESTO!$M$10:$M$174,MATCH($A337,PRESUPUESTO!$A$10:$A$174,0)),0))</f>
        <v/>
      </c>
      <c r="K337" s="218">
        <f>IF($A337="","",N(J337)-N(H337))</f>
        <v/>
      </c>
      <c r="L337" s="47" t="n"/>
      <c r="M337" s="48" t="n"/>
      <c r="N337" s="48" t="n"/>
      <c r="O337" s="4" t="n"/>
      <c r="P337" s="4" t="n"/>
      <c r="Q337" s="4" t="n"/>
      <c r="R337" s="4" t="n"/>
      <c r="S337" s="4" t="n"/>
      <c r="T337" s="4" t="n"/>
      <c r="U337" s="4" t="n"/>
      <c r="V337" s="4" t="n"/>
      <c r="W337" s="4" t="n"/>
      <c r="X337" s="4" t="n"/>
      <c r="Y337" s="4" t="n"/>
      <c r="Z337" s="4" t="n"/>
    </row>
    <row r="338" ht="15.75" customHeight="1" s="371">
      <c r="A338" s="218" t="n"/>
      <c r="B338" s="218" t="n"/>
      <c r="C338" s="218" t="n"/>
      <c r="D338" s="218">
        <f t="array" ref="D338">IF($A338="","",IFERROR(INDEX(PRESUPUESTO!$B$10:$B$174,MATCH($A338,PRESUPUESTO!$A$10:$A$174,0)),"⚠ clave no existe"))</f>
        <v/>
      </c>
      <c r="E338" s="218" t="n"/>
      <c r="F338" s="218">
        <f>IF($A338="","",COUNTIF($A$9:$A$228,$A338))</f>
        <v/>
      </c>
      <c r="G338" s="218" t="n"/>
      <c r="H338" s="218">
        <f>IF($A338="","",SUMIF($A$9:$A$228,$A338,$J$9:$J$228))</f>
        <v/>
      </c>
      <c r="I338" s="218" t="n"/>
      <c r="J338" s="218">
        <f t="array" ref="J338">IF($A338="","",IFERROR(INDEX(PRESUPUESTO!$M$10:$M$174,MATCH($A338,PRESUPUESTO!$A$10:$A$174,0)),0))</f>
        <v/>
      </c>
      <c r="K338" s="218">
        <f>IF($A338="","",N(J338)-N(H338))</f>
        <v/>
      </c>
      <c r="L338" s="47" t="n"/>
      <c r="M338" s="48" t="n"/>
      <c r="N338" s="48" t="n"/>
      <c r="O338" s="4" t="n"/>
      <c r="P338" s="4" t="n"/>
      <c r="Q338" s="4" t="n"/>
      <c r="R338" s="4" t="n"/>
      <c r="S338" s="4" t="n"/>
      <c r="T338" s="4" t="n"/>
      <c r="U338" s="4" t="n"/>
      <c r="V338" s="4" t="n"/>
      <c r="W338" s="4" t="n"/>
      <c r="X338" s="4" t="n"/>
      <c r="Y338" s="4" t="n"/>
      <c r="Z338" s="4" t="n"/>
    </row>
    <row r="339" ht="15.75" customHeight="1" s="371">
      <c r="A339" s="218" t="n"/>
      <c r="B339" s="218" t="n"/>
      <c r="C339" s="218" t="n"/>
      <c r="D339" s="218">
        <f t="array" ref="D339">IF($A339="","",IFERROR(INDEX(PRESUPUESTO!$B$10:$B$174,MATCH($A339,PRESUPUESTO!$A$10:$A$174,0)),"⚠ clave no existe"))</f>
        <v/>
      </c>
      <c r="E339" s="218" t="n"/>
      <c r="F339" s="218">
        <f>IF($A339="","",COUNTIF($A$9:$A$228,$A339))</f>
        <v/>
      </c>
      <c r="G339" s="218" t="n"/>
      <c r="H339" s="218">
        <f>IF($A339="","",SUMIF($A$9:$A$228,$A339,$J$9:$J$228))</f>
        <v/>
      </c>
      <c r="I339" s="218" t="n"/>
      <c r="J339" s="218">
        <f t="array" ref="J339">IF($A339="","",IFERROR(INDEX(PRESUPUESTO!$M$10:$M$174,MATCH($A339,PRESUPUESTO!$A$10:$A$174,0)),0))</f>
        <v/>
      </c>
      <c r="K339" s="218">
        <f>IF($A339="","",N(J339)-N(H339))</f>
        <v/>
      </c>
      <c r="L339" s="47" t="n"/>
      <c r="M339" s="48" t="n"/>
      <c r="N339" s="48" t="n"/>
      <c r="O339" s="4" t="n"/>
      <c r="P339" s="4" t="n"/>
      <c r="Q339" s="4" t="n"/>
      <c r="R339" s="4" t="n"/>
      <c r="S339" s="4" t="n"/>
      <c r="T339" s="4" t="n"/>
      <c r="U339" s="4" t="n"/>
      <c r="V339" s="4" t="n"/>
      <c r="W339" s="4" t="n"/>
      <c r="X339" s="4" t="n"/>
      <c r="Y339" s="4" t="n"/>
      <c r="Z339" s="4" t="n"/>
    </row>
    <row r="340" ht="15.75" customHeight="1" s="371">
      <c r="A340" s="218" t="n"/>
      <c r="B340" s="218" t="n"/>
      <c r="C340" s="218" t="n"/>
      <c r="D340" s="218">
        <f t="array" ref="D340">IF($A340="","",IFERROR(INDEX(PRESUPUESTO!$B$10:$B$174,MATCH($A340,PRESUPUESTO!$A$10:$A$174,0)),"⚠ clave no existe"))</f>
        <v/>
      </c>
      <c r="E340" s="218" t="n"/>
      <c r="F340" s="218">
        <f>IF($A340="","",COUNTIF($A$9:$A$228,$A340))</f>
        <v/>
      </c>
      <c r="G340" s="218" t="n"/>
      <c r="H340" s="218">
        <f>IF($A340="","",SUMIF($A$9:$A$228,$A340,$J$9:$J$228))</f>
        <v/>
      </c>
      <c r="I340" s="218" t="n"/>
      <c r="J340" s="218">
        <f t="array" ref="J340">IF($A340="","",IFERROR(INDEX(PRESUPUESTO!$M$10:$M$174,MATCH($A340,PRESUPUESTO!$A$10:$A$174,0)),0))</f>
        <v/>
      </c>
      <c r="K340" s="218">
        <f>IF($A340="","",N(J340)-N(H340))</f>
        <v/>
      </c>
      <c r="L340" s="47" t="n"/>
      <c r="M340" s="48" t="n"/>
      <c r="N340" s="48" t="n"/>
      <c r="O340" s="4" t="n"/>
      <c r="P340" s="4" t="n"/>
      <c r="Q340" s="4" t="n"/>
      <c r="R340" s="4" t="n"/>
      <c r="S340" s="4" t="n"/>
      <c r="T340" s="4" t="n"/>
      <c r="U340" s="4" t="n"/>
      <c r="V340" s="4" t="n"/>
      <c r="W340" s="4" t="n"/>
      <c r="X340" s="4" t="n"/>
      <c r="Y340" s="4" t="n"/>
      <c r="Z340" s="4" t="n"/>
    </row>
    <row r="341" ht="15.75" customHeight="1" s="371">
      <c r="A341" s="218" t="n"/>
      <c r="B341" s="218" t="n"/>
      <c r="C341" s="218" t="n"/>
      <c r="D341" s="218">
        <f t="array" ref="D341">IF($A341="","",IFERROR(INDEX(PRESUPUESTO!$B$10:$B$174,MATCH($A341,PRESUPUESTO!$A$10:$A$174,0)),"⚠ clave no existe"))</f>
        <v/>
      </c>
      <c r="E341" s="218" t="n"/>
      <c r="F341" s="218">
        <f>IF($A341="","",COUNTIF($A$9:$A$228,$A341))</f>
        <v/>
      </c>
      <c r="G341" s="218" t="n"/>
      <c r="H341" s="218">
        <f>IF($A341="","",SUMIF($A$9:$A$228,$A341,$J$9:$J$228))</f>
        <v/>
      </c>
      <c r="I341" s="218" t="n"/>
      <c r="J341" s="218">
        <f t="array" ref="J341">IF($A341="","",IFERROR(INDEX(PRESUPUESTO!$M$10:$M$174,MATCH($A341,PRESUPUESTO!$A$10:$A$174,0)),0))</f>
        <v/>
      </c>
      <c r="K341" s="218">
        <f>IF($A341="","",N(J341)-N(H341))</f>
        <v/>
      </c>
      <c r="L341" s="47" t="n"/>
      <c r="M341" s="48" t="n"/>
      <c r="N341" s="48" t="n"/>
      <c r="O341" s="4" t="n"/>
      <c r="P341" s="4" t="n"/>
      <c r="Q341" s="4" t="n"/>
      <c r="R341" s="4" t="n"/>
      <c r="S341" s="4" t="n"/>
      <c r="T341" s="4" t="n"/>
      <c r="U341" s="4" t="n"/>
      <c r="V341" s="4" t="n"/>
      <c r="W341" s="4" t="n"/>
      <c r="X341" s="4" t="n"/>
      <c r="Y341" s="4" t="n"/>
      <c r="Z341" s="4" t="n"/>
    </row>
    <row r="342" ht="15.75" customHeight="1" s="371">
      <c r="A342" s="218" t="n"/>
      <c r="B342" s="218" t="n"/>
      <c r="C342" s="218" t="n"/>
      <c r="D342" s="218">
        <f t="array" ref="D342">IF($A342="","",IFERROR(INDEX(PRESUPUESTO!$B$10:$B$174,MATCH($A342,PRESUPUESTO!$A$10:$A$174,0)),"⚠ clave no existe"))</f>
        <v/>
      </c>
      <c r="E342" s="218" t="n"/>
      <c r="F342" s="218">
        <f>IF($A342="","",COUNTIF($A$9:$A$228,$A342))</f>
        <v/>
      </c>
      <c r="G342" s="218" t="n"/>
      <c r="H342" s="218">
        <f>IF($A342="","",SUMIF($A$9:$A$228,$A342,$J$9:$J$228))</f>
        <v/>
      </c>
      <c r="I342" s="218" t="n"/>
      <c r="J342" s="218">
        <f t="array" ref="J342">IF($A342="","",IFERROR(INDEX(PRESUPUESTO!$M$10:$M$174,MATCH($A342,PRESUPUESTO!$A$10:$A$174,0)),0))</f>
        <v/>
      </c>
      <c r="K342" s="218">
        <f>IF($A342="","",N(J342)-N(H342))</f>
        <v/>
      </c>
      <c r="L342" s="47" t="n"/>
      <c r="M342" s="48" t="n"/>
      <c r="N342" s="48" t="n"/>
      <c r="O342" s="4" t="n"/>
      <c r="P342" s="4" t="n"/>
      <c r="Q342" s="4" t="n"/>
      <c r="R342" s="4" t="n"/>
      <c r="S342" s="4" t="n"/>
      <c r="T342" s="4" t="n"/>
      <c r="U342" s="4" t="n"/>
      <c r="V342" s="4" t="n"/>
      <c r="W342" s="4" t="n"/>
      <c r="X342" s="4" t="n"/>
      <c r="Y342" s="4" t="n"/>
      <c r="Z342" s="4" t="n"/>
    </row>
    <row r="343" ht="15.75" customHeight="1" s="371">
      <c r="A343" s="218" t="n"/>
      <c r="B343" s="218" t="n"/>
      <c r="C343" s="218" t="n"/>
      <c r="D343" s="218">
        <f t="array" ref="D343">IF($A343="","",IFERROR(INDEX(PRESUPUESTO!$B$10:$B$174,MATCH($A343,PRESUPUESTO!$A$10:$A$174,0)),"⚠ clave no existe"))</f>
        <v/>
      </c>
      <c r="E343" s="218" t="n"/>
      <c r="F343" s="218">
        <f>IF($A343="","",COUNTIF($A$9:$A$228,$A343))</f>
        <v/>
      </c>
      <c r="G343" s="218" t="n"/>
      <c r="H343" s="218">
        <f>IF($A343="","",SUMIF($A$9:$A$228,$A343,$J$9:$J$228))</f>
        <v/>
      </c>
      <c r="I343" s="218" t="n"/>
      <c r="J343" s="218">
        <f t="array" ref="J343">IF($A343="","",IFERROR(INDEX(PRESUPUESTO!$M$10:$M$174,MATCH($A343,PRESUPUESTO!$A$10:$A$174,0)),0))</f>
        <v/>
      </c>
      <c r="K343" s="218">
        <f>IF($A343="","",N(J343)-N(H343))</f>
        <v/>
      </c>
      <c r="L343" s="47" t="n"/>
      <c r="M343" s="48" t="n"/>
      <c r="N343" s="48" t="n"/>
      <c r="O343" s="4" t="n"/>
      <c r="P343" s="4" t="n"/>
      <c r="Q343" s="4" t="n"/>
      <c r="R343" s="4" t="n"/>
      <c r="S343" s="4" t="n"/>
      <c r="T343" s="4" t="n"/>
      <c r="U343" s="4" t="n"/>
      <c r="V343" s="4" t="n"/>
      <c r="W343" s="4" t="n"/>
      <c r="X343" s="4" t="n"/>
      <c r="Y343" s="4" t="n"/>
      <c r="Z343" s="4" t="n"/>
    </row>
    <row r="344" ht="15.75" customHeight="1" s="371">
      <c r="A344" s="218" t="n"/>
      <c r="B344" s="218" t="n"/>
      <c r="C344" s="218" t="n"/>
      <c r="D344" s="218">
        <f t="array" ref="D344">IF($A344="","",IFERROR(INDEX(PRESUPUESTO!$B$10:$B$174,MATCH($A344,PRESUPUESTO!$A$10:$A$174,0)),"⚠ clave no existe"))</f>
        <v/>
      </c>
      <c r="E344" s="218" t="n"/>
      <c r="F344" s="218">
        <f>IF($A344="","",COUNTIF($A$9:$A$228,$A344))</f>
        <v/>
      </c>
      <c r="G344" s="218" t="n"/>
      <c r="H344" s="218">
        <f>IF($A344="","",SUMIF($A$9:$A$228,$A344,$J$9:$J$228))</f>
        <v/>
      </c>
      <c r="I344" s="218" t="n"/>
      <c r="J344" s="218">
        <f t="array" ref="J344">IF($A344="","",IFERROR(INDEX(PRESUPUESTO!$M$10:$M$174,MATCH($A344,PRESUPUESTO!$A$10:$A$174,0)),0))</f>
        <v/>
      </c>
      <c r="K344" s="218">
        <f>IF($A344="","",N(J344)-N(H344))</f>
        <v/>
      </c>
      <c r="L344" s="47" t="n"/>
      <c r="M344" s="48" t="n"/>
      <c r="N344" s="48" t="n"/>
      <c r="O344" s="4" t="n"/>
      <c r="P344" s="4" t="n"/>
      <c r="Q344" s="4" t="n"/>
      <c r="R344" s="4" t="n"/>
      <c r="S344" s="4" t="n"/>
      <c r="T344" s="4" t="n"/>
      <c r="U344" s="4" t="n"/>
      <c r="V344" s="4" t="n"/>
      <c r="W344" s="4" t="n"/>
      <c r="X344" s="4" t="n"/>
      <c r="Y344" s="4" t="n"/>
      <c r="Z344" s="4" t="n"/>
    </row>
    <row r="345" ht="15.75" customHeight="1" s="371">
      <c r="A345" s="218" t="n"/>
      <c r="B345" s="218" t="n"/>
      <c r="C345" s="218" t="n"/>
      <c r="D345" s="218">
        <f t="array" ref="D345">IF($A345="","",IFERROR(INDEX(PRESUPUESTO!$B$10:$B$174,MATCH($A345,PRESUPUESTO!$A$10:$A$174,0)),"⚠ clave no existe"))</f>
        <v/>
      </c>
      <c r="E345" s="218" t="n"/>
      <c r="F345" s="218">
        <f>IF($A345="","",COUNTIF($A$9:$A$228,$A345))</f>
        <v/>
      </c>
      <c r="G345" s="218" t="n"/>
      <c r="H345" s="218">
        <f>IF($A345="","",SUMIF($A$9:$A$228,$A345,$J$9:$J$228))</f>
        <v/>
      </c>
      <c r="I345" s="218" t="n"/>
      <c r="J345" s="218">
        <f t="array" ref="J345">IF($A345="","",IFERROR(INDEX(PRESUPUESTO!$M$10:$M$174,MATCH($A345,PRESUPUESTO!$A$10:$A$174,0)),0))</f>
        <v/>
      </c>
      <c r="K345" s="218">
        <f>IF($A345="","",N(J345)-N(H345))</f>
        <v/>
      </c>
      <c r="L345" s="47" t="n"/>
      <c r="M345" s="48" t="n"/>
      <c r="N345" s="48" t="n"/>
      <c r="O345" s="4" t="n"/>
      <c r="P345" s="4" t="n"/>
      <c r="Q345" s="4" t="n"/>
      <c r="R345" s="4" t="n"/>
      <c r="S345" s="4" t="n"/>
      <c r="T345" s="4" t="n"/>
      <c r="U345" s="4" t="n"/>
      <c r="V345" s="4" t="n"/>
      <c r="W345" s="4" t="n"/>
      <c r="X345" s="4" t="n"/>
      <c r="Y345" s="4" t="n"/>
      <c r="Z345" s="4" t="n"/>
    </row>
    <row r="346" ht="15.75" customHeight="1" s="371">
      <c r="A346" s="218" t="n"/>
      <c r="B346" s="218" t="n"/>
      <c r="C346" s="218" t="n"/>
      <c r="D346" s="218">
        <f t="array" ref="D346">IF($A346="","",IFERROR(INDEX(PRESUPUESTO!$B$10:$B$174,MATCH($A346,PRESUPUESTO!$A$10:$A$174,0)),"⚠ clave no existe"))</f>
        <v/>
      </c>
      <c r="E346" s="218" t="n"/>
      <c r="F346" s="218">
        <f>IF($A346="","",COUNTIF($A$9:$A$228,$A346))</f>
        <v/>
      </c>
      <c r="G346" s="218" t="n"/>
      <c r="H346" s="218">
        <f>IF($A346="","",SUMIF($A$9:$A$228,$A346,$J$9:$J$228))</f>
        <v/>
      </c>
      <c r="I346" s="218" t="n"/>
      <c r="J346" s="218">
        <f t="array" ref="J346">IF($A346="","",IFERROR(INDEX(PRESUPUESTO!$M$10:$M$174,MATCH($A346,PRESUPUESTO!$A$10:$A$174,0)),0))</f>
        <v/>
      </c>
      <c r="K346" s="218">
        <f>IF($A346="","",N(J346)-N(H346))</f>
        <v/>
      </c>
      <c r="L346" s="47" t="n"/>
      <c r="M346" s="48" t="n"/>
      <c r="N346" s="48" t="n"/>
      <c r="O346" s="4" t="n"/>
      <c r="P346" s="4" t="n"/>
      <c r="Q346" s="4" t="n"/>
      <c r="R346" s="4" t="n"/>
      <c r="S346" s="4" t="n"/>
      <c r="T346" s="4" t="n"/>
      <c r="U346" s="4" t="n"/>
      <c r="V346" s="4" t="n"/>
      <c r="W346" s="4" t="n"/>
      <c r="X346" s="4" t="n"/>
      <c r="Y346" s="4" t="n"/>
      <c r="Z346" s="4" t="n"/>
    </row>
    <row r="347" ht="15.75" customHeight="1" s="371">
      <c r="A347" s="218" t="n"/>
      <c r="B347" s="218" t="n"/>
      <c r="C347" s="218" t="n"/>
      <c r="D347" s="218">
        <f t="array" ref="D347">IF($A347="","",IFERROR(INDEX(PRESUPUESTO!$B$10:$B$174,MATCH($A347,PRESUPUESTO!$A$10:$A$174,0)),"⚠ clave no existe"))</f>
        <v/>
      </c>
      <c r="E347" s="218" t="n"/>
      <c r="F347" s="218">
        <f>IF($A347="","",COUNTIF($A$9:$A$228,$A347))</f>
        <v/>
      </c>
      <c r="G347" s="218" t="n"/>
      <c r="H347" s="218">
        <f>IF($A347="","",SUMIF($A$9:$A$228,$A347,$J$9:$J$228))</f>
        <v/>
      </c>
      <c r="I347" s="218" t="n"/>
      <c r="J347" s="218">
        <f t="array" ref="J347">IF($A347="","",IFERROR(INDEX(PRESUPUESTO!$M$10:$M$174,MATCH($A347,PRESUPUESTO!$A$10:$A$174,0)),0))</f>
        <v/>
      </c>
      <c r="K347" s="218">
        <f>IF($A347="","",N(J347)-N(H347))</f>
        <v/>
      </c>
      <c r="L347" s="47" t="n"/>
      <c r="M347" s="48" t="n"/>
      <c r="N347" s="48" t="n"/>
      <c r="O347" s="4" t="n"/>
      <c r="P347" s="4" t="n"/>
      <c r="Q347" s="4" t="n"/>
      <c r="R347" s="4" t="n"/>
      <c r="S347" s="4" t="n"/>
      <c r="T347" s="4" t="n"/>
      <c r="U347" s="4" t="n"/>
      <c r="V347" s="4" t="n"/>
      <c r="W347" s="4" t="n"/>
      <c r="X347" s="4" t="n"/>
      <c r="Y347" s="4" t="n"/>
      <c r="Z347" s="4" t="n"/>
    </row>
    <row r="348" ht="15.75" customHeight="1" s="371">
      <c r="A348" s="218" t="n"/>
      <c r="B348" s="218" t="n"/>
      <c r="C348" s="218" t="n"/>
      <c r="D348" s="218">
        <f t="array" ref="D348">IF($A348="","",IFERROR(INDEX(PRESUPUESTO!$B$10:$B$174,MATCH($A348,PRESUPUESTO!$A$10:$A$174,0)),"⚠ clave no existe"))</f>
        <v/>
      </c>
      <c r="E348" s="218" t="n"/>
      <c r="F348" s="218">
        <f>IF($A348="","",COUNTIF($A$9:$A$228,$A348))</f>
        <v/>
      </c>
      <c r="G348" s="218" t="n"/>
      <c r="H348" s="218">
        <f>IF($A348="","",SUMIF($A$9:$A$228,$A348,$J$9:$J$228))</f>
        <v/>
      </c>
      <c r="I348" s="218" t="n"/>
      <c r="J348" s="218">
        <f t="array" ref="J348">IF($A348="","",IFERROR(INDEX(PRESUPUESTO!$M$10:$M$174,MATCH($A348,PRESUPUESTO!$A$10:$A$174,0)),0))</f>
        <v/>
      </c>
      <c r="K348" s="218">
        <f>IF($A348="","",N(J348)-N(H348))</f>
        <v/>
      </c>
      <c r="L348" s="47" t="n"/>
      <c r="M348" s="48" t="n"/>
      <c r="N348" s="48" t="n"/>
      <c r="O348" s="4" t="n"/>
      <c r="P348" s="4" t="n"/>
      <c r="Q348" s="4" t="n"/>
      <c r="R348" s="4" t="n"/>
      <c r="S348" s="4" t="n"/>
      <c r="T348" s="4" t="n"/>
      <c r="U348" s="4" t="n"/>
      <c r="V348" s="4" t="n"/>
      <c r="W348" s="4" t="n"/>
      <c r="X348" s="4" t="n"/>
      <c r="Y348" s="4" t="n"/>
      <c r="Z348" s="4" t="n"/>
    </row>
    <row r="349" ht="15.75" customHeight="1" s="371">
      <c r="A349" s="218" t="n"/>
      <c r="B349" s="218" t="n"/>
      <c r="C349" s="218" t="n"/>
      <c r="D349" s="218">
        <f t="array" ref="D349">IF($A349="","",IFERROR(INDEX(PRESUPUESTO!$B$10:$B$174,MATCH($A349,PRESUPUESTO!$A$10:$A$174,0)),"⚠ clave no existe"))</f>
        <v/>
      </c>
      <c r="E349" s="218" t="n"/>
      <c r="F349" s="218">
        <f>IF($A349="","",COUNTIF($A$9:$A$228,$A349))</f>
        <v/>
      </c>
      <c r="G349" s="218" t="n"/>
      <c r="H349" s="218">
        <f>IF($A349="","",SUMIF($A$9:$A$228,$A349,$J$9:$J$228))</f>
        <v/>
      </c>
      <c r="I349" s="218" t="n"/>
      <c r="J349" s="218">
        <f t="array" ref="J349">IF($A349="","",IFERROR(INDEX(PRESUPUESTO!$M$10:$M$174,MATCH($A349,PRESUPUESTO!$A$10:$A$174,0)),0))</f>
        <v/>
      </c>
      <c r="K349" s="218">
        <f>IF($A349="","",N(J349)-N(H349))</f>
        <v/>
      </c>
      <c r="L349" s="47" t="n"/>
      <c r="M349" s="48" t="n"/>
      <c r="N349" s="48" t="n"/>
      <c r="O349" s="4" t="n"/>
      <c r="P349" s="4" t="n"/>
      <c r="Q349" s="4" t="n"/>
      <c r="R349" s="4" t="n"/>
      <c r="S349" s="4" t="n"/>
      <c r="T349" s="4" t="n"/>
      <c r="U349" s="4" t="n"/>
      <c r="V349" s="4" t="n"/>
      <c r="W349" s="4" t="n"/>
      <c r="X349" s="4" t="n"/>
      <c r="Y349" s="4" t="n"/>
      <c r="Z349" s="4" t="n"/>
    </row>
    <row r="350" ht="15.75" customHeight="1" s="371">
      <c r="A350" s="218" t="n"/>
      <c r="B350" s="218" t="n"/>
      <c r="C350" s="218" t="n"/>
      <c r="D350" s="218">
        <f t="array" ref="D350">IF($A350="","",IFERROR(INDEX(PRESUPUESTO!$B$10:$B$174,MATCH($A350,PRESUPUESTO!$A$10:$A$174,0)),"⚠ clave no existe"))</f>
        <v/>
      </c>
      <c r="E350" s="218" t="n"/>
      <c r="F350" s="218">
        <f>IF($A350="","",COUNTIF($A$9:$A$228,$A350))</f>
        <v/>
      </c>
      <c r="G350" s="218" t="n"/>
      <c r="H350" s="218">
        <f>IF($A350="","",SUMIF($A$9:$A$228,$A350,$J$9:$J$228))</f>
        <v/>
      </c>
      <c r="I350" s="218" t="n"/>
      <c r="J350" s="218">
        <f t="array" ref="J350">IF($A350="","",IFERROR(INDEX(PRESUPUESTO!$M$10:$M$174,MATCH($A350,PRESUPUESTO!$A$10:$A$174,0)),0))</f>
        <v/>
      </c>
      <c r="K350" s="218">
        <f>IF($A350="","",N(J350)-N(H350))</f>
        <v/>
      </c>
      <c r="L350" s="47" t="n"/>
      <c r="M350" s="48" t="n"/>
      <c r="N350" s="48" t="n"/>
      <c r="O350" s="4" t="n"/>
      <c r="P350" s="4" t="n"/>
      <c r="Q350" s="4" t="n"/>
      <c r="R350" s="4" t="n"/>
      <c r="S350" s="4" t="n"/>
      <c r="T350" s="4" t="n"/>
      <c r="U350" s="4" t="n"/>
      <c r="V350" s="4" t="n"/>
      <c r="W350" s="4" t="n"/>
      <c r="X350" s="4" t="n"/>
      <c r="Y350" s="4" t="n"/>
      <c r="Z350" s="4" t="n"/>
    </row>
    <row r="351" ht="15.75" customHeight="1" s="371">
      <c r="A351" s="218" t="n"/>
      <c r="B351" s="218" t="n"/>
      <c r="C351" s="218" t="n"/>
      <c r="D351" s="218">
        <f t="array" ref="D351">IF($A351="","",IFERROR(INDEX(PRESUPUESTO!$B$10:$B$174,MATCH($A351,PRESUPUESTO!$A$10:$A$174,0)),"⚠ clave no existe"))</f>
        <v/>
      </c>
      <c r="E351" s="218" t="n"/>
      <c r="F351" s="218">
        <f>IF($A351="","",COUNTIF($A$9:$A$228,$A351))</f>
        <v/>
      </c>
      <c r="G351" s="218" t="n"/>
      <c r="H351" s="218">
        <f>IF($A351="","",SUMIF($A$9:$A$228,$A351,$J$9:$J$228))</f>
        <v/>
      </c>
      <c r="I351" s="218" t="n"/>
      <c r="J351" s="218">
        <f t="array" ref="J351">IF($A351="","",IFERROR(INDEX(PRESUPUESTO!$M$10:$M$174,MATCH($A351,PRESUPUESTO!$A$10:$A$174,0)),0))</f>
        <v/>
      </c>
      <c r="K351" s="218">
        <f>IF($A351="","",N(J351)-N(H351))</f>
        <v/>
      </c>
      <c r="L351" s="47" t="n"/>
      <c r="M351" s="48" t="n"/>
      <c r="N351" s="48" t="n"/>
      <c r="O351" s="4" t="n"/>
      <c r="P351" s="4" t="n"/>
      <c r="Q351" s="4" t="n"/>
      <c r="R351" s="4" t="n"/>
      <c r="S351" s="4" t="n"/>
      <c r="T351" s="4" t="n"/>
      <c r="U351" s="4" t="n"/>
      <c r="V351" s="4" t="n"/>
      <c r="W351" s="4" t="n"/>
      <c r="X351" s="4" t="n"/>
      <c r="Y351" s="4" t="n"/>
      <c r="Z351" s="4" t="n"/>
    </row>
    <row r="352" ht="15.75" customHeight="1" s="371">
      <c r="A352" s="218" t="n"/>
      <c r="B352" s="218" t="n"/>
      <c r="C352" s="218" t="n"/>
      <c r="D352" s="218">
        <f t="array" ref="D352">IF($A352="","",IFERROR(INDEX(PRESUPUESTO!$B$10:$B$174,MATCH($A352,PRESUPUESTO!$A$10:$A$174,0)),"⚠ clave no existe"))</f>
        <v/>
      </c>
      <c r="E352" s="218" t="n"/>
      <c r="F352" s="218">
        <f>IF($A352="","",COUNTIF($A$9:$A$228,$A352))</f>
        <v/>
      </c>
      <c r="G352" s="218" t="n"/>
      <c r="H352" s="218">
        <f>IF($A352="","",SUMIF($A$9:$A$228,$A352,$J$9:$J$228))</f>
        <v/>
      </c>
      <c r="I352" s="218" t="n"/>
      <c r="J352" s="218">
        <f t="array" ref="J352">IF($A352="","",IFERROR(INDEX(PRESUPUESTO!$M$10:$M$174,MATCH($A352,PRESUPUESTO!$A$10:$A$174,0)),0))</f>
        <v/>
      </c>
      <c r="K352" s="218">
        <f>IF($A352="","",N(J352)-N(H352))</f>
        <v/>
      </c>
      <c r="L352" s="47" t="n"/>
      <c r="M352" s="48" t="n"/>
      <c r="N352" s="48" t="n"/>
      <c r="O352" s="4" t="n"/>
      <c r="P352" s="4" t="n"/>
      <c r="Q352" s="4" t="n"/>
      <c r="R352" s="4" t="n"/>
      <c r="S352" s="4" t="n"/>
      <c r="T352" s="4" t="n"/>
      <c r="U352" s="4" t="n"/>
      <c r="V352" s="4" t="n"/>
      <c r="W352" s="4" t="n"/>
      <c r="X352" s="4" t="n"/>
      <c r="Y352" s="4" t="n"/>
      <c r="Z352" s="4" t="n"/>
    </row>
    <row r="353" ht="15.75" customHeight="1" s="371">
      <c r="A353" s="218" t="n"/>
      <c r="B353" s="218" t="n"/>
      <c r="C353" s="218" t="n"/>
      <c r="D353" s="218">
        <f t="array" ref="D353">IF($A353="","",IFERROR(INDEX(PRESUPUESTO!$B$10:$B$174,MATCH($A353,PRESUPUESTO!$A$10:$A$174,0)),"⚠ clave no existe"))</f>
        <v/>
      </c>
      <c r="E353" s="218" t="n"/>
      <c r="F353" s="218">
        <f>IF($A353="","",COUNTIF($A$9:$A$228,$A353))</f>
        <v/>
      </c>
      <c r="G353" s="218" t="n"/>
      <c r="H353" s="218">
        <f>IF($A353="","",SUMIF($A$9:$A$228,$A353,$J$9:$J$228))</f>
        <v/>
      </c>
      <c r="I353" s="218" t="n"/>
      <c r="J353" s="218">
        <f t="array" ref="J353">IF($A353="","",IFERROR(INDEX(PRESUPUESTO!$M$10:$M$174,MATCH($A353,PRESUPUESTO!$A$10:$A$174,0)),0))</f>
        <v/>
      </c>
      <c r="K353" s="218">
        <f>IF($A353="","",N(J353)-N(H353))</f>
        <v/>
      </c>
      <c r="L353" s="47" t="n"/>
      <c r="M353" s="48" t="n"/>
      <c r="N353" s="48" t="n"/>
      <c r="O353" s="4" t="n"/>
      <c r="P353" s="4" t="n"/>
      <c r="Q353" s="4" t="n"/>
      <c r="R353" s="4" t="n"/>
      <c r="S353" s="4" t="n"/>
      <c r="T353" s="4" t="n"/>
      <c r="U353" s="4" t="n"/>
      <c r="V353" s="4" t="n"/>
      <c r="W353" s="4" t="n"/>
      <c r="X353" s="4" t="n"/>
      <c r="Y353" s="4" t="n"/>
      <c r="Z353" s="4" t="n"/>
    </row>
    <row r="354" ht="15.75" customHeight="1" s="371">
      <c r="A354" s="218" t="n"/>
      <c r="B354" s="218" t="n"/>
      <c r="C354" s="218" t="n"/>
      <c r="D354" s="218">
        <f t="array" ref="D354">IF($A354="","",IFERROR(INDEX(PRESUPUESTO!$B$10:$B$174,MATCH($A354,PRESUPUESTO!$A$10:$A$174,0)),"⚠ clave no existe"))</f>
        <v/>
      </c>
      <c r="E354" s="218" t="n"/>
      <c r="F354" s="218">
        <f>IF($A354="","",COUNTIF($A$9:$A$228,$A354))</f>
        <v/>
      </c>
      <c r="G354" s="218" t="n"/>
      <c r="H354" s="218">
        <f>IF($A354="","",SUMIF($A$9:$A$228,$A354,$J$9:$J$228))</f>
        <v/>
      </c>
      <c r="I354" s="218" t="n"/>
      <c r="J354" s="218">
        <f t="array" ref="J354">IF($A354="","",IFERROR(INDEX(PRESUPUESTO!$M$10:$M$174,MATCH($A354,PRESUPUESTO!$A$10:$A$174,0)),0))</f>
        <v/>
      </c>
      <c r="K354" s="218">
        <f>IF($A354="","",N(J354)-N(H354))</f>
        <v/>
      </c>
      <c r="L354" s="47" t="n"/>
      <c r="M354" s="48" t="n"/>
      <c r="N354" s="48" t="n"/>
      <c r="O354" s="4" t="n"/>
      <c r="P354" s="4" t="n"/>
      <c r="Q354" s="4" t="n"/>
      <c r="R354" s="4" t="n"/>
      <c r="S354" s="4" t="n"/>
      <c r="T354" s="4" t="n"/>
      <c r="U354" s="4" t="n"/>
      <c r="V354" s="4" t="n"/>
      <c r="W354" s="4" t="n"/>
      <c r="X354" s="4" t="n"/>
      <c r="Y354" s="4" t="n"/>
      <c r="Z354" s="4" t="n"/>
    </row>
    <row r="355" ht="15.75" customHeight="1" s="371">
      <c r="A355" s="218" t="n"/>
      <c r="B355" s="218" t="n"/>
      <c r="C355" s="218" t="n"/>
      <c r="D355" s="218">
        <f t="array" ref="D355">IF($A355="","",IFERROR(INDEX(PRESUPUESTO!$B$10:$B$174,MATCH($A355,PRESUPUESTO!$A$10:$A$174,0)),"⚠ clave no existe"))</f>
        <v/>
      </c>
      <c r="E355" s="218" t="n"/>
      <c r="F355" s="218">
        <f>IF($A355="","",COUNTIF($A$9:$A$228,$A355))</f>
        <v/>
      </c>
      <c r="G355" s="218" t="n"/>
      <c r="H355" s="218">
        <f>IF($A355="","",SUMIF($A$9:$A$228,$A355,$J$9:$J$228))</f>
        <v/>
      </c>
      <c r="I355" s="218" t="n"/>
      <c r="J355" s="218">
        <f t="array" ref="J355">IF($A355="","",IFERROR(INDEX(PRESUPUESTO!$M$10:$M$174,MATCH($A355,PRESUPUESTO!$A$10:$A$174,0)),0))</f>
        <v/>
      </c>
      <c r="K355" s="218">
        <f>IF($A355="","",N(J355)-N(H355))</f>
        <v/>
      </c>
      <c r="L355" s="47" t="n"/>
      <c r="M355" s="48" t="n"/>
      <c r="N355" s="48" t="n"/>
      <c r="O355" s="4" t="n"/>
      <c r="P355" s="4" t="n"/>
      <c r="Q355" s="4" t="n"/>
      <c r="R355" s="4" t="n"/>
      <c r="S355" s="4" t="n"/>
      <c r="T355" s="4" t="n"/>
      <c r="U355" s="4" t="n"/>
      <c r="V355" s="4" t="n"/>
      <c r="W355" s="4" t="n"/>
      <c r="X355" s="4" t="n"/>
      <c r="Y355" s="4" t="n"/>
      <c r="Z355" s="4" t="n"/>
    </row>
    <row r="356" ht="15.75" customHeight="1" s="371">
      <c r="A356" s="218" t="n"/>
      <c r="B356" s="218" t="n"/>
      <c r="C356" s="218" t="n"/>
      <c r="D356" s="218">
        <f t="array" ref="D356">IF($A356="","",IFERROR(INDEX(PRESUPUESTO!$B$10:$B$174,MATCH($A356,PRESUPUESTO!$A$10:$A$174,0)),"⚠ clave no existe"))</f>
        <v/>
      </c>
      <c r="E356" s="218" t="n"/>
      <c r="F356" s="218">
        <f>IF($A356="","",COUNTIF($A$9:$A$228,$A356))</f>
        <v/>
      </c>
      <c r="G356" s="218" t="n"/>
      <c r="H356" s="218">
        <f>IF($A356="","",SUMIF($A$9:$A$228,$A356,$J$9:$J$228))</f>
        <v/>
      </c>
      <c r="I356" s="218" t="n"/>
      <c r="J356" s="218">
        <f t="array" ref="J356">IF($A356="","",IFERROR(INDEX(PRESUPUESTO!$M$10:$M$174,MATCH($A356,PRESUPUESTO!$A$10:$A$174,0)),0))</f>
        <v/>
      </c>
      <c r="K356" s="218">
        <f>IF($A356="","",N(J356)-N(H356))</f>
        <v/>
      </c>
      <c r="L356" s="47" t="n"/>
      <c r="M356" s="48" t="n"/>
      <c r="N356" s="48" t="n"/>
      <c r="O356" s="4" t="n"/>
      <c r="P356" s="4" t="n"/>
      <c r="Q356" s="4" t="n"/>
      <c r="R356" s="4" t="n"/>
      <c r="S356" s="4" t="n"/>
      <c r="T356" s="4" t="n"/>
      <c r="U356" s="4" t="n"/>
      <c r="V356" s="4" t="n"/>
      <c r="W356" s="4" t="n"/>
      <c r="X356" s="4" t="n"/>
      <c r="Y356" s="4" t="n"/>
      <c r="Z356" s="4" t="n"/>
    </row>
    <row r="357" ht="15.75" customHeight="1" s="371">
      <c r="A357" s="218" t="n"/>
      <c r="B357" s="218" t="n"/>
      <c r="C357" s="218" t="n"/>
      <c r="D357" s="218">
        <f t="array" ref="D357">IF($A357="","",IFERROR(INDEX(PRESUPUESTO!$B$10:$B$174,MATCH($A357,PRESUPUESTO!$A$10:$A$174,0)),"⚠ clave no existe"))</f>
        <v/>
      </c>
      <c r="E357" s="218" t="n"/>
      <c r="F357" s="218">
        <f>IF($A357="","",COUNTIF($A$9:$A$228,$A357))</f>
        <v/>
      </c>
      <c r="G357" s="218" t="n"/>
      <c r="H357" s="218">
        <f>IF($A357="","",SUMIF($A$9:$A$228,$A357,$J$9:$J$228))</f>
        <v/>
      </c>
      <c r="I357" s="218" t="n"/>
      <c r="J357" s="218">
        <f t="array" ref="J357">IF($A357="","",IFERROR(INDEX(PRESUPUESTO!$M$10:$M$174,MATCH($A357,PRESUPUESTO!$A$10:$A$174,0)),0))</f>
        <v/>
      </c>
      <c r="K357" s="218">
        <f>IF($A357="","",N(J357)-N(H357))</f>
        <v/>
      </c>
      <c r="L357" s="47" t="n"/>
      <c r="M357" s="48" t="n"/>
      <c r="N357" s="48" t="n"/>
      <c r="O357" s="4" t="n"/>
      <c r="P357" s="4" t="n"/>
      <c r="Q357" s="4" t="n"/>
      <c r="R357" s="4" t="n"/>
      <c r="S357" s="4" t="n"/>
      <c r="T357" s="4" t="n"/>
      <c r="U357" s="4" t="n"/>
      <c r="V357" s="4" t="n"/>
      <c r="W357" s="4" t="n"/>
      <c r="X357" s="4" t="n"/>
      <c r="Y357" s="4" t="n"/>
      <c r="Z357" s="4" t="n"/>
    </row>
    <row r="358" ht="15.75" customHeight="1" s="371">
      <c r="A358" s="218" t="n"/>
      <c r="B358" s="218" t="n"/>
      <c r="C358" s="218" t="n"/>
      <c r="D358" s="218">
        <f t="array" ref="D358">IF($A358="","",IFERROR(INDEX(PRESUPUESTO!$B$10:$B$174,MATCH($A358,PRESUPUESTO!$A$10:$A$174,0)),"⚠ clave no existe"))</f>
        <v/>
      </c>
      <c r="E358" s="218" t="n"/>
      <c r="F358" s="218">
        <f>IF($A358="","",COUNTIF($A$9:$A$228,$A358))</f>
        <v/>
      </c>
      <c r="G358" s="218" t="n"/>
      <c r="H358" s="218">
        <f>IF($A358="","",SUMIF($A$9:$A$228,$A358,$J$9:$J$228))</f>
        <v/>
      </c>
      <c r="I358" s="218" t="n"/>
      <c r="J358" s="218">
        <f t="array" ref="J358">IF($A358="","",IFERROR(INDEX(PRESUPUESTO!$M$10:$M$174,MATCH($A358,PRESUPUESTO!$A$10:$A$174,0)),0))</f>
        <v/>
      </c>
      <c r="K358" s="218">
        <f>IF($A358="","",N(J358)-N(H358))</f>
        <v/>
      </c>
      <c r="L358" s="47" t="n"/>
      <c r="M358" s="48" t="n"/>
      <c r="N358" s="48" t="n"/>
      <c r="O358" s="4" t="n"/>
      <c r="P358" s="4" t="n"/>
      <c r="Q358" s="4" t="n"/>
      <c r="R358" s="4" t="n"/>
      <c r="S358" s="4" t="n"/>
      <c r="T358" s="4" t="n"/>
      <c r="U358" s="4" t="n"/>
      <c r="V358" s="4" t="n"/>
      <c r="W358" s="4" t="n"/>
      <c r="X358" s="4" t="n"/>
      <c r="Y358" s="4" t="n"/>
      <c r="Z358" s="4" t="n"/>
    </row>
    <row r="359" ht="15.75" customHeight="1" s="371">
      <c r="A359" s="218" t="n"/>
      <c r="B359" s="218" t="n"/>
      <c r="C359" s="218" t="n"/>
      <c r="D359" s="218">
        <f t="array" ref="D359">IF($A359="","",IFERROR(INDEX(PRESUPUESTO!$B$10:$B$174,MATCH($A359,PRESUPUESTO!$A$10:$A$174,0)),"⚠ clave no existe"))</f>
        <v/>
      </c>
      <c r="E359" s="218" t="n"/>
      <c r="F359" s="218">
        <f>IF($A359="","",COUNTIF($A$9:$A$228,$A359))</f>
        <v/>
      </c>
      <c r="G359" s="218" t="n"/>
      <c r="H359" s="218">
        <f>IF($A359="","",SUMIF($A$9:$A$228,$A359,$J$9:$J$228))</f>
        <v/>
      </c>
      <c r="I359" s="218" t="n"/>
      <c r="J359" s="218">
        <f t="array" ref="J359">IF($A359="","",IFERROR(INDEX(PRESUPUESTO!$M$10:$M$174,MATCH($A359,PRESUPUESTO!$A$10:$A$174,0)),0))</f>
        <v/>
      </c>
      <c r="K359" s="218">
        <f>IF($A359="","",N(J359)-N(H359))</f>
        <v/>
      </c>
      <c r="L359" s="47" t="n"/>
      <c r="M359" s="48" t="n"/>
      <c r="N359" s="48" t="n"/>
      <c r="O359" s="4" t="n"/>
      <c r="P359" s="4" t="n"/>
      <c r="Q359" s="4" t="n"/>
      <c r="R359" s="4" t="n"/>
      <c r="S359" s="4" t="n"/>
      <c r="T359" s="4" t="n"/>
      <c r="U359" s="4" t="n"/>
      <c r="V359" s="4" t="n"/>
      <c r="W359" s="4" t="n"/>
      <c r="X359" s="4" t="n"/>
      <c r="Y359" s="4" t="n"/>
      <c r="Z359" s="4" t="n"/>
    </row>
    <row r="360" ht="15.75" customHeight="1" s="371">
      <c r="A360" s="218" t="n"/>
      <c r="B360" s="218" t="n"/>
      <c r="C360" s="218" t="n"/>
      <c r="D360" s="218">
        <f t="array" ref="D360">IF($A360="","",IFERROR(INDEX(PRESUPUESTO!$B$10:$B$174,MATCH($A360,PRESUPUESTO!$A$10:$A$174,0)),"⚠ clave no existe"))</f>
        <v/>
      </c>
      <c r="E360" s="218" t="n"/>
      <c r="F360" s="218">
        <f>IF($A360="","",COUNTIF($A$9:$A$228,$A360))</f>
        <v/>
      </c>
      <c r="G360" s="218" t="n"/>
      <c r="H360" s="218">
        <f>IF($A360="","",SUMIF($A$9:$A$228,$A360,$J$9:$J$228))</f>
        <v/>
      </c>
      <c r="I360" s="218" t="n"/>
      <c r="J360" s="218">
        <f t="array" ref="J360">IF($A360="","",IFERROR(INDEX(PRESUPUESTO!$M$10:$M$174,MATCH($A360,PRESUPUESTO!$A$10:$A$174,0)),0))</f>
        <v/>
      </c>
      <c r="K360" s="218">
        <f>IF($A360="","",N(J360)-N(H360))</f>
        <v/>
      </c>
      <c r="L360" s="47" t="n"/>
      <c r="M360" s="48" t="n"/>
      <c r="N360" s="48" t="n"/>
      <c r="O360" s="4" t="n"/>
      <c r="P360" s="4" t="n"/>
      <c r="Q360" s="4" t="n"/>
      <c r="R360" s="4" t="n"/>
      <c r="S360" s="4" t="n"/>
      <c r="T360" s="4" t="n"/>
      <c r="U360" s="4" t="n"/>
      <c r="V360" s="4" t="n"/>
      <c r="W360" s="4" t="n"/>
      <c r="X360" s="4" t="n"/>
      <c r="Y360" s="4" t="n"/>
      <c r="Z360" s="4" t="n"/>
    </row>
    <row r="361" ht="15.75" customHeight="1" s="371">
      <c r="A361" s="218" t="n"/>
      <c r="B361" s="218" t="n"/>
      <c r="C361" s="218" t="n"/>
      <c r="D361" s="218">
        <f t="array" ref="D361">IF($A361="","",IFERROR(INDEX(PRESUPUESTO!$B$10:$B$174,MATCH($A361,PRESUPUESTO!$A$10:$A$174,0)),"⚠ clave no existe"))</f>
        <v/>
      </c>
      <c r="E361" s="218" t="n"/>
      <c r="F361" s="218">
        <f>IF($A361="","",COUNTIF($A$9:$A$228,$A361))</f>
        <v/>
      </c>
      <c r="G361" s="218" t="n"/>
      <c r="H361" s="218">
        <f>IF($A361="","",SUMIF($A$9:$A$228,$A361,$J$9:$J$228))</f>
        <v/>
      </c>
      <c r="I361" s="218" t="n"/>
      <c r="J361" s="218">
        <f t="array" ref="J361">IF($A361="","",IFERROR(INDEX(PRESUPUESTO!$M$10:$M$174,MATCH($A361,PRESUPUESTO!$A$10:$A$174,0)),0))</f>
        <v/>
      </c>
      <c r="K361" s="218">
        <f>IF($A361="","",N(J361)-N(H361))</f>
        <v/>
      </c>
      <c r="L361" s="47" t="n"/>
      <c r="M361" s="48" t="n"/>
      <c r="N361" s="48" t="n"/>
      <c r="O361" s="4" t="n"/>
      <c r="P361" s="4" t="n"/>
      <c r="Q361" s="4" t="n"/>
      <c r="R361" s="4" t="n"/>
      <c r="S361" s="4" t="n"/>
      <c r="T361" s="4" t="n"/>
      <c r="U361" s="4" t="n"/>
      <c r="V361" s="4" t="n"/>
      <c r="W361" s="4" t="n"/>
      <c r="X361" s="4" t="n"/>
      <c r="Y361" s="4" t="n"/>
      <c r="Z361" s="4" t="n"/>
    </row>
    <row r="362" ht="15.75" customHeight="1" s="371">
      <c r="A362" s="218" t="n"/>
      <c r="B362" s="218" t="n"/>
      <c r="C362" s="218" t="n"/>
      <c r="D362" s="218">
        <f t="array" ref="D362">IF($A362="","",IFERROR(INDEX(PRESUPUESTO!$B$10:$B$174,MATCH($A362,PRESUPUESTO!$A$10:$A$174,0)),"⚠ clave no existe"))</f>
        <v/>
      </c>
      <c r="E362" s="218" t="n"/>
      <c r="F362" s="218">
        <f>IF($A362="","",COUNTIF($A$9:$A$228,$A362))</f>
        <v/>
      </c>
      <c r="G362" s="218" t="n"/>
      <c r="H362" s="218">
        <f>IF($A362="","",SUMIF($A$9:$A$228,$A362,$J$9:$J$228))</f>
        <v/>
      </c>
      <c r="I362" s="218" t="n"/>
      <c r="J362" s="218">
        <f t="array" ref="J362">IF($A362="","",IFERROR(INDEX(PRESUPUESTO!$M$10:$M$174,MATCH($A362,PRESUPUESTO!$A$10:$A$174,0)),0))</f>
        <v/>
      </c>
      <c r="K362" s="218">
        <f>IF($A362="","",N(J362)-N(H362))</f>
        <v/>
      </c>
      <c r="L362" s="47" t="n"/>
      <c r="M362" s="48" t="n"/>
      <c r="N362" s="48" t="n"/>
      <c r="O362" s="4" t="n"/>
      <c r="P362" s="4" t="n"/>
      <c r="Q362" s="4" t="n"/>
      <c r="R362" s="4" t="n"/>
      <c r="S362" s="4" t="n"/>
      <c r="T362" s="4" t="n"/>
      <c r="U362" s="4" t="n"/>
      <c r="V362" s="4" t="n"/>
      <c r="W362" s="4" t="n"/>
      <c r="X362" s="4" t="n"/>
      <c r="Y362" s="4" t="n"/>
      <c r="Z362" s="4" t="n"/>
    </row>
    <row r="363" ht="15.75" customHeight="1" s="371">
      <c r="A363" s="218" t="n"/>
      <c r="B363" s="218" t="n"/>
      <c r="C363" s="218" t="n"/>
      <c r="D363" s="218">
        <f t="array" ref="D363">IF($A363="","",IFERROR(INDEX(PRESUPUESTO!$B$10:$B$174,MATCH($A363,PRESUPUESTO!$A$10:$A$174,0)),"⚠ clave no existe"))</f>
        <v/>
      </c>
      <c r="E363" s="218" t="n"/>
      <c r="F363" s="218">
        <f>IF($A363="","",COUNTIF($A$9:$A$228,$A363))</f>
        <v/>
      </c>
      <c r="G363" s="218" t="n"/>
      <c r="H363" s="218">
        <f>IF($A363="","",SUMIF($A$9:$A$228,$A363,$J$9:$J$228))</f>
        <v/>
      </c>
      <c r="I363" s="218" t="n"/>
      <c r="J363" s="218">
        <f t="array" ref="J363">IF($A363="","",IFERROR(INDEX(PRESUPUESTO!$M$10:$M$174,MATCH($A363,PRESUPUESTO!$A$10:$A$174,0)),0))</f>
        <v/>
      </c>
      <c r="K363" s="218">
        <f>IF($A363="","",N(J363)-N(H363))</f>
        <v/>
      </c>
      <c r="L363" s="47" t="n"/>
      <c r="M363" s="48" t="n"/>
      <c r="N363" s="48" t="n"/>
      <c r="O363" s="4" t="n"/>
      <c r="P363" s="4" t="n"/>
      <c r="Q363" s="4" t="n"/>
      <c r="R363" s="4" t="n"/>
      <c r="S363" s="4" t="n"/>
      <c r="T363" s="4" t="n"/>
      <c r="U363" s="4" t="n"/>
      <c r="V363" s="4" t="n"/>
      <c r="W363" s="4" t="n"/>
      <c r="X363" s="4" t="n"/>
      <c r="Y363" s="4" t="n"/>
      <c r="Z363" s="4" t="n"/>
    </row>
    <row r="364" ht="15.75" customHeight="1" s="371">
      <c r="A364" s="218" t="n"/>
      <c r="B364" s="218" t="n"/>
      <c r="C364" s="218" t="n"/>
      <c r="D364" s="218">
        <f t="array" ref="D364">IF($A364="","",IFERROR(INDEX(PRESUPUESTO!$B$10:$B$174,MATCH($A364,PRESUPUESTO!$A$10:$A$174,0)),"⚠ clave no existe"))</f>
        <v/>
      </c>
      <c r="E364" s="218" t="n"/>
      <c r="F364" s="218">
        <f>IF($A364="","",COUNTIF($A$9:$A$228,$A364))</f>
        <v/>
      </c>
      <c r="G364" s="218" t="n"/>
      <c r="H364" s="218">
        <f>IF($A364="","",SUMIF($A$9:$A$228,$A364,$J$9:$J$228))</f>
        <v/>
      </c>
      <c r="I364" s="218" t="n"/>
      <c r="J364" s="218">
        <f t="array" ref="J364">IF($A364="","",IFERROR(INDEX(PRESUPUESTO!$M$10:$M$174,MATCH($A364,PRESUPUESTO!$A$10:$A$174,0)),0))</f>
        <v/>
      </c>
      <c r="K364" s="218">
        <f>IF($A364="","",N(J364)-N(H364))</f>
        <v/>
      </c>
      <c r="L364" s="47" t="n"/>
      <c r="M364" s="48" t="n"/>
      <c r="N364" s="48" t="n"/>
      <c r="O364" s="4" t="n"/>
      <c r="P364" s="4" t="n"/>
      <c r="Q364" s="4" t="n"/>
      <c r="R364" s="4" t="n"/>
      <c r="S364" s="4" t="n"/>
      <c r="T364" s="4" t="n"/>
      <c r="U364" s="4" t="n"/>
      <c r="V364" s="4" t="n"/>
      <c r="W364" s="4" t="n"/>
      <c r="X364" s="4" t="n"/>
      <c r="Y364" s="4" t="n"/>
      <c r="Z364" s="4" t="n"/>
    </row>
    <row r="365" ht="15.75" customHeight="1" s="371">
      <c r="A365" s="218" t="n"/>
      <c r="B365" s="218" t="n"/>
      <c r="C365" s="218" t="n"/>
      <c r="D365" s="218">
        <f t="array" ref="D365">IF($A365="","",IFERROR(INDEX(PRESUPUESTO!$B$10:$B$174,MATCH($A365,PRESUPUESTO!$A$10:$A$174,0)),"⚠ clave no existe"))</f>
        <v/>
      </c>
      <c r="E365" s="218" t="n"/>
      <c r="F365" s="218">
        <f>IF($A365="","",COUNTIF($A$9:$A$228,$A365))</f>
        <v/>
      </c>
      <c r="G365" s="218" t="n"/>
      <c r="H365" s="218">
        <f>IF($A365="","",SUMIF($A$9:$A$228,$A365,$J$9:$J$228))</f>
        <v/>
      </c>
      <c r="I365" s="218" t="n"/>
      <c r="J365" s="218">
        <f t="array" ref="J365">IF($A365="","",IFERROR(INDEX(PRESUPUESTO!$M$10:$M$174,MATCH($A365,PRESUPUESTO!$A$10:$A$174,0)),0))</f>
        <v/>
      </c>
      <c r="K365" s="218">
        <f>IF($A365="","",N(J365)-N(H365))</f>
        <v/>
      </c>
      <c r="L365" s="47" t="n"/>
      <c r="M365" s="48" t="n"/>
      <c r="N365" s="48" t="n"/>
      <c r="O365" s="4" t="n"/>
      <c r="P365" s="4" t="n"/>
      <c r="Q365" s="4" t="n"/>
      <c r="R365" s="4" t="n"/>
      <c r="S365" s="4" t="n"/>
      <c r="T365" s="4" t="n"/>
      <c r="U365" s="4" t="n"/>
      <c r="V365" s="4" t="n"/>
      <c r="W365" s="4" t="n"/>
      <c r="X365" s="4" t="n"/>
      <c r="Y365" s="4" t="n"/>
      <c r="Z365" s="4" t="n"/>
    </row>
    <row r="366" ht="15.75" customHeight="1" s="371">
      <c r="A366" s="218" t="n"/>
      <c r="B366" s="218" t="n"/>
      <c r="C366" s="218" t="n"/>
      <c r="D366" s="218">
        <f t="array" ref="D366">IF($A366="","",IFERROR(INDEX(PRESUPUESTO!$B$10:$B$174,MATCH($A366,PRESUPUESTO!$A$10:$A$174,0)),"⚠ clave no existe"))</f>
        <v/>
      </c>
      <c r="E366" s="218" t="n"/>
      <c r="F366" s="218">
        <f>IF($A366="","",COUNTIF($A$9:$A$228,$A366))</f>
        <v/>
      </c>
      <c r="G366" s="218" t="n"/>
      <c r="H366" s="218">
        <f>IF($A366="","",SUMIF($A$9:$A$228,$A366,$J$9:$J$228))</f>
        <v/>
      </c>
      <c r="I366" s="218" t="n"/>
      <c r="J366" s="218">
        <f t="array" ref="J366">IF($A366="","",IFERROR(INDEX(PRESUPUESTO!$M$10:$M$174,MATCH($A366,PRESUPUESTO!$A$10:$A$174,0)),0))</f>
        <v/>
      </c>
      <c r="K366" s="218">
        <f>IF($A366="","",N(J366)-N(H366))</f>
        <v/>
      </c>
      <c r="L366" s="47" t="n"/>
      <c r="M366" s="48" t="n"/>
      <c r="N366" s="48" t="n"/>
      <c r="O366" s="4" t="n"/>
      <c r="P366" s="4" t="n"/>
      <c r="Q366" s="4" t="n"/>
      <c r="R366" s="4" t="n"/>
      <c r="S366" s="4" t="n"/>
      <c r="T366" s="4" t="n"/>
      <c r="U366" s="4" t="n"/>
      <c r="V366" s="4" t="n"/>
      <c r="W366" s="4" t="n"/>
      <c r="X366" s="4" t="n"/>
      <c r="Y366" s="4" t="n"/>
      <c r="Z366" s="4" t="n"/>
    </row>
    <row r="367" ht="15.75" customHeight="1" s="371">
      <c r="A367" s="218" t="n"/>
      <c r="B367" s="218" t="n"/>
      <c r="C367" s="218" t="n"/>
      <c r="D367" s="218">
        <f t="array" ref="D367">IF($A367="","",IFERROR(INDEX(PRESUPUESTO!$B$10:$B$174,MATCH($A367,PRESUPUESTO!$A$10:$A$174,0)),"⚠ clave no existe"))</f>
        <v/>
      </c>
      <c r="E367" s="218" t="n"/>
      <c r="F367" s="218">
        <f>IF($A367="","",COUNTIF($A$9:$A$228,$A367))</f>
        <v/>
      </c>
      <c r="G367" s="218" t="n"/>
      <c r="H367" s="218">
        <f>IF($A367="","",SUMIF($A$9:$A$228,$A367,$J$9:$J$228))</f>
        <v/>
      </c>
      <c r="I367" s="218" t="n"/>
      <c r="J367" s="218">
        <f t="array" ref="J367">IF($A367="","",IFERROR(INDEX(PRESUPUESTO!$M$10:$M$174,MATCH($A367,PRESUPUESTO!$A$10:$A$174,0)),0))</f>
        <v/>
      </c>
      <c r="K367" s="218">
        <f>IF($A367="","",N(J367)-N(H367))</f>
        <v/>
      </c>
      <c r="L367" s="47" t="n"/>
      <c r="M367" s="48" t="n"/>
      <c r="N367" s="48" t="n"/>
      <c r="O367" s="4" t="n"/>
      <c r="P367" s="4" t="n"/>
      <c r="Q367" s="4" t="n"/>
      <c r="R367" s="4" t="n"/>
      <c r="S367" s="4" t="n"/>
      <c r="T367" s="4" t="n"/>
      <c r="U367" s="4" t="n"/>
      <c r="V367" s="4" t="n"/>
      <c r="W367" s="4" t="n"/>
      <c r="X367" s="4" t="n"/>
      <c r="Y367" s="4" t="n"/>
      <c r="Z367" s="4" t="n"/>
    </row>
    <row r="368" ht="15.75" customHeight="1" s="371">
      <c r="A368" s="218" t="n"/>
      <c r="B368" s="218" t="n"/>
      <c r="C368" s="218" t="n"/>
      <c r="D368" s="218">
        <f t="array" ref="D368">IF($A368="","",IFERROR(INDEX(PRESUPUESTO!$B$10:$B$174,MATCH($A368,PRESUPUESTO!$A$10:$A$174,0)),"⚠ clave no existe"))</f>
        <v/>
      </c>
      <c r="E368" s="218" t="n"/>
      <c r="F368" s="218">
        <f>IF($A368="","",COUNTIF($A$9:$A$228,$A368))</f>
        <v/>
      </c>
      <c r="G368" s="218" t="n"/>
      <c r="H368" s="218">
        <f>IF($A368="","",SUMIF($A$9:$A$228,$A368,$J$9:$J$228))</f>
        <v/>
      </c>
      <c r="I368" s="218" t="n"/>
      <c r="J368" s="218">
        <f t="array" ref="J368">IF($A368="","",IFERROR(INDEX(PRESUPUESTO!$M$10:$M$174,MATCH($A368,PRESUPUESTO!$A$10:$A$174,0)),0))</f>
        <v/>
      </c>
      <c r="K368" s="218">
        <f>IF($A368="","",N(J368)-N(H368))</f>
        <v/>
      </c>
      <c r="L368" s="47" t="n"/>
      <c r="M368" s="48" t="n"/>
      <c r="N368" s="48" t="n"/>
      <c r="O368" s="4" t="n"/>
      <c r="P368" s="4" t="n"/>
      <c r="Q368" s="4" t="n"/>
      <c r="R368" s="4" t="n"/>
      <c r="S368" s="4" t="n"/>
      <c r="T368" s="4" t="n"/>
      <c r="U368" s="4" t="n"/>
      <c r="V368" s="4" t="n"/>
      <c r="W368" s="4" t="n"/>
      <c r="X368" s="4" t="n"/>
      <c r="Y368" s="4" t="n"/>
      <c r="Z368" s="4" t="n"/>
    </row>
    <row r="369" ht="15.75" customHeight="1" s="371">
      <c r="A369" s="218" t="n"/>
      <c r="B369" s="218" t="n"/>
      <c r="C369" s="218" t="n"/>
      <c r="D369" s="218">
        <f t="array" ref="D369">IF($A369="","",IFERROR(INDEX(PRESUPUESTO!$B$10:$B$174,MATCH($A369,PRESUPUESTO!$A$10:$A$174,0)),"⚠ clave no existe"))</f>
        <v/>
      </c>
      <c r="E369" s="218" t="n"/>
      <c r="F369" s="218">
        <f>IF($A369="","",COUNTIF($A$9:$A$228,$A369))</f>
        <v/>
      </c>
      <c r="G369" s="218" t="n"/>
      <c r="H369" s="218">
        <f>IF($A369="","",SUMIF($A$9:$A$228,$A369,$J$9:$J$228))</f>
        <v/>
      </c>
      <c r="I369" s="218" t="n"/>
      <c r="J369" s="218">
        <f t="array" ref="J369">IF($A369="","",IFERROR(INDEX(PRESUPUESTO!$M$10:$M$174,MATCH($A369,PRESUPUESTO!$A$10:$A$174,0)),0))</f>
        <v/>
      </c>
      <c r="K369" s="218">
        <f>IF($A369="","",N(J369)-N(H369))</f>
        <v/>
      </c>
      <c r="L369" s="47" t="n"/>
      <c r="M369" s="48" t="n"/>
      <c r="N369" s="48" t="n"/>
      <c r="O369" s="4" t="n"/>
      <c r="P369" s="4" t="n"/>
      <c r="Q369" s="4" t="n"/>
      <c r="R369" s="4" t="n"/>
      <c r="S369" s="4" t="n"/>
      <c r="T369" s="4" t="n"/>
      <c r="U369" s="4" t="n"/>
      <c r="V369" s="4" t="n"/>
      <c r="W369" s="4" t="n"/>
      <c r="X369" s="4" t="n"/>
      <c r="Y369" s="4" t="n"/>
      <c r="Z369" s="4" t="n"/>
    </row>
    <row r="370" ht="15.75" customHeight="1" s="371">
      <c r="A370" s="218" t="n"/>
      <c r="B370" s="218" t="n"/>
      <c r="C370" s="218" t="n"/>
      <c r="D370" s="218">
        <f t="array" ref="D370">IF($A370="","",IFERROR(INDEX(PRESUPUESTO!$B$10:$B$174,MATCH($A370,PRESUPUESTO!$A$10:$A$174,0)),"⚠ clave no existe"))</f>
        <v/>
      </c>
      <c r="E370" s="218" t="n"/>
      <c r="F370" s="218">
        <f>IF($A370="","",COUNTIF($A$9:$A$228,$A370))</f>
        <v/>
      </c>
      <c r="G370" s="218" t="n"/>
      <c r="H370" s="218">
        <f>IF($A370="","",SUMIF($A$9:$A$228,$A370,$J$9:$J$228))</f>
        <v/>
      </c>
      <c r="I370" s="218" t="n"/>
      <c r="J370" s="218">
        <f t="array" ref="J370">IF($A370="","",IFERROR(INDEX(PRESUPUESTO!$M$10:$M$174,MATCH($A370,PRESUPUESTO!$A$10:$A$174,0)),0))</f>
        <v/>
      </c>
      <c r="K370" s="218">
        <f>IF($A370="","",N(J370)-N(H370))</f>
        <v/>
      </c>
      <c r="L370" s="47" t="n"/>
      <c r="M370" s="48" t="n"/>
      <c r="N370" s="48" t="n"/>
      <c r="O370" s="4" t="n"/>
      <c r="P370" s="4" t="n"/>
      <c r="Q370" s="4" t="n"/>
      <c r="R370" s="4" t="n"/>
      <c r="S370" s="4" t="n"/>
      <c r="T370" s="4" t="n"/>
      <c r="U370" s="4" t="n"/>
      <c r="V370" s="4" t="n"/>
      <c r="W370" s="4" t="n"/>
      <c r="X370" s="4" t="n"/>
      <c r="Y370" s="4" t="n"/>
      <c r="Z370" s="4" t="n"/>
    </row>
    <row r="371" ht="15.75" customHeight="1" s="371">
      <c r="A371" s="218" t="n"/>
      <c r="B371" s="218" t="n"/>
      <c r="C371" s="218" t="n"/>
      <c r="D371" s="218">
        <f t="array" ref="D371">IF($A371="","",IFERROR(INDEX(PRESUPUESTO!$B$10:$B$174,MATCH($A371,PRESUPUESTO!$A$10:$A$174,0)),"⚠ clave no existe"))</f>
        <v/>
      </c>
      <c r="E371" s="218" t="n"/>
      <c r="F371" s="218">
        <f>IF($A371="","",COUNTIF($A$9:$A$228,$A371))</f>
        <v/>
      </c>
      <c r="G371" s="218" t="n"/>
      <c r="H371" s="218">
        <f>IF($A371="","",SUMIF($A$9:$A$228,$A371,$J$9:$J$228))</f>
        <v/>
      </c>
      <c r="I371" s="218" t="n"/>
      <c r="J371" s="218">
        <f t="array" ref="J371">IF($A371="","",IFERROR(INDEX(PRESUPUESTO!$M$10:$M$174,MATCH($A371,PRESUPUESTO!$A$10:$A$174,0)),0))</f>
        <v/>
      </c>
      <c r="K371" s="218">
        <f>IF($A371="","",N(J371)-N(H371))</f>
        <v/>
      </c>
      <c r="L371" s="47" t="n"/>
      <c r="M371" s="48" t="n"/>
      <c r="N371" s="48" t="n"/>
      <c r="O371" s="4" t="n"/>
      <c r="P371" s="4" t="n"/>
      <c r="Q371" s="4" t="n"/>
      <c r="R371" s="4" t="n"/>
      <c r="S371" s="4" t="n"/>
      <c r="T371" s="4" t="n"/>
      <c r="U371" s="4" t="n"/>
      <c r="V371" s="4" t="n"/>
      <c r="W371" s="4" t="n"/>
      <c r="X371" s="4" t="n"/>
      <c r="Y371" s="4" t="n"/>
      <c r="Z371" s="4" t="n"/>
    </row>
    <row r="372" ht="15.75" customHeight="1" s="371">
      <c r="A372" s="218" t="n"/>
      <c r="B372" s="218" t="n"/>
      <c r="C372" s="218" t="n"/>
      <c r="D372" s="218">
        <f t="array" ref="D372">IF($A372="","",IFERROR(INDEX(PRESUPUESTO!$B$10:$B$174,MATCH($A372,PRESUPUESTO!$A$10:$A$174,0)),"⚠ clave no existe"))</f>
        <v/>
      </c>
      <c r="E372" s="218" t="n"/>
      <c r="F372" s="218">
        <f>IF($A372="","",COUNTIF($A$9:$A$228,$A372))</f>
        <v/>
      </c>
      <c r="G372" s="218" t="n"/>
      <c r="H372" s="218">
        <f>IF($A372="","",SUMIF($A$9:$A$228,$A372,$J$9:$J$228))</f>
        <v/>
      </c>
      <c r="I372" s="218" t="n"/>
      <c r="J372" s="218">
        <f t="array" ref="J372">IF($A372="","",IFERROR(INDEX(PRESUPUESTO!$M$10:$M$174,MATCH($A372,PRESUPUESTO!$A$10:$A$174,0)),0))</f>
        <v/>
      </c>
      <c r="K372" s="218">
        <f>IF($A372="","",N(J372)-N(H372))</f>
        <v/>
      </c>
      <c r="L372" s="47" t="n"/>
      <c r="M372" s="48" t="n"/>
      <c r="N372" s="48" t="n"/>
      <c r="O372" s="4" t="n"/>
      <c r="P372" s="4" t="n"/>
      <c r="Q372" s="4" t="n"/>
      <c r="R372" s="4" t="n"/>
      <c r="S372" s="4" t="n"/>
      <c r="T372" s="4" t="n"/>
      <c r="U372" s="4" t="n"/>
      <c r="V372" s="4" t="n"/>
      <c r="W372" s="4" t="n"/>
      <c r="X372" s="4" t="n"/>
      <c r="Y372" s="4" t="n"/>
      <c r="Z372" s="4" t="n"/>
    </row>
    <row r="373" ht="15.75" customHeight="1" s="371">
      <c r="A373" s="218" t="n"/>
      <c r="B373" s="218" t="n"/>
      <c r="C373" s="218" t="n"/>
      <c r="D373" s="218">
        <f t="array" ref="D373">IF($A373="","",IFERROR(INDEX(PRESUPUESTO!$B$10:$B$174,MATCH($A373,PRESUPUESTO!$A$10:$A$174,0)),"⚠ clave no existe"))</f>
        <v/>
      </c>
      <c r="E373" s="218" t="n"/>
      <c r="F373" s="218">
        <f>IF($A373="","",COUNTIF($A$9:$A$228,$A373))</f>
        <v/>
      </c>
      <c r="G373" s="218" t="n"/>
      <c r="H373" s="218">
        <f>IF($A373="","",SUMIF($A$9:$A$228,$A373,$J$9:$J$228))</f>
        <v/>
      </c>
      <c r="I373" s="218" t="n"/>
      <c r="J373" s="218">
        <f t="array" ref="J373">IF($A373="","",IFERROR(INDEX(PRESUPUESTO!$M$10:$M$174,MATCH($A373,PRESUPUESTO!$A$10:$A$174,0)),0))</f>
        <v/>
      </c>
      <c r="K373" s="218">
        <f>IF($A373="","",N(J373)-N(H373))</f>
        <v/>
      </c>
      <c r="L373" s="47" t="n"/>
      <c r="M373" s="48" t="n"/>
      <c r="N373" s="48" t="n"/>
      <c r="O373" s="4" t="n"/>
      <c r="P373" s="4" t="n"/>
      <c r="Q373" s="4" t="n"/>
      <c r="R373" s="4" t="n"/>
      <c r="S373" s="4" t="n"/>
      <c r="T373" s="4" t="n"/>
      <c r="U373" s="4" t="n"/>
      <c r="V373" s="4" t="n"/>
      <c r="W373" s="4" t="n"/>
      <c r="X373" s="4" t="n"/>
      <c r="Y373" s="4" t="n"/>
      <c r="Z373" s="4" t="n"/>
    </row>
    <row r="374" ht="15.75" customHeight="1" s="371">
      <c r="A374" s="218" t="n"/>
      <c r="B374" s="218" t="n"/>
      <c r="C374" s="218" t="n"/>
      <c r="D374" s="218">
        <f t="array" ref="D374">IF($A374="","",IFERROR(INDEX(PRESUPUESTO!$B$10:$B$174,MATCH($A374,PRESUPUESTO!$A$10:$A$174,0)),"⚠ clave no existe"))</f>
        <v/>
      </c>
      <c r="E374" s="218" t="n"/>
      <c r="F374" s="218">
        <f>IF($A374="","",COUNTIF($A$9:$A$228,$A374))</f>
        <v/>
      </c>
      <c r="G374" s="218" t="n"/>
      <c r="H374" s="218">
        <f>IF($A374="","",SUMIF($A$9:$A$228,$A374,$J$9:$J$228))</f>
        <v/>
      </c>
      <c r="I374" s="218" t="n"/>
      <c r="J374" s="218">
        <f t="array" ref="J374">IF($A374="","",IFERROR(INDEX(PRESUPUESTO!$M$10:$M$174,MATCH($A374,PRESUPUESTO!$A$10:$A$174,0)),0))</f>
        <v/>
      </c>
      <c r="K374" s="218">
        <f>IF($A374="","",N(J374)-N(H374))</f>
        <v/>
      </c>
      <c r="L374" s="47" t="n"/>
      <c r="M374" s="48" t="n"/>
      <c r="N374" s="48" t="n"/>
      <c r="O374" s="4" t="n"/>
      <c r="P374" s="4" t="n"/>
      <c r="Q374" s="4" t="n"/>
      <c r="R374" s="4" t="n"/>
      <c r="S374" s="4" t="n"/>
      <c r="T374" s="4" t="n"/>
      <c r="U374" s="4" t="n"/>
      <c r="V374" s="4" t="n"/>
      <c r="W374" s="4" t="n"/>
      <c r="X374" s="4" t="n"/>
      <c r="Y374" s="4" t="n"/>
      <c r="Z374" s="4" t="n"/>
    </row>
    <row r="375" ht="15.75" customHeight="1" s="371">
      <c r="A375" s="218" t="n"/>
      <c r="B375" s="218" t="n"/>
      <c r="C375" s="218" t="n"/>
      <c r="D375" s="218">
        <f t="array" ref="D375">IF($A375="","",IFERROR(INDEX(PRESUPUESTO!$B$10:$B$174,MATCH($A375,PRESUPUESTO!$A$10:$A$174,0)),"⚠ clave no existe"))</f>
        <v/>
      </c>
      <c r="E375" s="218" t="n"/>
      <c r="F375" s="218">
        <f>IF($A375="","",COUNTIF($A$9:$A$228,$A375))</f>
        <v/>
      </c>
      <c r="G375" s="218" t="n"/>
      <c r="H375" s="218">
        <f>IF($A375="","",SUMIF($A$9:$A$228,$A375,$J$9:$J$228))</f>
        <v/>
      </c>
      <c r="I375" s="218" t="n"/>
      <c r="J375" s="218">
        <f t="array" ref="J375">IF($A375="","",IFERROR(INDEX(PRESUPUESTO!$M$10:$M$174,MATCH($A375,PRESUPUESTO!$A$10:$A$174,0)),0))</f>
        <v/>
      </c>
      <c r="K375" s="218">
        <f>IF($A375="","",N(J375)-N(H375))</f>
        <v/>
      </c>
      <c r="L375" s="47" t="n"/>
      <c r="M375" s="48" t="n"/>
      <c r="N375" s="48" t="n"/>
      <c r="O375" s="4" t="n"/>
      <c r="P375" s="4" t="n"/>
      <c r="Q375" s="4" t="n"/>
      <c r="R375" s="4" t="n"/>
      <c r="S375" s="4" t="n"/>
      <c r="T375" s="4" t="n"/>
      <c r="U375" s="4" t="n"/>
      <c r="V375" s="4" t="n"/>
      <c r="W375" s="4" t="n"/>
      <c r="X375" s="4" t="n"/>
      <c r="Y375" s="4" t="n"/>
      <c r="Z375" s="4" t="n"/>
    </row>
    <row r="376" ht="15.75" customHeight="1" s="371">
      <c r="A376" s="218" t="n"/>
      <c r="B376" s="218" t="n"/>
      <c r="C376" s="218" t="n"/>
      <c r="D376" s="218">
        <f t="array" ref="D376">IF($A376="","",IFERROR(INDEX(PRESUPUESTO!$B$10:$B$174,MATCH($A376,PRESUPUESTO!$A$10:$A$174,0)),"⚠ clave no existe"))</f>
        <v/>
      </c>
      <c r="E376" s="218" t="n"/>
      <c r="F376" s="218">
        <f>IF($A376="","",COUNTIF($A$9:$A$228,$A376))</f>
        <v/>
      </c>
      <c r="G376" s="218" t="n"/>
      <c r="H376" s="218">
        <f>IF($A376="","",SUMIF($A$9:$A$228,$A376,$J$9:$J$228))</f>
        <v/>
      </c>
      <c r="I376" s="218" t="n"/>
      <c r="J376" s="218">
        <f t="array" ref="J376">IF($A376="","",IFERROR(INDEX(PRESUPUESTO!$M$10:$M$174,MATCH($A376,PRESUPUESTO!$A$10:$A$174,0)),0))</f>
        <v/>
      </c>
      <c r="K376" s="218">
        <f>IF($A376="","",N(J376)-N(H376))</f>
        <v/>
      </c>
      <c r="L376" s="47" t="n"/>
      <c r="M376" s="48" t="n"/>
      <c r="N376" s="48" t="n"/>
      <c r="O376" s="4" t="n"/>
      <c r="P376" s="4" t="n"/>
      <c r="Q376" s="4" t="n"/>
      <c r="R376" s="4" t="n"/>
      <c r="S376" s="4" t="n"/>
      <c r="T376" s="4" t="n"/>
      <c r="U376" s="4" t="n"/>
      <c r="V376" s="4" t="n"/>
      <c r="W376" s="4" t="n"/>
      <c r="X376" s="4" t="n"/>
      <c r="Y376" s="4" t="n"/>
      <c r="Z376" s="4" t="n"/>
    </row>
    <row r="377" ht="15.75" customHeight="1" s="371">
      <c r="A377" s="218" t="n"/>
      <c r="B377" s="218" t="n"/>
      <c r="C377" s="218" t="n"/>
      <c r="D377" s="218">
        <f t="array" ref="D377">IF($A377="","",IFERROR(INDEX(PRESUPUESTO!$B$10:$B$174,MATCH($A377,PRESUPUESTO!$A$10:$A$174,0)),"⚠ clave no existe"))</f>
        <v/>
      </c>
      <c r="E377" s="218" t="n"/>
      <c r="F377" s="218">
        <f>IF($A377="","",COUNTIF($A$9:$A$228,$A377))</f>
        <v/>
      </c>
      <c r="G377" s="218" t="n"/>
      <c r="H377" s="218">
        <f>IF($A377="","",SUMIF($A$9:$A$228,$A377,$J$9:$J$228))</f>
        <v/>
      </c>
      <c r="I377" s="218" t="n"/>
      <c r="J377" s="218">
        <f t="array" ref="J377">IF($A377="","",IFERROR(INDEX(PRESUPUESTO!$M$10:$M$174,MATCH($A377,PRESUPUESTO!$A$10:$A$174,0)),0))</f>
        <v/>
      </c>
      <c r="K377" s="218">
        <f>IF($A377="","",N(J377)-N(H377))</f>
        <v/>
      </c>
      <c r="L377" s="47" t="n"/>
      <c r="M377" s="48" t="n"/>
      <c r="N377" s="48" t="n"/>
      <c r="O377" s="4" t="n"/>
      <c r="P377" s="4" t="n"/>
      <c r="Q377" s="4" t="n"/>
      <c r="R377" s="4" t="n"/>
      <c r="S377" s="4" t="n"/>
      <c r="T377" s="4" t="n"/>
      <c r="U377" s="4" t="n"/>
      <c r="V377" s="4" t="n"/>
      <c r="W377" s="4" t="n"/>
      <c r="X377" s="4" t="n"/>
      <c r="Y377" s="4" t="n"/>
      <c r="Z377" s="4" t="n"/>
    </row>
    <row r="378" ht="15.75" customHeight="1" s="371">
      <c r="A378" s="218" t="n"/>
      <c r="B378" s="218" t="n"/>
      <c r="C378" s="218" t="n"/>
      <c r="D378" s="218">
        <f t="array" ref="D378">IF($A378="","",IFERROR(INDEX(PRESUPUESTO!$B$10:$B$174,MATCH($A378,PRESUPUESTO!$A$10:$A$174,0)),"⚠ clave no existe"))</f>
        <v/>
      </c>
      <c r="E378" s="218" t="n"/>
      <c r="F378" s="218">
        <f>IF($A378="","",COUNTIF($A$9:$A$228,$A378))</f>
        <v/>
      </c>
      <c r="G378" s="218" t="n"/>
      <c r="H378" s="218">
        <f>IF($A378="","",SUMIF($A$9:$A$228,$A378,$J$9:$J$228))</f>
        <v/>
      </c>
      <c r="I378" s="218" t="n"/>
      <c r="J378" s="218">
        <f t="array" ref="J378">IF($A378="","",IFERROR(INDEX(PRESUPUESTO!$M$10:$M$174,MATCH($A378,PRESUPUESTO!$A$10:$A$174,0)),0))</f>
        <v/>
      </c>
      <c r="K378" s="218">
        <f>IF($A378="","",N(J378)-N(H378))</f>
        <v/>
      </c>
      <c r="L378" s="47" t="n"/>
      <c r="M378" s="48" t="n"/>
      <c r="N378" s="48" t="n"/>
      <c r="O378" s="4" t="n"/>
      <c r="P378" s="4" t="n"/>
      <c r="Q378" s="4" t="n"/>
      <c r="R378" s="4" t="n"/>
      <c r="S378" s="4" t="n"/>
      <c r="T378" s="4" t="n"/>
      <c r="U378" s="4" t="n"/>
      <c r="V378" s="4" t="n"/>
      <c r="W378" s="4" t="n"/>
      <c r="X378" s="4" t="n"/>
      <c r="Y378" s="4" t="n"/>
      <c r="Z378" s="4" t="n"/>
    </row>
    <row r="379" ht="15.75" customHeight="1" s="371">
      <c r="A379" s="218" t="n"/>
      <c r="B379" s="218" t="n"/>
      <c r="C379" s="218" t="n"/>
      <c r="D379" s="218">
        <f t="array" ref="D379">IF($A379="","",IFERROR(INDEX(PRESUPUESTO!$B$10:$B$174,MATCH($A379,PRESUPUESTO!$A$10:$A$174,0)),"⚠ clave no existe"))</f>
        <v/>
      </c>
      <c r="E379" s="218" t="n"/>
      <c r="F379" s="218">
        <f>IF($A379="","",COUNTIF($A$9:$A$228,$A379))</f>
        <v/>
      </c>
      <c r="G379" s="218" t="n"/>
      <c r="H379" s="218">
        <f>IF($A379="","",SUMIF($A$9:$A$228,$A379,$J$9:$J$228))</f>
        <v/>
      </c>
      <c r="I379" s="218" t="n"/>
      <c r="J379" s="218">
        <f t="array" ref="J379">IF($A379="","",IFERROR(INDEX(PRESUPUESTO!$M$10:$M$174,MATCH($A379,PRESUPUESTO!$A$10:$A$174,0)),0))</f>
        <v/>
      </c>
      <c r="K379" s="218">
        <f>IF($A379="","",N(J379)-N(H379))</f>
        <v/>
      </c>
      <c r="L379" s="47" t="n"/>
      <c r="M379" s="48" t="n"/>
      <c r="N379" s="48" t="n"/>
      <c r="O379" s="4" t="n"/>
      <c r="P379" s="4" t="n"/>
      <c r="Q379" s="4" t="n"/>
      <c r="R379" s="4" t="n"/>
      <c r="S379" s="4" t="n"/>
      <c r="T379" s="4" t="n"/>
      <c r="U379" s="4" t="n"/>
      <c r="V379" s="4" t="n"/>
      <c r="W379" s="4" t="n"/>
      <c r="X379" s="4" t="n"/>
      <c r="Y379" s="4" t="n"/>
      <c r="Z379" s="4" t="n"/>
    </row>
    <row r="380" ht="15.75" customHeight="1" s="371">
      <c r="A380" s="218" t="n"/>
      <c r="B380" s="218" t="n"/>
      <c r="C380" s="218" t="n"/>
      <c r="D380" s="218">
        <f t="array" ref="D380">IF($A380="","",IFERROR(INDEX(PRESUPUESTO!$B$10:$B$174,MATCH($A380,PRESUPUESTO!$A$10:$A$174,0)),"⚠ clave no existe"))</f>
        <v/>
      </c>
      <c r="E380" s="218" t="n"/>
      <c r="F380" s="218">
        <f>IF($A380="","",COUNTIF($A$9:$A$228,$A380))</f>
        <v/>
      </c>
      <c r="G380" s="218" t="n"/>
      <c r="H380" s="218">
        <f>IF($A380="","",SUMIF($A$9:$A$228,$A380,$J$9:$J$228))</f>
        <v/>
      </c>
      <c r="I380" s="218" t="n"/>
      <c r="J380" s="218">
        <f t="array" ref="J380">IF($A380="","",IFERROR(INDEX(PRESUPUESTO!$M$10:$M$174,MATCH($A380,PRESUPUESTO!$A$10:$A$174,0)),0))</f>
        <v/>
      </c>
      <c r="K380" s="218">
        <f>IF($A380="","",N(J380)-N(H380))</f>
        <v/>
      </c>
      <c r="L380" s="47" t="n"/>
      <c r="M380" s="48" t="n"/>
      <c r="N380" s="48" t="n"/>
      <c r="O380" s="4" t="n"/>
      <c r="P380" s="4" t="n"/>
      <c r="Q380" s="4" t="n"/>
      <c r="R380" s="4" t="n"/>
      <c r="S380" s="4" t="n"/>
      <c r="T380" s="4" t="n"/>
      <c r="U380" s="4" t="n"/>
      <c r="V380" s="4" t="n"/>
      <c r="W380" s="4" t="n"/>
      <c r="X380" s="4" t="n"/>
      <c r="Y380" s="4" t="n"/>
      <c r="Z380" s="4" t="n"/>
    </row>
    <row r="381" ht="15.75" customHeight="1" s="371">
      <c r="A381" s="218" t="n"/>
      <c r="B381" s="218" t="n"/>
      <c r="C381" s="218" t="n"/>
      <c r="D381" s="218">
        <f t="array" ref="D381">IF($A381="","",IFERROR(INDEX(PRESUPUESTO!$B$10:$B$174,MATCH($A381,PRESUPUESTO!$A$10:$A$174,0)),"⚠ clave no existe"))</f>
        <v/>
      </c>
      <c r="E381" s="218" t="n"/>
      <c r="F381" s="218">
        <f>IF($A381="","",COUNTIF($A$9:$A$228,$A381))</f>
        <v/>
      </c>
      <c r="G381" s="218" t="n"/>
      <c r="H381" s="218">
        <f>IF($A381="","",SUMIF($A$9:$A$228,$A381,$J$9:$J$228))</f>
        <v/>
      </c>
      <c r="I381" s="218" t="n"/>
      <c r="J381" s="218">
        <f t="array" ref="J381">IF($A381="","",IFERROR(INDEX(PRESUPUESTO!$M$10:$M$174,MATCH($A381,PRESUPUESTO!$A$10:$A$174,0)),0))</f>
        <v/>
      </c>
      <c r="K381" s="218">
        <f>IF($A381="","",N(J381)-N(H381))</f>
        <v/>
      </c>
      <c r="L381" s="47" t="n"/>
      <c r="M381" s="48" t="n"/>
      <c r="N381" s="48" t="n"/>
      <c r="O381" s="4" t="n"/>
      <c r="P381" s="4" t="n"/>
      <c r="Q381" s="4" t="n"/>
      <c r="R381" s="4" t="n"/>
      <c r="S381" s="4" t="n"/>
      <c r="T381" s="4" t="n"/>
      <c r="U381" s="4" t="n"/>
      <c r="V381" s="4" t="n"/>
      <c r="W381" s="4" t="n"/>
      <c r="X381" s="4" t="n"/>
      <c r="Y381" s="4" t="n"/>
      <c r="Z381" s="4" t="n"/>
    </row>
    <row r="382" ht="15.75" customHeight="1" s="371">
      <c r="A382" s="218" t="n"/>
      <c r="B382" s="218" t="n"/>
      <c r="C382" s="218" t="n"/>
      <c r="D382" s="218">
        <f t="array" ref="D382">IF($A382="","",IFERROR(INDEX(PRESUPUESTO!$B$10:$B$174,MATCH($A382,PRESUPUESTO!$A$10:$A$174,0)),"⚠ clave no existe"))</f>
        <v/>
      </c>
      <c r="E382" s="218" t="n"/>
      <c r="F382" s="218">
        <f>IF($A382="","",COUNTIF($A$9:$A$228,$A382))</f>
        <v/>
      </c>
      <c r="G382" s="218" t="n"/>
      <c r="H382" s="218">
        <f>IF($A382="","",SUMIF($A$9:$A$228,$A382,$J$9:$J$228))</f>
        <v/>
      </c>
      <c r="I382" s="218" t="n"/>
      <c r="J382" s="218">
        <f t="array" ref="J382">IF($A382="","",IFERROR(INDEX(PRESUPUESTO!$M$10:$M$174,MATCH($A382,PRESUPUESTO!$A$10:$A$174,0)),0))</f>
        <v/>
      </c>
      <c r="K382" s="218">
        <f>IF($A382="","",N(J382)-N(H382))</f>
        <v/>
      </c>
      <c r="L382" s="47" t="n"/>
      <c r="M382" s="48" t="n"/>
      <c r="N382" s="48" t="n"/>
      <c r="O382" s="4" t="n"/>
      <c r="P382" s="4" t="n"/>
      <c r="Q382" s="4" t="n"/>
      <c r="R382" s="4" t="n"/>
      <c r="S382" s="4" t="n"/>
      <c r="T382" s="4" t="n"/>
      <c r="U382" s="4" t="n"/>
      <c r="V382" s="4" t="n"/>
      <c r="W382" s="4" t="n"/>
      <c r="X382" s="4" t="n"/>
      <c r="Y382" s="4" t="n"/>
      <c r="Z382" s="4" t="n"/>
    </row>
    <row r="383" ht="15.75" customHeight="1" s="371">
      <c r="A383" s="218" t="n"/>
      <c r="B383" s="218" t="n"/>
      <c r="C383" s="218" t="n"/>
      <c r="D383" s="218">
        <f t="array" ref="D383">IF($A383="","",IFERROR(INDEX(PRESUPUESTO!$B$10:$B$174,MATCH($A383,PRESUPUESTO!$A$10:$A$174,0)),"⚠ clave no existe"))</f>
        <v/>
      </c>
      <c r="E383" s="218" t="n"/>
      <c r="F383" s="218">
        <f>IF($A383="","",COUNTIF($A$9:$A$228,$A383))</f>
        <v/>
      </c>
      <c r="G383" s="218" t="n"/>
      <c r="H383" s="218">
        <f>IF($A383="","",SUMIF($A$9:$A$228,$A383,$J$9:$J$228))</f>
        <v/>
      </c>
      <c r="I383" s="218" t="n"/>
      <c r="J383" s="218">
        <f t="array" ref="J383">IF($A383="","",IFERROR(INDEX(PRESUPUESTO!$M$10:$M$174,MATCH($A383,PRESUPUESTO!$A$10:$A$174,0)),0))</f>
        <v/>
      </c>
      <c r="K383" s="218">
        <f>IF($A383="","",N(J383)-N(H383))</f>
        <v/>
      </c>
      <c r="L383" s="47" t="n"/>
      <c r="M383" s="48" t="n"/>
      <c r="N383" s="48" t="n"/>
      <c r="O383" s="4" t="n"/>
      <c r="P383" s="4" t="n"/>
      <c r="Q383" s="4" t="n"/>
      <c r="R383" s="4" t="n"/>
      <c r="S383" s="4" t="n"/>
      <c r="T383" s="4" t="n"/>
      <c r="U383" s="4" t="n"/>
      <c r="V383" s="4" t="n"/>
      <c r="W383" s="4" t="n"/>
      <c r="X383" s="4" t="n"/>
      <c r="Y383" s="4" t="n"/>
      <c r="Z383" s="4" t="n"/>
    </row>
    <row r="384" ht="15.75" customHeight="1" s="371">
      <c r="A384" s="218" t="n"/>
      <c r="B384" s="218" t="n"/>
      <c r="C384" s="218" t="n"/>
      <c r="D384" s="218">
        <f t="array" ref="D384">IF($A384="","",IFERROR(INDEX(PRESUPUESTO!$B$10:$B$174,MATCH($A384,PRESUPUESTO!$A$10:$A$174,0)),"⚠ clave no existe"))</f>
        <v/>
      </c>
      <c r="E384" s="218" t="n"/>
      <c r="F384" s="218">
        <f>IF($A384="","",COUNTIF($A$9:$A$228,$A384))</f>
        <v/>
      </c>
      <c r="G384" s="218" t="n"/>
      <c r="H384" s="218">
        <f>IF($A384="","",SUMIF($A$9:$A$228,$A384,$J$9:$J$228))</f>
        <v/>
      </c>
      <c r="I384" s="218" t="n"/>
      <c r="J384" s="218">
        <f t="array" ref="J384">IF($A384="","",IFERROR(INDEX(PRESUPUESTO!$M$10:$M$174,MATCH($A384,PRESUPUESTO!$A$10:$A$174,0)),0))</f>
        <v/>
      </c>
      <c r="K384" s="218">
        <f>IF($A384="","",N(J384)-N(H384))</f>
        <v/>
      </c>
      <c r="L384" s="47" t="n"/>
      <c r="M384" s="48" t="n"/>
      <c r="N384" s="48" t="n"/>
      <c r="O384" s="4" t="n"/>
      <c r="P384" s="4" t="n"/>
      <c r="Q384" s="4" t="n"/>
      <c r="R384" s="4" t="n"/>
      <c r="S384" s="4" t="n"/>
      <c r="T384" s="4" t="n"/>
      <c r="U384" s="4" t="n"/>
      <c r="V384" s="4" t="n"/>
      <c r="W384" s="4" t="n"/>
      <c r="X384" s="4" t="n"/>
      <c r="Y384" s="4" t="n"/>
      <c r="Z384" s="4" t="n"/>
    </row>
    <row r="385" ht="15.75" customHeight="1" s="371">
      <c r="A385" s="218" t="n"/>
      <c r="B385" s="218" t="n"/>
      <c r="C385" s="218" t="n"/>
      <c r="D385" s="218">
        <f t="array" ref="D385">IF($A385="","",IFERROR(INDEX(PRESUPUESTO!$B$10:$B$174,MATCH($A385,PRESUPUESTO!$A$10:$A$174,0)),"⚠ clave no existe"))</f>
        <v/>
      </c>
      <c r="E385" s="218" t="n"/>
      <c r="F385" s="218">
        <f>IF($A385="","",COUNTIF($A$9:$A$228,$A385))</f>
        <v/>
      </c>
      <c r="G385" s="218" t="n"/>
      <c r="H385" s="218">
        <f>IF($A385="","",SUMIF($A$9:$A$228,$A385,$J$9:$J$228))</f>
        <v/>
      </c>
      <c r="I385" s="218" t="n"/>
      <c r="J385" s="218">
        <f t="array" ref="J385">IF($A385="","",IFERROR(INDEX(PRESUPUESTO!$M$10:$M$174,MATCH($A385,PRESUPUESTO!$A$10:$A$174,0)),0))</f>
        <v/>
      </c>
      <c r="K385" s="218">
        <f>IF($A385="","",N(J385)-N(H385))</f>
        <v/>
      </c>
      <c r="L385" s="47" t="n"/>
      <c r="M385" s="48" t="n"/>
      <c r="N385" s="48" t="n"/>
      <c r="O385" s="4" t="n"/>
      <c r="P385" s="4" t="n"/>
      <c r="Q385" s="4" t="n"/>
      <c r="R385" s="4" t="n"/>
      <c r="S385" s="4" t="n"/>
      <c r="T385" s="4" t="n"/>
      <c r="U385" s="4" t="n"/>
      <c r="V385" s="4" t="n"/>
      <c r="W385" s="4" t="n"/>
      <c r="X385" s="4" t="n"/>
      <c r="Y385" s="4" t="n"/>
      <c r="Z385" s="4" t="n"/>
    </row>
    <row r="386" ht="15.75" customHeight="1" s="371">
      <c r="A386" s="218" t="n"/>
      <c r="B386" s="218" t="n"/>
      <c r="C386" s="218" t="n"/>
      <c r="D386" s="218">
        <f t="array" ref="D386">IF($A386="","",IFERROR(INDEX(PRESUPUESTO!$B$10:$B$174,MATCH($A386,PRESUPUESTO!$A$10:$A$174,0)),"⚠ clave no existe"))</f>
        <v/>
      </c>
      <c r="E386" s="218" t="n"/>
      <c r="F386" s="218">
        <f>IF($A386="","",COUNTIF($A$9:$A$228,$A386))</f>
        <v/>
      </c>
      <c r="G386" s="218" t="n"/>
      <c r="H386" s="218">
        <f>IF($A386="","",SUMIF($A$9:$A$228,$A386,$J$9:$J$228))</f>
        <v/>
      </c>
      <c r="I386" s="218" t="n"/>
      <c r="J386" s="218">
        <f t="array" ref="J386">IF($A386="","",IFERROR(INDEX(PRESUPUESTO!$M$10:$M$174,MATCH($A386,PRESUPUESTO!$A$10:$A$174,0)),0))</f>
        <v/>
      </c>
      <c r="K386" s="218">
        <f>IF($A386="","",N(J386)-N(H386))</f>
        <v/>
      </c>
      <c r="L386" s="47" t="n"/>
      <c r="M386" s="48" t="n"/>
      <c r="N386" s="48" t="n"/>
      <c r="O386" s="4" t="n"/>
      <c r="P386" s="4" t="n"/>
      <c r="Q386" s="4" t="n"/>
      <c r="R386" s="4" t="n"/>
      <c r="S386" s="4" t="n"/>
      <c r="T386" s="4" t="n"/>
      <c r="U386" s="4" t="n"/>
      <c r="V386" s="4" t="n"/>
      <c r="W386" s="4" t="n"/>
      <c r="X386" s="4" t="n"/>
      <c r="Y386" s="4" t="n"/>
      <c r="Z386" s="4" t="n"/>
    </row>
    <row r="387" ht="15.75" customHeight="1" s="371">
      <c r="A387" s="218" t="n"/>
      <c r="B387" s="218" t="n"/>
      <c r="C387" s="218" t="n"/>
      <c r="D387" s="218">
        <f t="array" ref="D387">IF($A387="","",IFERROR(INDEX(PRESUPUESTO!$B$10:$B$174,MATCH($A387,PRESUPUESTO!$A$10:$A$174,0)),"⚠ clave no existe"))</f>
        <v/>
      </c>
      <c r="E387" s="218" t="n"/>
      <c r="F387" s="218">
        <f>IF($A387="","",COUNTIF($A$9:$A$228,$A387))</f>
        <v/>
      </c>
      <c r="G387" s="218" t="n"/>
      <c r="H387" s="218">
        <f>IF($A387="","",SUMIF($A$9:$A$228,$A387,$J$9:$J$228))</f>
        <v/>
      </c>
      <c r="I387" s="218" t="n"/>
      <c r="J387" s="218">
        <f t="array" ref="J387">IF($A387="","",IFERROR(INDEX(PRESUPUESTO!$M$10:$M$174,MATCH($A387,PRESUPUESTO!$A$10:$A$174,0)),0))</f>
        <v/>
      </c>
      <c r="K387" s="218">
        <f>IF($A387="","",N(J387)-N(H387))</f>
        <v/>
      </c>
      <c r="L387" s="47" t="n"/>
      <c r="M387" s="48" t="n"/>
      <c r="N387" s="48" t="n"/>
      <c r="O387" s="4" t="n"/>
      <c r="P387" s="4" t="n"/>
      <c r="Q387" s="4" t="n"/>
      <c r="R387" s="4" t="n"/>
      <c r="S387" s="4" t="n"/>
      <c r="T387" s="4" t="n"/>
      <c r="U387" s="4" t="n"/>
      <c r="V387" s="4" t="n"/>
      <c r="W387" s="4" t="n"/>
      <c r="X387" s="4" t="n"/>
      <c r="Y387" s="4" t="n"/>
      <c r="Z387" s="4" t="n"/>
    </row>
    <row r="388" ht="15.75" customHeight="1" s="371">
      <c r="A388" s="218" t="n"/>
      <c r="B388" s="218" t="n"/>
      <c r="C388" s="218" t="n"/>
      <c r="D388" s="218">
        <f t="array" ref="D388">IF($A388="","",IFERROR(INDEX(PRESUPUESTO!$B$10:$B$174,MATCH($A388,PRESUPUESTO!$A$10:$A$174,0)),"⚠ clave no existe"))</f>
        <v/>
      </c>
      <c r="E388" s="218" t="n"/>
      <c r="F388" s="218">
        <f>IF($A388="","",COUNTIF($A$9:$A$228,$A388))</f>
        <v/>
      </c>
      <c r="G388" s="218" t="n"/>
      <c r="H388" s="218">
        <f>IF($A388="","",SUMIF($A$9:$A$228,$A388,$J$9:$J$228))</f>
        <v/>
      </c>
      <c r="I388" s="218" t="n"/>
      <c r="J388" s="218">
        <f t="array" ref="J388">IF($A388="","",IFERROR(INDEX(PRESUPUESTO!$M$10:$M$174,MATCH($A388,PRESUPUESTO!$A$10:$A$174,0)),0))</f>
        <v/>
      </c>
      <c r="K388" s="218">
        <f>IF($A388="","",N(J388)-N(H388))</f>
        <v/>
      </c>
      <c r="L388" s="47" t="n"/>
      <c r="M388" s="48" t="n"/>
      <c r="N388" s="48" t="n"/>
      <c r="O388" s="4" t="n"/>
      <c r="P388" s="4" t="n"/>
      <c r="Q388" s="4" t="n"/>
      <c r="R388" s="4" t="n"/>
      <c r="S388" s="4" t="n"/>
      <c r="T388" s="4" t="n"/>
      <c r="U388" s="4" t="n"/>
      <c r="V388" s="4" t="n"/>
      <c r="W388" s="4" t="n"/>
      <c r="X388" s="4" t="n"/>
      <c r="Y388" s="4" t="n"/>
      <c r="Z388" s="4" t="n"/>
    </row>
    <row r="389" ht="15.75" customHeight="1" s="371">
      <c r="A389" s="218" t="n"/>
      <c r="B389" s="218" t="n"/>
      <c r="C389" s="218" t="n"/>
      <c r="D389" s="218">
        <f t="array" ref="D389">IF($A389="","",IFERROR(INDEX(PRESUPUESTO!$B$10:$B$174,MATCH($A389,PRESUPUESTO!$A$10:$A$174,0)),"⚠ clave no existe"))</f>
        <v/>
      </c>
      <c r="E389" s="218" t="n"/>
      <c r="F389" s="218">
        <f>IF($A389="","",COUNTIF($A$9:$A$228,$A389))</f>
        <v/>
      </c>
      <c r="G389" s="218" t="n"/>
      <c r="H389" s="218">
        <f>IF($A389="","",SUMIF($A$9:$A$228,$A389,$J$9:$J$228))</f>
        <v/>
      </c>
      <c r="I389" s="218" t="n"/>
      <c r="J389" s="218">
        <f t="array" ref="J389">IF($A389="","",IFERROR(INDEX(PRESUPUESTO!$M$10:$M$174,MATCH($A389,PRESUPUESTO!$A$10:$A$174,0)),0))</f>
        <v/>
      </c>
      <c r="K389" s="218">
        <f>IF($A389="","",N(J389)-N(H389))</f>
        <v/>
      </c>
      <c r="L389" s="47" t="n"/>
      <c r="M389" s="48" t="n"/>
      <c r="N389" s="48" t="n"/>
      <c r="O389" s="4" t="n"/>
      <c r="P389" s="4" t="n"/>
      <c r="Q389" s="4" t="n"/>
      <c r="R389" s="4" t="n"/>
      <c r="S389" s="4" t="n"/>
      <c r="T389" s="4" t="n"/>
      <c r="U389" s="4" t="n"/>
      <c r="V389" s="4" t="n"/>
      <c r="W389" s="4" t="n"/>
      <c r="X389" s="4" t="n"/>
      <c r="Y389" s="4" t="n"/>
      <c r="Z389" s="4" t="n"/>
    </row>
    <row r="390" ht="15.75" customHeight="1" s="371">
      <c r="A390" s="218" t="n"/>
      <c r="B390" s="218" t="n"/>
      <c r="C390" s="218" t="n"/>
      <c r="D390" s="218">
        <f t="array" ref="D390">IF($A390="","",IFERROR(INDEX(PRESUPUESTO!$B$10:$B$174,MATCH($A390,PRESUPUESTO!$A$10:$A$174,0)),"⚠ clave no existe"))</f>
        <v/>
      </c>
      <c r="E390" s="218" t="n"/>
      <c r="F390" s="218">
        <f>IF($A390="","",COUNTIF($A$9:$A$228,$A390))</f>
        <v/>
      </c>
      <c r="G390" s="218" t="n"/>
      <c r="H390" s="218">
        <f>IF($A390="","",SUMIF($A$9:$A$228,$A390,$J$9:$J$228))</f>
        <v/>
      </c>
      <c r="I390" s="218" t="n"/>
      <c r="J390" s="218">
        <f t="array" ref="J390">IF($A390="","",IFERROR(INDEX(PRESUPUESTO!$M$10:$M$174,MATCH($A390,PRESUPUESTO!$A$10:$A$174,0)),0))</f>
        <v/>
      </c>
      <c r="K390" s="218">
        <f>IF($A390="","",N(J390)-N(H390))</f>
        <v/>
      </c>
      <c r="L390" s="47" t="n"/>
      <c r="M390" s="48" t="n"/>
      <c r="N390" s="48" t="n"/>
      <c r="O390" s="4" t="n"/>
      <c r="P390" s="4" t="n"/>
      <c r="Q390" s="4" t="n"/>
      <c r="R390" s="4" t="n"/>
      <c r="S390" s="4" t="n"/>
      <c r="T390" s="4" t="n"/>
      <c r="U390" s="4" t="n"/>
      <c r="V390" s="4" t="n"/>
      <c r="W390" s="4" t="n"/>
      <c r="X390" s="4" t="n"/>
      <c r="Y390" s="4" t="n"/>
      <c r="Z390" s="4" t="n"/>
    </row>
    <row r="391" ht="15.75" customHeight="1" s="371">
      <c r="A391" s="218" t="n"/>
      <c r="B391" s="218" t="n"/>
      <c r="C391" s="218" t="n"/>
      <c r="D391" s="218">
        <f t="array" ref="D391">IF($A391="","",IFERROR(INDEX(PRESUPUESTO!$B$10:$B$174,MATCH($A391,PRESUPUESTO!$A$10:$A$174,0)),"⚠ clave no existe"))</f>
        <v/>
      </c>
      <c r="E391" s="218" t="n"/>
      <c r="F391" s="218">
        <f>IF($A391="","",COUNTIF($A$9:$A$228,$A391))</f>
        <v/>
      </c>
      <c r="G391" s="218" t="n"/>
      <c r="H391" s="218">
        <f>IF($A391="","",SUMIF($A$9:$A$228,$A391,$J$9:$J$228))</f>
        <v/>
      </c>
      <c r="I391" s="218" t="n"/>
      <c r="J391" s="218">
        <f t="array" ref="J391">IF($A391="","",IFERROR(INDEX(PRESUPUESTO!$M$10:$M$174,MATCH($A391,PRESUPUESTO!$A$10:$A$174,0)),0))</f>
        <v/>
      </c>
      <c r="K391" s="218">
        <f>IF($A391="","",N(J391)-N(H391))</f>
        <v/>
      </c>
      <c r="L391" s="47" t="n"/>
      <c r="M391" s="48" t="n"/>
      <c r="N391" s="48" t="n"/>
      <c r="O391" s="4" t="n"/>
      <c r="P391" s="4" t="n"/>
      <c r="Q391" s="4" t="n"/>
      <c r="R391" s="4" t="n"/>
      <c r="S391" s="4" t="n"/>
      <c r="T391" s="4" t="n"/>
      <c r="U391" s="4" t="n"/>
      <c r="V391" s="4" t="n"/>
      <c r="W391" s="4" t="n"/>
      <c r="X391" s="4" t="n"/>
      <c r="Y391" s="4" t="n"/>
      <c r="Z391" s="4" t="n"/>
    </row>
    <row r="392" ht="15.75" customHeight="1" s="371">
      <c r="A392" s="218" t="n"/>
      <c r="B392" s="218" t="n"/>
      <c r="C392" s="218" t="n"/>
      <c r="D392" s="218">
        <f t="array" ref="D392">IF($A392="","",IFERROR(INDEX(PRESUPUESTO!$B$10:$B$174,MATCH($A392,PRESUPUESTO!$A$10:$A$174,0)),"⚠ clave no existe"))</f>
        <v/>
      </c>
      <c r="E392" s="218" t="n"/>
      <c r="F392" s="218">
        <f>IF($A392="","",COUNTIF($A$9:$A$228,$A392))</f>
        <v/>
      </c>
      <c r="G392" s="218" t="n"/>
      <c r="H392" s="218">
        <f>IF($A392="","",SUMIF($A$9:$A$228,$A392,$J$9:$J$228))</f>
        <v/>
      </c>
      <c r="I392" s="218" t="n"/>
      <c r="J392" s="218">
        <f t="array" ref="J392">IF($A392="","",IFERROR(INDEX(PRESUPUESTO!$M$10:$M$174,MATCH($A392,PRESUPUESTO!$A$10:$A$174,0)),0))</f>
        <v/>
      </c>
      <c r="K392" s="218">
        <f>IF($A392="","",N(J392)-N(H392))</f>
        <v/>
      </c>
      <c r="L392" s="47" t="n"/>
      <c r="M392" s="48" t="n"/>
      <c r="N392" s="48" t="n"/>
      <c r="O392" s="4" t="n"/>
      <c r="P392" s="4" t="n"/>
      <c r="Q392" s="4" t="n"/>
      <c r="R392" s="4" t="n"/>
      <c r="S392" s="4" t="n"/>
      <c r="T392" s="4" t="n"/>
      <c r="U392" s="4" t="n"/>
      <c r="V392" s="4" t="n"/>
      <c r="W392" s="4" t="n"/>
      <c r="X392" s="4" t="n"/>
      <c r="Y392" s="4" t="n"/>
      <c r="Z392" s="4" t="n"/>
    </row>
    <row r="393" ht="15.75" customHeight="1" s="371">
      <c r="A393" s="218" t="n"/>
      <c r="B393" s="218" t="n"/>
      <c r="C393" s="218" t="n"/>
      <c r="D393" s="218">
        <f t="array" ref="D393">IF($A393="","",IFERROR(INDEX(PRESUPUESTO!$B$10:$B$174,MATCH($A393,PRESUPUESTO!$A$10:$A$174,0)),"⚠ clave no existe"))</f>
        <v/>
      </c>
      <c r="E393" s="218" t="n"/>
      <c r="F393" s="218">
        <f>IF($A393="","",COUNTIF($A$9:$A$228,$A393))</f>
        <v/>
      </c>
      <c r="G393" s="218" t="n"/>
      <c r="H393" s="218">
        <f>IF($A393="","",SUMIF($A$9:$A$228,$A393,$J$9:$J$228))</f>
        <v/>
      </c>
      <c r="I393" s="218" t="n"/>
      <c r="J393" s="218">
        <f t="array" ref="J393">IF($A393="","",IFERROR(INDEX(PRESUPUESTO!$M$10:$M$174,MATCH($A393,PRESUPUESTO!$A$10:$A$174,0)),0))</f>
        <v/>
      </c>
      <c r="K393" s="218">
        <f>IF($A393="","",N(J393)-N(H393))</f>
        <v/>
      </c>
      <c r="L393" s="47" t="n"/>
      <c r="M393" s="48" t="n"/>
      <c r="N393" s="48" t="n"/>
      <c r="O393" s="4" t="n"/>
      <c r="P393" s="4" t="n"/>
      <c r="Q393" s="4" t="n"/>
      <c r="R393" s="4" t="n"/>
      <c r="S393" s="4" t="n"/>
      <c r="T393" s="4" t="n"/>
      <c r="U393" s="4" t="n"/>
      <c r="V393" s="4" t="n"/>
      <c r="W393" s="4" t="n"/>
      <c r="X393" s="4" t="n"/>
      <c r="Y393" s="4" t="n"/>
      <c r="Z393" s="4" t="n"/>
    </row>
    <row r="394" ht="15.75" customHeight="1" s="371">
      <c r="A394" s="218" t="n"/>
      <c r="B394" s="218" t="n"/>
      <c r="C394" s="218" t="n"/>
      <c r="D394" s="218">
        <f t="array" ref="D394">IF($A394="","",IFERROR(INDEX(PRESUPUESTO!$B$10:$B$174,MATCH($A394,PRESUPUESTO!$A$10:$A$174,0)),"⚠ clave no existe"))</f>
        <v/>
      </c>
      <c r="E394" s="218" t="n"/>
      <c r="F394" s="218">
        <f>IF($A394="","",COUNTIF($A$9:$A$228,$A394))</f>
        <v/>
      </c>
      <c r="G394" s="218" t="n"/>
      <c r="H394" s="218">
        <f>IF($A394="","",SUMIF($A$9:$A$228,$A394,$J$9:$J$228))</f>
        <v/>
      </c>
      <c r="I394" s="218" t="n"/>
      <c r="J394" s="218">
        <f t="array" ref="J394">IF($A394="","",IFERROR(INDEX(PRESUPUESTO!$M$10:$M$174,MATCH($A394,PRESUPUESTO!$A$10:$A$174,0)),0))</f>
        <v/>
      </c>
      <c r="K394" s="218">
        <f>IF($A394="","",N(J394)-N(H394))</f>
        <v/>
      </c>
      <c r="L394" s="47" t="n"/>
      <c r="M394" s="48" t="n"/>
      <c r="N394" s="48" t="n"/>
      <c r="O394" s="4" t="n"/>
      <c r="P394" s="4" t="n"/>
      <c r="Q394" s="4" t="n"/>
      <c r="R394" s="4" t="n"/>
      <c r="S394" s="4" t="n"/>
      <c r="T394" s="4" t="n"/>
      <c r="U394" s="4" t="n"/>
      <c r="V394" s="4" t="n"/>
      <c r="W394" s="4" t="n"/>
      <c r="X394" s="4" t="n"/>
      <c r="Y394" s="4" t="n"/>
      <c r="Z394" s="4" t="n"/>
    </row>
    <row r="395" ht="15.75" customHeight="1" s="371">
      <c r="A395" s="218" t="n"/>
      <c r="B395" s="218" t="n"/>
      <c r="C395" s="218" t="n"/>
      <c r="D395" s="218">
        <f t="array" ref="D395">IF($A395="","",IFERROR(INDEX(PRESUPUESTO!$B$10:$B$174,MATCH($A395,PRESUPUESTO!$A$10:$A$174,0)),"⚠ clave no existe"))</f>
        <v/>
      </c>
      <c r="E395" s="218" t="n"/>
      <c r="F395" s="218">
        <f>IF($A395="","",COUNTIF($A$9:$A$228,$A395))</f>
        <v/>
      </c>
      <c r="G395" s="218" t="n"/>
      <c r="H395" s="218">
        <f>IF($A395="","",SUMIF($A$9:$A$228,$A395,$J$9:$J$228))</f>
        <v/>
      </c>
      <c r="I395" s="218" t="n"/>
      <c r="J395" s="218">
        <f t="array" ref="J395">IF($A395="","",IFERROR(INDEX(PRESUPUESTO!$M$10:$M$174,MATCH($A395,PRESUPUESTO!$A$10:$A$174,0)),0))</f>
        <v/>
      </c>
      <c r="K395" s="218">
        <f>IF($A395="","",N(J395)-N(H395))</f>
        <v/>
      </c>
      <c r="L395" s="47" t="n"/>
      <c r="M395" s="48" t="n"/>
      <c r="N395" s="48" t="n"/>
      <c r="O395" s="4" t="n"/>
      <c r="P395" s="4" t="n"/>
      <c r="Q395" s="4" t="n"/>
      <c r="R395" s="4" t="n"/>
      <c r="S395" s="4" t="n"/>
      <c r="T395" s="4" t="n"/>
      <c r="U395" s="4" t="n"/>
      <c r="V395" s="4" t="n"/>
      <c r="W395" s="4" t="n"/>
      <c r="X395" s="4" t="n"/>
      <c r="Y395" s="4" t="n"/>
      <c r="Z395" s="4" t="n"/>
    </row>
    <row r="396" ht="15.75" customHeight="1" s="371">
      <c r="A396" s="218" t="n"/>
      <c r="B396" s="218" t="n"/>
      <c r="C396" s="218" t="n"/>
      <c r="D396" s="218">
        <f t="array" ref="D396">IF($A396="","",IFERROR(INDEX(PRESUPUESTO!$B$10:$B$174,MATCH($A396,PRESUPUESTO!$A$10:$A$174,0)),"⚠ clave no existe"))</f>
        <v/>
      </c>
      <c r="E396" s="218" t="n"/>
      <c r="F396" s="218">
        <f>IF($A396="","",COUNTIF($A$9:$A$228,$A396))</f>
        <v/>
      </c>
      <c r="G396" s="218" t="n"/>
      <c r="H396" s="218">
        <f>IF($A396="","",SUMIF($A$9:$A$228,$A396,$J$9:$J$228))</f>
        <v/>
      </c>
      <c r="I396" s="218" t="n"/>
      <c r="J396" s="218">
        <f t="array" ref="J396">IF($A396="","",IFERROR(INDEX(PRESUPUESTO!$M$10:$M$174,MATCH($A396,PRESUPUESTO!$A$10:$A$174,0)),0))</f>
        <v/>
      </c>
      <c r="K396" s="218">
        <f>IF($A396="","",N(J396)-N(H396))</f>
        <v/>
      </c>
      <c r="L396" s="47" t="n"/>
      <c r="M396" s="48" t="n"/>
      <c r="N396" s="48" t="n"/>
      <c r="O396" s="4" t="n"/>
      <c r="P396" s="4" t="n"/>
      <c r="Q396" s="4" t="n"/>
      <c r="R396" s="4" t="n"/>
      <c r="S396" s="4" t="n"/>
      <c r="T396" s="4" t="n"/>
      <c r="U396" s="4" t="n"/>
      <c r="V396" s="4" t="n"/>
      <c r="W396" s="4" t="n"/>
      <c r="X396" s="4" t="n"/>
      <c r="Y396" s="4" t="n"/>
      <c r="Z396" s="4" t="n"/>
    </row>
    <row r="397" ht="15.75" customHeight="1" s="371">
      <c r="A397" s="218" t="n"/>
      <c r="B397" s="218" t="n"/>
      <c r="C397" s="218" t="n"/>
      <c r="D397" s="218">
        <f t="array" ref="D397">IF($A397="","",IFERROR(INDEX(PRESUPUESTO!$B$10:$B$174,MATCH($A397,PRESUPUESTO!$A$10:$A$174,0)),"⚠ clave no existe"))</f>
        <v/>
      </c>
      <c r="E397" s="218" t="n"/>
      <c r="F397" s="218">
        <f>IF($A397="","",COUNTIF($A$9:$A$228,$A397))</f>
        <v/>
      </c>
      <c r="G397" s="218" t="n"/>
      <c r="H397" s="218">
        <f>IF($A397="","",SUMIF($A$9:$A$228,$A397,$J$9:$J$228))</f>
        <v/>
      </c>
      <c r="I397" s="218" t="n"/>
      <c r="J397" s="218">
        <f t="array" ref="J397">IF($A397="","",IFERROR(INDEX(PRESUPUESTO!$M$10:$M$174,MATCH($A397,PRESUPUESTO!$A$10:$A$174,0)),0))</f>
        <v/>
      </c>
      <c r="K397" s="218">
        <f>IF($A397="","",N(J397)-N(H397))</f>
        <v/>
      </c>
      <c r="L397" s="47" t="n"/>
      <c r="M397" s="48" t="n"/>
      <c r="N397" s="48" t="n"/>
      <c r="O397" s="4" t="n"/>
      <c r="P397" s="4" t="n"/>
      <c r="Q397" s="4" t="n"/>
      <c r="R397" s="4" t="n"/>
      <c r="S397" s="4" t="n"/>
      <c r="T397" s="4" t="n"/>
      <c r="U397" s="4" t="n"/>
      <c r="V397" s="4" t="n"/>
      <c r="W397" s="4" t="n"/>
      <c r="X397" s="4" t="n"/>
      <c r="Y397" s="4" t="n"/>
      <c r="Z397" s="4" t="n"/>
    </row>
    <row r="398" ht="15.75" customHeight="1" s="371">
      <c r="A398" s="218" t="n"/>
      <c r="B398" s="218" t="n"/>
      <c r="C398" s="218" t="n"/>
      <c r="D398" s="218">
        <f t="array" ref="D398">IF($A398="","",IFERROR(INDEX(PRESUPUESTO!$B$10:$B$174,MATCH($A398,PRESUPUESTO!$A$10:$A$174,0)),"⚠ clave no existe"))</f>
        <v/>
      </c>
      <c r="E398" s="218" t="n"/>
      <c r="F398" s="218">
        <f>IF($A398="","",COUNTIF($A$9:$A$228,$A398))</f>
        <v/>
      </c>
      <c r="G398" s="218" t="n"/>
      <c r="H398" s="218">
        <f>IF($A398="","",SUMIF($A$9:$A$228,$A398,$J$9:$J$228))</f>
        <v/>
      </c>
      <c r="I398" s="218" t="n"/>
      <c r="J398" s="218">
        <f t="array" ref="J398">IF($A398="","",IFERROR(INDEX(PRESUPUESTO!$M$10:$M$174,MATCH($A398,PRESUPUESTO!$A$10:$A$174,0)),0))</f>
        <v/>
      </c>
      <c r="K398" s="218">
        <f>IF($A398="","",N(J398)-N(H398))</f>
        <v/>
      </c>
      <c r="L398" s="47" t="n"/>
      <c r="M398" s="48" t="n"/>
      <c r="N398" s="48" t="n"/>
      <c r="O398" s="4" t="n"/>
      <c r="P398" s="4" t="n"/>
      <c r="Q398" s="4" t="n"/>
      <c r="R398" s="4" t="n"/>
      <c r="S398" s="4" t="n"/>
      <c r="T398" s="4" t="n"/>
      <c r="U398" s="4" t="n"/>
      <c r="V398" s="4" t="n"/>
      <c r="W398" s="4" t="n"/>
      <c r="X398" s="4" t="n"/>
      <c r="Y398" s="4" t="n"/>
      <c r="Z398" s="4" t="n"/>
    </row>
    <row r="399" ht="15.75" customHeight="1" s="371">
      <c r="A399" s="218" t="n"/>
      <c r="B399" s="218" t="n"/>
      <c r="C399" s="218" t="n"/>
      <c r="D399" s="218">
        <f t="array" ref="D399">IF($A399="","",IFERROR(INDEX(PRESUPUESTO!$B$10:$B$174,MATCH($A399,PRESUPUESTO!$A$10:$A$174,0)),"⚠ clave no existe"))</f>
        <v/>
      </c>
      <c r="E399" s="218" t="n"/>
      <c r="F399" s="218">
        <f>IF($A399="","",COUNTIF($A$9:$A$228,$A399))</f>
        <v/>
      </c>
      <c r="G399" s="218" t="n"/>
      <c r="H399" s="218">
        <f>IF($A399="","",SUMIF($A$9:$A$228,$A399,$J$9:$J$228))</f>
        <v/>
      </c>
      <c r="I399" s="218" t="n"/>
      <c r="J399" s="218">
        <f t="array" ref="J399">IF($A399="","",IFERROR(INDEX(PRESUPUESTO!$M$10:$M$174,MATCH($A399,PRESUPUESTO!$A$10:$A$174,0)),0))</f>
        <v/>
      </c>
      <c r="K399" s="218">
        <f>IF($A399="","",N(J399)-N(H399))</f>
        <v/>
      </c>
      <c r="L399" s="47" t="n"/>
      <c r="M399" s="48" t="n"/>
      <c r="N399" s="48" t="n"/>
      <c r="O399" s="4" t="n"/>
      <c r="P399" s="4" t="n"/>
      <c r="Q399" s="4" t="n"/>
      <c r="R399" s="4" t="n"/>
      <c r="S399" s="4" t="n"/>
      <c r="T399" s="4" t="n"/>
      <c r="U399" s="4" t="n"/>
      <c r="V399" s="4" t="n"/>
      <c r="W399" s="4" t="n"/>
      <c r="X399" s="4" t="n"/>
      <c r="Y399" s="4" t="n"/>
      <c r="Z399" s="4" t="n"/>
    </row>
    <row r="400" ht="15.75" customHeight="1" s="371">
      <c r="A400" s="218" t="n"/>
      <c r="B400" s="218" t="n"/>
      <c r="C400" s="218" t="n"/>
      <c r="D400" s="218">
        <f t="array" ref="D400">IF($A400="","",IFERROR(INDEX(PRESUPUESTO!$B$10:$B$174,MATCH($A400,PRESUPUESTO!$A$10:$A$174,0)),"⚠ clave no existe"))</f>
        <v/>
      </c>
      <c r="E400" s="218" t="n"/>
      <c r="F400" s="218">
        <f>IF($A400="","",COUNTIF($A$9:$A$228,$A400))</f>
        <v/>
      </c>
      <c r="G400" s="218" t="n"/>
      <c r="H400" s="218">
        <f>IF($A400="","",SUMIF($A$9:$A$228,$A400,$J$9:$J$228))</f>
        <v/>
      </c>
      <c r="I400" s="218" t="n"/>
      <c r="J400" s="218">
        <f t="array" ref="J400">IF($A400="","",IFERROR(INDEX(PRESUPUESTO!$M$10:$M$174,MATCH($A400,PRESUPUESTO!$A$10:$A$174,0)),0))</f>
        <v/>
      </c>
      <c r="K400" s="218">
        <f>IF($A400="","",N(J400)-N(H400))</f>
        <v/>
      </c>
      <c r="L400" s="47" t="n"/>
      <c r="M400" s="48" t="n"/>
      <c r="N400" s="48" t="n"/>
      <c r="O400" s="4" t="n"/>
      <c r="P400" s="4" t="n"/>
      <c r="Q400" s="4" t="n"/>
      <c r="R400" s="4" t="n"/>
      <c r="S400" s="4" t="n"/>
      <c r="T400" s="4" t="n"/>
      <c r="U400" s="4" t="n"/>
      <c r="V400" s="4" t="n"/>
      <c r="W400" s="4" t="n"/>
      <c r="X400" s="4" t="n"/>
      <c r="Y400" s="4" t="n"/>
      <c r="Z400" s="4" t="n"/>
    </row>
    <row r="401" ht="15.75" customHeight="1" s="371">
      <c r="A401" s="218" t="n"/>
      <c r="B401" s="218" t="n"/>
      <c r="C401" s="218" t="n"/>
      <c r="D401" s="218">
        <f t="array" ref="D401">IF($A401="","",IFERROR(INDEX(PRESUPUESTO!$B$10:$B$174,MATCH($A401,PRESUPUESTO!$A$10:$A$174,0)),"⚠ clave no existe"))</f>
        <v/>
      </c>
      <c r="E401" s="218" t="n"/>
      <c r="F401" s="218">
        <f>IF($A401="","",COUNTIF($A$9:$A$228,$A401))</f>
        <v/>
      </c>
      <c r="G401" s="218" t="n"/>
      <c r="H401" s="218">
        <f>IF($A401="","",SUMIF($A$9:$A$228,$A401,$J$9:$J$228))</f>
        <v/>
      </c>
      <c r="I401" s="218" t="n"/>
      <c r="J401" s="218">
        <f t="array" ref="J401">IF($A401="","",IFERROR(INDEX(PRESUPUESTO!$M$10:$M$174,MATCH($A401,PRESUPUESTO!$A$10:$A$174,0)),0))</f>
        <v/>
      </c>
      <c r="K401" s="218">
        <f>IF($A401="","",N(J401)-N(H401))</f>
        <v/>
      </c>
      <c r="L401" s="47" t="n"/>
      <c r="M401" s="48" t="n"/>
      <c r="N401" s="48" t="n"/>
      <c r="O401" s="4" t="n"/>
      <c r="P401" s="4" t="n"/>
      <c r="Q401" s="4" t="n"/>
      <c r="R401" s="4" t="n"/>
      <c r="S401" s="4" t="n"/>
      <c r="T401" s="4" t="n"/>
      <c r="U401" s="4" t="n"/>
      <c r="V401" s="4" t="n"/>
      <c r="W401" s="4" t="n"/>
      <c r="X401" s="4" t="n"/>
      <c r="Y401" s="4" t="n"/>
      <c r="Z401" s="4" t="n"/>
    </row>
    <row r="402" ht="15.75" customHeight="1" s="371">
      <c r="A402" s="218" t="n"/>
      <c r="B402" s="218" t="n"/>
      <c r="C402" s="218" t="n"/>
      <c r="D402" s="218">
        <f t="array" ref="D402">IF($A402="","",IFERROR(INDEX(PRESUPUESTO!$B$10:$B$174,MATCH($A402,PRESUPUESTO!$A$10:$A$174,0)),"⚠ clave no existe"))</f>
        <v/>
      </c>
      <c r="E402" s="218" t="n"/>
      <c r="F402" s="218">
        <f>IF($A402="","",COUNTIF($A$9:$A$228,$A402))</f>
        <v/>
      </c>
      <c r="G402" s="218" t="n"/>
      <c r="H402" s="218">
        <f>IF($A402="","",SUMIF($A$9:$A$228,$A402,$J$9:$J$228))</f>
        <v/>
      </c>
      <c r="I402" s="218" t="n"/>
      <c r="J402" s="218">
        <f t="array" ref="J402">IF($A402="","",IFERROR(INDEX(PRESUPUESTO!$M$10:$M$174,MATCH($A402,PRESUPUESTO!$A$10:$A$174,0)),0))</f>
        <v/>
      </c>
      <c r="K402" s="218">
        <f>IF($A402="","",N(J402)-N(H402))</f>
        <v/>
      </c>
      <c r="L402" s="47" t="n"/>
      <c r="M402" s="48" t="n"/>
      <c r="N402" s="48" t="n"/>
      <c r="O402" s="4" t="n"/>
      <c r="P402" s="4" t="n"/>
      <c r="Q402" s="4" t="n"/>
      <c r="R402" s="4" t="n"/>
      <c r="S402" s="4" t="n"/>
      <c r="T402" s="4" t="n"/>
      <c r="U402" s="4" t="n"/>
      <c r="V402" s="4" t="n"/>
      <c r="W402" s="4" t="n"/>
      <c r="X402" s="4" t="n"/>
      <c r="Y402" s="4" t="n"/>
      <c r="Z402" s="4" t="n"/>
    </row>
    <row r="403" ht="15.75" customHeight="1" s="371">
      <c r="A403" s="218" t="n"/>
      <c r="B403" s="218" t="n"/>
      <c r="C403" s="218" t="n"/>
      <c r="D403" s="218">
        <f t="array" ref="D403">IF($A403="","",IFERROR(INDEX(PRESUPUESTO!$B$10:$B$174,MATCH($A403,PRESUPUESTO!$A$10:$A$174,0)),"⚠ clave no existe"))</f>
        <v/>
      </c>
      <c r="E403" s="218" t="n"/>
      <c r="F403" s="218">
        <f>IF($A403="","",COUNTIF($A$9:$A$228,$A403))</f>
        <v/>
      </c>
      <c r="G403" s="218" t="n"/>
      <c r="H403" s="218">
        <f>IF($A403="","",SUMIF($A$9:$A$228,$A403,$J$9:$J$228))</f>
        <v/>
      </c>
      <c r="I403" s="218" t="n"/>
      <c r="J403" s="218">
        <f t="array" ref="J403">IF($A403="","",IFERROR(INDEX(PRESUPUESTO!$M$10:$M$174,MATCH($A403,PRESUPUESTO!$A$10:$A$174,0)),0))</f>
        <v/>
      </c>
      <c r="K403" s="218">
        <f>IF($A403="","",N(J403)-N(H403))</f>
        <v/>
      </c>
      <c r="L403" s="47" t="n"/>
      <c r="M403" s="48" t="n"/>
      <c r="N403" s="48" t="n"/>
      <c r="O403" s="4" t="n"/>
      <c r="P403" s="4" t="n"/>
      <c r="Q403" s="4" t="n"/>
      <c r="R403" s="4" t="n"/>
      <c r="S403" s="4" t="n"/>
      <c r="T403" s="4" t="n"/>
      <c r="U403" s="4" t="n"/>
      <c r="V403" s="4" t="n"/>
      <c r="W403" s="4" t="n"/>
      <c r="X403" s="4" t="n"/>
      <c r="Y403" s="4" t="n"/>
      <c r="Z403" s="4" t="n"/>
    </row>
    <row r="404" ht="15.75" customHeight="1" s="371">
      <c r="A404" s="218" t="n"/>
      <c r="B404" s="218" t="n"/>
      <c r="C404" s="218" t="n"/>
      <c r="D404" s="218">
        <f t="array" ref="D404">IF($A404="","",IFERROR(INDEX(PRESUPUESTO!$B$10:$B$174,MATCH($A404,PRESUPUESTO!$A$10:$A$174,0)),"⚠ clave no existe"))</f>
        <v/>
      </c>
      <c r="E404" s="218" t="n"/>
      <c r="F404" s="218">
        <f>IF($A404="","",COUNTIF($A$9:$A$228,$A404))</f>
        <v/>
      </c>
      <c r="G404" s="218" t="n"/>
      <c r="H404" s="218">
        <f>IF($A404="","",SUMIF($A$9:$A$228,$A404,$J$9:$J$228))</f>
        <v/>
      </c>
      <c r="I404" s="218" t="n"/>
      <c r="J404" s="218">
        <f t="array" ref="J404">IF($A404="","",IFERROR(INDEX(PRESUPUESTO!$M$10:$M$174,MATCH($A404,PRESUPUESTO!$A$10:$A$174,0)),0))</f>
        <v/>
      </c>
      <c r="K404" s="218">
        <f>IF($A404="","",N(J404)-N(H404))</f>
        <v/>
      </c>
      <c r="L404" s="47" t="n"/>
      <c r="M404" s="48" t="n"/>
      <c r="N404" s="48" t="n"/>
      <c r="O404" s="4" t="n"/>
      <c r="P404" s="4" t="n"/>
      <c r="Q404" s="4" t="n"/>
      <c r="R404" s="4" t="n"/>
      <c r="S404" s="4" t="n"/>
      <c r="T404" s="4" t="n"/>
      <c r="U404" s="4" t="n"/>
      <c r="V404" s="4" t="n"/>
      <c r="W404" s="4" t="n"/>
      <c r="X404" s="4" t="n"/>
      <c r="Y404" s="4" t="n"/>
      <c r="Z404" s="4" t="n"/>
    </row>
    <row r="405" ht="15.75" customHeight="1" s="371">
      <c r="A405" s="218" t="n"/>
      <c r="B405" s="218" t="n"/>
      <c r="C405" s="218" t="n"/>
      <c r="D405" s="218">
        <f t="array" ref="D405">IF($A405="","",IFERROR(INDEX(PRESUPUESTO!$B$10:$B$174,MATCH($A405,PRESUPUESTO!$A$10:$A$174,0)),"⚠ clave no existe"))</f>
        <v/>
      </c>
      <c r="E405" s="218" t="n"/>
      <c r="F405" s="218">
        <f>IF($A405="","",COUNTIF($A$9:$A$228,$A405))</f>
        <v/>
      </c>
      <c r="G405" s="218" t="n"/>
      <c r="H405" s="218">
        <f>IF($A405="","",SUMIF($A$9:$A$228,$A405,$J$9:$J$228))</f>
        <v/>
      </c>
      <c r="I405" s="218" t="n"/>
      <c r="J405" s="218">
        <f t="array" ref="J405">IF($A405="","",IFERROR(INDEX(PRESUPUESTO!$M$10:$M$174,MATCH($A405,PRESUPUESTO!$A$10:$A$174,0)),0))</f>
        <v/>
      </c>
      <c r="K405" s="218">
        <f>IF($A405="","",N(J405)-N(H405))</f>
        <v/>
      </c>
      <c r="L405" s="47" t="n"/>
      <c r="M405" s="48" t="n"/>
      <c r="N405" s="48" t="n"/>
      <c r="O405" s="4" t="n"/>
      <c r="P405" s="4" t="n"/>
      <c r="Q405" s="4" t="n"/>
      <c r="R405" s="4" t="n"/>
      <c r="S405" s="4" t="n"/>
      <c r="T405" s="4" t="n"/>
      <c r="U405" s="4" t="n"/>
      <c r="V405" s="4" t="n"/>
      <c r="W405" s="4" t="n"/>
      <c r="X405" s="4" t="n"/>
      <c r="Y405" s="4" t="n"/>
      <c r="Z405" s="4" t="n"/>
    </row>
    <row r="406" ht="15.75" customHeight="1" s="371">
      <c r="A406" s="218" t="n"/>
      <c r="B406" s="218" t="n"/>
      <c r="C406" s="218" t="n"/>
      <c r="D406" s="218">
        <f t="array" ref="D406">IF($A406="","",IFERROR(INDEX(PRESUPUESTO!$B$10:$B$174,MATCH($A406,PRESUPUESTO!$A$10:$A$174,0)),"⚠ clave no existe"))</f>
        <v/>
      </c>
      <c r="E406" s="218" t="n"/>
      <c r="F406" s="218">
        <f>IF($A406="","",COUNTIF($A$9:$A$228,$A406))</f>
        <v/>
      </c>
      <c r="G406" s="218" t="n"/>
      <c r="H406" s="218">
        <f>IF($A406="","",SUMIF($A$9:$A$228,$A406,$J$9:$J$228))</f>
        <v/>
      </c>
      <c r="I406" s="218" t="n"/>
      <c r="J406" s="218">
        <f t="array" ref="J406">IF($A406="","",IFERROR(INDEX(PRESUPUESTO!$M$10:$M$174,MATCH($A406,PRESUPUESTO!$A$10:$A$174,0)),0))</f>
        <v/>
      </c>
      <c r="K406" s="218">
        <f>IF($A406="","",N(J406)-N(H406))</f>
        <v/>
      </c>
      <c r="L406" s="47" t="n"/>
      <c r="M406" s="48" t="n"/>
      <c r="N406" s="48" t="n"/>
      <c r="O406" s="4" t="n"/>
      <c r="P406" s="4" t="n"/>
      <c r="Q406" s="4" t="n"/>
      <c r="R406" s="4" t="n"/>
      <c r="S406" s="4" t="n"/>
      <c r="T406" s="4" t="n"/>
      <c r="U406" s="4" t="n"/>
      <c r="V406" s="4" t="n"/>
      <c r="W406" s="4" t="n"/>
      <c r="X406" s="4" t="n"/>
      <c r="Y406" s="4" t="n"/>
      <c r="Z406" s="4" t="n"/>
    </row>
    <row r="407" ht="15.75" customHeight="1" s="371">
      <c r="A407" s="218" t="n"/>
      <c r="B407" s="218" t="n"/>
      <c r="C407" s="218" t="n"/>
      <c r="D407" s="218">
        <f t="array" ref="D407">IF($A407="","",IFERROR(INDEX(PRESUPUESTO!$B$10:$B$174,MATCH($A407,PRESUPUESTO!$A$10:$A$174,0)),"⚠ clave no existe"))</f>
        <v/>
      </c>
      <c r="E407" s="218" t="n"/>
      <c r="F407" s="218">
        <f>IF($A407="","",COUNTIF($A$9:$A$228,$A407))</f>
        <v/>
      </c>
      <c r="G407" s="218" t="n"/>
      <c r="H407" s="218">
        <f>IF($A407="","",SUMIF($A$9:$A$228,$A407,$J$9:$J$228))</f>
        <v/>
      </c>
      <c r="I407" s="218" t="n"/>
      <c r="J407" s="218">
        <f t="array" ref="J407">IF($A407="","",IFERROR(INDEX(PRESUPUESTO!$M$10:$M$174,MATCH($A407,PRESUPUESTO!$A$10:$A$174,0)),0))</f>
        <v/>
      </c>
      <c r="K407" s="218">
        <f>IF($A407="","",N(J407)-N(H407))</f>
        <v/>
      </c>
      <c r="L407" s="47" t="n"/>
      <c r="M407" s="48" t="n"/>
      <c r="N407" s="48" t="n"/>
      <c r="O407" s="4" t="n"/>
      <c r="P407" s="4" t="n"/>
      <c r="Q407" s="4" t="n"/>
      <c r="R407" s="4" t="n"/>
      <c r="S407" s="4" t="n"/>
      <c r="T407" s="4" t="n"/>
      <c r="U407" s="4" t="n"/>
      <c r="V407" s="4" t="n"/>
      <c r="W407" s="4" t="n"/>
      <c r="X407" s="4" t="n"/>
      <c r="Y407" s="4" t="n"/>
      <c r="Z407" s="4" t="n"/>
    </row>
    <row r="408" ht="15.75" customHeight="1" s="371">
      <c r="A408" s="218" t="n"/>
      <c r="B408" s="218" t="n"/>
      <c r="C408" s="218" t="n"/>
      <c r="D408" s="218">
        <f t="array" ref="D408">IF($A408="","",IFERROR(INDEX(PRESUPUESTO!$B$10:$B$174,MATCH($A408,PRESUPUESTO!$A$10:$A$174,0)),"⚠ clave no existe"))</f>
        <v/>
      </c>
      <c r="E408" s="218" t="n"/>
      <c r="F408" s="218">
        <f>IF($A408="","",COUNTIF($A$9:$A$228,$A408))</f>
        <v/>
      </c>
      <c r="G408" s="218" t="n"/>
      <c r="H408" s="218">
        <f>IF($A408="","",SUMIF($A$9:$A$228,$A408,$J$9:$J$228))</f>
        <v/>
      </c>
      <c r="I408" s="218" t="n"/>
      <c r="J408" s="218">
        <f t="array" ref="J408">IF($A408="","",IFERROR(INDEX(PRESUPUESTO!$M$10:$M$174,MATCH($A408,PRESUPUESTO!$A$10:$A$174,0)),0))</f>
        <v/>
      </c>
      <c r="K408" s="218">
        <f>IF($A408="","",N(J408)-N(H408))</f>
        <v/>
      </c>
      <c r="L408" s="47" t="n"/>
      <c r="M408" s="48" t="n"/>
      <c r="N408" s="48" t="n"/>
      <c r="O408" s="4" t="n"/>
      <c r="P408" s="4" t="n"/>
      <c r="Q408" s="4" t="n"/>
      <c r="R408" s="4" t="n"/>
      <c r="S408" s="4" t="n"/>
      <c r="T408" s="4" t="n"/>
      <c r="U408" s="4" t="n"/>
      <c r="V408" s="4" t="n"/>
      <c r="W408" s="4" t="n"/>
      <c r="X408" s="4" t="n"/>
      <c r="Y408" s="4" t="n"/>
      <c r="Z408" s="4" t="n"/>
    </row>
    <row r="409" ht="15.75" customHeight="1" s="371">
      <c r="A409" s="218" t="n"/>
      <c r="B409" s="218" t="n"/>
      <c r="C409" s="218" t="n"/>
      <c r="D409" s="218">
        <f t="array" ref="D409">IF($A409="","",IFERROR(INDEX(PRESUPUESTO!$B$10:$B$174,MATCH($A409,PRESUPUESTO!$A$10:$A$174,0)),"⚠ clave no existe"))</f>
        <v/>
      </c>
      <c r="E409" s="218" t="n"/>
      <c r="F409" s="218">
        <f>IF($A409="","",COUNTIF($A$9:$A$228,$A409))</f>
        <v/>
      </c>
      <c r="G409" s="218" t="n"/>
      <c r="H409" s="218">
        <f>IF($A409="","",SUMIF($A$9:$A$228,$A409,$J$9:$J$228))</f>
        <v/>
      </c>
      <c r="I409" s="218" t="n"/>
      <c r="J409" s="218">
        <f t="array" ref="J409">IF($A409="","",IFERROR(INDEX(PRESUPUESTO!$M$10:$M$174,MATCH($A409,PRESUPUESTO!$A$10:$A$174,0)),0))</f>
        <v/>
      </c>
      <c r="K409" s="218">
        <f>IF($A409="","",N(J409)-N(H409))</f>
        <v/>
      </c>
      <c r="L409" s="47" t="n"/>
      <c r="M409" s="48" t="n"/>
      <c r="N409" s="48" t="n"/>
      <c r="O409" s="4" t="n"/>
      <c r="P409" s="4" t="n"/>
      <c r="Q409" s="4" t="n"/>
      <c r="R409" s="4" t="n"/>
      <c r="S409" s="4" t="n"/>
      <c r="T409" s="4" t="n"/>
      <c r="U409" s="4" t="n"/>
      <c r="V409" s="4" t="n"/>
      <c r="W409" s="4" t="n"/>
      <c r="X409" s="4" t="n"/>
      <c r="Y409" s="4" t="n"/>
      <c r="Z409" s="4" t="n"/>
    </row>
    <row r="410" ht="15.75" customHeight="1" s="371">
      <c r="A410" s="218" t="n"/>
      <c r="B410" s="218" t="n"/>
      <c r="C410" s="218" t="n"/>
      <c r="D410" s="218">
        <f t="array" ref="D410">IF($A410="","",IFERROR(INDEX(PRESUPUESTO!$B$10:$B$174,MATCH($A410,PRESUPUESTO!$A$10:$A$174,0)),"⚠ clave no existe"))</f>
        <v/>
      </c>
      <c r="E410" s="218" t="n"/>
      <c r="F410" s="218">
        <f>IF($A410="","",COUNTIF($A$9:$A$228,$A410))</f>
        <v/>
      </c>
      <c r="G410" s="218" t="n"/>
      <c r="H410" s="218">
        <f>IF($A410="","",SUMIF($A$9:$A$228,$A410,$J$9:$J$228))</f>
        <v/>
      </c>
      <c r="I410" s="218" t="n"/>
      <c r="J410" s="218">
        <f t="array" ref="J410">IF($A410="","",IFERROR(INDEX(PRESUPUESTO!$M$10:$M$174,MATCH($A410,PRESUPUESTO!$A$10:$A$174,0)),0))</f>
        <v/>
      </c>
      <c r="K410" s="218">
        <f>IF($A410="","",N(J410)-N(H410))</f>
        <v/>
      </c>
      <c r="L410" s="47" t="n"/>
      <c r="M410" s="48" t="n"/>
      <c r="N410" s="48" t="n"/>
      <c r="O410" s="4" t="n"/>
      <c r="P410" s="4" t="n"/>
      <c r="Q410" s="4" t="n"/>
      <c r="R410" s="4" t="n"/>
      <c r="S410" s="4" t="n"/>
      <c r="T410" s="4" t="n"/>
      <c r="U410" s="4" t="n"/>
      <c r="V410" s="4" t="n"/>
      <c r="W410" s="4" t="n"/>
      <c r="X410" s="4" t="n"/>
      <c r="Y410" s="4" t="n"/>
      <c r="Z410" s="4" t="n"/>
    </row>
    <row r="411" ht="15.75" customHeight="1" s="371">
      <c r="A411" s="218" t="n"/>
      <c r="B411" s="218" t="n"/>
      <c r="C411" s="218" t="n"/>
      <c r="D411" s="218">
        <f t="array" ref="D411">IF($A411="","",IFERROR(INDEX(PRESUPUESTO!$B$10:$B$174,MATCH($A411,PRESUPUESTO!$A$10:$A$174,0)),"⚠ clave no existe"))</f>
        <v/>
      </c>
      <c r="E411" s="218" t="n"/>
      <c r="F411" s="218">
        <f>IF($A411="","",COUNTIF($A$9:$A$228,$A411))</f>
        <v/>
      </c>
      <c r="G411" s="218" t="n"/>
      <c r="H411" s="218">
        <f>IF($A411="","",SUMIF($A$9:$A$228,$A411,$J$9:$J$228))</f>
        <v/>
      </c>
      <c r="I411" s="218" t="n"/>
      <c r="J411" s="218">
        <f t="array" ref="J411">IF($A411="","",IFERROR(INDEX(PRESUPUESTO!$M$10:$M$174,MATCH($A411,PRESUPUESTO!$A$10:$A$174,0)),0))</f>
        <v/>
      </c>
      <c r="K411" s="218">
        <f>IF($A411="","",N(J411)-N(H411))</f>
        <v/>
      </c>
      <c r="L411" s="47" t="n"/>
      <c r="M411" s="48" t="n"/>
      <c r="N411" s="48" t="n"/>
      <c r="O411" s="4" t="n"/>
      <c r="P411" s="4" t="n"/>
      <c r="Q411" s="4" t="n"/>
      <c r="R411" s="4" t="n"/>
      <c r="S411" s="4" t="n"/>
      <c r="T411" s="4" t="n"/>
      <c r="U411" s="4" t="n"/>
      <c r="V411" s="4" t="n"/>
      <c r="W411" s="4" t="n"/>
      <c r="X411" s="4" t="n"/>
      <c r="Y411" s="4" t="n"/>
      <c r="Z411" s="4" t="n"/>
    </row>
    <row r="412" ht="15.75" customHeight="1" s="371">
      <c r="A412" s="218" t="n"/>
      <c r="B412" s="218" t="n"/>
      <c r="C412" s="218" t="n"/>
      <c r="D412" s="218">
        <f t="array" ref="D412">IF($A412="","",IFERROR(INDEX(PRESUPUESTO!$B$10:$B$174,MATCH($A412,PRESUPUESTO!$A$10:$A$174,0)),"⚠ clave no existe"))</f>
        <v/>
      </c>
      <c r="E412" s="218" t="n"/>
      <c r="F412" s="218">
        <f>IF($A412="","",COUNTIF($A$9:$A$228,$A412))</f>
        <v/>
      </c>
      <c r="G412" s="218" t="n"/>
      <c r="H412" s="218">
        <f>IF($A412="","",SUMIF($A$9:$A$228,$A412,$J$9:$J$228))</f>
        <v/>
      </c>
      <c r="I412" s="218" t="n"/>
      <c r="J412" s="218">
        <f t="array" ref="J412">IF($A412="","",IFERROR(INDEX(PRESUPUESTO!$M$10:$M$174,MATCH($A412,PRESUPUESTO!$A$10:$A$174,0)),0))</f>
        <v/>
      </c>
      <c r="K412" s="218">
        <f>IF($A412="","",N(J412)-N(H412))</f>
        <v/>
      </c>
      <c r="L412" s="47" t="n"/>
      <c r="M412" s="48" t="n"/>
      <c r="N412" s="48" t="n"/>
      <c r="O412" s="4" t="n"/>
      <c r="P412" s="4" t="n"/>
      <c r="Q412" s="4" t="n"/>
      <c r="R412" s="4" t="n"/>
      <c r="S412" s="4" t="n"/>
      <c r="T412" s="4" t="n"/>
      <c r="U412" s="4" t="n"/>
      <c r="V412" s="4" t="n"/>
      <c r="W412" s="4" t="n"/>
      <c r="X412" s="4" t="n"/>
      <c r="Y412" s="4" t="n"/>
      <c r="Z412" s="4" t="n"/>
    </row>
    <row r="413" ht="15.75" customHeight="1" s="371">
      <c r="A413" s="218" t="n"/>
      <c r="B413" s="218" t="n"/>
      <c r="C413" s="218" t="n"/>
      <c r="D413" s="218">
        <f t="array" ref="D413">IF($A413="","",IFERROR(INDEX(PRESUPUESTO!$B$10:$B$174,MATCH($A413,PRESUPUESTO!$A$10:$A$174,0)),"⚠ clave no existe"))</f>
        <v/>
      </c>
      <c r="E413" s="218" t="n"/>
      <c r="F413" s="218">
        <f>IF($A413="","",COUNTIF($A$9:$A$228,$A413))</f>
        <v/>
      </c>
      <c r="G413" s="218" t="n"/>
      <c r="H413" s="218">
        <f>IF($A413="","",SUMIF($A$9:$A$228,$A413,$J$9:$J$228))</f>
        <v/>
      </c>
      <c r="I413" s="218" t="n"/>
      <c r="J413" s="218">
        <f t="array" ref="J413">IF($A413="","",IFERROR(INDEX(PRESUPUESTO!$M$10:$M$174,MATCH($A413,PRESUPUESTO!$A$10:$A$174,0)),0))</f>
        <v/>
      </c>
      <c r="K413" s="218">
        <f>IF($A413="","",N(J413)-N(H413))</f>
        <v/>
      </c>
      <c r="L413" s="47" t="n"/>
      <c r="M413" s="48" t="n"/>
      <c r="N413" s="48" t="n"/>
      <c r="O413" s="4" t="n"/>
      <c r="P413" s="4" t="n"/>
      <c r="Q413" s="4" t="n"/>
      <c r="R413" s="4" t="n"/>
      <c r="S413" s="4" t="n"/>
      <c r="T413" s="4" t="n"/>
      <c r="U413" s="4" t="n"/>
      <c r="V413" s="4" t="n"/>
      <c r="W413" s="4" t="n"/>
      <c r="X413" s="4" t="n"/>
      <c r="Y413" s="4" t="n"/>
      <c r="Z413" s="4" t="n"/>
    </row>
    <row r="414" ht="15.75" customHeight="1" s="371">
      <c r="A414" s="218" t="n"/>
      <c r="B414" s="218" t="n"/>
      <c r="C414" s="218" t="n"/>
      <c r="D414" s="218">
        <f t="array" ref="D414">IF($A414="","",IFERROR(INDEX(PRESUPUESTO!$B$10:$B$174,MATCH($A414,PRESUPUESTO!$A$10:$A$174,0)),"⚠ clave no existe"))</f>
        <v/>
      </c>
      <c r="E414" s="218" t="n"/>
      <c r="F414" s="218">
        <f>IF($A414="","",COUNTIF($A$9:$A$228,$A414))</f>
        <v/>
      </c>
      <c r="G414" s="218" t="n"/>
      <c r="H414" s="218">
        <f>IF($A414="","",SUMIF($A$9:$A$228,$A414,$J$9:$J$228))</f>
        <v/>
      </c>
      <c r="I414" s="218" t="n"/>
      <c r="J414" s="218">
        <f t="array" ref="J414">IF($A414="","",IFERROR(INDEX(PRESUPUESTO!$M$10:$M$174,MATCH($A414,PRESUPUESTO!$A$10:$A$174,0)),0))</f>
        <v/>
      </c>
      <c r="K414" s="218">
        <f>IF($A414="","",N(J414)-N(H414))</f>
        <v/>
      </c>
      <c r="L414" s="47" t="n"/>
      <c r="M414" s="48" t="n"/>
      <c r="N414" s="48" t="n"/>
      <c r="O414" s="4" t="n"/>
      <c r="P414" s="4" t="n"/>
      <c r="Q414" s="4" t="n"/>
      <c r="R414" s="4" t="n"/>
      <c r="S414" s="4" t="n"/>
      <c r="T414" s="4" t="n"/>
      <c r="U414" s="4" t="n"/>
      <c r="V414" s="4" t="n"/>
      <c r="W414" s="4" t="n"/>
      <c r="X414" s="4" t="n"/>
      <c r="Y414" s="4" t="n"/>
      <c r="Z414" s="4" t="n"/>
    </row>
    <row r="415" ht="15.75" customHeight="1" s="371">
      <c r="A415" s="218" t="n"/>
      <c r="B415" s="218" t="n"/>
      <c r="C415" s="218" t="n"/>
      <c r="D415" s="218">
        <f t="array" ref="D415">IF($A415="","",IFERROR(INDEX(PRESUPUESTO!$B$10:$B$174,MATCH($A415,PRESUPUESTO!$A$10:$A$174,0)),"⚠ clave no existe"))</f>
        <v/>
      </c>
      <c r="E415" s="218" t="n"/>
      <c r="F415" s="218">
        <f>IF($A415="","",COUNTIF($A$9:$A$228,$A415))</f>
        <v/>
      </c>
      <c r="G415" s="218" t="n"/>
      <c r="H415" s="218">
        <f>IF($A415="","",SUMIF($A$9:$A$228,$A415,$J$9:$J$228))</f>
        <v/>
      </c>
      <c r="I415" s="218" t="n"/>
      <c r="J415" s="218">
        <f t="array" ref="J415">IF($A415="","",IFERROR(INDEX(PRESUPUESTO!$M$10:$M$174,MATCH($A415,PRESUPUESTO!$A$10:$A$174,0)),0))</f>
        <v/>
      </c>
      <c r="K415" s="218">
        <f>IF($A415="","",N(J415)-N(H415))</f>
        <v/>
      </c>
      <c r="L415" s="47" t="n"/>
      <c r="M415" s="48" t="n"/>
      <c r="N415" s="48" t="n"/>
      <c r="O415" s="4" t="n"/>
      <c r="P415" s="4" t="n"/>
      <c r="Q415" s="4" t="n"/>
      <c r="R415" s="4" t="n"/>
      <c r="S415" s="4" t="n"/>
      <c r="T415" s="4" t="n"/>
      <c r="U415" s="4" t="n"/>
      <c r="V415" s="4" t="n"/>
      <c r="W415" s="4" t="n"/>
      <c r="X415" s="4" t="n"/>
      <c r="Y415" s="4" t="n"/>
      <c r="Z415" s="4" t="n"/>
    </row>
    <row r="416" ht="15.75" customHeight="1" s="371">
      <c r="A416" s="218" t="n"/>
      <c r="B416" s="218" t="n"/>
      <c r="C416" s="218" t="n"/>
      <c r="D416" s="218">
        <f t="array" ref="D416">IF($A416="","",IFERROR(INDEX(PRESUPUESTO!$B$10:$B$174,MATCH($A416,PRESUPUESTO!$A$10:$A$174,0)),"⚠ clave no existe"))</f>
        <v/>
      </c>
      <c r="E416" s="218" t="n"/>
      <c r="F416" s="218">
        <f>IF($A416="","",COUNTIF($A$9:$A$228,$A416))</f>
        <v/>
      </c>
      <c r="G416" s="218" t="n"/>
      <c r="H416" s="218">
        <f>IF($A416="","",SUMIF($A$9:$A$228,$A416,$J$9:$J$228))</f>
        <v/>
      </c>
      <c r="I416" s="218" t="n"/>
      <c r="J416" s="218">
        <f t="array" ref="J416">IF($A416="","",IFERROR(INDEX(PRESUPUESTO!$M$10:$M$174,MATCH($A416,PRESUPUESTO!$A$10:$A$174,0)),0))</f>
        <v/>
      </c>
      <c r="K416" s="218">
        <f>IF($A416="","",N(J416)-N(H416))</f>
        <v/>
      </c>
      <c r="L416" s="47" t="n"/>
      <c r="M416" s="48" t="n"/>
      <c r="N416" s="48" t="n"/>
      <c r="O416" s="4" t="n"/>
      <c r="P416" s="4" t="n"/>
      <c r="Q416" s="4" t="n"/>
      <c r="R416" s="4" t="n"/>
      <c r="S416" s="4" t="n"/>
      <c r="T416" s="4" t="n"/>
      <c r="U416" s="4" t="n"/>
      <c r="V416" s="4" t="n"/>
      <c r="W416" s="4" t="n"/>
      <c r="X416" s="4" t="n"/>
      <c r="Y416" s="4" t="n"/>
      <c r="Z416" s="4" t="n"/>
    </row>
    <row r="417" ht="15.75" customHeight="1" s="371">
      <c r="A417" s="218" t="n"/>
      <c r="B417" s="218" t="n"/>
      <c r="C417" s="218" t="n"/>
      <c r="D417" s="218">
        <f t="array" ref="D417">IF($A417="","",IFERROR(INDEX(PRESUPUESTO!$B$10:$B$174,MATCH($A417,PRESUPUESTO!$A$10:$A$174,0)),"⚠ clave no existe"))</f>
        <v/>
      </c>
      <c r="E417" s="218" t="n"/>
      <c r="F417" s="218">
        <f>IF($A417="","",COUNTIF($A$9:$A$228,$A417))</f>
        <v/>
      </c>
      <c r="G417" s="218" t="n"/>
      <c r="H417" s="218">
        <f>IF($A417="","",SUMIF($A$9:$A$228,$A417,$J$9:$J$228))</f>
        <v/>
      </c>
      <c r="I417" s="218" t="n"/>
      <c r="J417" s="218">
        <f t="array" ref="J417">IF($A417="","",IFERROR(INDEX(PRESUPUESTO!$M$10:$M$174,MATCH($A417,PRESUPUESTO!$A$10:$A$174,0)),0))</f>
        <v/>
      </c>
      <c r="K417" s="218">
        <f>IF($A417="","",N(J417)-N(H417))</f>
        <v/>
      </c>
      <c r="L417" s="47" t="n"/>
      <c r="M417" s="48" t="n"/>
      <c r="N417" s="48" t="n"/>
      <c r="O417" s="4" t="n"/>
      <c r="P417" s="4" t="n"/>
      <c r="Q417" s="4" t="n"/>
      <c r="R417" s="4" t="n"/>
      <c r="S417" s="4" t="n"/>
      <c r="T417" s="4" t="n"/>
      <c r="U417" s="4" t="n"/>
      <c r="V417" s="4" t="n"/>
      <c r="W417" s="4" t="n"/>
      <c r="X417" s="4" t="n"/>
      <c r="Y417" s="4" t="n"/>
      <c r="Z417" s="4" t="n"/>
    </row>
    <row r="418" ht="15.75" customHeight="1" s="371">
      <c r="A418" s="218" t="n"/>
      <c r="B418" s="218" t="n"/>
      <c r="C418" s="218" t="n"/>
      <c r="D418" s="218">
        <f t="array" ref="D418">IF($A418="","",IFERROR(INDEX(PRESUPUESTO!$B$10:$B$174,MATCH($A418,PRESUPUESTO!$A$10:$A$174,0)),"⚠ clave no existe"))</f>
        <v/>
      </c>
      <c r="E418" s="218" t="n"/>
      <c r="F418" s="218">
        <f>IF($A418="","",COUNTIF($A$9:$A$228,$A418))</f>
        <v/>
      </c>
      <c r="G418" s="218" t="n"/>
      <c r="H418" s="218">
        <f>IF($A418="","",SUMIF($A$9:$A$228,$A418,$J$9:$J$228))</f>
        <v/>
      </c>
      <c r="I418" s="218" t="n"/>
      <c r="J418" s="218">
        <f t="array" ref="J418">IF($A418="","",IFERROR(INDEX(PRESUPUESTO!$M$10:$M$174,MATCH($A418,PRESUPUESTO!$A$10:$A$174,0)),0))</f>
        <v/>
      </c>
      <c r="K418" s="218">
        <f>IF($A418="","",N(J418)-N(H418))</f>
        <v/>
      </c>
      <c r="L418" s="47" t="n"/>
      <c r="M418" s="48" t="n"/>
      <c r="N418" s="48" t="n"/>
      <c r="O418" s="4" t="n"/>
      <c r="P418" s="4" t="n"/>
      <c r="Q418" s="4" t="n"/>
      <c r="R418" s="4" t="n"/>
      <c r="S418" s="4" t="n"/>
      <c r="T418" s="4" t="n"/>
      <c r="U418" s="4" t="n"/>
      <c r="V418" s="4" t="n"/>
      <c r="W418" s="4" t="n"/>
      <c r="X418" s="4" t="n"/>
      <c r="Y418" s="4" t="n"/>
      <c r="Z418" s="4" t="n"/>
    </row>
    <row r="419" ht="15.75" customHeight="1" s="371">
      <c r="A419" s="218" t="n"/>
      <c r="B419" s="218" t="n"/>
      <c r="C419" s="218" t="n"/>
      <c r="D419" s="218">
        <f t="array" ref="D419">IF($A419="","",IFERROR(INDEX(PRESUPUESTO!$B$10:$B$174,MATCH($A419,PRESUPUESTO!$A$10:$A$174,0)),"⚠ clave no existe"))</f>
        <v/>
      </c>
      <c r="E419" s="218" t="n"/>
      <c r="F419" s="218">
        <f>IF($A419="","",COUNTIF($A$9:$A$228,$A419))</f>
        <v/>
      </c>
      <c r="G419" s="218" t="n"/>
      <c r="H419" s="218">
        <f>IF($A419="","",SUMIF($A$9:$A$228,$A419,$J$9:$J$228))</f>
        <v/>
      </c>
      <c r="I419" s="218" t="n"/>
      <c r="J419" s="218">
        <f t="array" ref="J419">IF($A419="","",IFERROR(INDEX(PRESUPUESTO!$M$10:$M$174,MATCH($A419,PRESUPUESTO!$A$10:$A$174,0)),0))</f>
        <v/>
      </c>
      <c r="K419" s="218">
        <f>IF($A419="","",N(J419)-N(H419))</f>
        <v/>
      </c>
      <c r="L419" s="47" t="n"/>
      <c r="M419" s="48" t="n"/>
      <c r="N419" s="48" t="n"/>
      <c r="O419" s="4" t="n"/>
      <c r="P419" s="4" t="n"/>
      <c r="Q419" s="4" t="n"/>
      <c r="R419" s="4" t="n"/>
      <c r="S419" s="4" t="n"/>
      <c r="T419" s="4" t="n"/>
      <c r="U419" s="4" t="n"/>
      <c r="V419" s="4" t="n"/>
      <c r="W419" s="4" t="n"/>
      <c r="X419" s="4" t="n"/>
      <c r="Y419" s="4" t="n"/>
      <c r="Z419" s="4" t="n"/>
    </row>
    <row r="420" ht="15.75" customHeight="1" s="371">
      <c r="A420" s="218" t="n"/>
      <c r="B420" s="218" t="n"/>
      <c r="C420" s="218" t="n"/>
      <c r="D420" s="218">
        <f t="array" ref="D420">IF($A420="","",IFERROR(INDEX(PRESUPUESTO!$B$10:$B$174,MATCH($A420,PRESUPUESTO!$A$10:$A$174,0)),"⚠ clave no existe"))</f>
        <v/>
      </c>
      <c r="E420" s="218" t="n"/>
      <c r="F420" s="218">
        <f>IF($A420="","",COUNTIF($A$9:$A$228,$A420))</f>
        <v/>
      </c>
      <c r="G420" s="218" t="n"/>
      <c r="H420" s="218">
        <f>IF($A420="","",SUMIF($A$9:$A$228,$A420,$J$9:$J$228))</f>
        <v/>
      </c>
      <c r="I420" s="218" t="n"/>
      <c r="J420" s="218">
        <f t="array" ref="J420">IF($A420="","",IFERROR(INDEX(PRESUPUESTO!$M$10:$M$174,MATCH($A420,PRESUPUESTO!$A$10:$A$174,0)),0))</f>
        <v/>
      </c>
      <c r="K420" s="218">
        <f>IF($A420="","",N(J420)-N(H420))</f>
        <v/>
      </c>
      <c r="L420" s="47" t="n"/>
      <c r="M420" s="48" t="n"/>
      <c r="N420" s="48" t="n"/>
      <c r="O420" s="4" t="n"/>
      <c r="P420" s="4" t="n"/>
      <c r="Q420" s="4" t="n"/>
      <c r="R420" s="4" t="n"/>
      <c r="S420" s="4" t="n"/>
      <c r="T420" s="4" t="n"/>
      <c r="U420" s="4" t="n"/>
      <c r="V420" s="4" t="n"/>
      <c r="W420" s="4" t="n"/>
      <c r="X420" s="4" t="n"/>
      <c r="Y420" s="4" t="n"/>
      <c r="Z420" s="4" t="n"/>
    </row>
    <row r="421" ht="15.75" customHeight="1" s="371">
      <c r="A421" s="218" t="n"/>
      <c r="B421" s="218" t="n"/>
      <c r="C421" s="218" t="n"/>
      <c r="D421" s="218">
        <f t="array" ref="D421">IF($A421="","",IFERROR(INDEX(PRESUPUESTO!$B$10:$B$174,MATCH($A421,PRESUPUESTO!$A$10:$A$174,0)),"⚠ clave no existe"))</f>
        <v/>
      </c>
      <c r="E421" s="218" t="n"/>
      <c r="F421" s="218">
        <f>IF($A421="","",COUNTIF($A$9:$A$228,$A421))</f>
        <v/>
      </c>
      <c r="G421" s="218" t="n"/>
      <c r="H421" s="218">
        <f>IF($A421="","",SUMIF($A$9:$A$228,$A421,$J$9:$J$228))</f>
        <v/>
      </c>
      <c r="I421" s="218" t="n"/>
      <c r="J421" s="218">
        <f t="array" ref="J421">IF($A421="","",IFERROR(INDEX(PRESUPUESTO!$M$10:$M$174,MATCH($A421,PRESUPUESTO!$A$10:$A$174,0)),0))</f>
        <v/>
      </c>
      <c r="K421" s="218">
        <f>IF($A421="","",N(J421)-N(H421))</f>
        <v/>
      </c>
      <c r="L421" s="47" t="n"/>
      <c r="M421" s="48" t="n"/>
      <c r="N421" s="48" t="n"/>
      <c r="O421" s="4" t="n"/>
      <c r="P421" s="4" t="n"/>
      <c r="Q421" s="4" t="n"/>
      <c r="R421" s="4" t="n"/>
      <c r="S421" s="4" t="n"/>
      <c r="T421" s="4" t="n"/>
      <c r="U421" s="4" t="n"/>
      <c r="V421" s="4" t="n"/>
      <c r="W421" s="4" t="n"/>
      <c r="X421" s="4" t="n"/>
      <c r="Y421" s="4" t="n"/>
      <c r="Z421" s="4" t="n"/>
    </row>
    <row r="422" ht="15.75" customHeight="1" s="371">
      <c r="A422" s="218" t="n"/>
      <c r="B422" s="218" t="n"/>
      <c r="C422" s="218" t="n"/>
      <c r="D422" s="218">
        <f t="array" ref="D422">IF($A422="","",IFERROR(INDEX(PRESUPUESTO!$B$10:$B$174,MATCH($A422,PRESUPUESTO!$A$10:$A$174,0)),"⚠ clave no existe"))</f>
        <v/>
      </c>
      <c r="E422" s="218" t="n"/>
      <c r="F422" s="218">
        <f>IF($A422="","",COUNTIF($A$9:$A$228,$A422))</f>
        <v/>
      </c>
      <c r="G422" s="218" t="n"/>
      <c r="H422" s="218">
        <f>IF($A422="","",SUMIF($A$9:$A$228,$A422,$J$9:$J$228))</f>
        <v/>
      </c>
      <c r="I422" s="218" t="n"/>
      <c r="J422" s="218">
        <f t="array" ref="J422">IF($A422="","",IFERROR(INDEX(PRESUPUESTO!$M$10:$M$174,MATCH($A422,PRESUPUESTO!$A$10:$A$174,0)),0))</f>
        <v/>
      </c>
      <c r="K422" s="218">
        <f>IF($A422="","",N(J422)-N(H422))</f>
        <v/>
      </c>
      <c r="L422" s="47" t="n"/>
      <c r="M422" s="48" t="n"/>
      <c r="N422" s="48" t="n"/>
      <c r="O422" s="4" t="n"/>
      <c r="P422" s="4" t="n"/>
      <c r="Q422" s="4" t="n"/>
      <c r="R422" s="4" t="n"/>
      <c r="S422" s="4" t="n"/>
      <c r="T422" s="4" t="n"/>
      <c r="U422" s="4" t="n"/>
      <c r="V422" s="4" t="n"/>
      <c r="W422" s="4" t="n"/>
      <c r="X422" s="4" t="n"/>
      <c r="Y422" s="4" t="n"/>
      <c r="Z422" s="4" t="n"/>
    </row>
    <row r="423" ht="15.75" customHeight="1" s="371">
      <c r="A423" s="218" t="n"/>
      <c r="B423" s="218" t="n"/>
      <c r="C423" s="218" t="n"/>
      <c r="D423" s="218">
        <f t="array" ref="D423">IF($A423="","",IFERROR(INDEX(PRESUPUESTO!$B$10:$B$174,MATCH($A423,PRESUPUESTO!$A$10:$A$174,0)),"⚠ clave no existe"))</f>
        <v/>
      </c>
      <c r="E423" s="218" t="n"/>
      <c r="F423" s="218">
        <f>IF($A423="","",COUNTIF($A$9:$A$228,$A423))</f>
        <v/>
      </c>
      <c r="G423" s="218" t="n"/>
      <c r="H423" s="218">
        <f>IF($A423="","",SUMIF($A$9:$A$228,$A423,$J$9:$J$228))</f>
        <v/>
      </c>
      <c r="I423" s="218" t="n"/>
      <c r="J423" s="218">
        <f t="array" ref="J423">IF($A423="","",IFERROR(INDEX(PRESUPUESTO!$M$10:$M$174,MATCH($A423,PRESUPUESTO!$A$10:$A$174,0)),0))</f>
        <v/>
      </c>
      <c r="K423" s="218">
        <f>IF($A423="","",N(J423)-N(H423))</f>
        <v/>
      </c>
      <c r="L423" s="47" t="n"/>
      <c r="M423" s="48" t="n"/>
      <c r="N423" s="48" t="n"/>
      <c r="O423" s="4" t="n"/>
      <c r="P423" s="4" t="n"/>
      <c r="Q423" s="4" t="n"/>
      <c r="R423" s="4" t="n"/>
      <c r="S423" s="4" t="n"/>
      <c r="T423" s="4" t="n"/>
      <c r="U423" s="4" t="n"/>
      <c r="V423" s="4" t="n"/>
      <c r="W423" s="4" t="n"/>
      <c r="X423" s="4" t="n"/>
      <c r="Y423" s="4" t="n"/>
      <c r="Z423" s="4" t="n"/>
    </row>
    <row r="424" ht="15.75" customHeight="1" s="371">
      <c r="A424" s="218" t="n"/>
      <c r="B424" s="218" t="n"/>
      <c r="C424" s="218" t="n"/>
      <c r="D424" s="218">
        <f t="array" ref="D424">IF($A424="","",IFERROR(INDEX(PRESUPUESTO!$B$10:$B$174,MATCH($A424,PRESUPUESTO!$A$10:$A$174,0)),"⚠ clave no existe"))</f>
        <v/>
      </c>
      <c r="E424" s="218" t="n"/>
      <c r="F424" s="218">
        <f>IF($A424="","",COUNTIF($A$9:$A$228,$A424))</f>
        <v/>
      </c>
      <c r="G424" s="218" t="n"/>
      <c r="H424" s="218">
        <f>IF($A424="","",SUMIF($A$9:$A$228,$A424,$J$9:$J$228))</f>
        <v/>
      </c>
      <c r="I424" s="218" t="n"/>
      <c r="J424" s="218">
        <f t="array" ref="J424">IF($A424="","",IFERROR(INDEX(PRESUPUESTO!$M$10:$M$174,MATCH($A424,PRESUPUESTO!$A$10:$A$174,0)),0))</f>
        <v/>
      </c>
      <c r="K424" s="218">
        <f>IF($A424="","",N(J424)-N(H424))</f>
        <v/>
      </c>
      <c r="L424" s="47" t="n"/>
      <c r="M424" s="48" t="n"/>
      <c r="N424" s="48" t="n"/>
      <c r="O424" s="4" t="n"/>
      <c r="P424" s="4" t="n"/>
      <c r="Q424" s="4" t="n"/>
      <c r="R424" s="4" t="n"/>
      <c r="S424" s="4" t="n"/>
      <c r="T424" s="4" t="n"/>
      <c r="U424" s="4" t="n"/>
      <c r="V424" s="4" t="n"/>
      <c r="W424" s="4" t="n"/>
      <c r="X424" s="4" t="n"/>
      <c r="Y424" s="4" t="n"/>
      <c r="Z424" s="4" t="n"/>
    </row>
    <row r="425" ht="15.75" customHeight="1" s="371">
      <c r="A425" s="218" t="n"/>
      <c r="B425" s="218" t="n"/>
      <c r="C425" s="218" t="n"/>
      <c r="D425" s="218">
        <f t="array" ref="D425">IF($A425="","",IFERROR(INDEX(PRESUPUESTO!$B$10:$B$174,MATCH($A425,PRESUPUESTO!$A$10:$A$174,0)),"⚠ clave no existe"))</f>
        <v/>
      </c>
      <c r="E425" s="218" t="n"/>
      <c r="F425" s="218">
        <f>IF($A425="","",COUNTIF($A$9:$A$228,$A425))</f>
        <v/>
      </c>
      <c r="G425" s="218" t="n"/>
      <c r="H425" s="218">
        <f>IF($A425="","",SUMIF($A$9:$A$228,$A425,$J$9:$J$228))</f>
        <v/>
      </c>
      <c r="I425" s="218" t="n"/>
      <c r="J425" s="218">
        <f t="array" ref="J425">IF($A425="","",IFERROR(INDEX(PRESUPUESTO!$M$10:$M$174,MATCH($A425,PRESUPUESTO!$A$10:$A$174,0)),0))</f>
        <v/>
      </c>
      <c r="K425" s="218">
        <f>IF($A425="","",N(J425)-N(H425))</f>
        <v/>
      </c>
      <c r="L425" s="47" t="n"/>
      <c r="M425" s="48" t="n"/>
      <c r="N425" s="48" t="n"/>
      <c r="O425" s="4" t="n"/>
      <c r="P425" s="4" t="n"/>
      <c r="Q425" s="4" t="n"/>
      <c r="R425" s="4" t="n"/>
      <c r="S425" s="4" t="n"/>
      <c r="T425" s="4" t="n"/>
      <c r="U425" s="4" t="n"/>
      <c r="V425" s="4" t="n"/>
      <c r="W425" s="4" t="n"/>
      <c r="X425" s="4" t="n"/>
      <c r="Y425" s="4" t="n"/>
      <c r="Z425" s="4" t="n"/>
    </row>
    <row r="426" ht="15.75" customHeight="1" s="371">
      <c r="A426" s="218" t="n"/>
      <c r="B426" s="218" t="n"/>
      <c r="C426" s="218" t="n"/>
      <c r="D426" s="218">
        <f t="array" ref="D426">IF($A426="","",IFERROR(INDEX(PRESUPUESTO!$B$10:$B$174,MATCH($A426,PRESUPUESTO!$A$10:$A$174,0)),"⚠ clave no existe"))</f>
        <v/>
      </c>
      <c r="E426" s="218" t="n"/>
      <c r="F426" s="218">
        <f>IF($A426="","",COUNTIF($A$9:$A$228,$A426))</f>
        <v/>
      </c>
      <c r="G426" s="218" t="n"/>
      <c r="H426" s="218">
        <f>IF($A426="","",SUMIF($A$9:$A$228,$A426,$J$9:$J$228))</f>
        <v/>
      </c>
      <c r="I426" s="218" t="n"/>
      <c r="J426" s="218">
        <f t="array" ref="J426">IF($A426="","",IFERROR(INDEX(PRESUPUESTO!$M$10:$M$174,MATCH($A426,PRESUPUESTO!$A$10:$A$174,0)),0))</f>
        <v/>
      </c>
      <c r="K426" s="218">
        <f>IF($A426="","",N(J426)-N(H426))</f>
        <v/>
      </c>
      <c r="L426" s="47" t="n"/>
      <c r="M426" s="48" t="n"/>
      <c r="N426" s="48" t="n"/>
      <c r="O426" s="4" t="n"/>
      <c r="P426" s="4" t="n"/>
      <c r="Q426" s="4" t="n"/>
      <c r="R426" s="4" t="n"/>
      <c r="S426" s="4" t="n"/>
      <c r="T426" s="4" t="n"/>
      <c r="U426" s="4" t="n"/>
      <c r="V426" s="4" t="n"/>
      <c r="W426" s="4" t="n"/>
      <c r="X426" s="4" t="n"/>
      <c r="Y426" s="4" t="n"/>
      <c r="Z426" s="4" t="n"/>
    </row>
    <row r="427" ht="15.75" customHeight="1" s="371">
      <c r="A427" s="218" t="n"/>
      <c r="B427" s="218" t="n"/>
      <c r="C427" s="218" t="n"/>
      <c r="D427" s="218">
        <f t="array" ref="D427">IF($A427="","",IFERROR(INDEX(PRESUPUESTO!$B$10:$B$174,MATCH($A427,PRESUPUESTO!$A$10:$A$174,0)),"⚠ clave no existe"))</f>
        <v/>
      </c>
      <c r="E427" s="218" t="n"/>
      <c r="F427" s="218">
        <f>IF($A427="","",COUNTIF($A$9:$A$228,$A427))</f>
        <v/>
      </c>
      <c r="G427" s="218" t="n"/>
      <c r="H427" s="218">
        <f>IF($A427="","",SUMIF($A$9:$A$228,$A427,$J$9:$J$228))</f>
        <v/>
      </c>
      <c r="I427" s="218" t="n"/>
      <c r="J427" s="218">
        <f t="array" ref="J427">IF($A427="","",IFERROR(INDEX(PRESUPUESTO!$M$10:$M$174,MATCH($A427,PRESUPUESTO!$A$10:$A$174,0)),0))</f>
        <v/>
      </c>
      <c r="K427" s="218">
        <f>IF($A427="","",N(J427)-N(H427))</f>
        <v/>
      </c>
      <c r="L427" s="47" t="n"/>
      <c r="M427" s="48" t="n"/>
      <c r="N427" s="48" t="n"/>
      <c r="O427" s="4" t="n"/>
      <c r="P427" s="4" t="n"/>
      <c r="Q427" s="4" t="n"/>
      <c r="R427" s="4" t="n"/>
      <c r="S427" s="4" t="n"/>
      <c r="T427" s="4" t="n"/>
      <c r="U427" s="4" t="n"/>
      <c r="V427" s="4" t="n"/>
      <c r="W427" s="4" t="n"/>
      <c r="X427" s="4" t="n"/>
      <c r="Y427" s="4" t="n"/>
      <c r="Z427" s="4" t="n"/>
    </row>
    <row r="428" ht="15.75" customHeight="1" s="371">
      <c r="A428" s="218" t="n"/>
      <c r="B428" s="218" t="n"/>
      <c r="C428" s="218" t="n"/>
      <c r="D428" s="218">
        <f t="array" ref="D428">IF($A428="","",IFERROR(INDEX(PRESUPUESTO!$B$10:$B$174,MATCH($A428,PRESUPUESTO!$A$10:$A$174,0)),"⚠ clave no existe"))</f>
        <v/>
      </c>
      <c r="E428" s="218" t="n"/>
      <c r="F428" s="218">
        <f>IF($A428="","",COUNTIF($A$9:$A$228,$A428))</f>
        <v/>
      </c>
      <c r="G428" s="218" t="n"/>
      <c r="H428" s="218">
        <f>IF($A428="","",SUMIF($A$9:$A$228,$A428,$J$9:$J$228))</f>
        <v/>
      </c>
      <c r="I428" s="218" t="n"/>
      <c r="J428" s="218">
        <f t="array" ref="J428">IF($A428="","",IFERROR(INDEX(PRESUPUESTO!$M$10:$M$174,MATCH($A428,PRESUPUESTO!$A$10:$A$174,0)),0))</f>
        <v/>
      </c>
      <c r="K428" s="218">
        <f>IF($A428="","",N(J428)-N(H428))</f>
        <v/>
      </c>
      <c r="L428" s="47" t="n"/>
      <c r="M428" s="48" t="n"/>
      <c r="N428" s="48" t="n"/>
      <c r="O428" s="4" t="n"/>
      <c r="P428" s="4" t="n"/>
      <c r="Q428" s="4" t="n"/>
      <c r="R428" s="4" t="n"/>
      <c r="S428" s="4" t="n"/>
      <c r="T428" s="4" t="n"/>
      <c r="U428" s="4" t="n"/>
      <c r="V428" s="4" t="n"/>
      <c r="W428" s="4" t="n"/>
      <c r="X428" s="4" t="n"/>
      <c r="Y428" s="4" t="n"/>
      <c r="Z428" s="4" t="n"/>
    </row>
    <row r="429" ht="15.75" customHeight="1" s="371">
      <c r="A429" s="218" t="n"/>
      <c r="B429" s="218" t="n"/>
      <c r="C429" s="218" t="n"/>
      <c r="D429" s="218">
        <f t="array" ref="D429">IF($A429="","",IFERROR(INDEX(PRESUPUESTO!$B$10:$B$174,MATCH($A429,PRESUPUESTO!$A$10:$A$174,0)),"⚠ clave no existe"))</f>
        <v/>
      </c>
      <c r="E429" s="218" t="n"/>
      <c r="F429" s="218">
        <f>IF($A429="","",COUNTIF($A$9:$A$228,$A429))</f>
        <v/>
      </c>
      <c r="G429" s="218" t="n"/>
      <c r="H429" s="218">
        <f>IF($A429="","",SUMIF($A$9:$A$228,$A429,$J$9:$J$228))</f>
        <v/>
      </c>
      <c r="I429" s="218" t="n"/>
      <c r="J429" s="218">
        <f t="array" ref="J429">IF($A429="","",IFERROR(INDEX(PRESUPUESTO!$M$10:$M$174,MATCH($A429,PRESUPUESTO!$A$10:$A$174,0)),0))</f>
        <v/>
      </c>
      <c r="K429" s="218">
        <f>IF($A429="","",N(J429)-N(H429))</f>
        <v/>
      </c>
      <c r="L429" s="47" t="n"/>
      <c r="M429" s="48" t="n"/>
      <c r="N429" s="48" t="n"/>
      <c r="O429" s="4" t="n"/>
      <c r="P429" s="4" t="n"/>
      <c r="Q429" s="4" t="n"/>
      <c r="R429" s="4" t="n"/>
      <c r="S429" s="4" t="n"/>
      <c r="T429" s="4" t="n"/>
      <c r="U429" s="4" t="n"/>
      <c r="V429" s="4" t="n"/>
      <c r="W429" s="4" t="n"/>
      <c r="X429" s="4" t="n"/>
      <c r="Y429" s="4" t="n"/>
      <c r="Z429" s="4" t="n"/>
    </row>
    <row r="430" ht="15.75" customHeight="1" s="371">
      <c r="A430" s="218" t="n"/>
      <c r="B430" s="218" t="n"/>
      <c r="C430" s="218" t="n"/>
      <c r="D430" s="218">
        <f t="array" ref="D430">IF($A430="","",IFERROR(INDEX(PRESUPUESTO!$B$10:$B$174,MATCH($A430,PRESUPUESTO!$A$10:$A$174,0)),"⚠ clave no existe"))</f>
        <v/>
      </c>
      <c r="E430" s="218" t="n"/>
      <c r="F430" s="218">
        <f>IF($A430="","",COUNTIF($A$9:$A$228,$A430))</f>
        <v/>
      </c>
      <c r="G430" s="218" t="n"/>
      <c r="H430" s="218">
        <f>IF($A430="","",SUMIF($A$9:$A$228,$A430,$J$9:$J$228))</f>
        <v/>
      </c>
      <c r="I430" s="218" t="n"/>
      <c r="J430" s="218">
        <f t="array" ref="J430">IF($A430="","",IFERROR(INDEX(PRESUPUESTO!$M$10:$M$174,MATCH($A430,PRESUPUESTO!$A$10:$A$174,0)),0))</f>
        <v/>
      </c>
      <c r="K430" s="218">
        <f>IF($A430="","",N(J430)-N(H430))</f>
        <v/>
      </c>
      <c r="L430" s="47" t="n"/>
      <c r="M430" s="48" t="n"/>
      <c r="N430" s="48" t="n"/>
      <c r="O430" s="4" t="n"/>
      <c r="P430" s="4" t="n"/>
      <c r="Q430" s="4" t="n"/>
      <c r="R430" s="4" t="n"/>
      <c r="S430" s="4" t="n"/>
      <c r="T430" s="4" t="n"/>
      <c r="U430" s="4" t="n"/>
      <c r="V430" s="4" t="n"/>
      <c r="W430" s="4" t="n"/>
      <c r="X430" s="4" t="n"/>
      <c r="Y430" s="4" t="n"/>
      <c r="Z430" s="4" t="n"/>
    </row>
    <row r="431" ht="15.75" customHeight="1" s="371">
      <c r="A431" s="218" t="n"/>
      <c r="B431" s="218" t="n"/>
      <c r="C431" s="218" t="n"/>
      <c r="D431" s="218">
        <f t="array" ref="D431">IF($A431="","",IFERROR(INDEX(PRESUPUESTO!$B$10:$B$174,MATCH($A431,PRESUPUESTO!$A$10:$A$174,0)),"⚠ clave no existe"))</f>
        <v/>
      </c>
      <c r="E431" s="218" t="n"/>
      <c r="F431" s="218">
        <f>IF($A431="","",COUNTIF($A$9:$A$228,$A431))</f>
        <v/>
      </c>
      <c r="G431" s="218" t="n"/>
      <c r="H431" s="218">
        <f>IF($A431="","",SUMIF($A$9:$A$228,$A431,$J$9:$J$228))</f>
        <v/>
      </c>
      <c r="I431" s="218" t="n"/>
      <c r="J431" s="218">
        <f t="array" ref="J431">IF($A431="","",IFERROR(INDEX(PRESUPUESTO!$M$10:$M$174,MATCH($A431,PRESUPUESTO!$A$10:$A$174,0)),0))</f>
        <v/>
      </c>
      <c r="K431" s="218">
        <f>IF($A431="","",N(J431)-N(H431))</f>
        <v/>
      </c>
      <c r="L431" s="47" t="n"/>
      <c r="M431" s="48" t="n"/>
      <c r="N431" s="48" t="n"/>
      <c r="O431" s="4" t="n"/>
      <c r="P431" s="4" t="n"/>
      <c r="Q431" s="4" t="n"/>
      <c r="R431" s="4" t="n"/>
      <c r="S431" s="4" t="n"/>
      <c r="T431" s="4" t="n"/>
      <c r="U431" s="4" t="n"/>
      <c r="V431" s="4" t="n"/>
      <c r="W431" s="4" t="n"/>
      <c r="X431" s="4" t="n"/>
      <c r="Y431" s="4" t="n"/>
      <c r="Z431" s="4" t="n"/>
    </row>
    <row r="432" ht="15.75" customHeight="1" s="371">
      <c r="A432" s="218" t="n"/>
      <c r="B432" s="218" t="n"/>
      <c r="C432" s="218" t="n"/>
      <c r="D432" s="218">
        <f t="array" ref="D432">IF($A432="","",IFERROR(INDEX(PRESUPUESTO!$B$10:$B$174,MATCH($A432,PRESUPUESTO!$A$10:$A$174,0)),"⚠ clave no existe"))</f>
        <v/>
      </c>
      <c r="E432" s="218" t="n"/>
      <c r="F432" s="218">
        <f>IF($A432="","",COUNTIF($A$9:$A$228,$A432))</f>
        <v/>
      </c>
      <c r="G432" s="218" t="n"/>
      <c r="H432" s="218">
        <f>IF($A432="","",SUMIF($A$9:$A$228,$A432,$J$9:$J$228))</f>
        <v/>
      </c>
      <c r="I432" s="218" t="n"/>
      <c r="J432" s="218">
        <f t="array" ref="J432">IF($A432="","",IFERROR(INDEX(PRESUPUESTO!$M$10:$M$174,MATCH($A432,PRESUPUESTO!$A$10:$A$174,0)),0))</f>
        <v/>
      </c>
      <c r="K432" s="218">
        <f>IF($A432="","",N(J432)-N(H432))</f>
        <v/>
      </c>
      <c r="L432" s="47" t="n"/>
      <c r="M432" s="48" t="n"/>
      <c r="N432" s="48" t="n"/>
      <c r="O432" s="4" t="n"/>
      <c r="P432" s="4" t="n"/>
      <c r="Q432" s="4" t="n"/>
      <c r="R432" s="4" t="n"/>
      <c r="S432" s="4" t="n"/>
      <c r="T432" s="4" t="n"/>
      <c r="U432" s="4" t="n"/>
      <c r="V432" s="4" t="n"/>
      <c r="W432" s="4" t="n"/>
      <c r="X432" s="4" t="n"/>
      <c r="Y432" s="4" t="n"/>
      <c r="Z432" s="4" t="n"/>
    </row>
    <row r="433" ht="15.75" customHeight="1" s="371">
      <c r="A433" s="218" t="n"/>
      <c r="B433" s="218" t="n"/>
      <c r="C433" s="218" t="n"/>
      <c r="D433" s="218">
        <f t="array" ref="D433">IF($A433="","",IFERROR(INDEX(PRESUPUESTO!$B$10:$B$174,MATCH($A433,PRESUPUESTO!$A$10:$A$174,0)),"⚠ clave no existe"))</f>
        <v/>
      </c>
      <c r="E433" s="218" t="n"/>
      <c r="F433" s="218">
        <f>IF($A433="","",COUNTIF($A$9:$A$228,$A433))</f>
        <v/>
      </c>
      <c r="G433" s="218" t="n"/>
      <c r="H433" s="218">
        <f>IF($A433="","",SUMIF($A$9:$A$228,$A433,$J$9:$J$228))</f>
        <v/>
      </c>
      <c r="I433" s="218" t="n"/>
      <c r="J433" s="218">
        <f t="array" ref="J433">IF($A433="","",IFERROR(INDEX(PRESUPUESTO!$M$10:$M$174,MATCH($A433,PRESUPUESTO!$A$10:$A$174,0)),0))</f>
        <v/>
      </c>
      <c r="K433" s="218">
        <f>IF($A433="","",N(J433)-N(H433))</f>
        <v/>
      </c>
      <c r="L433" s="47" t="n"/>
      <c r="M433" s="48" t="n"/>
      <c r="N433" s="48" t="n"/>
      <c r="O433" s="4" t="n"/>
      <c r="P433" s="4" t="n"/>
      <c r="Q433" s="4" t="n"/>
      <c r="R433" s="4" t="n"/>
      <c r="S433" s="4" t="n"/>
      <c r="T433" s="4" t="n"/>
      <c r="U433" s="4" t="n"/>
      <c r="V433" s="4" t="n"/>
      <c r="W433" s="4" t="n"/>
      <c r="X433" s="4" t="n"/>
      <c r="Y433" s="4" t="n"/>
      <c r="Z433" s="4" t="n"/>
    </row>
    <row r="434" ht="15.75" customHeight="1" s="371">
      <c r="A434" s="218" t="n"/>
      <c r="B434" s="218" t="n"/>
      <c r="C434" s="218" t="n"/>
      <c r="D434" s="218">
        <f t="array" ref="D434">IF($A434="","",IFERROR(INDEX(PRESUPUESTO!$B$10:$B$174,MATCH($A434,PRESUPUESTO!$A$10:$A$174,0)),"⚠ clave no existe"))</f>
        <v/>
      </c>
      <c r="E434" s="218" t="n"/>
      <c r="F434" s="218">
        <f>IF($A434="","",COUNTIF($A$9:$A$228,$A434))</f>
        <v/>
      </c>
      <c r="G434" s="218" t="n"/>
      <c r="H434" s="218">
        <f>IF($A434="","",SUMIF($A$9:$A$228,$A434,$J$9:$J$228))</f>
        <v/>
      </c>
      <c r="I434" s="218" t="n"/>
      <c r="J434" s="218">
        <f t="array" ref="J434">IF($A434="","",IFERROR(INDEX(PRESUPUESTO!$M$10:$M$174,MATCH($A434,PRESUPUESTO!$A$10:$A$174,0)),0))</f>
        <v/>
      </c>
      <c r="K434" s="218">
        <f>IF($A434="","",N(J434)-N(H434))</f>
        <v/>
      </c>
      <c r="L434" s="47" t="n"/>
      <c r="M434" s="48" t="n"/>
      <c r="N434" s="48" t="n"/>
      <c r="O434" s="4" t="n"/>
      <c r="P434" s="4" t="n"/>
      <c r="Q434" s="4" t="n"/>
      <c r="R434" s="4" t="n"/>
      <c r="S434" s="4" t="n"/>
      <c r="T434" s="4" t="n"/>
      <c r="U434" s="4" t="n"/>
      <c r="V434" s="4" t="n"/>
      <c r="W434" s="4" t="n"/>
      <c r="X434" s="4" t="n"/>
      <c r="Y434" s="4" t="n"/>
      <c r="Z434" s="4" t="n"/>
    </row>
    <row r="435" ht="15.75" customHeight="1" s="371">
      <c r="A435" s="218" t="n"/>
      <c r="B435" s="218" t="n"/>
      <c r="C435" s="218" t="n"/>
      <c r="D435" s="218">
        <f t="array" ref="D435">IF($A435="","",IFERROR(INDEX(PRESUPUESTO!$B$10:$B$174,MATCH($A435,PRESUPUESTO!$A$10:$A$174,0)),"⚠ clave no existe"))</f>
        <v/>
      </c>
      <c r="E435" s="218" t="n"/>
      <c r="F435" s="218">
        <f>IF($A435="","",COUNTIF($A$9:$A$228,$A435))</f>
        <v/>
      </c>
      <c r="G435" s="218" t="n"/>
      <c r="H435" s="218">
        <f>IF($A435="","",SUMIF($A$9:$A$228,$A435,$J$9:$J$228))</f>
        <v/>
      </c>
      <c r="I435" s="218" t="n"/>
      <c r="J435" s="218">
        <f t="array" ref="J435">IF($A435="","",IFERROR(INDEX(PRESUPUESTO!$M$10:$M$174,MATCH($A435,PRESUPUESTO!$A$10:$A$174,0)),0))</f>
        <v/>
      </c>
      <c r="K435" s="218">
        <f>IF($A435="","",N(J435)-N(H435))</f>
        <v/>
      </c>
      <c r="L435" s="47" t="n"/>
      <c r="M435" s="48" t="n"/>
      <c r="N435" s="48" t="n"/>
      <c r="O435" s="4" t="n"/>
      <c r="P435" s="4" t="n"/>
      <c r="Q435" s="4" t="n"/>
      <c r="R435" s="4" t="n"/>
      <c r="S435" s="4" t="n"/>
      <c r="T435" s="4" t="n"/>
      <c r="U435" s="4" t="n"/>
      <c r="V435" s="4" t="n"/>
      <c r="W435" s="4" t="n"/>
      <c r="X435" s="4" t="n"/>
      <c r="Y435" s="4" t="n"/>
      <c r="Z435" s="4" t="n"/>
    </row>
    <row r="436" ht="15.75" customHeight="1" s="371">
      <c r="A436" s="218" t="n"/>
      <c r="B436" s="218" t="n"/>
      <c r="C436" s="218" t="n"/>
      <c r="D436" s="218">
        <f t="array" ref="D436">IF($A436="","",IFERROR(INDEX(PRESUPUESTO!$B$10:$B$174,MATCH($A436,PRESUPUESTO!$A$10:$A$174,0)),"⚠ clave no existe"))</f>
        <v/>
      </c>
      <c r="E436" s="218" t="n"/>
      <c r="F436" s="218">
        <f>IF($A436="","",COUNTIF($A$9:$A$228,$A436))</f>
        <v/>
      </c>
      <c r="G436" s="218" t="n"/>
      <c r="H436" s="218">
        <f>IF($A436="","",SUMIF($A$9:$A$228,$A436,$J$9:$J$228))</f>
        <v/>
      </c>
      <c r="I436" s="218" t="n"/>
      <c r="J436" s="218">
        <f t="array" ref="J436">IF($A436="","",IFERROR(INDEX(PRESUPUESTO!$M$10:$M$174,MATCH($A436,PRESUPUESTO!$A$10:$A$174,0)),0))</f>
        <v/>
      </c>
      <c r="K436" s="218">
        <f>IF($A436="","",N(J436)-N(H436))</f>
        <v/>
      </c>
      <c r="L436" s="47" t="n"/>
      <c r="M436" s="48" t="n"/>
      <c r="N436" s="48" t="n"/>
      <c r="O436" s="4" t="n"/>
      <c r="P436" s="4" t="n"/>
      <c r="Q436" s="4" t="n"/>
      <c r="R436" s="4" t="n"/>
      <c r="S436" s="4" t="n"/>
      <c r="T436" s="4" t="n"/>
      <c r="U436" s="4" t="n"/>
      <c r="V436" s="4" t="n"/>
      <c r="W436" s="4" t="n"/>
      <c r="X436" s="4" t="n"/>
      <c r="Y436" s="4" t="n"/>
      <c r="Z436" s="4" t="n"/>
    </row>
    <row r="437" ht="15.75" customHeight="1" s="371">
      <c r="A437" s="218" t="n"/>
      <c r="B437" s="218" t="n"/>
      <c r="C437" s="218" t="n"/>
      <c r="D437" s="218">
        <f t="array" ref="D437">IF($A437="","",IFERROR(INDEX(PRESUPUESTO!$B$10:$B$174,MATCH($A437,PRESUPUESTO!$A$10:$A$174,0)),"⚠ clave no existe"))</f>
        <v/>
      </c>
      <c r="E437" s="218" t="n"/>
      <c r="F437" s="218">
        <f>IF($A437="","",COUNTIF($A$9:$A$228,$A437))</f>
        <v/>
      </c>
      <c r="G437" s="218" t="n"/>
      <c r="H437" s="218">
        <f>IF($A437="","",SUMIF($A$9:$A$228,$A437,$J$9:$J$228))</f>
        <v/>
      </c>
      <c r="I437" s="218" t="n"/>
      <c r="J437" s="218">
        <f t="array" ref="J437">IF($A437="","",IFERROR(INDEX(PRESUPUESTO!$M$10:$M$174,MATCH($A437,PRESUPUESTO!$A$10:$A$174,0)),0))</f>
        <v/>
      </c>
      <c r="K437" s="218">
        <f>IF($A437="","",N(J437)-N(H437))</f>
        <v/>
      </c>
      <c r="L437" s="47" t="n"/>
      <c r="M437" s="48" t="n"/>
      <c r="N437" s="48" t="n"/>
      <c r="O437" s="4" t="n"/>
      <c r="P437" s="4" t="n"/>
      <c r="Q437" s="4" t="n"/>
      <c r="R437" s="4" t="n"/>
      <c r="S437" s="4" t="n"/>
      <c r="T437" s="4" t="n"/>
      <c r="U437" s="4" t="n"/>
      <c r="V437" s="4" t="n"/>
      <c r="W437" s="4" t="n"/>
      <c r="X437" s="4" t="n"/>
      <c r="Y437" s="4" t="n"/>
      <c r="Z437" s="4" t="n"/>
    </row>
    <row r="438" ht="15.75" customHeight="1" s="371">
      <c r="A438" s="218" t="n"/>
      <c r="B438" s="218" t="n"/>
      <c r="C438" s="218" t="n"/>
      <c r="D438" s="218">
        <f t="array" ref="D438">IF($A438="","",IFERROR(INDEX(PRESUPUESTO!$B$10:$B$174,MATCH($A438,PRESUPUESTO!$A$10:$A$174,0)),"⚠ clave no existe"))</f>
        <v/>
      </c>
      <c r="E438" s="218" t="n"/>
      <c r="F438" s="218">
        <f>IF($A438="","",COUNTIF($A$9:$A$228,$A438))</f>
        <v/>
      </c>
      <c r="G438" s="218" t="n"/>
      <c r="H438" s="218">
        <f>IF($A438="","",SUMIF($A$9:$A$228,$A438,$J$9:$J$228))</f>
        <v/>
      </c>
      <c r="I438" s="218" t="n"/>
      <c r="J438" s="218">
        <f t="array" ref="J438">IF($A438="","",IFERROR(INDEX(PRESUPUESTO!$M$10:$M$174,MATCH($A438,PRESUPUESTO!$A$10:$A$174,0)),0))</f>
        <v/>
      </c>
      <c r="K438" s="218">
        <f>IF($A438="","",N(J438)-N(H438))</f>
        <v/>
      </c>
      <c r="L438" s="47" t="n"/>
      <c r="M438" s="48" t="n"/>
      <c r="N438" s="48" t="n"/>
      <c r="O438" s="4" t="n"/>
      <c r="P438" s="4" t="n"/>
      <c r="Q438" s="4" t="n"/>
      <c r="R438" s="4" t="n"/>
      <c r="S438" s="4" t="n"/>
      <c r="T438" s="4" t="n"/>
      <c r="U438" s="4" t="n"/>
      <c r="V438" s="4" t="n"/>
      <c r="W438" s="4" t="n"/>
      <c r="X438" s="4" t="n"/>
      <c r="Y438" s="4" t="n"/>
      <c r="Z438" s="4" t="n"/>
    </row>
    <row r="439" ht="15.75" customHeight="1" s="371">
      <c r="A439" s="218" t="n"/>
      <c r="B439" s="218" t="n"/>
      <c r="C439" s="218" t="n"/>
      <c r="D439" s="218">
        <f t="array" ref="D439">IF($A439="","",IFERROR(INDEX(PRESUPUESTO!$B$10:$B$174,MATCH($A439,PRESUPUESTO!$A$10:$A$174,0)),"⚠ clave no existe"))</f>
        <v/>
      </c>
      <c r="E439" s="218" t="n"/>
      <c r="F439" s="218">
        <f>IF($A439="","",COUNTIF($A$9:$A$228,$A439))</f>
        <v/>
      </c>
      <c r="G439" s="218" t="n"/>
      <c r="H439" s="218">
        <f>IF($A439="","",SUMIF($A$9:$A$228,$A439,$J$9:$J$228))</f>
        <v/>
      </c>
      <c r="I439" s="218" t="n"/>
      <c r="J439" s="218">
        <f t="array" ref="J439">IF($A439="","",IFERROR(INDEX(PRESUPUESTO!$M$10:$M$174,MATCH($A439,PRESUPUESTO!$A$10:$A$174,0)),0))</f>
        <v/>
      </c>
      <c r="K439" s="218">
        <f>IF($A439="","",N(J439)-N(H439))</f>
        <v/>
      </c>
      <c r="L439" s="47" t="n"/>
      <c r="M439" s="48" t="n"/>
      <c r="N439" s="48" t="n"/>
      <c r="O439" s="4" t="n"/>
      <c r="P439" s="4" t="n"/>
      <c r="Q439" s="4" t="n"/>
      <c r="R439" s="4" t="n"/>
      <c r="S439" s="4" t="n"/>
      <c r="T439" s="4" t="n"/>
      <c r="U439" s="4" t="n"/>
      <c r="V439" s="4" t="n"/>
      <c r="W439" s="4" t="n"/>
      <c r="X439" s="4" t="n"/>
      <c r="Y439" s="4" t="n"/>
      <c r="Z439" s="4" t="n"/>
    </row>
    <row r="440" ht="15.75" customHeight="1" s="371">
      <c r="A440" s="218" t="n"/>
      <c r="B440" s="218" t="n"/>
      <c r="C440" s="218" t="n"/>
      <c r="D440" s="218">
        <f t="array" ref="D440">IF($A440="","",IFERROR(INDEX(PRESUPUESTO!$B$10:$B$174,MATCH($A440,PRESUPUESTO!$A$10:$A$174,0)),"⚠ clave no existe"))</f>
        <v/>
      </c>
      <c r="E440" s="218" t="n"/>
      <c r="F440" s="218">
        <f>IF($A440="","",COUNTIF($A$9:$A$228,$A440))</f>
        <v/>
      </c>
      <c r="G440" s="218" t="n"/>
      <c r="H440" s="218">
        <f>IF($A440="","",SUMIF($A$9:$A$228,$A440,$J$9:$J$228))</f>
        <v/>
      </c>
      <c r="I440" s="218" t="n"/>
      <c r="J440" s="218">
        <f t="array" ref="J440">IF($A440="","",IFERROR(INDEX(PRESUPUESTO!$M$10:$M$174,MATCH($A440,PRESUPUESTO!$A$10:$A$174,0)),0))</f>
        <v/>
      </c>
      <c r="K440" s="218">
        <f>IF($A440="","",N(J440)-N(H440))</f>
        <v/>
      </c>
      <c r="L440" s="47" t="n"/>
      <c r="M440" s="48" t="n"/>
      <c r="N440" s="48" t="n"/>
      <c r="O440" s="4" t="n"/>
      <c r="P440" s="4" t="n"/>
      <c r="Q440" s="4" t="n"/>
      <c r="R440" s="4" t="n"/>
      <c r="S440" s="4" t="n"/>
      <c r="T440" s="4" t="n"/>
      <c r="U440" s="4" t="n"/>
      <c r="V440" s="4" t="n"/>
      <c r="W440" s="4" t="n"/>
      <c r="X440" s="4" t="n"/>
      <c r="Y440" s="4" t="n"/>
      <c r="Z440" s="4" t="n"/>
    </row>
    <row r="441" ht="15.75" customHeight="1" s="371">
      <c r="A441" s="218" t="n"/>
      <c r="B441" s="218" t="n"/>
      <c r="C441" s="218" t="n"/>
      <c r="D441" s="218">
        <f t="array" ref="D441">IF($A441="","",IFERROR(INDEX(PRESUPUESTO!$B$10:$B$174,MATCH($A441,PRESUPUESTO!$A$10:$A$174,0)),"⚠ clave no existe"))</f>
        <v/>
      </c>
      <c r="E441" s="218" t="n"/>
      <c r="F441" s="218">
        <f>IF($A441="","",COUNTIF($A$9:$A$228,$A441))</f>
        <v/>
      </c>
      <c r="G441" s="218" t="n"/>
      <c r="H441" s="218">
        <f>IF($A441="","",SUMIF($A$9:$A$228,$A441,$J$9:$J$228))</f>
        <v/>
      </c>
      <c r="I441" s="218" t="n"/>
      <c r="J441" s="218">
        <f t="array" ref="J441">IF($A441="","",IFERROR(INDEX(PRESUPUESTO!$M$10:$M$174,MATCH($A441,PRESUPUESTO!$A$10:$A$174,0)),0))</f>
        <v/>
      </c>
      <c r="K441" s="218">
        <f>IF($A441="","",N(J441)-N(H441))</f>
        <v/>
      </c>
      <c r="L441" s="47" t="n"/>
      <c r="M441" s="48" t="n"/>
      <c r="N441" s="48" t="n"/>
      <c r="O441" s="4" t="n"/>
      <c r="P441" s="4" t="n"/>
      <c r="Q441" s="4" t="n"/>
      <c r="R441" s="4" t="n"/>
      <c r="S441" s="4" t="n"/>
      <c r="T441" s="4" t="n"/>
      <c r="U441" s="4" t="n"/>
      <c r="V441" s="4" t="n"/>
      <c r="W441" s="4" t="n"/>
      <c r="X441" s="4" t="n"/>
      <c r="Y441" s="4" t="n"/>
      <c r="Z441" s="4" t="n"/>
    </row>
    <row r="442" ht="15.75" customHeight="1" s="371">
      <c r="A442" s="218" t="n"/>
      <c r="B442" s="218" t="n"/>
      <c r="C442" s="218" t="n"/>
      <c r="D442" s="218">
        <f t="array" ref="D442">IF($A442="","",IFERROR(INDEX(PRESUPUESTO!$B$10:$B$174,MATCH($A442,PRESUPUESTO!$A$10:$A$174,0)),"⚠ clave no existe"))</f>
        <v/>
      </c>
      <c r="E442" s="218" t="n"/>
      <c r="F442" s="218">
        <f>IF($A442="","",COUNTIF($A$9:$A$228,$A442))</f>
        <v/>
      </c>
      <c r="G442" s="218" t="n"/>
      <c r="H442" s="218">
        <f>IF($A442="","",SUMIF($A$9:$A$228,$A442,$J$9:$J$228))</f>
        <v/>
      </c>
      <c r="I442" s="218" t="n"/>
      <c r="J442" s="218">
        <f t="array" ref="J442">IF($A442="","",IFERROR(INDEX(PRESUPUESTO!$M$10:$M$174,MATCH($A442,PRESUPUESTO!$A$10:$A$174,0)),0))</f>
        <v/>
      </c>
      <c r="K442" s="218">
        <f>IF($A442="","",N(J442)-N(H442))</f>
        <v/>
      </c>
      <c r="L442" s="47" t="n"/>
      <c r="M442" s="48" t="n"/>
      <c r="N442" s="48" t="n"/>
      <c r="O442" s="4" t="n"/>
      <c r="P442" s="4" t="n"/>
      <c r="Q442" s="4" t="n"/>
      <c r="R442" s="4" t="n"/>
      <c r="S442" s="4" t="n"/>
      <c r="T442" s="4" t="n"/>
      <c r="U442" s="4" t="n"/>
      <c r="V442" s="4" t="n"/>
      <c r="W442" s="4" t="n"/>
      <c r="X442" s="4" t="n"/>
      <c r="Y442" s="4" t="n"/>
      <c r="Z442" s="4" t="n"/>
    </row>
    <row r="443" ht="15.75" customHeight="1" s="371">
      <c r="A443" s="218" t="n"/>
      <c r="B443" s="218" t="n"/>
      <c r="C443" s="218" t="n"/>
      <c r="D443" s="218">
        <f t="array" ref="D443">IF($A443="","",IFERROR(INDEX(PRESUPUESTO!$B$10:$B$174,MATCH($A443,PRESUPUESTO!$A$10:$A$174,0)),"⚠ clave no existe"))</f>
        <v/>
      </c>
      <c r="E443" s="218" t="n"/>
      <c r="F443" s="218">
        <f>IF($A443="","",COUNTIF($A$9:$A$228,$A443))</f>
        <v/>
      </c>
      <c r="G443" s="218" t="n"/>
      <c r="H443" s="218">
        <f>IF($A443="","",SUMIF($A$9:$A$228,$A443,$J$9:$J$228))</f>
        <v/>
      </c>
      <c r="I443" s="218" t="n"/>
      <c r="J443" s="218">
        <f t="array" ref="J443">IF($A443="","",IFERROR(INDEX(PRESUPUESTO!$M$10:$M$174,MATCH($A443,PRESUPUESTO!$A$10:$A$174,0)),0))</f>
        <v/>
      </c>
      <c r="K443" s="218">
        <f>IF($A443="","",N(J443)-N(H443))</f>
        <v/>
      </c>
      <c r="L443" s="47" t="n"/>
      <c r="M443" s="48" t="n"/>
      <c r="N443" s="48" t="n"/>
      <c r="O443" s="4" t="n"/>
      <c r="P443" s="4" t="n"/>
      <c r="Q443" s="4" t="n"/>
      <c r="R443" s="4" t="n"/>
      <c r="S443" s="4" t="n"/>
      <c r="T443" s="4" t="n"/>
      <c r="U443" s="4" t="n"/>
      <c r="V443" s="4" t="n"/>
      <c r="W443" s="4" t="n"/>
      <c r="X443" s="4" t="n"/>
      <c r="Y443" s="4" t="n"/>
      <c r="Z443" s="4" t="n"/>
    </row>
    <row r="444" ht="15.75" customHeight="1" s="371">
      <c r="A444" s="218" t="n"/>
      <c r="B444" s="218" t="n"/>
      <c r="C444" s="218" t="n"/>
      <c r="D444" s="218">
        <f t="array" ref="D444">IF($A444="","",IFERROR(INDEX(PRESUPUESTO!$B$10:$B$174,MATCH($A444,PRESUPUESTO!$A$10:$A$174,0)),"⚠ clave no existe"))</f>
        <v/>
      </c>
      <c r="E444" s="218" t="n"/>
      <c r="F444" s="218">
        <f>IF($A444="","",COUNTIF($A$9:$A$228,$A444))</f>
        <v/>
      </c>
      <c r="G444" s="218" t="n"/>
      <c r="H444" s="218">
        <f>IF($A444="","",SUMIF($A$9:$A$228,$A444,$J$9:$J$228))</f>
        <v/>
      </c>
      <c r="I444" s="218" t="n"/>
      <c r="J444" s="218">
        <f t="array" ref="J444">IF($A444="","",IFERROR(INDEX(PRESUPUESTO!$M$10:$M$174,MATCH($A444,PRESUPUESTO!$A$10:$A$174,0)),0))</f>
        <v/>
      </c>
      <c r="K444" s="218">
        <f>IF($A444="","",N(J444)-N(H444))</f>
        <v/>
      </c>
      <c r="L444" s="47" t="n"/>
      <c r="M444" s="48" t="n"/>
      <c r="N444" s="48" t="n"/>
      <c r="O444" s="4" t="n"/>
      <c r="P444" s="4" t="n"/>
      <c r="Q444" s="4" t="n"/>
      <c r="R444" s="4" t="n"/>
      <c r="S444" s="4" t="n"/>
      <c r="T444" s="4" t="n"/>
      <c r="U444" s="4" t="n"/>
      <c r="V444" s="4" t="n"/>
      <c r="W444" s="4" t="n"/>
      <c r="X444" s="4" t="n"/>
      <c r="Y444" s="4" t="n"/>
      <c r="Z444" s="4" t="n"/>
    </row>
    <row r="445" ht="15.75" customHeight="1" s="371">
      <c r="A445" s="218" t="n"/>
      <c r="B445" s="218" t="n"/>
      <c r="C445" s="218" t="n"/>
      <c r="D445" s="218">
        <f t="array" ref="D445">IF($A445="","",IFERROR(INDEX(PRESUPUESTO!$B$10:$B$174,MATCH($A445,PRESUPUESTO!$A$10:$A$174,0)),"⚠ clave no existe"))</f>
        <v/>
      </c>
      <c r="E445" s="218" t="n"/>
      <c r="F445" s="218">
        <f>IF($A445="","",COUNTIF($A$9:$A$228,$A445))</f>
        <v/>
      </c>
      <c r="G445" s="218" t="n"/>
      <c r="H445" s="218">
        <f>IF($A445="","",SUMIF($A$9:$A$228,$A445,$J$9:$J$228))</f>
        <v/>
      </c>
      <c r="I445" s="218" t="n"/>
      <c r="J445" s="218">
        <f t="array" ref="J445">IF($A445="","",IFERROR(INDEX(PRESUPUESTO!$M$10:$M$174,MATCH($A445,PRESUPUESTO!$A$10:$A$174,0)),0))</f>
        <v/>
      </c>
      <c r="K445" s="218">
        <f>IF($A445="","",N(J445)-N(H445))</f>
        <v/>
      </c>
      <c r="L445" s="47" t="n"/>
      <c r="M445" s="48" t="n"/>
      <c r="N445" s="48" t="n"/>
      <c r="O445" s="4" t="n"/>
      <c r="P445" s="4" t="n"/>
      <c r="Q445" s="4" t="n"/>
      <c r="R445" s="4" t="n"/>
      <c r="S445" s="4" t="n"/>
      <c r="T445" s="4" t="n"/>
      <c r="U445" s="4" t="n"/>
      <c r="V445" s="4" t="n"/>
      <c r="W445" s="4" t="n"/>
      <c r="X445" s="4" t="n"/>
      <c r="Y445" s="4" t="n"/>
      <c r="Z445" s="4" t="n"/>
    </row>
    <row r="446" ht="15.75" customHeight="1" s="371">
      <c r="A446" s="218" t="n"/>
      <c r="B446" s="218" t="n"/>
      <c r="C446" s="218" t="n"/>
      <c r="D446" s="218">
        <f t="array" ref="D446">IF($A446="","",IFERROR(INDEX(PRESUPUESTO!$B$10:$B$174,MATCH($A446,PRESUPUESTO!$A$10:$A$174,0)),"⚠ clave no existe"))</f>
        <v/>
      </c>
      <c r="E446" s="218" t="n"/>
      <c r="F446" s="218">
        <f>IF($A446="","",COUNTIF($A$9:$A$228,$A446))</f>
        <v/>
      </c>
      <c r="G446" s="218" t="n"/>
      <c r="H446" s="218">
        <f>IF($A446="","",SUMIF($A$9:$A$228,$A446,$J$9:$J$228))</f>
        <v/>
      </c>
      <c r="I446" s="218" t="n"/>
      <c r="J446" s="218">
        <f t="array" ref="J446">IF($A446="","",IFERROR(INDEX(PRESUPUESTO!$M$10:$M$174,MATCH($A446,PRESUPUESTO!$A$10:$A$174,0)),0))</f>
        <v/>
      </c>
      <c r="K446" s="218">
        <f>IF($A446="","",N(J446)-N(H446))</f>
        <v/>
      </c>
      <c r="L446" s="47" t="n"/>
      <c r="M446" s="48" t="n"/>
      <c r="N446" s="48" t="n"/>
      <c r="O446" s="4" t="n"/>
      <c r="P446" s="4" t="n"/>
      <c r="Q446" s="4" t="n"/>
      <c r="R446" s="4" t="n"/>
      <c r="S446" s="4" t="n"/>
      <c r="T446" s="4" t="n"/>
      <c r="U446" s="4" t="n"/>
      <c r="V446" s="4" t="n"/>
      <c r="W446" s="4" t="n"/>
      <c r="X446" s="4" t="n"/>
      <c r="Y446" s="4" t="n"/>
      <c r="Z446" s="4" t="n"/>
    </row>
    <row r="447" ht="15.75" customHeight="1" s="371">
      <c r="A447" s="218" t="n"/>
      <c r="B447" s="218" t="n"/>
      <c r="C447" s="218" t="n"/>
      <c r="D447" s="218">
        <f t="array" ref="D447">IF($A447="","",IFERROR(INDEX(PRESUPUESTO!$B$10:$B$174,MATCH($A447,PRESUPUESTO!$A$10:$A$174,0)),"⚠ clave no existe"))</f>
        <v/>
      </c>
      <c r="E447" s="218" t="n"/>
      <c r="F447" s="218">
        <f>IF($A447="","",COUNTIF($A$9:$A$228,$A447))</f>
        <v/>
      </c>
      <c r="G447" s="218" t="n"/>
      <c r="H447" s="218">
        <f>IF($A447="","",SUMIF($A$9:$A$228,$A447,$J$9:$J$228))</f>
        <v/>
      </c>
      <c r="I447" s="218" t="n"/>
      <c r="J447" s="218">
        <f t="array" ref="J447">IF($A447="","",IFERROR(INDEX(PRESUPUESTO!$M$10:$M$174,MATCH($A447,PRESUPUESTO!$A$10:$A$174,0)),0))</f>
        <v/>
      </c>
      <c r="K447" s="218">
        <f>IF($A447="","",N(J447)-N(H447))</f>
        <v/>
      </c>
      <c r="L447" s="47" t="n"/>
      <c r="M447" s="48" t="n"/>
      <c r="N447" s="48" t="n"/>
      <c r="O447" s="4" t="n"/>
      <c r="P447" s="4" t="n"/>
      <c r="Q447" s="4" t="n"/>
      <c r="R447" s="4" t="n"/>
      <c r="S447" s="4" t="n"/>
      <c r="T447" s="4" t="n"/>
      <c r="U447" s="4" t="n"/>
      <c r="V447" s="4" t="n"/>
      <c r="W447" s="4" t="n"/>
      <c r="X447" s="4" t="n"/>
      <c r="Y447" s="4" t="n"/>
      <c r="Z447" s="4" t="n"/>
    </row>
    <row r="448" ht="15.75" customHeight="1" s="371">
      <c r="A448" s="218" t="n"/>
      <c r="B448" s="218" t="n"/>
      <c r="C448" s="218" t="n"/>
      <c r="D448" s="218">
        <f t="array" ref="D448">IF($A448="","",IFERROR(INDEX(PRESUPUESTO!$B$10:$B$174,MATCH($A448,PRESUPUESTO!$A$10:$A$174,0)),"⚠ clave no existe"))</f>
        <v/>
      </c>
      <c r="E448" s="218" t="n"/>
      <c r="F448" s="218">
        <f>IF($A448="","",COUNTIF($A$9:$A$228,$A448))</f>
        <v/>
      </c>
      <c r="G448" s="218" t="n"/>
      <c r="H448" s="218">
        <f>IF($A448="","",SUMIF($A$9:$A$228,$A448,$J$9:$J$228))</f>
        <v/>
      </c>
      <c r="I448" s="218" t="n"/>
      <c r="J448" s="218">
        <f t="array" ref="J448">IF($A448="","",IFERROR(INDEX(PRESUPUESTO!$M$10:$M$174,MATCH($A448,PRESUPUESTO!$A$10:$A$174,0)),0))</f>
        <v/>
      </c>
      <c r="K448" s="218">
        <f>IF($A448="","",N(J448)-N(H448))</f>
        <v/>
      </c>
      <c r="L448" s="47" t="n"/>
      <c r="M448" s="48" t="n"/>
      <c r="N448" s="48" t="n"/>
      <c r="O448" s="4" t="n"/>
      <c r="P448" s="4" t="n"/>
      <c r="Q448" s="4" t="n"/>
      <c r="R448" s="4" t="n"/>
      <c r="S448" s="4" t="n"/>
      <c r="T448" s="4" t="n"/>
      <c r="U448" s="4" t="n"/>
      <c r="V448" s="4" t="n"/>
      <c r="W448" s="4" t="n"/>
      <c r="X448" s="4" t="n"/>
      <c r="Y448" s="4" t="n"/>
      <c r="Z448" s="4" t="n"/>
    </row>
    <row r="449" ht="15.75" customHeight="1" s="371">
      <c r="A449" s="218" t="n"/>
      <c r="B449" s="218" t="n"/>
      <c r="C449" s="218" t="n"/>
      <c r="D449" s="218">
        <f t="array" ref="D449">IF($A449="","",IFERROR(INDEX(PRESUPUESTO!$B$10:$B$174,MATCH($A449,PRESUPUESTO!$A$10:$A$174,0)),"⚠ clave no existe"))</f>
        <v/>
      </c>
      <c r="E449" s="218" t="n"/>
      <c r="F449" s="218">
        <f>IF($A449="","",COUNTIF($A$9:$A$228,$A449))</f>
        <v/>
      </c>
      <c r="G449" s="218" t="n"/>
      <c r="H449" s="218">
        <f>IF($A449="","",SUMIF($A$9:$A$228,$A449,$J$9:$J$228))</f>
        <v/>
      </c>
      <c r="I449" s="218" t="n"/>
      <c r="J449" s="218">
        <f t="array" ref="J449">IF($A449="","",IFERROR(INDEX(PRESUPUESTO!$M$10:$M$174,MATCH($A449,PRESUPUESTO!$A$10:$A$174,0)),0))</f>
        <v/>
      </c>
      <c r="K449" s="218">
        <f>IF($A449="","",N(J449)-N(H449))</f>
        <v/>
      </c>
      <c r="L449" s="47" t="n"/>
      <c r="M449" s="48" t="n"/>
      <c r="N449" s="48" t="n"/>
      <c r="O449" s="4" t="n"/>
      <c r="P449" s="4" t="n"/>
      <c r="Q449" s="4" t="n"/>
      <c r="R449" s="4" t="n"/>
      <c r="S449" s="4" t="n"/>
      <c r="T449" s="4" t="n"/>
      <c r="U449" s="4" t="n"/>
      <c r="V449" s="4" t="n"/>
      <c r="W449" s="4" t="n"/>
      <c r="X449" s="4" t="n"/>
      <c r="Y449" s="4" t="n"/>
      <c r="Z449" s="4" t="n"/>
    </row>
    <row r="450" ht="15.75" customHeight="1" s="371">
      <c r="A450" s="218" t="n"/>
      <c r="B450" s="218" t="n"/>
      <c r="C450" s="218" t="n"/>
      <c r="D450" s="218">
        <f t="array" ref="D450">IF($A450="","",IFERROR(INDEX(PRESUPUESTO!$B$10:$B$174,MATCH($A450,PRESUPUESTO!$A$10:$A$174,0)),"⚠ clave no existe"))</f>
        <v/>
      </c>
      <c r="E450" s="218" t="n"/>
      <c r="F450" s="218">
        <f>IF($A450="","",COUNTIF($A$9:$A$228,$A450))</f>
        <v/>
      </c>
      <c r="G450" s="218" t="n"/>
      <c r="H450" s="218">
        <f>IF($A450="","",SUMIF($A$9:$A$228,$A450,$J$9:$J$228))</f>
        <v/>
      </c>
      <c r="I450" s="218" t="n"/>
      <c r="J450" s="218">
        <f t="array" ref="J450">IF($A450="","",IFERROR(INDEX(PRESUPUESTO!$M$10:$M$174,MATCH($A450,PRESUPUESTO!$A$10:$A$174,0)),0))</f>
        <v/>
      </c>
      <c r="K450" s="218">
        <f>IF($A450="","",N(J450)-N(H450))</f>
        <v/>
      </c>
      <c r="L450" s="47" t="n"/>
      <c r="M450" s="48" t="n"/>
      <c r="N450" s="48" t="n"/>
      <c r="O450" s="4" t="n"/>
      <c r="P450" s="4" t="n"/>
      <c r="Q450" s="4" t="n"/>
      <c r="R450" s="4" t="n"/>
      <c r="S450" s="4" t="n"/>
      <c r="T450" s="4" t="n"/>
      <c r="U450" s="4" t="n"/>
      <c r="V450" s="4" t="n"/>
      <c r="W450" s="4" t="n"/>
      <c r="X450" s="4" t="n"/>
      <c r="Y450" s="4" t="n"/>
      <c r="Z450" s="4" t="n"/>
    </row>
    <row r="451" ht="15.75" customHeight="1" s="371">
      <c r="A451" s="218" t="n"/>
      <c r="B451" s="218" t="n"/>
      <c r="C451" s="218" t="n"/>
      <c r="D451" s="218">
        <f t="array" ref="D451">IF($A451="","",IFERROR(INDEX(PRESUPUESTO!$B$10:$B$174,MATCH($A451,PRESUPUESTO!$A$10:$A$174,0)),"⚠ clave no existe"))</f>
        <v/>
      </c>
      <c r="E451" s="218" t="n"/>
      <c r="F451" s="218">
        <f>IF($A451="","",COUNTIF($A$9:$A$228,$A451))</f>
        <v/>
      </c>
      <c r="G451" s="218" t="n"/>
      <c r="H451" s="218">
        <f>IF($A451="","",SUMIF($A$9:$A$228,$A451,$J$9:$J$228))</f>
        <v/>
      </c>
      <c r="I451" s="218" t="n"/>
      <c r="J451" s="218">
        <f t="array" ref="J451">IF($A451="","",IFERROR(INDEX(PRESUPUESTO!$M$10:$M$174,MATCH($A451,PRESUPUESTO!$A$10:$A$174,0)),0))</f>
        <v/>
      </c>
      <c r="K451" s="218">
        <f>IF($A451="","",N(J451)-N(H451))</f>
        <v/>
      </c>
      <c r="L451" s="47" t="n"/>
      <c r="M451" s="48" t="n"/>
      <c r="N451" s="48" t="n"/>
      <c r="O451" s="4" t="n"/>
      <c r="P451" s="4" t="n"/>
      <c r="Q451" s="4" t="n"/>
      <c r="R451" s="4" t="n"/>
      <c r="S451" s="4" t="n"/>
      <c r="T451" s="4" t="n"/>
      <c r="U451" s="4" t="n"/>
      <c r="V451" s="4" t="n"/>
      <c r="W451" s="4" t="n"/>
      <c r="X451" s="4" t="n"/>
      <c r="Y451" s="4" t="n"/>
      <c r="Z451" s="4" t="n"/>
    </row>
    <row r="452" ht="15.75" customHeight="1" s="371">
      <c r="A452" s="218" t="n"/>
      <c r="B452" s="218" t="n"/>
      <c r="C452" s="218" t="n"/>
      <c r="D452" s="218">
        <f t="array" ref="D452">IF($A452="","",IFERROR(INDEX(PRESUPUESTO!$B$10:$B$174,MATCH($A452,PRESUPUESTO!$A$10:$A$174,0)),"⚠ clave no existe"))</f>
        <v/>
      </c>
      <c r="E452" s="218" t="n"/>
      <c r="F452" s="218">
        <f>IF($A452="","",COUNTIF($A$9:$A$228,$A452))</f>
        <v/>
      </c>
      <c r="G452" s="218" t="n"/>
      <c r="H452" s="218">
        <f>IF($A452="","",SUMIF($A$9:$A$228,$A452,$J$9:$J$228))</f>
        <v/>
      </c>
      <c r="I452" s="218" t="n"/>
      <c r="J452" s="218">
        <f t="array" ref="J452">IF($A452="","",IFERROR(INDEX(PRESUPUESTO!$M$10:$M$174,MATCH($A452,PRESUPUESTO!$A$10:$A$174,0)),0))</f>
        <v/>
      </c>
      <c r="K452" s="218">
        <f>IF($A452="","",N(J452)-N(H452))</f>
        <v/>
      </c>
      <c r="L452" s="47" t="n"/>
      <c r="M452" s="48" t="n"/>
      <c r="N452" s="48" t="n"/>
      <c r="O452" s="4" t="n"/>
      <c r="P452" s="4" t="n"/>
      <c r="Q452" s="4" t="n"/>
      <c r="R452" s="4" t="n"/>
      <c r="S452" s="4" t="n"/>
      <c r="T452" s="4" t="n"/>
      <c r="U452" s="4" t="n"/>
      <c r="V452" s="4" t="n"/>
      <c r="W452" s="4" t="n"/>
      <c r="X452" s="4" t="n"/>
      <c r="Y452" s="4" t="n"/>
      <c r="Z452" s="4" t="n"/>
    </row>
    <row r="453" ht="15.75" customHeight="1" s="371">
      <c r="A453" s="218" t="n"/>
      <c r="B453" s="218" t="n"/>
      <c r="C453" s="218" t="n"/>
      <c r="D453" s="218">
        <f t="array" ref="D453">IF($A453="","",IFERROR(INDEX(PRESUPUESTO!$B$10:$B$174,MATCH($A453,PRESUPUESTO!$A$10:$A$174,0)),"⚠ clave no existe"))</f>
        <v/>
      </c>
      <c r="E453" s="218" t="n"/>
      <c r="F453" s="218">
        <f>IF($A453="","",COUNTIF($A$9:$A$228,$A453))</f>
        <v/>
      </c>
      <c r="G453" s="218" t="n"/>
      <c r="H453" s="218">
        <f>IF($A453="","",SUMIF($A$9:$A$228,$A453,$J$9:$J$228))</f>
        <v/>
      </c>
      <c r="I453" s="218" t="n"/>
      <c r="J453" s="218">
        <f t="array" ref="J453">IF($A453="","",IFERROR(INDEX(PRESUPUESTO!$M$10:$M$174,MATCH($A453,PRESUPUESTO!$A$10:$A$174,0)),0))</f>
        <v/>
      </c>
      <c r="K453" s="218">
        <f>IF($A453="","",N(J453)-N(H453))</f>
        <v/>
      </c>
      <c r="L453" s="47" t="n"/>
      <c r="M453" s="48" t="n"/>
      <c r="N453" s="48" t="n"/>
      <c r="O453" s="4" t="n"/>
      <c r="P453" s="4" t="n"/>
      <c r="Q453" s="4" t="n"/>
      <c r="R453" s="4" t="n"/>
      <c r="S453" s="4" t="n"/>
      <c r="T453" s="4" t="n"/>
      <c r="U453" s="4" t="n"/>
      <c r="V453" s="4" t="n"/>
      <c r="W453" s="4" t="n"/>
      <c r="X453" s="4" t="n"/>
      <c r="Y453" s="4" t="n"/>
      <c r="Z453" s="4" t="n"/>
    </row>
    <row r="454" ht="15.75" customHeight="1" s="371">
      <c r="A454" s="218" t="n"/>
      <c r="B454" s="218" t="n"/>
      <c r="C454" s="218" t="n"/>
      <c r="D454" s="218">
        <f t="array" ref="D454">IF($A454="","",IFERROR(INDEX(PRESUPUESTO!$B$10:$B$174,MATCH($A454,PRESUPUESTO!$A$10:$A$174,0)),"⚠ clave no existe"))</f>
        <v/>
      </c>
      <c r="E454" s="218" t="n"/>
      <c r="F454" s="218">
        <f>IF($A454="","",COUNTIF($A$9:$A$228,$A454))</f>
        <v/>
      </c>
      <c r="G454" s="218" t="n"/>
      <c r="H454" s="218">
        <f>IF($A454="","",SUMIF($A$9:$A$228,$A454,$J$9:$J$228))</f>
        <v/>
      </c>
      <c r="I454" s="218" t="n"/>
      <c r="J454" s="218">
        <f t="array" ref="J454">IF($A454="","",IFERROR(INDEX(PRESUPUESTO!$M$10:$M$174,MATCH($A454,PRESUPUESTO!$A$10:$A$174,0)),0))</f>
        <v/>
      </c>
      <c r="K454" s="218">
        <f>IF($A454="","",N(J454)-N(H454))</f>
        <v/>
      </c>
      <c r="L454" s="47" t="n"/>
      <c r="M454" s="48" t="n"/>
      <c r="N454" s="48" t="n"/>
      <c r="O454" s="4" t="n"/>
      <c r="P454" s="4" t="n"/>
      <c r="Q454" s="4" t="n"/>
      <c r="R454" s="4" t="n"/>
      <c r="S454" s="4" t="n"/>
      <c r="T454" s="4" t="n"/>
      <c r="U454" s="4" t="n"/>
      <c r="V454" s="4" t="n"/>
      <c r="W454" s="4" t="n"/>
      <c r="X454" s="4" t="n"/>
      <c r="Y454" s="4" t="n"/>
      <c r="Z454" s="4" t="n"/>
    </row>
    <row r="455" ht="15.75" customHeight="1" s="371">
      <c r="A455" s="218" t="n"/>
      <c r="B455" s="218" t="n"/>
      <c r="C455" s="218" t="n"/>
      <c r="D455" s="218">
        <f t="array" ref="D455">IF($A455="","",IFERROR(INDEX(PRESUPUESTO!$B$10:$B$174,MATCH($A455,PRESUPUESTO!$A$10:$A$174,0)),"⚠ clave no existe"))</f>
        <v/>
      </c>
      <c r="E455" s="218" t="n"/>
      <c r="F455" s="218">
        <f>IF($A455="","",COUNTIF($A$9:$A$228,$A455))</f>
        <v/>
      </c>
      <c r="G455" s="218" t="n"/>
      <c r="H455" s="218">
        <f>IF($A455="","",SUMIF($A$9:$A$228,$A455,$J$9:$J$228))</f>
        <v/>
      </c>
      <c r="I455" s="218" t="n"/>
      <c r="J455" s="218">
        <f t="array" ref="J455">IF($A455="","",IFERROR(INDEX(PRESUPUESTO!$M$10:$M$174,MATCH($A455,PRESUPUESTO!$A$10:$A$174,0)),0))</f>
        <v/>
      </c>
      <c r="K455" s="218">
        <f>IF($A455="","",N(J455)-N(H455))</f>
        <v/>
      </c>
      <c r="L455" s="47" t="n"/>
      <c r="M455" s="48" t="n"/>
      <c r="N455" s="48" t="n"/>
      <c r="O455" s="4" t="n"/>
      <c r="P455" s="4" t="n"/>
      <c r="Q455" s="4" t="n"/>
      <c r="R455" s="4" t="n"/>
      <c r="S455" s="4" t="n"/>
      <c r="T455" s="4" t="n"/>
      <c r="U455" s="4" t="n"/>
      <c r="V455" s="4" t="n"/>
      <c r="W455" s="4" t="n"/>
      <c r="X455" s="4" t="n"/>
      <c r="Y455" s="4" t="n"/>
      <c r="Z455" s="4" t="n"/>
    </row>
    <row r="456" ht="15.75" customHeight="1" s="371">
      <c r="A456" s="218" t="n"/>
      <c r="B456" s="218" t="n"/>
      <c r="C456" s="218" t="n"/>
      <c r="D456" s="218">
        <f t="array" ref="D456">IF($A456="","",IFERROR(INDEX(PRESUPUESTO!$B$10:$B$174,MATCH($A456,PRESUPUESTO!$A$10:$A$174,0)),"⚠ clave no existe"))</f>
        <v/>
      </c>
      <c r="E456" s="218" t="n"/>
      <c r="F456" s="218">
        <f>IF($A456="","",COUNTIF($A$9:$A$228,$A456))</f>
        <v/>
      </c>
      <c r="G456" s="218" t="n"/>
      <c r="H456" s="218">
        <f>IF($A456="","",SUMIF($A$9:$A$228,$A456,$J$9:$J$228))</f>
        <v/>
      </c>
      <c r="I456" s="218" t="n"/>
      <c r="J456" s="218">
        <f t="array" ref="J456">IF($A456="","",IFERROR(INDEX(PRESUPUESTO!$M$10:$M$174,MATCH($A456,PRESUPUESTO!$A$10:$A$174,0)),0))</f>
        <v/>
      </c>
      <c r="K456" s="218">
        <f>IF($A456="","",N(J456)-N(H456))</f>
        <v/>
      </c>
      <c r="L456" s="47" t="n"/>
      <c r="M456" s="48" t="n"/>
      <c r="N456" s="48" t="n"/>
      <c r="O456" s="4" t="n"/>
      <c r="P456" s="4" t="n"/>
      <c r="Q456" s="4" t="n"/>
      <c r="R456" s="4" t="n"/>
      <c r="S456" s="4" t="n"/>
      <c r="T456" s="4" t="n"/>
      <c r="U456" s="4" t="n"/>
      <c r="V456" s="4" t="n"/>
      <c r="W456" s="4" t="n"/>
      <c r="X456" s="4" t="n"/>
      <c r="Y456" s="4" t="n"/>
      <c r="Z456" s="4" t="n"/>
    </row>
    <row r="457" ht="15.75" customHeight="1" s="371">
      <c r="A457" s="218" t="n"/>
      <c r="B457" s="218" t="n"/>
      <c r="C457" s="218" t="n"/>
      <c r="D457" s="218">
        <f t="array" ref="D457">IF($A457="","",IFERROR(INDEX(PRESUPUESTO!$B$10:$B$174,MATCH($A457,PRESUPUESTO!$A$10:$A$174,0)),"⚠ clave no existe"))</f>
        <v/>
      </c>
      <c r="E457" s="218" t="n"/>
      <c r="F457" s="218">
        <f>IF($A457="","",COUNTIF($A$9:$A$228,$A457))</f>
        <v/>
      </c>
      <c r="G457" s="218" t="n"/>
      <c r="H457" s="218">
        <f>IF($A457="","",SUMIF($A$9:$A$228,$A457,$J$9:$J$228))</f>
        <v/>
      </c>
      <c r="I457" s="218" t="n"/>
      <c r="J457" s="218">
        <f t="array" ref="J457">IF($A457="","",IFERROR(INDEX(PRESUPUESTO!$M$10:$M$174,MATCH($A457,PRESUPUESTO!$A$10:$A$174,0)),0))</f>
        <v/>
      </c>
      <c r="K457" s="218">
        <f>IF($A457="","",N(J457)-N(H457))</f>
        <v/>
      </c>
      <c r="L457" s="47" t="n"/>
      <c r="M457" s="48" t="n"/>
      <c r="N457" s="48" t="n"/>
      <c r="O457" s="4" t="n"/>
      <c r="P457" s="4" t="n"/>
      <c r="Q457" s="4" t="n"/>
      <c r="R457" s="4" t="n"/>
      <c r="S457" s="4" t="n"/>
      <c r="T457" s="4" t="n"/>
      <c r="U457" s="4" t="n"/>
      <c r="V457" s="4" t="n"/>
      <c r="W457" s="4" t="n"/>
      <c r="X457" s="4" t="n"/>
      <c r="Y457" s="4" t="n"/>
      <c r="Z457" s="4" t="n"/>
    </row>
    <row r="458" ht="15.75" customHeight="1" s="371">
      <c r="A458" s="218" t="n"/>
      <c r="B458" s="218" t="n"/>
      <c r="C458" s="218" t="n"/>
      <c r="D458" s="218">
        <f t="array" ref="D458">IF($A458="","",IFERROR(INDEX(PRESUPUESTO!$B$10:$B$174,MATCH($A458,PRESUPUESTO!$A$10:$A$174,0)),"⚠ clave no existe"))</f>
        <v/>
      </c>
      <c r="E458" s="218" t="n"/>
      <c r="F458" s="218">
        <f>IF($A458="","",COUNTIF($A$9:$A$228,$A458))</f>
        <v/>
      </c>
      <c r="G458" s="218" t="n"/>
      <c r="H458" s="218">
        <f>IF($A458="","",SUMIF($A$9:$A$228,$A458,$J$9:$J$228))</f>
        <v/>
      </c>
      <c r="I458" s="218" t="n"/>
      <c r="J458" s="218">
        <f t="array" ref="J458">IF($A458="","",IFERROR(INDEX(PRESUPUESTO!$M$10:$M$174,MATCH($A458,PRESUPUESTO!$A$10:$A$174,0)),0))</f>
        <v/>
      </c>
      <c r="K458" s="218">
        <f>IF($A458="","",N(J458)-N(H458))</f>
        <v/>
      </c>
      <c r="L458" s="47" t="n"/>
      <c r="M458" s="48" t="n"/>
      <c r="N458" s="48" t="n"/>
      <c r="O458" s="4" t="n"/>
      <c r="P458" s="4" t="n"/>
      <c r="Q458" s="4" t="n"/>
      <c r="R458" s="4" t="n"/>
      <c r="S458" s="4" t="n"/>
      <c r="T458" s="4" t="n"/>
      <c r="U458" s="4" t="n"/>
      <c r="V458" s="4" t="n"/>
      <c r="W458" s="4" t="n"/>
      <c r="X458" s="4" t="n"/>
      <c r="Y458" s="4" t="n"/>
      <c r="Z458" s="4" t="n"/>
    </row>
    <row r="459" ht="15.75" customHeight="1" s="371">
      <c r="A459" s="218" t="n"/>
      <c r="B459" s="218" t="n"/>
      <c r="C459" s="218" t="n"/>
      <c r="D459" s="218">
        <f t="array" ref="D459">IF($A459="","",IFERROR(INDEX(PRESUPUESTO!$B$10:$B$174,MATCH($A459,PRESUPUESTO!$A$10:$A$174,0)),"⚠ clave no existe"))</f>
        <v/>
      </c>
      <c r="E459" s="218" t="n"/>
      <c r="F459" s="218">
        <f>IF($A459="","",COUNTIF($A$9:$A$228,$A459))</f>
        <v/>
      </c>
      <c r="G459" s="218" t="n"/>
      <c r="H459" s="218">
        <f>IF($A459="","",SUMIF($A$9:$A$228,$A459,$J$9:$J$228))</f>
        <v/>
      </c>
      <c r="I459" s="218" t="n"/>
      <c r="J459" s="218">
        <f t="array" ref="J459">IF($A459="","",IFERROR(INDEX(PRESUPUESTO!$M$10:$M$174,MATCH($A459,PRESUPUESTO!$A$10:$A$174,0)),0))</f>
        <v/>
      </c>
      <c r="K459" s="218">
        <f>IF($A459="","",N(J459)-N(H459))</f>
        <v/>
      </c>
      <c r="L459" s="47" t="n"/>
      <c r="M459" s="48" t="n"/>
      <c r="N459" s="48" t="n"/>
      <c r="O459" s="4" t="n"/>
      <c r="P459" s="4" t="n"/>
      <c r="Q459" s="4" t="n"/>
      <c r="R459" s="4" t="n"/>
      <c r="S459" s="4" t="n"/>
      <c r="T459" s="4" t="n"/>
      <c r="U459" s="4" t="n"/>
      <c r="V459" s="4" t="n"/>
      <c r="W459" s="4" t="n"/>
      <c r="X459" s="4" t="n"/>
      <c r="Y459" s="4" t="n"/>
      <c r="Z459" s="4" t="n"/>
    </row>
    <row r="460" ht="15.75" customHeight="1" s="371">
      <c r="A460" s="218" t="n"/>
      <c r="B460" s="218" t="n"/>
      <c r="C460" s="218" t="n"/>
      <c r="D460" s="218">
        <f t="array" ref="D460">IF($A460="","",IFERROR(INDEX(PRESUPUESTO!$B$10:$B$174,MATCH($A460,PRESUPUESTO!$A$10:$A$174,0)),"⚠ clave no existe"))</f>
        <v/>
      </c>
      <c r="E460" s="218" t="n"/>
      <c r="F460" s="218">
        <f>IF($A460="","",COUNTIF($A$9:$A$228,$A460))</f>
        <v/>
      </c>
      <c r="G460" s="218" t="n"/>
      <c r="H460" s="218">
        <f>IF($A460="","",SUMIF($A$9:$A$228,$A460,$J$9:$J$228))</f>
        <v/>
      </c>
      <c r="I460" s="218" t="n"/>
      <c r="J460" s="218">
        <f t="array" ref="J460">IF($A460="","",IFERROR(INDEX(PRESUPUESTO!$M$10:$M$174,MATCH($A460,PRESUPUESTO!$A$10:$A$174,0)),0))</f>
        <v/>
      </c>
      <c r="K460" s="218">
        <f>IF($A460="","",N(J460)-N(H460))</f>
        <v/>
      </c>
      <c r="L460" s="47" t="n"/>
      <c r="M460" s="48" t="n"/>
      <c r="N460" s="48" t="n"/>
      <c r="O460" s="4" t="n"/>
      <c r="P460" s="4" t="n"/>
      <c r="Q460" s="4" t="n"/>
      <c r="R460" s="4" t="n"/>
      <c r="S460" s="4" t="n"/>
      <c r="T460" s="4" t="n"/>
      <c r="U460" s="4" t="n"/>
      <c r="V460" s="4" t="n"/>
      <c r="W460" s="4" t="n"/>
      <c r="X460" s="4" t="n"/>
      <c r="Y460" s="4" t="n"/>
      <c r="Z460" s="4" t="n"/>
    </row>
    <row r="461" ht="15.75" customHeight="1" s="371">
      <c r="A461" s="218" t="n"/>
      <c r="B461" s="218" t="n"/>
      <c r="C461" s="218" t="n"/>
      <c r="D461" s="218">
        <f t="array" ref="D461">IF($A461="","",IFERROR(INDEX(PRESUPUESTO!$B$10:$B$174,MATCH($A461,PRESUPUESTO!$A$10:$A$174,0)),"⚠ clave no existe"))</f>
        <v/>
      </c>
      <c r="E461" s="218" t="n"/>
      <c r="F461" s="218">
        <f>IF($A461="","",COUNTIF($A$9:$A$228,$A461))</f>
        <v/>
      </c>
      <c r="G461" s="218" t="n"/>
      <c r="H461" s="218">
        <f>IF($A461="","",SUMIF($A$9:$A$228,$A461,$J$9:$J$228))</f>
        <v/>
      </c>
      <c r="I461" s="218" t="n"/>
      <c r="J461" s="218">
        <f t="array" ref="J461">IF($A461="","",IFERROR(INDEX(PRESUPUESTO!$M$10:$M$174,MATCH($A461,PRESUPUESTO!$A$10:$A$174,0)),0))</f>
        <v/>
      </c>
      <c r="K461" s="218">
        <f>IF($A461="","",N(J461)-N(H461))</f>
        <v/>
      </c>
      <c r="L461" s="47" t="n"/>
      <c r="M461" s="48" t="n"/>
      <c r="N461" s="48" t="n"/>
      <c r="O461" s="4" t="n"/>
      <c r="P461" s="4" t="n"/>
      <c r="Q461" s="4" t="n"/>
      <c r="R461" s="4" t="n"/>
      <c r="S461" s="4" t="n"/>
      <c r="T461" s="4" t="n"/>
      <c r="U461" s="4" t="n"/>
      <c r="V461" s="4" t="n"/>
      <c r="W461" s="4" t="n"/>
      <c r="X461" s="4" t="n"/>
      <c r="Y461" s="4" t="n"/>
      <c r="Z461" s="4" t="n"/>
    </row>
    <row r="462" ht="15.75" customHeight="1" s="371">
      <c r="A462" s="218" t="n"/>
      <c r="B462" s="218" t="n"/>
      <c r="C462" s="218" t="n"/>
      <c r="D462" s="218">
        <f t="array" ref="D462">IF($A462="","",IFERROR(INDEX(PRESUPUESTO!$B$10:$B$174,MATCH($A462,PRESUPUESTO!$A$10:$A$174,0)),"⚠ clave no existe"))</f>
        <v/>
      </c>
      <c r="E462" s="218" t="n"/>
      <c r="F462" s="218">
        <f>IF($A462="","",COUNTIF($A$9:$A$228,$A462))</f>
        <v/>
      </c>
      <c r="G462" s="218" t="n"/>
      <c r="H462" s="218">
        <f>IF($A462="","",SUMIF($A$9:$A$228,$A462,$J$9:$J$228))</f>
        <v/>
      </c>
      <c r="I462" s="218" t="n"/>
      <c r="J462" s="218">
        <f t="array" ref="J462">IF($A462="","",IFERROR(INDEX(PRESUPUESTO!$M$10:$M$174,MATCH($A462,PRESUPUESTO!$A$10:$A$174,0)),0))</f>
        <v/>
      </c>
      <c r="K462" s="218">
        <f>IF($A462="","",N(J462)-N(H462))</f>
        <v/>
      </c>
      <c r="L462" s="47" t="n"/>
      <c r="M462" s="48" t="n"/>
      <c r="N462" s="48" t="n"/>
      <c r="O462" s="4" t="n"/>
      <c r="P462" s="4" t="n"/>
      <c r="Q462" s="4" t="n"/>
      <c r="R462" s="4" t="n"/>
      <c r="S462" s="4" t="n"/>
      <c r="T462" s="4" t="n"/>
      <c r="U462" s="4" t="n"/>
      <c r="V462" s="4" t="n"/>
      <c r="W462" s="4" t="n"/>
      <c r="X462" s="4" t="n"/>
      <c r="Y462" s="4" t="n"/>
      <c r="Z462" s="4" t="n"/>
    </row>
    <row r="463" ht="15.75" customHeight="1" s="371">
      <c r="A463" s="218" t="n"/>
      <c r="B463" s="218" t="n"/>
      <c r="C463" s="218" t="n"/>
      <c r="D463" s="218">
        <f t="array" ref="D463">IF($A463="","",IFERROR(INDEX(PRESUPUESTO!$B$10:$B$174,MATCH($A463,PRESUPUESTO!$A$10:$A$174,0)),"⚠ clave no existe"))</f>
        <v/>
      </c>
      <c r="E463" s="218" t="n"/>
      <c r="F463" s="218">
        <f>IF($A463="","",COUNTIF($A$9:$A$228,$A463))</f>
        <v/>
      </c>
      <c r="G463" s="218" t="n"/>
      <c r="H463" s="218">
        <f>IF($A463="","",SUMIF($A$9:$A$228,$A463,$J$9:$J$228))</f>
        <v/>
      </c>
      <c r="I463" s="218" t="n"/>
      <c r="J463" s="218">
        <f t="array" ref="J463">IF($A463="","",IFERROR(INDEX(PRESUPUESTO!$M$10:$M$174,MATCH($A463,PRESUPUESTO!$A$10:$A$174,0)),0))</f>
        <v/>
      </c>
      <c r="K463" s="218">
        <f>IF($A463="","",N(J463)-N(H463))</f>
        <v/>
      </c>
      <c r="L463" s="47" t="n"/>
      <c r="M463" s="48" t="n"/>
      <c r="N463" s="48" t="n"/>
      <c r="O463" s="4" t="n"/>
      <c r="P463" s="4" t="n"/>
      <c r="Q463" s="4" t="n"/>
      <c r="R463" s="4" t="n"/>
      <c r="S463" s="4" t="n"/>
      <c r="T463" s="4" t="n"/>
      <c r="U463" s="4" t="n"/>
      <c r="V463" s="4" t="n"/>
      <c r="W463" s="4" t="n"/>
      <c r="X463" s="4" t="n"/>
      <c r="Y463" s="4" t="n"/>
      <c r="Z463" s="4" t="n"/>
    </row>
    <row r="464" ht="15.75" customHeight="1" s="371">
      <c r="A464" s="218" t="n"/>
      <c r="B464" s="218" t="n"/>
      <c r="C464" s="218" t="n"/>
      <c r="D464" s="218">
        <f t="array" ref="D464">IF($A464="","",IFERROR(INDEX(PRESUPUESTO!$B$10:$B$174,MATCH($A464,PRESUPUESTO!$A$10:$A$174,0)),"⚠ clave no existe"))</f>
        <v/>
      </c>
      <c r="E464" s="218" t="n"/>
      <c r="F464" s="218">
        <f>IF($A464="","",COUNTIF($A$9:$A$228,$A464))</f>
        <v/>
      </c>
      <c r="G464" s="218" t="n"/>
      <c r="H464" s="218">
        <f>IF($A464="","",SUMIF($A$9:$A$228,$A464,$J$9:$J$228))</f>
        <v/>
      </c>
      <c r="I464" s="218" t="n"/>
      <c r="J464" s="218">
        <f t="array" ref="J464">IF($A464="","",IFERROR(INDEX(PRESUPUESTO!$M$10:$M$174,MATCH($A464,PRESUPUESTO!$A$10:$A$174,0)),0))</f>
        <v/>
      </c>
      <c r="K464" s="218">
        <f>IF($A464="","",N(J464)-N(H464))</f>
        <v/>
      </c>
      <c r="L464" s="47" t="n"/>
      <c r="M464" s="48" t="n"/>
      <c r="N464" s="48" t="n"/>
      <c r="O464" s="4" t="n"/>
      <c r="P464" s="4" t="n"/>
      <c r="Q464" s="4" t="n"/>
      <c r="R464" s="4" t="n"/>
      <c r="S464" s="4" t="n"/>
      <c r="T464" s="4" t="n"/>
      <c r="U464" s="4" t="n"/>
      <c r="V464" s="4" t="n"/>
      <c r="W464" s="4" t="n"/>
      <c r="X464" s="4" t="n"/>
      <c r="Y464" s="4" t="n"/>
      <c r="Z464" s="4" t="n"/>
    </row>
    <row r="465" ht="15.75" customHeight="1" s="371">
      <c r="A465" s="218" t="n"/>
      <c r="B465" s="218" t="n"/>
      <c r="C465" s="218" t="n"/>
      <c r="D465" s="218">
        <f t="array" ref="D465">IF($A465="","",IFERROR(INDEX(PRESUPUESTO!$B$10:$B$174,MATCH($A465,PRESUPUESTO!$A$10:$A$174,0)),"⚠ clave no existe"))</f>
        <v/>
      </c>
      <c r="E465" s="218" t="n"/>
      <c r="F465" s="218">
        <f>IF($A465="","",COUNTIF($A$9:$A$228,$A465))</f>
        <v/>
      </c>
      <c r="G465" s="218" t="n"/>
      <c r="H465" s="218">
        <f>IF($A465="","",SUMIF($A$9:$A$228,$A465,$J$9:$J$228))</f>
        <v/>
      </c>
      <c r="I465" s="218" t="n"/>
      <c r="J465" s="218">
        <f t="array" ref="J465">IF($A465="","",IFERROR(INDEX(PRESUPUESTO!$M$10:$M$174,MATCH($A465,PRESUPUESTO!$A$10:$A$174,0)),0))</f>
        <v/>
      </c>
      <c r="K465" s="218">
        <f>IF($A465="","",N(J465)-N(H465))</f>
        <v/>
      </c>
      <c r="L465" s="47" t="n"/>
      <c r="M465" s="48" t="n"/>
      <c r="N465" s="48" t="n"/>
      <c r="O465" s="4" t="n"/>
      <c r="P465" s="4" t="n"/>
      <c r="Q465" s="4" t="n"/>
      <c r="R465" s="4" t="n"/>
      <c r="S465" s="4" t="n"/>
      <c r="T465" s="4" t="n"/>
      <c r="U465" s="4" t="n"/>
      <c r="V465" s="4" t="n"/>
      <c r="W465" s="4" t="n"/>
      <c r="X465" s="4" t="n"/>
      <c r="Y465" s="4" t="n"/>
      <c r="Z465" s="4" t="n"/>
    </row>
    <row r="466" ht="15.75" customHeight="1" s="371">
      <c r="A466" s="218" t="n"/>
      <c r="B466" s="218" t="n"/>
      <c r="C466" s="218" t="n"/>
      <c r="D466" s="218">
        <f t="array" ref="D466">IF($A466="","",IFERROR(INDEX(PRESUPUESTO!$B$10:$B$174,MATCH($A466,PRESUPUESTO!$A$10:$A$174,0)),"⚠ clave no existe"))</f>
        <v/>
      </c>
      <c r="E466" s="218" t="n"/>
      <c r="F466" s="218">
        <f>IF($A466="","",COUNTIF($A$9:$A$228,$A466))</f>
        <v/>
      </c>
      <c r="G466" s="218" t="n"/>
      <c r="H466" s="218">
        <f>IF($A466="","",SUMIF($A$9:$A$228,$A466,$J$9:$J$228))</f>
        <v/>
      </c>
      <c r="I466" s="218" t="n"/>
      <c r="J466" s="218">
        <f t="array" ref="J466">IF($A466="","",IFERROR(INDEX(PRESUPUESTO!$M$10:$M$174,MATCH($A466,PRESUPUESTO!$A$10:$A$174,0)),0))</f>
        <v/>
      </c>
      <c r="K466" s="218">
        <f>IF($A466="","",N(J466)-N(H466))</f>
        <v/>
      </c>
      <c r="L466" s="47" t="n"/>
      <c r="M466" s="48" t="n"/>
      <c r="N466" s="48" t="n"/>
      <c r="O466" s="4" t="n"/>
      <c r="P466" s="4" t="n"/>
      <c r="Q466" s="4" t="n"/>
      <c r="R466" s="4" t="n"/>
      <c r="S466" s="4" t="n"/>
      <c r="T466" s="4" t="n"/>
      <c r="U466" s="4" t="n"/>
      <c r="V466" s="4" t="n"/>
      <c r="W466" s="4" t="n"/>
      <c r="X466" s="4" t="n"/>
      <c r="Y466" s="4" t="n"/>
      <c r="Z466" s="4" t="n"/>
    </row>
    <row r="467" ht="15.75" customHeight="1" s="371">
      <c r="A467" s="218" t="n"/>
      <c r="B467" s="218" t="n"/>
      <c r="C467" s="218" t="n"/>
      <c r="D467" s="218">
        <f t="array" ref="D467">IF($A467="","",IFERROR(INDEX(PRESUPUESTO!$B$10:$B$174,MATCH($A467,PRESUPUESTO!$A$10:$A$174,0)),"⚠ clave no existe"))</f>
        <v/>
      </c>
      <c r="E467" s="218" t="n"/>
      <c r="F467" s="218">
        <f>IF($A467="","",COUNTIF($A$9:$A$228,$A467))</f>
        <v/>
      </c>
      <c r="G467" s="218" t="n"/>
      <c r="H467" s="218">
        <f>IF($A467="","",SUMIF($A$9:$A$228,$A467,$J$9:$J$228))</f>
        <v/>
      </c>
      <c r="I467" s="218" t="n"/>
      <c r="J467" s="218">
        <f t="array" ref="J467">IF($A467="","",IFERROR(INDEX(PRESUPUESTO!$M$10:$M$174,MATCH($A467,PRESUPUESTO!$A$10:$A$174,0)),0))</f>
        <v/>
      </c>
      <c r="K467" s="218">
        <f>IF($A467="","",N(J467)-N(H467))</f>
        <v/>
      </c>
      <c r="L467" s="47" t="n"/>
      <c r="M467" s="48" t="n"/>
      <c r="N467" s="48" t="n"/>
      <c r="O467" s="4" t="n"/>
      <c r="P467" s="4" t="n"/>
      <c r="Q467" s="4" t="n"/>
      <c r="R467" s="4" t="n"/>
      <c r="S467" s="4" t="n"/>
      <c r="T467" s="4" t="n"/>
      <c r="U467" s="4" t="n"/>
      <c r="V467" s="4" t="n"/>
      <c r="W467" s="4" t="n"/>
      <c r="X467" s="4" t="n"/>
      <c r="Y467" s="4" t="n"/>
      <c r="Z467" s="4" t="n"/>
    </row>
    <row r="468" ht="15.75" customHeight="1" s="371">
      <c r="A468" s="218" t="n"/>
      <c r="B468" s="218" t="n"/>
      <c r="C468" s="218" t="n"/>
      <c r="D468" s="218">
        <f t="array" ref="D468">IF($A468="","",IFERROR(INDEX(PRESUPUESTO!$B$10:$B$174,MATCH($A468,PRESUPUESTO!$A$10:$A$174,0)),"⚠ clave no existe"))</f>
        <v/>
      </c>
      <c r="E468" s="218" t="n"/>
      <c r="F468" s="218">
        <f>IF($A468="","",COUNTIF($A$9:$A$228,$A468))</f>
        <v/>
      </c>
      <c r="G468" s="218" t="n"/>
      <c r="H468" s="218">
        <f>IF($A468="","",SUMIF($A$9:$A$228,$A468,$J$9:$J$228))</f>
        <v/>
      </c>
      <c r="I468" s="218" t="n"/>
      <c r="J468" s="218">
        <f t="array" ref="J468">IF($A468="","",IFERROR(INDEX(PRESUPUESTO!$M$10:$M$174,MATCH($A468,PRESUPUESTO!$A$10:$A$174,0)),0))</f>
        <v/>
      </c>
      <c r="K468" s="218">
        <f>IF($A468="","",N(J468)-N(H468))</f>
        <v/>
      </c>
      <c r="L468" s="47" t="n"/>
      <c r="M468" s="48" t="n"/>
      <c r="N468" s="48" t="n"/>
      <c r="O468" s="4" t="n"/>
      <c r="P468" s="4" t="n"/>
      <c r="Q468" s="4" t="n"/>
      <c r="R468" s="4" t="n"/>
      <c r="S468" s="4" t="n"/>
      <c r="T468" s="4" t="n"/>
      <c r="U468" s="4" t="n"/>
      <c r="V468" s="4" t="n"/>
      <c r="W468" s="4" t="n"/>
      <c r="X468" s="4" t="n"/>
      <c r="Y468" s="4" t="n"/>
      <c r="Z468" s="4" t="n"/>
    </row>
    <row r="469" ht="15.75" customHeight="1" s="371">
      <c r="A469" s="218" t="n"/>
      <c r="B469" s="218" t="n"/>
      <c r="C469" s="218" t="n"/>
      <c r="D469" s="218">
        <f t="array" ref="D469">IF($A469="","",IFERROR(INDEX(PRESUPUESTO!$B$10:$B$174,MATCH($A469,PRESUPUESTO!$A$10:$A$174,0)),"⚠ clave no existe"))</f>
        <v/>
      </c>
      <c r="E469" s="218" t="n"/>
      <c r="F469" s="218">
        <f>IF($A469="","",COUNTIF($A$9:$A$228,$A469))</f>
        <v/>
      </c>
      <c r="G469" s="218" t="n"/>
      <c r="H469" s="218">
        <f>IF($A469="","",SUMIF($A$9:$A$228,$A469,$J$9:$J$228))</f>
        <v/>
      </c>
      <c r="I469" s="218" t="n"/>
      <c r="J469" s="218">
        <f t="array" ref="J469">IF($A469="","",IFERROR(INDEX(PRESUPUESTO!$M$10:$M$174,MATCH($A469,PRESUPUESTO!$A$10:$A$174,0)),0))</f>
        <v/>
      </c>
      <c r="K469" s="218">
        <f>IF($A469="","",N(J469)-N(H469))</f>
        <v/>
      </c>
      <c r="L469" s="47" t="n"/>
      <c r="M469" s="48" t="n"/>
      <c r="N469" s="48" t="n"/>
      <c r="O469" s="4" t="n"/>
      <c r="P469" s="4" t="n"/>
      <c r="Q469" s="4" t="n"/>
      <c r="R469" s="4" t="n"/>
      <c r="S469" s="4" t="n"/>
      <c r="T469" s="4" t="n"/>
      <c r="U469" s="4" t="n"/>
      <c r="V469" s="4" t="n"/>
      <c r="W469" s="4" t="n"/>
      <c r="X469" s="4" t="n"/>
      <c r="Y469" s="4" t="n"/>
      <c r="Z469" s="4" t="n"/>
    </row>
    <row r="470" ht="15.75" customHeight="1" s="371">
      <c r="A470" s="218" t="n"/>
      <c r="B470" s="218" t="n"/>
      <c r="C470" s="218" t="n"/>
      <c r="D470" s="218">
        <f t="array" ref="D470">IF($A470="","",IFERROR(INDEX(PRESUPUESTO!$B$10:$B$174,MATCH($A470,PRESUPUESTO!$A$10:$A$174,0)),"⚠ clave no existe"))</f>
        <v/>
      </c>
      <c r="E470" s="218" t="n"/>
      <c r="F470" s="218">
        <f>IF($A470="","",COUNTIF($A$9:$A$228,$A470))</f>
        <v/>
      </c>
      <c r="G470" s="218" t="n"/>
      <c r="H470" s="218">
        <f>IF($A470="","",SUMIF($A$9:$A$228,$A470,$J$9:$J$228))</f>
        <v/>
      </c>
      <c r="I470" s="218" t="n"/>
      <c r="J470" s="218">
        <f t="array" ref="J470">IF($A470="","",IFERROR(INDEX(PRESUPUESTO!$M$10:$M$174,MATCH($A470,PRESUPUESTO!$A$10:$A$174,0)),0))</f>
        <v/>
      </c>
      <c r="K470" s="218">
        <f>IF($A470="","",N(J470)-N(H470))</f>
        <v/>
      </c>
      <c r="L470" s="47" t="n"/>
      <c r="M470" s="48" t="n"/>
      <c r="N470" s="48" t="n"/>
      <c r="O470" s="4" t="n"/>
      <c r="P470" s="4" t="n"/>
      <c r="Q470" s="4" t="n"/>
      <c r="R470" s="4" t="n"/>
      <c r="S470" s="4" t="n"/>
      <c r="T470" s="4" t="n"/>
      <c r="U470" s="4" t="n"/>
      <c r="V470" s="4" t="n"/>
      <c r="W470" s="4" t="n"/>
      <c r="X470" s="4" t="n"/>
      <c r="Y470" s="4" t="n"/>
      <c r="Z470" s="4" t="n"/>
    </row>
    <row r="471" ht="15.75" customHeight="1" s="371">
      <c r="A471" s="218" t="n"/>
      <c r="B471" s="218" t="n"/>
      <c r="C471" s="218" t="n"/>
      <c r="D471" s="218">
        <f t="array" ref="D471">IF($A471="","",IFERROR(INDEX(PRESUPUESTO!$B$10:$B$174,MATCH($A471,PRESUPUESTO!$A$10:$A$174,0)),"⚠ clave no existe"))</f>
        <v/>
      </c>
      <c r="E471" s="218" t="n"/>
      <c r="F471" s="218">
        <f>IF($A471="","",COUNTIF($A$9:$A$228,$A471))</f>
        <v/>
      </c>
      <c r="G471" s="218" t="n"/>
      <c r="H471" s="218">
        <f>IF($A471="","",SUMIF($A$9:$A$228,$A471,$J$9:$J$228))</f>
        <v/>
      </c>
      <c r="I471" s="218" t="n"/>
      <c r="J471" s="218">
        <f t="array" ref="J471">IF($A471="","",IFERROR(INDEX(PRESUPUESTO!$M$10:$M$174,MATCH($A471,PRESUPUESTO!$A$10:$A$174,0)),0))</f>
        <v/>
      </c>
      <c r="K471" s="218">
        <f>IF($A471="","",N(J471)-N(H471))</f>
        <v/>
      </c>
      <c r="L471" s="47" t="n"/>
      <c r="M471" s="48" t="n"/>
      <c r="N471" s="48" t="n"/>
      <c r="O471" s="4" t="n"/>
      <c r="P471" s="4" t="n"/>
      <c r="Q471" s="4" t="n"/>
      <c r="R471" s="4" t="n"/>
      <c r="S471" s="4" t="n"/>
      <c r="T471" s="4" t="n"/>
      <c r="U471" s="4" t="n"/>
      <c r="V471" s="4" t="n"/>
      <c r="W471" s="4" t="n"/>
      <c r="X471" s="4" t="n"/>
      <c r="Y471" s="4" t="n"/>
      <c r="Z471" s="4" t="n"/>
    </row>
    <row r="472" ht="15.75" customHeight="1" s="371">
      <c r="A472" s="218" t="n"/>
      <c r="B472" s="218" t="n"/>
      <c r="C472" s="218" t="n"/>
      <c r="D472" s="218">
        <f t="array" ref="D472">IF($A472="","",IFERROR(INDEX(PRESUPUESTO!$B$10:$B$174,MATCH($A472,PRESUPUESTO!$A$10:$A$174,0)),"⚠ clave no existe"))</f>
        <v/>
      </c>
      <c r="E472" s="218" t="n"/>
      <c r="F472" s="218">
        <f>IF($A472="","",COUNTIF($A$9:$A$228,$A472))</f>
        <v/>
      </c>
      <c r="G472" s="218" t="n"/>
      <c r="H472" s="218">
        <f>IF($A472="","",SUMIF($A$9:$A$228,$A472,$J$9:$J$228))</f>
        <v/>
      </c>
      <c r="I472" s="218" t="n"/>
      <c r="J472" s="218">
        <f t="array" ref="J472">IF($A472="","",IFERROR(INDEX(PRESUPUESTO!$M$10:$M$174,MATCH($A472,PRESUPUESTO!$A$10:$A$174,0)),0))</f>
        <v/>
      </c>
      <c r="K472" s="218">
        <f>IF($A472="","",N(J472)-N(H472))</f>
        <v/>
      </c>
      <c r="L472" s="47" t="n"/>
      <c r="M472" s="48" t="n"/>
      <c r="N472" s="48" t="n"/>
      <c r="O472" s="4" t="n"/>
      <c r="P472" s="4" t="n"/>
      <c r="Q472" s="4" t="n"/>
      <c r="R472" s="4" t="n"/>
      <c r="S472" s="4" t="n"/>
      <c r="T472" s="4" t="n"/>
      <c r="U472" s="4" t="n"/>
      <c r="V472" s="4" t="n"/>
      <c r="W472" s="4" t="n"/>
      <c r="X472" s="4" t="n"/>
      <c r="Y472" s="4" t="n"/>
      <c r="Z472" s="4" t="n"/>
    </row>
    <row r="473" ht="15.75" customHeight="1" s="371">
      <c r="A473" s="218" t="n"/>
      <c r="B473" s="218" t="n"/>
      <c r="C473" s="218" t="n"/>
      <c r="D473" s="218">
        <f t="array" ref="D473">IF($A473="","",IFERROR(INDEX(PRESUPUESTO!$B$10:$B$174,MATCH($A473,PRESUPUESTO!$A$10:$A$174,0)),"⚠ clave no existe"))</f>
        <v/>
      </c>
      <c r="E473" s="218" t="n"/>
      <c r="F473" s="218">
        <f>IF($A473="","",COUNTIF($A$9:$A$228,$A473))</f>
        <v/>
      </c>
      <c r="G473" s="218" t="n"/>
      <c r="H473" s="218">
        <f>IF($A473="","",SUMIF($A$9:$A$228,$A473,$J$9:$J$228))</f>
        <v/>
      </c>
      <c r="I473" s="218" t="n"/>
      <c r="J473" s="218">
        <f t="array" ref="J473">IF($A473="","",IFERROR(INDEX(PRESUPUESTO!$M$10:$M$174,MATCH($A473,PRESUPUESTO!$A$10:$A$174,0)),0))</f>
        <v/>
      </c>
      <c r="K473" s="218">
        <f>IF($A473="","",N(J473)-N(H473))</f>
        <v/>
      </c>
      <c r="L473" s="47" t="n"/>
      <c r="M473" s="48" t="n"/>
      <c r="N473" s="48" t="n"/>
      <c r="O473" s="4" t="n"/>
      <c r="P473" s="4" t="n"/>
      <c r="Q473" s="4" t="n"/>
      <c r="R473" s="4" t="n"/>
      <c r="S473" s="4" t="n"/>
      <c r="T473" s="4" t="n"/>
      <c r="U473" s="4" t="n"/>
      <c r="V473" s="4" t="n"/>
      <c r="W473" s="4" t="n"/>
      <c r="X473" s="4" t="n"/>
      <c r="Y473" s="4" t="n"/>
      <c r="Z473" s="4" t="n"/>
    </row>
    <row r="474" ht="15.75" customHeight="1" s="371">
      <c r="A474" s="218" t="n"/>
      <c r="B474" s="218" t="n"/>
      <c r="C474" s="218" t="n"/>
      <c r="D474" s="218">
        <f t="array" ref="D474">IF($A474="","",IFERROR(INDEX(PRESUPUESTO!$B$10:$B$174,MATCH($A474,PRESUPUESTO!$A$10:$A$174,0)),"⚠ clave no existe"))</f>
        <v/>
      </c>
      <c r="E474" s="218" t="n"/>
      <c r="F474" s="218">
        <f>IF($A474="","",COUNTIF($A$9:$A$228,$A474))</f>
        <v/>
      </c>
      <c r="G474" s="218" t="n"/>
      <c r="H474" s="218">
        <f>IF($A474="","",SUMIF($A$9:$A$228,$A474,$J$9:$J$228))</f>
        <v/>
      </c>
      <c r="I474" s="218" t="n"/>
      <c r="J474" s="218">
        <f t="array" ref="J474">IF($A474="","",IFERROR(INDEX(PRESUPUESTO!$M$10:$M$174,MATCH($A474,PRESUPUESTO!$A$10:$A$174,0)),0))</f>
        <v/>
      </c>
      <c r="K474" s="218">
        <f>IF($A474="","",N(J474)-N(H474))</f>
        <v/>
      </c>
      <c r="L474" s="47" t="n"/>
      <c r="M474" s="48" t="n"/>
      <c r="N474" s="48" t="n"/>
      <c r="O474" s="4" t="n"/>
      <c r="P474" s="4" t="n"/>
      <c r="Q474" s="4" t="n"/>
      <c r="R474" s="4" t="n"/>
      <c r="S474" s="4" t="n"/>
      <c r="T474" s="4" t="n"/>
      <c r="U474" s="4" t="n"/>
      <c r="V474" s="4" t="n"/>
      <c r="W474" s="4" t="n"/>
      <c r="X474" s="4" t="n"/>
      <c r="Y474" s="4" t="n"/>
      <c r="Z474" s="4" t="n"/>
    </row>
    <row r="475" ht="15.75" customHeight="1" s="371">
      <c r="A475" s="218" t="n"/>
      <c r="B475" s="218" t="n"/>
      <c r="C475" s="218" t="n"/>
      <c r="D475" s="218">
        <f t="array" ref="D475">IF($A475="","",IFERROR(INDEX(PRESUPUESTO!$B$10:$B$174,MATCH($A475,PRESUPUESTO!$A$10:$A$174,0)),"⚠ clave no existe"))</f>
        <v/>
      </c>
      <c r="E475" s="218" t="n"/>
      <c r="F475" s="218">
        <f>IF($A475="","",COUNTIF($A$9:$A$228,$A475))</f>
        <v/>
      </c>
      <c r="G475" s="218" t="n"/>
      <c r="H475" s="218">
        <f>IF($A475="","",SUMIF($A$9:$A$228,$A475,$J$9:$J$228))</f>
        <v/>
      </c>
      <c r="I475" s="218" t="n"/>
      <c r="J475" s="218">
        <f t="array" ref="J475">IF($A475="","",IFERROR(INDEX(PRESUPUESTO!$M$10:$M$174,MATCH($A475,PRESUPUESTO!$A$10:$A$174,0)),0))</f>
        <v/>
      </c>
      <c r="K475" s="218">
        <f>IF($A475="","",N(J475)-N(H475))</f>
        <v/>
      </c>
      <c r="L475" s="47" t="n"/>
      <c r="M475" s="48" t="n"/>
      <c r="N475" s="48" t="n"/>
      <c r="O475" s="4" t="n"/>
      <c r="P475" s="4" t="n"/>
      <c r="Q475" s="4" t="n"/>
      <c r="R475" s="4" t="n"/>
      <c r="S475" s="4" t="n"/>
      <c r="T475" s="4" t="n"/>
      <c r="U475" s="4" t="n"/>
      <c r="V475" s="4" t="n"/>
      <c r="W475" s="4" t="n"/>
      <c r="X475" s="4" t="n"/>
      <c r="Y475" s="4" t="n"/>
      <c r="Z475" s="4" t="n"/>
    </row>
    <row r="476" ht="15.75" customHeight="1" s="371">
      <c r="A476" s="218" t="n"/>
      <c r="B476" s="218" t="n"/>
      <c r="C476" s="218" t="n"/>
      <c r="D476" s="218">
        <f t="array" ref="D476">IF($A476="","",IFERROR(INDEX(PRESUPUESTO!$B$10:$B$174,MATCH($A476,PRESUPUESTO!$A$10:$A$174,0)),"⚠ clave no existe"))</f>
        <v/>
      </c>
      <c r="E476" s="218" t="n"/>
      <c r="F476" s="218">
        <f>IF($A476="","",COUNTIF($A$9:$A$228,$A476))</f>
        <v/>
      </c>
      <c r="G476" s="218" t="n"/>
      <c r="H476" s="218">
        <f>IF($A476="","",SUMIF($A$9:$A$228,$A476,$J$9:$J$228))</f>
        <v/>
      </c>
      <c r="I476" s="218" t="n"/>
      <c r="J476" s="218">
        <f t="array" ref="J476">IF($A476="","",IFERROR(INDEX(PRESUPUESTO!$M$10:$M$174,MATCH($A476,PRESUPUESTO!$A$10:$A$174,0)),0))</f>
        <v/>
      </c>
      <c r="K476" s="218">
        <f>IF($A476="","",N(J476)-N(H476))</f>
        <v/>
      </c>
      <c r="L476" s="47" t="n"/>
      <c r="M476" s="48" t="n"/>
      <c r="N476" s="48" t="n"/>
      <c r="O476" s="4" t="n"/>
      <c r="P476" s="4" t="n"/>
      <c r="Q476" s="4" t="n"/>
      <c r="R476" s="4" t="n"/>
      <c r="S476" s="4" t="n"/>
      <c r="T476" s="4" t="n"/>
      <c r="U476" s="4" t="n"/>
      <c r="V476" s="4" t="n"/>
      <c r="W476" s="4" t="n"/>
      <c r="X476" s="4" t="n"/>
      <c r="Y476" s="4" t="n"/>
      <c r="Z476" s="4" t="n"/>
    </row>
    <row r="477" ht="15.75" customHeight="1" s="371">
      <c r="A477" s="218" t="n"/>
      <c r="B477" s="218" t="n"/>
      <c r="C477" s="218" t="n"/>
      <c r="D477" s="218">
        <f t="array" ref="D477">IF($A477="","",IFERROR(INDEX(PRESUPUESTO!$B$10:$B$174,MATCH($A477,PRESUPUESTO!$A$10:$A$174,0)),"⚠ clave no existe"))</f>
        <v/>
      </c>
      <c r="E477" s="218" t="n"/>
      <c r="F477" s="218">
        <f>IF($A477="","",COUNTIF($A$9:$A$228,$A477))</f>
        <v/>
      </c>
      <c r="G477" s="218" t="n"/>
      <c r="H477" s="218">
        <f>IF($A477="","",SUMIF($A$9:$A$228,$A477,$J$9:$J$228))</f>
        <v/>
      </c>
      <c r="I477" s="218" t="n"/>
      <c r="J477" s="218">
        <f t="array" ref="J477">IF($A477="","",IFERROR(INDEX(PRESUPUESTO!$M$10:$M$174,MATCH($A477,PRESUPUESTO!$A$10:$A$174,0)),0))</f>
        <v/>
      </c>
      <c r="K477" s="218">
        <f>IF($A477="","",N(J477)-N(H477))</f>
        <v/>
      </c>
      <c r="L477" s="47" t="n"/>
      <c r="M477" s="48" t="n"/>
      <c r="N477" s="48" t="n"/>
      <c r="O477" s="4" t="n"/>
      <c r="P477" s="4" t="n"/>
      <c r="Q477" s="4" t="n"/>
      <c r="R477" s="4" t="n"/>
      <c r="S477" s="4" t="n"/>
      <c r="T477" s="4" t="n"/>
      <c r="U477" s="4" t="n"/>
      <c r="V477" s="4" t="n"/>
      <c r="W477" s="4" t="n"/>
      <c r="X477" s="4" t="n"/>
      <c r="Y477" s="4" t="n"/>
      <c r="Z477" s="4" t="n"/>
    </row>
    <row r="478" ht="15.75" customHeight="1" s="371">
      <c r="A478" s="218" t="n"/>
      <c r="B478" s="218" t="n"/>
      <c r="C478" s="218" t="n"/>
      <c r="D478" s="218">
        <f t="array" ref="D478">IF($A478="","",IFERROR(INDEX(PRESUPUESTO!$B$10:$B$174,MATCH($A478,PRESUPUESTO!$A$10:$A$174,0)),"⚠ clave no existe"))</f>
        <v/>
      </c>
      <c r="E478" s="218" t="n"/>
      <c r="F478" s="218">
        <f>IF($A478="","",COUNTIF($A$9:$A$228,$A478))</f>
        <v/>
      </c>
      <c r="G478" s="218" t="n"/>
      <c r="H478" s="218">
        <f>IF($A478="","",SUMIF($A$9:$A$228,$A478,$J$9:$J$228))</f>
        <v/>
      </c>
      <c r="I478" s="218" t="n"/>
      <c r="J478" s="218">
        <f t="array" ref="J478">IF($A478="","",IFERROR(INDEX(PRESUPUESTO!$M$10:$M$174,MATCH($A478,PRESUPUESTO!$A$10:$A$174,0)),0))</f>
        <v/>
      </c>
      <c r="K478" s="218">
        <f>IF($A478="","",N(J478)-N(H478))</f>
        <v/>
      </c>
      <c r="L478" s="47" t="n"/>
      <c r="M478" s="48" t="n"/>
      <c r="N478" s="48" t="n"/>
      <c r="O478" s="4" t="n"/>
      <c r="P478" s="4" t="n"/>
      <c r="Q478" s="4" t="n"/>
      <c r="R478" s="4" t="n"/>
      <c r="S478" s="4" t="n"/>
      <c r="T478" s="4" t="n"/>
      <c r="U478" s="4" t="n"/>
      <c r="V478" s="4" t="n"/>
      <c r="W478" s="4" t="n"/>
      <c r="X478" s="4" t="n"/>
      <c r="Y478" s="4" t="n"/>
      <c r="Z478" s="4" t="n"/>
    </row>
    <row r="479" ht="15.75" customHeight="1" s="371">
      <c r="A479" s="218" t="n"/>
      <c r="B479" s="218" t="n"/>
      <c r="C479" s="218" t="n"/>
      <c r="D479" s="218">
        <f t="array" ref="D479">IF($A479="","",IFERROR(INDEX(PRESUPUESTO!$B$10:$B$174,MATCH($A479,PRESUPUESTO!$A$10:$A$174,0)),"⚠ clave no existe"))</f>
        <v/>
      </c>
      <c r="E479" s="218" t="n"/>
      <c r="F479" s="218">
        <f>IF($A479="","",COUNTIF($A$9:$A$228,$A479))</f>
        <v/>
      </c>
      <c r="G479" s="218" t="n"/>
      <c r="H479" s="218">
        <f>IF($A479="","",SUMIF($A$9:$A$228,$A479,$J$9:$J$228))</f>
        <v/>
      </c>
      <c r="I479" s="218" t="n"/>
      <c r="J479" s="218">
        <f t="array" ref="J479">IF($A479="","",IFERROR(INDEX(PRESUPUESTO!$M$10:$M$174,MATCH($A479,PRESUPUESTO!$A$10:$A$174,0)),0))</f>
        <v/>
      </c>
      <c r="K479" s="218">
        <f>IF($A479="","",N(J479)-N(H479))</f>
        <v/>
      </c>
      <c r="L479" s="47" t="n"/>
      <c r="M479" s="48" t="n"/>
      <c r="N479" s="48" t="n"/>
      <c r="O479" s="4" t="n"/>
      <c r="P479" s="4" t="n"/>
      <c r="Q479" s="4" t="n"/>
      <c r="R479" s="4" t="n"/>
      <c r="S479" s="4" t="n"/>
      <c r="T479" s="4" t="n"/>
      <c r="U479" s="4" t="n"/>
      <c r="V479" s="4" t="n"/>
      <c r="W479" s="4" t="n"/>
      <c r="X479" s="4" t="n"/>
      <c r="Y479" s="4" t="n"/>
      <c r="Z479" s="4" t="n"/>
    </row>
    <row r="480" ht="15.75" customHeight="1" s="371">
      <c r="A480" s="218" t="n"/>
      <c r="B480" s="218" t="n"/>
      <c r="C480" s="218" t="n"/>
      <c r="D480" s="218">
        <f t="array" ref="D480">IF($A480="","",IFERROR(INDEX(PRESUPUESTO!$B$10:$B$174,MATCH($A480,PRESUPUESTO!$A$10:$A$174,0)),"⚠ clave no existe"))</f>
        <v/>
      </c>
      <c r="E480" s="218" t="n"/>
      <c r="F480" s="218">
        <f>IF($A480="","",COUNTIF($A$9:$A$228,$A480))</f>
        <v/>
      </c>
      <c r="G480" s="218" t="n"/>
      <c r="H480" s="218">
        <f>IF($A480="","",SUMIF($A$9:$A$228,$A480,$J$9:$J$228))</f>
        <v/>
      </c>
      <c r="I480" s="218" t="n"/>
      <c r="J480" s="218">
        <f t="array" ref="J480">IF($A480="","",IFERROR(INDEX(PRESUPUESTO!$M$10:$M$174,MATCH($A480,PRESUPUESTO!$A$10:$A$174,0)),0))</f>
        <v/>
      </c>
      <c r="K480" s="218">
        <f>IF($A480="","",N(J480)-N(H480))</f>
        <v/>
      </c>
      <c r="L480" s="47" t="n"/>
      <c r="M480" s="48" t="n"/>
      <c r="N480" s="48" t="n"/>
      <c r="O480" s="4" t="n"/>
      <c r="P480" s="4" t="n"/>
      <c r="Q480" s="4" t="n"/>
      <c r="R480" s="4" t="n"/>
      <c r="S480" s="4" t="n"/>
      <c r="T480" s="4" t="n"/>
      <c r="U480" s="4" t="n"/>
      <c r="V480" s="4" t="n"/>
      <c r="W480" s="4" t="n"/>
      <c r="X480" s="4" t="n"/>
      <c r="Y480" s="4" t="n"/>
      <c r="Z480" s="4" t="n"/>
    </row>
    <row r="481" ht="15.75" customHeight="1" s="371">
      <c r="A481" s="218" t="n"/>
      <c r="B481" s="218" t="n"/>
      <c r="C481" s="218" t="n"/>
      <c r="D481" s="218">
        <f t="array" ref="D481">IF($A481="","",IFERROR(INDEX(PRESUPUESTO!$B$10:$B$174,MATCH($A481,PRESUPUESTO!$A$10:$A$174,0)),"⚠ clave no existe"))</f>
        <v/>
      </c>
      <c r="E481" s="218" t="n"/>
      <c r="F481" s="218">
        <f>IF($A481="","",COUNTIF($A$9:$A$228,$A481))</f>
        <v/>
      </c>
      <c r="G481" s="218" t="n"/>
      <c r="H481" s="218">
        <f>IF($A481="","",SUMIF($A$9:$A$228,$A481,$J$9:$J$228))</f>
        <v/>
      </c>
      <c r="I481" s="218" t="n"/>
      <c r="J481" s="218">
        <f t="array" ref="J481">IF($A481="","",IFERROR(INDEX(PRESUPUESTO!$M$10:$M$174,MATCH($A481,PRESUPUESTO!$A$10:$A$174,0)),0))</f>
        <v/>
      </c>
      <c r="K481" s="218">
        <f>IF($A481="","",N(J481)-N(H481))</f>
        <v/>
      </c>
      <c r="L481" s="47" t="n"/>
      <c r="M481" s="48" t="n"/>
      <c r="N481" s="48" t="n"/>
      <c r="O481" s="4" t="n"/>
      <c r="P481" s="4" t="n"/>
      <c r="Q481" s="4" t="n"/>
      <c r="R481" s="4" t="n"/>
      <c r="S481" s="4" t="n"/>
      <c r="T481" s="4" t="n"/>
      <c r="U481" s="4" t="n"/>
      <c r="V481" s="4" t="n"/>
      <c r="W481" s="4" t="n"/>
      <c r="X481" s="4" t="n"/>
      <c r="Y481" s="4" t="n"/>
      <c r="Z481" s="4" t="n"/>
    </row>
    <row r="482" ht="15.75" customHeight="1" s="371">
      <c r="A482" s="218" t="n"/>
      <c r="B482" s="218" t="n"/>
      <c r="C482" s="218" t="n"/>
      <c r="D482" s="218">
        <f t="array" ref="D482">IF($A482="","",IFERROR(INDEX(PRESUPUESTO!$B$10:$B$174,MATCH($A482,PRESUPUESTO!$A$10:$A$174,0)),"⚠ clave no existe"))</f>
        <v/>
      </c>
      <c r="E482" s="218" t="n"/>
      <c r="F482" s="218">
        <f>IF($A482="","",COUNTIF($A$9:$A$228,$A482))</f>
        <v/>
      </c>
      <c r="G482" s="218" t="n"/>
      <c r="H482" s="218">
        <f>IF($A482="","",SUMIF($A$9:$A$228,$A482,$J$9:$J$228))</f>
        <v/>
      </c>
      <c r="I482" s="218" t="n"/>
      <c r="J482" s="218">
        <f t="array" ref="J482">IF($A482="","",IFERROR(INDEX(PRESUPUESTO!$M$10:$M$174,MATCH($A482,PRESUPUESTO!$A$10:$A$174,0)),0))</f>
        <v/>
      </c>
      <c r="K482" s="218">
        <f>IF($A482="","",N(J482)-N(H482))</f>
        <v/>
      </c>
      <c r="L482" s="47" t="n"/>
      <c r="M482" s="48" t="n"/>
      <c r="N482" s="48" t="n"/>
      <c r="O482" s="4" t="n"/>
      <c r="P482" s="4" t="n"/>
      <c r="Q482" s="4" t="n"/>
      <c r="R482" s="4" t="n"/>
      <c r="S482" s="4" t="n"/>
      <c r="T482" s="4" t="n"/>
      <c r="U482" s="4" t="n"/>
      <c r="V482" s="4" t="n"/>
      <c r="W482" s="4" t="n"/>
      <c r="X482" s="4" t="n"/>
      <c r="Y482" s="4" t="n"/>
      <c r="Z482" s="4" t="n"/>
    </row>
    <row r="483" ht="15.75" customHeight="1" s="371">
      <c r="A483" s="218" t="n"/>
      <c r="B483" s="218" t="n"/>
      <c r="C483" s="218" t="n"/>
      <c r="D483" s="218">
        <f t="array" ref="D483">IF($A483="","",IFERROR(INDEX(PRESUPUESTO!$B$10:$B$174,MATCH($A483,PRESUPUESTO!$A$10:$A$174,0)),"⚠ clave no existe"))</f>
        <v/>
      </c>
      <c r="E483" s="218" t="n"/>
      <c r="F483" s="218">
        <f>IF($A483="","",COUNTIF($A$9:$A$228,$A483))</f>
        <v/>
      </c>
      <c r="G483" s="218" t="n"/>
      <c r="H483" s="218">
        <f>IF($A483="","",SUMIF($A$9:$A$228,$A483,$J$9:$J$228))</f>
        <v/>
      </c>
      <c r="I483" s="218" t="n"/>
      <c r="J483" s="218">
        <f t="array" ref="J483">IF($A483="","",IFERROR(INDEX(PRESUPUESTO!$M$10:$M$174,MATCH($A483,PRESUPUESTO!$A$10:$A$174,0)),0))</f>
        <v/>
      </c>
      <c r="K483" s="218">
        <f>IF($A483="","",N(J483)-N(H483))</f>
        <v/>
      </c>
      <c r="L483" s="47" t="n"/>
      <c r="M483" s="48" t="n"/>
      <c r="N483" s="48" t="n"/>
      <c r="O483" s="4" t="n"/>
      <c r="P483" s="4" t="n"/>
      <c r="Q483" s="4" t="n"/>
      <c r="R483" s="4" t="n"/>
      <c r="S483" s="4" t="n"/>
      <c r="T483" s="4" t="n"/>
      <c r="U483" s="4" t="n"/>
      <c r="V483" s="4" t="n"/>
      <c r="W483" s="4" t="n"/>
      <c r="X483" s="4" t="n"/>
      <c r="Y483" s="4" t="n"/>
      <c r="Z483" s="4" t="n"/>
    </row>
    <row r="484" ht="15.75" customHeight="1" s="371">
      <c r="A484" s="218" t="n"/>
      <c r="B484" s="218" t="n"/>
      <c r="C484" s="218" t="n"/>
      <c r="D484" s="218">
        <f t="array" ref="D484">IF($A484="","",IFERROR(INDEX(PRESUPUESTO!$B$10:$B$174,MATCH($A484,PRESUPUESTO!$A$10:$A$174,0)),"⚠ clave no existe"))</f>
        <v/>
      </c>
      <c r="E484" s="218" t="n"/>
      <c r="F484" s="218">
        <f>IF($A484="","",COUNTIF($A$9:$A$228,$A484))</f>
        <v/>
      </c>
      <c r="G484" s="218" t="n"/>
      <c r="H484" s="218">
        <f>IF($A484="","",SUMIF($A$9:$A$228,$A484,$J$9:$J$228))</f>
        <v/>
      </c>
      <c r="I484" s="218" t="n"/>
      <c r="J484" s="218">
        <f t="array" ref="J484">IF($A484="","",IFERROR(INDEX(PRESUPUESTO!$M$10:$M$174,MATCH($A484,PRESUPUESTO!$A$10:$A$174,0)),0))</f>
        <v/>
      </c>
      <c r="K484" s="218">
        <f>IF($A484="","",N(J484)-N(H484))</f>
        <v/>
      </c>
      <c r="L484" s="47" t="n"/>
      <c r="M484" s="48" t="n"/>
      <c r="N484" s="48" t="n"/>
      <c r="O484" s="4" t="n"/>
      <c r="P484" s="4" t="n"/>
      <c r="Q484" s="4" t="n"/>
      <c r="R484" s="4" t="n"/>
      <c r="S484" s="4" t="n"/>
      <c r="T484" s="4" t="n"/>
      <c r="U484" s="4" t="n"/>
      <c r="V484" s="4" t="n"/>
      <c r="W484" s="4" t="n"/>
      <c r="X484" s="4" t="n"/>
      <c r="Y484" s="4" t="n"/>
      <c r="Z484" s="4" t="n"/>
    </row>
    <row r="485" ht="15.75" customHeight="1" s="371">
      <c r="A485" s="218" t="n"/>
      <c r="B485" s="218" t="n"/>
      <c r="C485" s="218" t="n"/>
      <c r="D485" s="218">
        <f t="array" ref="D485">IF($A485="","",IFERROR(INDEX(PRESUPUESTO!$B$10:$B$174,MATCH($A485,PRESUPUESTO!$A$10:$A$174,0)),"⚠ clave no existe"))</f>
        <v/>
      </c>
      <c r="E485" s="218" t="n"/>
      <c r="F485" s="218">
        <f>IF($A485="","",COUNTIF($A$9:$A$228,$A485))</f>
        <v/>
      </c>
      <c r="G485" s="218" t="n"/>
      <c r="H485" s="218">
        <f>IF($A485="","",SUMIF($A$9:$A$228,$A485,$J$9:$J$228))</f>
        <v/>
      </c>
      <c r="I485" s="218" t="n"/>
      <c r="J485" s="218">
        <f t="array" ref="J485">IF($A485="","",IFERROR(INDEX(PRESUPUESTO!$M$10:$M$174,MATCH($A485,PRESUPUESTO!$A$10:$A$174,0)),0))</f>
        <v/>
      </c>
      <c r="K485" s="218">
        <f>IF($A485="","",N(J485)-N(H485))</f>
        <v/>
      </c>
      <c r="L485" s="47" t="n"/>
      <c r="M485" s="48" t="n"/>
      <c r="N485" s="48" t="n"/>
      <c r="O485" s="4" t="n"/>
      <c r="P485" s="4" t="n"/>
      <c r="Q485" s="4" t="n"/>
      <c r="R485" s="4" t="n"/>
      <c r="S485" s="4" t="n"/>
      <c r="T485" s="4" t="n"/>
      <c r="U485" s="4" t="n"/>
      <c r="V485" s="4" t="n"/>
      <c r="W485" s="4" t="n"/>
      <c r="X485" s="4" t="n"/>
      <c r="Y485" s="4" t="n"/>
      <c r="Z485" s="4" t="n"/>
    </row>
    <row r="486" ht="15.75" customHeight="1" s="371">
      <c r="A486" s="218" t="n"/>
      <c r="B486" s="218" t="n"/>
      <c r="C486" s="218" t="n"/>
      <c r="D486" s="218">
        <f t="array" ref="D486">IF($A486="","",IFERROR(INDEX(PRESUPUESTO!$B$10:$B$174,MATCH($A486,PRESUPUESTO!$A$10:$A$174,0)),"⚠ clave no existe"))</f>
        <v/>
      </c>
      <c r="E486" s="218" t="n"/>
      <c r="F486" s="218">
        <f>IF($A486="","",COUNTIF($A$9:$A$228,$A486))</f>
        <v/>
      </c>
      <c r="G486" s="218" t="n"/>
      <c r="H486" s="218">
        <f>IF($A486="","",SUMIF($A$9:$A$228,$A486,$J$9:$J$228))</f>
        <v/>
      </c>
      <c r="I486" s="218" t="n"/>
      <c r="J486" s="218">
        <f t="array" ref="J486">IF($A486="","",IFERROR(INDEX(PRESUPUESTO!$M$10:$M$174,MATCH($A486,PRESUPUESTO!$A$10:$A$174,0)),0))</f>
        <v/>
      </c>
      <c r="K486" s="218">
        <f>IF($A486="","",N(J486)-N(H486))</f>
        <v/>
      </c>
      <c r="L486" s="47" t="n"/>
      <c r="M486" s="48" t="n"/>
      <c r="N486" s="48" t="n"/>
      <c r="O486" s="4" t="n"/>
      <c r="P486" s="4" t="n"/>
      <c r="Q486" s="4" t="n"/>
      <c r="R486" s="4" t="n"/>
      <c r="S486" s="4" t="n"/>
      <c r="T486" s="4" t="n"/>
      <c r="U486" s="4" t="n"/>
      <c r="V486" s="4" t="n"/>
      <c r="W486" s="4" t="n"/>
      <c r="X486" s="4" t="n"/>
      <c r="Y486" s="4" t="n"/>
      <c r="Z486" s="4" t="n"/>
    </row>
    <row r="487" ht="15.75" customHeight="1" s="371">
      <c r="A487" s="218" t="n"/>
      <c r="B487" s="218" t="n"/>
      <c r="C487" s="218" t="n"/>
      <c r="D487" s="218">
        <f t="array" ref="D487">IF($A487="","",IFERROR(INDEX(PRESUPUESTO!$B$10:$B$174,MATCH($A487,PRESUPUESTO!$A$10:$A$174,0)),"⚠ clave no existe"))</f>
        <v/>
      </c>
      <c r="E487" s="218" t="n"/>
      <c r="F487" s="218">
        <f>IF($A487="","",COUNTIF($A$9:$A$228,$A487))</f>
        <v/>
      </c>
      <c r="G487" s="218" t="n"/>
      <c r="H487" s="218">
        <f>IF($A487="","",SUMIF($A$9:$A$228,$A487,$J$9:$J$228))</f>
        <v/>
      </c>
      <c r="I487" s="218" t="n"/>
      <c r="J487" s="218">
        <f t="array" ref="J487">IF($A487="","",IFERROR(INDEX(PRESUPUESTO!$M$10:$M$174,MATCH($A487,PRESUPUESTO!$A$10:$A$174,0)),0))</f>
        <v/>
      </c>
      <c r="K487" s="218">
        <f>IF($A487="","",N(J487)-N(H487))</f>
        <v/>
      </c>
      <c r="L487" s="47" t="n"/>
      <c r="M487" s="48" t="n"/>
      <c r="N487" s="48" t="n"/>
      <c r="O487" s="4" t="n"/>
      <c r="P487" s="4" t="n"/>
      <c r="Q487" s="4" t="n"/>
      <c r="R487" s="4" t="n"/>
      <c r="S487" s="4" t="n"/>
      <c r="T487" s="4" t="n"/>
      <c r="U487" s="4" t="n"/>
      <c r="V487" s="4" t="n"/>
      <c r="W487" s="4" t="n"/>
      <c r="X487" s="4" t="n"/>
      <c r="Y487" s="4" t="n"/>
      <c r="Z487" s="4" t="n"/>
    </row>
    <row r="488" ht="15.75" customHeight="1" s="371">
      <c r="A488" s="218" t="n"/>
      <c r="B488" s="218" t="n"/>
      <c r="C488" s="218" t="n"/>
      <c r="D488" s="218">
        <f t="array" ref="D488">IF($A488="","",IFERROR(INDEX(PRESUPUESTO!$B$10:$B$174,MATCH($A488,PRESUPUESTO!$A$10:$A$174,0)),"⚠ clave no existe"))</f>
        <v/>
      </c>
      <c r="E488" s="218" t="n"/>
      <c r="F488" s="218">
        <f>IF($A488="","",COUNTIF($A$9:$A$228,$A488))</f>
        <v/>
      </c>
      <c r="G488" s="218" t="n"/>
      <c r="H488" s="218">
        <f>IF($A488="","",SUMIF($A$9:$A$228,$A488,$J$9:$J$228))</f>
        <v/>
      </c>
      <c r="I488" s="218" t="n"/>
      <c r="J488" s="218">
        <f t="array" ref="J488">IF($A488="","",IFERROR(INDEX(PRESUPUESTO!$M$10:$M$174,MATCH($A488,PRESUPUESTO!$A$10:$A$174,0)),0))</f>
        <v/>
      </c>
      <c r="K488" s="218">
        <f>IF($A488="","",N(J488)-N(H488))</f>
        <v/>
      </c>
      <c r="L488" s="47" t="n"/>
      <c r="M488" s="48" t="n"/>
      <c r="N488" s="48" t="n"/>
      <c r="O488" s="4" t="n"/>
      <c r="P488" s="4" t="n"/>
      <c r="Q488" s="4" t="n"/>
      <c r="R488" s="4" t="n"/>
      <c r="S488" s="4" t="n"/>
      <c r="T488" s="4" t="n"/>
      <c r="U488" s="4" t="n"/>
      <c r="V488" s="4" t="n"/>
      <c r="W488" s="4" t="n"/>
      <c r="X488" s="4" t="n"/>
      <c r="Y488" s="4" t="n"/>
      <c r="Z488" s="4" t="n"/>
    </row>
    <row r="489" ht="15.75" customHeight="1" s="371">
      <c r="A489" s="218" t="n"/>
      <c r="B489" s="218" t="n"/>
      <c r="C489" s="218" t="n"/>
      <c r="D489" s="218">
        <f t="array" ref="D489">IF($A489="","",IFERROR(INDEX(PRESUPUESTO!$B$10:$B$174,MATCH($A489,PRESUPUESTO!$A$10:$A$174,0)),"⚠ clave no existe"))</f>
        <v/>
      </c>
      <c r="E489" s="218" t="n"/>
      <c r="F489" s="218">
        <f>IF($A489="","",COUNTIF($A$9:$A$228,$A489))</f>
        <v/>
      </c>
      <c r="G489" s="218" t="n"/>
      <c r="H489" s="218">
        <f>IF($A489="","",SUMIF($A$9:$A$228,$A489,$J$9:$J$228))</f>
        <v/>
      </c>
      <c r="I489" s="218" t="n"/>
      <c r="J489" s="218">
        <f t="array" ref="J489">IF($A489="","",IFERROR(INDEX(PRESUPUESTO!$M$10:$M$174,MATCH($A489,PRESUPUESTO!$A$10:$A$174,0)),0))</f>
        <v/>
      </c>
      <c r="K489" s="218">
        <f>IF($A489="","",N(J489)-N(H489))</f>
        <v/>
      </c>
      <c r="L489" s="47" t="n"/>
      <c r="M489" s="48" t="n"/>
      <c r="N489" s="48" t="n"/>
      <c r="O489" s="4" t="n"/>
      <c r="P489" s="4" t="n"/>
      <c r="Q489" s="4" t="n"/>
      <c r="R489" s="4" t="n"/>
      <c r="S489" s="4" t="n"/>
      <c r="T489" s="4" t="n"/>
      <c r="U489" s="4" t="n"/>
      <c r="V489" s="4" t="n"/>
      <c r="W489" s="4" t="n"/>
      <c r="X489" s="4" t="n"/>
      <c r="Y489" s="4" t="n"/>
      <c r="Z489" s="4" t="n"/>
    </row>
    <row r="490" ht="15.75" customHeight="1" s="371">
      <c r="A490" s="218" t="n"/>
      <c r="B490" s="218" t="n"/>
      <c r="C490" s="218" t="n"/>
      <c r="D490" s="218">
        <f t="array" ref="D490">IF($A490="","",IFERROR(INDEX(PRESUPUESTO!$B$10:$B$174,MATCH($A490,PRESUPUESTO!$A$10:$A$174,0)),"⚠ clave no existe"))</f>
        <v/>
      </c>
      <c r="E490" s="218" t="n"/>
      <c r="F490" s="218">
        <f>IF($A490="","",COUNTIF($A$9:$A$228,$A490))</f>
        <v/>
      </c>
      <c r="G490" s="218" t="n"/>
      <c r="H490" s="218">
        <f>IF($A490="","",SUMIF($A$9:$A$228,$A490,$J$9:$J$228))</f>
        <v/>
      </c>
      <c r="I490" s="218" t="n"/>
      <c r="J490" s="218">
        <f t="array" ref="J490">IF($A490="","",IFERROR(INDEX(PRESUPUESTO!$M$10:$M$174,MATCH($A490,PRESUPUESTO!$A$10:$A$174,0)),0))</f>
        <v/>
      </c>
      <c r="K490" s="218">
        <f>IF($A490="","",N(J490)-N(H490))</f>
        <v/>
      </c>
      <c r="L490" s="47" t="n"/>
      <c r="M490" s="48" t="n"/>
      <c r="N490" s="48" t="n"/>
      <c r="O490" s="4" t="n"/>
      <c r="P490" s="4" t="n"/>
      <c r="Q490" s="4" t="n"/>
      <c r="R490" s="4" t="n"/>
      <c r="S490" s="4" t="n"/>
      <c r="T490" s="4" t="n"/>
      <c r="U490" s="4" t="n"/>
      <c r="V490" s="4" t="n"/>
      <c r="W490" s="4" t="n"/>
      <c r="X490" s="4" t="n"/>
      <c r="Y490" s="4" t="n"/>
      <c r="Z490" s="4" t="n"/>
    </row>
    <row r="491" ht="15.75" customHeight="1" s="371">
      <c r="A491" s="218" t="n"/>
      <c r="B491" s="218" t="n"/>
      <c r="C491" s="218" t="n"/>
      <c r="D491" s="218">
        <f t="array" ref="D491">IF($A491="","",IFERROR(INDEX(PRESUPUESTO!$B$10:$B$174,MATCH($A491,PRESUPUESTO!$A$10:$A$174,0)),"⚠ clave no existe"))</f>
        <v/>
      </c>
      <c r="E491" s="218" t="n"/>
      <c r="F491" s="218">
        <f>IF($A491="","",COUNTIF($A$9:$A$228,$A491))</f>
        <v/>
      </c>
      <c r="G491" s="218" t="n"/>
      <c r="H491" s="218">
        <f>IF($A491="","",SUMIF($A$9:$A$228,$A491,$J$9:$J$228))</f>
        <v/>
      </c>
      <c r="I491" s="218" t="n"/>
      <c r="J491" s="218">
        <f t="array" ref="J491">IF($A491="","",IFERROR(INDEX(PRESUPUESTO!$M$10:$M$174,MATCH($A491,PRESUPUESTO!$A$10:$A$174,0)),0))</f>
        <v/>
      </c>
      <c r="K491" s="218">
        <f>IF($A491="","",N(J491)-N(H491))</f>
        <v/>
      </c>
      <c r="L491" s="47" t="n"/>
      <c r="M491" s="48" t="n"/>
      <c r="N491" s="48" t="n"/>
      <c r="O491" s="4" t="n"/>
      <c r="P491" s="4" t="n"/>
      <c r="Q491" s="4" t="n"/>
      <c r="R491" s="4" t="n"/>
      <c r="S491" s="4" t="n"/>
      <c r="T491" s="4" t="n"/>
      <c r="U491" s="4" t="n"/>
      <c r="V491" s="4" t="n"/>
      <c r="W491" s="4" t="n"/>
      <c r="X491" s="4" t="n"/>
      <c r="Y491" s="4" t="n"/>
      <c r="Z491" s="4" t="n"/>
    </row>
    <row r="492" ht="15.75" customHeight="1" s="371">
      <c r="A492" s="218" t="n"/>
      <c r="B492" s="218" t="n"/>
      <c r="C492" s="218" t="n"/>
      <c r="D492" s="218">
        <f t="array" ref="D492">IF($A492="","",IFERROR(INDEX(PRESUPUESTO!$B$10:$B$174,MATCH($A492,PRESUPUESTO!$A$10:$A$174,0)),"⚠ clave no existe"))</f>
        <v/>
      </c>
      <c r="E492" s="218" t="n"/>
      <c r="F492" s="218">
        <f>IF($A492="","",COUNTIF($A$9:$A$228,$A492))</f>
        <v/>
      </c>
      <c r="G492" s="218" t="n"/>
      <c r="H492" s="218">
        <f>IF($A492="","",SUMIF($A$9:$A$228,$A492,$J$9:$J$228))</f>
        <v/>
      </c>
      <c r="I492" s="218" t="n"/>
      <c r="J492" s="218">
        <f t="array" ref="J492">IF($A492="","",IFERROR(INDEX(PRESUPUESTO!$M$10:$M$174,MATCH($A492,PRESUPUESTO!$A$10:$A$174,0)),0))</f>
        <v/>
      </c>
      <c r="K492" s="218">
        <f>IF($A492="","",N(J492)-N(H492))</f>
        <v/>
      </c>
      <c r="L492" s="47" t="n"/>
      <c r="M492" s="48" t="n"/>
      <c r="N492" s="48" t="n"/>
      <c r="O492" s="4" t="n"/>
      <c r="P492" s="4" t="n"/>
      <c r="Q492" s="4" t="n"/>
      <c r="R492" s="4" t="n"/>
      <c r="S492" s="4" t="n"/>
      <c r="T492" s="4" t="n"/>
      <c r="U492" s="4" t="n"/>
      <c r="V492" s="4" t="n"/>
      <c r="W492" s="4" t="n"/>
      <c r="X492" s="4" t="n"/>
      <c r="Y492" s="4" t="n"/>
      <c r="Z492" s="4" t="n"/>
    </row>
    <row r="493" ht="15.75" customHeight="1" s="371">
      <c r="A493" s="218" t="n"/>
      <c r="B493" s="218" t="n"/>
      <c r="C493" s="218" t="n"/>
      <c r="D493" s="218">
        <f t="array" ref="D493">IF($A493="","",IFERROR(INDEX(PRESUPUESTO!$B$10:$B$174,MATCH($A493,PRESUPUESTO!$A$10:$A$174,0)),"⚠ clave no existe"))</f>
        <v/>
      </c>
      <c r="E493" s="218" t="n"/>
      <c r="F493" s="218">
        <f>IF($A493="","",COUNTIF($A$9:$A$228,$A493))</f>
        <v/>
      </c>
      <c r="G493" s="218" t="n"/>
      <c r="H493" s="218">
        <f>IF($A493="","",SUMIF($A$9:$A$228,$A493,$J$9:$J$228))</f>
        <v/>
      </c>
      <c r="I493" s="218" t="n"/>
      <c r="J493" s="218">
        <f t="array" ref="J493">IF($A493="","",IFERROR(INDEX(PRESUPUESTO!$M$10:$M$174,MATCH($A493,PRESUPUESTO!$A$10:$A$174,0)),0))</f>
        <v/>
      </c>
      <c r="K493" s="218">
        <f>IF($A493="","",N(J493)-N(H493))</f>
        <v/>
      </c>
      <c r="L493" s="47" t="n"/>
      <c r="M493" s="48" t="n"/>
      <c r="N493" s="48" t="n"/>
      <c r="O493" s="4" t="n"/>
      <c r="P493" s="4" t="n"/>
      <c r="Q493" s="4" t="n"/>
      <c r="R493" s="4" t="n"/>
      <c r="S493" s="4" t="n"/>
      <c r="T493" s="4" t="n"/>
      <c r="U493" s="4" t="n"/>
      <c r="V493" s="4" t="n"/>
      <c r="W493" s="4" t="n"/>
      <c r="X493" s="4" t="n"/>
      <c r="Y493" s="4" t="n"/>
      <c r="Z493" s="4" t="n"/>
    </row>
    <row r="494" ht="15.75" customHeight="1" s="371">
      <c r="A494" s="218" t="n"/>
      <c r="B494" s="218" t="n"/>
      <c r="C494" s="218" t="n"/>
      <c r="D494" s="218">
        <f t="array" ref="D494">IF($A494="","",IFERROR(INDEX(PRESUPUESTO!$B$10:$B$174,MATCH($A494,PRESUPUESTO!$A$10:$A$174,0)),"⚠ clave no existe"))</f>
        <v/>
      </c>
      <c r="E494" s="218" t="n"/>
      <c r="F494" s="218">
        <f>IF($A494="","",COUNTIF($A$9:$A$228,$A494))</f>
        <v/>
      </c>
      <c r="G494" s="218" t="n"/>
      <c r="H494" s="218">
        <f>IF($A494="","",SUMIF($A$9:$A$228,$A494,$J$9:$J$228))</f>
        <v/>
      </c>
      <c r="I494" s="218" t="n"/>
      <c r="J494" s="218">
        <f t="array" ref="J494">IF($A494="","",IFERROR(INDEX(PRESUPUESTO!$M$10:$M$174,MATCH($A494,PRESUPUESTO!$A$10:$A$174,0)),0))</f>
        <v/>
      </c>
      <c r="K494" s="218">
        <f>IF($A494="","",N(J494)-N(H494))</f>
        <v/>
      </c>
      <c r="L494" s="47" t="n"/>
      <c r="M494" s="48" t="n"/>
      <c r="N494" s="48" t="n"/>
      <c r="O494" s="4" t="n"/>
      <c r="P494" s="4" t="n"/>
      <c r="Q494" s="4" t="n"/>
      <c r="R494" s="4" t="n"/>
      <c r="S494" s="4" t="n"/>
      <c r="T494" s="4" t="n"/>
      <c r="U494" s="4" t="n"/>
      <c r="V494" s="4" t="n"/>
      <c r="W494" s="4" t="n"/>
      <c r="X494" s="4" t="n"/>
      <c r="Y494" s="4" t="n"/>
      <c r="Z494" s="4" t="n"/>
    </row>
    <row r="495" ht="15.75" customHeight="1" s="371">
      <c r="A495" s="218" t="n"/>
      <c r="B495" s="218" t="n"/>
      <c r="C495" s="218" t="n"/>
      <c r="D495" s="218">
        <f t="array" ref="D495">IF($A495="","",IFERROR(INDEX(PRESUPUESTO!$B$10:$B$174,MATCH($A495,PRESUPUESTO!$A$10:$A$174,0)),"⚠ clave no existe"))</f>
        <v/>
      </c>
      <c r="E495" s="218" t="n"/>
      <c r="F495" s="218">
        <f>IF($A495="","",COUNTIF($A$9:$A$228,$A495))</f>
        <v/>
      </c>
      <c r="G495" s="218" t="n"/>
      <c r="H495" s="218">
        <f>IF($A495="","",SUMIF($A$9:$A$228,$A495,$J$9:$J$228))</f>
        <v/>
      </c>
      <c r="I495" s="218" t="n"/>
      <c r="J495" s="218">
        <f t="array" ref="J495">IF($A495="","",IFERROR(INDEX(PRESUPUESTO!$M$10:$M$174,MATCH($A495,PRESUPUESTO!$A$10:$A$174,0)),0))</f>
        <v/>
      </c>
      <c r="K495" s="218">
        <f>IF($A495="","",N(J495)-N(H495))</f>
        <v/>
      </c>
      <c r="L495" s="47" t="n"/>
      <c r="M495" s="48" t="n"/>
      <c r="N495" s="48" t="n"/>
      <c r="O495" s="4" t="n"/>
      <c r="P495" s="4" t="n"/>
      <c r="Q495" s="4" t="n"/>
      <c r="R495" s="4" t="n"/>
      <c r="S495" s="4" t="n"/>
      <c r="T495" s="4" t="n"/>
      <c r="U495" s="4" t="n"/>
      <c r="V495" s="4" t="n"/>
      <c r="W495" s="4" t="n"/>
      <c r="X495" s="4" t="n"/>
      <c r="Y495" s="4" t="n"/>
      <c r="Z495" s="4" t="n"/>
    </row>
    <row r="496" ht="15.75" customHeight="1" s="371">
      <c r="A496" s="218" t="n"/>
      <c r="B496" s="218" t="n"/>
      <c r="C496" s="218" t="n"/>
      <c r="D496" s="218">
        <f t="array" ref="D496">IF($A496="","",IFERROR(INDEX(PRESUPUESTO!$B$10:$B$174,MATCH($A496,PRESUPUESTO!$A$10:$A$174,0)),"⚠ clave no existe"))</f>
        <v/>
      </c>
      <c r="E496" s="218" t="n"/>
      <c r="F496" s="218">
        <f>IF($A496="","",COUNTIF($A$9:$A$228,$A496))</f>
        <v/>
      </c>
      <c r="G496" s="218" t="n"/>
      <c r="H496" s="218">
        <f>IF($A496="","",SUMIF($A$9:$A$228,$A496,$J$9:$J$228))</f>
        <v/>
      </c>
      <c r="I496" s="218" t="n"/>
      <c r="J496" s="218">
        <f t="array" ref="J496">IF($A496="","",IFERROR(INDEX(PRESUPUESTO!$M$10:$M$174,MATCH($A496,PRESUPUESTO!$A$10:$A$174,0)),0))</f>
        <v/>
      </c>
      <c r="K496" s="218">
        <f>IF($A496="","",N(J496)-N(H496))</f>
        <v/>
      </c>
      <c r="L496" s="47" t="n"/>
      <c r="M496" s="48" t="n"/>
      <c r="N496" s="48" t="n"/>
      <c r="O496" s="4" t="n"/>
      <c r="P496" s="4" t="n"/>
      <c r="Q496" s="4" t="n"/>
      <c r="R496" s="4" t="n"/>
      <c r="S496" s="4" t="n"/>
      <c r="T496" s="4" t="n"/>
      <c r="U496" s="4" t="n"/>
      <c r="V496" s="4" t="n"/>
      <c r="W496" s="4" t="n"/>
      <c r="X496" s="4" t="n"/>
      <c r="Y496" s="4" t="n"/>
      <c r="Z496" s="4" t="n"/>
    </row>
    <row r="497" ht="15.75" customHeight="1" s="371">
      <c r="A497" s="218" t="n"/>
      <c r="B497" s="218" t="n"/>
      <c r="C497" s="218" t="n"/>
      <c r="D497" s="218">
        <f t="array" ref="D497">IF($A497="","",IFERROR(INDEX(PRESUPUESTO!$B$10:$B$174,MATCH($A497,PRESUPUESTO!$A$10:$A$174,0)),"⚠ clave no existe"))</f>
        <v/>
      </c>
      <c r="E497" s="218" t="n"/>
      <c r="F497" s="218">
        <f>IF($A497="","",COUNTIF($A$9:$A$228,$A497))</f>
        <v/>
      </c>
      <c r="G497" s="218" t="n"/>
      <c r="H497" s="218">
        <f>IF($A497="","",SUMIF($A$9:$A$228,$A497,$J$9:$J$228))</f>
        <v/>
      </c>
      <c r="I497" s="218" t="n"/>
      <c r="J497" s="218">
        <f t="array" ref="J497">IF($A497="","",IFERROR(INDEX(PRESUPUESTO!$M$10:$M$174,MATCH($A497,PRESUPUESTO!$A$10:$A$174,0)),0))</f>
        <v/>
      </c>
      <c r="K497" s="218">
        <f>IF($A497="","",N(J497)-N(H497))</f>
        <v/>
      </c>
      <c r="L497" s="47" t="n"/>
      <c r="M497" s="48" t="n"/>
      <c r="N497" s="48" t="n"/>
      <c r="O497" s="4" t="n"/>
      <c r="P497" s="4" t="n"/>
      <c r="Q497" s="4" t="n"/>
      <c r="R497" s="4" t="n"/>
      <c r="S497" s="4" t="n"/>
      <c r="T497" s="4" t="n"/>
      <c r="U497" s="4" t="n"/>
      <c r="V497" s="4" t="n"/>
      <c r="W497" s="4" t="n"/>
      <c r="X497" s="4" t="n"/>
      <c r="Y497" s="4" t="n"/>
      <c r="Z497" s="4" t="n"/>
    </row>
    <row r="498" ht="15.75" customHeight="1" s="371">
      <c r="A498" s="218" t="n"/>
      <c r="B498" s="218" t="n"/>
      <c r="C498" s="218" t="n"/>
      <c r="D498" s="218">
        <f t="array" ref="D498">IF($A498="","",IFERROR(INDEX(PRESUPUESTO!$B$10:$B$174,MATCH($A498,PRESUPUESTO!$A$10:$A$174,0)),"⚠ clave no existe"))</f>
        <v/>
      </c>
      <c r="E498" s="218" t="n"/>
      <c r="F498" s="218">
        <f>IF($A498="","",COUNTIF($A$9:$A$228,$A498))</f>
        <v/>
      </c>
      <c r="G498" s="218" t="n"/>
      <c r="H498" s="218">
        <f>IF($A498="","",SUMIF($A$9:$A$228,$A498,$J$9:$J$228))</f>
        <v/>
      </c>
      <c r="I498" s="218" t="n"/>
      <c r="J498" s="218">
        <f t="array" ref="J498">IF($A498="","",IFERROR(INDEX(PRESUPUESTO!$M$10:$M$174,MATCH($A498,PRESUPUESTO!$A$10:$A$174,0)),0))</f>
        <v/>
      </c>
      <c r="K498" s="218">
        <f>IF($A498="","",N(J498)-N(H498))</f>
        <v/>
      </c>
      <c r="L498" s="47" t="n"/>
      <c r="M498" s="48" t="n"/>
      <c r="N498" s="48" t="n"/>
      <c r="O498" s="4" t="n"/>
      <c r="P498" s="4" t="n"/>
      <c r="Q498" s="4" t="n"/>
      <c r="R498" s="4" t="n"/>
      <c r="S498" s="4" t="n"/>
      <c r="T498" s="4" t="n"/>
      <c r="U498" s="4" t="n"/>
      <c r="V498" s="4" t="n"/>
      <c r="W498" s="4" t="n"/>
      <c r="X498" s="4" t="n"/>
      <c r="Y498" s="4" t="n"/>
      <c r="Z498" s="4" t="n"/>
    </row>
    <row r="499" ht="15.75" customHeight="1" s="371">
      <c r="A499" s="218" t="n"/>
      <c r="B499" s="218" t="n"/>
      <c r="C499" s="218" t="n"/>
      <c r="D499" s="218">
        <f t="array" ref="D499">IF($A499="","",IFERROR(INDEX(PRESUPUESTO!$B$10:$B$174,MATCH($A499,PRESUPUESTO!$A$10:$A$174,0)),"⚠ clave no existe"))</f>
        <v/>
      </c>
      <c r="E499" s="218" t="n"/>
      <c r="F499" s="218">
        <f>IF($A499="","",COUNTIF($A$9:$A$228,$A499))</f>
        <v/>
      </c>
      <c r="G499" s="218" t="n"/>
      <c r="H499" s="218">
        <f>IF($A499="","",SUMIF($A$9:$A$228,$A499,$J$9:$J$228))</f>
        <v/>
      </c>
      <c r="I499" s="218" t="n"/>
      <c r="J499" s="218">
        <f t="array" ref="J499">IF($A499="","",IFERROR(INDEX(PRESUPUESTO!$M$10:$M$174,MATCH($A499,PRESUPUESTO!$A$10:$A$174,0)),0))</f>
        <v/>
      </c>
      <c r="K499" s="218">
        <f>IF($A499="","",N(J499)-N(H499))</f>
        <v/>
      </c>
      <c r="L499" s="47" t="n"/>
      <c r="M499" s="48" t="n"/>
      <c r="N499" s="48" t="n"/>
      <c r="O499" s="4" t="n"/>
      <c r="P499" s="4" t="n"/>
      <c r="Q499" s="4" t="n"/>
      <c r="R499" s="4" t="n"/>
      <c r="S499" s="4" t="n"/>
      <c r="T499" s="4" t="n"/>
      <c r="U499" s="4" t="n"/>
      <c r="V499" s="4" t="n"/>
      <c r="W499" s="4" t="n"/>
      <c r="X499" s="4" t="n"/>
      <c r="Y499" s="4" t="n"/>
      <c r="Z499" s="4" t="n"/>
    </row>
    <row r="500" ht="15.75" customHeight="1" s="371">
      <c r="A500" s="218" t="n"/>
      <c r="B500" s="218" t="n"/>
      <c r="C500" s="218" t="n"/>
      <c r="D500" s="218">
        <f t="array" ref="D500">IF($A500="","",IFERROR(INDEX(PRESUPUESTO!$B$10:$B$174,MATCH($A500,PRESUPUESTO!$A$10:$A$174,0)),"⚠ clave no existe"))</f>
        <v/>
      </c>
      <c r="E500" s="218" t="n"/>
      <c r="F500" s="218">
        <f>IF($A500="","",COUNTIF($A$9:$A$228,$A500))</f>
        <v/>
      </c>
      <c r="G500" s="218" t="n"/>
      <c r="H500" s="218">
        <f>IF($A500="","",SUMIF($A$9:$A$228,$A500,$J$9:$J$228))</f>
        <v/>
      </c>
      <c r="I500" s="218" t="n"/>
      <c r="J500" s="218">
        <f t="array" ref="J500">IF($A500="","",IFERROR(INDEX(PRESUPUESTO!$M$10:$M$174,MATCH($A500,PRESUPUESTO!$A$10:$A$174,0)),0))</f>
        <v/>
      </c>
      <c r="K500" s="218">
        <f>IF($A500="","",N(J500)-N(H500))</f>
        <v/>
      </c>
      <c r="L500" s="47" t="n"/>
      <c r="M500" s="48" t="n"/>
      <c r="N500" s="48" t="n"/>
      <c r="O500" s="4" t="n"/>
      <c r="P500" s="4" t="n"/>
      <c r="Q500" s="4" t="n"/>
      <c r="R500" s="4" t="n"/>
      <c r="S500" s="4" t="n"/>
      <c r="T500" s="4" t="n"/>
      <c r="U500" s="4" t="n"/>
      <c r="V500" s="4" t="n"/>
      <c r="W500" s="4" t="n"/>
      <c r="X500" s="4" t="n"/>
      <c r="Y500" s="4" t="n"/>
      <c r="Z500" s="4" t="n"/>
    </row>
    <row r="501" ht="15.75" customHeight="1" s="371">
      <c r="A501" s="218" t="n"/>
      <c r="B501" s="218" t="n"/>
      <c r="C501" s="218" t="n"/>
      <c r="D501" s="218">
        <f t="array" ref="D501">IF($A501="","",IFERROR(INDEX(PRESUPUESTO!$B$10:$B$174,MATCH($A501,PRESUPUESTO!$A$10:$A$174,0)),"⚠ clave no existe"))</f>
        <v/>
      </c>
      <c r="E501" s="218" t="n"/>
      <c r="F501" s="218">
        <f>IF($A501="","",COUNTIF($A$9:$A$228,$A501))</f>
        <v/>
      </c>
      <c r="G501" s="218" t="n"/>
      <c r="H501" s="218">
        <f>IF($A501="","",SUMIF($A$9:$A$228,$A501,$J$9:$J$228))</f>
        <v/>
      </c>
      <c r="I501" s="218" t="n"/>
      <c r="J501" s="218">
        <f t="array" ref="J501">IF($A501="","",IFERROR(INDEX(PRESUPUESTO!$M$10:$M$174,MATCH($A501,PRESUPUESTO!$A$10:$A$174,0)),0))</f>
        <v/>
      </c>
      <c r="K501" s="218">
        <f>IF($A501="","",N(J501)-N(H501))</f>
        <v/>
      </c>
      <c r="L501" s="47" t="n"/>
      <c r="M501" s="48" t="n"/>
      <c r="N501" s="48" t="n"/>
      <c r="O501" s="4" t="n"/>
      <c r="P501" s="4" t="n"/>
      <c r="Q501" s="4" t="n"/>
      <c r="R501" s="4" t="n"/>
      <c r="S501" s="4" t="n"/>
      <c r="T501" s="4" t="n"/>
      <c r="U501" s="4" t="n"/>
      <c r="V501" s="4" t="n"/>
      <c r="W501" s="4" t="n"/>
      <c r="X501" s="4" t="n"/>
      <c r="Y501" s="4" t="n"/>
      <c r="Z501" s="4" t="n"/>
    </row>
    <row r="502" ht="15.75" customHeight="1" s="371">
      <c r="A502" s="218" t="n"/>
      <c r="B502" s="218" t="n"/>
      <c r="C502" s="218" t="n"/>
      <c r="D502" s="218">
        <f t="array" ref="D502">IF($A502="","",IFERROR(INDEX(PRESUPUESTO!$B$10:$B$174,MATCH($A502,PRESUPUESTO!$A$10:$A$174,0)),"⚠ clave no existe"))</f>
        <v/>
      </c>
      <c r="E502" s="218" t="n"/>
      <c r="F502" s="218">
        <f>IF($A502="","",COUNTIF($A$9:$A$228,$A502))</f>
        <v/>
      </c>
      <c r="G502" s="218" t="n"/>
      <c r="H502" s="218">
        <f>IF($A502="","",SUMIF($A$9:$A$228,$A502,$J$9:$J$228))</f>
        <v/>
      </c>
      <c r="I502" s="218" t="n"/>
      <c r="J502" s="218">
        <f t="array" ref="J502">IF($A502="","",IFERROR(INDEX(PRESUPUESTO!$M$10:$M$174,MATCH($A502,PRESUPUESTO!$A$10:$A$174,0)),0))</f>
        <v/>
      </c>
      <c r="K502" s="218">
        <f>IF($A502="","",N(J502)-N(H502))</f>
        <v/>
      </c>
      <c r="L502" s="47" t="n"/>
      <c r="M502" s="48" t="n"/>
      <c r="N502" s="48" t="n"/>
      <c r="O502" s="4" t="n"/>
      <c r="P502" s="4" t="n"/>
      <c r="Q502" s="4" t="n"/>
      <c r="R502" s="4" t="n"/>
      <c r="S502" s="4" t="n"/>
      <c r="T502" s="4" t="n"/>
      <c r="U502" s="4" t="n"/>
      <c r="V502" s="4" t="n"/>
      <c r="W502" s="4" t="n"/>
      <c r="X502" s="4" t="n"/>
      <c r="Y502" s="4" t="n"/>
      <c r="Z502" s="4" t="n"/>
    </row>
    <row r="503" ht="15.75" customHeight="1" s="371">
      <c r="A503" s="218" t="n"/>
      <c r="B503" s="218" t="n"/>
      <c r="C503" s="218" t="n"/>
      <c r="D503" s="218">
        <f t="array" ref="D503">IF($A503="","",IFERROR(INDEX(PRESUPUESTO!$B$10:$B$174,MATCH($A503,PRESUPUESTO!$A$10:$A$174,0)),"⚠ clave no existe"))</f>
        <v/>
      </c>
      <c r="E503" s="218" t="n"/>
      <c r="F503" s="218">
        <f>IF($A503="","",COUNTIF($A$9:$A$228,$A503))</f>
        <v/>
      </c>
      <c r="G503" s="218" t="n"/>
      <c r="H503" s="218">
        <f>IF($A503="","",SUMIF($A$9:$A$228,$A503,$J$9:$J$228))</f>
        <v/>
      </c>
      <c r="I503" s="218" t="n"/>
      <c r="J503" s="218">
        <f t="array" ref="J503">IF($A503="","",IFERROR(INDEX(PRESUPUESTO!$M$10:$M$174,MATCH($A503,PRESUPUESTO!$A$10:$A$174,0)),0))</f>
        <v/>
      </c>
      <c r="K503" s="218">
        <f>IF($A503="","",N(J503)-N(H503))</f>
        <v/>
      </c>
      <c r="L503" s="47" t="n"/>
      <c r="M503" s="48" t="n"/>
      <c r="N503" s="48" t="n"/>
      <c r="O503" s="4" t="n"/>
      <c r="P503" s="4" t="n"/>
      <c r="Q503" s="4" t="n"/>
      <c r="R503" s="4" t="n"/>
      <c r="S503" s="4" t="n"/>
      <c r="T503" s="4" t="n"/>
      <c r="U503" s="4" t="n"/>
      <c r="V503" s="4" t="n"/>
      <c r="W503" s="4" t="n"/>
      <c r="X503" s="4" t="n"/>
      <c r="Y503" s="4" t="n"/>
      <c r="Z503" s="4" t="n"/>
    </row>
    <row r="504" ht="15.75" customHeight="1" s="371">
      <c r="A504" s="218" t="n"/>
      <c r="B504" s="218" t="n"/>
      <c r="C504" s="218" t="n"/>
      <c r="D504" s="218">
        <f t="array" ref="D504">IF($A504="","",IFERROR(INDEX(PRESUPUESTO!$B$10:$B$174,MATCH($A504,PRESUPUESTO!$A$10:$A$174,0)),"⚠ clave no existe"))</f>
        <v/>
      </c>
      <c r="E504" s="218" t="n"/>
      <c r="F504" s="218">
        <f>IF($A504="","",COUNTIF($A$9:$A$228,$A504))</f>
        <v/>
      </c>
      <c r="G504" s="218" t="n"/>
      <c r="H504" s="218">
        <f>IF($A504="","",SUMIF($A$9:$A$228,$A504,$J$9:$J$228))</f>
        <v/>
      </c>
      <c r="I504" s="218" t="n"/>
      <c r="J504" s="218">
        <f t="array" ref="J504">IF($A504="","",IFERROR(INDEX(PRESUPUESTO!$M$10:$M$174,MATCH($A504,PRESUPUESTO!$A$10:$A$174,0)),0))</f>
        <v/>
      </c>
      <c r="K504" s="218">
        <f>IF($A504="","",N(J504)-N(H504))</f>
        <v/>
      </c>
      <c r="L504" s="47" t="n"/>
      <c r="M504" s="48" t="n"/>
      <c r="N504" s="48" t="n"/>
      <c r="O504" s="4" t="n"/>
      <c r="P504" s="4" t="n"/>
      <c r="Q504" s="4" t="n"/>
      <c r="R504" s="4" t="n"/>
      <c r="S504" s="4" t="n"/>
      <c r="T504" s="4" t="n"/>
      <c r="U504" s="4" t="n"/>
      <c r="V504" s="4" t="n"/>
      <c r="W504" s="4" t="n"/>
      <c r="X504" s="4" t="n"/>
      <c r="Y504" s="4" t="n"/>
      <c r="Z504" s="4" t="n"/>
    </row>
    <row r="505" ht="15.75" customHeight="1" s="371">
      <c r="A505" s="218" t="n"/>
      <c r="B505" s="218" t="n"/>
      <c r="C505" s="218" t="n"/>
      <c r="D505" s="218">
        <f t="array" ref="D505">IF($A505="","",IFERROR(INDEX(PRESUPUESTO!$B$10:$B$174,MATCH($A505,PRESUPUESTO!$A$10:$A$174,0)),"⚠ clave no existe"))</f>
        <v/>
      </c>
      <c r="E505" s="218" t="n"/>
      <c r="F505" s="218">
        <f>IF($A505="","",COUNTIF($A$9:$A$228,$A505))</f>
        <v/>
      </c>
      <c r="G505" s="218" t="n"/>
      <c r="H505" s="218">
        <f>IF($A505="","",SUMIF($A$9:$A$228,$A505,$J$9:$J$228))</f>
        <v/>
      </c>
      <c r="I505" s="218" t="n"/>
      <c r="J505" s="218">
        <f t="array" ref="J505">IF($A505="","",IFERROR(INDEX(PRESUPUESTO!$M$10:$M$174,MATCH($A505,PRESUPUESTO!$A$10:$A$174,0)),0))</f>
        <v/>
      </c>
      <c r="K505" s="218">
        <f>IF($A505="","",N(J505)-N(H505))</f>
        <v/>
      </c>
      <c r="L505" s="47" t="n"/>
      <c r="M505" s="48" t="n"/>
      <c r="N505" s="48" t="n"/>
      <c r="O505" s="4" t="n"/>
      <c r="P505" s="4" t="n"/>
      <c r="Q505" s="4" t="n"/>
      <c r="R505" s="4" t="n"/>
      <c r="S505" s="4" t="n"/>
      <c r="T505" s="4" t="n"/>
      <c r="U505" s="4" t="n"/>
      <c r="V505" s="4" t="n"/>
      <c r="W505" s="4" t="n"/>
      <c r="X505" s="4" t="n"/>
      <c r="Y505" s="4" t="n"/>
      <c r="Z505" s="4" t="n"/>
    </row>
    <row r="506" ht="15.75" customHeight="1" s="371">
      <c r="A506" s="218" t="n"/>
      <c r="B506" s="218" t="n"/>
      <c r="C506" s="218" t="n"/>
      <c r="D506" s="218">
        <f t="array" ref="D506">IF($A506="","",IFERROR(INDEX(PRESUPUESTO!$B$10:$B$174,MATCH($A506,PRESUPUESTO!$A$10:$A$174,0)),"⚠ clave no existe"))</f>
        <v/>
      </c>
      <c r="E506" s="218" t="n"/>
      <c r="F506" s="218">
        <f>IF($A506="","",COUNTIF($A$9:$A$228,$A506))</f>
        <v/>
      </c>
      <c r="G506" s="218" t="n"/>
      <c r="H506" s="218">
        <f>IF($A506="","",SUMIF($A$9:$A$228,$A506,$J$9:$J$228))</f>
        <v/>
      </c>
      <c r="I506" s="218" t="n"/>
      <c r="J506" s="218">
        <f t="array" ref="J506">IF($A506="","",IFERROR(INDEX(PRESUPUESTO!$M$10:$M$174,MATCH($A506,PRESUPUESTO!$A$10:$A$174,0)),0))</f>
        <v/>
      </c>
      <c r="K506" s="218">
        <f>IF($A506="","",N(J506)-N(H506))</f>
        <v/>
      </c>
      <c r="L506" s="47" t="n"/>
      <c r="M506" s="48" t="n"/>
      <c r="N506" s="48" t="n"/>
      <c r="O506" s="4" t="n"/>
      <c r="P506" s="4" t="n"/>
      <c r="Q506" s="4" t="n"/>
      <c r="R506" s="4" t="n"/>
      <c r="S506" s="4" t="n"/>
      <c r="T506" s="4" t="n"/>
      <c r="U506" s="4" t="n"/>
      <c r="V506" s="4" t="n"/>
      <c r="W506" s="4" t="n"/>
      <c r="X506" s="4" t="n"/>
      <c r="Y506" s="4" t="n"/>
      <c r="Z506" s="4" t="n"/>
    </row>
    <row r="507" ht="15.75" customHeight="1" s="371">
      <c r="A507" s="218" t="n"/>
      <c r="B507" s="218" t="n"/>
      <c r="C507" s="218" t="n"/>
      <c r="D507" s="218">
        <f t="array" ref="D507">IF($A507="","",IFERROR(INDEX(PRESUPUESTO!$B$10:$B$174,MATCH($A507,PRESUPUESTO!$A$10:$A$174,0)),"⚠ clave no existe"))</f>
        <v/>
      </c>
      <c r="E507" s="218" t="n"/>
      <c r="F507" s="218">
        <f>IF($A507="","",COUNTIF($A$9:$A$228,$A507))</f>
        <v/>
      </c>
      <c r="G507" s="218" t="n"/>
      <c r="H507" s="218">
        <f>IF($A507="","",SUMIF($A$9:$A$228,$A507,$J$9:$J$228))</f>
        <v/>
      </c>
      <c r="I507" s="218" t="n"/>
      <c r="J507" s="218">
        <f t="array" ref="J507">IF($A507="","",IFERROR(INDEX(PRESUPUESTO!$M$10:$M$174,MATCH($A507,PRESUPUESTO!$A$10:$A$174,0)),0))</f>
        <v/>
      </c>
      <c r="K507" s="218">
        <f>IF($A507="","",N(J507)-N(H507))</f>
        <v/>
      </c>
      <c r="L507" s="47" t="n"/>
      <c r="M507" s="48" t="n"/>
      <c r="N507" s="48" t="n"/>
      <c r="O507" s="4" t="n"/>
      <c r="P507" s="4" t="n"/>
      <c r="Q507" s="4" t="n"/>
      <c r="R507" s="4" t="n"/>
      <c r="S507" s="4" t="n"/>
      <c r="T507" s="4" t="n"/>
      <c r="U507" s="4" t="n"/>
      <c r="V507" s="4" t="n"/>
      <c r="W507" s="4" t="n"/>
      <c r="X507" s="4" t="n"/>
      <c r="Y507" s="4" t="n"/>
      <c r="Z507" s="4" t="n"/>
    </row>
    <row r="508" ht="15.75" customHeight="1" s="371">
      <c r="A508" s="218" t="n"/>
      <c r="B508" s="218" t="n"/>
      <c r="C508" s="218" t="n"/>
      <c r="D508" s="218">
        <f t="array" ref="D508">IF($A508="","",IFERROR(INDEX(PRESUPUESTO!$B$10:$B$174,MATCH($A508,PRESUPUESTO!$A$10:$A$174,0)),"⚠ clave no existe"))</f>
        <v/>
      </c>
      <c r="E508" s="218" t="n"/>
      <c r="F508" s="218">
        <f>IF($A508="","",COUNTIF($A$9:$A$228,$A508))</f>
        <v/>
      </c>
      <c r="G508" s="218" t="n"/>
      <c r="H508" s="218">
        <f>IF($A508="","",SUMIF($A$9:$A$228,$A508,$J$9:$J$228))</f>
        <v/>
      </c>
      <c r="I508" s="218" t="n"/>
      <c r="J508" s="218">
        <f t="array" ref="J508">IF($A508="","",IFERROR(INDEX(PRESUPUESTO!$M$10:$M$174,MATCH($A508,PRESUPUESTO!$A$10:$A$174,0)),0))</f>
        <v/>
      </c>
      <c r="K508" s="218">
        <f>IF($A508="","",N(J508)-N(H508))</f>
        <v/>
      </c>
      <c r="L508" s="47" t="n"/>
      <c r="M508" s="48" t="n"/>
      <c r="N508" s="48" t="n"/>
      <c r="O508" s="4" t="n"/>
      <c r="P508" s="4" t="n"/>
      <c r="Q508" s="4" t="n"/>
      <c r="R508" s="4" t="n"/>
      <c r="S508" s="4" t="n"/>
      <c r="T508" s="4" t="n"/>
      <c r="U508" s="4" t="n"/>
      <c r="V508" s="4" t="n"/>
      <c r="W508" s="4" t="n"/>
      <c r="X508" s="4" t="n"/>
      <c r="Y508" s="4" t="n"/>
      <c r="Z508" s="4" t="n"/>
    </row>
    <row r="509" ht="15.75" customHeight="1" s="371">
      <c r="A509" s="218" t="n"/>
      <c r="B509" s="218" t="n"/>
      <c r="C509" s="218" t="n"/>
      <c r="D509" s="218">
        <f t="array" ref="D509">IF($A509="","",IFERROR(INDEX(PRESUPUESTO!$B$10:$B$174,MATCH($A509,PRESUPUESTO!$A$10:$A$174,0)),"⚠ clave no existe"))</f>
        <v/>
      </c>
      <c r="E509" s="218" t="n"/>
      <c r="F509" s="218">
        <f>IF($A509="","",COUNTIF($A$9:$A$228,$A509))</f>
        <v/>
      </c>
      <c r="G509" s="218" t="n"/>
      <c r="H509" s="218">
        <f>IF($A509="","",SUMIF($A$9:$A$228,$A509,$J$9:$J$228))</f>
        <v/>
      </c>
      <c r="I509" s="218" t="n"/>
      <c r="J509" s="218">
        <f t="array" ref="J509">IF($A509="","",IFERROR(INDEX(PRESUPUESTO!$M$10:$M$174,MATCH($A509,PRESUPUESTO!$A$10:$A$174,0)),0))</f>
        <v/>
      </c>
      <c r="K509" s="218">
        <f>IF($A509="","",N(J509)-N(H509))</f>
        <v/>
      </c>
      <c r="L509" s="4" t="n"/>
      <c r="M509" s="4" t="n"/>
      <c r="N509" s="4" t="n"/>
      <c r="O509" s="4" t="n"/>
      <c r="P509" s="4" t="n"/>
      <c r="Q509" s="4" t="n"/>
      <c r="R509" s="4" t="n"/>
      <c r="S509" s="4" t="n"/>
      <c r="T509" s="4" t="n"/>
      <c r="U509" s="4" t="n"/>
      <c r="V509" s="4" t="n"/>
      <c r="W509" s="4" t="n"/>
      <c r="X509" s="4" t="n"/>
      <c r="Y509" s="4" t="n"/>
      <c r="Z509" s="4" t="n"/>
    </row>
    <row r="510" ht="15.75" customHeight="1" s="371">
      <c r="A510" s="218" t="n"/>
      <c r="B510" s="218" t="n"/>
      <c r="C510" s="218" t="n"/>
      <c r="D510" s="218">
        <f t="array" ref="D510">IF($A510="","",IFERROR(INDEX(PRESUPUESTO!$B$10:$B$174,MATCH($A510,PRESUPUESTO!$A$10:$A$174,0)),"⚠ clave no existe"))</f>
        <v/>
      </c>
      <c r="E510" s="218" t="n"/>
      <c r="F510" s="218">
        <f>IF($A510="","",COUNTIF($A$9:$A$228,$A510))</f>
        <v/>
      </c>
      <c r="G510" s="218" t="n"/>
      <c r="H510" s="218">
        <f>IF($A510="","",SUMIF($A$9:$A$228,$A510,$J$9:$J$228))</f>
        <v/>
      </c>
      <c r="I510" s="218" t="n"/>
      <c r="J510" s="218">
        <f t="array" ref="J510">IF($A510="","",IFERROR(INDEX(PRESUPUESTO!$M$10:$M$174,MATCH($A510,PRESUPUESTO!$A$10:$A$174,0)),0))</f>
        <v/>
      </c>
      <c r="K510" s="218">
        <f>IF($A510="","",N(J510)-N(H510))</f>
        <v/>
      </c>
      <c r="L510" s="4" t="n"/>
      <c r="M510" s="4" t="n"/>
      <c r="N510" s="4" t="n"/>
      <c r="O510" s="4" t="n"/>
      <c r="P510" s="4" t="n"/>
      <c r="Q510" s="4" t="n"/>
      <c r="R510" s="4" t="n"/>
      <c r="S510" s="4" t="n"/>
      <c r="T510" s="4" t="n"/>
      <c r="U510" s="4" t="n"/>
      <c r="V510" s="4" t="n"/>
      <c r="W510" s="4" t="n"/>
      <c r="X510" s="4" t="n"/>
      <c r="Y510" s="4" t="n"/>
      <c r="Z510" s="4" t="n"/>
    </row>
    <row r="511" ht="15.75" customHeight="1" s="371">
      <c r="A511" s="218" t="n"/>
      <c r="B511" s="218" t="n"/>
      <c r="C511" s="218" t="n"/>
      <c r="D511" s="218">
        <f t="array" ref="D511">IF($A511="","",IFERROR(INDEX(PRESUPUESTO!$B$10:$B$174,MATCH($A511,PRESUPUESTO!$A$10:$A$174,0)),"⚠ clave no existe"))</f>
        <v/>
      </c>
      <c r="E511" s="218" t="n"/>
      <c r="F511" s="218">
        <f>IF($A511="","",COUNTIF($A$9:$A$228,$A511))</f>
        <v/>
      </c>
      <c r="G511" s="218" t="n"/>
      <c r="H511" s="218">
        <f>IF($A511="","",SUMIF($A$9:$A$228,$A511,$J$9:$J$228))</f>
        <v/>
      </c>
      <c r="I511" s="218" t="n"/>
      <c r="J511" s="218">
        <f t="array" ref="J511">IF($A511="","",IFERROR(INDEX(PRESUPUESTO!$M$10:$M$174,MATCH($A511,PRESUPUESTO!$A$10:$A$174,0)),0))</f>
        <v/>
      </c>
      <c r="K511" s="218">
        <f>IF($A511="","",N(J511)-N(H511))</f>
        <v/>
      </c>
      <c r="L511" s="4" t="n"/>
      <c r="M511" s="4" t="n"/>
      <c r="N511" s="4" t="n"/>
      <c r="O511" s="4" t="n"/>
      <c r="P511" s="4" t="n"/>
      <c r="Q511" s="4" t="n"/>
      <c r="R511" s="4" t="n"/>
      <c r="S511" s="4" t="n"/>
      <c r="T511" s="4" t="n"/>
      <c r="U511" s="4" t="n"/>
      <c r="V511" s="4" t="n"/>
      <c r="W511" s="4" t="n"/>
      <c r="X511" s="4" t="n"/>
      <c r="Y511" s="4" t="n"/>
      <c r="Z511" s="4" t="n"/>
    </row>
    <row r="512" ht="15.75" customHeight="1" s="371">
      <c r="A512" s="218" t="n"/>
      <c r="B512" s="218" t="n"/>
      <c r="C512" s="218" t="n"/>
      <c r="D512" s="218">
        <f t="array" ref="D512">IF($A512="","",IFERROR(INDEX(PRESUPUESTO!$B$10:$B$174,MATCH($A512,PRESUPUESTO!$A$10:$A$174,0)),"⚠ clave no existe"))</f>
        <v/>
      </c>
      <c r="E512" s="218" t="n"/>
      <c r="F512" s="218">
        <f>IF($A512="","",COUNTIF($A$9:$A$228,$A512))</f>
        <v/>
      </c>
      <c r="G512" s="218" t="n"/>
      <c r="H512" s="218">
        <f>IF($A512="","",SUMIF($A$9:$A$228,$A512,$J$9:$J$228))</f>
        <v/>
      </c>
      <c r="I512" s="218" t="n"/>
      <c r="J512" s="218">
        <f t="array" ref="J512">IF($A512="","",IFERROR(INDEX(PRESUPUESTO!$M$10:$M$174,MATCH($A512,PRESUPUESTO!$A$10:$A$174,0)),0))</f>
        <v/>
      </c>
      <c r="K512" s="218">
        <f>IF($A512="","",N(J512)-N(H512))</f>
        <v/>
      </c>
      <c r="L512" s="4" t="n"/>
      <c r="M512" s="4" t="n"/>
      <c r="N512" s="4" t="n"/>
      <c r="O512" s="4" t="n"/>
      <c r="P512" s="4" t="n"/>
      <c r="Q512" s="4" t="n"/>
      <c r="R512" s="4" t="n"/>
      <c r="S512" s="4" t="n"/>
      <c r="T512" s="4" t="n"/>
      <c r="U512" s="4" t="n"/>
      <c r="V512" s="4" t="n"/>
      <c r="W512" s="4" t="n"/>
      <c r="X512" s="4" t="n"/>
      <c r="Y512" s="4" t="n"/>
      <c r="Z512" s="4" t="n"/>
    </row>
    <row r="513" ht="15.75" customHeight="1" s="371">
      <c r="A513" s="218" t="n"/>
      <c r="B513" s="218" t="n"/>
      <c r="C513" s="218" t="n"/>
      <c r="D513" s="218">
        <f t="array" ref="D513">IF($A513="","",IFERROR(INDEX(PRESUPUESTO!$B$10:$B$174,MATCH($A513,PRESUPUESTO!$A$10:$A$174,0)),"⚠ clave no existe"))</f>
        <v/>
      </c>
      <c r="E513" s="218" t="n"/>
      <c r="F513" s="218">
        <f>IF($A513="","",COUNTIF($A$9:$A$228,$A513))</f>
        <v/>
      </c>
      <c r="G513" s="218" t="n"/>
      <c r="H513" s="218">
        <f>IF($A513="","",SUMIF($A$9:$A$228,$A513,$J$9:$J$228))</f>
        <v/>
      </c>
      <c r="I513" s="218" t="n"/>
      <c r="J513" s="218">
        <f t="array" ref="J513">IF($A513="","",IFERROR(INDEX(PRESUPUESTO!$M$10:$M$174,MATCH($A513,PRESUPUESTO!$A$10:$A$174,0)),0))</f>
        <v/>
      </c>
      <c r="K513" s="218">
        <f>IF($A513="","",N(J513)-N(H513))</f>
        <v/>
      </c>
      <c r="L513" s="4" t="n"/>
      <c r="M513" s="4" t="n"/>
      <c r="N513" s="4" t="n"/>
      <c r="O513" s="4" t="n"/>
      <c r="P513" s="4" t="n"/>
      <c r="Q513" s="4" t="n"/>
      <c r="R513" s="4" t="n"/>
      <c r="S513" s="4" t="n"/>
      <c r="T513" s="4" t="n"/>
      <c r="U513" s="4" t="n"/>
      <c r="V513" s="4" t="n"/>
      <c r="W513" s="4" t="n"/>
      <c r="X513" s="4" t="n"/>
      <c r="Y513" s="4" t="n"/>
      <c r="Z513" s="4" t="n"/>
    </row>
    <row r="514" ht="15.75" customHeight="1" s="371">
      <c r="A514" s="218" t="n"/>
      <c r="B514" s="218" t="n"/>
      <c r="C514" s="218" t="n"/>
      <c r="D514" s="218">
        <f t="array" ref="D514">IF($A514="","",IFERROR(INDEX(PRESUPUESTO!$B$10:$B$174,MATCH($A514,PRESUPUESTO!$A$10:$A$174,0)),"⚠ clave no existe"))</f>
        <v/>
      </c>
      <c r="E514" s="218" t="n"/>
      <c r="F514" s="218">
        <f>IF($A514="","",COUNTIF($A$9:$A$228,$A514))</f>
        <v/>
      </c>
      <c r="G514" s="218" t="n"/>
      <c r="H514" s="218">
        <f>IF($A514="","",SUMIF($A$9:$A$228,$A514,$J$9:$J$228))</f>
        <v/>
      </c>
      <c r="I514" s="218" t="n"/>
      <c r="J514" s="218">
        <f t="array" ref="J514">IF($A514="","",IFERROR(INDEX(PRESUPUESTO!$M$10:$M$174,MATCH($A514,PRESUPUESTO!$A$10:$A$174,0)),0))</f>
        <v/>
      </c>
      <c r="K514" s="218">
        <f>IF($A514="","",N(J514)-N(H514))</f>
        <v/>
      </c>
      <c r="L514" s="4" t="n"/>
      <c r="M514" s="4" t="n"/>
      <c r="N514" s="4" t="n"/>
      <c r="O514" s="4" t="n"/>
      <c r="P514" s="4" t="n"/>
      <c r="Q514" s="4" t="n"/>
      <c r="R514" s="4" t="n"/>
      <c r="S514" s="4" t="n"/>
      <c r="T514" s="4" t="n"/>
      <c r="U514" s="4" t="n"/>
      <c r="V514" s="4" t="n"/>
      <c r="W514" s="4" t="n"/>
      <c r="X514" s="4" t="n"/>
      <c r="Y514" s="4" t="n"/>
      <c r="Z514" s="4" t="n"/>
    </row>
    <row r="515" ht="15.75" customHeight="1" s="371">
      <c r="A515" s="218" t="n"/>
      <c r="B515" s="218" t="n"/>
      <c r="C515" s="218" t="n"/>
      <c r="D515" s="218">
        <f t="array" ref="D515">IF($A515="","",IFERROR(INDEX(PRESUPUESTO!$B$10:$B$174,MATCH($A515,PRESUPUESTO!$A$10:$A$174,0)),"⚠ clave no existe"))</f>
        <v/>
      </c>
      <c r="E515" s="218" t="n"/>
      <c r="F515" s="218">
        <f>IF($A515="","",COUNTIF($A$9:$A$228,$A515))</f>
        <v/>
      </c>
      <c r="G515" s="218" t="n"/>
      <c r="H515" s="218">
        <f>IF($A515="","",SUMIF($A$9:$A$228,$A515,$J$9:$J$228))</f>
        <v/>
      </c>
      <c r="I515" s="218" t="n"/>
      <c r="J515" s="218">
        <f t="array" ref="J515">IF($A515="","",IFERROR(INDEX(PRESUPUESTO!$M$10:$M$174,MATCH($A515,PRESUPUESTO!$A$10:$A$174,0)),0))</f>
        <v/>
      </c>
      <c r="K515" s="218">
        <f>IF($A515="","",N(J515)-N(H515))</f>
        <v/>
      </c>
      <c r="L515" s="4" t="n"/>
      <c r="M515" s="4" t="n"/>
      <c r="N515" s="4" t="n"/>
      <c r="O515" s="4" t="n"/>
      <c r="P515" s="4" t="n"/>
      <c r="Q515" s="4" t="n"/>
      <c r="R515" s="4" t="n"/>
      <c r="S515" s="4" t="n"/>
      <c r="T515" s="4" t="n"/>
      <c r="U515" s="4" t="n"/>
      <c r="V515" s="4" t="n"/>
      <c r="W515" s="4" t="n"/>
      <c r="X515" s="4" t="n"/>
      <c r="Y515" s="4" t="n"/>
      <c r="Z515" s="4" t="n"/>
    </row>
    <row r="516" ht="15.75" customHeight="1" s="371">
      <c r="A516" s="218" t="n"/>
      <c r="B516" s="218" t="n"/>
      <c r="C516" s="218" t="n"/>
      <c r="D516" s="218">
        <f t="array" ref="D516">IF($A516="","",IFERROR(INDEX(PRESUPUESTO!$B$10:$B$174,MATCH($A516,PRESUPUESTO!$A$10:$A$174,0)),"⚠ clave no existe"))</f>
        <v/>
      </c>
      <c r="E516" s="218" t="n"/>
      <c r="F516" s="218">
        <f>IF($A516="","",COUNTIF($A$9:$A$228,$A516))</f>
        <v/>
      </c>
      <c r="G516" s="218" t="n"/>
      <c r="H516" s="218">
        <f>IF($A516="","",SUMIF($A$9:$A$228,$A516,$J$9:$J$228))</f>
        <v/>
      </c>
      <c r="I516" s="218" t="n"/>
      <c r="J516" s="218">
        <f t="array" ref="J516">IF($A516="","",IFERROR(INDEX(PRESUPUESTO!$M$10:$M$174,MATCH($A516,PRESUPUESTO!$A$10:$A$174,0)),0))</f>
        <v/>
      </c>
      <c r="K516" s="218">
        <f>IF($A516="","",N(J516)-N(H516))</f>
        <v/>
      </c>
      <c r="L516" s="4" t="n"/>
      <c r="M516" s="4" t="n"/>
      <c r="N516" s="4" t="n"/>
      <c r="O516" s="4" t="n"/>
      <c r="P516" s="4" t="n"/>
      <c r="Q516" s="4" t="n"/>
      <c r="R516" s="4" t="n"/>
      <c r="S516" s="4" t="n"/>
      <c r="T516" s="4" t="n"/>
      <c r="U516" s="4" t="n"/>
      <c r="V516" s="4" t="n"/>
      <c r="W516" s="4" t="n"/>
      <c r="X516" s="4" t="n"/>
      <c r="Y516" s="4" t="n"/>
      <c r="Z516" s="4" t="n"/>
    </row>
    <row r="517" ht="15.75" customHeight="1" s="371">
      <c r="A517" s="218" t="n"/>
      <c r="B517" s="218" t="n"/>
      <c r="C517" s="218" t="n"/>
      <c r="D517" s="218">
        <f t="array" ref="D517">IF($A517="","",IFERROR(INDEX(PRESUPUESTO!$B$10:$B$174,MATCH($A517,PRESUPUESTO!$A$10:$A$174,0)),"⚠ clave no existe"))</f>
        <v/>
      </c>
      <c r="E517" s="218" t="n"/>
      <c r="F517" s="218">
        <f>IF($A517="","",COUNTIF($A$9:$A$228,$A517))</f>
        <v/>
      </c>
      <c r="G517" s="218" t="n"/>
      <c r="H517" s="218">
        <f>IF($A517="","",SUMIF($A$9:$A$228,$A517,$J$9:$J$228))</f>
        <v/>
      </c>
      <c r="I517" s="218" t="n"/>
      <c r="J517" s="218">
        <f t="array" ref="J517">IF($A517="","",IFERROR(INDEX(PRESUPUESTO!$M$10:$M$174,MATCH($A517,PRESUPUESTO!$A$10:$A$174,0)),0))</f>
        <v/>
      </c>
      <c r="K517" s="218">
        <f>IF($A517="","",N(J517)-N(H517))</f>
        <v/>
      </c>
      <c r="L517" s="4" t="n"/>
      <c r="M517" s="4" t="n"/>
      <c r="N517" s="4" t="n"/>
      <c r="O517" s="4" t="n"/>
      <c r="P517" s="4" t="n"/>
      <c r="Q517" s="4" t="n"/>
      <c r="R517" s="4" t="n"/>
      <c r="S517" s="4" t="n"/>
      <c r="T517" s="4" t="n"/>
      <c r="U517" s="4" t="n"/>
      <c r="V517" s="4" t="n"/>
      <c r="W517" s="4" t="n"/>
      <c r="X517" s="4" t="n"/>
      <c r="Y517" s="4" t="n"/>
      <c r="Z517" s="4" t="n"/>
    </row>
    <row r="518" ht="15.75" customHeight="1" s="371">
      <c r="A518" s="218" t="n"/>
      <c r="B518" s="218" t="n"/>
      <c r="C518" s="218" t="n"/>
      <c r="D518" s="218">
        <f t="array" ref="D518">IF($A518="","",IFERROR(INDEX(PRESUPUESTO!$B$10:$B$174,MATCH($A518,PRESUPUESTO!$A$10:$A$174,0)),"⚠ clave no existe"))</f>
        <v/>
      </c>
      <c r="E518" s="218" t="n"/>
      <c r="F518" s="218">
        <f>IF($A518="","",COUNTIF($A$9:$A$228,$A518))</f>
        <v/>
      </c>
      <c r="G518" s="218" t="n"/>
      <c r="H518" s="218">
        <f>IF($A518="","",SUMIF($A$9:$A$228,$A518,$J$9:$J$228))</f>
        <v/>
      </c>
      <c r="I518" s="218" t="n"/>
      <c r="J518" s="218">
        <f t="array" ref="J518">IF($A518="","",IFERROR(INDEX(PRESUPUESTO!$M$10:$M$174,MATCH($A518,PRESUPUESTO!$A$10:$A$174,0)),0))</f>
        <v/>
      </c>
      <c r="K518" s="218">
        <f>IF($A518="","",N(J518)-N(H518))</f>
        <v/>
      </c>
      <c r="L518" s="4" t="n"/>
      <c r="M518" s="4" t="n"/>
      <c r="N518" s="4" t="n"/>
      <c r="O518" s="4" t="n"/>
      <c r="P518" s="4" t="n"/>
      <c r="Q518" s="4" t="n"/>
      <c r="R518" s="4" t="n"/>
      <c r="S518" s="4" t="n"/>
      <c r="T518" s="4" t="n"/>
      <c r="U518" s="4" t="n"/>
      <c r="V518" s="4" t="n"/>
      <c r="W518" s="4" t="n"/>
      <c r="X518" s="4" t="n"/>
      <c r="Y518" s="4" t="n"/>
      <c r="Z518" s="4" t="n"/>
    </row>
    <row r="519" ht="15.75" customHeight="1" s="371">
      <c r="A519" s="218" t="n"/>
      <c r="B519" s="218" t="n"/>
      <c r="C519" s="218" t="n"/>
      <c r="D519" s="218">
        <f t="array" ref="D519">IF($A519="","",IFERROR(INDEX(PRESUPUESTO!$B$10:$B$174,MATCH($A519,PRESUPUESTO!$A$10:$A$174,0)),"⚠ clave no existe"))</f>
        <v/>
      </c>
      <c r="E519" s="218" t="n"/>
      <c r="F519" s="218">
        <f>IF($A519="","",COUNTIF($A$9:$A$228,$A519))</f>
        <v/>
      </c>
      <c r="G519" s="218" t="n"/>
      <c r="H519" s="218">
        <f>IF($A519="","",SUMIF($A$9:$A$228,$A519,$J$9:$J$228))</f>
        <v/>
      </c>
      <c r="I519" s="218" t="n"/>
      <c r="J519" s="218">
        <f t="array" ref="J519">IF($A519="","",IFERROR(INDEX(PRESUPUESTO!$M$10:$M$174,MATCH($A519,PRESUPUESTO!$A$10:$A$174,0)),0))</f>
        <v/>
      </c>
      <c r="K519" s="218">
        <f>IF($A519="","",N(J519)-N(H519))</f>
        <v/>
      </c>
      <c r="L519" s="4" t="n"/>
      <c r="M519" s="4" t="n"/>
      <c r="N519" s="4" t="n"/>
      <c r="O519" s="4" t="n"/>
      <c r="P519" s="4" t="n"/>
      <c r="Q519" s="4" t="n"/>
      <c r="R519" s="4" t="n"/>
      <c r="S519" s="4" t="n"/>
      <c r="T519" s="4" t="n"/>
      <c r="U519" s="4" t="n"/>
      <c r="V519" s="4" t="n"/>
      <c r="W519" s="4" t="n"/>
      <c r="X519" s="4" t="n"/>
      <c r="Y519" s="4" t="n"/>
      <c r="Z519" s="4" t="n"/>
    </row>
    <row r="520" ht="15.75" customHeight="1" s="371">
      <c r="A520" s="218" t="n"/>
      <c r="B520" s="218" t="n"/>
      <c r="C520" s="218" t="n"/>
      <c r="D520" s="218" t="n"/>
      <c r="E520" s="218" t="n"/>
      <c r="F520" s="218" t="n"/>
      <c r="G520" s="218" t="n"/>
      <c r="H520" s="218" t="n"/>
      <c r="I520" s="218" t="n"/>
      <c r="J520" s="218" t="n"/>
      <c r="K520" s="218" t="n"/>
      <c r="L520" s="4" t="n"/>
      <c r="M520" s="4" t="n"/>
      <c r="N520" s="4" t="n"/>
      <c r="O520" s="4" t="n"/>
      <c r="P520" s="4" t="n"/>
      <c r="Q520" s="4" t="n"/>
      <c r="R520" s="4" t="n"/>
      <c r="S520" s="4" t="n"/>
      <c r="T520" s="4" t="n"/>
      <c r="U520" s="4" t="n"/>
      <c r="V520" s="4" t="n"/>
      <c r="W520" s="4" t="n"/>
      <c r="X520" s="4" t="n"/>
      <c r="Y520" s="4" t="n"/>
      <c r="Z520" s="4" t="n"/>
    </row>
    <row r="521" ht="15.75" customHeight="1" s="371">
      <c r="A521" s="218" t="n"/>
      <c r="B521" s="218" t="n"/>
      <c r="C521" s="218" t="n"/>
      <c r="D521" s="218" t="n"/>
      <c r="E521" s="218" t="n"/>
      <c r="F521" s="218" t="n"/>
      <c r="G521" s="218" t="n"/>
      <c r="H521" s="218" t="n"/>
      <c r="I521" s="218" t="n"/>
      <c r="J521" s="218" t="n"/>
      <c r="K521" s="218" t="n"/>
      <c r="L521" s="4" t="n"/>
      <c r="M521" s="4" t="n"/>
      <c r="N521" s="4" t="n"/>
      <c r="O521" s="4" t="n"/>
      <c r="P521" s="4" t="n"/>
      <c r="Q521" s="4" t="n"/>
      <c r="R521" s="4" t="n"/>
      <c r="S521" s="4" t="n"/>
      <c r="T521" s="4" t="n"/>
      <c r="U521" s="4" t="n"/>
      <c r="V521" s="4" t="n"/>
      <c r="W521" s="4" t="n"/>
      <c r="X521" s="4" t="n"/>
      <c r="Y521" s="4" t="n"/>
      <c r="Z521" s="4" t="n"/>
    </row>
    <row r="522" ht="15.75" customHeight="1" s="371">
      <c r="A522" s="218" t="n"/>
      <c r="B522" s="218" t="n"/>
      <c r="C522" s="218" t="n"/>
      <c r="D522" s="218" t="n"/>
      <c r="E522" s="218" t="n"/>
      <c r="F522" s="218" t="n"/>
      <c r="G522" s="218" t="n"/>
      <c r="H522" s="218" t="n"/>
      <c r="I522" s="218" t="n"/>
      <c r="J522" s="218" t="n"/>
      <c r="K522" s="218" t="n"/>
      <c r="L522" s="4" t="n"/>
      <c r="M522" s="4" t="n"/>
      <c r="N522" s="4" t="n"/>
      <c r="O522" s="4" t="n"/>
      <c r="P522" s="4" t="n"/>
      <c r="Q522" s="4" t="n"/>
      <c r="R522" s="4" t="n"/>
      <c r="S522" s="4" t="n"/>
      <c r="T522" s="4" t="n"/>
      <c r="U522" s="4" t="n"/>
      <c r="V522" s="4" t="n"/>
      <c r="W522" s="4" t="n"/>
      <c r="X522" s="4" t="n"/>
      <c r="Y522" s="4" t="n"/>
      <c r="Z522" s="4" t="n"/>
    </row>
    <row r="523" ht="15.75" customHeight="1" s="371">
      <c r="A523" s="218" t="n"/>
      <c r="B523" s="218" t="n"/>
      <c r="C523" s="218" t="n"/>
      <c r="D523" s="218" t="n"/>
      <c r="E523" s="218" t="n"/>
      <c r="F523" s="218" t="n"/>
      <c r="G523" s="218" t="n"/>
      <c r="H523" s="218" t="n"/>
      <c r="I523" s="218" t="n"/>
      <c r="J523" s="218" t="n"/>
      <c r="K523" s="218" t="n"/>
      <c r="L523" s="4" t="n"/>
      <c r="M523" s="4" t="n"/>
      <c r="N523" s="4" t="n"/>
      <c r="O523" s="4" t="n"/>
      <c r="P523" s="4" t="n"/>
      <c r="Q523" s="4" t="n"/>
      <c r="R523" s="4" t="n"/>
      <c r="S523" s="4" t="n"/>
      <c r="T523" s="4" t="n"/>
      <c r="U523" s="4" t="n"/>
      <c r="V523" s="4" t="n"/>
      <c r="W523" s="4" t="n"/>
      <c r="X523" s="4" t="n"/>
      <c r="Y523" s="4" t="n"/>
      <c r="Z523" s="4" t="n"/>
    </row>
    <row r="524" ht="15.75" customHeight="1" s="371">
      <c r="A524" s="218" t="n"/>
      <c r="B524" s="218" t="n"/>
      <c r="C524" s="218" t="n"/>
      <c r="D524" s="218" t="n"/>
      <c r="E524" s="218" t="n"/>
      <c r="F524" s="218" t="n"/>
      <c r="G524" s="218" t="n"/>
      <c r="H524" s="218" t="n"/>
      <c r="I524" s="218" t="n"/>
      <c r="J524" s="218" t="n"/>
      <c r="K524" s="218" t="n"/>
      <c r="L524" s="4" t="n"/>
      <c r="M524" s="4" t="n"/>
      <c r="N524" s="4" t="n"/>
      <c r="O524" s="4" t="n"/>
      <c r="P524" s="4" t="n"/>
      <c r="Q524" s="4" t="n"/>
      <c r="R524" s="4" t="n"/>
      <c r="S524" s="4" t="n"/>
      <c r="T524" s="4" t="n"/>
      <c r="U524" s="4" t="n"/>
      <c r="V524" s="4" t="n"/>
      <c r="W524" s="4" t="n"/>
      <c r="X524" s="4" t="n"/>
      <c r="Y524" s="4" t="n"/>
      <c r="Z524" s="4" t="n"/>
    </row>
    <row r="525" ht="15.75" customHeight="1" s="371">
      <c r="A525" s="218" t="n"/>
      <c r="B525" s="218" t="n"/>
      <c r="C525" s="218" t="n"/>
      <c r="D525" s="218" t="n"/>
      <c r="E525" s="218" t="n"/>
      <c r="F525" s="218" t="n"/>
      <c r="G525" s="218" t="n"/>
      <c r="H525" s="218" t="n"/>
      <c r="I525" s="218" t="n"/>
      <c r="J525" s="218" t="n"/>
      <c r="K525" s="218" t="n"/>
      <c r="L525" s="4" t="n"/>
      <c r="M525" s="4" t="n"/>
      <c r="N525" s="4" t="n"/>
      <c r="O525" s="4" t="n"/>
      <c r="P525" s="4" t="n"/>
      <c r="Q525" s="4" t="n"/>
      <c r="R525" s="4" t="n"/>
      <c r="S525" s="4" t="n"/>
      <c r="T525" s="4" t="n"/>
      <c r="U525" s="4" t="n"/>
      <c r="V525" s="4" t="n"/>
      <c r="W525" s="4" t="n"/>
      <c r="X525" s="4" t="n"/>
      <c r="Y525" s="4" t="n"/>
      <c r="Z525" s="4" t="n"/>
    </row>
    <row r="526" ht="15.75" customHeight="1" s="371">
      <c r="A526" s="218" t="n"/>
      <c r="B526" s="218" t="n"/>
      <c r="C526" s="218" t="n"/>
      <c r="D526" s="218" t="n"/>
      <c r="E526" s="218" t="n"/>
      <c r="F526" s="218" t="n"/>
      <c r="G526" s="218" t="n"/>
      <c r="H526" s="218" t="n"/>
      <c r="I526" s="218" t="n"/>
      <c r="J526" s="218" t="n"/>
      <c r="K526" s="218" t="n"/>
      <c r="L526" s="4" t="n"/>
      <c r="M526" s="4" t="n"/>
      <c r="N526" s="4" t="n"/>
      <c r="O526" s="4" t="n"/>
      <c r="P526" s="4" t="n"/>
      <c r="Q526" s="4" t="n"/>
      <c r="R526" s="4" t="n"/>
      <c r="S526" s="4" t="n"/>
      <c r="T526" s="4" t="n"/>
      <c r="U526" s="4" t="n"/>
      <c r="V526" s="4" t="n"/>
      <c r="W526" s="4" t="n"/>
      <c r="X526" s="4" t="n"/>
      <c r="Y526" s="4" t="n"/>
      <c r="Z526" s="4" t="n"/>
    </row>
    <row r="527" ht="15.75" customHeight="1" s="371">
      <c r="A527" s="218" t="n"/>
      <c r="B527" s="218" t="n"/>
      <c r="C527" s="218" t="n"/>
      <c r="D527" s="218" t="n"/>
      <c r="E527" s="218" t="n"/>
      <c r="F527" s="218" t="n"/>
      <c r="G527" s="218" t="n"/>
      <c r="H527" s="218" t="n"/>
      <c r="I527" s="218" t="n"/>
      <c r="J527" s="218" t="n"/>
      <c r="K527" s="218" t="n"/>
      <c r="L527" s="4" t="n"/>
      <c r="M527" s="4" t="n"/>
      <c r="N527" s="4" t="n"/>
      <c r="O527" s="4" t="n"/>
      <c r="P527" s="4" t="n"/>
      <c r="Q527" s="4" t="n"/>
      <c r="R527" s="4" t="n"/>
      <c r="S527" s="4" t="n"/>
      <c r="T527" s="4" t="n"/>
      <c r="U527" s="4" t="n"/>
      <c r="V527" s="4" t="n"/>
      <c r="W527" s="4" t="n"/>
      <c r="X527" s="4" t="n"/>
      <c r="Y527" s="4" t="n"/>
      <c r="Z527" s="4" t="n"/>
    </row>
    <row r="528" ht="15.75" customHeight="1" s="371">
      <c r="A528" s="218" t="n"/>
      <c r="B528" s="218" t="n"/>
      <c r="C528" s="218" t="n"/>
      <c r="D528" s="218" t="n"/>
      <c r="E528" s="218" t="n"/>
      <c r="F528" s="218" t="n"/>
      <c r="G528" s="218" t="n"/>
      <c r="H528" s="218" t="n"/>
      <c r="I528" s="218" t="n"/>
      <c r="J528" s="218" t="n"/>
      <c r="K528" s="218" t="n"/>
      <c r="L528" s="4" t="n"/>
      <c r="M528" s="4" t="n"/>
      <c r="N528" s="4" t="n"/>
      <c r="O528" s="4" t="n"/>
      <c r="P528" s="4" t="n"/>
      <c r="Q528" s="4" t="n"/>
      <c r="R528" s="4" t="n"/>
      <c r="S528" s="4" t="n"/>
      <c r="T528" s="4" t="n"/>
      <c r="U528" s="4" t="n"/>
      <c r="V528" s="4" t="n"/>
      <c r="W528" s="4" t="n"/>
      <c r="X528" s="4" t="n"/>
      <c r="Y528" s="4" t="n"/>
      <c r="Z528" s="4" t="n"/>
    </row>
    <row r="529" ht="15.75" customHeight="1" s="371">
      <c r="A529" s="218" t="n"/>
      <c r="B529" s="218" t="n"/>
      <c r="C529" s="218" t="n"/>
      <c r="D529" s="218" t="n"/>
      <c r="E529" s="218" t="n"/>
      <c r="F529" s="218" t="n"/>
      <c r="G529" s="218" t="n"/>
      <c r="H529" s="218" t="n"/>
      <c r="I529" s="218" t="n"/>
      <c r="J529" s="218" t="n"/>
      <c r="K529" s="218" t="n"/>
      <c r="L529" s="4" t="n"/>
      <c r="M529" s="4" t="n"/>
      <c r="N529" s="4" t="n"/>
      <c r="O529" s="4" t="n"/>
      <c r="P529" s="4" t="n"/>
      <c r="Q529" s="4" t="n"/>
      <c r="R529" s="4" t="n"/>
      <c r="S529" s="4" t="n"/>
      <c r="T529" s="4" t="n"/>
      <c r="U529" s="4" t="n"/>
      <c r="V529" s="4" t="n"/>
      <c r="W529" s="4" t="n"/>
      <c r="X529" s="4" t="n"/>
      <c r="Y529" s="4" t="n"/>
      <c r="Z529" s="4" t="n"/>
    </row>
    <row r="530" ht="15.75" customHeight="1" s="371">
      <c r="A530" s="218" t="n"/>
      <c r="B530" s="218" t="n"/>
      <c r="C530" s="218" t="n"/>
      <c r="D530" s="218" t="n"/>
      <c r="E530" s="218" t="n"/>
      <c r="F530" s="218" t="n"/>
      <c r="G530" s="218" t="n"/>
      <c r="H530" s="218" t="n"/>
      <c r="I530" s="218" t="n"/>
      <c r="J530" s="218" t="n"/>
      <c r="K530" s="218" t="n"/>
      <c r="L530" s="4" t="n"/>
      <c r="M530" s="4" t="n"/>
      <c r="N530" s="4" t="n"/>
      <c r="O530" s="4" t="n"/>
      <c r="P530" s="4" t="n"/>
      <c r="Q530" s="4" t="n"/>
      <c r="R530" s="4" t="n"/>
      <c r="S530" s="4" t="n"/>
      <c r="T530" s="4" t="n"/>
      <c r="U530" s="4" t="n"/>
      <c r="V530" s="4" t="n"/>
      <c r="W530" s="4" t="n"/>
      <c r="X530" s="4" t="n"/>
      <c r="Y530" s="4" t="n"/>
      <c r="Z530" s="4" t="n"/>
    </row>
    <row r="531" ht="15.75" customHeight="1" s="371">
      <c r="A531" s="218" t="n"/>
      <c r="B531" s="218" t="n"/>
      <c r="C531" s="218" t="n"/>
      <c r="D531" s="218" t="n"/>
      <c r="E531" s="218" t="n"/>
      <c r="F531" s="218" t="n"/>
      <c r="G531" s="218" t="n"/>
      <c r="H531" s="218" t="n"/>
      <c r="I531" s="218" t="n"/>
      <c r="J531" s="218" t="n"/>
      <c r="K531" s="218" t="n"/>
      <c r="L531" s="4" t="n"/>
      <c r="M531" s="4" t="n"/>
      <c r="N531" s="4" t="n"/>
      <c r="O531" s="4" t="n"/>
      <c r="P531" s="4" t="n"/>
      <c r="Q531" s="4" t="n"/>
      <c r="R531" s="4" t="n"/>
      <c r="S531" s="4" t="n"/>
      <c r="T531" s="4" t="n"/>
      <c r="U531" s="4" t="n"/>
      <c r="V531" s="4" t="n"/>
      <c r="W531" s="4" t="n"/>
      <c r="X531" s="4" t="n"/>
      <c r="Y531" s="4" t="n"/>
      <c r="Z531" s="4" t="n"/>
    </row>
    <row r="532" ht="15.75" customHeight="1" s="371">
      <c r="A532" s="218" t="n"/>
      <c r="B532" s="218" t="n"/>
      <c r="C532" s="218" t="n"/>
      <c r="D532" s="218" t="n"/>
      <c r="E532" s="218" t="n"/>
      <c r="F532" s="218" t="n"/>
      <c r="G532" s="218" t="n"/>
      <c r="H532" s="218" t="n"/>
      <c r="I532" s="218" t="n"/>
      <c r="J532" s="218" t="n"/>
      <c r="K532" s="218" t="n"/>
      <c r="L532" s="4" t="n"/>
      <c r="M532" s="4" t="n"/>
      <c r="N532" s="4" t="n"/>
      <c r="O532" s="4" t="n"/>
      <c r="P532" s="4" t="n"/>
      <c r="Q532" s="4" t="n"/>
      <c r="R532" s="4" t="n"/>
      <c r="S532" s="4" t="n"/>
      <c r="T532" s="4" t="n"/>
      <c r="U532" s="4" t="n"/>
      <c r="V532" s="4" t="n"/>
      <c r="W532" s="4" t="n"/>
      <c r="X532" s="4" t="n"/>
      <c r="Y532" s="4" t="n"/>
      <c r="Z532" s="4" t="n"/>
    </row>
    <row r="533" ht="15.75" customHeight="1" s="371">
      <c r="A533" s="218" t="n"/>
      <c r="B533" s="218" t="n"/>
      <c r="C533" s="218" t="n"/>
      <c r="D533" s="218" t="n"/>
      <c r="E533" s="218" t="n"/>
      <c r="F533" s="218" t="n"/>
      <c r="G533" s="218" t="n"/>
      <c r="H533" s="218" t="n"/>
      <c r="I533" s="218" t="n"/>
      <c r="J533" s="218" t="n"/>
      <c r="K533" s="218" t="n"/>
      <c r="L533" s="4" t="n"/>
      <c r="M533" s="4" t="n"/>
      <c r="N533" s="4" t="n"/>
      <c r="O533" s="4" t="n"/>
      <c r="P533" s="4" t="n"/>
      <c r="Q533" s="4" t="n"/>
      <c r="R533" s="4" t="n"/>
      <c r="S533" s="4" t="n"/>
      <c r="T533" s="4" t="n"/>
      <c r="U533" s="4" t="n"/>
      <c r="V533" s="4" t="n"/>
      <c r="W533" s="4" t="n"/>
      <c r="X533" s="4" t="n"/>
      <c r="Y533" s="4" t="n"/>
      <c r="Z533" s="4" t="n"/>
    </row>
    <row r="534" ht="15.75" customHeight="1" s="371">
      <c r="A534" s="218" t="n"/>
      <c r="B534" s="218" t="n"/>
      <c r="C534" s="218" t="n"/>
      <c r="D534" s="218" t="n"/>
      <c r="E534" s="218" t="n"/>
      <c r="F534" s="218" t="n"/>
      <c r="G534" s="218" t="n"/>
      <c r="H534" s="218" t="n"/>
      <c r="I534" s="218" t="n"/>
      <c r="J534" s="218" t="n"/>
      <c r="K534" s="218" t="n"/>
      <c r="L534" s="4" t="n"/>
      <c r="M534" s="4" t="n"/>
      <c r="N534" s="4" t="n"/>
      <c r="O534" s="4" t="n"/>
      <c r="P534" s="4" t="n"/>
      <c r="Q534" s="4" t="n"/>
      <c r="R534" s="4" t="n"/>
      <c r="S534" s="4" t="n"/>
      <c r="T534" s="4" t="n"/>
      <c r="U534" s="4" t="n"/>
      <c r="V534" s="4" t="n"/>
      <c r="W534" s="4" t="n"/>
      <c r="X534" s="4" t="n"/>
      <c r="Y534" s="4" t="n"/>
      <c r="Z534" s="4" t="n"/>
    </row>
    <row r="535" ht="15.75" customHeight="1" s="371">
      <c r="A535" s="218" t="n"/>
      <c r="B535" s="218" t="n"/>
      <c r="C535" s="218" t="n"/>
      <c r="D535" s="218" t="n"/>
      <c r="E535" s="218" t="n"/>
      <c r="F535" s="218" t="n"/>
      <c r="G535" s="218" t="n"/>
      <c r="H535" s="218" t="n"/>
      <c r="I535" s="218" t="n"/>
      <c r="J535" s="218" t="n"/>
      <c r="K535" s="218" t="n"/>
      <c r="L535" s="4" t="n"/>
      <c r="M535" s="4" t="n"/>
      <c r="N535" s="4" t="n"/>
      <c r="O535" s="4" t="n"/>
      <c r="P535" s="4" t="n"/>
      <c r="Q535" s="4" t="n"/>
      <c r="R535" s="4" t="n"/>
      <c r="S535" s="4" t="n"/>
      <c r="T535" s="4" t="n"/>
      <c r="U535" s="4" t="n"/>
      <c r="V535" s="4" t="n"/>
      <c r="W535" s="4" t="n"/>
      <c r="X535" s="4" t="n"/>
      <c r="Y535" s="4" t="n"/>
      <c r="Z535" s="4" t="n"/>
    </row>
    <row r="536" ht="15.75" customHeight="1" s="371">
      <c r="A536" s="218" t="n"/>
      <c r="B536" s="218" t="n"/>
      <c r="C536" s="218" t="n"/>
      <c r="D536" s="218" t="n"/>
      <c r="E536" s="218" t="n"/>
      <c r="F536" s="218" t="n"/>
      <c r="G536" s="218" t="n"/>
      <c r="H536" s="218" t="n"/>
      <c r="I536" s="218" t="n"/>
      <c r="J536" s="218" t="n"/>
      <c r="K536" s="218" t="n"/>
      <c r="L536" s="4" t="n"/>
      <c r="M536" s="4" t="n"/>
      <c r="N536" s="4" t="n"/>
      <c r="O536" s="4" t="n"/>
      <c r="P536" s="4" t="n"/>
      <c r="Q536" s="4" t="n"/>
      <c r="R536" s="4" t="n"/>
      <c r="S536" s="4" t="n"/>
      <c r="T536" s="4" t="n"/>
      <c r="U536" s="4" t="n"/>
      <c r="V536" s="4" t="n"/>
      <c r="W536" s="4" t="n"/>
      <c r="X536" s="4" t="n"/>
      <c r="Y536" s="4" t="n"/>
      <c r="Z536" s="4" t="n"/>
    </row>
    <row r="537" ht="15.75" customHeight="1" s="371">
      <c r="A537" s="218" t="n"/>
      <c r="B537" s="218" t="n"/>
      <c r="C537" s="218" t="n"/>
      <c r="D537" s="218" t="n"/>
      <c r="E537" s="218" t="n"/>
      <c r="F537" s="218" t="n"/>
      <c r="G537" s="218" t="n"/>
      <c r="H537" s="218" t="n"/>
      <c r="I537" s="218" t="n"/>
      <c r="J537" s="218" t="n"/>
      <c r="K537" s="218" t="n"/>
      <c r="L537" s="4" t="n"/>
      <c r="M537" s="4" t="n"/>
      <c r="N537" s="4" t="n"/>
      <c r="O537" s="4" t="n"/>
      <c r="P537" s="4" t="n"/>
      <c r="Q537" s="4" t="n"/>
      <c r="R537" s="4" t="n"/>
      <c r="S537" s="4" t="n"/>
      <c r="T537" s="4" t="n"/>
      <c r="U537" s="4" t="n"/>
      <c r="V537" s="4" t="n"/>
      <c r="W537" s="4" t="n"/>
      <c r="X537" s="4" t="n"/>
      <c r="Y537" s="4" t="n"/>
      <c r="Z537" s="4" t="n"/>
    </row>
    <row r="538" ht="15.75" customHeight="1" s="371">
      <c r="A538" s="218" t="n"/>
      <c r="B538" s="218" t="n"/>
      <c r="C538" s="218" t="n"/>
      <c r="D538" s="218" t="n"/>
      <c r="E538" s="218" t="n"/>
      <c r="F538" s="218" t="n"/>
      <c r="G538" s="218" t="n"/>
      <c r="H538" s="218" t="n"/>
      <c r="I538" s="218" t="n"/>
      <c r="J538" s="218" t="n"/>
      <c r="K538" s="218" t="n"/>
      <c r="L538" s="4" t="n"/>
      <c r="M538" s="4" t="n"/>
      <c r="N538" s="4" t="n"/>
      <c r="O538" s="4" t="n"/>
      <c r="P538" s="4" t="n"/>
      <c r="Q538" s="4" t="n"/>
      <c r="R538" s="4" t="n"/>
      <c r="S538" s="4" t="n"/>
      <c r="T538" s="4" t="n"/>
      <c r="U538" s="4" t="n"/>
      <c r="V538" s="4" t="n"/>
      <c r="W538" s="4" t="n"/>
      <c r="X538" s="4" t="n"/>
      <c r="Y538" s="4" t="n"/>
      <c r="Z538" s="4" t="n"/>
    </row>
    <row r="539" ht="15.75" customHeight="1" s="371">
      <c r="A539" s="218" t="n"/>
      <c r="B539" s="218" t="n"/>
      <c r="C539" s="218" t="n"/>
      <c r="D539" s="218" t="n"/>
      <c r="E539" s="218" t="n"/>
      <c r="F539" s="218" t="n"/>
      <c r="G539" s="218" t="n"/>
      <c r="H539" s="218" t="n"/>
      <c r="I539" s="218" t="n"/>
      <c r="J539" s="218" t="n"/>
      <c r="K539" s="218" t="n"/>
      <c r="L539" s="4" t="n"/>
      <c r="M539" s="4" t="n"/>
      <c r="N539" s="4" t="n"/>
      <c r="O539" s="4" t="n"/>
      <c r="P539" s="4" t="n"/>
      <c r="Q539" s="4" t="n"/>
      <c r="R539" s="4" t="n"/>
      <c r="S539" s="4" t="n"/>
      <c r="T539" s="4" t="n"/>
      <c r="U539" s="4" t="n"/>
      <c r="V539" s="4" t="n"/>
      <c r="W539" s="4" t="n"/>
      <c r="X539" s="4" t="n"/>
      <c r="Y539" s="4" t="n"/>
      <c r="Z539" s="4" t="n"/>
    </row>
    <row r="540" ht="15.75" customHeight="1" s="371">
      <c r="A540" s="218" t="n"/>
      <c r="B540" s="218" t="n"/>
      <c r="C540" s="218" t="n"/>
      <c r="D540" s="218" t="n"/>
      <c r="E540" s="218" t="n"/>
      <c r="F540" s="218" t="n"/>
      <c r="G540" s="218" t="n"/>
      <c r="H540" s="218" t="n"/>
      <c r="I540" s="218" t="n"/>
      <c r="J540" s="218" t="n"/>
      <c r="K540" s="218" t="n"/>
      <c r="L540" s="4" t="n"/>
      <c r="M540" s="4" t="n"/>
      <c r="N540" s="4" t="n"/>
      <c r="O540" s="4" t="n"/>
      <c r="P540" s="4" t="n"/>
      <c r="Q540" s="4" t="n"/>
      <c r="R540" s="4" t="n"/>
      <c r="S540" s="4" t="n"/>
      <c r="T540" s="4" t="n"/>
      <c r="U540" s="4" t="n"/>
      <c r="V540" s="4" t="n"/>
      <c r="W540" s="4" t="n"/>
      <c r="X540" s="4" t="n"/>
      <c r="Y540" s="4" t="n"/>
      <c r="Z540" s="4" t="n"/>
    </row>
    <row r="541" ht="15.75" customHeight="1" s="371">
      <c r="A541" s="218" t="n"/>
      <c r="B541" s="218" t="n"/>
      <c r="C541" s="218" t="n"/>
      <c r="D541" s="218" t="n"/>
      <c r="E541" s="218" t="n"/>
      <c r="F541" s="218" t="n"/>
      <c r="G541" s="218" t="n"/>
      <c r="H541" s="218" t="n"/>
      <c r="I541" s="218" t="n"/>
      <c r="J541" s="218" t="n"/>
      <c r="K541" s="218" t="n"/>
      <c r="L541" s="4" t="n"/>
      <c r="M541" s="4" t="n"/>
      <c r="N541" s="4" t="n"/>
      <c r="O541" s="4" t="n"/>
      <c r="P541" s="4" t="n"/>
      <c r="Q541" s="4" t="n"/>
      <c r="R541" s="4" t="n"/>
      <c r="S541" s="4" t="n"/>
      <c r="T541" s="4" t="n"/>
      <c r="U541" s="4" t="n"/>
      <c r="V541" s="4" t="n"/>
      <c r="W541" s="4" t="n"/>
      <c r="X541" s="4" t="n"/>
      <c r="Y541" s="4" t="n"/>
      <c r="Z541" s="4" t="n"/>
    </row>
    <row r="542" ht="15.75" customHeight="1" s="371">
      <c r="A542" s="218" t="n"/>
      <c r="B542" s="218" t="n"/>
      <c r="C542" s="218" t="n"/>
      <c r="D542" s="218" t="n"/>
      <c r="E542" s="218" t="n"/>
      <c r="F542" s="218" t="n"/>
      <c r="G542" s="218" t="n"/>
      <c r="H542" s="218" t="n"/>
      <c r="I542" s="218" t="n"/>
      <c r="J542" s="218" t="n"/>
      <c r="K542" s="218" t="n"/>
      <c r="L542" s="4" t="n"/>
      <c r="M542" s="4" t="n"/>
      <c r="N542" s="4" t="n"/>
      <c r="O542" s="4" t="n"/>
      <c r="P542" s="4" t="n"/>
      <c r="Q542" s="4" t="n"/>
      <c r="R542" s="4" t="n"/>
      <c r="S542" s="4" t="n"/>
      <c r="T542" s="4" t="n"/>
      <c r="U542" s="4" t="n"/>
      <c r="V542" s="4" t="n"/>
      <c r="W542" s="4" t="n"/>
      <c r="X542" s="4" t="n"/>
      <c r="Y542" s="4" t="n"/>
      <c r="Z542" s="4" t="n"/>
    </row>
    <row r="543" ht="15.75" customHeight="1" s="371">
      <c r="A543" s="218" t="n"/>
      <c r="B543" s="218" t="n"/>
      <c r="C543" s="218" t="n"/>
      <c r="D543" s="218" t="n"/>
      <c r="E543" s="218" t="n"/>
      <c r="F543" s="218" t="n"/>
      <c r="G543" s="218" t="n"/>
      <c r="H543" s="218" t="n"/>
      <c r="I543" s="218" t="n"/>
      <c r="J543" s="218" t="n"/>
      <c r="K543" s="218" t="n"/>
      <c r="L543" s="4" t="n"/>
      <c r="M543" s="4" t="n"/>
      <c r="N543" s="4" t="n"/>
      <c r="O543" s="4" t="n"/>
      <c r="P543" s="4" t="n"/>
      <c r="Q543" s="4" t="n"/>
      <c r="R543" s="4" t="n"/>
      <c r="S543" s="4" t="n"/>
      <c r="T543" s="4" t="n"/>
      <c r="U543" s="4" t="n"/>
      <c r="V543" s="4" t="n"/>
      <c r="W543" s="4" t="n"/>
      <c r="X543" s="4" t="n"/>
      <c r="Y543" s="4" t="n"/>
      <c r="Z543" s="4" t="n"/>
    </row>
    <row r="544" ht="15.75" customHeight="1" s="371">
      <c r="A544" s="218" t="n"/>
      <c r="B544" s="218" t="n"/>
      <c r="C544" s="218" t="n"/>
      <c r="D544" s="218" t="n"/>
      <c r="E544" s="218" t="n"/>
      <c r="F544" s="218" t="n"/>
      <c r="G544" s="218" t="n"/>
      <c r="H544" s="218" t="n"/>
      <c r="I544" s="218" t="n"/>
      <c r="J544" s="218" t="n"/>
      <c r="K544" s="218" t="n"/>
      <c r="L544" s="4" t="n"/>
      <c r="M544" s="4" t="n"/>
      <c r="N544" s="4" t="n"/>
      <c r="O544" s="4" t="n"/>
      <c r="P544" s="4" t="n"/>
      <c r="Q544" s="4" t="n"/>
      <c r="R544" s="4" t="n"/>
      <c r="S544" s="4" t="n"/>
      <c r="T544" s="4" t="n"/>
      <c r="U544" s="4" t="n"/>
      <c r="V544" s="4" t="n"/>
      <c r="W544" s="4" t="n"/>
      <c r="X544" s="4" t="n"/>
      <c r="Y544" s="4" t="n"/>
      <c r="Z544" s="4" t="n"/>
    </row>
    <row r="545" ht="15.75" customHeight="1" s="371">
      <c r="A545" s="218" t="n"/>
      <c r="B545" s="218" t="n"/>
      <c r="C545" s="218" t="n"/>
      <c r="D545" s="218" t="n"/>
      <c r="E545" s="218" t="n"/>
      <c r="F545" s="218" t="n"/>
      <c r="G545" s="218" t="n"/>
      <c r="H545" s="218" t="n"/>
      <c r="I545" s="218" t="n"/>
      <c r="J545" s="218" t="n"/>
      <c r="K545" s="218" t="n"/>
      <c r="L545" s="4" t="n"/>
      <c r="M545" s="4" t="n"/>
      <c r="N545" s="4" t="n"/>
      <c r="O545" s="4" t="n"/>
      <c r="P545" s="4" t="n"/>
      <c r="Q545" s="4" t="n"/>
      <c r="R545" s="4" t="n"/>
      <c r="S545" s="4" t="n"/>
      <c r="T545" s="4" t="n"/>
      <c r="U545" s="4" t="n"/>
      <c r="V545" s="4" t="n"/>
      <c r="W545" s="4" t="n"/>
      <c r="X545" s="4" t="n"/>
      <c r="Y545" s="4" t="n"/>
      <c r="Z545" s="4" t="n"/>
    </row>
    <row r="546" ht="15.75" customHeight="1" s="371">
      <c r="A546" s="218" t="n"/>
      <c r="B546" s="218" t="n"/>
      <c r="C546" s="218" t="n"/>
      <c r="D546" s="218" t="n"/>
      <c r="E546" s="218" t="n"/>
      <c r="F546" s="218" t="n"/>
      <c r="G546" s="218" t="n"/>
      <c r="H546" s="218" t="n"/>
      <c r="I546" s="218" t="n"/>
      <c r="J546" s="218" t="n"/>
      <c r="K546" s="218" t="n"/>
      <c r="L546" s="4" t="n"/>
      <c r="M546" s="4" t="n"/>
      <c r="N546" s="4" t="n"/>
      <c r="O546" s="4" t="n"/>
      <c r="P546" s="4" t="n"/>
      <c r="Q546" s="4" t="n"/>
      <c r="R546" s="4" t="n"/>
      <c r="S546" s="4" t="n"/>
      <c r="T546" s="4" t="n"/>
      <c r="U546" s="4" t="n"/>
      <c r="V546" s="4" t="n"/>
      <c r="W546" s="4" t="n"/>
      <c r="X546" s="4" t="n"/>
      <c r="Y546" s="4" t="n"/>
      <c r="Z546" s="4" t="n"/>
    </row>
    <row r="547" ht="15.75" customHeight="1" s="371">
      <c r="A547" s="218" t="n"/>
      <c r="B547" s="218" t="n"/>
      <c r="C547" s="218" t="n"/>
      <c r="D547" s="218" t="n"/>
      <c r="E547" s="218" t="n"/>
      <c r="F547" s="218" t="n"/>
      <c r="G547" s="218" t="n"/>
      <c r="H547" s="218" t="n"/>
      <c r="I547" s="218" t="n"/>
      <c r="J547" s="218" t="n"/>
      <c r="K547" s="218" t="n"/>
      <c r="L547" s="4" t="n"/>
      <c r="M547" s="4" t="n"/>
      <c r="N547" s="4" t="n"/>
      <c r="O547" s="4" t="n"/>
      <c r="P547" s="4" t="n"/>
      <c r="Q547" s="4" t="n"/>
      <c r="R547" s="4" t="n"/>
      <c r="S547" s="4" t="n"/>
      <c r="T547" s="4" t="n"/>
      <c r="U547" s="4" t="n"/>
      <c r="V547" s="4" t="n"/>
      <c r="W547" s="4" t="n"/>
      <c r="X547" s="4" t="n"/>
      <c r="Y547" s="4" t="n"/>
      <c r="Z547" s="4" t="n"/>
    </row>
    <row r="548" ht="15.75" customHeight="1" s="371">
      <c r="A548" s="218" t="n"/>
      <c r="B548" s="218" t="n"/>
      <c r="C548" s="218" t="n"/>
      <c r="D548" s="218" t="n"/>
      <c r="E548" s="218" t="n"/>
      <c r="F548" s="218" t="n"/>
      <c r="G548" s="218" t="n"/>
      <c r="H548" s="218" t="n"/>
      <c r="I548" s="218" t="n"/>
      <c r="J548" s="218" t="n"/>
      <c r="K548" s="218" t="n"/>
      <c r="L548" s="4" t="n"/>
      <c r="M548" s="4" t="n"/>
      <c r="N548" s="4" t="n"/>
      <c r="O548" s="4" t="n"/>
      <c r="P548" s="4" t="n"/>
      <c r="Q548" s="4" t="n"/>
      <c r="R548" s="4" t="n"/>
      <c r="S548" s="4" t="n"/>
      <c r="T548" s="4" t="n"/>
      <c r="U548" s="4" t="n"/>
      <c r="V548" s="4" t="n"/>
      <c r="W548" s="4" t="n"/>
      <c r="X548" s="4" t="n"/>
      <c r="Y548" s="4" t="n"/>
      <c r="Z548" s="4" t="n"/>
    </row>
    <row r="549" ht="15.75" customHeight="1" s="371">
      <c r="A549" s="218" t="n"/>
      <c r="B549" s="218" t="n"/>
      <c r="C549" s="218" t="n"/>
      <c r="D549" s="218" t="n"/>
      <c r="E549" s="218" t="n"/>
      <c r="F549" s="218" t="n"/>
      <c r="G549" s="218" t="n"/>
      <c r="H549" s="218" t="n"/>
      <c r="I549" s="218" t="n"/>
      <c r="J549" s="218" t="n"/>
      <c r="K549" s="218" t="n"/>
      <c r="L549" s="4" t="n"/>
      <c r="M549" s="4" t="n"/>
      <c r="N549" s="4" t="n"/>
      <c r="O549" s="4" t="n"/>
      <c r="P549" s="4" t="n"/>
      <c r="Q549" s="4" t="n"/>
      <c r="R549" s="4" t="n"/>
      <c r="S549" s="4" t="n"/>
      <c r="T549" s="4" t="n"/>
      <c r="U549" s="4" t="n"/>
      <c r="V549" s="4" t="n"/>
      <c r="W549" s="4" t="n"/>
      <c r="X549" s="4" t="n"/>
      <c r="Y549" s="4" t="n"/>
      <c r="Z549" s="4" t="n"/>
    </row>
    <row r="550" ht="15.75" customHeight="1" s="371">
      <c r="A550" s="218" t="n"/>
      <c r="B550" s="218" t="n"/>
      <c r="C550" s="218" t="n"/>
      <c r="D550" s="218" t="n"/>
      <c r="E550" s="218" t="n"/>
      <c r="F550" s="218" t="n"/>
      <c r="G550" s="218" t="n"/>
      <c r="H550" s="218" t="n"/>
      <c r="I550" s="218" t="n"/>
      <c r="J550" s="218" t="n"/>
      <c r="K550" s="218" t="n"/>
      <c r="L550" s="4" t="n"/>
      <c r="M550" s="4" t="n"/>
      <c r="N550" s="4" t="n"/>
      <c r="O550" s="4" t="n"/>
      <c r="P550" s="4" t="n"/>
      <c r="Q550" s="4" t="n"/>
      <c r="R550" s="4" t="n"/>
      <c r="S550" s="4" t="n"/>
      <c r="T550" s="4" t="n"/>
      <c r="U550" s="4" t="n"/>
      <c r="V550" s="4" t="n"/>
      <c r="W550" s="4" t="n"/>
      <c r="X550" s="4" t="n"/>
      <c r="Y550" s="4" t="n"/>
      <c r="Z550" s="4" t="n"/>
    </row>
    <row r="551" ht="15.75" customHeight="1" s="371">
      <c r="A551" s="218" t="n"/>
      <c r="B551" s="218" t="n"/>
      <c r="C551" s="218" t="n"/>
      <c r="D551" s="218" t="n"/>
      <c r="E551" s="218" t="n"/>
      <c r="F551" s="218" t="n"/>
      <c r="G551" s="218" t="n"/>
      <c r="H551" s="218" t="n"/>
      <c r="I551" s="218" t="n"/>
      <c r="J551" s="218" t="n"/>
      <c r="K551" s="218" t="n"/>
      <c r="L551" s="4" t="n"/>
      <c r="M551" s="4" t="n"/>
      <c r="N551" s="4" t="n"/>
      <c r="O551" s="4" t="n"/>
      <c r="P551" s="4" t="n"/>
      <c r="Q551" s="4" t="n"/>
      <c r="R551" s="4" t="n"/>
      <c r="S551" s="4" t="n"/>
      <c r="T551" s="4" t="n"/>
      <c r="U551" s="4" t="n"/>
      <c r="V551" s="4" t="n"/>
      <c r="W551" s="4" t="n"/>
      <c r="X551" s="4" t="n"/>
      <c r="Y551" s="4" t="n"/>
      <c r="Z551" s="4" t="n"/>
    </row>
    <row r="552" ht="15.75" customHeight="1" s="371">
      <c r="A552" s="218" t="n"/>
      <c r="B552" s="218" t="n"/>
      <c r="C552" s="218" t="n"/>
      <c r="D552" s="218" t="n"/>
      <c r="E552" s="218" t="n"/>
      <c r="F552" s="218" t="n"/>
      <c r="G552" s="218" t="n"/>
      <c r="H552" s="218" t="n"/>
      <c r="I552" s="218" t="n"/>
      <c r="J552" s="218" t="n"/>
      <c r="K552" s="218" t="n"/>
      <c r="L552" s="4" t="n"/>
      <c r="M552" s="4" t="n"/>
      <c r="N552" s="4" t="n"/>
      <c r="O552" s="4" t="n"/>
      <c r="P552" s="4" t="n"/>
      <c r="Q552" s="4" t="n"/>
      <c r="R552" s="4" t="n"/>
      <c r="S552" s="4" t="n"/>
      <c r="T552" s="4" t="n"/>
      <c r="U552" s="4" t="n"/>
      <c r="V552" s="4" t="n"/>
      <c r="W552" s="4" t="n"/>
      <c r="X552" s="4" t="n"/>
      <c r="Y552" s="4" t="n"/>
      <c r="Z552" s="4" t="n"/>
    </row>
    <row r="553" ht="15.75" customHeight="1" s="371">
      <c r="A553" s="218" t="n"/>
      <c r="B553" s="218" t="n"/>
      <c r="C553" s="218" t="n"/>
      <c r="D553" s="218" t="n"/>
      <c r="E553" s="218" t="n"/>
      <c r="F553" s="218" t="n"/>
      <c r="G553" s="218" t="n"/>
      <c r="H553" s="218" t="n"/>
      <c r="I553" s="218" t="n"/>
      <c r="J553" s="218" t="n"/>
      <c r="K553" s="218" t="n"/>
      <c r="L553" s="4" t="n"/>
      <c r="M553" s="4" t="n"/>
      <c r="N553" s="4" t="n"/>
      <c r="O553" s="4" t="n"/>
      <c r="P553" s="4" t="n"/>
      <c r="Q553" s="4" t="n"/>
      <c r="R553" s="4" t="n"/>
      <c r="S553" s="4" t="n"/>
      <c r="T553" s="4" t="n"/>
      <c r="U553" s="4" t="n"/>
      <c r="V553" s="4" t="n"/>
      <c r="W553" s="4" t="n"/>
      <c r="X553" s="4" t="n"/>
      <c r="Y553" s="4" t="n"/>
      <c r="Z553" s="4" t="n"/>
    </row>
    <row r="554" ht="15.75" customHeight="1" s="371">
      <c r="A554" s="218" t="n"/>
      <c r="B554" s="218" t="n"/>
      <c r="C554" s="218" t="n"/>
      <c r="D554" s="218" t="n"/>
      <c r="E554" s="218" t="n"/>
      <c r="F554" s="218" t="n"/>
      <c r="G554" s="218" t="n"/>
      <c r="H554" s="218" t="n"/>
      <c r="I554" s="218" t="n"/>
      <c r="J554" s="218" t="n"/>
      <c r="K554" s="218" t="n"/>
      <c r="L554" s="4" t="n"/>
      <c r="M554" s="4" t="n"/>
      <c r="N554" s="4" t="n"/>
      <c r="O554" s="4" t="n"/>
      <c r="P554" s="4" t="n"/>
      <c r="Q554" s="4" t="n"/>
      <c r="R554" s="4" t="n"/>
      <c r="S554" s="4" t="n"/>
      <c r="T554" s="4" t="n"/>
      <c r="U554" s="4" t="n"/>
      <c r="V554" s="4" t="n"/>
      <c r="W554" s="4" t="n"/>
      <c r="X554" s="4" t="n"/>
      <c r="Y554" s="4" t="n"/>
      <c r="Z554" s="4" t="n"/>
    </row>
    <row r="555" ht="15.75" customHeight="1" s="371">
      <c r="A555" s="218" t="n"/>
      <c r="B555" s="218" t="n"/>
      <c r="C555" s="218" t="n"/>
      <c r="D555" s="218" t="n"/>
      <c r="E555" s="218" t="n"/>
      <c r="F555" s="218" t="n"/>
      <c r="G555" s="218" t="n"/>
      <c r="H555" s="218" t="n"/>
      <c r="I555" s="218" t="n"/>
      <c r="J555" s="218" t="n"/>
      <c r="K555" s="218" t="n"/>
      <c r="L555" s="4" t="n"/>
      <c r="M555" s="4" t="n"/>
      <c r="N555" s="4" t="n"/>
      <c r="O555" s="4" t="n"/>
      <c r="P555" s="4" t="n"/>
      <c r="Q555" s="4" t="n"/>
      <c r="R555" s="4" t="n"/>
      <c r="S555" s="4" t="n"/>
      <c r="T555" s="4" t="n"/>
      <c r="U555" s="4" t="n"/>
      <c r="V555" s="4" t="n"/>
      <c r="W555" s="4" t="n"/>
      <c r="X555" s="4" t="n"/>
      <c r="Y555" s="4" t="n"/>
      <c r="Z555" s="4" t="n"/>
    </row>
    <row r="556" ht="15.75" customHeight="1" s="371">
      <c r="A556" s="218" t="n"/>
      <c r="B556" s="218" t="n"/>
      <c r="C556" s="218" t="n"/>
      <c r="D556" s="218" t="n"/>
      <c r="E556" s="218" t="n"/>
      <c r="F556" s="218" t="n"/>
      <c r="G556" s="218" t="n"/>
      <c r="H556" s="218" t="n"/>
      <c r="I556" s="218" t="n"/>
      <c r="J556" s="218" t="n"/>
      <c r="K556" s="218" t="n"/>
      <c r="L556" s="4" t="n"/>
      <c r="M556" s="4" t="n"/>
      <c r="N556" s="4" t="n"/>
      <c r="O556" s="4" t="n"/>
      <c r="P556" s="4" t="n"/>
      <c r="Q556" s="4" t="n"/>
      <c r="R556" s="4" t="n"/>
      <c r="S556" s="4" t="n"/>
      <c r="T556" s="4" t="n"/>
      <c r="U556" s="4" t="n"/>
      <c r="V556" s="4" t="n"/>
      <c r="W556" s="4" t="n"/>
      <c r="X556" s="4" t="n"/>
      <c r="Y556" s="4" t="n"/>
      <c r="Z556" s="4" t="n"/>
    </row>
    <row r="557" ht="15.75" customHeight="1" s="371">
      <c r="A557" s="218" t="n"/>
      <c r="B557" s="218" t="n"/>
      <c r="C557" s="218" t="n"/>
      <c r="D557" s="218" t="n"/>
      <c r="E557" s="218" t="n"/>
      <c r="F557" s="218" t="n"/>
      <c r="G557" s="218" t="n"/>
      <c r="H557" s="218" t="n"/>
      <c r="I557" s="218" t="n"/>
      <c r="J557" s="218" t="n"/>
      <c r="K557" s="218" t="n"/>
      <c r="L557" s="4" t="n"/>
      <c r="M557" s="4" t="n"/>
      <c r="N557" s="4" t="n"/>
      <c r="O557" s="4" t="n"/>
      <c r="P557" s="4" t="n"/>
      <c r="Q557" s="4" t="n"/>
      <c r="R557" s="4" t="n"/>
      <c r="S557" s="4" t="n"/>
      <c r="T557" s="4" t="n"/>
      <c r="U557" s="4" t="n"/>
      <c r="V557" s="4" t="n"/>
      <c r="W557" s="4" t="n"/>
      <c r="X557" s="4" t="n"/>
      <c r="Y557" s="4" t="n"/>
      <c r="Z557" s="4" t="n"/>
    </row>
    <row r="558" ht="15.75" customHeight="1" s="371">
      <c r="A558" s="218" t="n"/>
      <c r="B558" s="218" t="n"/>
      <c r="C558" s="218" t="n"/>
      <c r="D558" s="218" t="n"/>
      <c r="E558" s="218" t="n"/>
      <c r="F558" s="218" t="n"/>
      <c r="G558" s="218" t="n"/>
      <c r="H558" s="218" t="n"/>
      <c r="I558" s="218" t="n"/>
      <c r="J558" s="218" t="n"/>
      <c r="K558" s="218" t="n"/>
      <c r="L558" s="4" t="n"/>
      <c r="M558" s="4" t="n"/>
      <c r="N558" s="4" t="n"/>
      <c r="O558" s="4" t="n"/>
      <c r="P558" s="4" t="n"/>
      <c r="Q558" s="4" t="n"/>
      <c r="R558" s="4" t="n"/>
      <c r="S558" s="4" t="n"/>
      <c r="T558" s="4" t="n"/>
      <c r="U558" s="4" t="n"/>
      <c r="V558" s="4" t="n"/>
      <c r="W558" s="4" t="n"/>
      <c r="X558" s="4" t="n"/>
      <c r="Y558" s="4" t="n"/>
      <c r="Z558" s="4" t="n"/>
    </row>
    <row r="559" ht="15.75" customHeight="1" s="371">
      <c r="A559" s="218" t="n"/>
      <c r="B559" s="218" t="n"/>
      <c r="C559" s="218" t="n"/>
      <c r="D559" s="218" t="n"/>
      <c r="E559" s="218" t="n"/>
      <c r="F559" s="218" t="n"/>
      <c r="G559" s="218" t="n"/>
      <c r="H559" s="218" t="n"/>
      <c r="I559" s="218" t="n"/>
      <c r="J559" s="218" t="n"/>
      <c r="K559" s="218" t="n"/>
      <c r="L559" s="4" t="n"/>
      <c r="M559" s="4" t="n"/>
      <c r="N559" s="4" t="n"/>
      <c r="O559" s="4" t="n"/>
      <c r="P559" s="4" t="n"/>
      <c r="Q559" s="4" t="n"/>
      <c r="R559" s="4" t="n"/>
      <c r="S559" s="4" t="n"/>
      <c r="T559" s="4" t="n"/>
      <c r="U559" s="4" t="n"/>
      <c r="V559" s="4" t="n"/>
      <c r="W559" s="4" t="n"/>
      <c r="X559" s="4" t="n"/>
      <c r="Y559" s="4" t="n"/>
      <c r="Z559" s="4" t="n"/>
    </row>
    <row r="560" ht="15.75" customHeight="1" s="371">
      <c r="A560" s="218" t="n"/>
      <c r="B560" s="218" t="n"/>
      <c r="C560" s="218" t="n"/>
      <c r="D560" s="218" t="n"/>
      <c r="E560" s="218" t="n"/>
      <c r="F560" s="218" t="n"/>
      <c r="G560" s="218" t="n"/>
      <c r="H560" s="218" t="n"/>
      <c r="I560" s="218" t="n"/>
      <c r="J560" s="218" t="n"/>
      <c r="K560" s="218" t="n"/>
      <c r="L560" s="4" t="n"/>
      <c r="M560" s="4" t="n"/>
      <c r="N560" s="4" t="n"/>
      <c r="O560" s="4" t="n"/>
      <c r="P560" s="4" t="n"/>
      <c r="Q560" s="4" t="n"/>
      <c r="R560" s="4" t="n"/>
      <c r="S560" s="4" t="n"/>
      <c r="T560" s="4" t="n"/>
      <c r="U560" s="4" t="n"/>
      <c r="V560" s="4" t="n"/>
      <c r="W560" s="4" t="n"/>
      <c r="X560" s="4" t="n"/>
      <c r="Y560" s="4" t="n"/>
      <c r="Z560" s="4" t="n"/>
    </row>
    <row r="561" ht="15.75" customHeight="1" s="371">
      <c r="A561" s="218" t="n"/>
      <c r="B561" s="218" t="n"/>
      <c r="C561" s="218" t="n"/>
      <c r="D561" s="218" t="n"/>
      <c r="E561" s="218" t="n"/>
      <c r="F561" s="218" t="n"/>
      <c r="G561" s="218" t="n"/>
      <c r="H561" s="218" t="n"/>
      <c r="I561" s="218" t="n"/>
      <c r="J561" s="218" t="n"/>
      <c r="K561" s="218" t="n"/>
      <c r="L561" s="4" t="n"/>
      <c r="M561" s="4" t="n"/>
      <c r="N561" s="4" t="n"/>
      <c r="O561" s="4" t="n"/>
      <c r="P561" s="4" t="n"/>
      <c r="Q561" s="4" t="n"/>
      <c r="R561" s="4" t="n"/>
      <c r="S561" s="4" t="n"/>
      <c r="T561" s="4" t="n"/>
      <c r="U561" s="4" t="n"/>
      <c r="V561" s="4" t="n"/>
      <c r="W561" s="4" t="n"/>
      <c r="X561" s="4" t="n"/>
      <c r="Y561" s="4" t="n"/>
      <c r="Z561" s="4" t="n"/>
    </row>
    <row r="562" ht="15.75" customHeight="1" s="371">
      <c r="A562" s="218" t="n"/>
      <c r="B562" s="218" t="n"/>
      <c r="C562" s="218" t="n"/>
      <c r="D562" s="218" t="n"/>
      <c r="E562" s="218" t="n"/>
      <c r="F562" s="218" t="n"/>
      <c r="G562" s="218" t="n"/>
      <c r="H562" s="218" t="n"/>
      <c r="I562" s="218" t="n"/>
      <c r="J562" s="218" t="n"/>
      <c r="K562" s="218" t="n"/>
      <c r="L562" s="4" t="n"/>
      <c r="M562" s="4" t="n"/>
      <c r="N562" s="4" t="n"/>
      <c r="O562" s="4" t="n"/>
      <c r="P562" s="4" t="n"/>
      <c r="Q562" s="4" t="n"/>
      <c r="R562" s="4" t="n"/>
      <c r="S562" s="4" t="n"/>
      <c r="T562" s="4" t="n"/>
      <c r="U562" s="4" t="n"/>
      <c r="V562" s="4" t="n"/>
      <c r="W562" s="4" t="n"/>
      <c r="X562" s="4" t="n"/>
      <c r="Y562" s="4" t="n"/>
      <c r="Z562" s="4" t="n"/>
    </row>
    <row r="563" ht="15.75" customHeight="1" s="371">
      <c r="A563" s="218" t="n"/>
      <c r="B563" s="218" t="n"/>
      <c r="C563" s="218" t="n"/>
      <c r="D563" s="218" t="n"/>
      <c r="E563" s="218" t="n"/>
      <c r="F563" s="218" t="n"/>
      <c r="G563" s="218" t="n"/>
      <c r="H563" s="218" t="n"/>
      <c r="I563" s="218" t="n"/>
      <c r="J563" s="218" t="n"/>
      <c r="K563" s="218" t="n"/>
      <c r="L563" s="4" t="n"/>
      <c r="M563" s="4" t="n"/>
      <c r="N563" s="4" t="n"/>
      <c r="O563" s="4" t="n"/>
      <c r="P563" s="4" t="n"/>
      <c r="Q563" s="4" t="n"/>
      <c r="R563" s="4" t="n"/>
      <c r="S563" s="4" t="n"/>
      <c r="T563" s="4" t="n"/>
      <c r="U563" s="4" t="n"/>
      <c r="V563" s="4" t="n"/>
      <c r="W563" s="4" t="n"/>
      <c r="X563" s="4" t="n"/>
      <c r="Y563" s="4" t="n"/>
      <c r="Z563" s="4" t="n"/>
    </row>
    <row r="564" ht="15.75" customHeight="1" s="371">
      <c r="A564" s="218" t="n"/>
      <c r="B564" s="218" t="n"/>
      <c r="C564" s="218" t="n"/>
      <c r="D564" s="218" t="n"/>
      <c r="E564" s="218" t="n"/>
      <c r="F564" s="218" t="n"/>
      <c r="G564" s="218" t="n"/>
      <c r="H564" s="218" t="n"/>
      <c r="I564" s="218" t="n"/>
      <c r="J564" s="218" t="n"/>
      <c r="K564" s="218" t="n"/>
      <c r="L564" s="4" t="n"/>
      <c r="M564" s="4" t="n"/>
      <c r="N564" s="4" t="n"/>
      <c r="O564" s="4" t="n"/>
      <c r="P564" s="4" t="n"/>
      <c r="Q564" s="4" t="n"/>
      <c r="R564" s="4" t="n"/>
      <c r="S564" s="4" t="n"/>
      <c r="T564" s="4" t="n"/>
      <c r="U564" s="4" t="n"/>
      <c r="V564" s="4" t="n"/>
      <c r="W564" s="4" t="n"/>
      <c r="X564" s="4" t="n"/>
      <c r="Y564" s="4" t="n"/>
      <c r="Z564" s="4" t="n"/>
    </row>
    <row r="565" ht="15.75" customHeight="1" s="371">
      <c r="A565" s="218" t="n"/>
      <c r="B565" s="218" t="n"/>
      <c r="C565" s="218" t="n"/>
      <c r="D565" s="218" t="n"/>
      <c r="E565" s="218" t="n"/>
      <c r="F565" s="218" t="n"/>
      <c r="G565" s="218" t="n"/>
      <c r="H565" s="218" t="n"/>
      <c r="I565" s="218" t="n"/>
      <c r="J565" s="218" t="n"/>
      <c r="K565" s="218" t="n"/>
      <c r="L565" s="4" t="n"/>
      <c r="M565" s="4" t="n"/>
      <c r="N565" s="4" t="n"/>
      <c r="O565" s="4" t="n"/>
      <c r="P565" s="4" t="n"/>
      <c r="Q565" s="4" t="n"/>
      <c r="R565" s="4" t="n"/>
      <c r="S565" s="4" t="n"/>
      <c r="T565" s="4" t="n"/>
      <c r="U565" s="4" t="n"/>
      <c r="V565" s="4" t="n"/>
      <c r="W565" s="4" t="n"/>
      <c r="X565" s="4" t="n"/>
      <c r="Y565" s="4" t="n"/>
      <c r="Z565" s="4" t="n"/>
    </row>
    <row r="566" ht="15.75" customHeight="1" s="371">
      <c r="A566" s="218" t="n"/>
      <c r="B566" s="218" t="n"/>
      <c r="C566" s="218" t="n"/>
      <c r="D566" s="218" t="n"/>
      <c r="E566" s="218" t="n"/>
      <c r="F566" s="218" t="n"/>
      <c r="G566" s="218" t="n"/>
      <c r="H566" s="218" t="n"/>
      <c r="I566" s="218" t="n"/>
      <c r="J566" s="218" t="n"/>
      <c r="K566" s="218" t="n"/>
      <c r="L566" s="4" t="n"/>
      <c r="M566" s="4" t="n"/>
      <c r="N566" s="4" t="n"/>
      <c r="O566" s="4" t="n"/>
      <c r="P566" s="4" t="n"/>
      <c r="Q566" s="4" t="n"/>
      <c r="R566" s="4" t="n"/>
      <c r="S566" s="4" t="n"/>
      <c r="T566" s="4" t="n"/>
      <c r="U566" s="4" t="n"/>
      <c r="V566" s="4" t="n"/>
      <c r="W566" s="4" t="n"/>
      <c r="X566" s="4" t="n"/>
      <c r="Y566" s="4" t="n"/>
      <c r="Z566" s="4" t="n"/>
    </row>
    <row r="567" ht="15.75" customHeight="1" s="371">
      <c r="A567" s="218" t="n"/>
      <c r="B567" s="218" t="n"/>
      <c r="C567" s="218" t="n"/>
      <c r="D567" s="218" t="n"/>
      <c r="E567" s="218" t="n"/>
      <c r="F567" s="218" t="n"/>
      <c r="G567" s="218" t="n"/>
      <c r="H567" s="218" t="n"/>
      <c r="I567" s="218" t="n"/>
      <c r="J567" s="218" t="n"/>
      <c r="K567" s="218" t="n"/>
      <c r="L567" s="4" t="n"/>
      <c r="M567" s="4" t="n"/>
      <c r="N567" s="4" t="n"/>
      <c r="O567" s="4" t="n"/>
      <c r="P567" s="4" t="n"/>
      <c r="Q567" s="4" t="n"/>
      <c r="R567" s="4" t="n"/>
      <c r="S567" s="4" t="n"/>
      <c r="T567" s="4" t="n"/>
      <c r="U567" s="4" t="n"/>
      <c r="V567" s="4" t="n"/>
      <c r="W567" s="4" t="n"/>
      <c r="X567" s="4" t="n"/>
      <c r="Y567" s="4" t="n"/>
      <c r="Z567" s="4" t="n"/>
    </row>
    <row r="568" ht="15.75" customHeight="1" s="371">
      <c r="A568" s="218" t="n"/>
      <c r="B568" s="218" t="n"/>
      <c r="C568" s="218" t="n"/>
      <c r="D568" s="218" t="n"/>
      <c r="E568" s="218" t="n"/>
      <c r="F568" s="218" t="n"/>
      <c r="G568" s="218" t="n"/>
      <c r="H568" s="218" t="n"/>
      <c r="I568" s="218" t="n"/>
      <c r="J568" s="218" t="n"/>
      <c r="K568" s="218" t="n"/>
      <c r="L568" s="4" t="n"/>
      <c r="M568" s="4" t="n"/>
      <c r="N568" s="4" t="n"/>
      <c r="O568" s="4" t="n"/>
      <c r="P568" s="4" t="n"/>
      <c r="Q568" s="4" t="n"/>
      <c r="R568" s="4" t="n"/>
      <c r="S568" s="4" t="n"/>
      <c r="T568" s="4" t="n"/>
      <c r="U568" s="4" t="n"/>
      <c r="V568" s="4" t="n"/>
      <c r="W568" s="4" t="n"/>
      <c r="X568" s="4" t="n"/>
      <c r="Y568" s="4" t="n"/>
      <c r="Z568" s="4" t="n"/>
    </row>
    <row r="569" ht="15.75" customHeight="1" s="371">
      <c r="A569" s="218" t="n"/>
      <c r="B569" s="218" t="n"/>
      <c r="C569" s="218" t="n"/>
      <c r="D569" s="218" t="n"/>
      <c r="E569" s="218" t="n"/>
      <c r="F569" s="218" t="n"/>
      <c r="G569" s="218" t="n"/>
      <c r="H569" s="218" t="n"/>
      <c r="I569" s="218" t="n"/>
      <c r="J569" s="218" t="n"/>
      <c r="K569" s="218" t="n"/>
      <c r="L569" s="4" t="n"/>
      <c r="M569" s="4" t="n"/>
      <c r="N569" s="4" t="n"/>
      <c r="O569" s="4" t="n"/>
      <c r="P569" s="4" t="n"/>
      <c r="Q569" s="4" t="n"/>
      <c r="R569" s="4" t="n"/>
      <c r="S569" s="4" t="n"/>
      <c r="T569" s="4" t="n"/>
      <c r="U569" s="4" t="n"/>
      <c r="V569" s="4" t="n"/>
      <c r="W569" s="4" t="n"/>
      <c r="X569" s="4" t="n"/>
      <c r="Y569" s="4" t="n"/>
      <c r="Z569" s="4" t="n"/>
    </row>
    <row r="570" ht="15.75" customHeight="1" s="371">
      <c r="A570" s="218" t="n"/>
      <c r="B570" s="218" t="n"/>
      <c r="C570" s="218" t="n"/>
      <c r="D570" s="218" t="n"/>
      <c r="E570" s="218" t="n"/>
      <c r="F570" s="218" t="n"/>
      <c r="G570" s="218" t="n"/>
      <c r="H570" s="218" t="n"/>
      <c r="I570" s="218" t="n"/>
      <c r="J570" s="218" t="n"/>
      <c r="K570" s="218" t="n"/>
      <c r="L570" s="4" t="n"/>
      <c r="M570" s="4" t="n"/>
      <c r="N570" s="4" t="n"/>
      <c r="O570" s="4" t="n"/>
      <c r="P570" s="4" t="n"/>
      <c r="Q570" s="4" t="n"/>
      <c r="R570" s="4" t="n"/>
      <c r="S570" s="4" t="n"/>
      <c r="T570" s="4" t="n"/>
      <c r="U570" s="4" t="n"/>
      <c r="V570" s="4" t="n"/>
      <c r="W570" s="4" t="n"/>
      <c r="X570" s="4" t="n"/>
      <c r="Y570" s="4" t="n"/>
      <c r="Z570" s="4" t="n"/>
    </row>
    <row r="571" ht="15.75" customHeight="1" s="371">
      <c r="A571" s="218" t="n"/>
      <c r="B571" s="218" t="n"/>
      <c r="C571" s="218" t="n"/>
      <c r="D571" s="218" t="n"/>
      <c r="E571" s="218" t="n"/>
      <c r="F571" s="218" t="n"/>
      <c r="G571" s="218" t="n"/>
      <c r="H571" s="218" t="n"/>
      <c r="I571" s="218" t="n"/>
      <c r="J571" s="218" t="n"/>
      <c r="K571" s="218" t="n"/>
      <c r="L571" s="4" t="n"/>
      <c r="M571" s="4" t="n"/>
      <c r="N571" s="4" t="n"/>
      <c r="O571" s="4" t="n"/>
      <c r="P571" s="4" t="n"/>
      <c r="Q571" s="4" t="n"/>
      <c r="R571" s="4" t="n"/>
      <c r="S571" s="4" t="n"/>
      <c r="T571" s="4" t="n"/>
      <c r="U571" s="4" t="n"/>
      <c r="V571" s="4" t="n"/>
      <c r="W571" s="4" t="n"/>
      <c r="X571" s="4" t="n"/>
      <c r="Y571" s="4" t="n"/>
      <c r="Z571" s="4" t="n"/>
    </row>
    <row r="572" ht="15.75" customHeight="1" s="371">
      <c r="A572" s="218" t="n"/>
      <c r="B572" s="218" t="n"/>
      <c r="C572" s="218" t="n"/>
      <c r="D572" s="218" t="n"/>
      <c r="E572" s="218" t="n"/>
      <c r="F572" s="218" t="n"/>
      <c r="G572" s="218" t="n"/>
      <c r="H572" s="218" t="n"/>
      <c r="I572" s="218" t="n"/>
      <c r="J572" s="218" t="n"/>
      <c r="K572" s="218" t="n"/>
      <c r="L572" s="4" t="n"/>
      <c r="M572" s="4" t="n"/>
      <c r="N572" s="4" t="n"/>
      <c r="O572" s="4" t="n"/>
      <c r="P572" s="4" t="n"/>
      <c r="Q572" s="4" t="n"/>
      <c r="R572" s="4" t="n"/>
      <c r="S572" s="4" t="n"/>
      <c r="T572" s="4" t="n"/>
      <c r="U572" s="4" t="n"/>
      <c r="V572" s="4" t="n"/>
      <c r="W572" s="4" t="n"/>
      <c r="X572" s="4" t="n"/>
      <c r="Y572" s="4" t="n"/>
      <c r="Z572" s="4" t="n"/>
    </row>
    <row r="573" ht="15.75" customHeight="1" s="371">
      <c r="A573" s="218" t="n"/>
      <c r="B573" s="218" t="n"/>
      <c r="C573" s="218" t="n"/>
      <c r="D573" s="218" t="n"/>
      <c r="E573" s="218" t="n"/>
      <c r="F573" s="218" t="n"/>
      <c r="G573" s="218" t="n"/>
      <c r="H573" s="218" t="n"/>
      <c r="I573" s="218" t="n"/>
      <c r="J573" s="218" t="n"/>
      <c r="K573" s="218" t="n"/>
      <c r="L573" s="4" t="n"/>
      <c r="M573" s="4" t="n"/>
      <c r="N573" s="4" t="n"/>
      <c r="O573" s="4" t="n"/>
      <c r="P573" s="4" t="n"/>
      <c r="Q573" s="4" t="n"/>
      <c r="R573" s="4" t="n"/>
      <c r="S573" s="4" t="n"/>
      <c r="T573" s="4" t="n"/>
      <c r="U573" s="4" t="n"/>
      <c r="V573" s="4" t="n"/>
      <c r="W573" s="4" t="n"/>
      <c r="X573" s="4" t="n"/>
      <c r="Y573" s="4" t="n"/>
      <c r="Z573" s="4" t="n"/>
    </row>
    <row r="574" ht="15.75" customHeight="1" s="371">
      <c r="A574" s="218" t="n"/>
      <c r="B574" s="218" t="n"/>
      <c r="C574" s="218" t="n"/>
      <c r="D574" s="218" t="n"/>
      <c r="E574" s="218" t="n"/>
      <c r="F574" s="218" t="n"/>
      <c r="G574" s="218" t="n"/>
      <c r="H574" s="218" t="n"/>
      <c r="I574" s="218" t="n"/>
      <c r="J574" s="218" t="n"/>
      <c r="K574" s="218" t="n"/>
      <c r="L574" s="4" t="n"/>
      <c r="M574" s="4" t="n"/>
      <c r="N574" s="4" t="n"/>
      <c r="O574" s="4" t="n"/>
      <c r="P574" s="4" t="n"/>
      <c r="Q574" s="4" t="n"/>
      <c r="R574" s="4" t="n"/>
      <c r="S574" s="4" t="n"/>
      <c r="T574" s="4" t="n"/>
      <c r="U574" s="4" t="n"/>
      <c r="V574" s="4" t="n"/>
      <c r="W574" s="4" t="n"/>
      <c r="X574" s="4" t="n"/>
      <c r="Y574" s="4" t="n"/>
      <c r="Z574" s="4" t="n"/>
    </row>
    <row r="575" ht="15.75" customHeight="1" s="371">
      <c r="A575" s="218" t="n"/>
      <c r="B575" s="218" t="n"/>
      <c r="C575" s="218" t="n"/>
      <c r="D575" s="218" t="n"/>
      <c r="E575" s="218" t="n"/>
      <c r="F575" s="218" t="n"/>
      <c r="G575" s="218" t="n"/>
      <c r="H575" s="218" t="n"/>
      <c r="I575" s="218" t="n"/>
      <c r="J575" s="218" t="n"/>
      <c r="K575" s="218" t="n"/>
      <c r="L575" s="4" t="n"/>
      <c r="M575" s="4" t="n"/>
      <c r="N575" s="4" t="n"/>
      <c r="O575" s="4" t="n"/>
      <c r="P575" s="4" t="n"/>
      <c r="Q575" s="4" t="n"/>
      <c r="R575" s="4" t="n"/>
      <c r="S575" s="4" t="n"/>
      <c r="T575" s="4" t="n"/>
      <c r="U575" s="4" t="n"/>
      <c r="V575" s="4" t="n"/>
      <c r="W575" s="4" t="n"/>
      <c r="X575" s="4" t="n"/>
      <c r="Y575" s="4" t="n"/>
      <c r="Z575" s="4" t="n"/>
    </row>
    <row r="576" ht="15.75" customHeight="1" s="371">
      <c r="A576" s="218" t="n"/>
      <c r="B576" s="218" t="n"/>
      <c r="C576" s="218" t="n"/>
      <c r="D576" s="218" t="n"/>
      <c r="E576" s="218" t="n"/>
      <c r="F576" s="218" t="n"/>
      <c r="G576" s="218" t="n"/>
      <c r="H576" s="218" t="n"/>
      <c r="I576" s="218" t="n"/>
      <c r="J576" s="218" t="n"/>
      <c r="K576" s="218" t="n"/>
      <c r="L576" s="4" t="n"/>
      <c r="M576" s="4" t="n"/>
      <c r="N576" s="4" t="n"/>
      <c r="O576" s="4" t="n"/>
      <c r="P576" s="4" t="n"/>
      <c r="Q576" s="4" t="n"/>
      <c r="R576" s="4" t="n"/>
      <c r="S576" s="4" t="n"/>
      <c r="T576" s="4" t="n"/>
      <c r="U576" s="4" t="n"/>
      <c r="V576" s="4" t="n"/>
      <c r="W576" s="4" t="n"/>
      <c r="X576" s="4" t="n"/>
      <c r="Y576" s="4" t="n"/>
      <c r="Z576" s="4" t="n"/>
    </row>
    <row r="577" ht="15.75" customHeight="1" s="371">
      <c r="A577" s="218" t="n"/>
      <c r="B577" s="218" t="n"/>
      <c r="C577" s="218" t="n"/>
      <c r="D577" s="218" t="n"/>
      <c r="E577" s="218" t="n"/>
      <c r="F577" s="218" t="n"/>
      <c r="G577" s="218" t="n"/>
      <c r="H577" s="218" t="n"/>
      <c r="I577" s="218" t="n"/>
      <c r="J577" s="218" t="n"/>
      <c r="K577" s="218" t="n"/>
      <c r="L577" s="4" t="n"/>
      <c r="M577" s="4" t="n"/>
      <c r="N577" s="4" t="n"/>
      <c r="O577" s="4" t="n"/>
      <c r="P577" s="4" t="n"/>
      <c r="Q577" s="4" t="n"/>
      <c r="R577" s="4" t="n"/>
      <c r="S577" s="4" t="n"/>
      <c r="T577" s="4" t="n"/>
      <c r="U577" s="4" t="n"/>
      <c r="V577" s="4" t="n"/>
      <c r="W577" s="4" t="n"/>
      <c r="X577" s="4" t="n"/>
      <c r="Y577" s="4" t="n"/>
      <c r="Z577" s="4" t="n"/>
    </row>
    <row r="578" ht="15.75" customHeight="1" s="371">
      <c r="A578" s="218" t="n"/>
      <c r="B578" s="218" t="n"/>
      <c r="C578" s="218" t="n"/>
      <c r="D578" s="218" t="n"/>
      <c r="E578" s="218" t="n"/>
      <c r="F578" s="218" t="n"/>
      <c r="G578" s="218" t="n"/>
      <c r="H578" s="218" t="n"/>
      <c r="I578" s="218" t="n"/>
      <c r="J578" s="218" t="n"/>
      <c r="K578" s="218" t="n"/>
      <c r="L578" s="4" t="n"/>
      <c r="M578" s="4" t="n"/>
      <c r="N578" s="4" t="n"/>
      <c r="O578" s="4" t="n"/>
      <c r="P578" s="4" t="n"/>
      <c r="Q578" s="4" t="n"/>
      <c r="R578" s="4" t="n"/>
      <c r="S578" s="4" t="n"/>
      <c r="T578" s="4" t="n"/>
      <c r="U578" s="4" t="n"/>
      <c r="V578" s="4" t="n"/>
      <c r="W578" s="4" t="n"/>
      <c r="X578" s="4" t="n"/>
      <c r="Y578" s="4" t="n"/>
      <c r="Z578" s="4" t="n"/>
    </row>
    <row r="579" ht="15.75" customHeight="1" s="371">
      <c r="A579" s="218" t="n"/>
      <c r="B579" s="218" t="n"/>
      <c r="C579" s="218" t="n"/>
      <c r="D579" s="218" t="n"/>
      <c r="E579" s="218" t="n"/>
      <c r="F579" s="218" t="n"/>
      <c r="G579" s="218" t="n"/>
      <c r="H579" s="218" t="n"/>
      <c r="I579" s="218" t="n"/>
      <c r="J579" s="218" t="n"/>
      <c r="K579" s="218" t="n"/>
      <c r="L579" s="4" t="n"/>
      <c r="M579" s="4" t="n"/>
      <c r="N579" s="4" t="n"/>
      <c r="O579" s="4" t="n"/>
      <c r="P579" s="4" t="n"/>
      <c r="Q579" s="4" t="n"/>
      <c r="R579" s="4" t="n"/>
      <c r="S579" s="4" t="n"/>
      <c r="T579" s="4" t="n"/>
      <c r="U579" s="4" t="n"/>
      <c r="V579" s="4" t="n"/>
      <c r="W579" s="4" t="n"/>
      <c r="X579" s="4" t="n"/>
      <c r="Y579" s="4" t="n"/>
      <c r="Z579" s="4" t="n"/>
    </row>
    <row r="580" ht="15.75" customHeight="1" s="371">
      <c r="A580" s="218" t="n"/>
      <c r="B580" s="218" t="n"/>
      <c r="C580" s="218" t="n"/>
      <c r="D580" s="218" t="n"/>
      <c r="E580" s="218" t="n"/>
      <c r="F580" s="218" t="n"/>
      <c r="G580" s="218" t="n"/>
      <c r="H580" s="218" t="n"/>
      <c r="I580" s="218" t="n"/>
      <c r="J580" s="218" t="n"/>
      <c r="K580" s="218" t="n"/>
      <c r="L580" s="4" t="n"/>
      <c r="M580" s="4" t="n"/>
      <c r="N580" s="4" t="n"/>
      <c r="O580" s="4" t="n"/>
      <c r="P580" s="4" t="n"/>
      <c r="Q580" s="4" t="n"/>
      <c r="R580" s="4" t="n"/>
      <c r="S580" s="4" t="n"/>
      <c r="T580" s="4" t="n"/>
      <c r="U580" s="4" t="n"/>
      <c r="V580" s="4" t="n"/>
      <c r="W580" s="4" t="n"/>
      <c r="X580" s="4" t="n"/>
      <c r="Y580" s="4" t="n"/>
      <c r="Z580" s="4" t="n"/>
    </row>
    <row r="581" ht="15.75" customHeight="1" s="371">
      <c r="A581" s="218" t="n"/>
      <c r="B581" s="218" t="n"/>
      <c r="C581" s="218" t="n"/>
      <c r="D581" s="218" t="n"/>
      <c r="E581" s="218" t="n"/>
      <c r="F581" s="218" t="n"/>
      <c r="G581" s="218" t="n"/>
      <c r="H581" s="218" t="n"/>
      <c r="I581" s="218" t="n"/>
      <c r="J581" s="218" t="n"/>
      <c r="K581" s="218" t="n"/>
      <c r="L581" s="4" t="n"/>
      <c r="M581" s="4" t="n"/>
      <c r="N581" s="4" t="n"/>
      <c r="O581" s="4" t="n"/>
      <c r="P581" s="4" t="n"/>
      <c r="Q581" s="4" t="n"/>
      <c r="R581" s="4" t="n"/>
      <c r="S581" s="4" t="n"/>
      <c r="T581" s="4" t="n"/>
      <c r="U581" s="4" t="n"/>
      <c r="V581" s="4" t="n"/>
      <c r="W581" s="4" t="n"/>
      <c r="X581" s="4" t="n"/>
      <c r="Y581" s="4" t="n"/>
      <c r="Z581" s="4" t="n"/>
    </row>
    <row r="582" ht="15.75" customHeight="1" s="371">
      <c r="A582" s="218" t="n"/>
      <c r="B582" s="218" t="n"/>
      <c r="C582" s="218" t="n"/>
      <c r="D582" s="218" t="n"/>
      <c r="E582" s="218" t="n"/>
      <c r="F582" s="218" t="n"/>
      <c r="G582" s="218" t="n"/>
      <c r="H582" s="218" t="n"/>
      <c r="I582" s="218" t="n"/>
      <c r="J582" s="218" t="n"/>
      <c r="K582" s="218" t="n"/>
      <c r="L582" s="4" t="n"/>
      <c r="M582" s="4" t="n"/>
      <c r="N582" s="4" t="n"/>
      <c r="O582" s="4" t="n"/>
      <c r="P582" s="4" t="n"/>
      <c r="Q582" s="4" t="n"/>
      <c r="R582" s="4" t="n"/>
      <c r="S582" s="4" t="n"/>
      <c r="T582" s="4" t="n"/>
      <c r="U582" s="4" t="n"/>
      <c r="V582" s="4" t="n"/>
      <c r="W582" s="4" t="n"/>
      <c r="X582" s="4" t="n"/>
      <c r="Y582" s="4" t="n"/>
      <c r="Z582" s="4" t="n"/>
    </row>
    <row r="583" ht="15.75" customHeight="1" s="371">
      <c r="A583" s="218" t="n"/>
      <c r="B583" s="218" t="n"/>
      <c r="C583" s="218" t="n"/>
      <c r="D583" s="218" t="n"/>
      <c r="E583" s="218" t="n"/>
      <c r="F583" s="218" t="n"/>
      <c r="G583" s="218" t="n"/>
      <c r="H583" s="218" t="n"/>
      <c r="I583" s="218" t="n"/>
      <c r="J583" s="218" t="n"/>
      <c r="K583" s="218" t="n"/>
      <c r="L583" s="4" t="n"/>
      <c r="M583" s="4" t="n"/>
      <c r="N583" s="4" t="n"/>
      <c r="O583" s="4" t="n"/>
      <c r="P583" s="4" t="n"/>
      <c r="Q583" s="4" t="n"/>
      <c r="R583" s="4" t="n"/>
      <c r="S583" s="4" t="n"/>
      <c r="T583" s="4" t="n"/>
      <c r="U583" s="4" t="n"/>
      <c r="V583" s="4" t="n"/>
      <c r="W583" s="4" t="n"/>
      <c r="X583" s="4" t="n"/>
      <c r="Y583" s="4" t="n"/>
      <c r="Z583" s="4" t="n"/>
    </row>
    <row r="584" ht="15.75" customHeight="1" s="371">
      <c r="A584" s="218" t="n"/>
      <c r="B584" s="218" t="n"/>
      <c r="C584" s="218" t="n"/>
      <c r="D584" s="218" t="n"/>
      <c r="E584" s="218" t="n"/>
      <c r="F584" s="218" t="n"/>
      <c r="G584" s="218" t="n"/>
      <c r="H584" s="218" t="n"/>
      <c r="I584" s="218" t="n"/>
      <c r="J584" s="218" t="n"/>
      <c r="K584" s="218" t="n"/>
      <c r="L584" s="4" t="n"/>
      <c r="M584" s="4" t="n"/>
      <c r="N584" s="4" t="n"/>
      <c r="O584" s="4" t="n"/>
      <c r="P584" s="4" t="n"/>
      <c r="Q584" s="4" t="n"/>
      <c r="R584" s="4" t="n"/>
      <c r="S584" s="4" t="n"/>
      <c r="T584" s="4" t="n"/>
      <c r="U584" s="4" t="n"/>
      <c r="V584" s="4" t="n"/>
      <c r="W584" s="4" t="n"/>
      <c r="X584" s="4" t="n"/>
      <c r="Y584" s="4" t="n"/>
      <c r="Z584" s="4" t="n"/>
    </row>
    <row r="585" ht="15.75" customHeight="1" s="371">
      <c r="A585" s="218" t="n"/>
      <c r="B585" s="218" t="n"/>
      <c r="C585" s="218" t="n"/>
      <c r="D585" s="218" t="n"/>
      <c r="E585" s="218" t="n"/>
      <c r="F585" s="218" t="n"/>
      <c r="G585" s="218" t="n"/>
      <c r="H585" s="218" t="n"/>
      <c r="I585" s="218" t="n"/>
      <c r="J585" s="218" t="n"/>
      <c r="K585" s="218" t="n"/>
      <c r="L585" s="4" t="n"/>
      <c r="M585" s="4" t="n"/>
      <c r="N585" s="4" t="n"/>
      <c r="O585" s="4" t="n"/>
      <c r="P585" s="4" t="n"/>
      <c r="Q585" s="4" t="n"/>
      <c r="R585" s="4" t="n"/>
      <c r="S585" s="4" t="n"/>
      <c r="T585" s="4" t="n"/>
      <c r="U585" s="4" t="n"/>
      <c r="V585" s="4" t="n"/>
      <c r="W585" s="4" t="n"/>
      <c r="X585" s="4" t="n"/>
      <c r="Y585" s="4" t="n"/>
      <c r="Z585" s="4" t="n"/>
    </row>
    <row r="586" ht="15.75" customHeight="1" s="371">
      <c r="A586" s="218" t="n"/>
      <c r="B586" s="218" t="n"/>
      <c r="C586" s="218" t="n"/>
      <c r="D586" s="218" t="n"/>
      <c r="E586" s="218" t="n"/>
      <c r="F586" s="218" t="n"/>
      <c r="G586" s="218" t="n"/>
      <c r="H586" s="218" t="n"/>
      <c r="I586" s="218" t="n"/>
      <c r="J586" s="218" t="n"/>
      <c r="K586" s="218" t="n"/>
      <c r="L586" s="4" t="n"/>
      <c r="M586" s="4" t="n"/>
      <c r="N586" s="4" t="n"/>
      <c r="O586" s="4" t="n"/>
      <c r="P586" s="4" t="n"/>
      <c r="Q586" s="4" t="n"/>
      <c r="R586" s="4" t="n"/>
      <c r="S586" s="4" t="n"/>
      <c r="T586" s="4" t="n"/>
      <c r="U586" s="4" t="n"/>
      <c r="V586" s="4" t="n"/>
      <c r="W586" s="4" t="n"/>
      <c r="X586" s="4" t="n"/>
      <c r="Y586" s="4" t="n"/>
      <c r="Z586" s="4" t="n"/>
    </row>
    <row r="587" ht="15.75" customHeight="1" s="371">
      <c r="A587" s="218" t="n"/>
      <c r="B587" s="218" t="n"/>
      <c r="C587" s="218" t="n"/>
      <c r="D587" s="218" t="n"/>
      <c r="E587" s="218" t="n"/>
      <c r="F587" s="218" t="n"/>
      <c r="G587" s="218" t="n"/>
      <c r="H587" s="218" t="n"/>
      <c r="I587" s="218" t="n"/>
      <c r="J587" s="218" t="n"/>
      <c r="K587" s="218" t="n"/>
      <c r="L587" s="4" t="n"/>
      <c r="M587" s="4" t="n"/>
      <c r="N587" s="4" t="n"/>
      <c r="O587" s="4" t="n"/>
      <c r="P587" s="4" t="n"/>
      <c r="Q587" s="4" t="n"/>
      <c r="R587" s="4" t="n"/>
      <c r="S587" s="4" t="n"/>
      <c r="T587" s="4" t="n"/>
      <c r="U587" s="4" t="n"/>
      <c r="V587" s="4" t="n"/>
      <c r="W587" s="4" t="n"/>
      <c r="X587" s="4" t="n"/>
      <c r="Y587" s="4" t="n"/>
      <c r="Z587" s="4" t="n"/>
    </row>
    <row r="588" ht="15.75" customHeight="1" s="371">
      <c r="A588" s="218" t="n"/>
      <c r="B588" s="218" t="n"/>
      <c r="C588" s="218" t="n"/>
      <c r="D588" s="218" t="n"/>
      <c r="E588" s="218" t="n"/>
      <c r="F588" s="218" t="n"/>
      <c r="G588" s="218" t="n"/>
      <c r="H588" s="218" t="n"/>
      <c r="I588" s="218" t="n"/>
      <c r="J588" s="218" t="n"/>
      <c r="K588" s="218" t="n"/>
      <c r="L588" s="4" t="n"/>
      <c r="M588" s="4" t="n"/>
      <c r="N588" s="4" t="n"/>
      <c r="O588" s="4" t="n"/>
      <c r="P588" s="4" t="n"/>
      <c r="Q588" s="4" t="n"/>
      <c r="R588" s="4" t="n"/>
      <c r="S588" s="4" t="n"/>
      <c r="T588" s="4" t="n"/>
      <c r="U588" s="4" t="n"/>
      <c r="V588" s="4" t="n"/>
      <c r="W588" s="4" t="n"/>
      <c r="X588" s="4" t="n"/>
      <c r="Y588" s="4" t="n"/>
      <c r="Z588" s="4" t="n"/>
    </row>
    <row r="589" ht="15.75" customHeight="1" s="371">
      <c r="A589" s="218" t="n"/>
      <c r="B589" s="218" t="n"/>
      <c r="C589" s="218" t="n"/>
      <c r="D589" s="218" t="n"/>
      <c r="E589" s="218" t="n"/>
      <c r="F589" s="218" t="n"/>
      <c r="G589" s="218" t="n"/>
      <c r="H589" s="218" t="n"/>
      <c r="I589" s="218" t="n"/>
      <c r="J589" s="218" t="n"/>
      <c r="K589" s="218" t="n"/>
      <c r="L589" s="4" t="n"/>
      <c r="M589" s="4" t="n"/>
      <c r="N589" s="4" t="n"/>
      <c r="O589" s="4" t="n"/>
      <c r="P589" s="4" t="n"/>
      <c r="Q589" s="4" t="n"/>
      <c r="R589" s="4" t="n"/>
      <c r="S589" s="4" t="n"/>
      <c r="T589" s="4" t="n"/>
      <c r="U589" s="4" t="n"/>
      <c r="V589" s="4" t="n"/>
      <c r="W589" s="4" t="n"/>
      <c r="X589" s="4" t="n"/>
      <c r="Y589" s="4" t="n"/>
      <c r="Z589" s="4" t="n"/>
    </row>
    <row r="590" ht="15.75" customHeight="1" s="371">
      <c r="A590" s="218" t="n"/>
      <c r="B590" s="218" t="n"/>
      <c r="C590" s="218" t="n"/>
      <c r="D590" s="218" t="n"/>
      <c r="E590" s="218" t="n"/>
      <c r="F590" s="218" t="n"/>
      <c r="G590" s="218" t="n"/>
      <c r="H590" s="218" t="n"/>
      <c r="I590" s="218" t="n"/>
      <c r="J590" s="218" t="n"/>
      <c r="K590" s="218" t="n"/>
      <c r="L590" s="4" t="n"/>
      <c r="M590" s="4" t="n"/>
      <c r="N590" s="4" t="n"/>
      <c r="O590" s="4" t="n"/>
      <c r="P590" s="4" t="n"/>
      <c r="Q590" s="4" t="n"/>
      <c r="R590" s="4" t="n"/>
      <c r="S590" s="4" t="n"/>
      <c r="T590" s="4" t="n"/>
      <c r="U590" s="4" t="n"/>
      <c r="V590" s="4" t="n"/>
      <c r="W590" s="4" t="n"/>
      <c r="X590" s="4" t="n"/>
      <c r="Y590" s="4" t="n"/>
      <c r="Z590" s="4" t="n"/>
    </row>
    <row r="591" ht="15.75" customHeight="1" s="371">
      <c r="A591" s="218" t="n"/>
      <c r="B591" s="218" t="n"/>
      <c r="C591" s="218" t="n"/>
      <c r="D591" s="218" t="n"/>
      <c r="E591" s="218" t="n"/>
      <c r="F591" s="218" t="n"/>
      <c r="G591" s="218" t="n"/>
      <c r="H591" s="218" t="n"/>
      <c r="I591" s="218" t="n"/>
      <c r="J591" s="218" t="n"/>
      <c r="K591" s="218" t="n"/>
      <c r="L591" s="4" t="n"/>
      <c r="M591" s="4" t="n"/>
      <c r="N591" s="4" t="n"/>
      <c r="O591" s="4" t="n"/>
      <c r="P591" s="4" t="n"/>
      <c r="Q591" s="4" t="n"/>
      <c r="R591" s="4" t="n"/>
      <c r="S591" s="4" t="n"/>
      <c r="T591" s="4" t="n"/>
      <c r="U591" s="4" t="n"/>
      <c r="V591" s="4" t="n"/>
      <c r="W591" s="4" t="n"/>
      <c r="X591" s="4" t="n"/>
      <c r="Y591" s="4" t="n"/>
      <c r="Z591" s="4" t="n"/>
    </row>
    <row r="592" ht="15.75" customHeight="1" s="371">
      <c r="A592" s="218" t="n"/>
      <c r="B592" s="218" t="n"/>
      <c r="C592" s="218" t="n"/>
      <c r="D592" s="218" t="n"/>
      <c r="E592" s="218" t="n"/>
      <c r="F592" s="218" t="n"/>
      <c r="G592" s="218" t="n"/>
      <c r="H592" s="218" t="n"/>
      <c r="I592" s="218" t="n"/>
      <c r="J592" s="218" t="n"/>
      <c r="K592" s="218" t="n"/>
      <c r="L592" s="4" t="n"/>
      <c r="M592" s="4" t="n"/>
      <c r="N592" s="4" t="n"/>
      <c r="O592" s="4" t="n"/>
      <c r="P592" s="4" t="n"/>
      <c r="Q592" s="4" t="n"/>
      <c r="R592" s="4" t="n"/>
      <c r="S592" s="4" t="n"/>
      <c r="T592" s="4" t="n"/>
      <c r="U592" s="4" t="n"/>
      <c r="V592" s="4" t="n"/>
      <c r="W592" s="4" t="n"/>
      <c r="X592" s="4" t="n"/>
      <c r="Y592" s="4" t="n"/>
      <c r="Z592" s="4" t="n"/>
    </row>
    <row r="593" ht="15.75" customHeight="1" s="371">
      <c r="A593" s="218" t="n"/>
      <c r="B593" s="218" t="n"/>
      <c r="C593" s="218" t="n"/>
      <c r="D593" s="218" t="n"/>
      <c r="E593" s="218" t="n"/>
      <c r="F593" s="218" t="n"/>
      <c r="G593" s="218" t="n"/>
      <c r="H593" s="218" t="n"/>
      <c r="I593" s="218" t="n"/>
      <c r="J593" s="218" t="n"/>
      <c r="K593" s="218" t="n"/>
      <c r="L593" s="4" t="n"/>
      <c r="M593" s="4" t="n"/>
      <c r="N593" s="4" t="n"/>
      <c r="O593" s="4" t="n"/>
      <c r="P593" s="4" t="n"/>
      <c r="Q593" s="4" t="n"/>
      <c r="R593" s="4" t="n"/>
      <c r="S593" s="4" t="n"/>
      <c r="T593" s="4" t="n"/>
      <c r="U593" s="4" t="n"/>
      <c r="V593" s="4" t="n"/>
      <c r="W593" s="4" t="n"/>
      <c r="X593" s="4" t="n"/>
      <c r="Y593" s="4" t="n"/>
      <c r="Z593" s="4" t="n"/>
    </row>
    <row r="594" ht="15.75" customHeight="1" s="371">
      <c r="A594" s="218" t="n"/>
      <c r="B594" s="218" t="n"/>
      <c r="C594" s="218" t="n"/>
      <c r="D594" s="218" t="n"/>
      <c r="E594" s="218" t="n"/>
      <c r="F594" s="218" t="n"/>
      <c r="G594" s="218" t="n"/>
      <c r="H594" s="218" t="n"/>
      <c r="I594" s="218" t="n"/>
      <c r="J594" s="218" t="n"/>
      <c r="K594" s="218" t="n"/>
      <c r="L594" s="4" t="n"/>
      <c r="M594" s="4" t="n"/>
      <c r="N594" s="4" t="n"/>
      <c r="O594" s="4" t="n"/>
      <c r="P594" s="4" t="n"/>
      <c r="Q594" s="4" t="n"/>
      <c r="R594" s="4" t="n"/>
      <c r="S594" s="4" t="n"/>
      <c r="T594" s="4" t="n"/>
      <c r="U594" s="4" t="n"/>
      <c r="V594" s="4" t="n"/>
      <c r="W594" s="4" t="n"/>
      <c r="X594" s="4" t="n"/>
      <c r="Y594" s="4" t="n"/>
      <c r="Z594" s="4" t="n"/>
    </row>
    <row r="595" ht="15.75" customHeight="1" s="371">
      <c r="A595" s="218" t="n"/>
      <c r="B595" s="218" t="n"/>
      <c r="C595" s="218" t="n"/>
      <c r="D595" s="218" t="n"/>
      <c r="E595" s="218" t="n"/>
      <c r="F595" s="218" t="n"/>
      <c r="G595" s="218" t="n"/>
      <c r="H595" s="218" t="n"/>
      <c r="I595" s="218" t="n"/>
      <c r="J595" s="218" t="n"/>
      <c r="K595" s="218" t="n"/>
      <c r="L595" s="4" t="n"/>
      <c r="M595" s="4" t="n"/>
      <c r="N595" s="4" t="n"/>
      <c r="O595" s="4" t="n"/>
      <c r="P595" s="4" t="n"/>
      <c r="Q595" s="4" t="n"/>
      <c r="R595" s="4" t="n"/>
      <c r="S595" s="4" t="n"/>
      <c r="T595" s="4" t="n"/>
      <c r="U595" s="4" t="n"/>
      <c r="V595" s="4" t="n"/>
      <c r="W595" s="4" t="n"/>
      <c r="X595" s="4" t="n"/>
      <c r="Y595" s="4" t="n"/>
      <c r="Z595" s="4" t="n"/>
    </row>
    <row r="596" ht="15.75" customHeight="1" s="371">
      <c r="A596" s="218" t="n"/>
      <c r="B596" s="218" t="n"/>
      <c r="C596" s="218" t="n"/>
      <c r="D596" s="218" t="n"/>
      <c r="E596" s="218" t="n"/>
      <c r="F596" s="218" t="n"/>
      <c r="G596" s="218" t="n"/>
      <c r="H596" s="218" t="n"/>
      <c r="I596" s="218" t="n"/>
      <c r="J596" s="218" t="n"/>
      <c r="K596" s="218" t="n"/>
      <c r="L596" s="4" t="n"/>
      <c r="M596" s="4" t="n"/>
      <c r="N596" s="4" t="n"/>
      <c r="O596" s="4" t="n"/>
      <c r="P596" s="4" t="n"/>
      <c r="Q596" s="4" t="n"/>
      <c r="R596" s="4" t="n"/>
      <c r="S596" s="4" t="n"/>
      <c r="T596" s="4" t="n"/>
      <c r="U596" s="4" t="n"/>
      <c r="V596" s="4" t="n"/>
      <c r="W596" s="4" t="n"/>
      <c r="X596" s="4" t="n"/>
      <c r="Y596" s="4" t="n"/>
      <c r="Z596" s="4" t="n"/>
    </row>
    <row r="597" ht="15.75" customHeight="1" s="371">
      <c r="A597" s="218" t="n"/>
      <c r="B597" s="218" t="n"/>
      <c r="C597" s="218" t="n"/>
      <c r="D597" s="218" t="n"/>
      <c r="E597" s="218" t="n"/>
      <c r="F597" s="218" t="n"/>
      <c r="G597" s="218" t="n"/>
      <c r="H597" s="218" t="n"/>
      <c r="I597" s="218" t="n"/>
      <c r="J597" s="218" t="n"/>
      <c r="K597" s="218" t="n"/>
      <c r="L597" s="4" t="n"/>
      <c r="M597" s="4" t="n"/>
      <c r="N597" s="4" t="n"/>
      <c r="O597" s="4" t="n"/>
      <c r="P597" s="4" t="n"/>
      <c r="Q597" s="4" t="n"/>
      <c r="R597" s="4" t="n"/>
      <c r="S597" s="4" t="n"/>
      <c r="T597" s="4" t="n"/>
      <c r="U597" s="4" t="n"/>
      <c r="V597" s="4" t="n"/>
      <c r="W597" s="4" t="n"/>
      <c r="X597" s="4" t="n"/>
      <c r="Y597" s="4" t="n"/>
      <c r="Z597" s="4" t="n"/>
    </row>
    <row r="598" ht="15.75" customHeight="1" s="371">
      <c r="A598" s="218" t="n"/>
      <c r="B598" s="218" t="n"/>
      <c r="C598" s="218" t="n"/>
      <c r="D598" s="218" t="n"/>
      <c r="E598" s="218" t="n"/>
      <c r="F598" s="218" t="n"/>
      <c r="G598" s="218" t="n"/>
      <c r="H598" s="218" t="n"/>
      <c r="I598" s="218" t="n"/>
      <c r="J598" s="218" t="n"/>
      <c r="K598" s="218" t="n"/>
      <c r="L598" s="4" t="n"/>
      <c r="M598" s="4" t="n"/>
      <c r="N598" s="4" t="n"/>
      <c r="O598" s="4" t="n"/>
      <c r="P598" s="4" t="n"/>
      <c r="Q598" s="4" t="n"/>
      <c r="R598" s="4" t="n"/>
      <c r="S598" s="4" t="n"/>
      <c r="T598" s="4" t="n"/>
      <c r="U598" s="4" t="n"/>
      <c r="V598" s="4" t="n"/>
      <c r="W598" s="4" t="n"/>
      <c r="X598" s="4" t="n"/>
      <c r="Y598" s="4" t="n"/>
      <c r="Z598" s="4" t="n"/>
    </row>
    <row r="599" ht="15.75" customHeight="1" s="371">
      <c r="A599" s="218" t="n"/>
      <c r="B599" s="218" t="n"/>
      <c r="C599" s="218" t="n"/>
      <c r="D599" s="218" t="n"/>
      <c r="E599" s="218" t="n"/>
      <c r="F599" s="218" t="n"/>
      <c r="G599" s="218" t="n"/>
      <c r="H599" s="218" t="n"/>
      <c r="I599" s="218" t="n"/>
      <c r="J599" s="218" t="n"/>
      <c r="K599" s="218" t="n"/>
      <c r="L599" s="4" t="n"/>
      <c r="M599" s="4" t="n"/>
      <c r="N599" s="4" t="n"/>
      <c r="O599" s="4" t="n"/>
      <c r="P599" s="4" t="n"/>
      <c r="Q599" s="4" t="n"/>
      <c r="R599" s="4" t="n"/>
      <c r="S599" s="4" t="n"/>
      <c r="T599" s="4" t="n"/>
      <c r="U599" s="4" t="n"/>
      <c r="V599" s="4" t="n"/>
      <c r="W599" s="4" t="n"/>
      <c r="X599" s="4" t="n"/>
      <c r="Y599" s="4" t="n"/>
      <c r="Z599" s="4" t="n"/>
    </row>
    <row r="600" ht="15.75" customHeight="1" s="371">
      <c r="A600" s="218" t="n"/>
      <c r="B600" s="218" t="n"/>
      <c r="C600" s="218" t="n"/>
      <c r="D600" s="218" t="n"/>
      <c r="E600" s="218" t="n"/>
      <c r="F600" s="218" t="n"/>
      <c r="G600" s="218" t="n"/>
      <c r="H600" s="218" t="n"/>
      <c r="I600" s="218" t="n"/>
      <c r="J600" s="218" t="n"/>
      <c r="K600" s="218" t="n"/>
      <c r="L600" s="4" t="n"/>
      <c r="M600" s="4" t="n"/>
      <c r="N600" s="4" t="n"/>
      <c r="O600" s="4" t="n"/>
      <c r="P600" s="4" t="n"/>
      <c r="Q600" s="4" t="n"/>
      <c r="R600" s="4" t="n"/>
      <c r="S600" s="4" t="n"/>
      <c r="T600" s="4" t="n"/>
      <c r="U600" s="4" t="n"/>
      <c r="V600" s="4" t="n"/>
      <c r="W600" s="4" t="n"/>
      <c r="X600" s="4" t="n"/>
      <c r="Y600" s="4" t="n"/>
      <c r="Z600" s="4" t="n"/>
    </row>
    <row r="601" ht="15.75" customHeight="1" s="371">
      <c r="A601" s="218" t="n"/>
      <c r="B601" s="218" t="n"/>
      <c r="C601" s="218" t="n"/>
      <c r="D601" s="218" t="n"/>
      <c r="E601" s="218" t="n"/>
      <c r="F601" s="218" t="n"/>
      <c r="G601" s="218" t="n"/>
      <c r="H601" s="218" t="n"/>
      <c r="I601" s="218" t="n"/>
      <c r="J601" s="218" t="n"/>
      <c r="K601" s="218" t="n"/>
      <c r="L601" s="4" t="n"/>
      <c r="M601" s="4" t="n"/>
      <c r="N601" s="4" t="n"/>
      <c r="O601" s="4" t="n"/>
      <c r="P601" s="4" t="n"/>
      <c r="Q601" s="4" t="n"/>
      <c r="R601" s="4" t="n"/>
      <c r="S601" s="4" t="n"/>
      <c r="T601" s="4" t="n"/>
      <c r="U601" s="4" t="n"/>
      <c r="V601" s="4" t="n"/>
      <c r="W601" s="4" t="n"/>
      <c r="X601" s="4" t="n"/>
      <c r="Y601" s="4" t="n"/>
      <c r="Z601" s="4" t="n"/>
    </row>
    <row r="602" ht="15.75" customHeight="1" s="371">
      <c r="A602" s="218" t="n"/>
      <c r="B602" s="218" t="n"/>
      <c r="C602" s="218" t="n"/>
      <c r="D602" s="218" t="n"/>
      <c r="E602" s="218" t="n"/>
      <c r="F602" s="218" t="n"/>
      <c r="G602" s="218" t="n"/>
      <c r="H602" s="218" t="n"/>
      <c r="I602" s="218" t="n"/>
      <c r="J602" s="218" t="n"/>
      <c r="K602" s="218" t="n"/>
      <c r="L602" s="4" t="n"/>
      <c r="M602" s="4" t="n"/>
      <c r="N602" s="4" t="n"/>
      <c r="O602" s="4" t="n"/>
      <c r="P602" s="4" t="n"/>
      <c r="Q602" s="4" t="n"/>
      <c r="R602" s="4" t="n"/>
      <c r="S602" s="4" t="n"/>
      <c r="T602" s="4" t="n"/>
      <c r="U602" s="4" t="n"/>
      <c r="V602" s="4" t="n"/>
      <c r="W602" s="4" t="n"/>
      <c r="X602" s="4" t="n"/>
      <c r="Y602" s="4" t="n"/>
      <c r="Z602" s="4" t="n"/>
    </row>
    <row r="603" ht="15.75" customHeight="1" s="371">
      <c r="A603" s="218" t="n"/>
      <c r="B603" s="218" t="n"/>
      <c r="C603" s="218" t="n"/>
      <c r="D603" s="218" t="n"/>
      <c r="E603" s="218" t="n"/>
      <c r="F603" s="218" t="n"/>
      <c r="G603" s="218" t="n"/>
      <c r="H603" s="218" t="n"/>
      <c r="I603" s="218" t="n"/>
      <c r="J603" s="218" t="n"/>
      <c r="K603" s="218" t="n"/>
      <c r="L603" s="4" t="n"/>
      <c r="M603" s="4" t="n"/>
      <c r="N603" s="4" t="n"/>
      <c r="O603" s="4" t="n"/>
      <c r="P603" s="4" t="n"/>
      <c r="Q603" s="4" t="n"/>
      <c r="R603" s="4" t="n"/>
      <c r="S603" s="4" t="n"/>
      <c r="T603" s="4" t="n"/>
      <c r="U603" s="4" t="n"/>
      <c r="V603" s="4" t="n"/>
      <c r="W603" s="4" t="n"/>
      <c r="X603" s="4" t="n"/>
      <c r="Y603" s="4" t="n"/>
      <c r="Z603" s="4" t="n"/>
    </row>
    <row r="604" ht="15.75" customHeight="1" s="371">
      <c r="A604" s="218" t="n"/>
      <c r="B604" s="218" t="n"/>
      <c r="C604" s="218" t="n"/>
      <c r="D604" s="218" t="n"/>
      <c r="E604" s="218" t="n"/>
      <c r="F604" s="218" t="n"/>
      <c r="G604" s="218" t="n"/>
      <c r="H604" s="218" t="n"/>
      <c r="I604" s="218" t="n"/>
      <c r="J604" s="218" t="n"/>
      <c r="K604" s="218" t="n"/>
      <c r="L604" s="4" t="n"/>
      <c r="M604" s="4" t="n"/>
      <c r="N604" s="4" t="n"/>
      <c r="O604" s="4" t="n"/>
      <c r="P604" s="4" t="n"/>
      <c r="Q604" s="4" t="n"/>
      <c r="R604" s="4" t="n"/>
      <c r="S604" s="4" t="n"/>
      <c r="T604" s="4" t="n"/>
      <c r="U604" s="4" t="n"/>
      <c r="V604" s="4" t="n"/>
      <c r="W604" s="4" t="n"/>
      <c r="X604" s="4" t="n"/>
      <c r="Y604" s="4" t="n"/>
      <c r="Z604" s="4" t="n"/>
    </row>
    <row r="605" ht="15.75" customHeight="1" s="371">
      <c r="A605" s="218" t="n"/>
      <c r="B605" s="218" t="n"/>
      <c r="C605" s="218" t="n"/>
      <c r="D605" s="218" t="n"/>
      <c r="E605" s="218" t="n"/>
      <c r="F605" s="218" t="n"/>
      <c r="G605" s="218" t="n"/>
      <c r="H605" s="218" t="n"/>
      <c r="I605" s="218" t="n"/>
      <c r="J605" s="218" t="n"/>
      <c r="K605" s="218" t="n"/>
      <c r="L605" s="4" t="n"/>
      <c r="M605" s="4" t="n"/>
      <c r="N605" s="4" t="n"/>
      <c r="O605" s="4" t="n"/>
      <c r="P605" s="4" t="n"/>
      <c r="Q605" s="4" t="n"/>
      <c r="R605" s="4" t="n"/>
      <c r="S605" s="4" t="n"/>
      <c r="T605" s="4" t="n"/>
      <c r="U605" s="4" t="n"/>
      <c r="V605" s="4" t="n"/>
      <c r="W605" s="4" t="n"/>
      <c r="X605" s="4" t="n"/>
      <c r="Y605" s="4" t="n"/>
      <c r="Z605" s="4" t="n"/>
    </row>
    <row r="606" ht="15.75" customHeight="1" s="371">
      <c r="A606" s="218" t="n"/>
      <c r="B606" s="218" t="n"/>
      <c r="C606" s="218" t="n"/>
      <c r="D606" s="218" t="n"/>
      <c r="E606" s="218" t="n"/>
      <c r="F606" s="218" t="n"/>
      <c r="G606" s="218" t="n"/>
      <c r="H606" s="218" t="n"/>
      <c r="I606" s="218" t="n"/>
      <c r="J606" s="218" t="n"/>
      <c r="K606" s="218" t="n"/>
      <c r="L606" s="4" t="n"/>
      <c r="M606" s="4" t="n"/>
      <c r="N606" s="4" t="n"/>
      <c r="O606" s="4" t="n"/>
      <c r="P606" s="4" t="n"/>
      <c r="Q606" s="4" t="n"/>
      <c r="R606" s="4" t="n"/>
      <c r="S606" s="4" t="n"/>
      <c r="T606" s="4" t="n"/>
      <c r="U606" s="4" t="n"/>
      <c r="V606" s="4" t="n"/>
      <c r="W606" s="4" t="n"/>
      <c r="X606" s="4" t="n"/>
      <c r="Y606" s="4" t="n"/>
      <c r="Z606" s="4" t="n"/>
    </row>
    <row r="607" ht="15.75" customHeight="1" s="371">
      <c r="A607" s="218" t="n"/>
      <c r="B607" s="218" t="n"/>
      <c r="C607" s="218" t="n"/>
      <c r="D607" s="218" t="n"/>
      <c r="E607" s="218" t="n"/>
      <c r="F607" s="218" t="n"/>
      <c r="G607" s="218" t="n"/>
      <c r="H607" s="218" t="n"/>
      <c r="I607" s="218" t="n"/>
      <c r="J607" s="218" t="n"/>
      <c r="K607" s="218" t="n"/>
      <c r="L607" s="4" t="n"/>
      <c r="M607" s="4" t="n"/>
      <c r="N607" s="4" t="n"/>
      <c r="O607" s="4" t="n"/>
      <c r="P607" s="4" t="n"/>
      <c r="Q607" s="4" t="n"/>
      <c r="R607" s="4" t="n"/>
      <c r="S607" s="4" t="n"/>
      <c r="T607" s="4" t="n"/>
      <c r="U607" s="4" t="n"/>
      <c r="V607" s="4" t="n"/>
      <c r="W607" s="4" t="n"/>
      <c r="X607" s="4" t="n"/>
      <c r="Y607" s="4" t="n"/>
      <c r="Z607" s="4" t="n"/>
    </row>
    <row r="608" ht="15.75" customHeight="1" s="371">
      <c r="A608" s="218" t="n"/>
      <c r="B608" s="218" t="n"/>
      <c r="C608" s="218" t="n"/>
      <c r="D608" s="218" t="n"/>
      <c r="E608" s="218" t="n"/>
      <c r="F608" s="218" t="n"/>
      <c r="G608" s="218" t="n"/>
      <c r="H608" s="218" t="n"/>
      <c r="I608" s="218" t="n"/>
      <c r="J608" s="218" t="n"/>
      <c r="K608" s="218" t="n"/>
      <c r="L608" s="4" t="n"/>
      <c r="M608" s="4" t="n"/>
      <c r="N608" s="4" t="n"/>
      <c r="O608" s="4" t="n"/>
      <c r="P608" s="4" t="n"/>
      <c r="Q608" s="4" t="n"/>
      <c r="R608" s="4" t="n"/>
      <c r="S608" s="4" t="n"/>
      <c r="T608" s="4" t="n"/>
      <c r="U608" s="4" t="n"/>
      <c r="V608" s="4" t="n"/>
      <c r="W608" s="4" t="n"/>
      <c r="X608" s="4" t="n"/>
      <c r="Y608" s="4" t="n"/>
      <c r="Z608" s="4" t="n"/>
    </row>
    <row r="609" ht="15.75" customHeight="1" s="371">
      <c r="A609" s="218" t="n"/>
      <c r="B609" s="218" t="n"/>
      <c r="C609" s="218" t="n"/>
      <c r="D609" s="218" t="n"/>
      <c r="E609" s="218" t="n"/>
      <c r="F609" s="218" t="n"/>
      <c r="G609" s="218" t="n"/>
      <c r="H609" s="218" t="n"/>
      <c r="I609" s="218" t="n"/>
      <c r="J609" s="218" t="n"/>
      <c r="K609" s="218" t="n"/>
      <c r="L609" s="4" t="n"/>
      <c r="M609" s="4" t="n"/>
      <c r="N609" s="4" t="n"/>
      <c r="O609" s="4" t="n"/>
      <c r="P609" s="4" t="n"/>
      <c r="Q609" s="4" t="n"/>
      <c r="R609" s="4" t="n"/>
      <c r="S609" s="4" t="n"/>
      <c r="T609" s="4" t="n"/>
      <c r="U609" s="4" t="n"/>
      <c r="V609" s="4" t="n"/>
      <c r="W609" s="4" t="n"/>
      <c r="X609" s="4" t="n"/>
      <c r="Y609" s="4" t="n"/>
      <c r="Z609" s="4" t="n"/>
    </row>
    <row r="610" ht="15.75" customHeight="1" s="371">
      <c r="A610" s="218" t="n"/>
      <c r="B610" s="218" t="n"/>
      <c r="C610" s="218" t="n"/>
      <c r="D610" s="218" t="n"/>
      <c r="E610" s="218" t="n"/>
      <c r="F610" s="218" t="n"/>
      <c r="G610" s="218" t="n"/>
      <c r="H610" s="218" t="n"/>
      <c r="I610" s="218" t="n"/>
      <c r="J610" s="218" t="n"/>
      <c r="K610" s="218" t="n"/>
      <c r="L610" s="4" t="n"/>
      <c r="M610" s="4" t="n"/>
      <c r="N610" s="4" t="n"/>
      <c r="O610" s="4" t="n"/>
      <c r="P610" s="4" t="n"/>
      <c r="Q610" s="4" t="n"/>
      <c r="R610" s="4" t="n"/>
      <c r="S610" s="4" t="n"/>
      <c r="T610" s="4" t="n"/>
      <c r="U610" s="4" t="n"/>
      <c r="V610" s="4" t="n"/>
      <c r="W610" s="4" t="n"/>
      <c r="X610" s="4" t="n"/>
      <c r="Y610" s="4" t="n"/>
      <c r="Z610" s="4" t="n"/>
    </row>
    <row r="611" ht="15.75" customHeight="1" s="371">
      <c r="A611" s="218" t="n"/>
      <c r="B611" s="218" t="n"/>
      <c r="C611" s="218" t="n"/>
      <c r="D611" s="218" t="n"/>
      <c r="E611" s="218" t="n"/>
      <c r="F611" s="218" t="n"/>
      <c r="G611" s="218" t="n"/>
      <c r="H611" s="218" t="n"/>
      <c r="I611" s="218" t="n"/>
      <c r="J611" s="218" t="n"/>
      <c r="K611" s="218" t="n"/>
      <c r="L611" s="4" t="n"/>
      <c r="M611" s="4" t="n"/>
      <c r="N611" s="4" t="n"/>
      <c r="O611" s="4" t="n"/>
      <c r="P611" s="4" t="n"/>
      <c r="Q611" s="4" t="n"/>
      <c r="R611" s="4" t="n"/>
      <c r="S611" s="4" t="n"/>
      <c r="T611" s="4" t="n"/>
      <c r="U611" s="4" t="n"/>
      <c r="V611" s="4" t="n"/>
      <c r="W611" s="4" t="n"/>
      <c r="X611" s="4" t="n"/>
      <c r="Y611" s="4" t="n"/>
      <c r="Z611" s="4" t="n"/>
    </row>
    <row r="612" ht="15.75" customHeight="1" s="371">
      <c r="A612" s="218" t="n"/>
      <c r="B612" s="218" t="n"/>
      <c r="C612" s="218" t="n"/>
      <c r="D612" s="218" t="n"/>
      <c r="E612" s="218" t="n"/>
      <c r="F612" s="218" t="n"/>
      <c r="G612" s="218" t="n"/>
      <c r="H612" s="218" t="n"/>
      <c r="I612" s="218" t="n"/>
      <c r="J612" s="218" t="n"/>
      <c r="K612" s="218" t="n"/>
      <c r="L612" s="4" t="n"/>
      <c r="M612" s="4" t="n"/>
      <c r="N612" s="4" t="n"/>
      <c r="O612" s="4" t="n"/>
      <c r="P612" s="4" t="n"/>
      <c r="Q612" s="4" t="n"/>
      <c r="R612" s="4" t="n"/>
      <c r="S612" s="4" t="n"/>
      <c r="T612" s="4" t="n"/>
      <c r="U612" s="4" t="n"/>
      <c r="V612" s="4" t="n"/>
      <c r="W612" s="4" t="n"/>
      <c r="X612" s="4" t="n"/>
      <c r="Y612" s="4" t="n"/>
      <c r="Z612" s="4" t="n"/>
    </row>
    <row r="613" ht="15.75" customHeight="1" s="371">
      <c r="A613" s="218" t="n"/>
      <c r="B613" s="218" t="n"/>
      <c r="C613" s="218" t="n"/>
      <c r="D613" s="218" t="n"/>
      <c r="E613" s="218" t="n"/>
      <c r="F613" s="218" t="n"/>
      <c r="G613" s="218" t="n"/>
      <c r="H613" s="218" t="n"/>
      <c r="I613" s="218" t="n"/>
      <c r="J613" s="218" t="n"/>
      <c r="K613" s="218" t="n"/>
      <c r="L613" s="4" t="n"/>
      <c r="M613" s="4" t="n"/>
      <c r="N613" s="4" t="n"/>
      <c r="O613" s="4" t="n"/>
      <c r="P613" s="4" t="n"/>
      <c r="Q613" s="4" t="n"/>
      <c r="R613" s="4" t="n"/>
      <c r="S613" s="4" t="n"/>
      <c r="T613" s="4" t="n"/>
      <c r="U613" s="4" t="n"/>
      <c r="V613" s="4" t="n"/>
      <c r="W613" s="4" t="n"/>
      <c r="X613" s="4" t="n"/>
      <c r="Y613" s="4" t="n"/>
      <c r="Z613" s="4" t="n"/>
    </row>
    <row r="614" ht="15.75" customHeight="1" s="371">
      <c r="A614" s="218" t="n"/>
      <c r="B614" s="218" t="n"/>
      <c r="C614" s="218" t="n"/>
      <c r="D614" s="218" t="n"/>
      <c r="E614" s="218" t="n"/>
      <c r="F614" s="218" t="n"/>
      <c r="G614" s="218" t="n"/>
      <c r="H614" s="218" t="n"/>
      <c r="I614" s="218" t="n"/>
      <c r="J614" s="218" t="n"/>
      <c r="K614" s="218" t="n"/>
      <c r="L614" s="4" t="n"/>
      <c r="M614" s="4" t="n"/>
      <c r="N614" s="4" t="n"/>
      <c r="O614" s="4" t="n"/>
      <c r="P614" s="4" t="n"/>
      <c r="Q614" s="4" t="n"/>
      <c r="R614" s="4" t="n"/>
      <c r="S614" s="4" t="n"/>
      <c r="T614" s="4" t="n"/>
      <c r="U614" s="4" t="n"/>
      <c r="V614" s="4" t="n"/>
      <c r="W614" s="4" t="n"/>
      <c r="X614" s="4" t="n"/>
      <c r="Y614" s="4" t="n"/>
      <c r="Z614" s="4" t="n"/>
    </row>
    <row r="615" ht="15.75" customHeight="1" s="371">
      <c r="A615" s="218" t="n"/>
      <c r="B615" s="218" t="n"/>
      <c r="C615" s="218" t="n"/>
      <c r="D615" s="218" t="n"/>
      <c r="E615" s="218" t="n"/>
      <c r="F615" s="218" t="n"/>
      <c r="G615" s="218" t="n"/>
      <c r="H615" s="218" t="n"/>
      <c r="I615" s="218" t="n"/>
      <c r="J615" s="218" t="n"/>
      <c r="K615" s="218" t="n"/>
      <c r="L615" s="4" t="n"/>
      <c r="M615" s="4" t="n"/>
      <c r="N615" s="4" t="n"/>
      <c r="O615" s="4" t="n"/>
      <c r="P615" s="4" t="n"/>
      <c r="Q615" s="4" t="n"/>
      <c r="R615" s="4" t="n"/>
      <c r="S615" s="4" t="n"/>
      <c r="T615" s="4" t="n"/>
      <c r="U615" s="4" t="n"/>
      <c r="V615" s="4" t="n"/>
      <c r="W615" s="4" t="n"/>
      <c r="X615" s="4" t="n"/>
      <c r="Y615" s="4" t="n"/>
      <c r="Z615" s="4" t="n"/>
    </row>
    <row r="616" ht="15.75" customHeight="1" s="371">
      <c r="A616" s="218" t="n"/>
      <c r="B616" s="218" t="n"/>
      <c r="C616" s="218" t="n"/>
      <c r="D616" s="218" t="n"/>
      <c r="E616" s="218" t="n"/>
      <c r="F616" s="218" t="n"/>
      <c r="G616" s="218" t="n"/>
      <c r="H616" s="218" t="n"/>
      <c r="I616" s="218" t="n"/>
      <c r="J616" s="218" t="n"/>
      <c r="K616" s="218" t="n"/>
      <c r="L616" s="4" t="n"/>
      <c r="M616" s="4" t="n"/>
      <c r="N616" s="4" t="n"/>
      <c r="O616" s="4" t="n"/>
      <c r="P616" s="4" t="n"/>
      <c r="Q616" s="4" t="n"/>
      <c r="R616" s="4" t="n"/>
      <c r="S616" s="4" t="n"/>
      <c r="T616" s="4" t="n"/>
      <c r="U616" s="4" t="n"/>
      <c r="V616" s="4" t="n"/>
      <c r="W616" s="4" t="n"/>
      <c r="X616" s="4" t="n"/>
      <c r="Y616" s="4" t="n"/>
      <c r="Z616" s="4" t="n"/>
    </row>
    <row r="617" ht="15.75" customHeight="1" s="371">
      <c r="A617" s="218" t="n"/>
      <c r="B617" s="218" t="n"/>
      <c r="C617" s="218" t="n"/>
      <c r="D617" s="218" t="n"/>
      <c r="E617" s="218" t="n"/>
      <c r="F617" s="218" t="n"/>
      <c r="G617" s="218" t="n"/>
      <c r="H617" s="218" t="n"/>
      <c r="I617" s="218" t="n"/>
      <c r="J617" s="218" t="n"/>
      <c r="K617" s="218" t="n"/>
      <c r="L617" s="4" t="n"/>
      <c r="M617" s="4" t="n"/>
      <c r="N617" s="4" t="n"/>
      <c r="O617" s="4" t="n"/>
      <c r="P617" s="4" t="n"/>
      <c r="Q617" s="4" t="n"/>
      <c r="R617" s="4" t="n"/>
      <c r="S617" s="4" t="n"/>
      <c r="T617" s="4" t="n"/>
      <c r="U617" s="4" t="n"/>
      <c r="V617" s="4" t="n"/>
      <c r="W617" s="4" t="n"/>
      <c r="X617" s="4" t="n"/>
      <c r="Y617" s="4" t="n"/>
      <c r="Z617" s="4" t="n"/>
    </row>
    <row r="618" ht="15.75" customHeight="1" s="371">
      <c r="A618" s="218" t="n"/>
      <c r="B618" s="218" t="n"/>
      <c r="C618" s="218" t="n"/>
      <c r="D618" s="218" t="n"/>
      <c r="E618" s="218" t="n"/>
      <c r="F618" s="218" t="n"/>
      <c r="G618" s="218" t="n"/>
      <c r="H618" s="218" t="n"/>
      <c r="I618" s="218" t="n"/>
      <c r="J618" s="218" t="n"/>
      <c r="K618" s="218" t="n"/>
      <c r="L618" s="4" t="n"/>
      <c r="M618" s="4" t="n"/>
      <c r="N618" s="4" t="n"/>
      <c r="O618" s="4" t="n"/>
      <c r="P618" s="4" t="n"/>
      <c r="Q618" s="4" t="n"/>
      <c r="R618" s="4" t="n"/>
      <c r="S618" s="4" t="n"/>
      <c r="T618" s="4" t="n"/>
      <c r="U618" s="4" t="n"/>
      <c r="V618" s="4" t="n"/>
      <c r="W618" s="4" t="n"/>
      <c r="X618" s="4" t="n"/>
      <c r="Y618" s="4" t="n"/>
      <c r="Z618" s="4" t="n"/>
    </row>
    <row r="619" ht="15.75" customHeight="1" s="371">
      <c r="A619" s="218" t="n"/>
      <c r="B619" s="218" t="n"/>
      <c r="C619" s="218" t="n"/>
      <c r="D619" s="218" t="n"/>
      <c r="E619" s="218" t="n"/>
      <c r="F619" s="218" t="n"/>
      <c r="G619" s="218" t="n"/>
      <c r="H619" s="218" t="n"/>
      <c r="I619" s="218" t="n"/>
      <c r="J619" s="218" t="n"/>
      <c r="K619" s="218" t="n"/>
      <c r="L619" s="4" t="n"/>
      <c r="M619" s="4" t="n"/>
      <c r="N619" s="4" t="n"/>
      <c r="O619" s="4" t="n"/>
      <c r="P619" s="4" t="n"/>
      <c r="Q619" s="4" t="n"/>
      <c r="R619" s="4" t="n"/>
      <c r="S619" s="4" t="n"/>
      <c r="T619" s="4" t="n"/>
      <c r="U619" s="4" t="n"/>
      <c r="V619" s="4" t="n"/>
      <c r="W619" s="4" t="n"/>
      <c r="X619" s="4" t="n"/>
      <c r="Y619" s="4" t="n"/>
      <c r="Z619" s="4" t="n"/>
    </row>
    <row r="620" ht="15.75" customHeight="1" s="371">
      <c r="A620" s="218" t="n"/>
      <c r="B620" s="218" t="n"/>
      <c r="C620" s="218" t="n"/>
      <c r="D620" s="218" t="n"/>
      <c r="E620" s="218" t="n"/>
      <c r="F620" s="218" t="n"/>
      <c r="G620" s="218" t="n"/>
      <c r="H620" s="218" t="n"/>
      <c r="I620" s="218" t="n"/>
      <c r="J620" s="218" t="n"/>
      <c r="K620" s="218" t="n"/>
      <c r="L620" s="4" t="n"/>
      <c r="M620" s="4" t="n"/>
      <c r="N620" s="4" t="n"/>
      <c r="O620" s="4" t="n"/>
      <c r="P620" s="4" t="n"/>
      <c r="Q620" s="4" t="n"/>
      <c r="R620" s="4" t="n"/>
      <c r="S620" s="4" t="n"/>
      <c r="T620" s="4" t="n"/>
      <c r="U620" s="4" t="n"/>
      <c r="V620" s="4" t="n"/>
      <c r="W620" s="4" t="n"/>
      <c r="X620" s="4" t="n"/>
      <c r="Y620" s="4" t="n"/>
      <c r="Z620" s="4" t="n"/>
    </row>
    <row r="621" ht="15.75" customHeight="1" s="371">
      <c r="A621" s="218" t="n"/>
      <c r="B621" s="218" t="n"/>
      <c r="C621" s="218" t="n"/>
      <c r="D621" s="218" t="n"/>
      <c r="E621" s="218" t="n"/>
      <c r="F621" s="218" t="n"/>
      <c r="G621" s="218" t="n"/>
      <c r="H621" s="218" t="n"/>
      <c r="I621" s="218" t="n"/>
      <c r="J621" s="218" t="n"/>
      <c r="K621" s="218" t="n"/>
      <c r="L621" s="4" t="n"/>
      <c r="M621" s="4" t="n"/>
      <c r="N621" s="4" t="n"/>
      <c r="O621" s="4" t="n"/>
      <c r="P621" s="4" t="n"/>
      <c r="Q621" s="4" t="n"/>
      <c r="R621" s="4" t="n"/>
      <c r="S621" s="4" t="n"/>
      <c r="T621" s="4" t="n"/>
      <c r="U621" s="4" t="n"/>
      <c r="V621" s="4" t="n"/>
      <c r="W621" s="4" t="n"/>
      <c r="X621" s="4" t="n"/>
      <c r="Y621" s="4" t="n"/>
      <c r="Z621" s="4" t="n"/>
    </row>
    <row r="622" ht="15.75" customHeight="1" s="371">
      <c r="A622" s="218" t="n"/>
      <c r="B622" s="218" t="n"/>
      <c r="C622" s="218" t="n"/>
      <c r="D622" s="218" t="n"/>
      <c r="E622" s="218" t="n"/>
      <c r="F622" s="218" t="n"/>
      <c r="G622" s="218" t="n"/>
      <c r="H622" s="218" t="n"/>
      <c r="I622" s="218" t="n"/>
      <c r="J622" s="218" t="n"/>
      <c r="K622" s="218" t="n"/>
      <c r="L622" s="4" t="n"/>
      <c r="M622" s="4" t="n"/>
      <c r="N622" s="4" t="n"/>
      <c r="O622" s="4" t="n"/>
      <c r="P622" s="4" t="n"/>
      <c r="Q622" s="4" t="n"/>
      <c r="R622" s="4" t="n"/>
      <c r="S622" s="4" t="n"/>
      <c r="T622" s="4" t="n"/>
      <c r="U622" s="4" t="n"/>
      <c r="V622" s="4" t="n"/>
      <c r="W622" s="4" t="n"/>
      <c r="X622" s="4" t="n"/>
      <c r="Y622" s="4" t="n"/>
      <c r="Z622" s="4" t="n"/>
    </row>
    <row r="623" ht="15.75" customHeight="1" s="371">
      <c r="A623" s="218" t="n"/>
      <c r="B623" s="218" t="n"/>
      <c r="C623" s="218" t="n"/>
      <c r="D623" s="218" t="n"/>
      <c r="E623" s="218" t="n"/>
      <c r="F623" s="218" t="n"/>
      <c r="G623" s="218" t="n"/>
      <c r="H623" s="218" t="n"/>
      <c r="I623" s="218" t="n"/>
      <c r="J623" s="218" t="n"/>
      <c r="K623" s="218" t="n"/>
      <c r="L623" s="4" t="n"/>
      <c r="M623" s="4" t="n"/>
      <c r="N623" s="4" t="n"/>
      <c r="O623" s="4" t="n"/>
      <c r="P623" s="4" t="n"/>
      <c r="Q623" s="4" t="n"/>
      <c r="R623" s="4" t="n"/>
      <c r="S623" s="4" t="n"/>
      <c r="T623" s="4" t="n"/>
      <c r="U623" s="4" t="n"/>
      <c r="V623" s="4" t="n"/>
      <c r="W623" s="4" t="n"/>
      <c r="X623" s="4" t="n"/>
      <c r="Y623" s="4" t="n"/>
      <c r="Z623" s="4" t="n"/>
    </row>
    <row r="624" ht="15.75" customHeight="1" s="371">
      <c r="A624" s="218" t="n"/>
      <c r="B624" s="218" t="n"/>
      <c r="C624" s="218" t="n"/>
      <c r="D624" s="218" t="n"/>
      <c r="E624" s="218" t="n"/>
      <c r="F624" s="218" t="n"/>
      <c r="G624" s="218" t="n"/>
      <c r="H624" s="218" t="n"/>
      <c r="I624" s="218" t="n"/>
      <c r="J624" s="218" t="n"/>
      <c r="K624" s="218" t="n"/>
      <c r="L624" s="4" t="n"/>
      <c r="M624" s="4" t="n"/>
      <c r="N624" s="4" t="n"/>
      <c r="O624" s="4" t="n"/>
      <c r="P624" s="4" t="n"/>
      <c r="Q624" s="4" t="n"/>
      <c r="R624" s="4" t="n"/>
      <c r="S624" s="4" t="n"/>
      <c r="T624" s="4" t="n"/>
      <c r="U624" s="4" t="n"/>
      <c r="V624" s="4" t="n"/>
      <c r="W624" s="4" t="n"/>
      <c r="X624" s="4" t="n"/>
      <c r="Y624" s="4" t="n"/>
      <c r="Z624" s="4" t="n"/>
    </row>
    <row r="625" ht="15.75" customHeight="1" s="371">
      <c r="A625" s="218" t="n"/>
      <c r="B625" s="218" t="n"/>
      <c r="C625" s="218" t="n"/>
      <c r="D625" s="218" t="n"/>
      <c r="E625" s="218" t="n"/>
      <c r="F625" s="218" t="n"/>
      <c r="G625" s="218" t="n"/>
      <c r="H625" s="218" t="n"/>
      <c r="I625" s="218" t="n"/>
      <c r="J625" s="218" t="n"/>
      <c r="K625" s="218" t="n"/>
      <c r="L625" s="4" t="n"/>
      <c r="M625" s="4" t="n"/>
      <c r="N625" s="4" t="n"/>
      <c r="O625" s="4" t="n"/>
      <c r="P625" s="4" t="n"/>
      <c r="Q625" s="4" t="n"/>
      <c r="R625" s="4" t="n"/>
      <c r="S625" s="4" t="n"/>
      <c r="T625" s="4" t="n"/>
      <c r="U625" s="4" t="n"/>
      <c r="V625" s="4" t="n"/>
      <c r="W625" s="4" t="n"/>
      <c r="X625" s="4" t="n"/>
      <c r="Y625" s="4" t="n"/>
      <c r="Z625" s="4" t="n"/>
    </row>
    <row r="626" ht="15.75" customHeight="1" s="371">
      <c r="A626" s="218" t="n"/>
      <c r="B626" s="218" t="n"/>
      <c r="C626" s="218" t="n"/>
      <c r="D626" s="218" t="n"/>
      <c r="E626" s="218" t="n"/>
      <c r="F626" s="218" t="n"/>
      <c r="G626" s="218" t="n"/>
      <c r="H626" s="218" t="n"/>
      <c r="I626" s="218" t="n"/>
      <c r="J626" s="218" t="n"/>
      <c r="K626" s="218" t="n"/>
      <c r="L626" s="4" t="n"/>
      <c r="M626" s="4" t="n"/>
      <c r="N626" s="4" t="n"/>
      <c r="O626" s="4" t="n"/>
      <c r="P626" s="4" t="n"/>
      <c r="Q626" s="4" t="n"/>
      <c r="R626" s="4" t="n"/>
      <c r="S626" s="4" t="n"/>
      <c r="T626" s="4" t="n"/>
      <c r="U626" s="4" t="n"/>
      <c r="V626" s="4" t="n"/>
      <c r="W626" s="4" t="n"/>
      <c r="X626" s="4" t="n"/>
      <c r="Y626" s="4" t="n"/>
      <c r="Z626" s="4" t="n"/>
    </row>
    <row r="627" ht="15.75" customHeight="1" s="371">
      <c r="A627" s="218" t="n"/>
      <c r="B627" s="218" t="n"/>
      <c r="C627" s="218" t="n"/>
      <c r="D627" s="218" t="n"/>
      <c r="E627" s="218" t="n"/>
      <c r="F627" s="218" t="n"/>
      <c r="G627" s="218" t="n"/>
      <c r="H627" s="218" t="n"/>
      <c r="I627" s="218" t="n"/>
      <c r="J627" s="218" t="n"/>
      <c r="K627" s="218" t="n"/>
      <c r="L627" s="4" t="n"/>
      <c r="M627" s="4" t="n"/>
      <c r="N627" s="4" t="n"/>
      <c r="O627" s="4" t="n"/>
      <c r="P627" s="4" t="n"/>
      <c r="Q627" s="4" t="n"/>
      <c r="R627" s="4" t="n"/>
      <c r="S627" s="4" t="n"/>
      <c r="T627" s="4" t="n"/>
      <c r="U627" s="4" t="n"/>
      <c r="V627" s="4" t="n"/>
      <c r="W627" s="4" t="n"/>
      <c r="X627" s="4" t="n"/>
      <c r="Y627" s="4" t="n"/>
      <c r="Z627" s="4" t="n"/>
    </row>
    <row r="628" ht="15.75" customHeight="1" s="371">
      <c r="A628" s="218" t="n"/>
      <c r="B628" s="218" t="n"/>
      <c r="C628" s="218" t="n"/>
      <c r="D628" s="218" t="n"/>
      <c r="E628" s="218" t="n"/>
      <c r="F628" s="218" t="n"/>
      <c r="G628" s="218" t="n"/>
      <c r="H628" s="218" t="n"/>
      <c r="I628" s="218" t="n"/>
      <c r="J628" s="218" t="n"/>
      <c r="K628" s="218" t="n"/>
      <c r="L628" s="4" t="n"/>
      <c r="M628" s="4" t="n"/>
      <c r="N628" s="4" t="n"/>
      <c r="O628" s="4" t="n"/>
      <c r="P628" s="4" t="n"/>
      <c r="Q628" s="4" t="n"/>
      <c r="R628" s="4" t="n"/>
      <c r="S628" s="4" t="n"/>
      <c r="T628" s="4" t="n"/>
      <c r="U628" s="4" t="n"/>
      <c r="V628" s="4" t="n"/>
      <c r="W628" s="4" t="n"/>
      <c r="X628" s="4" t="n"/>
      <c r="Y628" s="4" t="n"/>
      <c r="Z628" s="4" t="n"/>
    </row>
    <row r="629" ht="15.75" customHeight="1" s="371">
      <c r="A629" s="218" t="n"/>
      <c r="B629" s="218" t="n"/>
      <c r="C629" s="218" t="n"/>
      <c r="D629" s="218" t="n"/>
      <c r="E629" s="218" t="n"/>
      <c r="F629" s="218" t="n"/>
      <c r="G629" s="218" t="n"/>
      <c r="H629" s="218" t="n"/>
      <c r="I629" s="218" t="n"/>
      <c r="J629" s="218" t="n"/>
      <c r="K629" s="218" t="n"/>
      <c r="L629" s="4" t="n"/>
      <c r="M629" s="4" t="n"/>
      <c r="N629" s="4" t="n"/>
      <c r="O629" s="4" t="n"/>
      <c r="P629" s="4" t="n"/>
      <c r="Q629" s="4" t="n"/>
      <c r="R629" s="4" t="n"/>
      <c r="S629" s="4" t="n"/>
      <c r="T629" s="4" t="n"/>
      <c r="U629" s="4" t="n"/>
      <c r="V629" s="4" t="n"/>
      <c r="W629" s="4" t="n"/>
      <c r="X629" s="4" t="n"/>
      <c r="Y629" s="4" t="n"/>
      <c r="Z629" s="4" t="n"/>
    </row>
    <row r="630" ht="15.75" customHeight="1" s="371">
      <c r="A630" s="218" t="n"/>
      <c r="B630" s="218" t="n"/>
      <c r="C630" s="218" t="n"/>
      <c r="D630" s="218" t="n"/>
      <c r="E630" s="218" t="n"/>
      <c r="F630" s="218" t="n"/>
      <c r="G630" s="218" t="n"/>
      <c r="H630" s="218" t="n"/>
      <c r="I630" s="218" t="n"/>
      <c r="J630" s="218" t="n"/>
      <c r="K630" s="218" t="n"/>
      <c r="L630" s="4" t="n"/>
      <c r="M630" s="4" t="n"/>
      <c r="N630" s="4" t="n"/>
      <c r="O630" s="4" t="n"/>
      <c r="P630" s="4" t="n"/>
      <c r="Q630" s="4" t="n"/>
      <c r="R630" s="4" t="n"/>
      <c r="S630" s="4" t="n"/>
      <c r="T630" s="4" t="n"/>
      <c r="U630" s="4" t="n"/>
      <c r="V630" s="4" t="n"/>
      <c r="W630" s="4" t="n"/>
      <c r="X630" s="4" t="n"/>
      <c r="Y630" s="4" t="n"/>
      <c r="Z630" s="4" t="n"/>
    </row>
    <row r="631" ht="15.75" customHeight="1" s="371">
      <c r="A631" s="218" t="n"/>
      <c r="B631" s="218" t="n"/>
      <c r="C631" s="218" t="n"/>
      <c r="D631" s="218" t="n"/>
      <c r="E631" s="218" t="n"/>
      <c r="F631" s="218" t="n"/>
      <c r="G631" s="218" t="n"/>
      <c r="H631" s="218" t="n"/>
      <c r="I631" s="218" t="n"/>
      <c r="J631" s="218" t="n"/>
      <c r="K631" s="218" t="n"/>
      <c r="L631" s="4" t="n"/>
      <c r="M631" s="4" t="n"/>
      <c r="N631" s="4" t="n"/>
      <c r="O631" s="4" t="n"/>
      <c r="P631" s="4" t="n"/>
      <c r="Q631" s="4" t="n"/>
      <c r="R631" s="4" t="n"/>
      <c r="S631" s="4" t="n"/>
      <c r="T631" s="4" t="n"/>
      <c r="U631" s="4" t="n"/>
      <c r="V631" s="4" t="n"/>
      <c r="W631" s="4" t="n"/>
      <c r="X631" s="4" t="n"/>
      <c r="Y631" s="4" t="n"/>
      <c r="Z631" s="4" t="n"/>
    </row>
    <row r="632" ht="15.75" customHeight="1" s="371">
      <c r="A632" s="218" t="n"/>
      <c r="B632" s="218" t="n"/>
      <c r="C632" s="218" t="n"/>
      <c r="D632" s="218" t="n"/>
      <c r="E632" s="218" t="n"/>
      <c r="F632" s="218" t="n"/>
      <c r="G632" s="218" t="n"/>
      <c r="H632" s="218" t="n"/>
      <c r="I632" s="218" t="n"/>
      <c r="J632" s="218" t="n"/>
      <c r="K632" s="218" t="n"/>
      <c r="L632" s="4" t="n"/>
      <c r="M632" s="4" t="n"/>
      <c r="N632" s="4" t="n"/>
      <c r="O632" s="4" t="n"/>
      <c r="P632" s="4" t="n"/>
      <c r="Q632" s="4" t="n"/>
      <c r="R632" s="4" t="n"/>
      <c r="S632" s="4" t="n"/>
      <c r="T632" s="4" t="n"/>
      <c r="U632" s="4" t="n"/>
      <c r="V632" s="4" t="n"/>
      <c r="W632" s="4" t="n"/>
      <c r="X632" s="4" t="n"/>
      <c r="Y632" s="4" t="n"/>
      <c r="Z632" s="4" t="n"/>
    </row>
    <row r="633" ht="15.75" customHeight="1" s="371">
      <c r="A633" s="218" t="n"/>
      <c r="B633" s="218" t="n"/>
      <c r="C633" s="218" t="n"/>
      <c r="D633" s="218" t="n"/>
      <c r="E633" s="218" t="n"/>
      <c r="F633" s="218" t="n"/>
      <c r="G633" s="218" t="n"/>
      <c r="H633" s="218" t="n"/>
      <c r="I633" s="218" t="n"/>
      <c r="J633" s="218" t="n"/>
      <c r="K633" s="218" t="n"/>
      <c r="L633" s="4" t="n"/>
      <c r="M633" s="4" t="n"/>
      <c r="N633" s="4" t="n"/>
      <c r="O633" s="4" t="n"/>
      <c r="P633" s="4" t="n"/>
      <c r="Q633" s="4" t="n"/>
      <c r="R633" s="4" t="n"/>
      <c r="S633" s="4" t="n"/>
      <c r="T633" s="4" t="n"/>
      <c r="U633" s="4" t="n"/>
      <c r="V633" s="4" t="n"/>
      <c r="W633" s="4" t="n"/>
      <c r="X633" s="4" t="n"/>
      <c r="Y633" s="4" t="n"/>
      <c r="Z633" s="4" t="n"/>
    </row>
    <row r="634" ht="15.75" customHeight="1" s="371">
      <c r="A634" s="218" t="n"/>
      <c r="B634" s="218" t="n"/>
      <c r="C634" s="218" t="n"/>
      <c r="D634" s="218" t="n"/>
      <c r="E634" s="218" t="n"/>
      <c r="F634" s="218" t="n"/>
      <c r="G634" s="218" t="n"/>
      <c r="H634" s="218" t="n"/>
      <c r="I634" s="218" t="n"/>
      <c r="J634" s="218" t="n"/>
      <c r="K634" s="218" t="n"/>
      <c r="L634" s="4" t="n"/>
      <c r="M634" s="4" t="n"/>
      <c r="N634" s="4" t="n"/>
      <c r="O634" s="4" t="n"/>
      <c r="P634" s="4" t="n"/>
      <c r="Q634" s="4" t="n"/>
      <c r="R634" s="4" t="n"/>
      <c r="S634" s="4" t="n"/>
      <c r="T634" s="4" t="n"/>
      <c r="U634" s="4" t="n"/>
      <c r="V634" s="4" t="n"/>
      <c r="W634" s="4" t="n"/>
      <c r="X634" s="4" t="n"/>
      <c r="Y634" s="4" t="n"/>
      <c r="Z634" s="4" t="n"/>
    </row>
    <row r="635" ht="15.75" customHeight="1" s="371">
      <c r="A635" s="218" t="n"/>
      <c r="B635" s="218" t="n"/>
      <c r="C635" s="218" t="n"/>
      <c r="D635" s="218" t="n"/>
      <c r="E635" s="218" t="n"/>
      <c r="F635" s="218" t="n"/>
      <c r="G635" s="218" t="n"/>
      <c r="H635" s="218" t="n"/>
      <c r="I635" s="218" t="n"/>
      <c r="J635" s="218" t="n"/>
      <c r="K635" s="218" t="n"/>
      <c r="L635" s="4" t="n"/>
      <c r="M635" s="4" t="n"/>
      <c r="N635" s="4" t="n"/>
      <c r="O635" s="4" t="n"/>
      <c r="P635" s="4" t="n"/>
      <c r="Q635" s="4" t="n"/>
      <c r="R635" s="4" t="n"/>
      <c r="S635" s="4" t="n"/>
      <c r="T635" s="4" t="n"/>
      <c r="U635" s="4" t="n"/>
      <c r="V635" s="4" t="n"/>
      <c r="W635" s="4" t="n"/>
      <c r="X635" s="4" t="n"/>
      <c r="Y635" s="4" t="n"/>
      <c r="Z635" s="4" t="n"/>
    </row>
    <row r="636" ht="15.75" customHeight="1" s="371">
      <c r="A636" s="218" t="n"/>
      <c r="B636" s="218" t="n"/>
      <c r="C636" s="218" t="n"/>
      <c r="D636" s="218" t="n"/>
      <c r="E636" s="218" t="n"/>
      <c r="F636" s="218" t="n"/>
      <c r="G636" s="218" t="n"/>
      <c r="H636" s="218" t="n"/>
      <c r="I636" s="218" t="n"/>
      <c r="J636" s="218" t="n"/>
      <c r="K636" s="218" t="n"/>
      <c r="L636" s="4" t="n"/>
      <c r="M636" s="4" t="n"/>
      <c r="N636" s="4" t="n"/>
      <c r="O636" s="4" t="n"/>
      <c r="P636" s="4" t="n"/>
      <c r="Q636" s="4" t="n"/>
      <c r="R636" s="4" t="n"/>
      <c r="S636" s="4" t="n"/>
      <c r="T636" s="4" t="n"/>
      <c r="U636" s="4" t="n"/>
      <c r="V636" s="4" t="n"/>
      <c r="W636" s="4" t="n"/>
      <c r="X636" s="4" t="n"/>
      <c r="Y636" s="4" t="n"/>
      <c r="Z636" s="4" t="n"/>
    </row>
    <row r="637" ht="15.75" customHeight="1" s="371">
      <c r="A637" s="218" t="n"/>
      <c r="B637" s="218" t="n"/>
      <c r="C637" s="218" t="n"/>
      <c r="D637" s="218" t="n"/>
      <c r="E637" s="218" t="n"/>
      <c r="F637" s="218" t="n"/>
      <c r="G637" s="218" t="n"/>
      <c r="H637" s="218" t="n"/>
      <c r="I637" s="218" t="n"/>
      <c r="J637" s="218" t="n"/>
      <c r="K637" s="218" t="n"/>
      <c r="L637" s="4" t="n"/>
      <c r="M637" s="4" t="n"/>
      <c r="N637" s="4" t="n"/>
      <c r="O637" s="4" t="n"/>
      <c r="P637" s="4" t="n"/>
      <c r="Q637" s="4" t="n"/>
      <c r="R637" s="4" t="n"/>
      <c r="S637" s="4" t="n"/>
      <c r="T637" s="4" t="n"/>
      <c r="U637" s="4" t="n"/>
      <c r="V637" s="4" t="n"/>
      <c r="W637" s="4" t="n"/>
      <c r="X637" s="4" t="n"/>
      <c r="Y637" s="4" t="n"/>
      <c r="Z637" s="4" t="n"/>
    </row>
    <row r="638" ht="15.75" customHeight="1" s="371">
      <c r="A638" s="218" t="n"/>
      <c r="B638" s="218" t="n"/>
      <c r="C638" s="218" t="n"/>
      <c r="D638" s="218" t="n"/>
      <c r="E638" s="218" t="n"/>
      <c r="F638" s="218" t="n"/>
      <c r="G638" s="218" t="n"/>
      <c r="H638" s="218" t="n"/>
      <c r="I638" s="218" t="n"/>
      <c r="J638" s="218" t="n"/>
      <c r="K638" s="218" t="n"/>
      <c r="L638" s="4" t="n"/>
      <c r="M638" s="4" t="n"/>
      <c r="N638" s="4" t="n"/>
      <c r="O638" s="4" t="n"/>
      <c r="P638" s="4" t="n"/>
      <c r="Q638" s="4" t="n"/>
      <c r="R638" s="4" t="n"/>
      <c r="S638" s="4" t="n"/>
      <c r="T638" s="4" t="n"/>
      <c r="U638" s="4" t="n"/>
      <c r="V638" s="4" t="n"/>
      <c r="W638" s="4" t="n"/>
      <c r="X638" s="4" t="n"/>
      <c r="Y638" s="4" t="n"/>
      <c r="Z638" s="4" t="n"/>
    </row>
    <row r="639" ht="15.75" customHeight="1" s="371">
      <c r="A639" s="218" t="n"/>
      <c r="B639" s="218" t="n"/>
      <c r="C639" s="218" t="n"/>
      <c r="D639" s="218" t="n"/>
      <c r="E639" s="218" t="n"/>
      <c r="F639" s="218" t="n"/>
      <c r="G639" s="218" t="n"/>
      <c r="H639" s="218" t="n"/>
      <c r="I639" s="218" t="n"/>
      <c r="J639" s="218" t="n"/>
      <c r="K639" s="218" t="n"/>
      <c r="L639" s="4" t="n"/>
      <c r="M639" s="4" t="n"/>
      <c r="N639" s="4" t="n"/>
      <c r="O639" s="4" t="n"/>
      <c r="P639" s="4" t="n"/>
      <c r="Q639" s="4" t="n"/>
      <c r="R639" s="4" t="n"/>
      <c r="S639" s="4" t="n"/>
      <c r="T639" s="4" t="n"/>
      <c r="U639" s="4" t="n"/>
      <c r="V639" s="4" t="n"/>
      <c r="W639" s="4" t="n"/>
      <c r="X639" s="4" t="n"/>
      <c r="Y639" s="4" t="n"/>
      <c r="Z639" s="4" t="n"/>
    </row>
    <row r="640" ht="15.75" customHeight="1" s="371">
      <c r="A640" s="218" t="n"/>
      <c r="B640" s="218" t="n"/>
      <c r="C640" s="218" t="n"/>
      <c r="D640" s="218" t="n"/>
      <c r="E640" s="218" t="n"/>
      <c r="F640" s="218" t="n"/>
      <c r="G640" s="218" t="n"/>
      <c r="H640" s="218" t="n"/>
      <c r="I640" s="218" t="n"/>
      <c r="J640" s="218" t="n"/>
      <c r="K640" s="218" t="n"/>
      <c r="L640" s="4" t="n"/>
      <c r="M640" s="4" t="n"/>
      <c r="N640" s="4" t="n"/>
      <c r="O640" s="4" t="n"/>
      <c r="P640" s="4" t="n"/>
      <c r="Q640" s="4" t="n"/>
      <c r="R640" s="4" t="n"/>
      <c r="S640" s="4" t="n"/>
      <c r="T640" s="4" t="n"/>
      <c r="U640" s="4" t="n"/>
      <c r="V640" s="4" t="n"/>
      <c r="W640" s="4" t="n"/>
      <c r="X640" s="4" t="n"/>
      <c r="Y640" s="4" t="n"/>
      <c r="Z640" s="4" t="n"/>
    </row>
    <row r="641" ht="15.75" customHeight="1" s="371">
      <c r="A641" s="218" t="n"/>
      <c r="B641" s="218" t="n"/>
      <c r="C641" s="218" t="n"/>
      <c r="D641" s="218" t="n"/>
      <c r="E641" s="218" t="n"/>
      <c r="F641" s="218" t="n"/>
      <c r="G641" s="218" t="n"/>
      <c r="H641" s="218" t="n"/>
      <c r="I641" s="218" t="n"/>
      <c r="J641" s="218" t="n"/>
      <c r="K641" s="218" t="n"/>
      <c r="L641" s="4" t="n"/>
      <c r="M641" s="4" t="n"/>
      <c r="N641" s="4" t="n"/>
      <c r="O641" s="4" t="n"/>
      <c r="P641" s="4" t="n"/>
      <c r="Q641" s="4" t="n"/>
      <c r="R641" s="4" t="n"/>
      <c r="S641" s="4" t="n"/>
      <c r="T641" s="4" t="n"/>
      <c r="U641" s="4" t="n"/>
      <c r="V641" s="4" t="n"/>
      <c r="W641" s="4" t="n"/>
      <c r="X641" s="4" t="n"/>
      <c r="Y641" s="4" t="n"/>
      <c r="Z641" s="4" t="n"/>
    </row>
    <row r="642" ht="15.75" customHeight="1" s="371">
      <c r="A642" s="218" t="n"/>
      <c r="B642" s="218" t="n"/>
      <c r="C642" s="218" t="n"/>
      <c r="D642" s="218" t="n"/>
      <c r="E642" s="218" t="n"/>
      <c r="F642" s="218" t="n"/>
      <c r="G642" s="218" t="n"/>
      <c r="H642" s="218" t="n"/>
      <c r="I642" s="218" t="n"/>
      <c r="J642" s="218" t="n"/>
      <c r="K642" s="218" t="n"/>
      <c r="L642" s="4" t="n"/>
      <c r="M642" s="4" t="n"/>
      <c r="N642" s="4" t="n"/>
      <c r="O642" s="4" t="n"/>
      <c r="P642" s="4" t="n"/>
      <c r="Q642" s="4" t="n"/>
      <c r="R642" s="4" t="n"/>
      <c r="S642" s="4" t="n"/>
      <c r="T642" s="4" t="n"/>
      <c r="U642" s="4" t="n"/>
      <c r="V642" s="4" t="n"/>
      <c r="W642" s="4" t="n"/>
      <c r="X642" s="4" t="n"/>
      <c r="Y642" s="4" t="n"/>
      <c r="Z642" s="4" t="n"/>
    </row>
    <row r="643" ht="15.75" customHeight="1" s="371">
      <c r="A643" s="218" t="n"/>
      <c r="B643" s="218" t="n"/>
      <c r="C643" s="218" t="n"/>
      <c r="D643" s="218" t="n"/>
      <c r="E643" s="218" t="n"/>
      <c r="F643" s="218" t="n"/>
      <c r="G643" s="218" t="n"/>
      <c r="H643" s="218" t="n"/>
      <c r="I643" s="218" t="n"/>
      <c r="J643" s="218" t="n"/>
      <c r="K643" s="218" t="n"/>
      <c r="L643" s="4" t="n"/>
      <c r="M643" s="4" t="n"/>
      <c r="N643" s="4" t="n"/>
      <c r="O643" s="4" t="n"/>
      <c r="P643" s="4" t="n"/>
      <c r="Q643" s="4" t="n"/>
      <c r="R643" s="4" t="n"/>
      <c r="S643" s="4" t="n"/>
      <c r="T643" s="4" t="n"/>
      <c r="U643" s="4" t="n"/>
      <c r="V643" s="4" t="n"/>
      <c r="W643" s="4" t="n"/>
      <c r="X643" s="4" t="n"/>
      <c r="Y643" s="4" t="n"/>
      <c r="Z643" s="4" t="n"/>
    </row>
    <row r="644" ht="15.75" customHeight="1" s="371">
      <c r="A644" s="218" t="n"/>
      <c r="B644" s="218" t="n"/>
      <c r="C644" s="218" t="n"/>
      <c r="D644" s="218" t="n"/>
      <c r="E644" s="218" t="n"/>
      <c r="F644" s="218" t="n"/>
      <c r="G644" s="218" t="n"/>
      <c r="H644" s="218" t="n"/>
      <c r="I644" s="218" t="n"/>
      <c r="J644" s="218" t="n"/>
      <c r="K644" s="218" t="n"/>
      <c r="L644" s="4" t="n"/>
      <c r="M644" s="4" t="n"/>
      <c r="N644" s="4" t="n"/>
      <c r="O644" s="4" t="n"/>
      <c r="P644" s="4" t="n"/>
      <c r="Q644" s="4" t="n"/>
      <c r="R644" s="4" t="n"/>
      <c r="S644" s="4" t="n"/>
      <c r="T644" s="4" t="n"/>
      <c r="U644" s="4" t="n"/>
      <c r="V644" s="4" t="n"/>
      <c r="W644" s="4" t="n"/>
      <c r="X644" s="4" t="n"/>
      <c r="Y644" s="4" t="n"/>
      <c r="Z644" s="4" t="n"/>
    </row>
    <row r="645" ht="15.75" customHeight="1" s="371">
      <c r="A645" s="218" t="n"/>
      <c r="B645" s="218" t="n"/>
      <c r="C645" s="218" t="n"/>
      <c r="D645" s="218" t="n"/>
      <c r="E645" s="218" t="n"/>
      <c r="F645" s="218" t="n"/>
      <c r="G645" s="218" t="n"/>
      <c r="H645" s="218" t="n"/>
      <c r="I645" s="218" t="n"/>
      <c r="J645" s="218" t="n"/>
      <c r="K645" s="218" t="n"/>
      <c r="L645" s="4" t="n"/>
      <c r="M645" s="4" t="n"/>
      <c r="N645" s="4" t="n"/>
      <c r="O645" s="4" t="n"/>
      <c r="P645" s="4" t="n"/>
      <c r="Q645" s="4" t="n"/>
      <c r="R645" s="4" t="n"/>
      <c r="S645" s="4" t="n"/>
      <c r="T645" s="4" t="n"/>
      <c r="U645" s="4" t="n"/>
      <c r="V645" s="4" t="n"/>
      <c r="W645" s="4" t="n"/>
      <c r="X645" s="4" t="n"/>
      <c r="Y645" s="4" t="n"/>
      <c r="Z645" s="4" t="n"/>
    </row>
    <row r="646" ht="15.75" customHeight="1" s="371">
      <c r="A646" s="218" t="n"/>
      <c r="B646" s="218" t="n"/>
      <c r="C646" s="218" t="n"/>
      <c r="D646" s="218" t="n"/>
      <c r="E646" s="218" t="n"/>
      <c r="F646" s="218" t="n"/>
      <c r="G646" s="218" t="n"/>
      <c r="H646" s="218" t="n"/>
      <c r="I646" s="218" t="n"/>
      <c r="J646" s="218" t="n"/>
      <c r="K646" s="218" t="n"/>
      <c r="L646" s="4" t="n"/>
      <c r="M646" s="4" t="n"/>
      <c r="N646" s="4" t="n"/>
      <c r="O646" s="4" t="n"/>
      <c r="P646" s="4" t="n"/>
      <c r="Q646" s="4" t="n"/>
      <c r="R646" s="4" t="n"/>
      <c r="S646" s="4" t="n"/>
      <c r="T646" s="4" t="n"/>
      <c r="U646" s="4" t="n"/>
      <c r="V646" s="4" t="n"/>
      <c r="W646" s="4" t="n"/>
      <c r="X646" s="4" t="n"/>
      <c r="Y646" s="4" t="n"/>
      <c r="Z646" s="4" t="n"/>
    </row>
    <row r="647" ht="15.75" customHeight="1" s="371">
      <c r="A647" s="218" t="n"/>
      <c r="B647" s="218" t="n"/>
      <c r="C647" s="218" t="n"/>
      <c r="D647" s="218" t="n"/>
      <c r="E647" s="218" t="n"/>
      <c r="F647" s="218" t="n"/>
      <c r="G647" s="218" t="n"/>
      <c r="H647" s="218" t="n"/>
      <c r="I647" s="218" t="n"/>
      <c r="J647" s="218" t="n"/>
      <c r="K647" s="218" t="n"/>
      <c r="L647" s="4" t="n"/>
      <c r="M647" s="4" t="n"/>
      <c r="N647" s="4" t="n"/>
      <c r="O647" s="4" t="n"/>
      <c r="P647" s="4" t="n"/>
      <c r="Q647" s="4" t="n"/>
      <c r="R647" s="4" t="n"/>
      <c r="S647" s="4" t="n"/>
      <c r="T647" s="4" t="n"/>
      <c r="U647" s="4" t="n"/>
      <c r="V647" s="4" t="n"/>
      <c r="W647" s="4" t="n"/>
      <c r="X647" s="4" t="n"/>
      <c r="Y647" s="4" t="n"/>
      <c r="Z647" s="4" t="n"/>
    </row>
    <row r="648" ht="15.75" customHeight="1" s="371">
      <c r="A648" s="218" t="n"/>
      <c r="B648" s="218" t="n"/>
      <c r="C648" s="218" t="n"/>
      <c r="D648" s="218" t="n"/>
      <c r="E648" s="218" t="n"/>
      <c r="F648" s="218" t="n"/>
      <c r="G648" s="218" t="n"/>
      <c r="H648" s="218" t="n"/>
      <c r="I648" s="218" t="n"/>
      <c r="J648" s="218" t="n"/>
      <c r="K648" s="218" t="n"/>
      <c r="L648" s="4" t="n"/>
      <c r="M648" s="4" t="n"/>
      <c r="N648" s="4" t="n"/>
      <c r="O648" s="4" t="n"/>
      <c r="P648" s="4" t="n"/>
      <c r="Q648" s="4" t="n"/>
      <c r="R648" s="4" t="n"/>
      <c r="S648" s="4" t="n"/>
      <c r="T648" s="4" t="n"/>
      <c r="U648" s="4" t="n"/>
      <c r="V648" s="4" t="n"/>
      <c r="W648" s="4" t="n"/>
      <c r="X648" s="4" t="n"/>
      <c r="Y648" s="4" t="n"/>
      <c r="Z648" s="4" t="n"/>
    </row>
    <row r="649" ht="15.75" customHeight="1" s="371">
      <c r="A649" s="218" t="n"/>
      <c r="B649" s="218" t="n"/>
      <c r="C649" s="218" t="n"/>
      <c r="D649" s="218" t="n"/>
      <c r="E649" s="218" t="n"/>
      <c r="F649" s="218" t="n"/>
      <c r="G649" s="218" t="n"/>
      <c r="H649" s="218" t="n"/>
      <c r="I649" s="218" t="n"/>
      <c r="J649" s="218" t="n"/>
      <c r="K649" s="218" t="n"/>
      <c r="L649" s="4" t="n"/>
      <c r="M649" s="4" t="n"/>
      <c r="N649" s="4" t="n"/>
      <c r="O649" s="4" t="n"/>
      <c r="P649" s="4" t="n"/>
      <c r="Q649" s="4" t="n"/>
      <c r="R649" s="4" t="n"/>
      <c r="S649" s="4" t="n"/>
      <c r="T649" s="4" t="n"/>
      <c r="U649" s="4" t="n"/>
      <c r="V649" s="4" t="n"/>
      <c r="W649" s="4" t="n"/>
      <c r="X649" s="4" t="n"/>
      <c r="Y649" s="4" t="n"/>
      <c r="Z649" s="4" t="n"/>
    </row>
    <row r="650" ht="15.75" customHeight="1" s="371">
      <c r="A650" s="218" t="n"/>
      <c r="B650" s="218" t="n"/>
      <c r="C650" s="218" t="n"/>
      <c r="D650" s="218" t="n"/>
      <c r="E650" s="218" t="n"/>
      <c r="F650" s="218" t="n"/>
      <c r="G650" s="218" t="n"/>
      <c r="H650" s="218" t="n"/>
      <c r="I650" s="218" t="n"/>
      <c r="J650" s="218" t="n"/>
      <c r="K650" s="218" t="n"/>
      <c r="L650" s="4" t="n"/>
      <c r="M650" s="4" t="n"/>
      <c r="N650" s="4" t="n"/>
      <c r="O650" s="4" t="n"/>
      <c r="P650" s="4" t="n"/>
      <c r="Q650" s="4" t="n"/>
      <c r="R650" s="4" t="n"/>
      <c r="S650" s="4" t="n"/>
      <c r="T650" s="4" t="n"/>
      <c r="U650" s="4" t="n"/>
      <c r="V650" s="4" t="n"/>
      <c r="W650" s="4" t="n"/>
      <c r="X650" s="4" t="n"/>
      <c r="Y650" s="4" t="n"/>
      <c r="Z650" s="4" t="n"/>
    </row>
    <row r="651" ht="15.75" customHeight="1" s="371">
      <c r="A651" s="218" t="n"/>
      <c r="B651" s="218" t="n"/>
      <c r="C651" s="218" t="n"/>
      <c r="D651" s="218" t="n"/>
      <c r="E651" s="218" t="n"/>
      <c r="F651" s="218" t="n"/>
      <c r="G651" s="218" t="n"/>
      <c r="H651" s="218" t="n"/>
      <c r="I651" s="218" t="n"/>
      <c r="J651" s="218" t="n"/>
      <c r="K651" s="218" t="n"/>
      <c r="L651" s="4" t="n"/>
      <c r="M651" s="4" t="n"/>
      <c r="N651" s="4" t="n"/>
      <c r="O651" s="4" t="n"/>
      <c r="P651" s="4" t="n"/>
      <c r="Q651" s="4" t="n"/>
      <c r="R651" s="4" t="n"/>
      <c r="S651" s="4" t="n"/>
      <c r="T651" s="4" t="n"/>
      <c r="U651" s="4" t="n"/>
      <c r="V651" s="4" t="n"/>
      <c r="W651" s="4" t="n"/>
      <c r="X651" s="4" t="n"/>
      <c r="Y651" s="4" t="n"/>
      <c r="Z651" s="4" t="n"/>
    </row>
    <row r="652" ht="15.75" customHeight="1" s="371">
      <c r="A652" s="218" t="n"/>
      <c r="B652" s="218" t="n"/>
      <c r="C652" s="218" t="n"/>
      <c r="D652" s="218" t="n"/>
      <c r="E652" s="218" t="n"/>
      <c r="F652" s="218" t="n"/>
      <c r="G652" s="218" t="n"/>
      <c r="H652" s="218" t="n"/>
      <c r="I652" s="218" t="n"/>
      <c r="J652" s="218" t="n"/>
      <c r="K652" s="218" t="n"/>
      <c r="L652" s="4" t="n"/>
      <c r="M652" s="4" t="n"/>
      <c r="N652" s="4" t="n"/>
      <c r="O652" s="4" t="n"/>
      <c r="P652" s="4" t="n"/>
      <c r="Q652" s="4" t="n"/>
      <c r="R652" s="4" t="n"/>
      <c r="S652" s="4" t="n"/>
      <c r="T652" s="4" t="n"/>
      <c r="U652" s="4" t="n"/>
      <c r="V652" s="4" t="n"/>
      <c r="W652" s="4" t="n"/>
      <c r="X652" s="4" t="n"/>
      <c r="Y652" s="4" t="n"/>
      <c r="Z652" s="4" t="n"/>
    </row>
    <row r="653" ht="15.75" customHeight="1" s="371">
      <c r="A653" s="218" t="n"/>
      <c r="B653" s="218" t="n"/>
      <c r="C653" s="218" t="n"/>
      <c r="D653" s="218" t="n"/>
      <c r="E653" s="218" t="n"/>
      <c r="F653" s="218" t="n"/>
      <c r="G653" s="218" t="n"/>
      <c r="H653" s="218" t="n"/>
      <c r="I653" s="218" t="n"/>
      <c r="J653" s="218" t="n"/>
      <c r="K653" s="218" t="n"/>
      <c r="L653" s="4" t="n"/>
      <c r="M653" s="4" t="n"/>
      <c r="N653" s="4" t="n"/>
      <c r="O653" s="4" t="n"/>
      <c r="P653" s="4" t="n"/>
      <c r="Q653" s="4" t="n"/>
      <c r="R653" s="4" t="n"/>
      <c r="S653" s="4" t="n"/>
      <c r="T653" s="4" t="n"/>
      <c r="U653" s="4" t="n"/>
      <c r="V653" s="4" t="n"/>
      <c r="W653" s="4" t="n"/>
      <c r="X653" s="4" t="n"/>
      <c r="Y653" s="4" t="n"/>
      <c r="Z653" s="4" t="n"/>
    </row>
    <row r="654" ht="15.75" customHeight="1" s="371">
      <c r="A654" s="218" t="n"/>
      <c r="B654" s="218" t="n"/>
      <c r="C654" s="218" t="n"/>
      <c r="D654" s="218" t="n"/>
      <c r="E654" s="218" t="n"/>
      <c r="F654" s="218" t="n"/>
      <c r="G654" s="218" t="n"/>
      <c r="H654" s="218" t="n"/>
      <c r="I654" s="218" t="n"/>
      <c r="J654" s="218" t="n"/>
      <c r="K654" s="218" t="n"/>
      <c r="L654" s="4" t="n"/>
      <c r="M654" s="4" t="n"/>
      <c r="N654" s="4" t="n"/>
      <c r="O654" s="4" t="n"/>
      <c r="P654" s="4" t="n"/>
      <c r="Q654" s="4" t="n"/>
      <c r="R654" s="4" t="n"/>
      <c r="S654" s="4" t="n"/>
      <c r="T654" s="4" t="n"/>
      <c r="U654" s="4" t="n"/>
      <c r="V654" s="4" t="n"/>
      <c r="W654" s="4" t="n"/>
      <c r="X654" s="4" t="n"/>
      <c r="Y654" s="4" t="n"/>
      <c r="Z654" s="4" t="n"/>
    </row>
    <row r="655" ht="15.75" customHeight="1" s="371">
      <c r="A655" s="218" t="n"/>
      <c r="B655" s="218" t="n"/>
      <c r="C655" s="218" t="n"/>
      <c r="D655" s="218" t="n"/>
      <c r="E655" s="218" t="n"/>
      <c r="F655" s="218" t="n"/>
      <c r="G655" s="218" t="n"/>
      <c r="H655" s="218" t="n"/>
      <c r="I655" s="218" t="n"/>
      <c r="J655" s="218" t="n"/>
      <c r="K655" s="218" t="n"/>
      <c r="L655" s="4" t="n"/>
      <c r="M655" s="4" t="n"/>
      <c r="N655" s="4" t="n"/>
      <c r="O655" s="4" t="n"/>
      <c r="P655" s="4" t="n"/>
      <c r="Q655" s="4" t="n"/>
      <c r="R655" s="4" t="n"/>
      <c r="S655" s="4" t="n"/>
      <c r="T655" s="4" t="n"/>
      <c r="U655" s="4" t="n"/>
      <c r="V655" s="4" t="n"/>
      <c r="W655" s="4" t="n"/>
      <c r="X655" s="4" t="n"/>
      <c r="Y655" s="4" t="n"/>
      <c r="Z655" s="4" t="n"/>
    </row>
    <row r="656" ht="15.75" customHeight="1" s="371">
      <c r="A656" s="218" t="n"/>
      <c r="B656" s="218" t="n"/>
      <c r="C656" s="218" t="n"/>
      <c r="D656" s="218" t="n"/>
      <c r="E656" s="218" t="n"/>
      <c r="F656" s="218" t="n"/>
      <c r="G656" s="218" t="n"/>
      <c r="H656" s="218" t="n"/>
      <c r="I656" s="218" t="n"/>
      <c r="J656" s="218" t="n"/>
      <c r="K656" s="218" t="n"/>
      <c r="L656" s="4" t="n"/>
      <c r="M656" s="4" t="n"/>
      <c r="N656" s="4" t="n"/>
      <c r="O656" s="4" t="n"/>
      <c r="P656" s="4" t="n"/>
      <c r="Q656" s="4" t="n"/>
      <c r="R656" s="4" t="n"/>
      <c r="S656" s="4" t="n"/>
      <c r="T656" s="4" t="n"/>
      <c r="U656" s="4" t="n"/>
      <c r="V656" s="4" t="n"/>
      <c r="W656" s="4" t="n"/>
      <c r="X656" s="4" t="n"/>
      <c r="Y656" s="4" t="n"/>
      <c r="Z656" s="4" t="n"/>
    </row>
    <row r="657" ht="15.75" customHeight="1" s="371">
      <c r="A657" s="218" t="n"/>
      <c r="B657" s="218" t="n"/>
      <c r="C657" s="218" t="n"/>
      <c r="D657" s="218" t="n"/>
      <c r="E657" s="218" t="n"/>
      <c r="F657" s="218" t="n"/>
      <c r="G657" s="218" t="n"/>
      <c r="H657" s="218" t="n"/>
      <c r="I657" s="218" t="n"/>
      <c r="J657" s="218" t="n"/>
      <c r="K657" s="218" t="n"/>
      <c r="L657" s="4" t="n"/>
      <c r="M657" s="4" t="n"/>
      <c r="N657" s="4" t="n"/>
      <c r="O657" s="4" t="n"/>
      <c r="P657" s="4" t="n"/>
      <c r="Q657" s="4" t="n"/>
      <c r="R657" s="4" t="n"/>
      <c r="S657" s="4" t="n"/>
      <c r="T657" s="4" t="n"/>
      <c r="U657" s="4" t="n"/>
      <c r="V657" s="4" t="n"/>
      <c r="W657" s="4" t="n"/>
      <c r="X657" s="4" t="n"/>
      <c r="Y657" s="4" t="n"/>
      <c r="Z657" s="4" t="n"/>
    </row>
    <row r="658" ht="15.75" customHeight="1" s="371">
      <c r="A658" s="218" t="n"/>
      <c r="B658" s="218" t="n"/>
      <c r="C658" s="218" t="n"/>
      <c r="D658" s="218" t="n"/>
      <c r="E658" s="218" t="n"/>
      <c r="F658" s="218" t="n"/>
      <c r="G658" s="218" t="n"/>
      <c r="H658" s="218" t="n"/>
      <c r="I658" s="218" t="n"/>
      <c r="J658" s="218" t="n"/>
      <c r="K658" s="218" t="n"/>
      <c r="L658" s="4" t="n"/>
      <c r="M658" s="4" t="n"/>
      <c r="N658" s="4" t="n"/>
      <c r="O658" s="4" t="n"/>
      <c r="P658" s="4" t="n"/>
      <c r="Q658" s="4" t="n"/>
      <c r="R658" s="4" t="n"/>
      <c r="S658" s="4" t="n"/>
      <c r="T658" s="4" t="n"/>
      <c r="U658" s="4" t="n"/>
      <c r="V658" s="4" t="n"/>
      <c r="W658" s="4" t="n"/>
      <c r="X658" s="4" t="n"/>
      <c r="Y658" s="4" t="n"/>
      <c r="Z658" s="4" t="n"/>
    </row>
    <row r="659" ht="15.75" customHeight="1" s="371">
      <c r="A659" s="218" t="n"/>
      <c r="B659" s="218" t="n"/>
      <c r="C659" s="218" t="n"/>
      <c r="D659" s="218" t="n"/>
      <c r="E659" s="218" t="n"/>
      <c r="F659" s="218" t="n"/>
      <c r="G659" s="218" t="n"/>
      <c r="H659" s="218" t="n"/>
      <c r="I659" s="218" t="n"/>
      <c r="J659" s="218" t="n"/>
      <c r="K659" s="218" t="n"/>
      <c r="L659" s="4" t="n"/>
      <c r="M659" s="4" t="n"/>
      <c r="N659" s="4" t="n"/>
      <c r="O659" s="4" t="n"/>
      <c r="P659" s="4" t="n"/>
      <c r="Q659" s="4" t="n"/>
      <c r="R659" s="4" t="n"/>
      <c r="S659" s="4" t="n"/>
      <c r="T659" s="4" t="n"/>
      <c r="U659" s="4" t="n"/>
      <c r="V659" s="4" t="n"/>
      <c r="W659" s="4" t="n"/>
      <c r="X659" s="4" t="n"/>
      <c r="Y659" s="4" t="n"/>
      <c r="Z659" s="4" t="n"/>
    </row>
    <row r="660" ht="15.75" customHeight="1" s="371">
      <c r="A660" s="218" t="n"/>
      <c r="B660" s="218" t="n"/>
      <c r="C660" s="218" t="n"/>
      <c r="D660" s="218" t="n"/>
      <c r="E660" s="218" t="n"/>
      <c r="F660" s="218" t="n"/>
      <c r="G660" s="218" t="n"/>
      <c r="H660" s="218" t="n"/>
      <c r="I660" s="218" t="n"/>
      <c r="J660" s="218" t="n"/>
      <c r="K660" s="218" t="n"/>
      <c r="L660" s="4" t="n"/>
      <c r="M660" s="4" t="n"/>
      <c r="N660" s="4" t="n"/>
      <c r="O660" s="4" t="n"/>
      <c r="P660" s="4" t="n"/>
      <c r="Q660" s="4" t="n"/>
      <c r="R660" s="4" t="n"/>
      <c r="S660" s="4" t="n"/>
      <c r="T660" s="4" t="n"/>
      <c r="U660" s="4" t="n"/>
      <c r="V660" s="4" t="n"/>
      <c r="W660" s="4" t="n"/>
      <c r="X660" s="4" t="n"/>
      <c r="Y660" s="4" t="n"/>
      <c r="Z660" s="4" t="n"/>
    </row>
    <row r="661" ht="15.75" customHeight="1" s="371">
      <c r="A661" s="218" t="n"/>
      <c r="B661" s="218" t="n"/>
      <c r="C661" s="218" t="n"/>
      <c r="D661" s="218" t="n"/>
      <c r="E661" s="218" t="n"/>
      <c r="F661" s="218" t="n"/>
      <c r="G661" s="218" t="n"/>
      <c r="H661" s="218" t="n"/>
      <c r="I661" s="218" t="n"/>
      <c r="J661" s="218" t="n"/>
      <c r="K661" s="218" t="n"/>
      <c r="L661" s="4" t="n"/>
      <c r="M661" s="4" t="n"/>
      <c r="N661" s="4" t="n"/>
      <c r="O661" s="4" t="n"/>
      <c r="P661" s="4" t="n"/>
      <c r="Q661" s="4" t="n"/>
      <c r="R661" s="4" t="n"/>
      <c r="S661" s="4" t="n"/>
      <c r="T661" s="4" t="n"/>
      <c r="U661" s="4" t="n"/>
      <c r="V661" s="4" t="n"/>
      <c r="W661" s="4" t="n"/>
      <c r="X661" s="4" t="n"/>
      <c r="Y661" s="4" t="n"/>
      <c r="Z661" s="4" t="n"/>
    </row>
    <row r="662" ht="15.75" customHeight="1" s="371">
      <c r="A662" s="218" t="n"/>
      <c r="B662" s="218" t="n"/>
      <c r="C662" s="218" t="n"/>
      <c r="D662" s="218" t="n"/>
      <c r="E662" s="218" t="n"/>
      <c r="F662" s="218" t="n"/>
      <c r="G662" s="218" t="n"/>
      <c r="H662" s="218" t="n"/>
      <c r="I662" s="218" t="n"/>
      <c r="J662" s="218" t="n"/>
      <c r="K662" s="218" t="n"/>
      <c r="L662" s="4" t="n"/>
      <c r="M662" s="4" t="n"/>
      <c r="N662" s="4" t="n"/>
      <c r="O662" s="4" t="n"/>
      <c r="P662" s="4" t="n"/>
      <c r="Q662" s="4" t="n"/>
      <c r="R662" s="4" t="n"/>
      <c r="S662" s="4" t="n"/>
      <c r="T662" s="4" t="n"/>
      <c r="U662" s="4" t="n"/>
      <c r="V662" s="4" t="n"/>
      <c r="W662" s="4" t="n"/>
      <c r="X662" s="4" t="n"/>
      <c r="Y662" s="4" t="n"/>
      <c r="Z662" s="4" t="n"/>
    </row>
    <row r="663" ht="15.75" customHeight="1" s="371">
      <c r="A663" s="218" t="n"/>
      <c r="B663" s="218" t="n"/>
      <c r="C663" s="218" t="n"/>
      <c r="D663" s="218" t="n"/>
      <c r="E663" s="218" t="n"/>
      <c r="F663" s="218" t="n"/>
      <c r="G663" s="218" t="n"/>
      <c r="H663" s="218" t="n"/>
      <c r="I663" s="218" t="n"/>
      <c r="J663" s="218" t="n"/>
      <c r="K663" s="218" t="n"/>
      <c r="L663" s="4" t="n"/>
      <c r="M663" s="4" t="n"/>
      <c r="N663" s="4" t="n"/>
      <c r="O663" s="4" t="n"/>
      <c r="P663" s="4" t="n"/>
      <c r="Q663" s="4" t="n"/>
      <c r="R663" s="4" t="n"/>
      <c r="S663" s="4" t="n"/>
      <c r="T663" s="4" t="n"/>
      <c r="U663" s="4" t="n"/>
      <c r="V663" s="4" t="n"/>
      <c r="W663" s="4" t="n"/>
      <c r="X663" s="4" t="n"/>
      <c r="Y663" s="4" t="n"/>
      <c r="Z663" s="4" t="n"/>
    </row>
    <row r="664" ht="15.75" customHeight="1" s="371">
      <c r="A664" s="218" t="n"/>
      <c r="B664" s="218" t="n"/>
      <c r="C664" s="218" t="n"/>
      <c r="D664" s="218" t="n"/>
      <c r="E664" s="218" t="n"/>
      <c r="F664" s="218" t="n"/>
      <c r="G664" s="218" t="n"/>
      <c r="H664" s="218" t="n"/>
      <c r="I664" s="218" t="n"/>
      <c r="J664" s="218" t="n"/>
      <c r="K664" s="218" t="n"/>
      <c r="L664" s="4" t="n"/>
      <c r="M664" s="4" t="n"/>
      <c r="N664" s="4" t="n"/>
      <c r="O664" s="4" t="n"/>
      <c r="P664" s="4" t="n"/>
      <c r="Q664" s="4" t="n"/>
      <c r="R664" s="4" t="n"/>
      <c r="S664" s="4" t="n"/>
      <c r="T664" s="4" t="n"/>
      <c r="U664" s="4" t="n"/>
      <c r="V664" s="4" t="n"/>
      <c r="W664" s="4" t="n"/>
      <c r="X664" s="4" t="n"/>
      <c r="Y664" s="4" t="n"/>
      <c r="Z664" s="4" t="n"/>
    </row>
    <row r="665" ht="15.75" customHeight="1" s="371">
      <c r="A665" s="218" t="n"/>
      <c r="B665" s="218" t="n"/>
      <c r="C665" s="218" t="n"/>
      <c r="D665" s="218" t="n"/>
      <c r="E665" s="218" t="n"/>
      <c r="F665" s="218" t="n"/>
      <c r="G665" s="218" t="n"/>
      <c r="H665" s="218" t="n"/>
      <c r="I665" s="218" t="n"/>
      <c r="J665" s="218" t="n"/>
      <c r="K665" s="218" t="n"/>
      <c r="L665" s="4" t="n"/>
      <c r="M665" s="4" t="n"/>
      <c r="N665" s="4" t="n"/>
      <c r="O665" s="4" t="n"/>
      <c r="P665" s="4" t="n"/>
      <c r="Q665" s="4" t="n"/>
      <c r="R665" s="4" t="n"/>
      <c r="S665" s="4" t="n"/>
      <c r="T665" s="4" t="n"/>
      <c r="U665" s="4" t="n"/>
      <c r="V665" s="4" t="n"/>
      <c r="W665" s="4" t="n"/>
      <c r="X665" s="4" t="n"/>
      <c r="Y665" s="4" t="n"/>
      <c r="Z665" s="4" t="n"/>
    </row>
    <row r="666" ht="15.75" customHeight="1" s="371">
      <c r="A666" s="218" t="n"/>
      <c r="B666" s="218" t="n"/>
      <c r="C666" s="218" t="n"/>
      <c r="D666" s="218" t="n"/>
      <c r="E666" s="218" t="n"/>
      <c r="F666" s="218" t="n"/>
      <c r="G666" s="218" t="n"/>
      <c r="H666" s="218" t="n"/>
      <c r="I666" s="218" t="n"/>
      <c r="J666" s="218" t="n"/>
      <c r="K666" s="218" t="n"/>
      <c r="L666" s="4" t="n"/>
      <c r="M666" s="4" t="n"/>
      <c r="N666" s="4" t="n"/>
      <c r="O666" s="4" t="n"/>
      <c r="P666" s="4" t="n"/>
      <c r="Q666" s="4" t="n"/>
      <c r="R666" s="4" t="n"/>
      <c r="S666" s="4" t="n"/>
      <c r="T666" s="4" t="n"/>
      <c r="U666" s="4" t="n"/>
      <c r="V666" s="4" t="n"/>
      <c r="W666" s="4" t="n"/>
      <c r="X666" s="4" t="n"/>
      <c r="Y666" s="4" t="n"/>
      <c r="Z666" s="4" t="n"/>
    </row>
    <row r="667" ht="15.75" customHeight="1" s="371">
      <c r="A667" s="218" t="n"/>
      <c r="B667" s="218" t="n"/>
      <c r="C667" s="218" t="n"/>
      <c r="D667" s="218" t="n"/>
      <c r="E667" s="218" t="n"/>
      <c r="F667" s="218" t="n"/>
      <c r="G667" s="218" t="n"/>
      <c r="H667" s="218" t="n"/>
      <c r="I667" s="218" t="n"/>
      <c r="J667" s="218" t="n"/>
      <c r="K667" s="218" t="n"/>
      <c r="L667" s="4" t="n"/>
      <c r="M667" s="4" t="n"/>
      <c r="N667" s="4" t="n"/>
      <c r="O667" s="4" t="n"/>
      <c r="P667" s="4" t="n"/>
      <c r="Q667" s="4" t="n"/>
      <c r="R667" s="4" t="n"/>
      <c r="S667" s="4" t="n"/>
      <c r="T667" s="4" t="n"/>
      <c r="U667" s="4" t="n"/>
      <c r="V667" s="4" t="n"/>
      <c r="W667" s="4" t="n"/>
      <c r="X667" s="4" t="n"/>
      <c r="Y667" s="4" t="n"/>
      <c r="Z667" s="4" t="n"/>
    </row>
    <row r="668" ht="15.75" customHeight="1" s="371">
      <c r="A668" s="218" t="n"/>
      <c r="B668" s="218" t="n"/>
      <c r="C668" s="218" t="n"/>
      <c r="D668" s="218" t="n"/>
      <c r="E668" s="218" t="n"/>
      <c r="F668" s="218" t="n"/>
      <c r="G668" s="218" t="n"/>
      <c r="H668" s="218" t="n"/>
      <c r="I668" s="218" t="n"/>
      <c r="J668" s="218" t="n"/>
      <c r="K668" s="218" t="n"/>
      <c r="L668" s="4" t="n"/>
      <c r="M668" s="4" t="n"/>
      <c r="N668" s="4" t="n"/>
      <c r="O668" s="4" t="n"/>
      <c r="P668" s="4" t="n"/>
      <c r="Q668" s="4" t="n"/>
      <c r="R668" s="4" t="n"/>
      <c r="S668" s="4" t="n"/>
      <c r="T668" s="4" t="n"/>
      <c r="U668" s="4" t="n"/>
      <c r="V668" s="4" t="n"/>
      <c r="W668" s="4" t="n"/>
      <c r="X668" s="4" t="n"/>
      <c r="Y668" s="4" t="n"/>
      <c r="Z668" s="4" t="n"/>
    </row>
    <row r="669" ht="15.75" customHeight="1" s="371">
      <c r="A669" s="218" t="n"/>
      <c r="B669" s="218" t="n"/>
      <c r="C669" s="218" t="n"/>
      <c r="D669" s="218" t="n"/>
      <c r="E669" s="218" t="n"/>
      <c r="F669" s="218" t="n"/>
      <c r="G669" s="218" t="n"/>
      <c r="H669" s="218" t="n"/>
      <c r="I669" s="218" t="n"/>
      <c r="J669" s="218" t="n"/>
      <c r="K669" s="218" t="n"/>
      <c r="L669" s="4" t="n"/>
      <c r="M669" s="4" t="n"/>
      <c r="N669" s="4" t="n"/>
      <c r="O669" s="4" t="n"/>
      <c r="P669" s="4" t="n"/>
      <c r="Q669" s="4" t="n"/>
      <c r="R669" s="4" t="n"/>
      <c r="S669" s="4" t="n"/>
      <c r="T669" s="4" t="n"/>
      <c r="U669" s="4" t="n"/>
      <c r="V669" s="4" t="n"/>
      <c r="W669" s="4" t="n"/>
      <c r="X669" s="4" t="n"/>
      <c r="Y669" s="4" t="n"/>
      <c r="Z669" s="4" t="n"/>
    </row>
    <row r="670" ht="15.75" customHeight="1" s="371">
      <c r="A670" s="218" t="n"/>
      <c r="B670" s="218" t="n"/>
      <c r="C670" s="218" t="n"/>
      <c r="D670" s="218" t="n"/>
      <c r="E670" s="218" t="n"/>
      <c r="F670" s="218" t="n"/>
      <c r="G670" s="218" t="n"/>
      <c r="H670" s="218" t="n"/>
      <c r="I670" s="218" t="n"/>
      <c r="J670" s="218" t="n"/>
      <c r="K670" s="218" t="n"/>
      <c r="L670" s="4" t="n"/>
      <c r="M670" s="4" t="n"/>
      <c r="N670" s="4" t="n"/>
      <c r="O670" s="4" t="n"/>
      <c r="P670" s="4" t="n"/>
      <c r="Q670" s="4" t="n"/>
      <c r="R670" s="4" t="n"/>
      <c r="S670" s="4" t="n"/>
      <c r="T670" s="4" t="n"/>
      <c r="U670" s="4" t="n"/>
      <c r="V670" s="4" t="n"/>
      <c r="W670" s="4" t="n"/>
      <c r="X670" s="4" t="n"/>
      <c r="Y670" s="4" t="n"/>
      <c r="Z670" s="4" t="n"/>
    </row>
    <row r="671" ht="15.75" customHeight="1" s="371">
      <c r="A671" s="218" t="n"/>
      <c r="B671" s="218" t="n"/>
      <c r="C671" s="218" t="n"/>
      <c r="D671" s="218" t="n"/>
      <c r="E671" s="218" t="n"/>
      <c r="F671" s="218" t="n"/>
      <c r="G671" s="218" t="n"/>
      <c r="H671" s="218" t="n"/>
      <c r="I671" s="218" t="n"/>
      <c r="J671" s="218" t="n"/>
      <c r="K671" s="218" t="n"/>
      <c r="L671" s="4" t="n"/>
      <c r="M671" s="4" t="n"/>
      <c r="N671" s="4" t="n"/>
      <c r="O671" s="4" t="n"/>
      <c r="P671" s="4" t="n"/>
      <c r="Q671" s="4" t="n"/>
      <c r="R671" s="4" t="n"/>
      <c r="S671" s="4" t="n"/>
      <c r="T671" s="4" t="n"/>
      <c r="U671" s="4" t="n"/>
      <c r="V671" s="4" t="n"/>
      <c r="W671" s="4" t="n"/>
      <c r="X671" s="4" t="n"/>
      <c r="Y671" s="4" t="n"/>
      <c r="Z671" s="4" t="n"/>
    </row>
    <row r="672" ht="15.75" customHeight="1" s="371">
      <c r="A672" s="218" t="n"/>
      <c r="B672" s="218" t="n"/>
      <c r="C672" s="218" t="n"/>
      <c r="D672" s="218" t="n"/>
      <c r="E672" s="218" t="n"/>
      <c r="F672" s="218" t="n"/>
      <c r="G672" s="218" t="n"/>
      <c r="H672" s="218" t="n"/>
      <c r="I672" s="218" t="n"/>
      <c r="J672" s="218" t="n"/>
      <c r="K672" s="218" t="n"/>
      <c r="L672" s="4" t="n"/>
      <c r="M672" s="4" t="n"/>
      <c r="N672" s="4" t="n"/>
      <c r="O672" s="4" t="n"/>
      <c r="P672" s="4" t="n"/>
      <c r="Q672" s="4" t="n"/>
      <c r="R672" s="4" t="n"/>
      <c r="S672" s="4" t="n"/>
      <c r="T672" s="4" t="n"/>
      <c r="U672" s="4" t="n"/>
      <c r="V672" s="4" t="n"/>
      <c r="W672" s="4" t="n"/>
      <c r="X672" s="4" t="n"/>
      <c r="Y672" s="4" t="n"/>
      <c r="Z672" s="4" t="n"/>
    </row>
    <row r="673" ht="15.75" customHeight="1" s="371">
      <c r="A673" s="218" t="n"/>
      <c r="B673" s="218" t="n"/>
      <c r="C673" s="218" t="n"/>
      <c r="D673" s="218" t="n"/>
      <c r="E673" s="218" t="n"/>
      <c r="F673" s="218" t="n"/>
      <c r="G673" s="218" t="n"/>
      <c r="H673" s="218" t="n"/>
      <c r="I673" s="218" t="n"/>
      <c r="J673" s="218" t="n"/>
      <c r="K673" s="218" t="n"/>
      <c r="L673" s="4" t="n"/>
      <c r="M673" s="4" t="n"/>
      <c r="N673" s="4" t="n"/>
      <c r="O673" s="4" t="n"/>
      <c r="P673" s="4" t="n"/>
      <c r="Q673" s="4" t="n"/>
      <c r="R673" s="4" t="n"/>
      <c r="S673" s="4" t="n"/>
      <c r="T673" s="4" t="n"/>
      <c r="U673" s="4" t="n"/>
      <c r="V673" s="4" t="n"/>
      <c r="W673" s="4" t="n"/>
      <c r="X673" s="4" t="n"/>
      <c r="Y673" s="4" t="n"/>
      <c r="Z673" s="4" t="n"/>
    </row>
    <row r="674" ht="15.75" customHeight="1" s="371">
      <c r="A674" s="218" t="n"/>
      <c r="B674" s="218" t="n"/>
      <c r="C674" s="218" t="n"/>
      <c r="D674" s="218" t="n"/>
      <c r="E674" s="218" t="n"/>
      <c r="F674" s="218" t="n"/>
      <c r="G674" s="218" t="n"/>
      <c r="H674" s="218" t="n"/>
      <c r="I674" s="218" t="n"/>
      <c r="J674" s="218" t="n"/>
      <c r="K674" s="218" t="n"/>
      <c r="L674" s="4" t="n"/>
      <c r="M674" s="4" t="n"/>
      <c r="N674" s="4" t="n"/>
      <c r="O674" s="4" t="n"/>
      <c r="P674" s="4" t="n"/>
      <c r="Q674" s="4" t="n"/>
      <c r="R674" s="4" t="n"/>
      <c r="S674" s="4" t="n"/>
      <c r="T674" s="4" t="n"/>
      <c r="U674" s="4" t="n"/>
      <c r="V674" s="4" t="n"/>
      <c r="W674" s="4" t="n"/>
      <c r="X674" s="4" t="n"/>
      <c r="Y674" s="4" t="n"/>
      <c r="Z674" s="4" t="n"/>
    </row>
    <row r="675" ht="15.75" customHeight="1" s="371">
      <c r="A675" s="218" t="n"/>
      <c r="B675" s="218" t="n"/>
      <c r="C675" s="218" t="n"/>
      <c r="D675" s="218" t="n"/>
      <c r="E675" s="218" t="n"/>
      <c r="F675" s="218" t="n"/>
      <c r="G675" s="218" t="n"/>
      <c r="H675" s="218" t="n"/>
      <c r="I675" s="218" t="n"/>
      <c r="J675" s="218" t="n"/>
      <c r="K675" s="218" t="n"/>
      <c r="L675" s="4" t="n"/>
      <c r="M675" s="4" t="n"/>
      <c r="N675" s="4" t="n"/>
      <c r="O675" s="4" t="n"/>
      <c r="P675" s="4" t="n"/>
      <c r="Q675" s="4" t="n"/>
      <c r="R675" s="4" t="n"/>
      <c r="S675" s="4" t="n"/>
      <c r="T675" s="4" t="n"/>
      <c r="U675" s="4" t="n"/>
      <c r="V675" s="4" t="n"/>
      <c r="W675" s="4" t="n"/>
      <c r="X675" s="4" t="n"/>
      <c r="Y675" s="4" t="n"/>
      <c r="Z675" s="4" t="n"/>
    </row>
    <row r="676" ht="15.75" customHeight="1" s="371">
      <c r="A676" s="218" t="n"/>
      <c r="B676" s="218" t="n"/>
      <c r="C676" s="218" t="n"/>
      <c r="D676" s="218" t="n"/>
      <c r="E676" s="218" t="n"/>
      <c r="F676" s="218" t="n"/>
      <c r="G676" s="218" t="n"/>
      <c r="H676" s="218" t="n"/>
      <c r="I676" s="218" t="n"/>
      <c r="J676" s="218" t="n"/>
      <c r="K676" s="218" t="n"/>
      <c r="L676" s="4" t="n"/>
      <c r="M676" s="4" t="n"/>
      <c r="N676" s="4" t="n"/>
      <c r="O676" s="4" t="n"/>
      <c r="P676" s="4" t="n"/>
      <c r="Q676" s="4" t="n"/>
      <c r="R676" s="4" t="n"/>
      <c r="S676" s="4" t="n"/>
      <c r="T676" s="4" t="n"/>
      <c r="U676" s="4" t="n"/>
      <c r="V676" s="4" t="n"/>
      <c r="W676" s="4" t="n"/>
      <c r="X676" s="4" t="n"/>
      <c r="Y676" s="4" t="n"/>
      <c r="Z676" s="4" t="n"/>
    </row>
    <row r="677" ht="15.75" customHeight="1" s="371">
      <c r="A677" s="218" t="n"/>
      <c r="B677" s="218" t="n"/>
      <c r="C677" s="218" t="n"/>
      <c r="D677" s="218" t="n"/>
      <c r="E677" s="218" t="n"/>
      <c r="F677" s="218" t="n"/>
      <c r="G677" s="218" t="n"/>
      <c r="H677" s="218" t="n"/>
      <c r="I677" s="218" t="n"/>
      <c r="J677" s="218" t="n"/>
      <c r="K677" s="218" t="n"/>
      <c r="L677" s="4" t="n"/>
      <c r="M677" s="4" t="n"/>
      <c r="N677" s="4" t="n"/>
      <c r="O677" s="4" t="n"/>
      <c r="P677" s="4" t="n"/>
      <c r="Q677" s="4" t="n"/>
      <c r="R677" s="4" t="n"/>
      <c r="S677" s="4" t="n"/>
      <c r="T677" s="4" t="n"/>
      <c r="U677" s="4" t="n"/>
      <c r="V677" s="4" t="n"/>
      <c r="W677" s="4" t="n"/>
      <c r="X677" s="4" t="n"/>
      <c r="Y677" s="4" t="n"/>
      <c r="Z677" s="4" t="n"/>
    </row>
    <row r="678" ht="15.75" customHeight="1" s="371">
      <c r="A678" s="218" t="n"/>
      <c r="B678" s="218" t="n"/>
      <c r="C678" s="218" t="n"/>
      <c r="D678" s="218" t="n"/>
      <c r="E678" s="218" t="n"/>
      <c r="F678" s="218" t="n"/>
      <c r="G678" s="218" t="n"/>
      <c r="H678" s="218" t="n"/>
      <c r="I678" s="218" t="n"/>
      <c r="J678" s="218" t="n"/>
      <c r="K678" s="218" t="n"/>
      <c r="L678" s="4" t="n"/>
      <c r="M678" s="4" t="n"/>
      <c r="N678" s="4" t="n"/>
      <c r="O678" s="4" t="n"/>
      <c r="P678" s="4" t="n"/>
      <c r="Q678" s="4" t="n"/>
      <c r="R678" s="4" t="n"/>
      <c r="S678" s="4" t="n"/>
      <c r="T678" s="4" t="n"/>
      <c r="U678" s="4" t="n"/>
      <c r="V678" s="4" t="n"/>
      <c r="W678" s="4" t="n"/>
      <c r="X678" s="4" t="n"/>
      <c r="Y678" s="4" t="n"/>
      <c r="Z678" s="4" t="n"/>
    </row>
    <row r="679" ht="15.75" customHeight="1" s="371">
      <c r="A679" s="218" t="n"/>
      <c r="B679" s="218" t="n"/>
      <c r="C679" s="218" t="n"/>
      <c r="D679" s="218" t="n"/>
      <c r="E679" s="218" t="n"/>
      <c r="F679" s="218" t="n"/>
      <c r="G679" s="218" t="n"/>
      <c r="H679" s="218" t="n"/>
      <c r="I679" s="218" t="n"/>
      <c r="J679" s="218" t="n"/>
      <c r="K679" s="218" t="n"/>
      <c r="L679" s="4" t="n"/>
      <c r="M679" s="4" t="n"/>
      <c r="N679" s="4" t="n"/>
      <c r="O679" s="4" t="n"/>
      <c r="P679" s="4" t="n"/>
      <c r="Q679" s="4" t="n"/>
      <c r="R679" s="4" t="n"/>
      <c r="S679" s="4" t="n"/>
      <c r="T679" s="4" t="n"/>
      <c r="U679" s="4" t="n"/>
      <c r="V679" s="4" t="n"/>
      <c r="W679" s="4" t="n"/>
      <c r="X679" s="4" t="n"/>
      <c r="Y679" s="4" t="n"/>
      <c r="Z679" s="4" t="n"/>
    </row>
    <row r="680" ht="15.75" customHeight="1" s="371">
      <c r="A680" s="218" t="n"/>
      <c r="B680" s="218" t="n"/>
      <c r="C680" s="218" t="n"/>
      <c r="D680" s="218" t="n"/>
      <c r="E680" s="218" t="n"/>
      <c r="F680" s="218" t="n"/>
      <c r="G680" s="218" t="n"/>
      <c r="H680" s="218" t="n"/>
      <c r="I680" s="218" t="n"/>
      <c r="J680" s="218" t="n"/>
      <c r="K680" s="218" t="n"/>
      <c r="L680" s="4" t="n"/>
      <c r="M680" s="4" t="n"/>
      <c r="N680" s="4" t="n"/>
      <c r="O680" s="4" t="n"/>
      <c r="P680" s="4" t="n"/>
      <c r="Q680" s="4" t="n"/>
      <c r="R680" s="4" t="n"/>
      <c r="S680" s="4" t="n"/>
      <c r="T680" s="4" t="n"/>
      <c r="U680" s="4" t="n"/>
      <c r="V680" s="4" t="n"/>
      <c r="W680" s="4" t="n"/>
      <c r="X680" s="4" t="n"/>
      <c r="Y680" s="4" t="n"/>
      <c r="Z680" s="4" t="n"/>
    </row>
    <row r="681" ht="15.75" customHeight="1" s="371">
      <c r="A681" s="218" t="n"/>
      <c r="B681" s="218" t="n"/>
      <c r="C681" s="218" t="n"/>
      <c r="D681" s="218" t="n"/>
      <c r="E681" s="218" t="n"/>
      <c r="F681" s="218" t="n"/>
      <c r="G681" s="218" t="n"/>
      <c r="H681" s="218" t="n"/>
      <c r="I681" s="218" t="n"/>
      <c r="J681" s="218" t="n"/>
      <c r="K681" s="218" t="n"/>
      <c r="L681" s="4" t="n"/>
      <c r="M681" s="4" t="n"/>
      <c r="N681" s="4" t="n"/>
      <c r="O681" s="4" t="n"/>
      <c r="P681" s="4" t="n"/>
      <c r="Q681" s="4" t="n"/>
      <c r="R681" s="4" t="n"/>
      <c r="S681" s="4" t="n"/>
      <c r="T681" s="4" t="n"/>
      <c r="U681" s="4" t="n"/>
      <c r="V681" s="4" t="n"/>
      <c r="W681" s="4" t="n"/>
      <c r="X681" s="4" t="n"/>
      <c r="Y681" s="4" t="n"/>
      <c r="Z681" s="4" t="n"/>
    </row>
    <row r="682" ht="15.75" customHeight="1" s="371">
      <c r="A682" s="218" t="n"/>
      <c r="B682" s="218" t="n"/>
      <c r="C682" s="218" t="n"/>
      <c r="D682" s="218" t="n"/>
      <c r="E682" s="218" t="n"/>
      <c r="F682" s="218" t="n"/>
      <c r="G682" s="218" t="n"/>
      <c r="H682" s="218" t="n"/>
      <c r="I682" s="218" t="n"/>
      <c r="J682" s="218" t="n"/>
      <c r="K682" s="218" t="n"/>
      <c r="L682" s="4" t="n"/>
      <c r="M682" s="4" t="n"/>
      <c r="N682" s="4" t="n"/>
      <c r="O682" s="4" t="n"/>
      <c r="P682" s="4" t="n"/>
      <c r="Q682" s="4" t="n"/>
      <c r="R682" s="4" t="n"/>
      <c r="S682" s="4" t="n"/>
      <c r="T682" s="4" t="n"/>
      <c r="U682" s="4" t="n"/>
      <c r="V682" s="4" t="n"/>
      <c r="W682" s="4" t="n"/>
      <c r="X682" s="4" t="n"/>
      <c r="Y682" s="4" t="n"/>
      <c r="Z682" s="4" t="n"/>
    </row>
    <row r="683" ht="15.75" customHeight="1" s="371">
      <c r="A683" s="218" t="n"/>
      <c r="B683" s="218" t="n"/>
      <c r="C683" s="218" t="n"/>
      <c r="D683" s="218" t="n"/>
      <c r="E683" s="218" t="n"/>
      <c r="F683" s="218" t="n"/>
      <c r="G683" s="218" t="n"/>
      <c r="H683" s="218" t="n"/>
      <c r="I683" s="218" t="n"/>
      <c r="J683" s="218" t="n"/>
      <c r="K683" s="218" t="n"/>
      <c r="L683" s="4" t="n"/>
      <c r="M683" s="4" t="n"/>
      <c r="N683" s="4" t="n"/>
      <c r="O683" s="4" t="n"/>
      <c r="P683" s="4" t="n"/>
      <c r="Q683" s="4" t="n"/>
      <c r="R683" s="4" t="n"/>
      <c r="S683" s="4" t="n"/>
      <c r="T683" s="4" t="n"/>
      <c r="U683" s="4" t="n"/>
      <c r="V683" s="4" t="n"/>
      <c r="W683" s="4" t="n"/>
      <c r="X683" s="4" t="n"/>
      <c r="Y683" s="4" t="n"/>
      <c r="Z683" s="4" t="n"/>
    </row>
    <row r="684" ht="15.75" customHeight="1" s="371">
      <c r="A684" s="218" t="n"/>
      <c r="B684" s="218" t="n"/>
      <c r="C684" s="218" t="n"/>
      <c r="D684" s="218" t="n"/>
      <c r="E684" s="218" t="n"/>
      <c r="F684" s="218" t="n"/>
      <c r="G684" s="218" t="n"/>
      <c r="H684" s="218" t="n"/>
      <c r="I684" s="218" t="n"/>
      <c r="J684" s="218" t="n"/>
      <c r="K684" s="218" t="n"/>
      <c r="L684" s="4" t="n"/>
      <c r="M684" s="4" t="n"/>
      <c r="N684" s="4" t="n"/>
      <c r="O684" s="4" t="n"/>
      <c r="P684" s="4" t="n"/>
      <c r="Q684" s="4" t="n"/>
      <c r="R684" s="4" t="n"/>
      <c r="S684" s="4" t="n"/>
      <c r="T684" s="4" t="n"/>
      <c r="U684" s="4" t="n"/>
      <c r="V684" s="4" t="n"/>
      <c r="W684" s="4" t="n"/>
      <c r="X684" s="4" t="n"/>
      <c r="Y684" s="4" t="n"/>
      <c r="Z684" s="4" t="n"/>
    </row>
    <row r="685" ht="15.75" customHeight="1" s="371">
      <c r="A685" s="218" t="n"/>
      <c r="B685" s="218" t="n"/>
      <c r="C685" s="218" t="n"/>
      <c r="D685" s="218" t="n"/>
      <c r="E685" s="218" t="n"/>
      <c r="F685" s="218" t="n"/>
      <c r="G685" s="218" t="n"/>
      <c r="H685" s="218" t="n"/>
      <c r="I685" s="218" t="n"/>
      <c r="J685" s="218" t="n"/>
      <c r="K685" s="218" t="n"/>
      <c r="L685" s="4" t="n"/>
      <c r="M685" s="4" t="n"/>
      <c r="N685" s="4" t="n"/>
      <c r="O685" s="4" t="n"/>
      <c r="P685" s="4" t="n"/>
      <c r="Q685" s="4" t="n"/>
      <c r="R685" s="4" t="n"/>
      <c r="S685" s="4" t="n"/>
      <c r="T685" s="4" t="n"/>
      <c r="U685" s="4" t="n"/>
      <c r="V685" s="4" t="n"/>
      <c r="W685" s="4" t="n"/>
      <c r="X685" s="4" t="n"/>
      <c r="Y685" s="4" t="n"/>
      <c r="Z685" s="4" t="n"/>
    </row>
    <row r="686" ht="15.75" customHeight="1" s="371">
      <c r="A686" s="218" t="n"/>
      <c r="B686" s="218" t="n"/>
      <c r="C686" s="218" t="n"/>
      <c r="D686" s="218" t="n"/>
      <c r="E686" s="218" t="n"/>
      <c r="F686" s="218" t="n"/>
      <c r="G686" s="218" t="n"/>
      <c r="H686" s="218" t="n"/>
      <c r="I686" s="218" t="n"/>
      <c r="J686" s="218" t="n"/>
      <c r="K686" s="218" t="n"/>
      <c r="L686" s="4" t="n"/>
      <c r="M686" s="4" t="n"/>
      <c r="N686" s="4" t="n"/>
      <c r="O686" s="4" t="n"/>
      <c r="P686" s="4" t="n"/>
      <c r="Q686" s="4" t="n"/>
      <c r="R686" s="4" t="n"/>
      <c r="S686" s="4" t="n"/>
      <c r="T686" s="4" t="n"/>
      <c r="U686" s="4" t="n"/>
      <c r="V686" s="4" t="n"/>
      <c r="W686" s="4" t="n"/>
      <c r="X686" s="4" t="n"/>
      <c r="Y686" s="4" t="n"/>
      <c r="Z686" s="4" t="n"/>
    </row>
    <row r="687" ht="15.75" customHeight="1" s="371">
      <c r="A687" s="218" t="n"/>
      <c r="B687" s="218" t="n"/>
      <c r="C687" s="218" t="n"/>
      <c r="D687" s="218" t="n"/>
      <c r="E687" s="218" t="n"/>
      <c r="F687" s="218" t="n"/>
      <c r="G687" s="218" t="n"/>
      <c r="H687" s="218" t="n"/>
      <c r="I687" s="218" t="n"/>
      <c r="J687" s="218" t="n"/>
      <c r="K687" s="218" t="n"/>
      <c r="L687" s="4" t="n"/>
      <c r="M687" s="4" t="n"/>
      <c r="N687" s="4" t="n"/>
      <c r="O687" s="4" t="n"/>
      <c r="P687" s="4" t="n"/>
      <c r="Q687" s="4" t="n"/>
      <c r="R687" s="4" t="n"/>
      <c r="S687" s="4" t="n"/>
      <c r="T687" s="4" t="n"/>
      <c r="U687" s="4" t="n"/>
      <c r="V687" s="4" t="n"/>
      <c r="W687" s="4" t="n"/>
      <c r="X687" s="4" t="n"/>
      <c r="Y687" s="4" t="n"/>
      <c r="Z687" s="4" t="n"/>
    </row>
    <row r="688" ht="15.75" customHeight="1" s="371">
      <c r="A688" s="218" t="n"/>
      <c r="B688" s="218" t="n"/>
      <c r="C688" s="218" t="n"/>
      <c r="D688" s="218" t="n"/>
      <c r="E688" s="218" t="n"/>
      <c r="F688" s="218" t="n"/>
      <c r="G688" s="218" t="n"/>
      <c r="H688" s="218" t="n"/>
      <c r="I688" s="218" t="n"/>
      <c r="J688" s="218" t="n"/>
      <c r="K688" s="218" t="n"/>
      <c r="L688" s="4" t="n"/>
      <c r="M688" s="4" t="n"/>
      <c r="N688" s="4" t="n"/>
      <c r="O688" s="4" t="n"/>
      <c r="P688" s="4" t="n"/>
      <c r="Q688" s="4" t="n"/>
      <c r="R688" s="4" t="n"/>
      <c r="S688" s="4" t="n"/>
      <c r="T688" s="4" t="n"/>
      <c r="U688" s="4" t="n"/>
      <c r="V688" s="4" t="n"/>
      <c r="W688" s="4" t="n"/>
      <c r="X688" s="4" t="n"/>
      <c r="Y688" s="4" t="n"/>
      <c r="Z688" s="4" t="n"/>
    </row>
    <row r="689" ht="15.75" customHeight="1" s="371">
      <c r="A689" s="218" t="n"/>
      <c r="B689" s="218" t="n"/>
      <c r="C689" s="218" t="n"/>
      <c r="D689" s="218" t="n"/>
      <c r="E689" s="218" t="n"/>
      <c r="F689" s="218" t="n"/>
      <c r="G689" s="218" t="n"/>
      <c r="H689" s="218" t="n"/>
      <c r="I689" s="218" t="n"/>
      <c r="J689" s="218" t="n"/>
      <c r="K689" s="218" t="n"/>
      <c r="L689" s="4" t="n"/>
      <c r="M689" s="4" t="n"/>
      <c r="N689" s="4" t="n"/>
      <c r="O689" s="4" t="n"/>
      <c r="P689" s="4" t="n"/>
      <c r="Q689" s="4" t="n"/>
      <c r="R689" s="4" t="n"/>
      <c r="S689" s="4" t="n"/>
      <c r="T689" s="4" t="n"/>
      <c r="U689" s="4" t="n"/>
      <c r="V689" s="4" t="n"/>
      <c r="W689" s="4" t="n"/>
      <c r="X689" s="4" t="n"/>
      <c r="Y689" s="4" t="n"/>
      <c r="Z689" s="4" t="n"/>
    </row>
    <row r="690" ht="15.75" customHeight="1" s="371">
      <c r="A690" s="218" t="n"/>
      <c r="B690" s="218" t="n"/>
      <c r="C690" s="218" t="n"/>
      <c r="D690" s="218" t="n"/>
      <c r="E690" s="218" t="n"/>
      <c r="F690" s="218" t="n"/>
      <c r="G690" s="218" t="n"/>
      <c r="H690" s="218" t="n"/>
      <c r="I690" s="218" t="n"/>
      <c r="J690" s="218" t="n"/>
      <c r="K690" s="218" t="n"/>
      <c r="L690" s="4" t="n"/>
      <c r="M690" s="4" t="n"/>
      <c r="N690" s="4" t="n"/>
      <c r="O690" s="4" t="n"/>
      <c r="P690" s="4" t="n"/>
      <c r="Q690" s="4" t="n"/>
      <c r="R690" s="4" t="n"/>
      <c r="S690" s="4" t="n"/>
      <c r="T690" s="4" t="n"/>
      <c r="U690" s="4" t="n"/>
      <c r="V690" s="4" t="n"/>
      <c r="W690" s="4" t="n"/>
      <c r="X690" s="4" t="n"/>
      <c r="Y690" s="4" t="n"/>
      <c r="Z690" s="4" t="n"/>
    </row>
    <row r="691" ht="15.75" customHeight="1" s="371">
      <c r="A691" s="218" t="n"/>
      <c r="B691" s="218" t="n"/>
      <c r="C691" s="218" t="n"/>
      <c r="D691" s="218" t="n"/>
      <c r="E691" s="218" t="n"/>
      <c r="F691" s="218" t="n"/>
      <c r="G691" s="218" t="n"/>
      <c r="H691" s="218" t="n"/>
      <c r="I691" s="218" t="n"/>
      <c r="J691" s="218" t="n"/>
      <c r="K691" s="218" t="n"/>
      <c r="L691" s="4" t="n"/>
      <c r="M691" s="4" t="n"/>
      <c r="N691" s="4" t="n"/>
      <c r="O691" s="4" t="n"/>
      <c r="P691" s="4" t="n"/>
      <c r="Q691" s="4" t="n"/>
      <c r="R691" s="4" t="n"/>
      <c r="S691" s="4" t="n"/>
      <c r="T691" s="4" t="n"/>
      <c r="U691" s="4" t="n"/>
      <c r="V691" s="4" t="n"/>
      <c r="W691" s="4" t="n"/>
      <c r="X691" s="4" t="n"/>
      <c r="Y691" s="4" t="n"/>
      <c r="Z691" s="4" t="n"/>
    </row>
    <row r="692" ht="15.75" customHeight="1" s="371">
      <c r="A692" s="218" t="n"/>
      <c r="B692" s="218" t="n"/>
      <c r="C692" s="218" t="n"/>
      <c r="D692" s="218" t="n"/>
      <c r="E692" s="218" t="n"/>
      <c r="F692" s="218" t="n"/>
      <c r="G692" s="218" t="n"/>
      <c r="H692" s="218" t="n"/>
      <c r="I692" s="218" t="n"/>
      <c r="J692" s="218" t="n"/>
      <c r="K692" s="218" t="n"/>
      <c r="L692" s="4" t="n"/>
      <c r="M692" s="4" t="n"/>
      <c r="N692" s="4" t="n"/>
      <c r="O692" s="4" t="n"/>
      <c r="P692" s="4" t="n"/>
      <c r="Q692" s="4" t="n"/>
      <c r="R692" s="4" t="n"/>
      <c r="S692" s="4" t="n"/>
      <c r="T692" s="4" t="n"/>
      <c r="U692" s="4" t="n"/>
      <c r="V692" s="4" t="n"/>
      <c r="W692" s="4" t="n"/>
      <c r="X692" s="4" t="n"/>
      <c r="Y692" s="4" t="n"/>
      <c r="Z692" s="4" t="n"/>
    </row>
    <row r="693" ht="15.75" customHeight="1" s="371">
      <c r="A693" s="218" t="n"/>
      <c r="B693" s="218" t="n"/>
      <c r="C693" s="218" t="n"/>
      <c r="D693" s="218" t="n"/>
      <c r="E693" s="218" t="n"/>
      <c r="F693" s="218" t="n"/>
      <c r="G693" s="218" t="n"/>
      <c r="H693" s="218" t="n"/>
      <c r="I693" s="218" t="n"/>
      <c r="J693" s="218" t="n"/>
      <c r="K693" s="218" t="n"/>
      <c r="L693" s="4" t="n"/>
      <c r="M693" s="4" t="n"/>
      <c r="N693" s="4" t="n"/>
      <c r="O693" s="4" t="n"/>
      <c r="P693" s="4" t="n"/>
      <c r="Q693" s="4" t="n"/>
      <c r="R693" s="4" t="n"/>
      <c r="S693" s="4" t="n"/>
      <c r="T693" s="4" t="n"/>
      <c r="U693" s="4" t="n"/>
      <c r="V693" s="4" t="n"/>
      <c r="W693" s="4" t="n"/>
      <c r="X693" s="4" t="n"/>
      <c r="Y693" s="4" t="n"/>
      <c r="Z693" s="4" t="n"/>
    </row>
    <row r="694" ht="15.75" customHeight="1" s="371">
      <c r="A694" s="218" t="n"/>
      <c r="B694" s="218" t="n"/>
      <c r="C694" s="218" t="n"/>
      <c r="D694" s="218" t="n"/>
      <c r="E694" s="218" t="n"/>
      <c r="F694" s="218" t="n"/>
      <c r="G694" s="218" t="n"/>
      <c r="H694" s="218" t="n"/>
      <c r="I694" s="218" t="n"/>
      <c r="J694" s="218" t="n"/>
      <c r="K694" s="218" t="n"/>
      <c r="L694" s="4" t="n"/>
      <c r="M694" s="4" t="n"/>
      <c r="N694" s="4" t="n"/>
      <c r="O694" s="4" t="n"/>
      <c r="P694" s="4" t="n"/>
      <c r="Q694" s="4" t="n"/>
      <c r="R694" s="4" t="n"/>
      <c r="S694" s="4" t="n"/>
      <c r="T694" s="4" t="n"/>
      <c r="U694" s="4" t="n"/>
      <c r="V694" s="4" t="n"/>
      <c r="W694" s="4" t="n"/>
      <c r="X694" s="4" t="n"/>
      <c r="Y694" s="4" t="n"/>
      <c r="Z694" s="4" t="n"/>
    </row>
    <row r="695" ht="15.75" customHeight="1" s="371">
      <c r="A695" s="218" t="n"/>
      <c r="B695" s="218" t="n"/>
      <c r="C695" s="218" t="n"/>
      <c r="D695" s="218" t="n"/>
      <c r="E695" s="218" t="n"/>
      <c r="F695" s="218" t="n"/>
      <c r="G695" s="218" t="n"/>
      <c r="H695" s="218" t="n"/>
      <c r="I695" s="218" t="n"/>
      <c r="J695" s="218" t="n"/>
      <c r="K695" s="218" t="n"/>
      <c r="L695" s="4" t="n"/>
      <c r="M695" s="4" t="n"/>
      <c r="N695" s="4" t="n"/>
      <c r="O695" s="4" t="n"/>
      <c r="P695" s="4" t="n"/>
      <c r="Q695" s="4" t="n"/>
      <c r="R695" s="4" t="n"/>
      <c r="S695" s="4" t="n"/>
      <c r="T695" s="4" t="n"/>
      <c r="U695" s="4" t="n"/>
      <c r="V695" s="4" t="n"/>
      <c r="W695" s="4" t="n"/>
      <c r="X695" s="4" t="n"/>
      <c r="Y695" s="4" t="n"/>
      <c r="Z695" s="4" t="n"/>
    </row>
    <row r="696" ht="15.75" customHeight="1" s="371">
      <c r="A696" s="218" t="n"/>
      <c r="B696" s="218" t="n"/>
      <c r="C696" s="218" t="n"/>
      <c r="D696" s="218" t="n"/>
      <c r="E696" s="218" t="n"/>
      <c r="F696" s="218" t="n"/>
      <c r="G696" s="218" t="n"/>
      <c r="H696" s="218" t="n"/>
      <c r="I696" s="218" t="n"/>
      <c r="J696" s="218" t="n"/>
      <c r="K696" s="218" t="n"/>
      <c r="L696" s="4" t="n"/>
      <c r="M696" s="4" t="n"/>
      <c r="N696" s="4" t="n"/>
      <c r="O696" s="4" t="n"/>
      <c r="P696" s="4" t="n"/>
      <c r="Q696" s="4" t="n"/>
      <c r="R696" s="4" t="n"/>
      <c r="S696" s="4" t="n"/>
      <c r="T696" s="4" t="n"/>
      <c r="U696" s="4" t="n"/>
      <c r="V696" s="4" t="n"/>
      <c r="W696" s="4" t="n"/>
      <c r="X696" s="4" t="n"/>
      <c r="Y696" s="4" t="n"/>
      <c r="Z696" s="4" t="n"/>
    </row>
    <row r="697" ht="15.75" customHeight="1" s="371">
      <c r="A697" s="218" t="n"/>
      <c r="B697" s="218" t="n"/>
      <c r="C697" s="218" t="n"/>
      <c r="D697" s="218" t="n"/>
      <c r="E697" s="218" t="n"/>
      <c r="F697" s="218" t="n"/>
      <c r="G697" s="218" t="n"/>
      <c r="H697" s="218" t="n"/>
      <c r="I697" s="218" t="n"/>
      <c r="J697" s="218" t="n"/>
      <c r="K697" s="218" t="n"/>
      <c r="L697" s="4" t="n"/>
      <c r="M697" s="4" t="n"/>
      <c r="N697" s="4" t="n"/>
      <c r="O697" s="4" t="n"/>
      <c r="P697" s="4" t="n"/>
      <c r="Q697" s="4" t="n"/>
      <c r="R697" s="4" t="n"/>
      <c r="S697" s="4" t="n"/>
      <c r="T697" s="4" t="n"/>
      <c r="U697" s="4" t="n"/>
      <c r="V697" s="4" t="n"/>
      <c r="W697" s="4" t="n"/>
      <c r="X697" s="4" t="n"/>
      <c r="Y697" s="4" t="n"/>
      <c r="Z697" s="4" t="n"/>
    </row>
    <row r="698" ht="15.75" customHeight="1" s="371">
      <c r="A698" s="218" t="n"/>
      <c r="B698" s="218" t="n"/>
      <c r="C698" s="218" t="n"/>
      <c r="D698" s="218" t="n"/>
      <c r="E698" s="218" t="n"/>
      <c r="F698" s="218" t="n"/>
      <c r="G698" s="218" t="n"/>
      <c r="H698" s="218" t="n"/>
      <c r="I698" s="218" t="n"/>
      <c r="J698" s="218" t="n"/>
      <c r="K698" s="218" t="n"/>
      <c r="L698" s="4" t="n"/>
      <c r="M698" s="4" t="n"/>
      <c r="N698" s="4" t="n"/>
      <c r="O698" s="4" t="n"/>
      <c r="P698" s="4" t="n"/>
      <c r="Q698" s="4" t="n"/>
      <c r="R698" s="4" t="n"/>
      <c r="S698" s="4" t="n"/>
      <c r="T698" s="4" t="n"/>
      <c r="U698" s="4" t="n"/>
      <c r="V698" s="4" t="n"/>
      <c r="W698" s="4" t="n"/>
      <c r="X698" s="4" t="n"/>
      <c r="Y698" s="4" t="n"/>
      <c r="Z698" s="4" t="n"/>
    </row>
    <row r="699" ht="15.75" customHeight="1" s="371">
      <c r="A699" s="218" t="n"/>
      <c r="B699" s="218" t="n"/>
      <c r="C699" s="218" t="n"/>
      <c r="D699" s="218" t="n"/>
      <c r="E699" s="218" t="n"/>
      <c r="F699" s="218" t="n"/>
      <c r="G699" s="218" t="n"/>
      <c r="H699" s="218" t="n"/>
      <c r="I699" s="218" t="n"/>
      <c r="J699" s="218" t="n"/>
      <c r="K699" s="218" t="n"/>
      <c r="L699" s="4" t="n"/>
      <c r="M699" s="4" t="n"/>
      <c r="N699" s="4" t="n"/>
      <c r="O699" s="4" t="n"/>
      <c r="P699" s="4" t="n"/>
      <c r="Q699" s="4" t="n"/>
      <c r="R699" s="4" t="n"/>
      <c r="S699" s="4" t="n"/>
      <c r="T699" s="4" t="n"/>
      <c r="U699" s="4" t="n"/>
      <c r="V699" s="4" t="n"/>
      <c r="W699" s="4" t="n"/>
      <c r="X699" s="4" t="n"/>
      <c r="Y699" s="4" t="n"/>
      <c r="Z699" s="4" t="n"/>
    </row>
    <row r="700" ht="15.75" customHeight="1" s="371">
      <c r="A700" s="218" t="n"/>
      <c r="B700" s="218" t="n"/>
      <c r="C700" s="218" t="n"/>
      <c r="D700" s="218" t="n"/>
      <c r="E700" s="218" t="n"/>
      <c r="F700" s="218" t="n"/>
      <c r="G700" s="218" t="n"/>
      <c r="H700" s="218" t="n"/>
      <c r="I700" s="218" t="n"/>
      <c r="J700" s="218" t="n"/>
      <c r="K700" s="218" t="n"/>
      <c r="L700" s="4" t="n"/>
      <c r="M700" s="4" t="n"/>
      <c r="N700" s="4" t="n"/>
      <c r="O700" s="4" t="n"/>
      <c r="P700" s="4" t="n"/>
      <c r="Q700" s="4" t="n"/>
      <c r="R700" s="4" t="n"/>
      <c r="S700" s="4" t="n"/>
      <c r="T700" s="4" t="n"/>
      <c r="U700" s="4" t="n"/>
      <c r="V700" s="4" t="n"/>
      <c r="W700" s="4" t="n"/>
      <c r="X700" s="4" t="n"/>
      <c r="Y700" s="4" t="n"/>
      <c r="Z700" s="4" t="n"/>
    </row>
    <row r="701" ht="15.75" customHeight="1" s="371">
      <c r="A701" s="218" t="n"/>
      <c r="B701" s="218" t="n"/>
      <c r="C701" s="218" t="n"/>
      <c r="D701" s="218" t="n"/>
      <c r="E701" s="218" t="n"/>
      <c r="F701" s="218" t="n"/>
      <c r="G701" s="218" t="n"/>
      <c r="H701" s="218" t="n"/>
      <c r="I701" s="218" t="n"/>
      <c r="J701" s="218" t="n"/>
      <c r="K701" s="218" t="n"/>
      <c r="L701" s="4" t="n"/>
      <c r="M701" s="4" t="n"/>
      <c r="N701" s="4" t="n"/>
      <c r="O701" s="4" t="n"/>
      <c r="P701" s="4" t="n"/>
      <c r="Q701" s="4" t="n"/>
      <c r="R701" s="4" t="n"/>
      <c r="S701" s="4" t="n"/>
      <c r="T701" s="4" t="n"/>
      <c r="U701" s="4" t="n"/>
      <c r="V701" s="4" t="n"/>
      <c r="W701" s="4" t="n"/>
      <c r="X701" s="4" t="n"/>
      <c r="Y701" s="4" t="n"/>
      <c r="Z701" s="4" t="n"/>
    </row>
    <row r="702" ht="15.75" customHeight="1" s="371">
      <c r="A702" s="218" t="n"/>
      <c r="B702" s="218" t="n"/>
      <c r="C702" s="218" t="n"/>
      <c r="D702" s="218" t="n"/>
      <c r="E702" s="218" t="n"/>
      <c r="F702" s="218" t="n"/>
      <c r="G702" s="218" t="n"/>
      <c r="H702" s="218" t="n"/>
      <c r="I702" s="218" t="n"/>
      <c r="J702" s="218" t="n"/>
      <c r="K702" s="218" t="n"/>
      <c r="L702" s="4" t="n"/>
      <c r="M702" s="4" t="n"/>
      <c r="N702" s="4" t="n"/>
      <c r="O702" s="4" t="n"/>
      <c r="P702" s="4" t="n"/>
      <c r="Q702" s="4" t="n"/>
      <c r="R702" s="4" t="n"/>
      <c r="S702" s="4" t="n"/>
      <c r="T702" s="4" t="n"/>
      <c r="U702" s="4" t="n"/>
      <c r="V702" s="4" t="n"/>
      <c r="W702" s="4" t="n"/>
      <c r="X702" s="4" t="n"/>
      <c r="Y702" s="4" t="n"/>
      <c r="Z702" s="4" t="n"/>
    </row>
    <row r="703" ht="15.75" customHeight="1" s="371">
      <c r="A703" s="218" t="n"/>
      <c r="B703" s="218" t="n"/>
      <c r="C703" s="218" t="n"/>
      <c r="D703" s="218" t="n"/>
      <c r="E703" s="218" t="n"/>
      <c r="F703" s="218" t="n"/>
      <c r="G703" s="218" t="n"/>
      <c r="H703" s="218" t="n"/>
      <c r="I703" s="218" t="n"/>
      <c r="J703" s="218" t="n"/>
      <c r="K703" s="218" t="n"/>
      <c r="L703" s="4" t="n"/>
      <c r="M703" s="4" t="n"/>
      <c r="N703" s="4" t="n"/>
      <c r="O703" s="4" t="n"/>
      <c r="P703" s="4" t="n"/>
      <c r="Q703" s="4" t="n"/>
      <c r="R703" s="4" t="n"/>
      <c r="S703" s="4" t="n"/>
      <c r="T703" s="4" t="n"/>
      <c r="U703" s="4" t="n"/>
      <c r="V703" s="4" t="n"/>
      <c r="W703" s="4" t="n"/>
      <c r="X703" s="4" t="n"/>
      <c r="Y703" s="4" t="n"/>
      <c r="Z703" s="4" t="n"/>
    </row>
    <row r="704" ht="15.75" customHeight="1" s="371">
      <c r="A704" s="218" t="n"/>
      <c r="B704" s="218" t="n"/>
      <c r="C704" s="218" t="n"/>
      <c r="D704" s="218" t="n"/>
      <c r="E704" s="218" t="n"/>
      <c r="F704" s="218" t="n"/>
      <c r="G704" s="218" t="n"/>
      <c r="H704" s="218" t="n"/>
      <c r="I704" s="218" t="n"/>
      <c r="J704" s="218" t="n"/>
      <c r="K704" s="218" t="n"/>
      <c r="L704" s="4" t="n"/>
      <c r="M704" s="4" t="n"/>
      <c r="N704" s="4" t="n"/>
      <c r="O704" s="4" t="n"/>
      <c r="P704" s="4" t="n"/>
      <c r="Q704" s="4" t="n"/>
      <c r="R704" s="4" t="n"/>
      <c r="S704" s="4" t="n"/>
      <c r="T704" s="4" t="n"/>
      <c r="U704" s="4" t="n"/>
      <c r="V704" s="4" t="n"/>
      <c r="W704" s="4" t="n"/>
      <c r="X704" s="4" t="n"/>
      <c r="Y704" s="4" t="n"/>
      <c r="Z704" s="4" t="n"/>
    </row>
    <row r="705" ht="15.75" customHeight="1" s="371">
      <c r="A705" s="218" t="n"/>
      <c r="B705" s="218" t="n"/>
      <c r="C705" s="218" t="n"/>
      <c r="D705" s="218" t="n"/>
      <c r="E705" s="218" t="n"/>
      <c r="F705" s="218" t="n"/>
      <c r="G705" s="218" t="n"/>
      <c r="H705" s="218" t="n"/>
      <c r="I705" s="218" t="n"/>
      <c r="J705" s="218" t="n"/>
      <c r="K705" s="218" t="n"/>
      <c r="L705" s="4" t="n"/>
      <c r="M705" s="4" t="n"/>
      <c r="N705" s="4" t="n"/>
      <c r="O705" s="4" t="n"/>
      <c r="P705" s="4" t="n"/>
      <c r="Q705" s="4" t="n"/>
      <c r="R705" s="4" t="n"/>
      <c r="S705" s="4" t="n"/>
      <c r="T705" s="4" t="n"/>
      <c r="U705" s="4" t="n"/>
      <c r="V705" s="4" t="n"/>
      <c r="W705" s="4" t="n"/>
      <c r="X705" s="4" t="n"/>
      <c r="Y705" s="4" t="n"/>
      <c r="Z705" s="4" t="n"/>
    </row>
    <row r="706" ht="15.75" customHeight="1" s="371">
      <c r="A706" s="218" t="n"/>
      <c r="B706" s="218" t="n"/>
      <c r="C706" s="218" t="n"/>
      <c r="D706" s="218" t="n"/>
      <c r="E706" s="218" t="n"/>
      <c r="F706" s="218" t="n"/>
      <c r="G706" s="218" t="n"/>
      <c r="H706" s="218" t="n"/>
      <c r="I706" s="218" t="n"/>
      <c r="J706" s="218" t="n"/>
      <c r="K706" s="218" t="n"/>
      <c r="L706" s="4" t="n"/>
      <c r="M706" s="4" t="n"/>
      <c r="N706" s="4" t="n"/>
      <c r="O706" s="4" t="n"/>
      <c r="P706" s="4" t="n"/>
      <c r="Q706" s="4" t="n"/>
      <c r="R706" s="4" t="n"/>
      <c r="S706" s="4" t="n"/>
      <c r="T706" s="4" t="n"/>
      <c r="U706" s="4" t="n"/>
      <c r="V706" s="4" t="n"/>
      <c r="W706" s="4" t="n"/>
      <c r="X706" s="4" t="n"/>
      <c r="Y706" s="4" t="n"/>
      <c r="Z706" s="4" t="n"/>
    </row>
    <row r="707" ht="15.75" customHeight="1" s="371">
      <c r="A707" s="218" t="n"/>
      <c r="B707" s="218" t="n"/>
      <c r="C707" s="218" t="n"/>
      <c r="D707" s="218" t="n"/>
      <c r="E707" s="218" t="n"/>
      <c r="F707" s="218" t="n"/>
      <c r="G707" s="218" t="n"/>
      <c r="H707" s="218" t="n"/>
      <c r="I707" s="218" t="n"/>
      <c r="J707" s="218" t="n"/>
      <c r="K707" s="218" t="n"/>
      <c r="L707" s="4" t="n"/>
      <c r="M707" s="4" t="n"/>
      <c r="N707" s="4" t="n"/>
      <c r="O707" s="4" t="n"/>
      <c r="P707" s="4" t="n"/>
      <c r="Q707" s="4" t="n"/>
      <c r="R707" s="4" t="n"/>
      <c r="S707" s="4" t="n"/>
      <c r="T707" s="4" t="n"/>
      <c r="U707" s="4" t="n"/>
      <c r="V707" s="4" t="n"/>
      <c r="W707" s="4" t="n"/>
      <c r="X707" s="4" t="n"/>
      <c r="Y707" s="4" t="n"/>
      <c r="Z707" s="4" t="n"/>
    </row>
    <row r="708" ht="15.75" customHeight="1" s="371">
      <c r="A708" s="218" t="n"/>
      <c r="B708" s="218" t="n"/>
      <c r="C708" s="218" t="n"/>
      <c r="D708" s="218" t="n"/>
      <c r="E708" s="218" t="n"/>
      <c r="F708" s="218" t="n"/>
      <c r="G708" s="218" t="n"/>
      <c r="H708" s="218" t="n"/>
      <c r="I708" s="218" t="n"/>
      <c r="J708" s="218" t="n"/>
      <c r="K708" s="218" t="n"/>
      <c r="L708" s="4" t="n"/>
      <c r="M708" s="4" t="n"/>
      <c r="N708" s="4" t="n"/>
      <c r="O708" s="4" t="n"/>
      <c r="P708" s="4" t="n"/>
      <c r="Q708" s="4" t="n"/>
      <c r="R708" s="4" t="n"/>
      <c r="S708" s="4" t="n"/>
      <c r="T708" s="4" t="n"/>
      <c r="U708" s="4" t="n"/>
      <c r="V708" s="4" t="n"/>
      <c r="W708" s="4" t="n"/>
      <c r="X708" s="4" t="n"/>
      <c r="Y708" s="4" t="n"/>
      <c r="Z708" s="4" t="n"/>
    </row>
    <row r="709" ht="15.75" customHeight="1" s="371">
      <c r="A709" s="218" t="n"/>
      <c r="B709" s="218" t="n"/>
      <c r="C709" s="218" t="n"/>
      <c r="D709" s="218" t="n"/>
      <c r="E709" s="218" t="n"/>
      <c r="F709" s="218" t="n"/>
      <c r="G709" s="218" t="n"/>
      <c r="H709" s="218" t="n"/>
      <c r="I709" s="218" t="n"/>
      <c r="J709" s="218" t="n"/>
      <c r="K709" s="218" t="n"/>
      <c r="L709" s="4" t="n"/>
      <c r="M709" s="4" t="n"/>
      <c r="N709" s="4" t="n"/>
      <c r="O709" s="4" t="n"/>
      <c r="P709" s="4" t="n"/>
      <c r="Q709" s="4" t="n"/>
      <c r="R709" s="4" t="n"/>
      <c r="S709" s="4" t="n"/>
      <c r="T709" s="4" t="n"/>
      <c r="U709" s="4" t="n"/>
      <c r="V709" s="4" t="n"/>
      <c r="W709" s="4" t="n"/>
      <c r="X709" s="4" t="n"/>
      <c r="Y709" s="4" t="n"/>
      <c r="Z709" s="4" t="n"/>
    </row>
    <row r="710" ht="15.75" customHeight="1" s="371">
      <c r="A710" s="218" t="n"/>
      <c r="B710" s="218" t="n"/>
      <c r="C710" s="218" t="n"/>
      <c r="D710" s="218" t="n"/>
      <c r="E710" s="218" t="n"/>
      <c r="F710" s="218" t="n"/>
      <c r="G710" s="218" t="n"/>
      <c r="H710" s="218" t="n"/>
      <c r="I710" s="218" t="n"/>
      <c r="J710" s="218" t="n"/>
      <c r="K710" s="218" t="n"/>
      <c r="L710" s="4" t="n"/>
      <c r="M710" s="4" t="n"/>
      <c r="N710" s="4" t="n"/>
      <c r="O710" s="4" t="n"/>
      <c r="P710" s="4" t="n"/>
      <c r="Q710" s="4" t="n"/>
      <c r="R710" s="4" t="n"/>
      <c r="S710" s="4" t="n"/>
      <c r="T710" s="4" t="n"/>
      <c r="U710" s="4" t="n"/>
      <c r="V710" s="4" t="n"/>
      <c r="W710" s="4" t="n"/>
      <c r="X710" s="4" t="n"/>
      <c r="Y710" s="4" t="n"/>
      <c r="Z710" s="4" t="n"/>
    </row>
    <row r="711" ht="15.75" customHeight="1" s="371">
      <c r="A711" s="218" t="n"/>
      <c r="B711" s="218" t="n"/>
      <c r="C711" s="218" t="n"/>
      <c r="D711" s="218" t="n"/>
      <c r="E711" s="218" t="n"/>
      <c r="F711" s="218" t="n"/>
      <c r="G711" s="218" t="n"/>
      <c r="H711" s="218" t="n"/>
      <c r="I711" s="218" t="n"/>
      <c r="J711" s="218" t="n"/>
      <c r="K711" s="218" t="n"/>
      <c r="L711" s="4" t="n"/>
      <c r="M711" s="4" t="n"/>
      <c r="N711" s="4" t="n"/>
      <c r="O711" s="4" t="n"/>
      <c r="P711" s="4" t="n"/>
      <c r="Q711" s="4" t="n"/>
      <c r="R711" s="4" t="n"/>
      <c r="S711" s="4" t="n"/>
      <c r="T711" s="4" t="n"/>
      <c r="U711" s="4" t="n"/>
      <c r="V711" s="4" t="n"/>
      <c r="W711" s="4" t="n"/>
      <c r="X711" s="4" t="n"/>
      <c r="Y711" s="4" t="n"/>
      <c r="Z711" s="4" t="n"/>
    </row>
    <row r="712" ht="15.75" customHeight="1" s="371">
      <c r="A712" s="218" t="n"/>
      <c r="B712" s="218" t="n"/>
      <c r="C712" s="218" t="n"/>
      <c r="D712" s="218" t="n"/>
      <c r="E712" s="218" t="n"/>
      <c r="F712" s="218" t="n"/>
      <c r="G712" s="218" t="n"/>
      <c r="H712" s="218" t="n"/>
      <c r="I712" s="218" t="n"/>
      <c r="J712" s="218" t="n"/>
      <c r="K712" s="218" t="n"/>
      <c r="L712" s="4" t="n"/>
      <c r="M712" s="4" t="n"/>
      <c r="N712" s="4" t="n"/>
      <c r="O712" s="4" t="n"/>
      <c r="P712" s="4" t="n"/>
      <c r="Q712" s="4" t="n"/>
      <c r="R712" s="4" t="n"/>
      <c r="S712" s="4" t="n"/>
      <c r="T712" s="4" t="n"/>
      <c r="U712" s="4" t="n"/>
      <c r="V712" s="4" t="n"/>
      <c r="W712" s="4" t="n"/>
      <c r="X712" s="4" t="n"/>
      <c r="Y712" s="4" t="n"/>
      <c r="Z712" s="4" t="n"/>
    </row>
    <row r="713" ht="15.75" customHeight="1" s="371">
      <c r="A713" s="218" t="n"/>
      <c r="B713" s="218" t="n"/>
      <c r="C713" s="218" t="n"/>
      <c r="D713" s="218" t="n"/>
      <c r="E713" s="218" t="n"/>
      <c r="F713" s="218" t="n"/>
      <c r="G713" s="218" t="n"/>
      <c r="H713" s="218" t="n"/>
      <c r="I713" s="218" t="n"/>
      <c r="J713" s="218" t="n"/>
      <c r="K713" s="218" t="n"/>
      <c r="L713" s="4" t="n"/>
      <c r="M713" s="4" t="n"/>
      <c r="N713" s="4" t="n"/>
      <c r="O713" s="4" t="n"/>
      <c r="P713" s="4" t="n"/>
      <c r="Q713" s="4" t="n"/>
      <c r="R713" s="4" t="n"/>
      <c r="S713" s="4" t="n"/>
      <c r="T713" s="4" t="n"/>
      <c r="U713" s="4" t="n"/>
      <c r="V713" s="4" t="n"/>
      <c r="W713" s="4" t="n"/>
      <c r="X713" s="4" t="n"/>
      <c r="Y713" s="4" t="n"/>
      <c r="Z713" s="4" t="n"/>
    </row>
    <row r="714" ht="15.75" customHeight="1" s="371">
      <c r="A714" s="218" t="n"/>
      <c r="B714" s="218" t="n"/>
      <c r="C714" s="218" t="n"/>
      <c r="D714" s="218" t="n"/>
      <c r="E714" s="218" t="n"/>
      <c r="F714" s="218" t="n"/>
      <c r="G714" s="218" t="n"/>
      <c r="H714" s="218" t="n"/>
      <c r="I714" s="218" t="n"/>
      <c r="J714" s="218" t="n"/>
      <c r="K714" s="218" t="n"/>
      <c r="L714" s="4" t="n"/>
      <c r="M714" s="4" t="n"/>
      <c r="N714" s="4" t="n"/>
      <c r="O714" s="4" t="n"/>
      <c r="P714" s="4" t="n"/>
      <c r="Q714" s="4" t="n"/>
      <c r="R714" s="4" t="n"/>
      <c r="S714" s="4" t="n"/>
      <c r="T714" s="4" t="n"/>
      <c r="U714" s="4" t="n"/>
      <c r="V714" s="4" t="n"/>
      <c r="W714" s="4" t="n"/>
      <c r="X714" s="4" t="n"/>
      <c r="Y714" s="4" t="n"/>
      <c r="Z714" s="4" t="n"/>
    </row>
    <row r="715" ht="15.75" customHeight="1" s="371">
      <c r="A715" s="218" t="n"/>
      <c r="B715" s="218" t="n"/>
      <c r="C715" s="218" t="n"/>
      <c r="D715" s="218" t="n"/>
      <c r="E715" s="218" t="n"/>
      <c r="F715" s="218" t="n"/>
      <c r="G715" s="218" t="n"/>
      <c r="H715" s="218" t="n"/>
      <c r="I715" s="218" t="n"/>
      <c r="J715" s="218" t="n"/>
      <c r="K715" s="218" t="n"/>
      <c r="L715" s="4" t="n"/>
      <c r="M715" s="4" t="n"/>
      <c r="N715" s="4" t="n"/>
      <c r="O715" s="4" t="n"/>
      <c r="P715" s="4" t="n"/>
      <c r="Q715" s="4" t="n"/>
      <c r="R715" s="4" t="n"/>
      <c r="S715" s="4" t="n"/>
      <c r="T715" s="4" t="n"/>
      <c r="U715" s="4" t="n"/>
      <c r="V715" s="4" t="n"/>
      <c r="W715" s="4" t="n"/>
      <c r="X715" s="4" t="n"/>
      <c r="Y715" s="4" t="n"/>
      <c r="Z715" s="4" t="n"/>
    </row>
    <row r="716" ht="15.75" customHeight="1" s="371">
      <c r="A716" s="218" t="n"/>
      <c r="B716" s="218" t="n"/>
      <c r="C716" s="218" t="n"/>
      <c r="D716" s="218" t="n"/>
      <c r="E716" s="218" t="n"/>
      <c r="F716" s="218" t="n"/>
      <c r="G716" s="218" t="n"/>
      <c r="H716" s="218" t="n"/>
      <c r="I716" s="218" t="n"/>
      <c r="J716" s="218" t="n"/>
      <c r="K716" s="218" t="n"/>
      <c r="L716" s="4" t="n"/>
      <c r="M716" s="4" t="n"/>
      <c r="N716" s="4" t="n"/>
      <c r="O716" s="4" t="n"/>
      <c r="P716" s="4" t="n"/>
      <c r="Q716" s="4" t="n"/>
      <c r="R716" s="4" t="n"/>
      <c r="S716" s="4" t="n"/>
      <c r="T716" s="4" t="n"/>
      <c r="U716" s="4" t="n"/>
      <c r="V716" s="4" t="n"/>
      <c r="W716" s="4" t="n"/>
      <c r="X716" s="4" t="n"/>
      <c r="Y716" s="4" t="n"/>
      <c r="Z716" s="4" t="n"/>
    </row>
    <row r="717" ht="15.75" customHeight="1" s="371">
      <c r="A717" s="218" t="n"/>
      <c r="B717" s="218" t="n"/>
      <c r="C717" s="218" t="n"/>
      <c r="D717" s="218" t="n"/>
      <c r="E717" s="218" t="n"/>
      <c r="F717" s="218" t="n"/>
      <c r="G717" s="218" t="n"/>
      <c r="H717" s="218" t="n"/>
      <c r="I717" s="218" t="n"/>
      <c r="J717" s="218" t="n"/>
      <c r="K717" s="218" t="n"/>
      <c r="L717" s="4" t="n"/>
      <c r="M717" s="4" t="n"/>
      <c r="N717" s="4" t="n"/>
      <c r="O717" s="4" t="n"/>
      <c r="P717" s="4" t="n"/>
      <c r="Q717" s="4" t="n"/>
      <c r="R717" s="4" t="n"/>
      <c r="S717" s="4" t="n"/>
      <c r="T717" s="4" t="n"/>
      <c r="U717" s="4" t="n"/>
      <c r="V717" s="4" t="n"/>
      <c r="W717" s="4" t="n"/>
      <c r="X717" s="4" t="n"/>
      <c r="Y717" s="4" t="n"/>
      <c r="Z717" s="4" t="n"/>
    </row>
    <row r="718" ht="15.75" customHeight="1" s="371">
      <c r="A718" s="218" t="n"/>
      <c r="B718" s="218" t="n"/>
      <c r="C718" s="218" t="n"/>
      <c r="D718" s="218" t="n"/>
      <c r="E718" s="218" t="n"/>
      <c r="F718" s="218" t="n"/>
      <c r="G718" s="218" t="n"/>
      <c r="H718" s="218" t="n"/>
      <c r="I718" s="218" t="n"/>
      <c r="J718" s="218" t="n"/>
      <c r="K718" s="218" t="n"/>
      <c r="L718" s="4" t="n"/>
      <c r="M718" s="4" t="n"/>
      <c r="N718" s="4" t="n"/>
      <c r="O718" s="4" t="n"/>
      <c r="P718" s="4" t="n"/>
      <c r="Q718" s="4" t="n"/>
      <c r="R718" s="4" t="n"/>
      <c r="S718" s="4" t="n"/>
      <c r="T718" s="4" t="n"/>
      <c r="U718" s="4" t="n"/>
      <c r="V718" s="4" t="n"/>
      <c r="W718" s="4" t="n"/>
      <c r="X718" s="4" t="n"/>
      <c r="Y718" s="4" t="n"/>
      <c r="Z718" s="4" t="n"/>
    </row>
    <row r="719" ht="15.75" customHeight="1" s="371">
      <c r="A719" s="218" t="n"/>
      <c r="B719" s="218" t="n"/>
      <c r="C719" s="218" t="n"/>
      <c r="D719" s="218" t="n"/>
      <c r="E719" s="218" t="n"/>
      <c r="F719" s="218" t="n"/>
      <c r="G719" s="218" t="n"/>
      <c r="H719" s="218" t="n"/>
      <c r="I719" s="218" t="n"/>
      <c r="J719" s="218" t="n"/>
      <c r="K719" s="218"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0">
    <mergeCell ref="A4:B4"/>
    <mergeCell ref="A2:B2"/>
    <mergeCell ref="C3:I3"/>
    <mergeCell ref="C4:I4"/>
    <mergeCell ref="A5:B5"/>
    <mergeCell ref="A1:I1"/>
    <mergeCell ref="C2:I2"/>
    <mergeCell ref="A3:B3"/>
    <mergeCell ref="J1:K5"/>
    <mergeCell ref="C5:I5"/>
  </mergeCells>
  <conditionalFormatting sqref="A232:K261">
    <cfRule type="expression" priority="1" dxfId="0">
      <formula>AND($A232&lt;&gt;"",ABS($K232)&gt;0.01)</formula>
    </cfRule>
  </conditionalFormatting>
  <pageMargins left="0.75" right="0.75" top="1" bottom="1" header="0" footer="0"/>
  <pageSetup orientation="portrait" paperSize="9"/>
</worksheet>
</file>

<file path=xl/worksheets/sheet5.xml><?xml version="1.0" encoding="utf-8"?>
<worksheet xmlns="http://schemas.openxmlformats.org/spreadsheetml/2006/main">
  <sheetPr>
    <tabColor rgb="FF166534"/>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outlineLevelRow="2"/>
  <cols>
    <col width="12" customWidth="1" style="371" min="1" max="1"/>
    <col width="14" customWidth="1" style="371" min="2" max="2"/>
    <col width="58" customWidth="1" style="371" min="3" max="3"/>
    <col width="10" customWidth="1" style="371" min="4" max="4"/>
    <col width="16" customWidth="1" style="371" min="5" max="5"/>
    <col width="26" customWidth="1" style="371" min="6" max="6"/>
    <col width="14" customWidth="1" style="371" min="7" max="7"/>
    <col width="26" customWidth="1" style="371" min="8" max="8"/>
  </cols>
  <sheetData>
    <row r="1" ht="24" customHeight="1" s="371">
      <c r="A1" s="2" t="inlineStr">
        <is>
          <t>CATÁLOGO DE INSUMOS</t>
        </is>
      </c>
      <c r="G1" s="372" t="n"/>
      <c r="H1" s="373" t="n"/>
      <c r="I1" s="4" t="n"/>
      <c r="J1" s="4" t="n"/>
      <c r="K1" s="4" t="n"/>
      <c r="L1" s="4" t="n"/>
      <c r="M1" s="4" t="n"/>
      <c r="N1" s="4" t="n"/>
      <c r="O1" s="4" t="n"/>
      <c r="P1" s="4" t="n"/>
      <c r="Q1" s="4" t="n"/>
      <c r="R1" s="4" t="n"/>
      <c r="S1" s="4" t="n"/>
      <c r="T1" s="4" t="n"/>
      <c r="U1" s="4" t="n"/>
      <c r="V1" s="4" t="n"/>
      <c r="W1" s="4" t="n"/>
      <c r="X1" s="4" t="n"/>
      <c r="Y1" s="4" t="n"/>
      <c r="Z1" s="4" t="n"/>
    </row>
    <row r="2" ht="15" customHeight="1" s="371">
      <c r="A2" s="10" t="inlineStr">
        <is>
          <t>PROYECTO</t>
        </is>
      </c>
      <c r="C2" s="12">
        <f>CARATULA!$C$10</f>
        <v/>
      </c>
      <c r="G2" s="374" t="n"/>
      <c r="H2" s="375" t="n"/>
      <c r="I2" s="4" t="n"/>
      <c r="J2" s="4" t="n"/>
      <c r="K2" s="4" t="n"/>
      <c r="L2" s="4" t="n"/>
      <c r="M2" s="4" t="n"/>
      <c r="N2" s="4" t="n"/>
      <c r="O2" s="4" t="n"/>
      <c r="P2" s="4" t="n"/>
      <c r="Q2" s="4" t="n"/>
      <c r="R2" s="4" t="n"/>
      <c r="S2" s="4" t="n"/>
      <c r="T2" s="4" t="n"/>
      <c r="U2" s="4" t="n"/>
      <c r="V2" s="4" t="n"/>
      <c r="W2" s="4" t="n"/>
      <c r="X2" s="4" t="n"/>
      <c r="Y2" s="4" t="n"/>
      <c r="Z2" s="4" t="n"/>
    </row>
    <row r="3" ht="15" customHeight="1" s="371">
      <c r="A3" s="10" t="inlineStr">
        <is>
          <t>CLIENTE</t>
        </is>
      </c>
      <c r="C3" s="12">
        <f>CARATULA!$C$12</f>
        <v/>
      </c>
      <c r="G3" s="374" t="n"/>
      <c r="H3" s="375" t="n"/>
      <c r="I3" s="4" t="n"/>
      <c r="J3" s="4" t="n"/>
      <c r="K3" s="4" t="n"/>
      <c r="L3" s="4" t="n"/>
      <c r="M3" s="4" t="n"/>
      <c r="N3" s="4" t="n"/>
      <c r="O3" s="4" t="n"/>
      <c r="P3" s="4" t="n"/>
      <c r="Q3" s="4" t="n"/>
      <c r="R3" s="4" t="n"/>
      <c r="S3" s="4" t="n"/>
      <c r="T3" s="4" t="n"/>
      <c r="U3" s="4" t="n"/>
      <c r="V3" s="4" t="n"/>
      <c r="W3" s="4" t="n"/>
      <c r="X3" s="4" t="n"/>
      <c r="Y3" s="4" t="n"/>
      <c r="Z3" s="4" t="n"/>
    </row>
    <row r="4" ht="15" customHeight="1" s="371">
      <c r="A4" s="10" t="inlineStr">
        <is>
          <t>UBICACIÓN</t>
        </is>
      </c>
      <c r="C4" s="12">
        <f>CARATULA!$C$14</f>
        <v/>
      </c>
      <c r="G4" s="374" t="n"/>
      <c r="H4" s="375" t="n"/>
      <c r="I4" s="4" t="n"/>
      <c r="J4" s="4" t="n"/>
      <c r="K4" s="4" t="n"/>
      <c r="L4" s="4" t="n"/>
      <c r="M4" s="4" t="n"/>
      <c r="N4" s="4" t="n"/>
      <c r="O4" s="4" t="n"/>
      <c r="P4" s="4" t="n"/>
      <c r="Q4" s="4" t="n"/>
      <c r="R4" s="4" t="n"/>
      <c r="S4" s="4" t="n"/>
      <c r="T4" s="4" t="n"/>
      <c r="U4" s="4" t="n"/>
      <c r="V4" s="4" t="n"/>
      <c r="W4" s="4" t="n"/>
      <c r="X4" s="4" t="n"/>
      <c r="Y4" s="4" t="n"/>
      <c r="Z4" s="4" t="n"/>
    </row>
    <row r="5" ht="15" customHeight="1" s="371">
      <c r="A5" s="10" t="inlineStr">
        <is>
          <t>EMPRESA</t>
        </is>
      </c>
      <c r="C5" s="12">
        <f>CARATULA!$C$19</f>
        <v/>
      </c>
      <c r="G5" s="376" t="n"/>
      <c r="H5" s="377" t="n"/>
      <c r="I5" s="4" t="n"/>
      <c r="J5" s="4" t="n"/>
      <c r="K5" s="4" t="n"/>
      <c r="L5" s="4" t="n"/>
      <c r="M5" s="4" t="n"/>
      <c r="N5" s="4" t="n"/>
      <c r="O5" s="4" t="n"/>
      <c r="P5" s="4" t="n"/>
      <c r="Q5" s="4" t="n"/>
      <c r="R5" s="4" t="n"/>
      <c r="S5" s="4" t="n"/>
      <c r="T5" s="4" t="n"/>
      <c r="U5" s="4" t="n"/>
      <c r="V5" s="4" t="n"/>
      <c r="W5" s="4" t="n"/>
      <c r="X5" s="4" t="n"/>
      <c r="Y5" s="4" t="n"/>
      <c r="Z5" s="4" t="n"/>
    </row>
    <row r="6" ht="15" customHeight="1" s="371">
      <c r="A6" s="353" t="inlineStr">
        <is>
          <t>Materiales, mano de obra, herramienta e indirectos. Cambiar un precio aquí recalcula TODAS las tarjetas que lo usan.</t>
        </is>
      </c>
      <c r="B6" s="218" t="n"/>
      <c r="C6" s="218" t="n"/>
      <c r="D6" s="218" t="n"/>
      <c r="E6" s="218" t="n"/>
      <c r="F6" s="218" t="n"/>
      <c r="G6" s="218" t="n"/>
      <c r="H6" s="218" t="n"/>
      <c r="I6" s="4" t="n"/>
      <c r="J6" s="4" t="n"/>
      <c r="K6" s="4" t="n"/>
      <c r="L6" s="4" t="n"/>
      <c r="M6" s="4" t="n"/>
      <c r="N6" s="4" t="n"/>
      <c r="O6" s="4" t="n"/>
      <c r="P6" s="4" t="n"/>
      <c r="Q6" s="4" t="n"/>
      <c r="R6" s="4" t="n"/>
      <c r="S6" s="4" t="n"/>
      <c r="T6" s="4" t="n"/>
      <c r="U6" s="4" t="n"/>
      <c r="V6" s="4" t="n"/>
      <c r="W6" s="4" t="n"/>
      <c r="X6" s="4" t="n"/>
      <c r="Y6" s="4" t="n"/>
      <c r="Z6" s="4" t="n"/>
    </row>
    <row r="7">
      <c r="A7" s="218" t="n"/>
      <c r="B7" s="218" t="n"/>
      <c r="C7" s="218" t="n"/>
      <c r="D7" s="218" t="n"/>
      <c r="E7" s="218" t="n"/>
      <c r="F7" s="218" t="n"/>
      <c r="G7" s="218" t="n"/>
      <c r="H7" s="218" t="n"/>
      <c r="I7" s="4" t="n"/>
      <c r="J7" s="4" t="n"/>
      <c r="K7" s="4" t="n"/>
      <c r="L7" s="4" t="n"/>
      <c r="M7" s="4" t="n"/>
      <c r="N7" s="4" t="n"/>
      <c r="O7" s="4" t="n"/>
      <c r="P7" s="4" t="n"/>
      <c r="Q7" s="4" t="n"/>
      <c r="R7" s="4" t="n"/>
      <c r="S7" s="4" t="n"/>
      <c r="T7" s="4" t="n"/>
      <c r="U7" s="4" t="n"/>
      <c r="V7" s="4" t="n"/>
      <c r="W7" s="4" t="n"/>
      <c r="X7" s="4" t="n"/>
      <c r="Y7" s="4" t="n"/>
      <c r="Z7" s="4" t="n"/>
    </row>
    <row r="8" ht="27.75" customHeight="1" s="371">
      <c r="A8" s="32" t="inlineStr">
        <is>
          <t>ID</t>
        </is>
      </c>
      <c r="B8" s="32" t="inlineStr">
        <is>
          <t>TIPO</t>
        </is>
      </c>
      <c r="C8" s="32" t="inlineStr">
        <is>
          <t>DESCRIPCIÓN</t>
        </is>
      </c>
      <c r="D8" s="32" t="inlineStr">
        <is>
          <t>UNIDAD</t>
        </is>
      </c>
      <c r="E8" s="32" t="inlineStr">
        <is>
          <t>COSTO UNITARIO</t>
        </is>
      </c>
      <c r="F8" s="32" t="inlineStr">
        <is>
          <t>PROVEEDOR</t>
        </is>
      </c>
      <c r="G8" s="32" t="inlineStr">
        <is>
          <t>ÚLTIMA ACTUALIZ.</t>
        </is>
      </c>
      <c r="H8" s="32" t="inlineStr">
        <is>
          <t>NOTAS</t>
        </is>
      </c>
      <c r="I8" s="4" t="n"/>
      <c r="J8" s="4" t="n"/>
      <c r="K8" s="4" t="n"/>
      <c r="L8" s="4" t="n"/>
      <c r="M8" s="4" t="n"/>
      <c r="N8" s="4" t="n"/>
      <c r="O8" s="4" t="n"/>
      <c r="P8" s="4" t="n"/>
      <c r="Q8" s="4" t="n"/>
      <c r="R8" s="4" t="n"/>
      <c r="S8" s="4" t="n"/>
      <c r="T8" s="4" t="n"/>
      <c r="U8" s="4" t="n"/>
      <c r="V8" s="4" t="n"/>
      <c r="W8" s="4" t="n"/>
      <c r="X8" s="4" t="n"/>
      <c r="Y8" s="4" t="n"/>
      <c r="Z8" s="4" t="n"/>
    </row>
    <row r="9" ht="15" customHeight="1" s="371">
      <c r="A9" s="34" t="inlineStr">
        <is>
          <t>MAT-0001</t>
        </is>
      </c>
      <c r="B9" s="34" t="inlineStr">
        <is>
          <t>material</t>
        </is>
      </c>
      <c r="C9" s="35" t="inlineStr">
        <is>
          <t>Cemento gris tipo I, saco de 50 kg</t>
        </is>
      </c>
      <c r="D9" s="34" t="inlineStr">
        <is>
          <t>bulto</t>
        </is>
      </c>
      <c r="E9" s="36" t="n"/>
      <c r="F9" s="35" t="n"/>
      <c r="G9" s="37" t="n"/>
      <c r="H9" s="38" t="n"/>
      <c r="I9" s="4" t="n"/>
      <c r="J9" s="4" t="n"/>
      <c r="K9" s="4" t="n"/>
      <c r="L9" s="4" t="n"/>
      <c r="M9" s="4" t="n"/>
      <c r="N9" s="4" t="n"/>
      <c r="O9" s="4" t="n"/>
      <c r="P9" s="4" t="n"/>
      <c r="Q9" s="4" t="n"/>
      <c r="R9" s="4" t="n"/>
      <c r="S9" s="4" t="n"/>
      <c r="T9" s="4" t="n"/>
      <c r="U9" s="4" t="n"/>
      <c r="V9" s="4" t="n"/>
      <c r="W9" s="4" t="n"/>
      <c r="X9" s="4" t="n"/>
      <c r="Y9" s="4" t="n"/>
      <c r="Z9" s="4" t="n"/>
    </row>
    <row r="10" ht="15" customHeight="1" s="371">
      <c r="A10" s="34" t="inlineStr">
        <is>
          <t>MAT-0002</t>
        </is>
      </c>
      <c r="B10" s="34" t="inlineStr">
        <is>
          <t>material</t>
        </is>
      </c>
      <c r="C10" s="35" t="inlineStr">
        <is>
          <t>Arena de río</t>
        </is>
      </c>
      <c r="D10" s="34" t="inlineStr">
        <is>
          <t>m³</t>
        </is>
      </c>
      <c r="E10" s="36" t="n"/>
      <c r="F10" s="35" t="n"/>
      <c r="G10" s="37" t="n"/>
      <c r="H10" s="38" t="n"/>
      <c r="I10" s="4" t="n"/>
      <c r="J10" s="4" t="n"/>
      <c r="K10" s="4" t="n"/>
      <c r="L10" s="4" t="n"/>
      <c r="M10" s="4" t="n"/>
      <c r="N10" s="4" t="n"/>
      <c r="O10" s="4" t="n"/>
      <c r="P10" s="4" t="n"/>
      <c r="Q10" s="4" t="n"/>
      <c r="R10" s="4" t="n"/>
      <c r="S10" s="4" t="n"/>
      <c r="T10" s="4" t="n"/>
      <c r="U10" s="4" t="n"/>
      <c r="V10" s="4" t="n"/>
      <c r="W10" s="4" t="n"/>
      <c r="X10" s="4" t="n"/>
      <c r="Y10" s="4" t="n"/>
      <c r="Z10" s="4" t="n"/>
    </row>
    <row r="11" ht="15" customHeight="1" s="371">
      <c r="A11" s="34" t="inlineStr">
        <is>
          <t>MAT-0003</t>
        </is>
      </c>
      <c r="B11" s="34" t="inlineStr">
        <is>
          <t>material</t>
        </is>
      </c>
      <c r="C11" s="35" t="inlineStr">
        <is>
          <t>Grava de 3/4"</t>
        </is>
      </c>
      <c r="D11" s="34" t="inlineStr">
        <is>
          <t>m³</t>
        </is>
      </c>
      <c r="E11" s="36" t="n"/>
      <c r="F11" s="35" t="n"/>
      <c r="G11" s="37" t="n"/>
      <c r="H11" s="38" t="n"/>
      <c r="I11" s="4" t="n"/>
      <c r="J11" s="4" t="n"/>
      <c r="K11" s="4" t="n"/>
      <c r="L11" s="4" t="n"/>
      <c r="M11" s="4" t="n"/>
      <c r="N11" s="4" t="n"/>
      <c r="O11" s="4" t="n"/>
      <c r="P11" s="4" t="n"/>
      <c r="Q11" s="4" t="n"/>
      <c r="R11" s="4" t="n"/>
      <c r="S11" s="4" t="n"/>
      <c r="T11" s="4" t="n"/>
      <c r="U11" s="4" t="n"/>
      <c r="V11" s="4" t="n"/>
      <c r="W11" s="4" t="n"/>
      <c r="X11" s="4" t="n"/>
      <c r="Y11" s="4" t="n"/>
      <c r="Z11" s="4" t="n"/>
    </row>
    <row r="12" ht="15" customHeight="1" s="371">
      <c r="A12" s="34" t="inlineStr">
        <is>
          <t>MAT-0004</t>
        </is>
      </c>
      <c r="B12" s="34" t="inlineStr">
        <is>
          <t>material</t>
        </is>
      </c>
      <c r="C12" s="35" t="inlineStr">
        <is>
          <t>Varilla corrugada #3 (3/8")</t>
        </is>
      </c>
      <c r="D12" s="34" t="inlineStr">
        <is>
          <t>kg</t>
        </is>
      </c>
      <c r="E12" s="36" t="n"/>
      <c r="F12" s="35" t="n"/>
      <c r="G12" s="37" t="n"/>
      <c r="H12" s="38" t="n"/>
      <c r="I12" s="4" t="n"/>
      <c r="J12" s="4" t="n"/>
      <c r="K12" s="4" t="n"/>
      <c r="L12" s="4" t="n"/>
      <c r="M12" s="4" t="n"/>
      <c r="N12" s="4" t="n"/>
      <c r="O12" s="4" t="n"/>
      <c r="P12" s="4" t="n"/>
      <c r="Q12" s="4" t="n"/>
      <c r="R12" s="4" t="n"/>
      <c r="S12" s="4" t="n"/>
      <c r="T12" s="4" t="n"/>
      <c r="U12" s="4" t="n"/>
      <c r="V12" s="4" t="n"/>
      <c r="W12" s="4" t="n"/>
      <c r="X12" s="4" t="n"/>
      <c r="Y12" s="4" t="n"/>
      <c r="Z12" s="4" t="n"/>
    </row>
    <row r="13" ht="15" customHeight="1" s="371">
      <c r="A13" s="34" t="inlineStr">
        <is>
          <t>MAT-0005</t>
        </is>
      </c>
      <c r="B13" s="34" t="inlineStr">
        <is>
          <t>material</t>
        </is>
      </c>
      <c r="C13" s="35" t="inlineStr">
        <is>
          <t>Varilla corrugada #4 (1/2")</t>
        </is>
      </c>
      <c r="D13" s="34" t="inlineStr">
        <is>
          <t>kg</t>
        </is>
      </c>
      <c r="E13" s="36" t="n"/>
      <c r="F13" s="35" t="n"/>
      <c r="G13" s="37" t="n"/>
      <c r="H13" s="38" t="n"/>
      <c r="I13" s="4" t="n"/>
      <c r="J13" s="4" t="n"/>
      <c r="K13" s="4" t="n"/>
      <c r="L13" s="4" t="n"/>
      <c r="M13" s="4" t="n"/>
      <c r="N13" s="4" t="n"/>
      <c r="O13" s="4" t="n"/>
      <c r="P13" s="4" t="n"/>
      <c r="Q13" s="4" t="n"/>
      <c r="R13" s="4" t="n"/>
      <c r="S13" s="4" t="n"/>
      <c r="T13" s="4" t="n"/>
      <c r="U13" s="4" t="n"/>
      <c r="V13" s="4" t="n"/>
      <c r="W13" s="4" t="n"/>
      <c r="X13" s="4" t="n"/>
      <c r="Y13" s="4" t="n"/>
      <c r="Z13" s="4" t="n"/>
    </row>
    <row r="14" ht="15" customHeight="1" s="371">
      <c r="A14" s="34" t="inlineStr">
        <is>
          <t>MAT-0006</t>
        </is>
      </c>
      <c r="B14" s="34" t="inlineStr">
        <is>
          <t>material</t>
        </is>
      </c>
      <c r="C14" s="35" t="inlineStr">
        <is>
          <t>Alambrón #2 para estribos</t>
        </is>
      </c>
      <c r="D14" s="34" t="inlineStr">
        <is>
          <t>kg</t>
        </is>
      </c>
      <c r="E14" s="36" t="n"/>
      <c r="F14" s="35" t="n"/>
      <c r="G14" s="37" t="n"/>
      <c r="H14" s="38" t="n"/>
      <c r="I14" s="4" t="n"/>
      <c r="J14" s="4" t="n"/>
      <c r="K14" s="4" t="n"/>
      <c r="L14" s="4" t="n"/>
      <c r="M14" s="4" t="n"/>
      <c r="N14" s="4" t="n"/>
      <c r="O14" s="4" t="n"/>
      <c r="P14" s="4" t="n"/>
      <c r="Q14" s="4" t="n"/>
      <c r="R14" s="4" t="n"/>
      <c r="S14" s="4" t="n"/>
      <c r="T14" s="4" t="n"/>
      <c r="U14" s="4" t="n"/>
      <c r="V14" s="4" t="n"/>
      <c r="W14" s="4" t="n"/>
      <c r="X14" s="4" t="n"/>
      <c r="Y14" s="4" t="n"/>
      <c r="Z14" s="4" t="n"/>
    </row>
    <row r="15" ht="15" customHeight="1" s="371">
      <c r="A15" s="34" t="inlineStr">
        <is>
          <t>MAT-0007</t>
        </is>
      </c>
      <c r="B15" s="34" t="inlineStr">
        <is>
          <t>material</t>
        </is>
      </c>
      <c r="C15" s="35" t="inlineStr">
        <is>
          <t>Armex 15-20-4</t>
        </is>
      </c>
      <c r="D15" s="34" t="inlineStr">
        <is>
          <t>ml</t>
        </is>
      </c>
      <c r="E15" s="36" t="n"/>
      <c r="F15" s="35" t="n"/>
      <c r="G15" s="37" t="n"/>
      <c r="H15" s="38" t="n"/>
      <c r="I15" s="4" t="n"/>
      <c r="J15" s="4" t="n"/>
      <c r="K15" s="4" t="n"/>
      <c r="L15" s="4" t="n"/>
      <c r="M15" s="4" t="n"/>
      <c r="N15" s="4" t="n"/>
      <c r="O15" s="4" t="n"/>
      <c r="P15" s="4" t="n"/>
      <c r="Q15" s="4" t="n"/>
      <c r="R15" s="4" t="n"/>
      <c r="S15" s="4" t="n"/>
      <c r="T15" s="4" t="n"/>
      <c r="U15" s="4" t="n"/>
      <c r="V15" s="4" t="n"/>
      <c r="W15" s="4" t="n"/>
      <c r="X15" s="4" t="n"/>
      <c r="Y15" s="4" t="n"/>
      <c r="Z15" s="4" t="n"/>
    </row>
    <row r="16" ht="15" customHeight="1" s="371">
      <c r="A16" s="34" t="inlineStr">
        <is>
          <t>MAT-0008</t>
        </is>
      </c>
      <c r="B16" s="34" t="inlineStr">
        <is>
          <t>material</t>
        </is>
      </c>
      <c r="C16" s="35" t="inlineStr">
        <is>
          <t>Armex 15-25-4</t>
        </is>
      </c>
      <c r="D16" s="34" t="inlineStr">
        <is>
          <t>ml</t>
        </is>
      </c>
      <c r="E16" s="36" t="n"/>
      <c r="F16" s="35" t="n"/>
      <c r="G16" s="37" t="n"/>
      <c r="H16" s="38" t="n"/>
      <c r="I16" s="4" t="n"/>
      <c r="J16" s="4" t="n"/>
      <c r="K16" s="4" t="n"/>
      <c r="L16" s="4" t="n"/>
      <c r="M16" s="4" t="n"/>
      <c r="N16" s="4" t="n"/>
      <c r="O16" s="4" t="n"/>
      <c r="P16" s="4" t="n"/>
      <c r="Q16" s="4" t="n"/>
      <c r="R16" s="4" t="n"/>
      <c r="S16" s="4" t="n"/>
      <c r="T16" s="4" t="n"/>
      <c r="U16" s="4" t="n"/>
      <c r="V16" s="4" t="n"/>
      <c r="W16" s="4" t="n"/>
      <c r="X16" s="4" t="n"/>
      <c r="Y16" s="4" t="n"/>
      <c r="Z16" s="4" t="n"/>
    </row>
    <row r="17" ht="15" customHeight="1" s="371">
      <c r="A17" s="34" t="inlineStr">
        <is>
          <t>MAT-0009</t>
        </is>
      </c>
      <c r="B17" s="34" t="inlineStr">
        <is>
          <t>material</t>
        </is>
      </c>
      <c r="C17" s="35" t="inlineStr">
        <is>
          <t>Malla electrosoldada 6-6/10-10</t>
        </is>
      </c>
      <c r="D17" s="34" t="inlineStr">
        <is>
          <t>m²</t>
        </is>
      </c>
      <c r="E17" s="36" t="n"/>
      <c r="F17" s="35" t="n"/>
      <c r="G17" s="37" t="n"/>
      <c r="H17" s="38" t="n"/>
      <c r="I17" s="4" t="n"/>
      <c r="J17" s="4" t="n"/>
      <c r="K17" s="4" t="n"/>
      <c r="L17" s="4" t="n"/>
      <c r="M17" s="4" t="n"/>
      <c r="N17" s="4" t="n"/>
      <c r="O17" s="4" t="n"/>
      <c r="P17" s="4" t="n"/>
      <c r="Q17" s="4" t="n"/>
      <c r="R17" s="4" t="n"/>
      <c r="S17" s="4" t="n"/>
      <c r="T17" s="4" t="n"/>
      <c r="U17" s="4" t="n"/>
      <c r="V17" s="4" t="n"/>
      <c r="W17" s="4" t="n"/>
      <c r="X17" s="4" t="n"/>
      <c r="Y17" s="4" t="n"/>
      <c r="Z17" s="4" t="n"/>
    </row>
    <row r="18" ht="15" customHeight="1" s="371">
      <c r="A18" s="34" t="inlineStr">
        <is>
          <t>MAT-0010</t>
        </is>
      </c>
      <c r="B18" s="34" t="inlineStr">
        <is>
          <t>material</t>
        </is>
      </c>
      <c r="C18" s="35" t="inlineStr">
        <is>
          <t>Block Novaceramic Tabimax</t>
        </is>
      </c>
      <c r="D18" s="34" t="inlineStr">
        <is>
          <t>pza</t>
        </is>
      </c>
      <c r="E18" s="36" t="n"/>
      <c r="F18" s="35" t="n"/>
      <c r="G18" s="37" t="n"/>
      <c r="H18" s="38" t="n"/>
      <c r="I18" s="4" t="n"/>
      <c r="J18" s="4" t="n"/>
      <c r="K18" s="4" t="n"/>
      <c r="L18" s="4" t="n"/>
      <c r="M18" s="4" t="n"/>
      <c r="N18" s="4" t="n"/>
      <c r="O18" s="4" t="n"/>
      <c r="P18" s="4" t="n"/>
      <c r="Q18" s="4" t="n"/>
      <c r="R18" s="4" t="n"/>
      <c r="S18" s="4" t="n"/>
      <c r="T18" s="4" t="n"/>
      <c r="U18" s="4" t="n"/>
      <c r="V18" s="4" t="n"/>
      <c r="W18" s="4" t="n"/>
      <c r="X18" s="4" t="n"/>
      <c r="Y18" s="4" t="n"/>
      <c r="Z18" s="4" t="n"/>
    </row>
    <row r="19" ht="15" customHeight="1" s="371">
      <c r="A19" s="34" t="inlineStr">
        <is>
          <t>MAT-0011</t>
        </is>
      </c>
      <c r="B19" s="34" t="inlineStr">
        <is>
          <t>material</t>
        </is>
      </c>
      <c r="C19" s="35" t="inlineStr">
        <is>
          <t>Vigueta armada</t>
        </is>
      </c>
      <c r="D19" s="34" t="inlineStr">
        <is>
          <t>ml</t>
        </is>
      </c>
      <c r="E19" s="36" t="n"/>
      <c r="F19" s="35" t="n"/>
      <c r="G19" s="37" t="n"/>
      <c r="H19" s="38" t="n"/>
      <c r="I19" s="4" t="n"/>
      <c r="J19" s="4" t="n"/>
      <c r="K19" s="4" t="n"/>
      <c r="L19" s="4" t="n"/>
      <c r="M19" s="4" t="n"/>
      <c r="N19" s="4" t="n"/>
      <c r="O19" s="4" t="n"/>
      <c r="P19" s="4" t="n"/>
      <c r="Q19" s="4" t="n"/>
      <c r="R19" s="4" t="n"/>
      <c r="S19" s="4" t="n"/>
      <c r="T19" s="4" t="n"/>
      <c r="U19" s="4" t="n"/>
      <c r="V19" s="4" t="n"/>
      <c r="W19" s="4" t="n"/>
      <c r="X19" s="4" t="n"/>
      <c r="Y19" s="4" t="n"/>
      <c r="Z19" s="4" t="n"/>
    </row>
    <row r="20" ht="15" customHeight="1" s="371">
      <c r="A20" s="34" t="inlineStr">
        <is>
          <t>MAT-0012</t>
        </is>
      </c>
      <c r="B20" s="34" t="inlineStr">
        <is>
          <t>material</t>
        </is>
      </c>
      <c r="C20" s="35" t="inlineStr">
        <is>
          <t>Bovedilla de poliestireno H=25</t>
        </is>
      </c>
      <c r="D20" s="34" t="inlineStr">
        <is>
          <t>pza</t>
        </is>
      </c>
      <c r="E20" s="36" t="n"/>
      <c r="F20" s="35" t="n"/>
      <c r="G20" s="37" t="n"/>
      <c r="H20" s="38" t="n"/>
      <c r="I20" s="4" t="n"/>
      <c r="J20" s="4" t="n"/>
      <c r="K20" s="4" t="n"/>
      <c r="L20" s="4" t="n"/>
      <c r="M20" s="4" t="n"/>
      <c r="N20" s="4" t="n"/>
      <c r="O20" s="4" t="n"/>
      <c r="P20" s="4" t="n"/>
      <c r="Q20" s="4" t="n"/>
      <c r="R20" s="4" t="n"/>
      <c r="S20" s="4" t="n"/>
      <c r="T20" s="4" t="n"/>
      <c r="U20" s="4" t="n"/>
      <c r="V20" s="4" t="n"/>
      <c r="W20" s="4" t="n"/>
      <c r="X20" s="4" t="n"/>
      <c r="Y20" s="4" t="n"/>
      <c r="Z20" s="4" t="n"/>
    </row>
    <row r="21" ht="15" customHeight="1" s="371">
      <c r="A21" s="34" t="inlineStr">
        <is>
          <t>MAT-0013</t>
        </is>
      </c>
      <c r="B21" s="34" t="inlineStr">
        <is>
          <t>material</t>
        </is>
      </c>
      <c r="C21" s="35" t="inlineStr">
        <is>
          <t>Polietileno negro cal. 600</t>
        </is>
      </c>
      <c r="D21" s="34" t="inlineStr">
        <is>
          <t>m²</t>
        </is>
      </c>
      <c r="E21" s="36" t="n"/>
      <c r="F21" s="35" t="n"/>
      <c r="G21" s="37" t="n"/>
      <c r="H21" s="38" t="n"/>
      <c r="I21" s="4" t="n"/>
      <c r="J21" s="4" t="n"/>
      <c r="K21" s="4" t="n"/>
      <c r="L21" s="4" t="n"/>
      <c r="M21" s="4" t="n"/>
      <c r="N21" s="4" t="n"/>
      <c r="O21" s="4" t="n"/>
      <c r="P21" s="4" t="n"/>
      <c r="Q21" s="4" t="n"/>
      <c r="R21" s="4" t="n"/>
      <c r="S21" s="4" t="n"/>
      <c r="T21" s="4" t="n"/>
      <c r="U21" s="4" t="n"/>
      <c r="V21" s="4" t="n"/>
      <c r="W21" s="4" t="n"/>
      <c r="X21" s="4" t="n"/>
      <c r="Y21" s="4" t="n"/>
      <c r="Z21" s="4" t="n"/>
    </row>
    <row r="22" ht="15" customHeight="1" s="371">
      <c r="A22" s="34" t="inlineStr">
        <is>
          <t>MAT-0014</t>
        </is>
      </c>
      <c r="B22" s="34" t="inlineStr">
        <is>
          <t>material</t>
        </is>
      </c>
      <c r="C22" s="35" t="inlineStr">
        <is>
          <t>Polín de madera para cimbra</t>
        </is>
      </c>
      <c r="D22" s="34" t="inlineStr">
        <is>
          <t>pza</t>
        </is>
      </c>
      <c r="E22" s="36" t="n"/>
      <c r="F22" s="35" t="n"/>
      <c r="G22" s="37" t="n"/>
      <c r="H22" s="38" t="n"/>
      <c r="I22" s="4" t="n"/>
      <c r="J22" s="4" t="n"/>
      <c r="K22" s="4" t="n"/>
      <c r="L22" s="4" t="n"/>
      <c r="M22" s="4" t="n"/>
      <c r="N22" s="4" t="n"/>
      <c r="O22" s="4" t="n"/>
      <c r="P22" s="4" t="n"/>
      <c r="Q22" s="4" t="n"/>
      <c r="R22" s="4" t="n"/>
      <c r="S22" s="4" t="n"/>
      <c r="T22" s="4" t="n"/>
      <c r="U22" s="4" t="n"/>
      <c r="V22" s="4" t="n"/>
      <c r="W22" s="4" t="n"/>
      <c r="X22" s="4" t="n"/>
      <c r="Y22" s="4" t="n"/>
      <c r="Z22" s="4" t="n"/>
    </row>
    <row r="23" ht="15" customHeight="1" s="371">
      <c r="A23" s="34" t="inlineStr">
        <is>
          <t>MAT-0015</t>
        </is>
      </c>
      <c r="B23" s="34" t="inlineStr">
        <is>
          <t>material</t>
        </is>
      </c>
      <c r="C23" s="35" t="inlineStr">
        <is>
          <t>Triplay de cimbra 16 mm</t>
        </is>
      </c>
      <c r="D23" s="34" t="inlineStr">
        <is>
          <t>pza</t>
        </is>
      </c>
      <c r="E23" s="36" t="n"/>
      <c r="F23" s="35" t="n"/>
      <c r="G23" s="37" t="n"/>
      <c r="H23" s="38" t="n"/>
      <c r="I23" s="4" t="n"/>
      <c r="J23" s="4" t="n"/>
      <c r="K23" s="4" t="n"/>
      <c r="L23" s="4" t="n"/>
      <c r="M23" s="4" t="n"/>
      <c r="N23" s="4" t="n"/>
      <c r="O23" s="4" t="n"/>
      <c r="P23" s="4" t="n"/>
      <c r="Q23" s="4" t="n"/>
      <c r="R23" s="4" t="n"/>
      <c r="S23" s="4" t="n"/>
      <c r="T23" s="4" t="n"/>
      <c r="U23" s="4" t="n"/>
      <c r="V23" s="4" t="n"/>
      <c r="W23" s="4" t="n"/>
      <c r="X23" s="4" t="n"/>
      <c r="Y23" s="4" t="n"/>
      <c r="Z23" s="4" t="n"/>
    </row>
    <row r="24" ht="15" customHeight="1" s="371">
      <c r="A24" s="34" t="inlineStr">
        <is>
          <t>MAT-0016</t>
        </is>
      </c>
      <c r="B24" s="34" t="inlineStr">
        <is>
          <t>material</t>
        </is>
      </c>
      <c r="C24" s="35" t="inlineStr">
        <is>
          <t>Clavo para cimbra</t>
        </is>
      </c>
      <c r="D24" s="34" t="inlineStr">
        <is>
          <t>kg</t>
        </is>
      </c>
      <c r="E24" s="36" t="n"/>
      <c r="F24" s="35" t="n"/>
      <c r="G24" s="37" t="n"/>
      <c r="H24" s="38" t="n"/>
      <c r="I24" s="4" t="n"/>
      <c r="J24" s="4" t="n"/>
      <c r="K24" s="4" t="n"/>
      <c r="L24" s="4" t="n"/>
      <c r="M24" s="4" t="n"/>
      <c r="N24" s="4" t="n"/>
      <c r="O24" s="4" t="n"/>
      <c r="P24" s="4" t="n"/>
      <c r="Q24" s="4" t="n"/>
      <c r="R24" s="4" t="n"/>
      <c r="S24" s="4" t="n"/>
      <c r="T24" s="4" t="n"/>
      <c r="U24" s="4" t="n"/>
      <c r="V24" s="4" t="n"/>
      <c r="W24" s="4" t="n"/>
      <c r="X24" s="4" t="n"/>
      <c r="Y24" s="4" t="n"/>
      <c r="Z24" s="4" t="n"/>
    </row>
    <row r="25" ht="15" customHeight="1" s="371">
      <c r="A25" s="34" t="inlineStr">
        <is>
          <t>MAT-0017</t>
        </is>
      </c>
      <c r="B25" s="34" t="inlineStr">
        <is>
          <t>material</t>
        </is>
      </c>
      <c r="C25" s="35" t="inlineStr">
        <is>
          <t>Tubería PVC sanitario 4"</t>
        </is>
      </c>
      <c r="D25" s="34" t="inlineStr">
        <is>
          <t>ml</t>
        </is>
      </c>
      <c r="E25" s="36" t="n"/>
      <c r="F25" s="35" t="n"/>
      <c r="G25" s="37" t="n"/>
      <c r="H25" s="38" t="n"/>
      <c r="I25" s="4" t="n"/>
      <c r="J25" s="4" t="n"/>
      <c r="K25" s="4" t="n"/>
      <c r="L25" s="4" t="n"/>
      <c r="M25" s="4" t="n"/>
      <c r="N25" s="4" t="n"/>
      <c r="O25" s="4" t="n"/>
      <c r="P25" s="4" t="n"/>
      <c r="Q25" s="4" t="n"/>
      <c r="R25" s="4" t="n"/>
      <c r="S25" s="4" t="n"/>
      <c r="T25" s="4" t="n"/>
      <c r="U25" s="4" t="n"/>
      <c r="V25" s="4" t="n"/>
      <c r="W25" s="4" t="n"/>
      <c r="X25" s="4" t="n"/>
      <c r="Y25" s="4" t="n"/>
      <c r="Z25" s="4" t="n"/>
    </row>
    <row r="26" ht="15" customHeight="1" s="371">
      <c r="A26" s="34" t="inlineStr">
        <is>
          <t>MAT-0018</t>
        </is>
      </c>
      <c r="B26" s="34" t="inlineStr">
        <is>
          <t>material</t>
        </is>
      </c>
      <c r="C26" s="35" t="inlineStr">
        <is>
          <t>Tubería CPVC 3/4"</t>
        </is>
      </c>
      <c r="D26" s="34" t="inlineStr">
        <is>
          <t>ml</t>
        </is>
      </c>
      <c r="E26" s="36" t="n"/>
      <c r="F26" s="35" t="n"/>
      <c r="G26" s="37" t="n"/>
      <c r="H26" s="38" t="n"/>
      <c r="I26" s="4" t="n"/>
      <c r="J26" s="4" t="n"/>
      <c r="K26" s="4" t="n"/>
      <c r="L26" s="4" t="n"/>
      <c r="M26" s="4" t="n"/>
      <c r="N26" s="4" t="n"/>
      <c r="O26" s="4" t="n"/>
      <c r="P26" s="4" t="n"/>
      <c r="Q26" s="4" t="n"/>
      <c r="R26" s="4" t="n"/>
      <c r="S26" s="4" t="n"/>
      <c r="T26" s="4" t="n"/>
      <c r="U26" s="4" t="n"/>
      <c r="V26" s="4" t="n"/>
      <c r="W26" s="4" t="n"/>
      <c r="X26" s="4" t="n"/>
      <c r="Y26" s="4" t="n"/>
      <c r="Z26" s="4" t="n"/>
    </row>
    <row r="27" ht="15" customHeight="1" s="371">
      <c r="A27" s="34" t="inlineStr">
        <is>
          <t>MO-001</t>
        </is>
      </c>
      <c r="B27" s="34" t="inlineStr">
        <is>
          <t>mano_obra</t>
        </is>
      </c>
      <c r="C27" s="35" t="inlineStr">
        <is>
          <t>Maestro albañil</t>
        </is>
      </c>
      <c r="D27" s="34" t="inlineStr">
        <is>
          <t>jornada</t>
        </is>
      </c>
      <c r="E27" s="36" t="n">
        <v>666.67</v>
      </c>
      <c r="F27" s="35" t="n"/>
      <c r="G27" s="37" t="n"/>
      <c r="H27" s="38" t="inlineStr">
        <is>
          <t>$4,000 por semana · FASAR 1.00</t>
        </is>
      </c>
      <c r="I27" s="4" t="n"/>
      <c r="J27" s="4" t="n"/>
      <c r="K27" s="4" t="n"/>
      <c r="L27" s="4" t="n"/>
      <c r="M27" s="4" t="n"/>
      <c r="N27" s="4" t="n"/>
      <c r="O27" s="4" t="n"/>
      <c r="P27" s="4" t="n"/>
      <c r="Q27" s="4" t="n"/>
      <c r="R27" s="4" t="n"/>
      <c r="S27" s="4" t="n"/>
      <c r="T27" s="4" t="n"/>
      <c r="U27" s="4" t="n"/>
      <c r="V27" s="4" t="n"/>
      <c r="W27" s="4" t="n"/>
      <c r="X27" s="4" t="n"/>
      <c r="Y27" s="4" t="n"/>
      <c r="Z27" s="4" t="n"/>
    </row>
    <row r="28" ht="15" customHeight="1" s="371">
      <c r="A28" s="34" t="inlineStr">
        <is>
          <t>MO-002</t>
        </is>
      </c>
      <c r="B28" s="34" t="inlineStr">
        <is>
          <t>mano_obra</t>
        </is>
      </c>
      <c r="C28" s="35" t="inlineStr">
        <is>
          <t>Oficial albañil</t>
        </is>
      </c>
      <c r="D28" s="34" t="inlineStr">
        <is>
          <t>jornada</t>
        </is>
      </c>
      <c r="E28" s="36" t="n">
        <v>583.33</v>
      </c>
      <c r="F28" s="35" t="n"/>
      <c r="G28" s="37" t="n"/>
      <c r="H28" s="38" t="inlineStr">
        <is>
          <t>$3,500 por semana</t>
        </is>
      </c>
      <c r="I28" s="4" t="n"/>
      <c r="J28" s="4" t="n"/>
      <c r="K28" s="4" t="n"/>
      <c r="L28" s="4" t="n"/>
      <c r="M28" s="4" t="n"/>
      <c r="N28" s="4" t="n"/>
      <c r="O28" s="4" t="n"/>
      <c r="P28" s="4" t="n"/>
      <c r="Q28" s="4" t="n"/>
      <c r="R28" s="4" t="n"/>
      <c r="S28" s="4" t="n"/>
      <c r="T28" s="4" t="n"/>
      <c r="U28" s="4" t="n"/>
      <c r="V28" s="4" t="n"/>
      <c r="W28" s="4" t="n"/>
      <c r="X28" s="4" t="n"/>
      <c r="Y28" s="4" t="n"/>
      <c r="Z28" s="4" t="n"/>
    </row>
    <row r="29" ht="15" customHeight="1" s="371">
      <c r="A29" s="34" t="inlineStr">
        <is>
          <t>MO-003</t>
        </is>
      </c>
      <c r="B29" s="34" t="inlineStr">
        <is>
          <t>mano_obra</t>
        </is>
      </c>
      <c r="C29" s="35" t="inlineStr">
        <is>
          <t>Fierrero</t>
        </is>
      </c>
      <c r="D29" s="34" t="inlineStr">
        <is>
          <t>jornada</t>
        </is>
      </c>
      <c r="E29" s="36" t="n">
        <v>583.33</v>
      </c>
      <c r="F29" s="35" t="n"/>
      <c r="G29" s="37" t="n"/>
      <c r="H29" s="38" t="inlineStr">
        <is>
          <t>$3,500 por semana</t>
        </is>
      </c>
      <c r="I29" s="4" t="n"/>
      <c r="J29" s="4" t="n"/>
      <c r="K29" s="4" t="n"/>
      <c r="L29" s="4" t="n"/>
      <c r="M29" s="4" t="n"/>
      <c r="N29" s="4" t="n"/>
      <c r="O29" s="4" t="n"/>
      <c r="P29" s="4" t="n"/>
      <c r="Q29" s="4" t="n"/>
      <c r="R29" s="4" t="n"/>
      <c r="S29" s="4" t="n"/>
      <c r="T29" s="4" t="n"/>
      <c r="U29" s="4" t="n"/>
      <c r="V29" s="4" t="n"/>
      <c r="W29" s="4" t="n"/>
      <c r="X29" s="4" t="n"/>
      <c r="Y29" s="4" t="n"/>
      <c r="Z29" s="4" t="n"/>
    </row>
    <row r="30" ht="15" customHeight="1" s="371">
      <c r="A30" s="34" t="inlineStr">
        <is>
          <t>MO-004</t>
        </is>
      </c>
      <c r="B30" s="34" t="inlineStr">
        <is>
          <t>mano_obra</t>
        </is>
      </c>
      <c r="C30" s="35" t="inlineStr">
        <is>
          <t>Ayudante</t>
        </is>
      </c>
      <c r="D30" s="34" t="inlineStr">
        <is>
          <t>jornada</t>
        </is>
      </c>
      <c r="E30" s="36" t="n">
        <v>466.67</v>
      </c>
      <c r="F30" s="35" t="n"/>
      <c r="G30" s="37" t="n"/>
      <c r="H30" s="38" t="inlineStr">
        <is>
          <t>$2,800 por semana · actualizado 27-jul</t>
        </is>
      </c>
      <c r="I30" s="4" t="n"/>
      <c r="J30" s="4" t="n"/>
      <c r="K30" s="4" t="n"/>
      <c r="L30" s="4" t="n"/>
      <c r="M30" s="4" t="n"/>
      <c r="N30" s="4" t="n"/>
      <c r="O30" s="4" t="n"/>
      <c r="P30" s="4" t="n"/>
      <c r="Q30" s="4" t="n"/>
      <c r="R30" s="4" t="n"/>
      <c r="S30" s="4" t="n"/>
      <c r="T30" s="4" t="n"/>
      <c r="U30" s="4" t="n"/>
      <c r="V30" s="4" t="n"/>
      <c r="W30" s="4" t="n"/>
      <c r="X30" s="4" t="n"/>
      <c r="Y30" s="4" t="n"/>
      <c r="Z30" s="4" t="n"/>
    </row>
    <row r="31" ht="15" customHeight="1" s="371">
      <c r="A31" s="34" t="inlineStr">
        <is>
          <t>MO-005</t>
        </is>
      </c>
      <c r="B31" s="34" t="inlineStr">
        <is>
          <t>mano_obra</t>
        </is>
      </c>
      <c r="C31" s="35" t="inlineStr">
        <is>
          <t>Plomero / electricista</t>
        </is>
      </c>
      <c r="D31" s="34" t="inlineStr">
        <is>
          <t>jornada</t>
        </is>
      </c>
      <c r="E31" s="36" t="n"/>
      <c r="F31" s="35" t="n"/>
      <c r="G31" s="37" t="n"/>
      <c r="H31" s="38" t="inlineStr">
        <is>
          <t>Maestro Jorge</t>
        </is>
      </c>
      <c r="I31" s="4" t="n"/>
      <c r="J31" s="4" t="n"/>
      <c r="K31" s="4" t="n"/>
      <c r="L31" s="4" t="n"/>
      <c r="M31" s="4" t="n"/>
      <c r="N31" s="4" t="n"/>
      <c r="O31" s="4" t="n"/>
      <c r="P31" s="4" t="n"/>
      <c r="Q31" s="4" t="n"/>
      <c r="R31" s="4" t="n"/>
      <c r="S31" s="4" t="n"/>
      <c r="T31" s="4" t="n"/>
      <c r="U31" s="4" t="n"/>
      <c r="V31" s="4" t="n"/>
      <c r="W31" s="4" t="n"/>
      <c r="X31" s="4" t="n"/>
      <c r="Y31" s="4" t="n"/>
      <c r="Z31" s="4" t="n"/>
    </row>
    <row r="32" ht="15" customHeight="1" s="371">
      <c r="A32" s="34" t="inlineStr">
        <is>
          <t>HER-0001</t>
        </is>
      </c>
      <c r="B32" s="34" t="inlineStr">
        <is>
          <t>herramienta</t>
        </is>
      </c>
      <c r="C32" s="35" t="inlineStr">
        <is>
          <t>Cortadora de piso walk-behind</t>
        </is>
      </c>
      <c r="D32" s="34" t="inlineStr">
        <is>
          <t>día</t>
        </is>
      </c>
      <c r="E32" s="36" t="n"/>
      <c r="F32" s="35" t="inlineStr">
        <is>
          <t>Renta Maq. Rivas</t>
        </is>
      </c>
      <c r="G32" s="37" t="n"/>
      <c r="H32" s="38" t="inlineStr">
        <is>
          <t>Precio SIN IVA</t>
        </is>
      </c>
      <c r="I32" s="4" t="n"/>
      <c r="J32" s="4" t="n"/>
      <c r="K32" s="4" t="n"/>
      <c r="L32" s="4" t="n"/>
      <c r="M32" s="4" t="n"/>
      <c r="N32" s="4" t="n"/>
      <c r="O32" s="4" t="n"/>
      <c r="P32" s="4" t="n"/>
      <c r="Q32" s="4" t="n"/>
      <c r="R32" s="4" t="n"/>
      <c r="S32" s="4" t="n"/>
      <c r="T32" s="4" t="n"/>
      <c r="U32" s="4" t="n"/>
      <c r="V32" s="4" t="n"/>
      <c r="W32" s="4" t="n"/>
      <c r="X32" s="4" t="n"/>
      <c r="Y32" s="4" t="n"/>
      <c r="Z32" s="4" t="n"/>
    </row>
    <row r="33" ht="15" customHeight="1" s="371">
      <c r="A33" s="34" t="inlineStr">
        <is>
          <t>HER-0002</t>
        </is>
      </c>
      <c r="B33" s="34" t="inlineStr">
        <is>
          <t>herramienta</t>
        </is>
      </c>
      <c r="C33" s="35" t="inlineStr">
        <is>
          <t>Martillo demoledor eléctrico 30 kg</t>
        </is>
      </c>
      <c r="D33" s="34" t="inlineStr">
        <is>
          <t>día</t>
        </is>
      </c>
      <c r="E33" s="36" t="n"/>
      <c r="F33" s="35" t="inlineStr">
        <is>
          <t>Renta Maq. Rivas</t>
        </is>
      </c>
      <c r="G33" s="37" t="n"/>
      <c r="H33" s="38" t="inlineStr">
        <is>
          <t>Precio SIN IVA</t>
        </is>
      </c>
      <c r="I33" s="4" t="n"/>
      <c r="J33" s="4" t="n"/>
      <c r="K33" s="4" t="n"/>
      <c r="L33" s="4" t="n"/>
      <c r="M33" s="4" t="n"/>
      <c r="N33" s="4" t="n"/>
      <c r="O33" s="4" t="n"/>
      <c r="P33" s="4" t="n"/>
      <c r="Q33" s="4" t="n"/>
      <c r="R33" s="4" t="n"/>
      <c r="S33" s="4" t="n"/>
      <c r="T33" s="4" t="n"/>
      <c r="U33" s="4" t="n"/>
      <c r="V33" s="4" t="n"/>
      <c r="W33" s="4" t="n"/>
      <c r="X33" s="4" t="n"/>
      <c r="Y33" s="4" t="n"/>
      <c r="Z33" s="4" t="n"/>
    </row>
    <row r="34" ht="15" customHeight="1" s="371">
      <c r="A34" s="34" t="inlineStr">
        <is>
          <t>HER-0003</t>
        </is>
      </c>
      <c r="B34" s="34" t="inlineStr">
        <is>
          <t>herramienta</t>
        </is>
      </c>
      <c r="C34" s="35" t="inlineStr">
        <is>
          <t>Revolvedora de 1 saco</t>
        </is>
      </c>
      <c r="D34" s="34" t="inlineStr">
        <is>
          <t>día</t>
        </is>
      </c>
      <c r="E34" s="36" t="n"/>
      <c r="F34" s="35" t="n"/>
      <c r="G34" s="37" t="n"/>
      <c r="H34" s="38" t="n"/>
      <c r="I34" s="4" t="n"/>
      <c r="J34" s="4" t="n"/>
      <c r="K34" s="4" t="n"/>
      <c r="L34" s="4" t="n"/>
      <c r="M34" s="4" t="n"/>
      <c r="N34" s="4" t="n"/>
      <c r="O34" s="4" t="n"/>
      <c r="P34" s="4" t="n"/>
      <c r="Q34" s="4" t="n"/>
      <c r="R34" s="4" t="n"/>
      <c r="S34" s="4" t="n"/>
      <c r="T34" s="4" t="n"/>
      <c r="U34" s="4" t="n"/>
      <c r="V34" s="4" t="n"/>
      <c r="W34" s="4" t="n"/>
      <c r="X34" s="4" t="n"/>
      <c r="Y34" s="4" t="n"/>
      <c r="Z34" s="4" t="n"/>
    </row>
    <row r="35" ht="15" customHeight="1" s="371">
      <c r="A35" s="34" t="inlineStr">
        <is>
          <t>HER-0004</t>
        </is>
      </c>
      <c r="B35" s="34" t="inlineStr">
        <is>
          <t>herramienta</t>
        </is>
      </c>
      <c r="C35" s="35" t="inlineStr">
        <is>
          <t>Vibrador de concreto</t>
        </is>
      </c>
      <c r="D35" s="34" t="inlineStr">
        <is>
          <t>día</t>
        </is>
      </c>
      <c r="E35" s="36" t="n"/>
      <c r="F35" s="35" t="n"/>
      <c r="G35" s="37" t="n"/>
      <c r="H35" s="38" t="n"/>
      <c r="I35" s="4" t="n"/>
      <c r="J35" s="4" t="n"/>
      <c r="K35" s="4" t="n"/>
      <c r="L35" s="4" t="n"/>
      <c r="M35" s="4" t="n"/>
      <c r="N35" s="4" t="n"/>
      <c r="O35" s="4" t="n"/>
      <c r="P35" s="4" t="n"/>
      <c r="Q35" s="4" t="n"/>
      <c r="R35" s="4" t="n"/>
      <c r="S35" s="4" t="n"/>
      <c r="T35" s="4" t="n"/>
      <c r="U35" s="4" t="n"/>
      <c r="V35" s="4" t="n"/>
      <c r="W35" s="4" t="n"/>
      <c r="X35" s="4" t="n"/>
      <c r="Y35" s="4" t="n"/>
      <c r="Z35" s="4" t="n"/>
    </row>
    <row r="36" ht="15" customHeight="1" s="371">
      <c r="A36" s="34" t="inlineStr">
        <is>
          <t>HER-0005</t>
        </is>
      </c>
      <c r="B36" s="34" t="inlineStr">
        <is>
          <t>herramienta</t>
        </is>
      </c>
      <c r="C36" s="35" t="inlineStr">
        <is>
          <t>Andamio tubular, cuerpo</t>
        </is>
      </c>
      <c r="D36" s="34" t="inlineStr">
        <is>
          <t>día</t>
        </is>
      </c>
      <c r="E36" s="36" t="n"/>
      <c r="F36" s="35" t="n"/>
      <c r="G36" s="37" t="n"/>
      <c r="H36" s="38" t="n"/>
      <c r="I36" s="4" t="n"/>
      <c r="J36" s="4" t="n"/>
      <c r="K36" s="4" t="n"/>
      <c r="L36" s="4" t="n"/>
      <c r="M36" s="4" t="n"/>
      <c r="N36" s="4" t="n"/>
      <c r="O36" s="4" t="n"/>
      <c r="P36" s="4" t="n"/>
      <c r="Q36" s="4" t="n"/>
      <c r="R36" s="4" t="n"/>
      <c r="S36" s="4" t="n"/>
      <c r="T36" s="4" t="n"/>
      <c r="U36" s="4" t="n"/>
      <c r="V36" s="4" t="n"/>
      <c r="W36" s="4" t="n"/>
      <c r="X36" s="4" t="n"/>
      <c r="Y36" s="4" t="n"/>
      <c r="Z36" s="4" t="n"/>
    </row>
    <row r="37" ht="15" customHeight="1" s="371">
      <c r="A37" s="34" t="inlineStr">
        <is>
          <t>HER-0006</t>
        </is>
      </c>
      <c r="B37" s="34" t="inlineStr">
        <is>
          <t>herramienta</t>
        </is>
      </c>
      <c r="C37" s="35" t="inlineStr">
        <is>
          <t>Bailarina compactadora</t>
        </is>
      </c>
      <c r="D37" s="34" t="inlineStr">
        <is>
          <t>día</t>
        </is>
      </c>
      <c r="E37" s="36" t="n"/>
      <c r="F37" s="35" t="n"/>
      <c r="G37" s="37" t="n"/>
      <c r="H37" s="38" t="n"/>
      <c r="I37" s="4" t="n"/>
      <c r="J37" s="4" t="n"/>
      <c r="K37" s="4" t="n"/>
      <c r="L37" s="4" t="n"/>
      <c r="M37" s="4" t="n"/>
      <c r="N37" s="4" t="n"/>
      <c r="O37" s="4" t="n"/>
      <c r="P37" s="4" t="n"/>
      <c r="Q37" s="4" t="n"/>
      <c r="R37" s="4" t="n"/>
      <c r="S37" s="4" t="n"/>
      <c r="T37" s="4" t="n"/>
      <c r="U37" s="4" t="n"/>
      <c r="V37" s="4" t="n"/>
      <c r="W37" s="4" t="n"/>
      <c r="X37" s="4" t="n"/>
      <c r="Y37" s="4" t="n"/>
      <c r="Z37" s="4" t="n"/>
    </row>
    <row r="38" ht="15" customHeight="1" s="371">
      <c r="A38" s="34" t="inlineStr">
        <is>
          <t>IND-001</t>
        </is>
      </c>
      <c r="B38" s="34" t="inlineStr">
        <is>
          <t>indirecto</t>
        </is>
      </c>
      <c r="C38" s="35" t="inlineStr">
        <is>
          <t>EPP de cuadrilla</t>
        </is>
      </c>
      <c r="D38" s="34" t="inlineStr">
        <is>
          <t>%</t>
        </is>
      </c>
      <c r="E38" s="36" t="n">
        <v>3</v>
      </c>
      <c r="F38" s="35" t="n"/>
      <c r="G38" s="37" t="n"/>
      <c r="H38" s="38" t="inlineStr">
        <is>
          <t>Factor: % mano de obra</t>
        </is>
      </c>
      <c r="I38" s="4" t="n"/>
      <c r="J38" s="4" t="n"/>
      <c r="K38" s="4" t="n"/>
      <c r="L38" s="4" t="n"/>
      <c r="M38" s="4" t="n"/>
      <c r="N38" s="4" t="n"/>
      <c r="O38" s="4" t="n"/>
      <c r="P38" s="4" t="n"/>
      <c r="Q38" s="4" t="n"/>
      <c r="R38" s="4" t="n"/>
      <c r="S38" s="4" t="n"/>
      <c r="T38" s="4" t="n"/>
      <c r="U38" s="4" t="n"/>
      <c r="V38" s="4" t="n"/>
      <c r="W38" s="4" t="n"/>
      <c r="X38" s="4" t="n"/>
      <c r="Y38" s="4" t="n"/>
      <c r="Z38" s="4" t="n"/>
    </row>
    <row r="39" ht="15" customHeight="1" s="371">
      <c r="A39" s="34" t="inlineStr">
        <is>
          <t>IND-002</t>
        </is>
      </c>
      <c r="B39" s="34" t="inlineStr">
        <is>
          <t>indirecto</t>
        </is>
      </c>
      <c r="C39" s="35" t="inlineStr">
        <is>
          <t>Trabajo en altura mayor a 3 m</t>
        </is>
      </c>
      <c r="D39" s="34" t="inlineStr">
        <is>
          <t>%</t>
        </is>
      </c>
      <c r="E39" s="36" t="n"/>
      <c r="F39" s="35" t="n"/>
      <c r="G39" s="37" t="n"/>
      <c r="H39" s="38" t="inlineStr">
        <is>
          <t>Factor: % mano de obra</t>
        </is>
      </c>
      <c r="I39" s="4" t="n"/>
      <c r="J39" s="4" t="n"/>
      <c r="K39" s="4" t="n"/>
      <c r="L39" s="4" t="n"/>
      <c r="M39" s="4" t="n"/>
      <c r="N39" s="4" t="n"/>
      <c r="O39" s="4" t="n"/>
      <c r="P39" s="4" t="n"/>
      <c r="Q39" s="4" t="n"/>
      <c r="R39" s="4" t="n"/>
      <c r="S39" s="4" t="n"/>
      <c r="T39" s="4" t="n"/>
      <c r="U39" s="4" t="n"/>
      <c r="V39" s="4" t="n"/>
      <c r="W39" s="4" t="n"/>
      <c r="X39" s="4" t="n"/>
      <c r="Y39" s="4" t="n"/>
      <c r="Z39" s="4" t="n"/>
    </row>
    <row r="40" ht="15" customHeight="1" s="371">
      <c r="A40" s="34" t="inlineStr">
        <is>
          <t>IND-003</t>
        </is>
      </c>
      <c r="B40" s="34" t="inlineStr">
        <is>
          <t>indirecto</t>
        </is>
      </c>
      <c r="C40" s="35" t="inlineStr">
        <is>
          <t>Derecho de tiro de escombro</t>
        </is>
      </c>
      <c r="D40" s="34" t="inlineStr">
        <is>
          <t>lote</t>
        </is>
      </c>
      <c r="E40" s="36" t="n"/>
      <c r="F40" s="35" t="n"/>
      <c r="G40" s="37" t="n"/>
      <c r="H40" s="38" t="inlineStr">
        <is>
          <t>Factor: por concepto</t>
        </is>
      </c>
      <c r="I40" s="4" t="n"/>
      <c r="J40" s="4" t="n"/>
      <c r="K40" s="4" t="n"/>
      <c r="L40" s="4" t="n"/>
      <c r="M40" s="4" t="n"/>
      <c r="N40" s="4" t="n"/>
      <c r="O40" s="4" t="n"/>
      <c r="P40" s="4" t="n"/>
      <c r="Q40" s="4" t="n"/>
      <c r="R40" s="4" t="n"/>
      <c r="S40" s="4" t="n"/>
      <c r="T40" s="4" t="n"/>
      <c r="U40" s="4" t="n"/>
      <c r="V40" s="4" t="n"/>
      <c r="W40" s="4" t="n"/>
      <c r="X40" s="4" t="n"/>
      <c r="Y40" s="4" t="n"/>
      <c r="Z40" s="4" t="n"/>
    </row>
    <row r="41" ht="15" customHeight="1" s="371">
      <c r="A41" s="34" t="inlineStr">
        <is>
          <t>IND-004</t>
        </is>
      </c>
      <c r="B41" s="34" t="inlineStr">
        <is>
          <t>indirecto</t>
        </is>
      </c>
      <c r="C41" s="35" t="inlineStr">
        <is>
          <t>Desgaste de vehículo y suministro</t>
        </is>
      </c>
      <c r="D41" s="34" t="inlineStr">
        <is>
          <t>%</t>
        </is>
      </c>
      <c r="E41" s="36" t="n"/>
      <c r="F41" s="35" t="n"/>
      <c r="G41" s="37" t="n"/>
      <c r="H41" s="38" t="inlineStr">
        <is>
          <t>Factor: % total</t>
        </is>
      </c>
      <c r="I41" s="4" t="n"/>
      <c r="J41" s="4" t="n"/>
      <c r="K41" s="4" t="n"/>
      <c r="L41" s="4" t="n"/>
      <c r="M41" s="4" t="n"/>
      <c r="N41" s="4" t="n"/>
      <c r="O41" s="4" t="n"/>
      <c r="P41" s="4" t="n"/>
      <c r="Q41" s="4" t="n"/>
      <c r="R41" s="4" t="n"/>
      <c r="S41" s="4" t="n"/>
      <c r="T41" s="4" t="n"/>
      <c r="U41" s="4" t="n"/>
      <c r="V41" s="4" t="n"/>
      <c r="W41" s="4" t="n"/>
      <c r="X41" s="4" t="n"/>
      <c r="Y41" s="4" t="n"/>
      <c r="Z41" s="4" t="n"/>
    </row>
    <row r="42" ht="15" customHeight="1" s="371">
      <c r="A42" s="34" t="inlineStr">
        <is>
          <t>IND-005</t>
        </is>
      </c>
      <c r="B42" s="34" t="inlineStr">
        <is>
          <t>indirecto</t>
        </is>
      </c>
      <c r="C42" s="35" t="inlineStr">
        <is>
          <t>Agua para obra</t>
        </is>
      </c>
      <c r="D42" s="34" t="inlineStr">
        <is>
          <t>día</t>
        </is>
      </c>
      <c r="E42" s="36" t="n"/>
      <c r="F42" s="35" t="n"/>
      <c r="G42" s="37" t="n"/>
      <c r="H42" s="38" t="inlineStr">
        <is>
          <t>Factor: por día</t>
        </is>
      </c>
      <c r="I42" s="4" t="n"/>
      <c r="J42" s="4" t="n"/>
      <c r="K42" s="4" t="n"/>
      <c r="L42" s="4" t="n"/>
      <c r="M42" s="4" t="n"/>
      <c r="N42" s="4" t="n"/>
      <c r="O42" s="4" t="n"/>
      <c r="P42" s="4" t="n"/>
      <c r="Q42" s="4" t="n"/>
      <c r="R42" s="4" t="n"/>
      <c r="S42" s="4" t="n"/>
      <c r="T42" s="4" t="n"/>
      <c r="U42" s="4" t="n"/>
      <c r="V42" s="4" t="n"/>
      <c r="W42" s="4" t="n"/>
      <c r="X42" s="4" t="n"/>
      <c r="Y42" s="4" t="n"/>
      <c r="Z42" s="4" t="n"/>
    </row>
    <row r="43" ht="15.75" customHeight="1" s="371">
      <c r="A43" s="218" t="n"/>
      <c r="B43" s="218" t="n"/>
      <c r="C43" s="218" t="n"/>
      <c r="D43" s="218" t="n"/>
      <c r="E43" s="218" t="n"/>
      <c r="F43" s="218" t="n"/>
      <c r="G43" s="218" t="n"/>
      <c r="H43" s="218" t="n"/>
      <c r="I43" s="4" t="n"/>
      <c r="J43" s="4" t="n"/>
      <c r="K43" s="4" t="n"/>
      <c r="L43" s="4" t="n"/>
      <c r="M43" s="4" t="n"/>
      <c r="N43" s="4" t="n"/>
      <c r="O43" s="4" t="n"/>
      <c r="P43" s="4" t="n"/>
      <c r="Q43" s="4" t="n"/>
      <c r="R43" s="4" t="n"/>
      <c r="S43" s="4" t="n"/>
      <c r="T43" s="4" t="n"/>
      <c r="U43" s="4" t="n"/>
      <c r="V43" s="4" t="n"/>
      <c r="W43" s="4" t="n"/>
      <c r="X43" s="4" t="n"/>
      <c r="Y43" s="4" t="n"/>
      <c r="Z43" s="4" t="n"/>
    </row>
    <row r="44" ht="15" customHeight="1" s="371">
      <c r="A44" s="218" t="n"/>
      <c r="B44" s="218" t="n"/>
      <c r="C44" s="353" t="inlineStr">
        <is>
          <t>Renglón en rojo = insumo sin costo capturado. Se tolera, pero el concepto que lo use saldrá barato.</t>
        </is>
      </c>
      <c r="D44" s="218" t="n"/>
      <c r="E44" s="218" t="n"/>
      <c r="F44" s="218" t="n"/>
      <c r="G44" s="218" t="n"/>
      <c r="H44" s="218" t="n"/>
      <c r="I44" s="4" t="n"/>
      <c r="J44" s="4" t="n"/>
      <c r="K44" s="4" t="n"/>
      <c r="L44" s="4" t="n"/>
      <c r="M44" s="4" t="n"/>
      <c r="N44" s="4" t="n"/>
      <c r="O44" s="4" t="n"/>
      <c r="P44" s="4" t="n"/>
      <c r="Q44" s="4" t="n"/>
      <c r="R44" s="4" t="n"/>
      <c r="S44" s="4" t="n"/>
      <c r="T44" s="4" t="n"/>
      <c r="U44" s="4" t="n"/>
      <c r="V44" s="4" t="n"/>
      <c r="W44" s="4" t="n"/>
      <c r="X44" s="4" t="n"/>
      <c r="Y44" s="4" t="n"/>
      <c r="Z44" s="4" t="n"/>
    </row>
    <row r="45" ht="15.75" customHeight="1" s="371">
      <c r="A45" s="218" t="n"/>
      <c r="B45" s="218" t="n"/>
      <c r="C45" s="218" t="n"/>
      <c r="D45" s="218" t="n"/>
      <c r="E45" s="218" t="n"/>
      <c r="F45" s="218" t="n"/>
      <c r="G45" s="218" t="n"/>
      <c r="H45" s="218" t="n"/>
      <c r="I45" s="4" t="n"/>
      <c r="J45" s="4" t="n"/>
      <c r="K45" s="4" t="n"/>
      <c r="L45" s="4" t="n"/>
      <c r="M45" s="4" t="n"/>
      <c r="N45" s="4" t="n"/>
      <c r="O45" s="4" t="n"/>
      <c r="P45" s="4" t="n"/>
      <c r="Q45" s="4" t="n"/>
      <c r="R45" s="4" t="n"/>
      <c r="S45" s="4" t="n"/>
      <c r="T45" s="4" t="n"/>
      <c r="U45" s="4" t="n"/>
      <c r="V45" s="4" t="n"/>
      <c r="W45" s="4" t="n"/>
      <c r="X45" s="4" t="n"/>
      <c r="Y45" s="4" t="n"/>
      <c r="Z45" s="4" t="n"/>
    </row>
    <row r="46" ht="15.75" customHeight="1" s="371">
      <c r="A46" s="218" t="n"/>
      <c r="B46" s="218" t="n"/>
      <c r="C46" s="218" t="n"/>
      <c r="D46" s="218" t="n"/>
      <c r="E46" s="218" t="n"/>
      <c r="F46" s="218" t="n"/>
      <c r="G46" s="218" t="n"/>
      <c r="H46" s="218" t="n"/>
      <c r="I46" s="4" t="n"/>
      <c r="J46" s="4" t="n"/>
      <c r="K46" s="4" t="n"/>
      <c r="L46" s="4" t="n"/>
      <c r="M46" s="4" t="n"/>
      <c r="N46" s="4" t="n"/>
      <c r="O46" s="4" t="n"/>
      <c r="P46" s="4" t="n"/>
      <c r="Q46" s="4" t="n"/>
      <c r="R46" s="4" t="n"/>
      <c r="S46" s="4" t="n"/>
      <c r="T46" s="4" t="n"/>
      <c r="U46" s="4" t="n"/>
      <c r="V46" s="4" t="n"/>
      <c r="W46" s="4" t="n"/>
      <c r="X46" s="4" t="n"/>
      <c r="Y46" s="4" t="n"/>
      <c r="Z46" s="4" t="n"/>
    </row>
    <row r="47" ht="15.75" customHeight="1" s="371">
      <c r="A47" s="218" t="n"/>
      <c r="B47" s="218" t="n"/>
      <c r="C47" s="218" t="n"/>
      <c r="D47" s="218" t="n"/>
      <c r="E47" s="218" t="n"/>
      <c r="F47" s="218" t="n"/>
      <c r="G47" s="218" t="n"/>
      <c r="H47" s="218" t="n"/>
      <c r="I47" s="4" t="n"/>
      <c r="J47" s="4" t="n"/>
      <c r="K47" s="4" t="n"/>
      <c r="L47" s="4" t="n"/>
      <c r="M47" s="4" t="n"/>
      <c r="N47" s="4" t="n"/>
      <c r="O47" s="4" t="n"/>
      <c r="P47" s="4" t="n"/>
      <c r="Q47" s="4" t="n"/>
      <c r="R47" s="4" t="n"/>
      <c r="S47" s="4" t="n"/>
      <c r="T47" s="4" t="n"/>
      <c r="U47" s="4" t="n"/>
      <c r="V47" s="4" t="n"/>
      <c r="W47" s="4" t="n"/>
      <c r="X47" s="4" t="n"/>
      <c r="Y47" s="4" t="n"/>
      <c r="Z47" s="4" t="n"/>
    </row>
    <row r="48" ht="15.75" customHeight="1" s="371">
      <c r="A48" s="218" t="n"/>
      <c r="B48" s="218" t="n"/>
      <c r="C48" s="218" t="n"/>
      <c r="D48" s="218" t="n"/>
      <c r="E48" s="218" t="n"/>
      <c r="F48" s="218" t="n"/>
      <c r="G48" s="218" t="n"/>
      <c r="H48" s="218" t="n"/>
      <c r="I48" s="4" t="n"/>
      <c r="J48" s="4" t="n"/>
      <c r="K48" s="4" t="n"/>
      <c r="L48" s="4" t="n"/>
      <c r="M48" s="4" t="n"/>
      <c r="N48" s="4" t="n"/>
      <c r="O48" s="4" t="n"/>
      <c r="P48" s="4" t="n"/>
      <c r="Q48" s="4" t="n"/>
      <c r="R48" s="4" t="n"/>
      <c r="S48" s="4" t="n"/>
      <c r="T48" s="4" t="n"/>
      <c r="U48" s="4" t="n"/>
      <c r="V48" s="4" t="n"/>
      <c r="W48" s="4" t="n"/>
      <c r="X48" s="4" t="n"/>
      <c r="Y48" s="4" t="n"/>
      <c r="Z48" s="4" t="n"/>
    </row>
    <row r="49" ht="15.75" customHeight="1" s="371">
      <c r="A49" s="218" t="n"/>
      <c r="B49" s="218" t="n"/>
      <c r="C49" s="218" t="n"/>
      <c r="D49" s="218" t="n"/>
      <c r="E49" s="218" t="n"/>
      <c r="F49" s="218" t="n"/>
      <c r="G49" s="218" t="n"/>
      <c r="H49" s="218" t="n"/>
      <c r="I49" s="4" t="n"/>
      <c r="J49" s="4" t="n"/>
      <c r="K49" s="4" t="n"/>
      <c r="L49" s="4" t="n"/>
      <c r="M49" s="4" t="n"/>
      <c r="N49" s="4" t="n"/>
      <c r="O49" s="4" t="n"/>
      <c r="P49" s="4" t="n"/>
      <c r="Q49" s="4" t="n"/>
      <c r="R49" s="4" t="n"/>
      <c r="S49" s="4" t="n"/>
      <c r="T49" s="4" t="n"/>
      <c r="U49" s="4" t="n"/>
      <c r="V49" s="4" t="n"/>
      <c r="W49" s="4" t="n"/>
      <c r="X49" s="4" t="n"/>
      <c r="Y49" s="4" t="n"/>
      <c r="Z49" s="4" t="n"/>
    </row>
    <row r="50" ht="15.75" customHeight="1" s="371">
      <c r="A50" s="218" t="n"/>
      <c r="B50" s="218" t="n"/>
      <c r="C50" s="218" t="n"/>
      <c r="D50" s="218" t="n"/>
      <c r="E50" s="218" t="n"/>
      <c r="F50" s="218" t="n"/>
      <c r="G50" s="218" t="n"/>
      <c r="H50" s="218" t="n"/>
      <c r="I50" s="4" t="n"/>
      <c r="J50" s="4" t="n"/>
      <c r="K50" s="4" t="n"/>
      <c r="L50" s="4" t="n"/>
      <c r="M50" s="4" t="n"/>
      <c r="N50" s="4" t="n"/>
      <c r="O50" s="4" t="n"/>
      <c r="P50" s="4" t="n"/>
      <c r="Q50" s="4" t="n"/>
      <c r="R50" s="4" t="n"/>
      <c r="S50" s="4" t="n"/>
      <c r="T50" s="4" t="n"/>
      <c r="U50" s="4" t="n"/>
      <c r="V50" s="4" t="n"/>
      <c r="W50" s="4" t="n"/>
      <c r="X50" s="4" t="n"/>
      <c r="Y50" s="4" t="n"/>
      <c r="Z50" s="4" t="n"/>
    </row>
    <row r="51" ht="15.75" customHeight="1" s="371">
      <c r="A51" s="218" t="n"/>
      <c r="B51" s="218" t="n"/>
      <c r="C51" s="218" t="n"/>
      <c r="D51" s="218" t="n"/>
      <c r="E51" s="218" t="n"/>
      <c r="F51" s="218" t="n"/>
      <c r="G51" s="218" t="n"/>
      <c r="H51" s="218" t="n"/>
      <c r="I51" s="4" t="n"/>
      <c r="J51" s="4" t="n"/>
      <c r="K51" s="4" t="n"/>
      <c r="L51" s="4" t="n"/>
      <c r="M51" s="4" t="n"/>
      <c r="N51" s="4" t="n"/>
      <c r="O51" s="4" t="n"/>
      <c r="P51" s="4" t="n"/>
      <c r="Q51" s="4" t="n"/>
      <c r="R51" s="4" t="n"/>
      <c r="S51" s="4" t="n"/>
      <c r="T51" s="4" t="n"/>
      <c r="U51" s="4" t="n"/>
      <c r="V51" s="4" t="n"/>
      <c r="W51" s="4" t="n"/>
      <c r="X51" s="4" t="n"/>
      <c r="Y51" s="4" t="n"/>
      <c r="Z51" s="4" t="n"/>
    </row>
    <row r="52" ht="15.75" customHeight="1" s="371">
      <c r="A52" s="218" t="n"/>
      <c r="B52" s="218" t="n"/>
      <c r="C52" s="218" t="n"/>
      <c r="D52" s="218" t="n"/>
      <c r="E52" s="218" t="n"/>
      <c r="F52" s="218" t="n"/>
      <c r="G52" s="218" t="n"/>
      <c r="H52" s="218" t="n"/>
      <c r="I52" s="4" t="n"/>
      <c r="J52" s="4" t="n"/>
      <c r="K52" s="4" t="n"/>
      <c r="L52" s="4" t="n"/>
      <c r="M52" s="4" t="n"/>
      <c r="N52" s="4" t="n"/>
      <c r="O52" s="4" t="n"/>
      <c r="P52" s="4" t="n"/>
      <c r="Q52" s="4" t="n"/>
      <c r="R52" s="4" t="n"/>
      <c r="S52" s="4" t="n"/>
      <c r="T52" s="4" t="n"/>
      <c r="U52" s="4" t="n"/>
      <c r="V52" s="4" t="n"/>
      <c r="W52" s="4" t="n"/>
      <c r="X52" s="4" t="n"/>
      <c r="Y52" s="4" t="n"/>
      <c r="Z52" s="4" t="n"/>
    </row>
    <row r="53" ht="15.75" customHeight="1" s="371">
      <c r="A53" s="218" t="n"/>
      <c r="B53" s="218" t="n"/>
      <c r="C53" s="218" t="n"/>
      <c r="D53" s="218" t="n"/>
      <c r="E53" s="218" t="n"/>
      <c r="F53" s="218" t="n"/>
      <c r="G53" s="218" t="n"/>
      <c r="H53" s="218" t="n"/>
      <c r="I53" s="4" t="n"/>
      <c r="J53" s="4" t="n"/>
      <c r="K53" s="4" t="n"/>
      <c r="L53" s="4" t="n"/>
      <c r="M53" s="4" t="n"/>
      <c r="N53" s="4" t="n"/>
      <c r="O53" s="4" t="n"/>
      <c r="P53" s="4" t="n"/>
      <c r="Q53" s="4" t="n"/>
      <c r="R53" s="4" t="n"/>
      <c r="S53" s="4" t="n"/>
      <c r="T53" s="4" t="n"/>
      <c r="U53" s="4" t="n"/>
      <c r="V53" s="4" t="n"/>
      <c r="W53" s="4" t="n"/>
      <c r="X53" s="4" t="n"/>
      <c r="Y53" s="4" t="n"/>
      <c r="Z53" s="4" t="n"/>
    </row>
    <row r="54" ht="15.75" customHeight="1" s="371">
      <c r="A54" s="218" t="n"/>
      <c r="B54" s="218" t="n"/>
      <c r="C54" s="218" t="n"/>
      <c r="D54" s="218" t="n"/>
      <c r="E54" s="218" t="n"/>
      <c r="F54" s="218" t="n"/>
      <c r="G54" s="218" t="n"/>
      <c r="H54" s="218" t="n"/>
      <c r="I54" s="4" t="n"/>
      <c r="J54" s="4" t="n"/>
      <c r="K54" s="4" t="n"/>
      <c r="L54" s="4" t="n"/>
      <c r="M54" s="4" t="n"/>
      <c r="N54" s="4" t="n"/>
      <c r="O54" s="4" t="n"/>
      <c r="P54" s="4" t="n"/>
      <c r="Q54" s="4" t="n"/>
      <c r="R54" s="4" t="n"/>
      <c r="S54" s="4" t="n"/>
      <c r="T54" s="4" t="n"/>
      <c r="U54" s="4" t="n"/>
      <c r="V54" s="4" t="n"/>
      <c r="W54" s="4" t="n"/>
      <c r="X54" s="4" t="n"/>
      <c r="Y54" s="4" t="n"/>
      <c r="Z54" s="4" t="n"/>
    </row>
    <row r="55" ht="15.75" customHeight="1" s="371">
      <c r="A55" s="218" t="n"/>
      <c r="B55" s="218" t="n"/>
      <c r="C55" s="218" t="n"/>
      <c r="D55" s="218" t="n"/>
      <c r="E55" s="218" t="n"/>
      <c r="F55" s="218" t="n"/>
      <c r="G55" s="218" t="n"/>
      <c r="H55" s="218" t="n"/>
      <c r="I55" s="4" t="n"/>
      <c r="J55" s="4" t="n"/>
      <c r="K55" s="4" t="n"/>
      <c r="L55" s="4" t="n"/>
      <c r="M55" s="4" t="n"/>
      <c r="N55" s="4" t="n"/>
      <c r="O55" s="4" t="n"/>
      <c r="P55" s="4" t="n"/>
      <c r="Q55" s="4" t="n"/>
      <c r="R55" s="4" t="n"/>
      <c r="S55" s="4" t="n"/>
      <c r="T55" s="4" t="n"/>
      <c r="U55" s="4" t="n"/>
      <c r="V55" s="4" t="n"/>
      <c r="W55" s="4" t="n"/>
      <c r="X55" s="4" t="n"/>
      <c r="Y55" s="4" t="n"/>
      <c r="Z55" s="4" t="n"/>
    </row>
    <row r="56" ht="15.75" customHeight="1" s="371">
      <c r="A56" s="218" t="n"/>
      <c r="B56" s="218" t="n"/>
      <c r="C56" s="218" t="n"/>
      <c r="D56" s="218" t="n"/>
      <c r="E56" s="218" t="n"/>
      <c r="F56" s="218" t="n"/>
      <c r="G56" s="218" t="n"/>
      <c r="H56" s="218" t="n"/>
      <c r="I56" s="4" t="n"/>
      <c r="J56" s="4" t="n"/>
      <c r="K56" s="4" t="n"/>
      <c r="L56" s="4" t="n"/>
      <c r="M56" s="4" t="n"/>
      <c r="N56" s="4" t="n"/>
      <c r="O56" s="4" t="n"/>
      <c r="P56" s="4" t="n"/>
      <c r="Q56" s="4" t="n"/>
      <c r="R56" s="4" t="n"/>
      <c r="S56" s="4" t="n"/>
      <c r="T56" s="4" t="n"/>
      <c r="U56" s="4" t="n"/>
      <c r="V56" s="4" t="n"/>
      <c r="W56" s="4" t="n"/>
      <c r="X56" s="4" t="n"/>
      <c r="Y56" s="4" t="n"/>
      <c r="Z56" s="4" t="n"/>
    </row>
    <row r="57" ht="15.75" customHeight="1" s="371">
      <c r="A57" s="218" t="n"/>
      <c r="B57" s="218" t="n"/>
      <c r="C57" s="218" t="n"/>
      <c r="D57" s="218" t="n"/>
      <c r="E57" s="218" t="n"/>
      <c r="F57" s="218" t="n"/>
      <c r="G57" s="218" t="n"/>
      <c r="H57" s="218" t="n"/>
      <c r="I57" s="4" t="n"/>
      <c r="J57" s="4" t="n"/>
      <c r="K57" s="4" t="n"/>
      <c r="L57" s="4" t="n"/>
      <c r="M57" s="4" t="n"/>
      <c r="N57" s="4" t="n"/>
      <c r="O57" s="4" t="n"/>
      <c r="P57" s="4" t="n"/>
      <c r="Q57" s="4" t="n"/>
      <c r="R57" s="4" t="n"/>
      <c r="S57" s="4" t="n"/>
      <c r="T57" s="4" t="n"/>
      <c r="U57" s="4" t="n"/>
      <c r="V57" s="4" t="n"/>
      <c r="W57" s="4" t="n"/>
      <c r="X57" s="4" t="n"/>
      <c r="Y57" s="4" t="n"/>
      <c r="Z57" s="4" t="n"/>
    </row>
    <row r="58" ht="15.75" customHeight="1" s="371">
      <c r="A58" s="218" t="n"/>
      <c r="B58" s="218" t="n"/>
      <c r="C58" s="218" t="n"/>
      <c r="D58" s="218" t="n"/>
      <c r="E58" s="218" t="n"/>
      <c r="F58" s="218" t="n"/>
      <c r="G58" s="218" t="n"/>
      <c r="H58" s="218" t="n"/>
      <c r="I58" s="4" t="n"/>
      <c r="J58" s="4" t="n"/>
      <c r="K58" s="4" t="n"/>
      <c r="L58" s="4" t="n"/>
      <c r="M58" s="4" t="n"/>
      <c r="N58" s="4" t="n"/>
      <c r="O58" s="4" t="n"/>
      <c r="P58" s="4" t="n"/>
      <c r="Q58" s="4" t="n"/>
      <c r="R58" s="4" t="n"/>
      <c r="S58" s="4" t="n"/>
      <c r="T58" s="4" t="n"/>
      <c r="U58" s="4" t="n"/>
      <c r="V58" s="4" t="n"/>
      <c r="W58" s="4" t="n"/>
      <c r="X58" s="4" t="n"/>
      <c r="Y58" s="4" t="n"/>
      <c r="Z58" s="4" t="n"/>
    </row>
    <row r="59" ht="15.75" customHeight="1" s="371">
      <c r="A59" s="218" t="n"/>
      <c r="B59" s="218" t="n"/>
      <c r="C59" s="218" t="n"/>
      <c r="D59" s="218" t="n"/>
      <c r="E59" s="218" t="n"/>
      <c r="F59" s="218" t="n"/>
      <c r="G59" s="218" t="n"/>
      <c r="H59" s="218" t="n"/>
      <c r="I59" s="4" t="n"/>
      <c r="J59" s="4" t="n"/>
      <c r="K59" s="4" t="n"/>
      <c r="L59" s="4" t="n"/>
      <c r="M59" s="4" t="n"/>
      <c r="N59" s="4" t="n"/>
      <c r="O59" s="4" t="n"/>
      <c r="P59" s="4" t="n"/>
      <c r="Q59" s="4" t="n"/>
      <c r="R59" s="4" t="n"/>
      <c r="S59" s="4" t="n"/>
      <c r="T59" s="4" t="n"/>
      <c r="U59" s="4" t="n"/>
      <c r="V59" s="4" t="n"/>
      <c r="W59" s="4" t="n"/>
      <c r="X59" s="4" t="n"/>
      <c r="Y59" s="4" t="n"/>
      <c r="Z59" s="4" t="n"/>
    </row>
    <row r="60" ht="15.75" customHeight="1" s="371">
      <c r="A60" s="218" t="n"/>
      <c r="B60" s="218" t="n"/>
      <c r="C60" s="218" t="n"/>
      <c r="D60" s="218" t="n"/>
      <c r="E60" s="218" t="n"/>
      <c r="F60" s="218" t="n"/>
      <c r="G60" s="218" t="n"/>
      <c r="H60" s="218" t="n"/>
      <c r="I60" s="4" t="n"/>
      <c r="J60" s="4" t="n"/>
      <c r="K60" s="4" t="n"/>
      <c r="L60" s="4" t="n"/>
      <c r="M60" s="4" t="n"/>
      <c r="N60" s="4" t="n"/>
      <c r="O60" s="4" t="n"/>
      <c r="P60" s="4" t="n"/>
      <c r="Q60" s="4" t="n"/>
      <c r="R60" s="4" t="n"/>
      <c r="S60" s="4" t="n"/>
      <c r="T60" s="4" t="n"/>
      <c r="U60" s="4" t="n"/>
      <c r="V60" s="4" t="n"/>
      <c r="W60" s="4" t="n"/>
      <c r="X60" s="4" t="n"/>
      <c r="Y60" s="4" t="n"/>
      <c r="Z60" s="4" t="n"/>
    </row>
    <row r="61" ht="15.75" customHeight="1" s="371">
      <c r="A61" s="218" t="n"/>
      <c r="B61" s="218" t="n"/>
      <c r="C61" s="218" t="n"/>
      <c r="D61" s="218" t="n"/>
      <c r="E61" s="218" t="n"/>
      <c r="F61" s="218" t="n"/>
      <c r="G61" s="218" t="n"/>
      <c r="H61" s="218" t="n"/>
      <c r="I61" s="4" t="n"/>
      <c r="J61" s="4" t="n"/>
      <c r="K61" s="4" t="n"/>
      <c r="L61" s="4" t="n"/>
      <c r="M61" s="4" t="n"/>
      <c r="N61" s="4" t="n"/>
      <c r="O61" s="4" t="n"/>
      <c r="P61" s="4" t="n"/>
      <c r="Q61" s="4" t="n"/>
      <c r="R61" s="4" t="n"/>
      <c r="S61" s="4" t="n"/>
      <c r="T61" s="4" t="n"/>
      <c r="U61" s="4" t="n"/>
      <c r="V61" s="4" t="n"/>
      <c r="W61" s="4" t="n"/>
      <c r="X61" s="4" t="n"/>
      <c r="Y61" s="4" t="n"/>
      <c r="Z61" s="4" t="n"/>
    </row>
    <row r="62" ht="15.75" customHeight="1" s="371">
      <c r="A62" s="218" t="n"/>
      <c r="B62" s="218" t="n"/>
      <c r="C62" s="218" t="n"/>
      <c r="D62" s="218" t="n"/>
      <c r="E62" s="218" t="n"/>
      <c r="F62" s="218" t="n"/>
      <c r="G62" s="218" t="n"/>
      <c r="H62" s="218" t="n"/>
      <c r="I62" s="4" t="n"/>
      <c r="J62" s="4" t="n"/>
      <c r="K62" s="4" t="n"/>
      <c r="L62" s="4" t="n"/>
      <c r="M62" s="4" t="n"/>
      <c r="N62" s="4" t="n"/>
      <c r="O62" s="4" t="n"/>
      <c r="P62" s="4" t="n"/>
      <c r="Q62" s="4" t="n"/>
      <c r="R62" s="4" t="n"/>
      <c r="S62" s="4" t="n"/>
      <c r="T62" s="4" t="n"/>
      <c r="U62" s="4" t="n"/>
      <c r="V62" s="4" t="n"/>
      <c r="W62" s="4" t="n"/>
      <c r="X62" s="4" t="n"/>
      <c r="Y62" s="4" t="n"/>
      <c r="Z62" s="4" t="n"/>
    </row>
    <row r="63" ht="15.75" customHeight="1" s="371">
      <c r="A63" s="218" t="n"/>
      <c r="B63" s="218" t="n"/>
      <c r="C63" s="218" t="n"/>
      <c r="D63" s="218" t="n"/>
      <c r="E63" s="218" t="n"/>
      <c r="F63" s="218" t="n"/>
      <c r="G63" s="218" t="n"/>
      <c r="H63" s="218" t="n"/>
      <c r="I63" s="4" t="n"/>
      <c r="J63" s="4" t="n"/>
      <c r="K63" s="4" t="n"/>
      <c r="L63" s="4" t="n"/>
      <c r="M63" s="4" t="n"/>
      <c r="N63" s="4" t="n"/>
      <c r="O63" s="4" t="n"/>
      <c r="P63" s="4" t="n"/>
      <c r="Q63" s="4" t="n"/>
      <c r="R63" s="4" t="n"/>
      <c r="S63" s="4" t="n"/>
      <c r="T63" s="4" t="n"/>
      <c r="U63" s="4" t="n"/>
      <c r="V63" s="4" t="n"/>
      <c r="W63" s="4" t="n"/>
      <c r="X63" s="4" t="n"/>
      <c r="Y63" s="4" t="n"/>
      <c r="Z63" s="4" t="n"/>
    </row>
    <row r="64" ht="15.75" customHeight="1" s="371">
      <c r="A64" s="218" t="n"/>
      <c r="B64" s="218" t="n"/>
      <c r="C64" s="218" t="n"/>
      <c r="D64" s="218" t="n"/>
      <c r="E64" s="218" t="n"/>
      <c r="F64" s="218" t="n"/>
      <c r="G64" s="218" t="n"/>
      <c r="H64" s="218" t="n"/>
      <c r="I64" s="4" t="n"/>
      <c r="J64" s="4" t="n"/>
      <c r="K64" s="4" t="n"/>
      <c r="L64" s="4" t="n"/>
      <c r="M64" s="4" t="n"/>
      <c r="N64" s="4" t="n"/>
      <c r="O64" s="4" t="n"/>
      <c r="P64" s="4" t="n"/>
      <c r="Q64" s="4" t="n"/>
      <c r="R64" s="4" t="n"/>
      <c r="S64" s="4" t="n"/>
      <c r="T64" s="4" t="n"/>
      <c r="U64" s="4" t="n"/>
      <c r="V64" s="4" t="n"/>
      <c r="W64" s="4" t="n"/>
      <c r="X64" s="4" t="n"/>
      <c r="Y64" s="4" t="n"/>
      <c r="Z64" s="4" t="n"/>
    </row>
    <row r="65" ht="15.75" customHeight="1" s="371">
      <c r="A65" s="218" t="n"/>
      <c r="B65" s="218" t="n"/>
      <c r="C65" s="218" t="n"/>
      <c r="D65" s="218" t="n"/>
      <c r="E65" s="218" t="n"/>
      <c r="F65" s="218" t="n"/>
      <c r="G65" s="218" t="n"/>
      <c r="H65" s="218" t="n"/>
      <c r="I65" s="4" t="n"/>
      <c r="J65" s="4" t="n"/>
      <c r="K65" s="4" t="n"/>
      <c r="L65" s="4" t="n"/>
      <c r="M65" s="4" t="n"/>
      <c r="N65" s="4" t="n"/>
      <c r="O65" s="4" t="n"/>
      <c r="P65" s="4" t="n"/>
      <c r="Q65" s="4" t="n"/>
      <c r="R65" s="4" t="n"/>
      <c r="S65" s="4" t="n"/>
      <c r="T65" s="4" t="n"/>
      <c r="U65" s="4" t="n"/>
      <c r="V65" s="4" t="n"/>
      <c r="W65" s="4" t="n"/>
      <c r="X65" s="4" t="n"/>
      <c r="Y65" s="4" t="n"/>
      <c r="Z65" s="4" t="n"/>
    </row>
    <row r="66" ht="15.75" customHeight="1" s="371">
      <c r="A66" s="218" t="n"/>
      <c r="B66" s="218" t="n"/>
      <c r="C66" s="218" t="n"/>
      <c r="D66" s="218" t="n"/>
      <c r="E66" s="218" t="n"/>
      <c r="F66" s="218" t="n"/>
      <c r="G66" s="218" t="n"/>
      <c r="H66" s="218" t="n"/>
      <c r="I66" s="4" t="n"/>
      <c r="J66" s="4" t="n"/>
      <c r="K66" s="4" t="n"/>
      <c r="L66" s="4" t="n"/>
      <c r="M66" s="4" t="n"/>
      <c r="N66" s="4" t="n"/>
      <c r="O66" s="4" t="n"/>
      <c r="P66" s="4" t="n"/>
      <c r="Q66" s="4" t="n"/>
      <c r="R66" s="4" t="n"/>
      <c r="S66" s="4" t="n"/>
      <c r="T66" s="4" t="n"/>
      <c r="U66" s="4" t="n"/>
      <c r="V66" s="4" t="n"/>
      <c r="W66" s="4" t="n"/>
      <c r="X66" s="4" t="n"/>
      <c r="Y66" s="4" t="n"/>
      <c r="Z66" s="4" t="n"/>
    </row>
    <row r="67" ht="15.75" customHeight="1" s="371">
      <c r="A67" s="218" t="n"/>
      <c r="B67" s="218" t="n"/>
      <c r="C67" s="218" t="n"/>
      <c r="D67" s="218" t="n"/>
      <c r="E67" s="218" t="n"/>
      <c r="F67" s="218" t="n"/>
      <c r="G67" s="218" t="n"/>
      <c r="H67" s="218" t="n"/>
      <c r="I67" s="4" t="n"/>
      <c r="J67" s="4" t="n"/>
      <c r="K67" s="4" t="n"/>
      <c r="L67" s="4" t="n"/>
      <c r="M67" s="4" t="n"/>
      <c r="N67" s="4" t="n"/>
      <c r="O67" s="4" t="n"/>
      <c r="P67" s="4" t="n"/>
      <c r="Q67" s="4" t="n"/>
      <c r="R67" s="4" t="n"/>
      <c r="S67" s="4" t="n"/>
      <c r="T67" s="4" t="n"/>
      <c r="U67" s="4" t="n"/>
      <c r="V67" s="4" t="n"/>
      <c r="W67" s="4" t="n"/>
      <c r="X67" s="4" t="n"/>
      <c r="Y67" s="4" t="n"/>
      <c r="Z67" s="4" t="n"/>
    </row>
    <row r="68" ht="15.75" customHeight="1" s="371">
      <c r="A68" s="218" t="n"/>
      <c r="B68" s="218" t="n"/>
      <c r="C68" s="218" t="n"/>
      <c r="D68" s="218" t="n"/>
      <c r="E68" s="218" t="n"/>
      <c r="F68" s="218" t="n"/>
      <c r="G68" s="218" t="n"/>
      <c r="H68" s="218" t="n"/>
      <c r="I68" s="4" t="n"/>
      <c r="J68" s="4" t="n"/>
      <c r="K68" s="4" t="n"/>
      <c r="L68" s="4" t="n"/>
      <c r="M68" s="4" t="n"/>
      <c r="N68" s="4" t="n"/>
      <c r="O68" s="4" t="n"/>
      <c r="P68" s="4" t="n"/>
      <c r="Q68" s="4" t="n"/>
      <c r="R68" s="4" t="n"/>
      <c r="S68" s="4" t="n"/>
      <c r="T68" s="4" t="n"/>
      <c r="U68" s="4" t="n"/>
      <c r="V68" s="4" t="n"/>
      <c r="W68" s="4" t="n"/>
      <c r="X68" s="4" t="n"/>
      <c r="Y68" s="4" t="n"/>
      <c r="Z68" s="4" t="n"/>
    </row>
    <row r="69" ht="15.75" customHeight="1" s="371">
      <c r="A69" s="218" t="n"/>
      <c r="B69" s="218" t="n"/>
      <c r="C69" s="218" t="n"/>
      <c r="D69" s="218" t="n"/>
      <c r="E69" s="218" t="n"/>
      <c r="F69" s="218" t="n"/>
      <c r="G69" s="218" t="n"/>
      <c r="H69" s="218" t="n"/>
      <c r="I69" s="4" t="n"/>
      <c r="J69" s="4" t="n"/>
      <c r="K69" s="4" t="n"/>
      <c r="L69" s="4" t="n"/>
      <c r="M69" s="4" t="n"/>
      <c r="N69" s="4" t="n"/>
      <c r="O69" s="4" t="n"/>
      <c r="P69" s="4" t="n"/>
      <c r="Q69" s="4" t="n"/>
      <c r="R69" s="4" t="n"/>
      <c r="S69" s="4" t="n"/>
      <c r="T69" s="4" t="n"/>
      <c r="U69" s="4" t="n"/>
      <c r="V69" s="4" t="n"/>
      <c r="W69" s="4" t="n"/>
      <c r="X69" s="4" t="n"/>
      <c r="Y69" s="4" t="n"/>
      <c r="Z69" s="4" t="n"/>
    </row>
    <row r="70" ht="15.75" customHeight="1" s="371">
      <c r="A70" s="218" t="n"/>
      <c r="B70" s="218" t="n"/>
      <c r="C70" s="218" t="n"/>
      <c r="D70" s="218" t="n"/>
      <c r="E70" s="218" t="n"/>
      <c r="F70" s="218" t="n"/>
      <c r="G70" s="218" t="n"/>
      <c r="H70" s="218" t="n"/>
      <c r="I70" s="4" t="n"/>
      <c r="J70" s="4" t="n"/>
      <c r="K70" s="4" t="n"/>
      <c r="L70" s="4" t="n"/>
      <c r="M70" s="4" t="n"/>
      <c r="N70" s="4" t="n"/>
      <c r="O70" s="4" t="n"/>
      <c r="P70" s="4" t="n"/>
      <c r="Q70" s="4" t="n"/>
      <c r="R70" s="4" t="n"/>
      <c r="S70" s="4" t="n"/>
      <c r="T70" s="4" t="n"/>
      <c r="U70" s="4" t="n"/>
      <c r="V70" s="4" t="n"/>
      <c r="W70" s="4" t="n"/>
      <c r="X70" s="4" t="n"/>
      <c r="Y70" s="4" t="n"/>
      <c r="Z70" s="4" t="n"/>
    </row>
    <row r="71" ht="15.75" customHeight="1" s="371">
      <c r="A71" s="218" t="n"/>
      <c r="B71" s="218" t="n"/>
      <c r="C71" s="218" t="n"/>
      <c r="D71" s="218" t="n"/>
      <c r="E71" s="218" t="n"/>
      <c r="F71" s="218" t="n"/>
      <c r="G71" s="218" t="n"/>
      <c r="H71" s="218" t="n"/>
      <c r="I71" s="4" t="n"/>
      <c r="J71" s="4" t="n"/>
      <c r="K71" s="4" t="n"/>
      <c r="L71" s="4" t="n"/>
      <c r="M71" s="4" t="n"/>
      <c r="N71" s="4" t="n"/>
      <c r="O71" s="4" t="n"/>
      <c r="P71" s="4" t="n"/>
      <c r="Q71" s="4" t="n"/>
      <c r="R71" s="4" t="n"/>
      <c r="S71" s="4" t="n"/>
      <c r="T71" s="4" t="n"/>
      <c r="U71" s="4" t="n"/>
      <c r="V71" s="4" t="n"/>
      <c r="W71" s="4" t="n"/>
      <c r="X71" s="4" t="n"/>
      <c r="Y71" s="4" t="n"/>
      <c r="Z71" s="4" t="n"/>
    </row>
    <row r="72" ht="15.75" customHeight="1" s="371">
      <c r="A72" s="218" t="n"/>
      <c r="B72" s="218" t="n"/>
      <c r="C72" s="218" t="n"/>
      <c r="D72" s="218" t="n"/>
      <c r="E72" s="218" t="n"/>
      <c r="F72" s="218" t="n"/>
      <c r="G72" s="218" t="n"/>
      <c r="H72" s="218" t="n"/>
      <c r="I72" s="4" t="n"/>
      <c r="J72" s="4" t="n"/>
      <c r="K72" s="4" t="n"/>
      <c r="L72" s="4" t="n"/>
      <c r="M72" s="4" t="n"/>
      <c r="N72" s="4" t="n"/>
      <c r="O72" s="4" t="n"/>
      <c r="P72" s="4" t="n"/>
      <c r="Q72" s="4" t="n"/>
      <c r="R72" s="4" t="n"/>
      <c r="S72" s="4" t="n"/>
      <c r="T72" s="4" t="n"/>
      <c r="U72" s="4" t="n"/>
      <c r="V72" s="4" t="n"/>
      <c r="W72" s="4" t="n"/>
      <c r="X72" s="4" t="n"/>
      <c r="Y72" s="4" t="n"/>
      <c r="Z72" s="4" t="n"/>
    </row>
    <row r="73" ht="15.75" customHeight="1" s="371">
      <c r="A73" s="218" t="n"/>
      <c r="B73" s="218" t="n"/>
      <c r="C73" s="218" t="n"/>
      <c r="D73" s="218" t="n"/>
      <c r="E73" s="218" t="n"/>
      <c r="F73" s="218" t="n"/>
      <c r="G73" s="218" t="n"/>
      <c r="H73" s="218" t="n"/>
      <c r="I73" s="4" t="n"/>
      <c r="J73" s="4" t="n"/>
      <c r="K73" s="4" t="n"/>
      <c r="L73" s="4" t="n"/>
      <c r="M73" s="4" t="n"/>
      <c r="N73" s="4" t="n"/>
      <c r="O73" s="4" t="n"/>
      <c r="P73" s="4" t="n"/>
      <c r="Q73" s="4" t="n"/>
      <c r="R73" s="4" t="n"/>
      <c r="S73" s="4" t="n"/>
      <c r="T73" s="4" t="n"/>
      <c r="U73" s="4" t="n"/>
      <c r="V73" s="4" t="n"/>
      <c r="W73" s="4" t="n"/>
      <c r="X73" s="4" t="n"/>
      <c r="Y73" s="4" t="n"/>
      <c r="Z73" s="4" t="n"/>
    </row>
    <row r="74" ht="15.75" customHeight="1" s="371">
      <c r="A74" s="218" t="n"/>
      <c r="B74" s="218" t="n"/>
      <c r="C74" s="218" t="n"/>
      <c r="D74" s="218" t="n"/>
      <c r="E74" s="218" t="n"/>
      <c r="F74" s="218" t="n"/>
      <c r="G74" s="218" t="n"/>
      <c r="H74" s="218" t="n"/>
      <c r="I74" s="4" t="n"/>
      <c r="J74" s="4" t="n"/>
      <c r="K74" s="4" t="n"/>
      <c r="L74" s="4" t="n"/>
      <c r="M74" s="4" t="n"/>
      <c r="N74" s="4" t="n"/>
      <c r="O74" s="4" t="n"/>
      <c r="P74" s="4" t="n"/>
      <c r="Q74" s="4" t="n"/>
      <c r="R74" s="4" t="n"/>
      <c r="S74" s="4" t="n"/>
      <c r="T74" s="4" t="n"/>
      <c r="U74" s="4" t="n"/>
      <c r="V74" s="4" t="n"/>
      <c r="W74" s="4" t="n"/>
      <c r="X74" s="4" t="n"/>
      <c r="Y74" s="4" t="n"/>
      <c r="Z74" s="4" t="n"/>
    </row>
    <row r="75" ht="15.75" customHeight="1" s="371">
      <c r="A75" s="218" t="n"/>
      <c r="B75" s="218" t="n"/>
      <c r="C75" s="218" t="n"/>
      <c r="D75" s="218" t="n"/>
      <c r="E75" s="218" t="n"/>
      <c r="F75" s="218" t="n"/>
      <c r="G75" s="218" t="n"/>
      <c r="H75" s="218" t="n"/>
      <c r="I75" s="4" t="n"/>
      <c r="J75" s="4" t="n"/>
      <c r="K75" s="4" t="n"/>
      <c r="L75" s="4" t="n"/>
      <c r="M75" s="4" t="n"/>
      <c r="N75" s="4" t="n"/>
      <c r="O75" s="4" t="n"/>
      <c r="P75" s="4" t="n"/>
      <c r="Q75" s="4" t="n"/>
      <c r="R75" s="4" t="n"/>
      <c r="S75" s="4" t="n"/>
      <c r="T75" s="4" t="n"/>
      <c r="U75" s="4" t="n"/>
      <c r="V75" s="4" t="n"/>
      <c r="W75" s="4" t="n"/>
      <c r="X75" s="4" t="n"/>
      <c r="Y75" s="4" t="n"/>
      <c r="Z75" s="4" t="n"/>
    </row>
    <row r="76" ht="15.75" customHeight="1" s="371">
      <c r="A76" s="218" t="n"/>
      <c r="B76" s="218" t="n"/>
      <c r="C76" s="218" t="n"/>
      <c r="D76" s="218" t="n"/>
      <c r="E76" s="218" t="n"/>
      <c r="F76" s="218" t="n"/>
      <c r="G76" s="218" t="n"/>
      <c r="H76" s="218" t="n"/>
      <c r="I76" s="4" t="n"/>
      <c r="J76" s="4" t="n"/>
      <c r="K76" s="4" t="n"/>
      <c r="L76" s="4" t="n"/>
      <c r="M76" s="4" t="n"/>
      <c r="N76" s="4" t="n"/>
      <c r="O76" s="4" t="n"/>
      <c r="P76" s="4" t="n"/>
      <c r="Q76" s="4" t="n"/>
      <c r="R76" s="4" t="n"/>
      <c r="S76" s="4" t="n"/>
      <c r="T76" s="4" t="n"/>
      <c r="U76" s="4" t="n"/>
      <c r="V76" s="4" t="n"/>
      <c r="W76" s="4" t="n"/>
      <c r="X76" s="4" t="n"/>
      <c r="Y76" s="4" t="n"/>
      <c r="Z76" s="4" t="n"/>
    </row>
    <row r="77" ht="15.75" customHeight="1" s="371">
      <c r="A77" s="218" t="n"/>
      <c r="B77" s="218" t="n"/>
      <c r="C77" s="218" t="n"/>
      <c r="D77" s="218" t="n"/>
      <c r="E77" s="218" t="n"/>
      <c r="F77" s="218" t="n"/>
      <c r="G77" s="218" t="n"/>
      <c r="H77" s="218" t="n"/>
      <c r="I77" s="4" t="n"/>
      <c r="J77" s="4" t="n"/>
      <c r="K77" s="4" t="n"/>
      <c r="L77" s="4" t="n"/>
      <c r="M77" s="4" t="n"/>
      <c r="N77" s="4" t="n"/>
      <c r="O77" s="4" t="n"/>
      <c r="P77" s="4" t="n"/>
      <c r="Q77" s="4" t="n"/>
      <c r="R77" s="4" t="n"/>
      <c r="S77" s="4" t="n"/>
      <c r="T77" s="4" t="n"/>
      <c r="U77" s="4" t="n"/>
      <c r="V77" s="4" t="n"/>
      <c r="W77" s="4" t="n"/>
      <c r="X77" s="4" t="n"/>
      <c r="Y77" s="4" t="n"/>
      <c r="Z77" s="4" t="n"/>
    </row>
    <row r="78" ht="15.75" customHeight="1" s="371">
      <c r="A78" s="218" t="n"/>
      <c r="B78" s="218" t="n"/>
      <c r="C78" s="218" t="n"/>
      <c r="D78" s="218" t="n"/>
      <c r="E78" s="218" t="n"/>
      <c r="F78" s="218" t="n"/>
      <c r="G78" s="218" t="n"/>
      <c r="H78" s="218" t="n"/>
      <c r="I78" s="4" t="n"/>
      <c r="J78" s="4" t="n"/>
      <c r="K78" s="4" t="n"/>
      <c r="L78" s="4" t="n"/>
      <c r="M78" s="4" t="n"/>
      <c r="N78" s="4" t="n"/>
      <c r="O78" s="4" t="n"/>
      <c r="P78" s="4" t="n"/>
      <c r="Q78" s="4" t="n"/>
      <c r="R78" s="4" t="n"/>
      <c r="S78" s="4" t="n"/>
      <c r="T78" s="4" t="n"/>
      <c r="U78" s="4" t="n"/>
      <c r="V78" s="4" t="n"/>
      <c r="W78" s="4" t="n"/>
      <c r="X78" s="4" t="n"/>
      <c r="Y78" s="4" t="n"/>
      <c r="Z78" s="4" t="n"/>
    </row>
    <row r="79" ht="15.75" customHeight="1" s="371">
      <c r="A79" s="218" t="n"/>
      <c r="B79" s="218" t="n"/>
      <c r="C79" s="218" t="n"/>
      <c r="D79" s="218" t="n"/>
      <c r="E79" s="218" t="n"/>
      <c r="F79" s="218" t="n"/>
      <c r="G79" s="218" t="n"/>
      <c r="H79" s="218" t="n"/>
      <c r="I79" s="4" t="n"/>
      <c r="J79" s="4" t="n"/>
      <c r="K79" s="4" t="n"/>
      <c r="L79" s="4" t="n"/>
      <c r="M79" s="4" t="n"/>
      <c r="N79" s="4" t="n"/>
      <c r="O79" s="4" t="n"/>
      <c r="P79" s="4" t="n"/>
      <c r="Q79" s="4" t="n"/>
      <c r="R79" s="4" t="n"/>
      <c r="S79" s="4" t="n"/>
      <c r="T79" s="4" t="n"/>
      <c r="U79" s="4" t="n"/>
      <c r="V79" s="4" t="n"/>
      <c r="W79" s="4" t="n"/>
      <c r="X79" s="4" t="n"/>
      <c r="Y79" s="4" t="n"/>
      <c r="Z79" s="4" t="n"/>
    </row>
    <row r="80" ht="15.75" customHeight="1" s="371">
      <c r="A80" s="218" t="n"/>
      <c r="B80" s="218" t="n"/>
      <c r="C80" s="218" t="n"/>
      <c r="D80" s="218" t="n"/>
      <c r="E80" s="218" t="n"/>
      <c r="F80" s="218" t="n"/>
      <c r="G80" s="218" t="n"/>
      <c r="H80" s="218" t="n"/>
      <c r="I80" s="4" t="n"/>
      <c r="J80" s="4" t="n"/>
      <c r="K80" s="4" t="n"/>
      <c r="L80" s="4" t="n"/>
      <c r="M80" s="4" t="n"/>
      <c r="N80" s="4" t="n"/>
      <c r="O80" s="4" t="n"/>
      <c r="P80" s="4" t="n"/>
      <c r="Q80" s="4" t="n"/>
      <c r="R80" s="4" t="n"/>
      <c r="S80" s="4" t="n"/>
      <c r="T80" s="4" t="n"/>
      <c r="U80" s="4" t="n"/>
      <c r="V80" s="4" t="n"/>
      <c r="W80" s="4" t="n"/>
      <c r="X80" s="4" t="n"/>
      <c r="Y80" s="4" t="n"/>
      <c r="Z80" s="4" t="n"/>
    </row>
    <row r="81" ht="15.75" customHeight="1" s="371">
      <c r="A81" s="218" t="n"/>
      <c r="B81" s="218" t="n"/>
      <c r="C81" s="218" t="n"/>
      <c r="D81" s="218" t="n"/>
      <c r="E81" s="218" t="n"/>
      <c r="F81" s="218" t="n"/>
      <c r="G81" s="218" t="n"/>
      <c r="H81" s="218" t="n"/>
      <c r="I81" s="4" t="n"/>
      <c r="J81" s="4" t="n"/>
      <c r="K81" s="4" t="n"/>
      <c r="L81" s="4" t="n"/>
      <c r="M81" s="4" t="n"/>
      <c r="N81" s="4" t="n"/>
      <c r="O81" s="4" t="n"/>
      <c r="P81" s="4" t="n"/>
      <c r="Q81" s="4" t="n"/>
      <c r="R81" s="4" t="n"/>
      <c r="S81" s="4" t="n"/>
      <c r="T81" s="4" t="n"/>
      <c r="U81" s="4" t="n"/>
      <c r="V81" s="4" t="n"/>
      <c r="W81" s="4" t="n"/>
      <c r="X81" s="4" t="n"/>
      <c r="Y81" s="4" t="n"/>
      <c r="Z81" s="4" t="n"/>
    </row>
    <row r="82" ht="15.75" customHeight="1" s="371">
      <c r="A82" s="218" t="n"/>
      <c r="B82" s="218" t="n"/>
      <c r="C82" s="218" t="n"/>
      <c r="D82" s="218" t="n"/>
      <c r="E82" s="218" t="n"/>
      <c r="F82" s="218" t="n"/>
      <c r="G82" s="218" t="n"/>
      <c r="H82" s="218" t="n"/>
      <c r="I82" s="4" t="n"/>
      <c r="J82" s="4" t="n"/>
      <c r="K82" s="4" t="n"/>
      <c r="L82" s="4" t="n"/>
      <c r="M82" s="4" t="n"/>
      <c r="N82" s="4" t="n"/>
      <c r="O82" s="4" t="n"/>
      <c r="P82" s="4" t="n"/>
      <c r="Q82" s="4" t="n"/>
      <c r="R82" s="4" t="n"/>
      <c r="S82" s="4" t="n"/>
      <c r="T82" s="4" t="n"/>
      <c r="U82" s="4" t="n"/>
      <c r="V82" s="4" t="n"/>
      <c r="W82" s="4" t="n"/>
      <c r="X82" s="4" t="n"/>
      <c r="Y82" s="4" t="n"/>
      <c r="Z82" s="4" t="n"/>
    </row>
    <row r="83" ht="15.75" customHeight="1" s="371">
      <c r="A83" s="218" t="n"/>
      <c r="B83" s="218" t="n"/>
      <c r="C83" s="218" t="n"/>
      <c r="D83" s="218" t="n"/>
      <c r="E83" s="218" t="n"/>
      <c r="F83" s="218" t="n"/>
      <c r="G83" s="218" t="n"/>
      <c r="H83" s="218" t="n"/>
      <c r="I83" s="4" t="n"/>
      <c r="J83" s="4" t="n"/>
      <c r="K83" s="4" t="n"/>
      <c r="L83" s="4" t="n"/>
      <c r="M83" s="4" t="n"/>
      <c r="N83" s="4" t="n"/>
      <c r="O83" s="4" t="n"/>
      <c r="P83" s="4" t="n"/>
      <c r="Q83" s="4" t="n"/>
      <c r="R83" s="4" t="n"/>
      <c r="S83" s="4" t="n"/>
      <c r="T83" s="4" t="n"/>
      <c r="U83" s="4" t="n"/>
      <c r="V83" s="4" t="n"/>
      <c r="W83" s="4" t="n"/>
      <c r="X83" s="4" t="n"/>
      <c r="Y83" s="4" t="n"/>
      <c r="Z83" s="4" t="n"/>
    </row>
    <row r="84" ht="15.75" customHeight="1" s="371">
      <c r="A84" s="218" t="n"/>
      <c r="B84" s="218" t="n"/>
      <c r="C84" s="218" t="n"/>
      <c r="D84" s="218" t="n"/>
      <c r="E84" s="218" t="n"/>
      <c r="F84" s="218" t="n"/>
      <c r="G84" s="218" t="n"/>
      <c r="H84" s="218" t="n"/>
      <c r="I84" s="4" t="n"/>
      <c r="J84" s="4" t="n"/>
      <c r="K84" s="4" t="n"/>
      <c r="L84" s="4" t="n"/>
      <c r="M84" s="4" t="n"/>
      <c r="N84" s="4" t="n"/>
      <c r="O84" s="4" t="n"/>
      <c r="P84" s="4" t="n"/>
      <c r="Q84" s="4" t="n"/>
      <c r="R84" s="4" t="n"/>
      <c r="S84" s="4" t="n"/>
      <c r="T84" s="4" t="n"/>
      <c r="U84" s="4" t="n"/>
      <c r="V84" s="4" t="n"/>
      <c r="W84" s="4" t="n"/>
      <c r="X84" s="4" t="n"/>
      <c r="Y84" s="4" t="n"/>
      <c r="Z84" s="4" t="n"/>
    </row>
    <row r="85" ht="15.75" customHeight="1" s="371">
      <c r="A85" s="218" t="n"/>
      <c r="B85" s="218" t="n"/>
      <c r="C85" s="218" t="n"/>
      <c r="D85" s="218" t="n"/>
      <c r="E85" s="218" t="n"/>
      <c r="F85" s="218" t="n"/>
      <c r="G85" s="218" t="n"/>
      <c r="H85" s="218" t="n"/>
      <c r="I85" s="4" t="n"/>
      <c r="J85" s="4" t="n"/>
      <c r="K85" s="4" t="n"/>
      <c r="L85" s="4" t="n"/>
      <c r="M85" s="4" t="n"/>
      <c r="N85" s="4" t="n"/>
      <c r="O85" s="4" t="n"/>
      <c r="P85" s="4" t="n"/>
      <c r="Q85" s="4" t="n"/>
      <c r="R85" s="4" t="n"/>
      <c r="S85" s="4" t="n"/>
      <c r="T85" s="4" t="n"/>
      <c r="U85" s="4" t="n"/>
      <c r="V85" s="4" t="n"/>
      <c r="W85" s="4" t="n"/>
      <c r="X85" s="4" t="n"/>
      <c r="Y85" s="4" t="n"/>
      <c r="Z85" s="4" t="n"/>
    </row>
    <row r="86" ht="15.75" customHeight="1" s="371">
      <c r="A86" s="218" t="n"/>
      <c r="B86" s="218" t="n"/>
      <c r="C86" s="218" t="n"/>
      <c r="D86" s="218" t="n"/>
      <c r="E86" s="218" t="n"/>
      <c r="F86" s="218" t="n"/>
      <c r="G86" s="218" t="n"/>
      <c r="H86" s="218" t="n"/>
      <c r="I86" s="4" t="n"/>
      <c r="J86" s="4" t="n"/>
      <c r="K86" s="4" t="n"/>
      <c r="L86" s="4" t="n"/>
      <c r="M86" s="4" t="n"/>
      <c r="N86" s="4" t="n"/>
      <c r="O86" s="4" t="n"/>
      <c r="P86" s="4" t="n"/>
      <c r="Q86" s="4" t="n"/>
      <c r="R86" s="4" t="n"/>
      <c r="S86" s="4" t="n"/>
      <c r="T86" s="4" t="n"/>
      <c r="U86" s="4" t="n"/>
      <c r="V86" s="4" t="n"/>
      <c r="W86" s="4" t="n"/>
      <c r="X86" s="4" t="n"/>
      <c r="Y86" s="4" t="n"/>
      <c r="Z86" s="4" t="n"/>
    </row>
    <row r="87" ht="15.75" customHeight="1" s="371">
      <c r="A87" s="218" t="n"/>
      <c r="B87" s="218" t="n"/>
      <c r="C87" s="218" t="n"/>
      <c r="D87" s="218" t="n"/>
      <c r="E87" s="218" t="n"/>
      <c r="F87" s="218" t="n"/>
      <c r="G87" s="218" t="n"/>
      <c r="H87" s="218" t="n"/>
      <c r="I87" s="4" t="n"/>
      <c r="J87" s="4" t="n"/>
      <c r="K87" s="4" t="n"/>
      <c r="L87" s="4" t="n"/>
      <c r="M87" s="4" t="n"/>
      <c r="N87" s="4" t="n"/>
      <c r="O87" s="4" t="n"/>
      <c r="P87" s="4" t="n"/>
      <c r="Q87" s="4" t="n"/>
      <c r="R87" s="4" t="n"/>
      <c r="S87" s="4" t="n"/>
      <c r="T87" s="4" t="n"/>
      <c r="U87" s="4" t="n"/>
      <c r="V87" s="4" t="n"/>
      <c r="W87" s="4" t="n"/>
      <c r="X87" s="4" t="n"/>
      <c r="Y87" s="4" t="n"/>
      <c r="Z87" s="4" t="n"/>
    </row>
    <row r="88" ht="15.75" customHeight="1" s="371">
      <c r="A88" s="218" t="n"/>
      <c r="B88" s="218" t="n"/>
      <c r="C88" s="218" t="n"/>
      <c r="D88" s="218" t="n"/>
      <c r="E88" s="218" t="n"/>
      <c r="F88" s="218" t="n"/>
      <c r="G88" s="218" t="n"/>
      <c r="H88" s="218" t="n"/>
      <c r="I88" s="4" t="n"/>
      <c r="J88" s="4" t="n"/>
      <c r="K88" s="4" t="n"/>
      <c r="L88" s="4" t="n"/>
      <c r="M88" s="4" t="n"/>
      <c r="N88" s="4" t="n"/>
      <c r="O88" s="4" t="n"/>
      <c r="P88" s="4" t="n"/>
      <c r="Q88" s="4" t="n"/>
      <c r="R88" s="4" t="n"/>
      <c r="S88" s="4" t="n"/>
      <c r="T88" s="4" t="n"/>
      <c r="U88" s="4" t="n"/>
      <c r="V88" s="4" t="n"/>
      <c r="W88" s="4" t="n"/>
      <c r="X88" s="4" t="n"/>
      <c r="Y88" s="4" t="n"/>
      <c r="Z88" s="4" t="n"/>
    </row>
    <row r="89" ht="15.75" customHeight="1" s="371">
      <c r="A89" s="218" t="n"/>
      <c r="B89" s="218" t="n"/>
      <c r="C89" s="218" t="n"/>
      <c r="D89" s="218" t="n"/>
      <c r="E89" s="218" t="n"/>
      <c r="F89" s="218" t="n"/>
      <c r="G89" s="218" t="n"/>
      <c r="H89" s="218" t="n"/>
      <c r="I89" s="4" t="n"/>
      <c r="J89" s="4" t="n"/>
      <c r="K89" s="4" t="n"/>
      <c r="L89" s="4" t="n"/>
      <c r="M89" s="4" t="n"/>
      <c r="N89" s="4" t="n"/>
      <c r="O89" s="4" t="n"/>
      <c r="P89" s="4" t="n"/>
      <c r="Q89" s="4" t="n"/>
      <c r="R89" s="4" t="n"/>
      <c r="S89" s="4" t="n"/>
      <c r="T89" s="4" t="n"/>
      <c r="U89" s="4" t="n"/>
      <c r="V89" s="4" t="n"/>
      <c r="W89" s="4" t="n"/>
      <c r="X89" s="4" t="n"/>
      <c r="Y89" s="4" t="n"/>
      <c r="Z89" s="4" t="n"/>
    </row>
    <row r="90" ht="15.75" customHeight="1" s="371">
      <c r="A90" s="218" t="n"/>
      <c r="B90" s="218" t="n"/>
      <c r="C90" s="218" t="n"/>
      <c r="D90" s="218" t="n"/>
      <c r="E90" s="218" t="n"/>
      <c r="F90" s="218" t="n"/>
      <c r="G90" s="218" t="n"/>
      <c r="H90" s="218" t="n"/>
      <c r="I90" s="4" t="n"/>
      <c r="J90" s="4" t="n"/>
      <c r="K90" s="4" t="n"/>
      <c r="L90" s="4" t="n"/>
      <c r="M90" s="4" t="n"/>
      <c r="N90" s="4" t="n"/>
      <c r="O90" s="4" t="n"/>
      <c r="P90" s="4" t="n"/>
      <c r="Q90" s="4" t="n"/>
      <c r="R90" s="4" t="n"/>
      <c r="S90" s="4" t="n"/>
      <c r="T90" s="4" t="n"/>
      <c r="U90" s="4" t="n"/>
      <c r="V90" s="4" t="n"/>
      <c r="W90" s="4" t="n"/>
      <c r="X90" s="4" t="n"/>
      <c r="Y90" s="4" t="n"/>
      <c r="Z90" s="4" t="n"/>
    </row>
    <row r="91" ht="15.75" customHeight="1" s="371">
      <c r="A91" s="218" t="n"/>
      <c r="B91" s="218" t="n"/>
      <c r="C91" s="218" t="n"/>
      <c r="D91" s="218" t="n"/>
      <c r="E91" s="218" t="n"/>
      <c r="F91" s="218" t="n"/>
      <c r="G91" s="218" t="n"/>
      <c r="H91" s="218" t="n"/>
      <c r="I91" s="4" t="n"/>
      <c r="J91" s="4" t="n"/>
      <c r="K91" s="4" t="n"/>
      <c r="L91" s="4" t="n"/>
      <c r="M91" s="4" t="n"/>
      <c r="N91" s="4" t="n"/>
      <c r="O91" s="4" t="n"/>
      <c r="P91" s="4" t="n"/>
      <c r="Q91" s="4" t="n"/>
      <c r="R91" s="4" t="n"/>
      <c r="S91" s="4" t="n"/>
      <c r="T91" s="4" t="n"/>
      <c r="U91" s="4" t="n"/>
      <c r="V91" s="4" t="n"/>
      <c r="W91" s="4" t="n"/>
      <c r="X91" s="4" t="n"/>
      <c r="Y91" s="4" t="n"/>
      <c r="Z91" s="4" t="n"/>
    </row>
    <row r="92" ht="15.75" customHeight="1" s="371">
      <c r="A92" s="218" t="n"/>
      <c r="B92" s="218" t="n"/>
      <c r="C92" s="218" t="n"/>
      <c r="D92" s="218" t="n"/>
      <c r="E92" s="218" t="n"/>
      <c r="F92" s="218" t="n"/>
      <c r="G92" s="218" t="n"/>
      <c r="H92" s="218" t="n"/>
      <c r="I92" s="4" t="n"/>
      <c r="J92" s="4" t="n"/>
      <c r="K92" s="4" t="n"/>
      <c r="L92" s="4" t="n"/>
      <c r="M92" s="4" t="n"/>
      <c r="N92" s="4" t="n"/>
      <c r="O92" s="4" t="n"/>
      <c r="P92" s="4" t="n"/>
      <c r="Q92" s="4" t="n"/>
      <c r="R92" s="4" t="n"/>
      <c r="S92" s="4" t="n"/>
      <c r="T92" s="4" t="n"/>
      <c r="U92" s="4" t="n"/>
      <c r="V92" s="4" t="n"/>
      <c r="W92" s="4" t="n"/>
      <c r="X92" s="4" t="n"/>
      <c r="Y92" s="4" t="n"/>
      <c r="Z92" s="4" t="n"/>
    </row>
    <row r="93" ht="15.75" customHeight="1" s="371">
      <c r="A93" s="218" t="n"/>
      <c r="B93" s="218" t="n"/>
      <c r="C93" s="218" t="n"/>
      <c r="D93" s="218" t="n"/>
      <c r="E93" s="218" t="n"/>
      <c r="F93" s="218" t="n"/>
      <c r="G93" s="218" t="n"/>
      <c r="H93" s="218" t="n"/>
      <c r="I93" s="4" t="n"/>
      <c r="J93" s="4" t="n"/>
      <c r="K93" s="4" t="n"/>
      <c r="L93" s="4" t="n"/>
      <c r="M93" s="4" t="n"/>
      <c r="N93" s="4" t="n"/>
      <c r="O93" s="4" t="n"/>
      <c r="P93" s="4" t="n"/>
      <c r="Q93" s="4" t="n"/>
      <c r="R93" s="4" t="n"/>
      <c r="S93" s="4" t="n"/>
      <c r="T93" s="4" t="n"/>
      <c r="U93" s="4" t="n"/>
      <c r="V93" s="4" t="n"/>
      <c r="W93" s="4" t="n"/>
      <c r="X93" s="4" t="n"/>
      <c r="Y93" s="4" t="n"/>
      <c r="Z93" s="4" t="n"/>
    </row>
    <row r="94" ht="15.75" customHeight="1" s="371">
      <c r="A94" s="218" t="n"/>
      <c r="B94" s="218" t="n"/>
      <c r="C94" s="218" t="n"/>
      <c r="D94" s="218" t="n"/>
      <c r="E94" s="218" t="n"/>
      <c r="F94" s="218" t="n"/>
      <c r="G94" s="218" t="n"/>
      <c r="H94" s="218" t="n"/>
      <c r="I94" s="4" t="n"/>
      <c r="J94" s="4" t="n"/>
      <c r="K94" s="4" t="n"/>
      <c r="L94" s="4" t="n"/>
      <c r="M94" s="4" t="n"/>
      <c r="N94" s="4" t="n"/>
      <c r="O94" s="4" t="n"/>
      <c r="P94" s="4" t="n"/>
      <c r="Q94" s="4" t="n"/>
      <c r="R94" s="4" t="n"/>
      <c r="S94" s="4" t="n"/>
      <c r="T94" s="4" t="n"/>
      <c r="U94" s="4" t="n"/>
      <c r="V94" s="4" t="n"/>
      <c r="W94" s="4" t="n"/>
      <c r="X94" s="4" t="n"/>
      <c r="Y94" s="4" t="n"/>
      <c r="Z94" s="4" t="n"/>
    </row>
    <row r="95" ht="15.75" customHeight="1" s="371">
      <c r="A95" s="218" t="n"/>
      <c r="B95" s="218" t="n"/>
      <c r="C95" s="218" t="n"/>
      <c r="D95" s="218" t="n"/>
      <c r="E95" s="218" t="n"/>
      <c r="F95" s="218" t="n"/>
      <c r="G95" s="218" t="n"/>
      <c r="H95" s="218" t="n"/>
      <c r="I95" s="4" t="n"/>
      <c r="J95" s="4" t="n"/>
      <c r="K95" s="4" t="n"/>
      <c r="L95" s="4" t="n"/>
      <c r="M95" s="4" t="n"/>
      <c r="N95" s="4" t="n"/>
      <c r="O95" s="4" t="n"/>
      <c r="P95" s="4" t="n"/>
      <c r="Q95" s="4" t="n"/>
      <c r="R95" s="4" t="n"/>
      <c r="S95" s="4" t="n"/>
      <c r="T95" s="4" t="n"/>
      <c r="U95" s="4" t="n"/>
      <c r="V95" s="4" t="n"/>
      <c r="W95" s="4" t="n"/>
      <c r="X95" s="4" t="n"/>
      <c r="Y95" s="4" t="n"/>
      <c r="Z95" s="4" t="n"/>
    </row>
    <row r="96" ht="15.75" customHeight="1" s="371">
      <c r="A96" s="218" t="n"/>
      <c r="B96" s="218" t="n"/>
      <c r="C96" s="218" t="n"/>
      <c r="D96" s="218" t="n"/>
      <c r="E96" s="218" t="n"/>
      <c r="F96" s="218" t="n"/>
      <c r="G96" s="218" t="n"/>
      <c r="H96" s="218" t="n"/>
      <c r="I96" s="4" t="n"/>
      <c r="J96" s="4" t="n"/>
      <c r="K96" s="4" t="n"/>
      <c r="L96" s="4" t="n"/>
      <c r="M96" s="4" t="n"/>
      <c r="N96" s="4" t="n"/>
      <c r="O96" s="4" t="n"/>
      <c r="P96" s="4" t="n"/>
      <c r="Q96" s="4" t="n"/>
      <c r="R96" s="4" t="n"/>
      <c r="S96" s="4" t="n"/>
      <c r="T96" s="4" t="n"/>
      <c r="U96" s="4" t="n"/>
      <c r="V96" s="4" t="n"/>
      <c r="W96" s="4" t="n"/>
      <c r="X96" s="4" t="n"/>
      <c r="Y96" s="4" t="n"/>
      <c r="Z96" s="4" t="n"/>
    </row>
    <row r="97" ht="15.75" customHeight="1" s="371">
      <c r="A97" s="218" t="n"/>
      <c r="B97" s="218" t="n"/>
      <c r="C97" s="218" t="n"/>
      <c r="D97" s="218" t="n"/>
      <c r="E97" s="218" t="n"/>
      <c r="F97" s="218" t="n"/>
      <c r="G97" s="218" t="n"/>
      <c r="H97" s="218" t="n"/>
      <c r="I97" s="4" t="n"/>
      <c r="J97" s="4" t="n"/>
      <c r="K97" s="4" t="n"/>
      <c r="L97" s="4" t="n"/>
      <c r="M97" s="4" t="n"/>
      <c r="N97" s="4" t="n"/>
      <c r="O97" s="4" t="n"/>
      <c r="P97" s="4" t="n"/>
      <c r="Q97" s="4" t="n"/>
      <c r="R97" s="4" t="n"/>
      <c r="S97" s="4" t="n"/>
      <c r="T97" s="4" t="n"/>
      <c r="U97" s="4" t="n"/>
      <c r="V97" s="4" t="n"/>
      <c r="W97" s="4" t="n"/>
      <c r="X97" s="4" t="n"/>
      <c r="Y97" s="4" t="n"/>
      <c r="Z97" s="4" t="n"/>
    </row>
    <row r="98" ht="15.75" customHeight="1" s="371">
      <c r="A98" s="218" t="n"/>
      <c r="B98" s="218" t="n"/>
      <c r="C98" s="218" t="n"/>
      <c r="D98" s="218" t="n"/>
      <c r="E98" s="218" t="n"/>
      <c r="F98" s="218" t="n"/>
      <c r="G98" s="218" t="n"/>
      <c r="H98" s="218" t="n"/>
      <c r="I98" s="4" t="n"/>
      <c r="J98" s="4" t="n"/>
      <c r="K98" s="4" t="n"/>
      <c r="L98" s="4" t="n"/>
      <c r="M98" s="4" t="n"/>
      <c r="N98" s="4" t="n"/>
      <c r="O98" s="4" t="n"/>
      <c r="P98" s="4" t="n"/>
      <c r="Q98" s="4" t="n"/>
      <c r="R98" s="4" t="n"/>
      <c r="S98" s="4" t="n"/>
      <c r="T98" s="4" t="n"/>
      <c r="U98" s="4" t="n"/>
      <c r="V98" s="4" t="n"/>
      <c r="W98" s="4" t="n"/>
      <c r="X98" s="4" t="n"/>
      <c r="Y98" s="4" t="n"/>
      <c r="Z98" s="4" t="n"/>
    </row>
    <row r="99" ht="15.75" customHeight="1" s="371">
      <c r="A99" s="218" t="n"/>
      <c r="B99" s="218" t="n"/>
      <c r="C99" s="218" t="n"/>
      <c r="D99" s="218" t="n"/>
      <c r="E99" s="218" t="n"/>
      <c r="F99" s="218" t="n"/>
      <c r="G99" s="218" t="n"/>
      <c r="H99" s="218" t="n"/>
      <c r="I99" s="4" t="n"/>
      <c r="J99" s="4" t="n"/>
      <c r="K99" s="4" t="n"/>
      <c r="L99" s="4" t="n"/>
      <c r="M99" s="4" t="n"/>
      <c r="N99" s="4" t="n"/>
      <c r="O99" s="4" t="n"/>
      <c r="P99" s="4" t="n"/>
      <c r="Q99" s="4" t="n"/>
      <c r="R99" s="4" t="n"/>
      <c r="S99" s="4" t="n"/>
      <c r="T99" s="4" t="n"/>
      <c r="U99" s="4" t="n"/>
      <c r="V99" s="4" t="n"/>
      <c r="W99" s="4" t="n"/>
      <c r="X99" s="4" t="n"/>
      <c r="Y99" s="4" t="n"/>
      <c r="Z99" s="4" t="n"/>
    </row>
    <row r="100" ht="15.75" customHeight="1" s="371">
      <c r="A100" s="218" t="n"/>
      <c r="B100" s="218" t="n"/>
      <c r="C100" s="218" t="n"/>
      <c r="D100" s="218" t="n"/>
      <c r="E100" s="218" t="n"/>
      <c r="F100" s="218" t="n"/>
      <c r="G100" s="218" t="n"/>
      <c r="H100" s="218"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71">
      <c r="A101" s="218" t="n"/>
      <c r="B101" s="218" t="n"/>
      <c r="C101" s="218" t="n"/>
      <c r="D101" s="218" t="n"/>
      <c r="E101" s="218" t="n"/>
      <c r="F101" s="218" t="n"/>
      <c r="G101" s="218" t="n"/>
      <c r="H101" s="218"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71">
      <c r="A102" s="218" t="n"/>
      <c r="B102" s="218" t="n"/>
      <c r="C102" s="218" t="n"/>
      <c r="D102" s="218" t="n"/>
      <c r="E102" s="218" t="n"/>
      <c r="F102" s="218" t="n"/>
      <c r="G102" s="218" t="n"/>
      <c r="H102" s="218"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71">
      <c r="A103" s="218" t="n"/>
      <c r="B103" s="218" t="n"/>
      <c r="C103" s="218" t="n"/>
      <c r="D103" s="218" t="n"/>
      <c r="E103" s="218" t="n"/>
      <c r="F103" s="218" t="n"/>
      <c r="G103" s="218" t="n"/>
      <c r="H103" s="218"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71">
      <c r="A104" s="218" t="n"/>
      <c r="B104" s="218" t="n"/>
      <c r="C104" s="218" t="n"/>
      <c r="D104" s="218" t="n"/>
      <c r="E104" s="218" t="n"/>
      <c r="F104" s="218" t="n"/>
      <c r="G104" s="218" t="n"/>
      <c r="H104" s="218"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71">
      <c r="A105" s="218" t="n"/>
      <c r="B105" s="218" t="n"/>
      <c r="C105" s="218" t="n"/>
      <c r="D105" s="218" t="n"/>
      <c r="E105" s="218" t="n"/>
      <c r="F105" s="218" t="n"/>
      <c r="G105" s="218" t="n"/>
      <c r="H105" s="218"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71">
      <c r="A106" s="218" t="n"/>
      <c r="B106" s="218" t="n"/>
      <c r="C106" s="218" t="n"/>
      <c r="D106" s="218" t="n"/>
      <c r="E106" s="218" t="n"/>
      <c r="F106" s="218" t="n"/>
      <c r="G106" s="218" t="n"/>
      <c r="H106" s="218"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71">
      <c r="A107" s="218" t="n"/>
      <c r="B107" s="218" t="n"/>
      <c r="C107" s="218" t="n"/>
      <c r="D107" s="218" t="n"/>
      <c r="E107" s="218" t="n"/>
      <c r="F107" s="218" t="n"/>
      <c r="G107" s="218" t="n"/>
      <c r="H107" s="218"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71">
      <c r="A108" s="218" t="n"/>
      <c r="B108" s="218" t="n"/>
      <c r="C108" s="218" t="n"/>
      <c r="D108" s="218" t="n"/>
      <c r="E108" s="218" t="n"/>
      <c r="F108" s="218" t="n"/>
      <c r="G108" s="218" t="n"/>
      <c r="H108" s="218"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71">
      <c r="A109" s="218" t="n"/>
      <c r="B109" s="218" t="n"/>
      <c r="C109" s="218" t="n"/>
      <c r="D109" s="218" t="n"/>
      <c r="E109" s="218" t="n"/>
      <c r="F109" s="218" t="n"/>
      <c r="G109" s="218" t="n"/>
      <c r="H109" s="218"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71">
      <c r="A110" s="218" t="n"/>
      <c r="B110" s="218" t="n"/>
      <c r="C110" s="218" t="n"/>
      <c r="D110" s="218" t="n"/>
      <c r="E110" s="218" t="n"/>
      <c r="F110" s="218" t="n"/>
      <c r="G110" s="218" t="n"/>
      <c r="H110" s="218"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71">
      <c r="A111" s="218" t="n"/>
      <c r="B111" s="218" t="n"/>
      <c r="C111" s="218" t="n"/>
      <c r="D111" s="218" t="n"/>
      <c r="E111" s="218" t="n"/>
      <c r="F111" s="218" t="n"/>
      <c r="G111" s="218" t="n"/>
      <c r="H111" s="218"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71">
      <c r="A112" s="218" t="n"/>
      <c r="B112" s="218" t="n"/>
      <c r="C112" s="218" t="n"/>
      <c r="D112" s="218" t="n"/>
      <c r="E112" s="218" t="n"/>
      <c r="F112" s="218" t="n"/>
      <c r="G112" s="218" t="n"/>
      <c r="H112" s="218"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71">
      <c r="A113" s="218" t="n"/>
      <c r="B113" s="218" t="n"/>
      <c r="C113" s="218" t="n"/>
      <c r="D113" s="218" t="n"/>
      <c r="E113" s="218" t="n"/>
      <c r="F113" s="218" t="n"/>
      <c r="G113" s="218" t="n"/>
      <c r="H113" s="218"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71">
      <c r="A114" s="218" t="n"/>
      <c r="B114" s="218" t="n"/>
      <c r="C114" s="218" t="n"/>
      <c r="D114" s="218" t="n"/>
      <c r="E114" s="218" t="n"/>
      <c r="F114" s="218" t="n"/>
      <c r="G114" s="218" t="n"/>
      <c r="H114" s="218"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71">
      <c r="A115" s="218" t="n"/>
      <c r="B115" s="218" t="n"/>
      <c r="C115" s="218" t="n"/>
      <c r="D115" s="218" t="n"/>
      <c r="E115" s="218" t="n"/>
      <c r="F115" s="218" t="n"/>
      <c r="G115" s="218" t="n"/>
      <c r="H115" s="218"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71">
      <c r="A116" s="218" t="n"/>
      <c r="B116" s="218" t="n"/>
      <c r="C116" s="218" t="n"/>
      <c r="D116" s="218" t="n"/>
      <c r="E116" s="218" t="n"/>
      <c r="F116" s="218" t="n"/>
      <c r="G116" s="218" t="n"/>
      <c r="H116" s="218"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71">
      <c r="A117" s="218" t="n"/>
      <c r="B117" s="218" t="n"/>
      <c r="C117" s="218" t="n"/>
      <c r="D117" s="218" t="n"/>
      <c r="E117" s="218" t="n"/>
      <c r="F117" s="218" t="n"/>
      <c r="G117" s="218" t="n"/>
      <c r="H117" s="218"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71">
      <c r="A118" s="218" t="n"/>
      <c r="B118" s="218" t="n"/>
      <c r="C118" s="218" t="n"/>
      <c r="D118" s="218" t="n"/>
      <c r="E118" s="218" t="n"/>
      <c r="F118" s="218" t="n"/>
      <c r="G118" s="218" t="n"/>
      <c r="H118" s="218"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71">
      <c r="A119" s="218" t="n"/>
      <c r="B119" s="218" t="n"/>
      <c r="C119" s="218" t="n"/>
      <c r="D119" s="218" t="n"/>
      <c r="E119" s="218" t="n"/>
      <c r="F119" s="218" t="n"/>
      <c r="G119" s="218" t="n"/>
      <c r="H119" s="218"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71">
      <c r="A120" s="218" t="n"/>
      <c r="B120" s="218" t="n"/>
      <c r="C120" s="218" t="n"/>
      <c r="D120" s="218" t="n"/>
      <c r="E120" s="218" t="n"/>
      <c r="F120" s="218" t="n"/>
      <c r="G120" s="218" t="n"/>
      <c r="H120" s="218"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71">
      <c r="A121" s="218" t="n"/>
      <c r="B121" s="218" t="n"/>
      <c r="C121" s="218" t="n"/>
      <c r="D121" s="218" t="n"/>
      <c r="E121" s="218" t="n"/>
      <c r="F121" s="218" t="n"/>
      <c r="G121" s="218" t="n"/>
      <c r="H121" s="218"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71">
      <c r="A122" s="218" t="n"/>
      <c r="B122" s="218" t="n"/>
      <c r="C122" s="218" t="n"/>
      <c r="D122" s="218" t="n"/>
      <c r="E122" s="218" t="n"/>
      <c r="F122" s="218" t="n"/>
      <c r="G122" s="218" t="n"/>
      <c r="H122" s="218"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71">
      <c r="A123" s="218" t="n"/>
      <c r="B123" s="218" t="n"/>
      <c r="C123" s="218" t="n"/>
      <c r="D123" s="218" t="n"/>
      <c r="E123" s="218" t="n"/>
      <c r="F123" s="218" t="n"/>
      <c r="G123" s="218" t="n"/>
      <c r="H123" s="218"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71">
      <c r="A124" s="218" t="n"/>
      <c r="B124" s="218" t="n"/>
      <c r="C124" s="218" t="n"/>
      <c r="D124" s="218" t="n"/>
      <c r="E124" s="218" t="n"/>
      <c r="F124" s="218" t="n"/>
      <c r="G124" s="218" t="n"/>
      <c r="H124" s="218"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71">
      <c r="A125" s="218" t="n"/>
      <c r="B125" s="218" t="n"/>
      <c r="C125" s="218" t="n"/>
      <c r="D125" s="218" t="n"/>
      <c r="E125" s="218" t="n"/>
      <c r="F125" s="218" t="n"/>
      <c r="G125" s="218" t="n"/>
      <c r="H125" s="218"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71">
      <c r="A126" s="218" t="n"/>
      <c r="B126" s="218" t="n"/>
      <c r="C126" s="218" t="n"/>
      <c r="D126" s="218" t="n"/>
      <c r="E126" s="218" t="n"/>
      <c r="F126" s="218" t="n"/>
      <c r="G126" s="218" t="n"/>
      <c r="H126" s="218"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71">
      <c r="A127" s="218" t="n"/>
      <c r="B127" s="218" t="n"/>
      <c r="C127" s="218" t="n"/>
      <c r="D127" s="218" t="n"/>
      <c r="E127" s="218" t="n"/>
      <c r="F127" s="218" t="n"/>
      <c r="G127" s="218" t="n"/>
      <c r="H127" s="218"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71">
      <c r="A128" s="218" t="n"/>
      <c r="B128" s="218" t="n"/>
      <c r="C128" s="218" t="n"/>
      <c r="D128" s="218" t="n"/>
      <c r="E128" s="218" t="n"/>
      <c r="F128" s="218" t="n"/>
      <c r="G128" s="218" t="n"/>
      <c r="H128" s="218"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71">
      <c r="A129" s="218" t="n"/>
      <c r="B129" s="218" t="n"/>
      <c r="C129" s="218" t="n"/>
      <c r="D129" s="218" t="n"/>
      <c r="E129" s="218" t="n"/>
      <c r="F129" s="218" t="n"/>
      <c r="G129" s="218" t="n"/>
      <c r="H129" s="218"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71">
      <c r="A130" s="218" t="n"/>
      <c r="B130" s="218" t="n"/>
      <c r="C130" s="218" t="n"/>
      <c r="D130" s="218" t="n"/>
      <c r="E130" s="218" t="n"/>
      <c r="F130" s="218" t="n"/>
      <c r="G130" s="218" t="n"/>
      <c r="H130" s="218"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71">
      <c r="A131" s="218" t="n"/>
      <c r="B131" s="218" t="n"/>
      <c r="C131" s="218" t="n"/>
      <c r="D131" s="218" t="n"/>
      <c r="E131" s="218" t="n"/>
      <c r="F131" s="218" t="n"/>
      <c r="G131" s="218" t="n"/>
      <c r="H131" s="218"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71">
      <c r="A132" s="218" t="n"/>
      <c r="B132" s="218" t="n"/>
      <c r="C132" s="218" t="n"/>
      <c r="D132" s="218" t="n"/>
      <c r="E132" s="218" t="n"/>
      <c r="F132" s="218" t="n"/>
      <c r="G132" s="218" t="n"/>
      <c r="H132" s="218"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71">
      <c r="A133" s="218" t="n"/>
      <c r="B133" s="218" t="n"/>
      <c r="C133" s="218" t="n"/>
      <c r="D133" s="218" t="n"/>
      <c r="E133" s="218" t="n"/>
      <c r="F133" s="218" t="n"/>
      <c r="G133" s="218" t="n"/>
      <c r="H133" s="218"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71">
      <c r="A134" s="218" t="n"/>
      <c r="B134" s="218" t="n"/>
      <c r="C134" s="218" t="n"/>
      <c r="D134" s="218" t="n"/>
      <c r="E134" s="218" t="n"/>
      <c r="F134" s="218" t="n"/>
      <c r="G134" s="218" t="n"/>
      <c r="H134" s="218"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71">
      <c r="A135" s="218" t="n"/>
      <c r="B135" s="218" t="n"/>
      <c r="C135" s="218" t="n"/>
      <c r="D135" s="218" t="n"/>
      <c r="E135" s="218" t="n"/>
      <c r="F135" s="218" t="n"/>
      <c r="G135" s="218" t="n"/>
      <c r="H135" s="218"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71">
      <c r="A136" s="218" t="n"/>
      <c r="B136" s="218" t="n"/>
      <c r="C136" s="218" t="n"/>
      <c r="D136" s="218" t="n"/>
      <c r="E136" s="218" t="n"/>
      <c r="F136" s="218" t="n"/>
      <c r="G136" s="218" t="n"/>
      <c r="H136" s="218"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71">
      <c r="A137" s="218" t="n"/>
      <c r="B137" s="218" t="n"/>
      <c r="C137" s="218" t="n"/>
      <c r="D137" s="218" t="n"/>
      <c r="E137" s="218" t="n"/>
      <c r="F137" s="218" t="n"/>
      <c r="G137" s="218" t="n"/>
      <c r="H137" s="218"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71">
      <c r="A138" s="218" t="n"/>
      <c r="B138" s="218" t="n"/>
      <c r="C138" s="218" t="n"/>
      <c r="D138" s="218" t="n"/>
      <c r="E138" s="218" t="n"/>
      <c r="F138" s="218" t="n"/>
      <c r="G138" s="218" t="n"/>
      <c r="H138" s="218"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71">
      <c r="A139" s="218" t="n"/>
      <c r="B139" s="218" t="n"/>
      <c r="C139" s="218" t="n"/>
      <c r="D139" s="218" t="n"/>
      <c r="E139" s="218" t="n"/>
      <c r="F139" s="218" t="n"/>
      <c r="G139" s="218" t="n"/>
      <c r="H139" s="218"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71">
      <c r="A140" s="218" t="n"/>
      <c r="B140" s="218" t="n"/>
      <c r="C140" s="218" t="n"/>
      <c r="D140" s="218" t="n"/>
      <c r="E140" s="218" t="n"/>
      <c r="F140" s="218" t="n"/>
      <c r="G140" s="218" t="n"/>
      <c r="H140" s="218"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71">
      <c r="A141" s="218" t="n"/>
      <c r="B141" s="218" t="n"/>
      <c r="C141" s="218" t="n"/>
      <c r="D141" s="218" t="n"/>
      <c r="E141" s="218" t="n"/>
      <c r="F141" s="218" t="n"/>
      <c r="G141" s="218" t="n"/>
      <c r="H141" s="218"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71">
      <c r="A142" s="218" t="n"/>
      <c r="B142" s="218" t="n"/>
      <c r="C142" s="218" t="n"/>
      <c r="D142" s="218" t="n"/>
      <c r="E142" s="218" t="n"/>
      <c r="F142" s="218" t="n"/>
      <c r="G142" s="218" t="n"/>
      <c r="H142" s="218"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71">
      <c r="A143" s="218" t="n"/>
      <c r="B143" s="218" t="n"/>
      <c r="C143" s="218" t="n"/>
      <c r="D143" s="218" t="n"/>
      <c r="E143" s="218" t="n"/>
      <c r="F143" s="218" t="n"/>
      <c r="G143" s="218" t="n"/>
      <c r="H143" s="218"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71">
      <c r="A144" s="218" t="n"/>
      <c r="B144" s="218" t="n"/>
      <c r="C144" s="218" t="n"/>
      <c r="D144" s="218" t="n"/>
      <c r="E144" s="218" t="n"/>
      <c r="F144" s="218" t="n"/>
      <c r="G144" s="218" t="n"/>
      <c r="H144" s="218"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71">
      <c r="A145" s="218" t="n"/>
      <c r="B145" s="218" t="n"/>
      <c r="C145" s="218" t="n"/>
      <c r="D145" s="218" t="n"/>
      <c r="E145" s="218" t="n"/>
      <c r="F145" s="218" t="n"/>
      <c r="G145" s="218" t="n"/>
      <c r="H145" s="218"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71">
      <c r="A146" s="218" t="n"/>
      <c r="B146" s="218" t="n"/>
      <c r="C146" s="218" t="n"/>
      <c r="D146" s="218" t="n"/>
      <c r="E146" s="218" t="n"/>
      <c r="F146" s="218" t="n"/>
      <c r="G146" s="218" t="n"/>
      <c r="H146" s="218"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71">
      <c r="A147" s="218" t="n"/>
      <c r="B147" s="218" t="n"/>
      <c r="C147" s="218" t="n"/>
      <c r="D147" s="218" t="n"/>
      <c r="E147" s="218" t="n"/>
      <c r="F147" s="218" t="n"/>
      <c r="G147" s="218" t="n"/>
      <c r="H147" s="218"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71">
      <c r="A148" s="218" t="n"/>
      <c r="B148" s="218" t="n"/>
      <c r="C148" s="218" t="n"/>
      <c r="D148" s="218" t="n"/>
      <c r="E148" s="218" t="n"/>
      <c r="F148" s="218" t="n"/>
      <c r="G148" s="218" t="n"/>
      <c r="H148" s="218"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71">
      <c r="A149" s="218" t="n"/>
      <c r="B149" s="218" t="n"/>
      <c r="C149" s="218" t="n"/>
      <c r="D149" s="218" t="n"/>
      <c r="E149" s="218" t="n"/>
      <c r="F149" s="218" t="n"/>
      <c r="G149" s="218" t="n"/>
      <c r="H149" s="218"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71">
      <c r="A150" s="218" t="n"/>
      <c r="B150" s="218" t="n"/>
      <c r="C150" s="218" t="n"/>
      <c r="D150" s="218" t="n"/>
      <c r="E150" s="218" t="n"/>
      <c r="F150" s="218" t="n"/>
      <c r="G150" s="218" t="n"/>
      <c r="H150" s="218"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71">
      <c r="A151" s="218" t="n"/>
      <c r="B151" s="218" t="n"/>
      <c r="C151" s="218" t="n"/>
      <c r="D151" s="218" t="n"/>
      <c r="E151" s="218" t="n"/>
      <c r="F151" s="218" t="n"/>
      <c r="G151" s="218" t="n"/>
      <c r="H151" s="218"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71">
      <c r="A152" s="218" t="n"/>
      <c r="B152" s="218" t="n"/>
      <c r="C152" s="218" t="n"/>
      <c r="D152" s="218" t="n"/>
      <c r="E152" s="218" t="n"/>
      <c r="F152" s="218" t="n"/>
      <c r="G152" s="218" t="n"/>
      <c r="H152" s="218"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71">
      <c r="A153" s="218" t="n"/>
      <c r="B153" s="218" t="n"/>
      <c r="C153" s="218" t="n"/>
      <c r="D153" s="218" t="n"/>
      <c r="E153" s="218" t="n"/>
      <c r="F153" s="218" t="n"/>
      <c r="G153" s="218" t="n"/>
      <c r="H153" s="218"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71">
      <c r="A154" s="218" t="n"/>
      <c r="B154" s="218" t="n"/>
      <c r="C154" s="218" t="n"/>
      <c r="D154" s="218" t="n"/>
      <c r="E154" s="218" t="n"/>
      <c r="F154" s="218" t="n"/>
      <c r="G154" s="218" t="n"/>
      <c r="H154" s="218"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71">
      <c r="A155" s="218" t="n"/>
      <c r="B155" s="218" t="n"/>
      <c r="C155" s="218" t="n"/>
      <c r="D155" s="218" t="n"/>
      <c r="E155" s="218" t="n"/>
      <c r="F155" s="218" t="n"/>
      <c r="G155" s="218" t="n"/>
      <c r="H155" s="218"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71">
      <c r="A156" s="218" t="n"/>
      <c r="B156" s="218" t="n"/>
      <c r="C156" s="218" t="n"/>
      <c r="D156" s="218" t="n"/>
      <c r="E156" s="218" t="n"/>
      <c r="F156" s="218" t="n"/>
      <c r="G156" s="218" t="n"/>
      <c r="H156" s="218"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71">
      <c r="A157" s="218" t="n"/>
      <c r="B157" s="218" t="n"/>
      <c r="C157" s="218" t="n"/>
      <c r="D157" s="218" t="n"/>
      <c r="E157" s="218" t="n"/>
      <c r="F157" s="218" t="n"/>
      <c r="G157" s="218" t="n"/>
      <c r="H157" s="218"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71">
      <c r="A158" s="218" t="n"/>
      <c r="B158" s="218" t="n"/>
      <c r="C158" s="218" t="n"/>
      <c r="D158" s="218" t="n"/>
      <c r="E158" s="218" t="n"/>
      <c r="F158" s="218" t="n"/>
      <c r="G158" s="218" t="n"/>
      <c r="H158" s="218"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71">
      <c r="A159" s="218" t="n"/>
      <c r="B159" s="218" t="n"/>
      <c r="C159" s="218" t="n"/>
      <c r="D159" s="218" t="n"/>
      <c r="E159" s="218" t="n"/>
      <c r="F159" s="218" t="n"/>
      <c r="G159" s="218" t="n"/>
      <c r="H159" s="218"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71">
      <c r="A160" s="218" t="n"/>
      <c r="B160" s="218" t="n"/>
      <c r="C160" s="218" t="n"/>
      <c r="D160" s="218" t="n"/>
      <c r="E160" s="218" t="n"/>
      <c r="F160" s="218" t="n"/>
      <c r="G160" s="218" t="n"/>
      <c r="H160" s="218"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71">
      <c r="A161" s="218" t="n"/>
      <c r="B161" s="218" t="n"/>
      <c r="C161" s="218" t="n"/>
      <c r="D161" s="218" t="n"/>
      <c r="E161" s="218" t="n"/>
      <c r="F161" s="218" t="n"/>
      <c r="G161" s="218" t="n"/>
      <c r="H161" s="218"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71">
      <c r="A162" s="218" t="n"/>
      <c r="B162" s="218" t="n"/>
      <c r="C162" s="218" t="n"/>
      <c r="D162" s="218" t="n"/>
      <c r="E162" s="218" t="n"/>
      <c r="F162" s="218" t="n"/>
      <c r="G162" s="218" t="n"/>
      <c r="H162" s="218"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71">
      <c r="A163" s="218" t="n"/>
      <c r="B163" s="218" t="n"/>
      <c r="C163" s="218" t="n"/>
      <c r="D163" s="218" t="n"/>
      <c r="E163" s="218" t="n"/>
      <c r="F163" s="218" t="n"/>
      <c r="G163" s="218" t="n"/>
      <c r="H163" s="218"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71">
      <c r="A164" s="218" t="n"/>
      <c r="B164" s="218" t="n"/>
      <c r="C164" s="218" t="n"/>
      <c r="D164" s="218" t="n"/>
      <c r="E164" s="218" t="n"/>
      <c r="F164" s="218" t="n"/>
      <c r="G164" s="218" t="n"/>
      <c r="H164" s="218"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71">
      <c r="A165" s="218" t="n"/>
      <c r="B165" s="218" t="n"/>
      <c r="C165" s="218" t="n"/>
      <c r="D165" s="218" t="n"/>
      <c r="E165" s="218" t="n"/>
      <c r="F165" s="218" t="n"/>
      <c r="G165" s="218" t="n"/>
      <c r="H165" s="218"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71">
      <c r="A166" s="218" t="n"/>
      <c r="B166" s="218" t="n"/>
      <c r="C166" s="218" t="n"/>
      <c r="D166" s="218" t="n"/>
      <c r="E166" s="218" t="n"/>
      <c r="F166" s="218" t="n"/>
      <c r="G166" s="218" t="n"/>
      <c r="H166" s="218"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71">
      <c r="A167" s="218" t="n"/>
      <c r="B167" s="218" t="n"/>
      <c r="C167" s="218" t="n"/>
      <c r="D167" s="218" t="n"/>
      <c r="E167" s="218" t="n"/>
      <c r="F167" s="218" t="n"/>
      <c r="G167" s="218" t="n"/>
      <c r="H167" s="218"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71">
      <c r="A168" s="218" t="n"/>
      <c r="B168" s="218" t="n"/>
      <c r="C168" s="218" t="n"/>
      <c r="D168" s="218" t="n"/>
      <c r="E168" s="218" t="n"/>
      <c r="F168" s="218" t="n"/>
      <c r="G168" s="218" t="n"/>
      <c r="H168" s="218"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71">
      <c r="A169" s="218" t="n"/>
      <c r="B169" s="218" t="n"/>
      <c r="C169" s="218" t="n"/>
      <c r="D169" s="218" t="n"/>
      <c r="E169" s="218" t="n"/>
      <c r="F169" s="218" t="n"/>
      <c r="G169" s="218" t="n"/>
      <c r="H169" s="218"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71">
      <c r="A170" s="218" t="n"/>
      <c r="B170" s="218" t="n"/>
      <c r="C170" s="218" t="n"/>
      <c r="D170" s="218" t="n"/>
      <c r="E170" s="218" t="n"/>
      <c r="F170" s="218" t="n"/>
      <c r="G170" s="218" t="n"/>
      <c r="H170" s="218"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71">
      <c r="A171" s="218" t="n"/>
      <c r="B171" s="218" t="n"/>
      <c r="C171" s="218" t="n"/>
      <c r="D171" s="218" t="n"/>
      <c r="E171" s="218" t="n"/>
      <c r="F171" s="218" t="n"/>
      <c r="G171" s="218" t="n"/>
      <c r="H171" s="218"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71">
      <c r="A172" s="218" t="n"/>
      <c r="B172" s="218" t="n"/>
      <c r="C172" s="218" t="n"/>
      <c r="D172" s="218" t="n"/>
      <c r="E172" s="218" t="n"/>
      <c r="F172" s="218" t="n"/>
      <c r="G172" s="218" t="n"/>
      <c r="H172" s="218"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71">
      <c r="A173" s="218" t="n"/>
      <c r="B173" s="218" t="n"/>
      <c r="C173" s="218" t="n"/>
      <c r="D173" s="218" t="n"/>
      <c r="E173" s="218" t="n"/>
      <c r="F173" s="218" t="n"/>
      <c r="G173" s="218" t="n"/>
      <c r="H173" s="218"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71">
      <c r="A174" s="218" t="n"/>
      <c r="B174" s="218" t="n"/>
      <c r="C174" s="218" t="n"/>
      <c r="D174" s="218" t="n"/>
      <c r="E174" s="218" t="n"/>
      <c r="F174" s="218" t="n"/>
      <c r="G174" s="218" t="n"/>
      <c r="H174" s="218"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71">
      <c r="A175" s="218" t="n"/>
      <c r="B175" s="218" t="n"/>
      <c r="C175" s="218" t="n"/>
      <c r="D175" s="218" t="n"/>
      <c r="E175" s="218" t="n"/>
      <c r="F175" s="218" t="n"/>
      <c r="G175" s="218" t="n"/>
      <c r="H175" s="218"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71">
      <c r="A176" s="218" t="n"/>
      <c r="B176" s="218" t="n"/>
      <c r="C176" s="218" t="n"/>
      <c r="D176" s="218" t="n"/>
      <c r="E176" s="218" t="n"/>
      <c r="F176" s="218" t="n"/>
      <c r="G176" s="218" t="n"/>
      <c r="H176" s="218"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71">
      <c r="A177" s="218" t="n"/>
      <c r="B177" s="218" t="n"/>
      <c r="C177" s="218" t="n"/>
      <c r="D177" s="218" t="n"/>
      <c r="E177" s="218" t="n"/>
      <c r="F177" s="218" t="n"/>
      <c r="G177" s="218" t="n"/>
      <c r="H177" s="218"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71">
      <c r="A178" s="218" t="n"/>
      <c r="B178" s="218" t="n"/>
      <c r="C178" s="218" t="n"/>
      <c r="D178" s="218" t="n"/>
      <c r="E178" s="218" t="n"/>
      <c r="F178" s="218" t="n"/>
      <c r="G178" s="218" t="n"/>
      <c r="H178" s="218"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71">
      <c r="A179" s="218" t="n"/>
      <c r="B179" s="218" t="n"/>
      <c r="C179" s="218" t="n"/>
      <c r="D179" s="218" t="n"/>
      <c r="E179" s="218" t="n"/>
      <c r="F179" s="218" t="n"/>
      <c r="G179" s="218" t="n"/>
      <c r="H179" s="218"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71">
      <c r="A180" s="218" t="n"/>
      <c r="B180" s="218" t="n"/>
      <c r="C180" s="218" t="n"/>
      <c r="D180" s="218" t="n"/>
      <c r="E180" s="218" t="n"/>
      <c r="F180" s="218" t="n"/>
      <c r="G180" s="218" t="n"/>
      <c r="H180" s="218"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71">
      <c r="A181" s="218" t="n"/>
      <c r="B181" s="218" t="n"/>
      <c r="C181" s="218" t="n"/>
      <c r="D181" s="218" t="n"/>
      <c r="E181" s="218" t="n"/>
      <c r="F181" s="218" t="n"/>
      <c r="G181" s="218" t="n"/>
      <c r="H181" s="218"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71">
      <c r="A182" s="218" t="n"/>
      <c r="B182" s="218" t="n"/>
      <c r="C182" s="218" t="n"/>
      <c r="D182" s="218" t="n"/>
      <c r="E182" s="218" t="n"/>
      <c r="F182" s="218" t="n"/>
      <c r="G182" s="218" t="n"/>
      <c r="H182" s="218"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71">
      <c r="A183" s="218" t="n"/>
      <c r="B183" s="218" t="n"/>
      <c r="C183" s="218" t="n"/>
      <c r="D183" s="218" t="n"/>
      <c r="E183" s="218" t="n"/>
      <c r="F183" s="218" t="n"/>
      <c r="G183" s="218" t="n"/>
      <c r="H183" s="218"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71">
      <c r="A184" s="218" t="n"/>
      <c r="B184" s="218" t="n"/>
      <c r="C184" s="218" t="n"/>
      <c r="D184" s="218" t="n"/>
      <c r="E184" s="218" t="n"/>
      <c r="F184" s="218" t="n"/>
      <c r="G184" s="218" t="n"/>
      <c r="H184" s="218"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71">
      <c r="A185" s="218" t="n"/>
      <c r="B185" s="218" t="n"/>
      <c r="C185" s="218" t="n"/>
      <c r="D185" s="218" t="n"/>
      <c r="E185" s="218" t="n"/>
      <c r="F185" s="218" t="n"/>
      <c r="G185" s="218" t="n"/>
      <c r="H185" s="218"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71">
      <c r="A186" s="218" t="n"/>
      <c r="B186" s="218" t="n"/>
      <c r="C186" s="218" t="n"/>
      <c r="D186" s="218" t="n"/>
      <c r="E186" s="218" t="n"/>
      <c r="F186" s="218" t="n"/>
      <c r="G186" s="218" t="n"/>
      <c r="H186" s="218"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71">
      <c r="A187" s="218" t="n"/>
      <c r="B187" s="218" t="n"/>
      <c r="C187" s="218" t="n"/>
      <c r="D187" s="218" t="n"/>
      <c r="E187" s="218" t="n"/>
      <c r="F187" s="218" t="n"/>
      <c r="G187" s="218" t="n"/>
      <c r="H187" s="218"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71">
      <c r="A188" s="218" t="n"/>
      <c r="B188" s="218" t="n"/>
      <c r="C188" s="218" t="n"/>
      <c r="D188" s="218" t="n"/>
      <c r="E188" s="218" t="n"/>
      <c r="F188" s="218" t="n"/>
      <c r="G188" s="218" t="n"/>
      <c r="H188" s="218"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71">
      <c r="A189" s="218" t="n"/>
      <c r="B189" s="218" t="n"/>
      <c r="C189" s="218" t="n"/>
      <c r="D189" s="218" t="n"/>
      <c r="E189" s="218" t="n"/>
      <c r="F189" s="218" t="n"/>
      <c r="G189" s="218" t="n"/>
      <c r="H189" s="218"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71">
      <c r="A190" s="218" t="n"/>
      <c r="B190" s="218" t="n"/>
      <c r="C190" s="218" t="n"/>
      <c r="D190" s="218" t="n"/>
      <c r="E190" s="218" t="n"/>
      <c r="F190" s="218" t="n"/>
      <c r="G190" s="218" t="n"/>
      <c r="H190" s="218"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71">
      <c r="A191" s="218" t="n"/>
      <c r="B191" s="218" t="n"/>
      <c r="C191" s="218" t="n"/>
      <c r="D191" s="218" t="n"/>
      <c r="E191" s="218" t="n"/>
      <c r="F191" s="218" t="n"/>
      <c r="G191" s="218" t="n"/>
      <c r="H191" s="218"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71">
      <c r="A192" s="218" t="n"/>
      <c r="B192" s="218" t="n"/>
      <c r="C192" s="218" t="n"/>
      <c r="D192" s="218" t="n"/>
      <c r="E192" s="218" t="n"/>
      <c r="F192" s="218" t="n"/>
      <c r="G192" s="218" t="n"/>
      <c r="H192" s="218"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71">
      <c r="A193" s="218" t="n"/>
      <c r="B193" s="218" t="n"/>
      <c r="C193" s="218" t="n"/>
      <c r="D193" s="218" t="n"/>
      <c r="E193" s="218" t="n"/>
      <c r="F193" s="218" t="n"/>
      <c r="G193" s="218" t="n"/>
      <c r="H193" s="218"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71">
      <c r="A194" s="218" t="n"/>
      <c r="B194" s="218" t="n"/>
      <c r="C194" s="218" t="n"/>
      <c r="D194" s="218" t="n"/>
      <c r="E194" s="218" t="n"/>
      <c r="F194" s="218" t="n"/>
      <c r="G194" s="218" t="n"/>
      <c r="H194" s="218"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71">
      <c r="A195" s="218" t="n"/>
      <c r="B195" s="218" t="n"/>
      <c r="C195" s="218" t="n"/>
      <c r="D195" s="218" t="n"/>
      <c r="E195" s="218" t="n"/>
      <c r="F195" s="218" t="n"/>
      <c r="G195" s="218" t="n"/>
      <c r="H195" s="218"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71">
      <c r="A196" s="218" t="n"/>
      <c r="B196" s="218" t="n"/>
      <c r="C196" s="218" t="n"/>
      <c r="D196" s="218" t="n"/>
      <c r="E196" s="218" t="n"/>
      <c r="F196" s="218" t="n"/>
      <c r="G196" s="218" t="n"/>
      <c r="H196" s="218"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71">
      <c r="A197" s="218" t="n"/>
      <c r="B197" s="218" t="n"/>
      <c r="C197" s="218" t="n"/>
      <c r="D197" s="218" t="n"/>
      <c r="E197" s="218" t="n"/>
      <c r="F197" s="218" t="n"/>
      <c r="G197" s="218" t="n"/>
      <c r="H197" s="218"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71">
      <c r="A198" s="218" t="n"/>
      <c r="B198" s="218" t="n"/>
      <c r="C198" s="218" t="n"/>
      <c r="D198" s="218" t="n"/>
      <c r="E198" s="218" t="n"/>
      <c r="F198" s="218" t="n"/>
      <c r="G198" s="218" t="n"/>
      <c r="H198" s="218"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71">
      <c r="A199" s="218" t="n"/>
      <c r="B199" s="218" t="n"/>
      <c r="C199" s="218" t="n"/>
      <c r="D199" s="218" t="n"/>
      <c r="E199" s="218" t="n"/>
      <c r="F199" s="218" t="n"/>
      <c r="G199" s="218" t="n"/>
      <c r="H199" s="218"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71">
      <c r="A200" s="218" t="n"/>
      <c r="B200" s="218" t="n"/>
      <c r="C200" s="218" t="n"/>
      <c r="D200" s="218" t="n"/>
      <c r="E200" s="218" t="n"/>
      <c r="F200" s="218" t="n"/>
      <c r="G200" s="218" t="n"/>
      <c r="H200" s="218"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71">
      <c r="A201" s="218" t="n"/>
      <c r="B201" s="218" t="n"/>
      <c r="C201" s="218" t="n"/>
      <c r="D201" s="218" t="n"/>
      <c r="E201" s="218" t="n"/>
      <c r="F201" s="218" t="n"/>
      <c r="G201" s="218" t="n"/>
      <c r="H201" s="218"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71">
      <c r="A202" s="218" t="n"/>
      <c r="B202" s="218" t="n"/>
      <c r="C202" s="218" t="n"/>
      <c r="D202" s="218" t="n"/>
      <c r="E202" s="218" t="n"/>
      <c r="F202" s="218" t="n"/>
      <c r="G202" s="218" t="n"/>
      <c r="H202" s="218"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71">
      <c r="A203" s="218" t="n"/>
      <c r="B203" s="218" t="n"/>
      <c r="C203" s="218" t="n"/>
      <c r="D203" s="218" t="n"/>
      <c r="E203" s="218" t="n"/>
      <c r="F203" s="218" t="n"/>
      <c r="G203" s="218" t="n"/>
      <c r="H203" s="218"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71">
      <c r="A204" s="218" t="n"/>
      <c r="B204" s="218" t="n"/>
      <c r="C204" s="218" t="n"/>
      <c r="D204" s="218" t="n"/>
      <c r="E204" s="218" t="n"/>
      <c r="F204" s="218" t="n"/>
      <c r="G204" s="218" t="n"/>
      <c r="H204" s="218"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71">
      <c r="A205" s="218" t="n"/>
      <c r="B205" s="218" t="n"/>
      <c r="C205" s="218" t="n"/>
      <c r="D205" s="218" t="n"/>
      <c r="E205" s="218" t="n"/>
      <c r="F205" s="218" t="n"/>
      <c r="G205" s="218" t="n"/>
      <c r="H205" s="218"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71">
      <c r="A206" s="218" t="n"/>
      <c r="B206" s="218" t="n"/>
      <c r="C206" s="218" t="n"/>
      <c r="D206" s="218" t="n"/>
      <c r="E206" s="218" t="n"/>
      <c r="F206" s="218" t="n"/>
      <c r="G206" s="218" t="n"/>
      <c r="H206" s="218"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71">
      <c r="A207" s="218" t="n"/>
      <c r="B207" s="218" t="n"/>
      <c r="C207" s="218" t="n"/>
      <c r="D207" s="218" t="n"/>
      <c r="E207" s="218" t="n"/>
      <c r="F207" s="218" t="n"/>
      <c r="G207" s="218" t="n"/>
      <c r="H207" s="218"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71">
      <c r="A208" s="218" t="n"/>
      <c r="B208" s="218" t="n"/>
      <c r="C208" s="218" t="n"/>
      <c r="D208" s="218" t="n"/>
      <c r="E208" s="218" t="n"/>
      <c r="F208" s="218" t="n"/>
      <c r="G208" s="218" t="n"/>
      <c r="H208" s="218"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218" t="n"/>
      <c r="H209" s="218"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71">
      <c r="A210" s="218" t="n"/>
      <c r="B210" s="218" t="n"/>
      <c r="C210" s="218" t="n"/>
      <c r="D210" s="218" t="n"/>
      <c r="E210" s="218" t="n"/>
      <c r="F210" s="218" t="n"/>
      <c r="G210" s="218" t="n"/>
      <c r="H210" s="218"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218" t="n"/>
      <c r="H211" s="218"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218" t="n"/>
      <c r="H212" s="218"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218" t="n"/>
      <c r="H213" s="218"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218" t="n"/>
      <c r="H214" s="218"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218" t="n"/>
      <c r="H215" s="218"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218" t="n"/>
      <c r="H216" s="218"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218" t="n"/>
      <c r="H217" s="218"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218" t="n"/>
      <c r="H218" s="218"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218" t="n"/>
      <c r="H219" s="218"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218" t="n"/>
      <c r="H220" s="218"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t="n"/>
      <c r="H221" s="218"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t="n"/>
      <c r="H222" s="218"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t="n"/>
      <c r="H223" s="218"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218" t="n"/>
      <c r="H224" s="218"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218" t="n"/>
      <c r="H225" s="218"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218" t="n"/>
      <c r="H226" s="218"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218" t="n"/>
      <c r="H227" s="218"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218" t="n"/>
      <c r="H228" s="218"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t="n"/>
      <c r="H229" s="218"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218" t="n"/>
      <c r="H230" s="218"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218" t="n"/>
      <c r="H231" s="218"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218" t="n"/>
      <c r="H232" s="218"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218" t="n"/>
      <c r="H233" s="218"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218" t="n"/>
      <c r="H234" s="218"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218" t="n"/>
      <c r="H235" s="218"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71">
      <c r="A236" s="218" t="n"/>
      <c r="B236" s="218" t="n"/>
      <c r="C236" s="218" t="n"/>
      <c r="D236" s="218" t="n"/>
      <c r="E236" s="218" t="n"/>
      <c r="F236" s="218" t="n"/>
      <c r="G236" s="218" t="n"/>
      <c r="H236" s="218"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71">
      <c r="A237" s="218" t="n"/>
      <c r="B237" s="218" t="n"/>
      <c r="C237" s="218" t="n"/>
      <c r="D237" s="218" t="n"/>
      <c r="E237" s="218" t="n"/>
      <c r="F237" s="218" t="n"/>
      <c r="G237" s="218" t="n"/>
      <c r="H237" s="218"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71">
      <c r="A238" s="218" t="n"/>
      <c r="B238" s="218" t="n"/>
      <c r="C238" s="218" t="n"/>
      <c r="D238" s="218" t="n"/>
      <c r="E238" s="218" t="n"/>
      <c r="F238" s="218" t="n"/>
      <c r="G238" s="218" t="n"/>
      <c r="H238" s="218"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71">
      <c r="A239" s="218" t="n"/>
      <c r="B239" s="218" t="n"/>
      <c r="C239" s="218" t="n"/>
      <c r="D239" s="218" t="n"/>
      <c r="E239" s="218" t="n"/>
      <c r="F239" s="218" t="n"/>
      <c r="G239" s="218" t="n"/>
      <c r="H239" s="218"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218" t="n"/>
      <c r="B240" s="218" t="n"/>
      <c r="C240" s="218" t="n"/>
      <c r="D240" s="218" t="n"/>
      <c r="E240" s="218" t="n"/>
      <c r="F240" s="218" t="n"/>
      <c r="G240" s="218" t="n"/>
      <c r="H240" s="218"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218" t="n"/>
      <c r="B241" s="218" t="n"/>
      <c r="C241" s="218" t="n"/>
      <c r="D241" s="218" t="n"/>
      <c r="E241" s="218" t="n"/>
      <c r="F241" s="218" t="n"/>
      <c r="G241" s="218" t="n"/>
      <c r="H241" s="218"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218" t="n"/>
      <c r="B242" s="218" t="n"/>
      <c r="C242" s="218" t="n"/>
      <c r="D242" s="218" t="n"/>
      <c r="E242" s="218" t="n"/>
      <c r="F242" s="218" t="n"/>
      <c r="G242" s="218" t="n"/>
      <c r="H242" s="218"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218" t="n"/>
      <c r="B243" s="218" t="n"/>
      <c r="C243" s="218" t="n"/>
      <c r="D243" s="218" t="n"/>
      <c r="E243" s="218" t="n"/>
      <c r="F243" s="218" t="n"/>
      <c r="G243" s="218" t="n"/>
      <c r="H243" s="218"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218" t="n"/>
      <c r="B244" s="218" t="n"/>
      <c r="C244" s="218" t="n"/>
      <c r="D244" s="218" t="n"/>
      <c r="E244" s="218" t="n"/>
      <c r="F244" s="218" t="n"/>
      <c r="G244" s="218" t="n"/>
      <c r="H244" s="218"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7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7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7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7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0">
    <mergeCell ref="A4:B4"/>
    <mergeCell ref="A2:B2"/>
    <mergeCell ref="C3:F3"/>
    <mergeCell ref="C4:F4"/>
    <mergeCell ref="A1:F1"/>
    <mergeCell ref="A5:B5"/>
    <mergeCell ref="C2:F2"/>
    <mergeCell ref="G1:H5"/>
    <mergeCell ref="C5:F5"/>
    <mergeCell ref="A3:B3"/>
  </mergeCells>
  <conditionalFormatting sqref="A9:H42">
    <cfRule type="expression" priority="1" dxfId="0">
      <formula>AND($A9&lt;&gt;"",$E9=0)</formula>
    </cfRule>
  </conditionalFormatting>
  <pageMargins left="0.75" right="0.75" top="1" bottom="1" header="0" footer="0"/>
  <pageSetup orientation="portrait" paperSize="9"/>
</worksheet>
</file>

<file path=xl/worksheets/sheet6.xml><?xml version="1.0" encoding="utf-8"?>
<worksheet xmlns="http://schemas.openxmlformats.org/spreadsheetml/2006/main">
  <sheetPr>
    <tabColor rgb="FF1F6FEB"/>
    <outlinePr summaryBelow="1" summaryRight="1"/>
    <pageSetUpPr/>
  </sheetPr>
  <dimension ref="A1:Z1000"/>
  <sheetViews>
    <sheetView workbookViewId="0">
      <selection activeCell="A1" sqref="A1"/>
    </sheetView>
  </sheetViews>
  <sheetFormatPr baseColWidth="8" defaultColWidth="14.43" defaultRowHeight="15" customHeight="1" outlineLevelRow="2"/>
  <cols>
    <col width="3" customWidth="1" style="371" min="1" max="1"/>
    <col width="48" customWidth="1" style="371" min="2" max="3"/>
    <col width="16" customWidth="1" style="371" min="4" max="4"/>
    <col width="3" customWidth="1" style="371" min="5" max="5"/>
    <col width="30" customWidth="1" style="371" min="6" max="6"/>
    <col width="6" customWidth="1" style="371" min="7" max="8"/>
    <col width="26" customWidth="1" style="371" min="8" max="8"/>
    <col width="6" customWidth="1" style="371" min="9" max="9"/>
    <col width="10" customWidth="1" style="371" min="10" max="10"/>
    <col width="34" customWidth="1" style="371" min="11" max="11"/>
  </cols>
  <sheetData>
    <row r="1">
      <c r="A1" s="218" t="n"/>
      <c r="B1" s="218" t="n"/>
      <c r="C1" s="218" t="n"/>
      <c r="D1" s="218" t="n"/>
      <c r="E1" s="218" t="n"/>
      <c r="F1" s="72" t="n"/>
      <c r="G1" s="218" t="n"/>
      <c r="H1" s="218" t="n"/>
      <c r="I1" s="4" t="n"/>
      <c r="J1" s="4" t="n"/>
      <c r="K1" s="4" t="n"/>
      <c r="L1" s="4" t="n"/>
      <c r="M1" s="4" t="n"/>
      <c r="N1" s="4" t="n"/>
      <c r="O1" s="4" t="n"/>
      <c r="P1" s="4" t="n"/>
      <c r="Q1" s="4" t="n"/>
      <c r="R1" s="4" t="n"/>
      <c r="S1" s="4" t="n"/>
      <c r="T1" s="4" t="n"/>
      <c r="U1" s="4" t="n"/>
      <c r="V1" s="4" t="n"/>
      <c r="W1" s="4" t="n"/>
      <c r="X1" s="4" t="n"/>
      <c r="Y1" s="4" t="n"/>
      <c r="Z1" s="4" t="n"/>
    </row>
    <row r="2" ht="15" customHeight="1" s="371">
      <c r="A2" s="218" t="n"/>
      <c r="B2" s="372" t="n"/>
      <c r="C2" s="373" t="n"/>
      <c r="D2" s="73" t="inlineStr">
        <is>
          <t>PRESUPUESTO Y CONTROL DE OBRA</t>
        </is>
      </c>
      <c r="I2" s="4" t="n"/>
      <c r="J2" s="4" t="n"/>
      <c r="K2" s="4" t="n"/>
      <c r="L2" s="4" t="n"/>
      <c r="M2" s="4" t="n"/>
      <c r="N2" s="4" t="n"/>
      <c r="O2" s="4" t="n"/>
      <c r="P2" s="4" t="n"/>
      <c r="Q2" s="4" t="n"/>
      <c r="R2" s="4" t="n"/>
      <c r="S2" s="4" t="n"/>
      <c r="T2" s="4" t="n"/>
      <c r="U2" s="4" t="n"/>
      <c r="V2" s="4" t="n"/>
      <c r="W2" s="4" t="n"/>
      <c r="X2" s="4" t="n"/>
      <c r="Y2" s="4" t="n"/>
      <c r="Z2" s="4" t="n"/>
    </row>
    <row r="3" ht="15" customHeight="1" s="371">
      <c r="A3" s="218" t="n"/>
      <c r="B3" s="374" t="n"/>
      <c r="C3" s="375" t="n"/>
      <c r="I3" s="4" t="n"/>
      <c r="J3" s="4" t="n"/>
      <c r="K3" s="4" t="n"/>
      <c r="L3" s="4" t="n"/>
      <c r="M3" s="4" t="n"/>
      <c r="N3" s="4" t="n"/>
      <c r="O3" s="4" t="n"/>
      <c r="P3" s="4" t="n"/>
      <c r="Q3" s="4" t="n"/>
      <c r="R3" s="4" t="n"/>
      <c r="S3" s="4" t="n"/>
      <c r="T3" s="4" t="n"/>
      <c r="U3" s="4" t="n"/>
      <c r="V3" s="4" t="n"/>
      <c r="W3" s="4" t="n"/>
      <c r="X3" s="4" t="n"/>
      <c r="Y3" s="4" t="n"/>
      <c r="Z3" s="4" t="n"/>
    </row>
    <row r="4" ht="15" customHeight="1" s="371">
      <c r="A4" s="218" t="n"/>
      <c r="B4" s="374" t="n"/>
      <c r="C4" s="375" t="n"/>
      <c r="D4" s="74" t="inlineStr">
        <is>
          <t>DEPARTAMENTOS F-19  ·  OPCIÓN A · PLANTA BAJA</t>
        </is>
      </c>
      <c r="I4" s="4" t="n"/>
      <c r="J4" s="4" t="n"/>
      <c r="K4" s="4" t="n"/>
      <c r="L4" s="4" t="n"/>
      <c r="M4" s="4" t="n"/>
      <c r="N4" s="4" t="n"/>
      <c r="O4" s="4" t="n"/>
      <c r="P4" s="4" t="n"/>
      <c r="Q4" s="4" t="n"/>
      <c r="R4" s="4" t="n"/>
      <c r="S4" s="4" t="n"/>
      <c r="T4" s="4" t="n"/>
      <c r="U4" s="4" t="n"/>
      <c r="V4" s="4" t="n"/>
      <c r="W4" s="4" t="n"/>
      <c r="X4" s="4" t="n"/>
      <c r="Y4" s="4" t="n"/>
      <c r="Z4" s="4" t="n"/>
    </row>
    <row r="5" ht="15" customHeight="1" s="371">
      <c r="A5" s="218" t="n"/>
      <c r="B5" s="374" t="n"/>
      <c r="C5" s="375" t="n"/>
      <c r="I5" s="4" t="n"/>
      <c r="J5" s="4" t="n"/>
      <c r="K5" s="4" t="n"/>
      <c r="L5" s="4" t="n"/>
      <c r="M5" s="4" t="n"/>
      <c r="N5" s="4" t="n"/>
      <c r="O5" s="4" t="n"/>
      <c r="P5" s="4" t="n"/>
      <c r="Q5" s="4" t="n"/>
      <c r="R5" s="4" t="n"/>
      <c r="S5" s="4" t="n"/>
      <c r="T5" s="4" t="n"/>
      <c r="U5" s="4" t="n"/>
      <c r="V5" s="4" t="n"/>
      <c r="W5" s="4" t="n"/>
      <c r="X5" s="4" t="n"/>
      <c r="Y5" s="4" t="n"/>
      <c r="Z5" s="4" t="n"/>
    </row>
    <row r="6" ht="15" customHeight="1" s="371">
      <c r="A6" s="218" t="n"/>
      <c r="B6" s="376" t="n"/>
      <c r="C6" s="377" t="n"/>
      <c r="I6" s="4" t="n"/>
      <c r="J6" s="4" t="n"/>
      <c r="K6" s="4" t="n"/>
      <c r="L6" s="4" t="n"/>
      <c r="M6" s="4" t="n"/>
      <c r="N6" s="4" t="n"/>
      <c r="O6" s="4" t="n"/>
      <c r="P6" s="4" t="n"/>
      <c r="Q6" s="4" t="n"/>
      <c r="R6" s="4" t="n"/>
      <c r="S6" s="4" t="n"/>
      <c r="T6" s="4" t="n"/>
      <c r="U6" s="4" t="n"/>
      <c r="V6" s="4" t="n"/>
      <c r="W6" s="4" t="n"/>
      <c r="X6" s="4" t="n"/>
      <c r="Y6" s="4" t="n"/>
      <c r="Z6" s="4" t="n"/>
    </row>
    <row r="7">
      <c r="A7" s="218" t="n"/>
      <c r="B7" s="218" t="n"/>
      <c r="C7" s="218" t="n"/>
      <c r="D7" s="218" t="n"/>
      <c r="E7" s="218" t="n"/>
      <c r="F7" s="72" t="n"/>
      <c r="G7" s="218" t="n"/>
      <c r="H7" s="218" t="n"/>
      <c r="I7" s="4" t="n"/>
      <c r="J7" s="4" t="n"/>
      <c r="K7" s="4" t="n"/>
      <c r="L7" s="4" t="n"/>
      <c r="M7" s="4" t="n"/>
      <c r="N7" s="4" t="n"/>
      <c r="O7" s="4" t="n"/>
      <c r="P7" s="4" t="n"/>
      <c r="Q7" s="4" t="n"/>
      <c r="R7" s="4" t="n"/>
      <c r="S7" s="4" t="n"/>
      <c r="T7" s="4" t="n"/>
      <c r="U7" s="4" t="n"/>
      <c r="V7" s="4" t="n"/>
      <c r="W7" s="4" t="n"/>
      <c r="X7" s="4" t="n"/>
      <c r="Y7" s="4" t="n"/>
      <c r="Z7" s="4" t="n"/>
    </row>
    <row r="8">
      <c r="A8" s="218" t="n"/>
      <c r="B8" s="75" t="inlineStr">
        <is>
          <t>DATOS GENERALES DEL PROYECTO  ·  se capturan AQUÍ · las demás pestañas los llaman por fórmula</t>
        </is>
      </c>
      <c r="C8" s="379" t="n"/>
      <c r="D8" s="76" t="n"/>
      <c r="E8" s="218" t="n"/>
      <c r="F8" s="380" t="inlineStr">
        <is>
          <t>PARÁMETROS ECONÓMICOS</t>
        </is>
      </c>
      <c r="G8" s="379" t="n"/>
      <c r="H8" s="381" t="n"/>
      <c r="I8" s="4" t="n"/>
      <c r="J8" s="4" t="n"/>
      <c r="K8" s="4" t="n"/>
      <c r="L8" s="4" t="n"/>
      <c r="M8" s="4" t="n"/>
      <c r="N8" s="4" t="n"/>
      <c r="O8" s="4" t="n"/>
      <c r="P8" s="4" t="n"/>
      <c r="Q8" s="4" t="n"/>
      <c r="R8" s="4" t="n"/>
      <c r="S8" s="4" t="n"/>
      <c r="T8" s="4" t="n"/>
      <c r="U8" s="4" t="n"/>
      <c r="V8" s="4" t="n"/>
      <c r="W8" s="4" t="n"/>
      <c r="X8" s="4" t="n"/>
      <c r="Y8" s="4" t="n"/>
      <c r="Z8" s="4" t="n"/>
    </row>
    <row r="9" ht="15" customHeight="1" s="371">
      <c r="A9" s="218" t="n"/>
      <c r="B9" s="78" t="inlineStr">
        <is>
          <t>ID BIM / PROYECTO</t>
        </is>
      </c>
      <c r="C9" s="88" t="inlineStr">
        <is>
          <t>PRY-0001</t>
        </is>
      </c>
      <c r="D9" s="80" t="n"/>
      <c r="E9" s="218" t="n"/>
      <c r="F9" s="91" t="inlineStr">
        <is>
          <t>% UTILIDAD</t>
        </is>
      </c>
      <c r="G9" s="381" t="n"/>
      <c r="H9" s="82" t="n">
        <v>0.2</v>
      </c>
      <c r="I9" s="4" t="n"/>
      <c r="J9" s="4" t="n"/>
      <c r="K9" s="4" t="n"/>
      <c r="L9" s="4" t="n"/>
      <c r="M9" s="4" t="n"/>
      <c r="N9" s="4" t="n"/>
      <c r="O9" s="4" t="n"/>
      <c r="P9" s="4" t="n"/>
      <c r="Q9" s="4" t="n"/>
      <c r="R9" s="4" t="n"/>
      <c r="S9" s="4" t="n"/>
      <c r="T9" s="4" t="n"/>
      <c r="U9" s="4" t="n"/>
      <c r="V9" s="4" t="n"/>
      <c r="W9" s="4" t="n"/>
      <c r="X9" s="4" t="n"/>
      <c r="Y9" s="4" t="n"/>
      <c r="Z9" s="4" t="n"/>
    </row>
    <row r="10" ht="15" customHeight="1" s="371">
      <c r="A10" s="218" t="n"/>
      <c r="B10" s="78" t="inlineStr">
        <is>
          <t>NOMBRE DEL PROYECTO</t>
        </is>
      </c>
      <c r="C10" s="88" t="inlineStr">
        <is>
          <t>DEPARTAMENTOS F-19</t>
        </is>
      </c>
      <c r="D10" s="80" t="n"/>
      <c r="E10" s="218" t="n"/>
      <c r="F10" s="91" t="inlineStr">
        <is>
          <t>% IVA</t>
        </is>
      </c>
      <c r="G10" s="381" t="n"/>
      <c r="H10" s="82" t="n">
        <v>0</v>
      </c>
      <c r="I10" s="4" t="n"/>
      <c r="J10" s="4" t="n"/>
      <c r="K10" s="4" t="n"/>
      <c r="L10" s="4" t="n"/>
      <c r="M10" s="4" t="n"/>
      <c r="N10" s="4" t="n"/>
      <c r="O10" s="4" t="n"/>
      <c r="P10" s="4" t="n"/>
      <c r="Q10" s="4" t="n"/>
      <c r="R10" s="4" t="n"/>
      <c r="S10" s="4" t="n"/>
      <c r="T10" s="4" t="n"/>
      <c r="U10" s="4" t="n"/>
      <c r="V10" s="4" t="n"/>
      <c r="W10" s="4" t="n"/>
      <c r="X10" s="4" t="n"/>
      <c r="Y10" s="4" t="n"/>
      <c r="Z10" s="4" t="n"/>
    </row>
    <row r="11">
      <c r="A11" s="218" t="n"/>
      <c r="B11" s="78" t="inlineStr">
        <is>
          <t>CONTENEDOR / PRESUPUESTO</t>
        </is>
      </c>
      <c r="C11" s="88" t="inlineStr">
        <is>
          <t>Presupuesto General · OPCIÓN A · SOLO PLANTA BAJA</t>
        </is>
      </c>
      <c r="D11" s="80" t="n"/>
      <c r="E11" s="218" t="n"/>
      <c r="F11" s="91" t="inlineStr">
        <is>
          <t>% ANTICIPO</t>
        </is>
      </c>
      <c r="G11" s="381" t="n"/>
      <c r="H11" s="45" t="n">
        <v>0.75</v>
      </c>
      <c r="I11" s="4" t="n"/>
      <c r="J11" s="4" t="n"/>
      <c r="K11" s="4" t="n"/>
      <c r="L11" s="4" t="n"/>
      <c r="M11" s="4" t="n"/>
      <c r="N11" s="4" t="n"/>
      <c r="O11" s="4" t="n"/>
      <c r="P11" s="4" t="n"/>
      <c r="Q11" s="4" t="n"/>
      <c r="R11" s="4" t="n"/>
      <c r="S11" s="4" t="n"/>
      <c r="T11" s="4" t="n"/>
      <c r="U11" s="4" t="n"/>
      <c r="V11" s="4" t="n"/>
      <c r="W11" s="4" t="n"/>
      <c r="X11" s="4" t="n"/>
      <c r="Y11" s="4" t="n"/>
      <c r="Z11" s="4" t="n"/>
    </row>
    <row r="12" ht="15" customHeight="1" s="371">
      <c r="A12" s="218" t="n"/>
      <c r="B12" s="78" t="inlineStr">
        <is>
          <t>CLIENTE</t>
        </is>
      </c>
      <c r="C12" s="88" t="inlineStr">
        <is>
          <t>FELIPE ORTEGA MUÑOZ</t>
        </is>
      </c>
      <c r="D12" s="80" t="n"/>
      <c r="E12" s="218" t="n"/>
      <c r="F12" s="91" t="inlineStr">
        <is>
          <t>% FINIQUITO</t>
        </is>
      </c>
      <c r="G12" s="381" t="n"/>
      <c r="H12" s="45" t="n">
        <v>0.25</v>
      </c>
      <c r="I12" s="4" t="n"/>
      <c r="J12" s="4" t="n"/>
      <c r="K12" s="4" t="n"/>
      <c r="L12" s="4" t="n"/>
      <c r="M12" s="4" t="n"/>
      <c r="N12" s="4" t="n"/>
      <c r="O12" s="4" t="n"/>
      <c r="P12" s="4" t="n"/>
      <c r="Q12" s="4" t="n"/>
      <c r="R12" s="4" t="n"/>
      <c r="S12" s="4" t="n"/>
      <c r="T12" s="4" t="n"/>
      <c r="U12" s="4" t="n"/>
      <c r="V12" s="4" t="n"/>
      <c r="W12" s="4" t="n"/>
      <c r="X12" s="4" t="n"/>
      <c r="Y12" s="4" t="n"/>
      <c r="Z12" s="4" t="n"/>
    </row>
    <row r="13" ht="15" customHeight="1" s="371">
      <c r="A13" s="218" t="n"/>
      <c r="B13" s="78" t="inlineStr">
        <is>
          <t>REPRESENTANTE DEL CLIENTE</t>
        </is>
      </c>
      <c r="C13" s="88" t="inlineStr">
        <is>
          <t>Felipe Ortega Muñoz — PROPIEDAD</t>
        </is>
      </c>
      <c r="D13" s="80" t="n"/>
      <c r="E13" s="218" t="n"/>
      <c r="F13" s="91" t="inlineStr">
        <is>
          <t>VIGENCIA (días naturales)</t>
        </is>
      </c>
      <c r="G13" s="381" t="n"/>
      <c r="H13" s="83" t="n">
        <v>7</v>
      </c>
      <c r="I13" s="4" t="n"/>
      <c r="J13" s="4" t="n"/>
      <c r="K13" s="4" t="n"/>
      <c r="L13" s="4" t="n"/>
      <c r="M13" s="4" t="n"/>
      <c r="N13" s="4" t="n"/>
      <c r="O13" s="4" t="n"/>
      <c r="P13" s="4" t="n"/>
      <c r="Q13" s="4" t="n"/>
      <c r="R13" s="4" t="n"/>
      <c r="S13" s="4" t="n"/>
      <c r="T13" s="4" t="n"/>
      <c r="U13" s="4" t="n"/>
      <c r="V13" s="4" t="n"/>
      <c r="W13" s="4" t="n"/>
      <c r="X13" s="4" t="n"/>
      <c r="Y13" s="4" t="n"/>
      <c r="Z13" s="4" t="n"/>
    </row>
    <row r="14">
      <c r="A14" s="218" t="n"/>
      <c r="B14" s="78" t="inlineStr">
        <is>
          <t>UBICACIÓN</t>
        </is>
      </c>
      <c r="C14" s="88" t="inlineStr">
        <is>
          <t>Av. 19 Poniente 705, Centro Histórico, Puebla</t>
        </is>
      </c>
      <c r="D14" s="80" t="n"/>
      <c r="E14" s="218" t="n"/>
      <c r="F14" s="91" t="inlineStr">
        <is>
          <t>SEMANAS DE PROGRAMA</t>
        </is>
      </c>
      <c r="G14" s="381" t="n"/>
      <c r="H14" s="83" t="n">
        <v>27</v>
      </c>
      <c r="I14" s="4" t="n"/>
      <c r="J14" s="4" t="n"/>
      <c r="K14" s="4" t="n"/>
      <c r="L14" s="4" t="n"/>
      <c r="M14" s="4" t="n"/>
      <c r="N14" s="4" t="n"/>
      <c r="O14" s="4" t="n"/>
      <c r="P14" s="4" t="n"/>
      <c r="Q14" s="4" t="n"/>
      <c r="R14" s="4" t="n"/>
      <c r="S14" s="4" t="n"/>
      <c r="T14" s="4" t="n"/>
      <c r="U14" s="4" t="n"/>
      <c r="V14" s="4" t="n"/>
      <c r="W14" s="4" t="n"/>
      <c r="X14" s="4" t="n"/>
      <c r="Y14" s="4" t="n"/>
      <c r="Z14" s="4" t="n"/>
    </row>
    <row r="15" ht="15" customHeight="1" s="371">
      <c r="A15" s="218" t="n"/>
      <c r="B15" s="78" t="inlineStr">
        <is>
          <t>FOLIO CATASTRAL</t>
        </is>
      </c>
      <c r="C15" s="88" t="inlineStr">
        <is>
          <t>CA 17/022</t>
        </is>
      </c>
      <c r="D15" s="80" t="n"/>
      <c r="E15" s="218" t="n"/>
      <c r="F15" s="72" t="n"/>
      <c r="G15" s="218" t="n"/>
      <c r="H15" s="218" t="n"/>
      <c r="I15" s="4" t="n"/>
      <c r="J15" s="4" t="n"/>
      <c r="K15" s="4" t="n"/>
      <c r="L15" s="4" t="n"/>
      <c r="M15" s="4" t="n"/>
      <c r="N15" s="4" t="n"/>
      <c r="O15" s="4" t="n"/>
      <c r="P15" s="4" t="n"/>
      <c r="Q15" s="4" t="n"/>
      <c r="R15" s="4" t="n"/>
      <c r="S15" s="4" t="n"/>
      <c r="T15" s="4" t="n"/>
      <c r="U15" s="4" t="n"/>
      <c r="V15" s="4" t="n"/>
      <c r="W15" s="4" t="n"/>
      <c r="X15" s="4" t="n"/>
      <c r="Y15" s="4" t="n"/>
      <c r="Z15" s="4" t="n"/>
    </row>
    <row r="16">
      <c r="A16" s="218" t="n"/>
      <c r="B16" s="78" t="inlineStr">
        <is>
          <t>SUPERFICIE DEL PREDIO (m²)</t>
        </is>
      </c>
      <c r="C16" s="84" t="n">
        <v>81.23999999999999</v>
      </c>
      <c r="D16" s="85" t="n"/>
      <c r="E16" s="218" t="n"/>
      <c r="F16" s="86" t="inlineStr">
        <is>
          <t>Cambiar % UTILIDAD o % IVA recalcula TODOS los precios unitarios.</t>
        </is>
      </c>
      <c r="G16" s="218" t="n"/>
      <c r="H16" s="218" t="n"/>
      <c r="I16" s="4" t="n"/>
      <c r="J16" s="4" t="n"/>
      <c r="K16" s="4" t="n"/>
      <c r="L16" s="4" t="n"/>
      <c r="M16" s="4" t="n"/>
      <c r="N16" s="4" t="n"/>
      <c r="O16" s="4" t="n"/>
      <c r="P16" s="4" t="n"/>
      <c r="Q16" s="4" t="n"/>
      <c r="R16" s="4" t="n"/>
      <c r="S16" s="4" t="n"/>
      <c r="T16" s="4" t="n"/>
      <c r="U16" s="4" t="n"/>
      <c r="V16" s="4" t="n"/>
      <c r="W16" s="4" t="n"/>
      <c r="X16" s="4" t="n"/>
      <c r="Y16" s="4" t="n"/>
      <c r="Z16" s="4" t="n"/>
    </row>
    <row r="17" ht="15" customHeight="1" s="371">
      <c r="A17" s="218" t="n"/>
      <c r="B17" s="78" t="inlineStr">
        <is>
          <t>SUPERFICIE CONSTRUIDA (m²)</t>
        </is>
      </c>
      <c r="C17" s="84" t="n">
        <v>81.23999999999999</v>
      </c>
      <c r="D17" s="85" t="n"/>
      <c r="E17" s="218" t="n"/>
      <c r="F17" s="86" t="inlineStr">
        <is>
          <t>La fecha de inicio DEBE ser lunes: de ella depende el corte semanal.</t>
        </is>
      </c>
      <c r="G17" s="218" t="n"/>
      <c r="H17" s="218" t="n"/>
      <c r="I17" s="4" t="n"/>
      <c r="J17" s="4" t="n"/>
      <c r="K17" s="4" t="n"/>
      <c r="L17" s="4" t="n"/>
      <c r="M17" s="4" t="n"/>
      <c r="N17" s="4" t="n"/>
      <c r="O17" s="4" t="n"/>
      <c r="P17" s="4" t="n"/>
      <c r="Q17" s="4" t="n"/>
      <c r="R17" s="4" t="n"/>
      <c r="S17" s="4" t="n"/>
      <c r="T17" s="4" t="n"/>
      <c r="U17" s="4" t="n"/>
      <c r="V17" s="4" t="n"/>
      <c r="W17" s="4" t="n"/>
      <c r="X17" s="4" t="n"/>
      <c r="Y17" s="4" t="n"/>
      <c r="Z17" s="4" t="n"/>
    </row>
    <row r="18" ht="15" customHeight="1" s="371">
      <c r="A18" s="218" t="n"/>
      <c r="B18" s="78" t="inlineStr">
        <is>
          <t>NIVELES A CONSTRUIR (N)</t>
        </is>
      </c>
      <c r="C18" s="84" t="n">
        <v>1</v>
      </c>
      <c r="D18" s="85" t="n"/>
      <c r="E18" s="218" t="n"/>
      <c r="F18" s="72" t="n"/>
      <c r="G18" s="218" t="n"/>
      <c r="H18" s="218" t="n"/>
      <c r="I18" s="4" t="n"/>
      <c r="J18" s="4" t="n"/>
      <c r="K18" s="4" t="n"/>
      <c r="L18" s="4" t="n"/>
      <c r="M18" s="4" t="n"/>
      <c r="N18" s="4" t="n"/>
      <c r="O18" s="4" t="n"/>
      <c r="P18" s="4" t="n"/>
      <c r="Q18" s="4" t="n"/>
      <c r="R18" s="4" t="n"/>
      <c r="S18" s="4" t="n"/>
      <c r="T18" s="4" t="n"/>
      <c r="U18" s="4" t="n"/>
      <c r="V18" s="4" t="n"/>
      <c r="W18" s="4" t="n"/>
      <c r="X18" s="4" t="n"/>
      <c r="Y18" s="4" t="n"/>
      <c r="Z18" s="4" t="n"/>
    </row>
    <row r="19">
      <c r="A19" s="218" t="n"/>
      <c r="B19" s="78" t="inlineStr">
        <is>
          <t>EMPRESA</t>
        </is>
      </c>
      <c r="C19" s="88" t="inlineStr">
        <is>
          <t>DRAVYA ESTUDIO DE ARQUITECTURA</t>
        </is>
      </c>
      <c r="D19" s="80" t="n"/>
      <c r="E19" s="218" t="n"/>
      <c r="F19" s="177" t="inlineStr">
        <is>
          <t>Precios vigentes 7 días naturales desde la fecha de emisión. Pasado ese plazo los precios de materiales y mano de obra se revisan antes de contratar.</t>
        </is>
      </c>
      <c r="G19" s="218" t="n"/>
      <c r="H19" s="218" t="n"/>
      <c r="I19" s="4" t="n"/>
      <c r="J19" s="4" t="n"/>
      <c r="K19" s="4" t="n"/>
      <c r="L19" s="4" t="n"/>
      <c r="M19" s="4" t="n"/>
      <c r="N19" s="4" t="n"/>
      <c r="O19" s="4" t="n"/>
      <c r="P19" s="4" t="n"/>
      <c r="Q19" s="4" t="n"/>
      <c r="R19" s="4" t="n"/>
      <c r="S19" s="4" t="n"/>
      <c r="T19" s="4" t="n"/>
      <c r="U19" s="4" t="n"/>
      <c r="V19" s="4" t="n"/>
      <c r="W19" s="4" t="n"/>
      <c r="X19" s="4" t="n"/>
      <c r="Y19" s="4" t="n"/>
      <c r="Z19" s="4" t="n"/>
    </row>
    <row r="20" ht="15" customHeight="1" s="371">
      <c r="A20" s="218" t="n"/>
      <c r="B20" s="78" t="inlineStr">
        <is>
          <t>ELABORÓ</t>
        </is>
      </c>
      <c r="C20" s="88" t="inlineStr">
        <is>
          <t>MARIA FERNANDA GARCIA</t>
        </is>
      </c>
      <c r="D20" s="80" t="n"/>
      <c r="E20" s="218" t="n"/>
      <c r="F20" s="437" t="inlineStr">
        <is>
          <t>ROLES Y AUTORIZACIONES</t>
        </is>
      </c>
      <c r="L20" s="4" t="n"/>
      <c r="M20" s="4" t="n"/>
      <c r="N20" s="4" t="n"/>
      <c r="O20" s="4" t="n"/>
      <c r="P20" s="4" t="n"/>
      <c r="Q20" s="4" t="n"/>
      <c r="R20" s="4" t="n"/>
      <c r="S20" s="4" t="n"/>
      <c r="T20" s="4" t="n"/>
      <c r="U20" s="4" t="n"/>
      <c r="V20" s="4" t="n"/>
      <c r="W20" s="4" t="n"/>
      <c r="X20" s="4" t="n"/>
      <c r="Y20" s="4" t="n"/>
      <c r="Z20" s="4" t="n"/>
    </row>
    <row r="21" ht="15" customHeight="1" s="371">
      <c r="A21" s="218" t="n"/>
      <c r="B21" s="78" t="inlineStr">
        <is>
          <t>REVISÓ</t>
        </is>
      </c>
      <c r="C21" s="88" t="inlineStr">
        <is>
          <t>SERGIO GARCIA</t>
        </is>
      </c>
      <c r="D21" s="80" t="n"/>
      <c r="E21" s="218" t="n"/>
      <c r="F21" s="438" t="inlineStr">
        <is>
          <t>ROL</t>
        </is>
      </c>
      <c r="G21" s="218" t="n"/>
      <c r="H21" s="438" t="inlineStr">
        <is>
          <t>NOMBRE</t>
        </is>
      </c>
      <c r="I21" s="4" t="n"/>
      <c r="J21" s="438" t="inlineStr">
        <is>
          <t>QUÉ AUTORIZA</t>
        </is>
      </c>
      <c r="K21" s="4" t="n"/>
      <c r="L21" s="4" t="n"/>
      <c r="M21" s="4" t="n"/>
      <c r="N21" s="4" t="n"/>
      <c r="O21" s="4" t="n"/>
      <c r="P21" s="4" t="n"/>
      <c r="Q21" s="4" t="n"/>
      <c r="R21" s="4" t="n"/>
      <c r="S21" s="4" t="n"/>
      <c r="T21" s="4" t="n"/>
      <c r="U21" s="4" t="n"/>
      <c r="V21" s="4" t="n"/>
      <c r="W21" s="4" t="n"/>
      <c r="X21" s="4" t="n"/>
      <c r="Y21" s="4" t="n"/>
      <c r="Z21" s="4" t="n"/>
    </row>
    <row r="22" ht="15" customHeight="1" s="371">
      <c r="A22" s="218" t="n"/>
      <c r="B22" s="78" t="inlineStr">
        <is>
          <t>APROBÓ</t>
        </is>
      </c>
      <c r="C22" s="88" t="inlineStr">
        <is>
          <t>STEFANNO PASCUALLI</t>
        </is>
      </c>
      <c r="D22" s="80" t="n"/>
      <c r="E22" s="218" t="n"/>
      <c r="F22" s="439" t="inlineStr">
        <is>
          <t>Residente de obra</t>
        </is>
      </c>
      <c r="G22" s="440" t="n"/>
      <c r="H22" s="441">
        <f>$C$23</f>
        <v/>
      </c>
      <c r="I22" s="440" t="n"/>
      <c r="J22" s="439" t="inlineStr">
        <is>
          <t>Levanta la requisición</t>
        </is>
      </c>
      <c r="K22" s="440" t="n"/>
      <c r="L22" s="4" t="n"/>
      <c r="M22" s="4" t="n"/>
      <c r="N22" s="4" t="n"/>
      <c r="O22" s="4" t="n"/>
      <c r="P22" s="4" t="n"/>
      <c r="Q22" s="4" t="n"/>
      <c r="R22" s="4" t="n"/>
      <c r="S22" s="4" t="n"/>
      <c r="T22" s="4" t="n"/>
      <c r="U22" s="4" t="n"/>
      <c r="V22" s="4" t="n"/>
      <c r="W22" s="4" t="n"/>
      <c r="X22" s="4" t="n"/>
      <c r="Y22" s="4" t="n"/>
      <c r="Z22" s="4" t="n"/>
    </row>
    <row r="23" ht="15" customHeight="1" s="371">
      <c r="A23" s="218" t="n"/>
      <c r="B23" s="78" t="inlineStr">
        <is>
          <t>RESIDENTE DE OBRA</t>
        </is>
      </c>
      <c r="C23" s="88" t="inlineStr">
        <is>
          <t>STEFANNO PASCUALLI</t>
        </is>
      </c>
      <c r="D23" s="80" t="n"/>
      <c r="E23" s="218" t="n"/>
      <c r="F23" s="439" t="inlineStr">
        <is>
          <t>Supervisor de obra</t>
        </is>
      </c>
      <c r="G23" s="440" t="n"/>
      <c r="H23" s="441" t="inlineStr"/>
      <c r="I23" s="440" t="n"/>
      <c r="J23" s="439" t="inlineStr">
        <is>
          <t>Valida la requisición</t>
        </is>
      </c>
      <c r="K23" s="440" t="n"/>
      <c r="L23" s="4" t="n"/>
      <c r="M23" s="4" t="n"/>
      <c r="N23" s="4" t="n"/>
      <c r="O23" s="4" t="n"/>
      <c r="P23" s="4" t="n"/>
      <c r="Q23" s="4" t="n"/>
      <c r="R23" s="4" t="n"/>
      <c r="S23" s="4" t="n"/>
      <c r="T23" s="4" t="n"/>
      <c r="U23" s="4" t="n"/>
      <c r="V23" s="4" t="n"/>
      <c r="W23" s="4" t="n"/>
      <c r="X23" s="4" t="n"/>
      <c r="Y23" s="4" t="n"/>
      <c r="Z23" s="4" t="n"/>
    </row>
    <row r="24" ht="15" customHeight="1" s="371">
      <c r="A24" s="218" t="n"/>
      <c r="B24" s="78" t="inlineStr">
        <is>
          <t>VERSIÓN DE PRESUPUESTO</t>
        </is>
      </c>
      <c r="C24" s="88" t="inlineStr">
        <is>
          <t>V11</t>
        </is>
      </c>
      <c r="D24" s="80" t="n"/>
      <c r="E24" s="218" t="n"/>
      <c r="F24" s="439" t="inlineStr">
        <is>
          <t>Coordinador de proyectos</t>
        </is>
      </c>
      <c r="G24" s="440" t="n"/>
      <c r="H24" s="441">
        <f>$C$21</f>
        <v/>
      </c>
      <c r="I24" s="440" t="n"/>
      <c r="J24" s="439" t="inlineStr">
        <is>
          <t>Solicitada → Aprobada</t>
        </is>
      </c>
      <c r="K24" s="440" t="n"/>
      <c r="L24" s="4" t="n"/>
      <c r="M24" s="4" t="n"/>
      <c r="N24" s="4" t="n"/>
      <c r="O24" s="4" t="n"/>
      <c r="P24" s="4" t="n"/>
      <c r="Q24" s="4" t="n"/>
      <c r="R24" s="4" t="n"/>
      <c r="S24" s="4" t="n"/>
      <c r="T24" s="4" t="n"/>
      <c r="U24" s="4" t="n"/>
      <c r="V24" s="4" t="n"/>
      <c r="W24" s="4" t="n"/>
      <c r="X24" s="4" t="n"/>
      <c r="Y24" s="4" t="n"/>
      <c r="Z24" s="4" t="n"/>
    </row>
    <row r="25" ht="15" customHeight="1" s="371">
      <c r="A25" s="218" t="n"/>
      <c r="B25" s="78" t="inlineStr">
        <is>
          <t>REVISIÓN DE PROYECTO</t>
        </is>
      </c>
      <c r="C25" s="88" t="inlineStr">
        <is>
          <t>REV.04</t>
        </is>
      </c>
      <c r="D25" s="80" t="n"/>
      <c r="E25" s="218" t="n"/>
      <c r="F25" s="439" t="inlineStr">
        <is>
          <t>Administrador de finanzas</t>
        </is>
      </c>
      <c r="G25" s="440" t="n"/>
      <c r="H25" s="441" t="inlineStr"/>
      <c r="I25" s="440" t="n"/>
      <c r="J25" s="439" t="inlineStr">
        <is>
          <t>Aprobada → Pagada</t>
        </is>
      </c>
      <c r="K25" s="440" t="n"/>
      <c r="L25" s="4" t="n"/>
      <c r="M25" s="4" t="n"/>
      <c r="N25" s="4" t="n"/>
      <c r="O25" s="4" t="n"/>
      <c r="P25" s="4" t="n"/>
      <c r="Q25" s="4" t="n"/>
      <c r="R25" s="4" t="n"/>
      <c r="S25" s="4" t="n"/>
      <c r="T25" s="4" t="n"/>
      <c r="U25" s="4" t="n"/>
      <c r="V25" s="4" t="n"/>
      <c r="W25" s="4" t="n"/>
      <c r="X25" s="4" t="n"/>
      <c r="Y25" s="4" t="n"/>
      <c r="Z25" s="4" t="n"/>
    </row>
    <row r="26" ht="15" customHeight="1" s="371">
      <c r="A26" s="218" t="n"/>
      <c r="B26" s="78" t="inlineStr">
        <is>
          <t>FECHA DE EMISIÓN</t>
        </is>
      </c>
      <c r="C26" s="89" t="n">
        <v>46238</v>
      </c>
      <c r="D26" s="90" t="n"/>
      <c r="E26" s="218" t="n"/>
      <c r="F26" s="442" t="inlineStr">
        <is>
          <t>ETAPA BIM ACTUAL</t>
        </is>
      </c>
      <c r="G26" s="440" t="n"/>
      <c r="H26" s="443" t="inlineStr">
        <is>
          <t>OB · Obra en ejecución</t>
        </is>
      </c>
      <c r="I26" s="440" t="n"/>
      <c r="J26" s="4" t="n"/>
      <c r="K26" s="4" t="n"/>
      <c r="L26" s="4" t="n"/>
      <c r="M26" s="4" t="n"/>
      <c r="N26" s="4" t="n"/>
      <c r="O26" s="4" t="n"/>
      <c r="P26" s="4" t="n"/>
      <c r="Q26" s="4" t="n"/>
      <c r="R26" s="4" t="n"/>
      <c r="S26" s="4" t="n"/>
      <c r="T26" s="4" t="n"/>
      <c r="U26" s="4" t="n"/>
      <c r="V26" s="4" t="n"/>
      <c r="W26" s="4" t="n"/>
      <c r="X26" s="4" t="n"/>
      <c r="Y26" s="4" t="n"/>
      <c r="Z26" s="4" t="n"/>
    </row>
    <row r="27" ht="11.25" customHeight="1" s="371">
      <c r="A27" s="218" t="n"/>
      <c r="B27" s="78" t="inlineStr">
        <is>
          <t>FECHA DE INICIO DE OBRA</t>
        </is>
      </c>
      <c r="C27" s="89" t="n">
        <v>46244</v>
      </c>
      <c r="D27" s="90" t="n"/>
      <c r="E27" s="218" t="n"/>
      <c r="F27" s="91" t="n"/>
      <c r="G27" s="65" t="n"/>
      <c r="I27" s="4" t="n"/>
      <c r="J27" s="4" t="n"/>
      <c r="K27" s="4" t="n"/>
      <c r="L27" s="4" t="n"/>
      <c r="M27" s="4" t="n"/>
      <c r="N27" s="4" t="n"/>
      <c r="O27" s="4" t="n"/>
      <c r="P27" s="4" t="n"/>
      <c r="Q27" s="4" t="n"/>
      <c r="R27" s="4" t="n"/>
      <c r="S27" s="4" t="n"/>
      <c r="T27" s="4" t="n"/>
      <c r="U27" s="4" t="n"/>
      <c r="V27" s="4" t="n"/>
      <c r="W27" s="4" t="n"/>
      <c r="X27" s="4" t="n"/>
      <c r="Y27" s="4" t="n"/>
      <c r="Z27" s="4" t="n"/>
    </row>
    <row r="28" ht="15" customHeight="1" s="371">
      <c r="A28" s="218" t="n"/>
      <c r="B28" s="78" t="inlineStr">
        <is>
          <t>FECHA DE CORTE DEL CONTROL</t>
        </is>
      </c>
      <c r="C28" s="89" t="n">
        <v>46238</v>
      </c>
      <c r="D28" s="90" t="n"/>
      <c r="E28" s="218" t="n"/>
      <c r="F28" s="72" t="n"/>
      <c r="G28" s="218" t="n"/>
      <c r="H28" s="218" t="n"/>
      <c r="I28" s="4" t="n"/>
      <c r="J28" s="4" t="n"/>
      <c r="K28" s="4" t="n"/>
      <c r="L28" s="4" t="n"/>
      <c r="M28" s="4" t="n"/>
      <c r="N28" s="4" t="n"/>
      <c r="O28" s="4" t="n"/>
      <c r="P28" s="4" t="n"/>
      <c r="Q28" s="4" t="n"/>
      <c r="R28" s="4" t="n"/>
      <c r="S28" s="4" t="n"/>
      <c r="T28" s="4" t="n"/>
      <c r="U28" s="4" t="n"/>
      <c r="V28" s="4" t="n"/>
      <c r="W28" s="4" t="n"/>
      <c r="X28" s="4" t="n"/>
      <c r="Y28" s="4" t="n"/>
      <c r="Z28" s="4" t="n"/>
    </row>
    <row r="29" ht="15.75" customHeight="1" s="371">
      <c r="A29" s="218" t="n"/>
      <c r="B29" s="218" t="n"/>
      <c r="C29" s="218" t="n"/>
      <c r="D29" s="218" t="n"/>
      <c r="E29" s="218" t="n"/>
      <c r="F29" s="437" t="inlineStr">
        <is>
          <t>ESQUEMA DE COBRANZA  ·  los tramos los define el cronograma, no una fecha</t>
        </is>
      </c>
      <c r="L29" s="4" t="n"/>
      <c r="M29" s="4" t="n"/>
      <c r="N29" s="4" t="n"/>
      <c r="O29" s="4" t="n"/>
      <c r="P29" s="4" t="n"/>
      <c r="Q29" s="4" t="n"/>
      <c r="R29" s="4" t="n"/>
      <c r="S29" s="4" t="n"/>
      <c r="T29" s="4" t="n"/>
      <c r="U29" s="4" t="n"/>
      <c r="V29" s="4" t="n"/>
      <c r="W29" s="4" t="n"/>
      <c r="X29" s="4" t="n"/>
      <c r="Y29" s="4" t="n"/>
      <c r="Z29" s="4" t="n"/>
    </row>
    <row r="30" ht="18" customHeight="1" s="371">
      <c r="A30" s="218" t="n"/>
      <c r="B30" s="62" t="inlineStr">
        <is>
          <t>RESUMEN EJECUTIVO  ·  se calcula solo desde las demás pestañas</t>
        </is>
      </c>
      <c r="C30" s="379" t="n"/>
      <c r="D30" s="381" t="n"/>
      <c r="E30" s="218" t="n"/>
      <c r="F30" s="438" t="inlineStr">
        <is>
          <t>PAGO</t>
        </is>
      </c>
      <c r="G30" s="438" t="inlineStr">
        <is>
          <t>%</t>
        </is>
      </c>
      <c r="H30" s="438" t="inlineStr">
        <is>
          <t>MONTO</t>
        </is>
      </c>
      <c r="I30" s="438" t="inlineStr">
        <is>
          <t>SEMANA DE CORTE</t>
        </is>
      </c>
      <c r="J30" s="438" t="inlineStr">
        <is>
          <t>COBRADO</t>
        </is>
      </c>
      <c r="K30" s="438" t="inlineStr">
        <is>
          <t>SALDO</t>
        </is>
      </c>
      <c r="L30" s="4" t="n"/>
      <c r="M30" s="4" t="n"/>
      <c r="N30" s="4" t="n"/>
      <c r="O30" s="4" t="n"/>
      <c r="P30" s="4" t="n"/>
      <c r="Q30" s="4" t="n"/>
      <c r="R30" s="4" t="n"/>
      <c r="S30" s="4" t="n"/>
      <c r="T30" s="4" t="n"/>
      <c r="U30" s="4" t="n"/>
      <c r="V30" s="4" t="n"/>
      <c r="W30" s="4" t="n"/>
      <c r="X30" s="4" t="n"/>
      <c r="Y30" s="4" t="n"/>
      <c r="Z30" s="4" t="n"/>
    </row>
    <row r="31" ht="15" customHeight="1" s="371">
      <c r="A31" s="218" t="n"/>
      <c r="B31" s="78" t="inlineStr">
        <is>
          <t>SUBTOTAL COSTO DIRECTO</t>
        </is>
      </c>
      <c r="C31" s="381" t="n"/>
      <c r="D31" s="95">
        <f>PRESUPUESTO!$C$197</f>
        <v/>
      </c>
      <c r="E31" s="218" t="n"/>
      <c r="F31" s="442" t="inlineStr">
        <is>
          <t>ANTICIPO DE OBRA</t>
        </is>
      </c>
      <c r="G31" s="444" t="n">
        <v>0.6</v>
      </c>
      <c r="H31" s="445">
        <f>$D$33*$G31</f>
        <v/>
      </c>
      <c r="I31" s="446">
        <f>IFERROR(MATCH($D$33*SUM($G$31:$G31),'FLUJO SEMANAL'!$D$148:$AD$148,1)+1,"—")</f>
        <v/>
      </c>
      <c r="J31" s="447">
        <f>SUMIF($H$38:$H$49,$F31,$G$38:$G$49)</f>
        <v/>
      </c>
      <c r="K31" s="445">
        <f>$H31-$J31</f>
        <v/>
      </c>
      <c r="L31" s="4" t="n"/>
      <c r="M31" s="4" t="n"/>
      <c r="N31" s="4" t="n"/>
      <c r="O31" s="4" t="n"/>
      <c r="P31" s="4" t="n"/>
      <c r="Q31" s="4" t="n"/>
      <c r="R31" s="4" t="n"/>
      <c r="S31" s="4" t="n"/>
      <c r="T31" s="4" t="n"/>
      <c r="U31" s="4" t="n"/>
      <c r="V31" s="4" t="n"/>
      <c r="W31" s="4" t="n"/>
      <c r="X31" s="4" t="n"/>
      <c r="Y31" s="4" t="n"/>
      <c r="Z31" s="4" t="n"/>
    </row>
    <row r="32" ht="15" customHeight="1" s="371">
      <c r="A32" s="218" t="n"/>
      <c r="B32" s="78" t="inlineStr">
        <is>
          <t>IVA APLICADO</t>
        </is>
      </c>
      <c r="C32" s="381" t="n"/>
      <c r="D32" s="95">
        <f>PRESUPUESTO!$C$198</f>
        <v/>
      </c>
      <c r="E32" s="218" t="n"/>
      <c r="F32" s="442" t="inlineStr">
        <is>
          <t>SEGUNDO PAGO</t>
        </is>
      </c>
      <c r="G32" s="444" t="n">
        <v>0.2</v>
      </c>
      <c r="H32" s="445">
        <f>$D$33*$G32</f>
        <v/>
      </c>
      <c r="I32" s="446">
        <f>IFERROR(MATCH($D$33*SUM($G$31:$G32),'FLUJO SEMANAL'!$D$148:$AD$148,1)+1,"—")</f>
        <v/>
      </c>
      <c r="J32" s="447">
        <f>SUMIF($H$38:$H$49,$F32,$G$38:$G$49)</f>
        <v/>
      </c>
      <c r="K32" s="445">
        <f>$H32-$J32</f>
        <v/>
      </c>
      <c r="L32" s="4" t="n"/>
      <c r="M32" s="4" t="n"/>
      <c r="N32" s="4" t="n"/>
      <c r="O32" s="4" t="n"/>
      <c r="P32" s="4" t="n"/>
      <c r="Q32" s="4" t="n"/>
      <c r="R32" s="4" t="n"/>
      <c r="S32" s="4" t="n"/>
      <c r="T32" s="4" t="n"/>
      <c r="U32" s="4" t="n"/>
      <c r="V32" s="4" t="n"/>
      <c r="W32" s="4" t="n"/>
      <c r="X32" s="4" t="n"/>
      <c r="Y32" s="4" t="n"/>
      <c r="Z32" s="4" t="n"/>
    </row>
    <row r="33" ht="15" customHeight="1" s="371">
      <c r="A33" s="218" t="n"/>
      <c r="B33" s="78" t="inlineStr">
        <is>
          <t>TOTAL DEL PRESUPUESTO</t>
        </is>
      </c>
      <c r="C33" s="381" t="n"/>
      <c r="D33" s="95">
        <f>PRESUPUESTO!$E$197</f>
        <v/>
      </c>
      <c r="E33" s="218" t="n"/>
      <c r="F33" s="442" t="inlineStr">
        <is>
          <t>FINIQUITO</t>
        </is>
      </c>
      <c r="G33" s="444" t="n">
        <v>0.2</v>
      </c>
      <c r="H33" s="445">
        <f>$D$33*$G33</f>
        <v/>
      </c>
      <c r="I33" s="446">
        <f>IFERROR(MATCH($D$33*SUM($G$31:$G33),'FLUJO SEMANAL'!$D$148:$AD$148,1)+1,"—")</f>
        <v/>
      </c>
      <c r="J33" s="447">
        <f>SUMIF($H$38:$H$49,$F33,$G$38:$G$49)</f>
        <v/>
      </c>
      <c r="K33" s="445">
        <f>$H33-$J33</f>
        <v/>
      </c>
      <c r="L33" s="4" t="n"/>
      <c r="M33" s="4" t="n"/>
      <c r="N33" s="4" t="n"/>
      <c r="O33" s="4" t="n"/>
      <c r="P33" s="4" t="n"/>
      <c r="Q33" s="4" t="n"/>
      <c r="R33" s="4" t="n"/>
      <c r="S33" s="4" t="n"/>
      <c r="T33" s="4" t="n"/>
      <c r="U33" s="4" t="n"/>
      <c r="V33" s="4" t="n"/>
      <c r="W33" s="4" t="n"/>
      <c r="X33" s="4" t="n"/>
      <c r="Y33" s="4" t="n"/>
      <c r="Z33" s="4" t="n"/>
    </row>
    <row r="34" ht="15" customHeight="1" s="371">
      <c r="A34" s="218" t="n"/>
      <c r="B34" s="78" t="inlineStr">
        <is>
          <t>ANTICIPO A SOLICITAR</t>
        </is>
      </c>
      <c r="C34" s="381" t="n"/>
      <c r="D34" s="95">
        <f>$D$33*$H$11</f>
        <v/>
      </c>
      <c r="E34" s="218" t="n"/>
      <c r="F34" s="448" t="inlineStr">
        <is>
          <t>SUMA DE PORCENTAJES</t>
        </is>
      </c>
      <c r="G34" s="449">
        <f>SUM($G$31:$G$33)</f>
        <v/>
      </c>
      <c r="H34" s="450">
        <f>IF(ROUND($G$34,4)=1,"CORRECTO","⚠ DEBE SUMAR 100%")</f>
        <v/>
      </c>
      <c r="I34" s="440" t="n"/>
      <c r="J34" s="445">
        <f>SUM($J$31:$J$33)</f>
        <v/>
      </c>
      <c r="K34" s="445">
        <f>SUM($K$31:$K$33)</f>
        <v/>
      </c>
      <c r="L34" s="4" t="n"/>
      <c r="M34" s="4" t="n"/>
      <c r="N34" s="4" t="n"/>
      <c r="O34" s="4" t="n"/>
      <c r="P34" s="4" t="n"/>
      <c r="Q34" s="4" t="n"/>
      <c r="R34" s="4" t="n"/>
      <c r="S34" s="4" t="n"/>
      <c r="T34" s="4" t="n"/>
      <c r="U34" s="4" t="n"/>
      <c r="V34" s="4" t="n"/>
      <c r="W34" s="4" t="n"/>
      <c r="X34" s="4" t="n"/>
      <c r="Y34" s="4" t="n"/>
      <c r="Z34" s="4" t="n"/>
    </row>
    <row r="35" ht="15" customHeight="1" s="371">
      <c r="A35" s="218" t="n"/>
      <c r="B35" s="78" t="inlineStr">
        <is>
          <t>FINIQUITO</t>
        </is>
      </c>
      <c r="C35" s="381" t="n"/>
      <c r="D35" s="95">
        <f>$D$33*$H$12</f>
        <v/>
      </c>
      <c r="E35" s="218" t="n"/>
      <c r="J35" s="4" t="n"/>
      <c r="K35" s="4" t="n"/>
      <c r="L35" s="4" t="n"/>
      <c r="M35" s="4" t="n"/>
      <c r="N35" s="4" t="n"/>
      <c r="O35" s="4" t="n"/>
      <c r="P35" s="4" t="n"/>
      <c r="Q35" s="4" t="n"/>
      <c r="R35" s="4" t="n"/>
      <c r="S35" s="4" t="n"/>
      <c r="T35" s="4" t="n"/>
      <c r="U35" s="4" t="n"/>
      <c r="V35" s="4" t="n"/>
      <c r="W35" s="4" t="n"/>
      <c r="X35" s="4" t="n"/>
      <c r="Y35" s="4" t="n"/>
      <c r="Z35" s="4" t="n"/>
    </row>
    <row r="36" ht="15" customHeight="1" s="371">
      <c r="A36" s="218" t="n"/>
      <c r="B36" s="78" t="inlineStr">
        <is>
          <t>PRECIO POR m² CONSTRUIDO</t>
        </is>
      </c>
      <c r="C36" s="381" t="n"/>
      <c r="D36" s="95">
        <f>IFERROR($D$33/$C$17,0)</f>
        <v/>
      </c>
      <c r="E36" s="218" t="n"/>
      <c r="F36" s="437" t="inlineStr">
        <is>
          <t>PARCIALIDADES RECIBIDAS  ·  el cliente casi nunca paga el tramo completo de una vez</t>
        </is>
      </c>
      <c r="L36" s="4" t="n"/>
      <c r="M36" s="4" t="n"/>
      <c r="N36" s="4" t="n"/>
      <c r="O36" s="4" t="n"/>
      <c r="P36" s="4" t="n"/>
      <c r="Q36" s="4" t="n"/>
      <c r="R36" s="4" t="n"/>
      <c r="S36" s="4" t="n"/>
      <c r="T36" s="4" t="n"/>
      <c r="U36" s="4" t="n"/>
      <c r="V36" s="4" t="n"/>
      <c r="W36" s="4" t="n"/>
      <c r="X36" s="4" t="n"/>
      <c r="Y36" s="4" t="n"/>
      <c r="Z36" s="4" t="n"/>
    </row>
    <row r="37" ht="15" customHeight="1" s="371">
      <c r="A37" s="218" t="n"/>
      <c r="B37" s="78" t="inlineStr">
        <is>
          <t>VIGENCIA DE LA COTIZACIÓN</t>
        </is>
      </c>
      <c r="C37" s="381" t="n"/>
      <c r="D37" s="96">
        <f>$C$26+$H$13</f>
        <v/>
      </c>
      <c r="E37" s="218" t="n"/>
      <c r="F37" s="438" t="inlineStr">
        <is>
          <t>FECHA</t>
        </is>
      </c>
      <c r="G37" s="438" t="inlineStr">
        <is>
          <t>MONTO</t>
        </is>
      </c>
      <c r="H37" s="438" t="inlineStr">
        <is>
          <t>SE APLICA A</t>
        </is>
      </c>
      <c r="I37" s="438" t="inlineStr">
        <is>
          <t>FORMA DE PAGO</t>
        </is>
      </c>
      <c r="J37" s="438" t="inlineStr">
        <is>
          <t>FOLIO MOVIMIENTO</t>
        </is>
      </c>
      <c r="K37" s="438" t="inlineStr">
        <is>
          <t>NOTAS</t>
        </is>
      </c>
      <c r="L37" s="4" t="n"/>
      <c r="M37" s="4" t="n"/>
      <c r="N37" s="4" t="n"/>
      <c r="O37" s="4" t="n"/>
      <c r="P37" s="4" t="n"/>
      <c r="Q37" s="4" t="n"/>
      <c r="R37" s="4" t="n"/>
      <c r="S37" s="4" t="n"/>
      <c r="T37" s="4" t="n"/>
      <c r="U37" s="4" t="n"/>
      <c r="V37" s="4" t="n"/>
      <c r="W37" s="4" t="n"/>
      <c r="X37" s="4" t="n"/>
      <c r="Y37" s="4" t="n"/>
      <c r="Z37" s="4" t="n"/>
    </row>
    <row r="38" ht="15" customHeight="1" s="371">
      <c r="A38" s="218" t="n"/>
      <c r="B38" s="78" t="inlineStr">
        <is>
          <t>AVANCE PONDERADO DE OBRA</t>
        </is>
      </c>
      <c r="C38" s="381" t="n"/>
      <c r="D38" s="97">
        <f>CRONOGRAMA!$I$148</f>
        <v/>
      </c>
      <c r="E38" s="218" t="n"/>
      <c r="F38" s="451" t="n"/>
      <c r="G38" s="452">
        <f>IF($F38="","",INT(($F38-$C$27)/7)+1)</f>
        <v/>
      </c>
      <c r="H38" s="441" t="n"/>
      <c r="I38" s="453" t="n"/>
      <c r="J38" s="453" t="n"/>
      <c r="K38" s="441" t="n"/>
      <c r="L38" s="4" t="n"/>
      <c r="M38" s="4" t="n"/>
      <c r="N38" s="4" t="n"/>
      <c r="O38" s="4" t="n"/>
      <c r="P38" s="4" t="n"/>
      <c r="Q38" s="4" t="n"/>
      <c r="R38" s="4" t="n"/>
      <c r="S38" s="4" t="n"/>
      <c r="T38" s="4" t="n"/>
      <c r="U38" s="4" t="n"/>
      <c r="V38" s="4" t="n"/>
      <c r="W38" s="4" t="n"/>
      <c r="X38" s="4" t="n"/>
      <c r="Y38" s="4" t="n"/>
      <c r="Z38" s="4" t="n"/>
    </row>
    <row r="39" ht="15" customHeight="1" s="371">
      <c r="A39" s="218" t="n"/>
      <c r="B39" s="78" t="inlineStr">
        <is>
          <t>IMPORTE EJECUTADO</t>
        </is>
      </c>
      <c r="C39" s="381" t="n"/>
      <c r="D39" s="95">
        <f>'CONTROL DE OBRA'!$H$147</f>
        <v/>
      </c>
      <c r="E39" s="218" t="n"/>
      <c r="F39" s="451" t="n"/>
      <c r="G39" s="452">
        <f>IF($F39="","",INT(($F39-$C$27)/7)+1)</f>
        <v/>
      </c>
      <c r="H39" s="441" t="n"/>
      <c r="I39" s="453" t="n"/>
      <c r="J39" s="453" t="n"/>
      <c r="K39" s="441" t="n"/>
      <c r="L39" s="4" t="n"/>
      <c r="M39" s="4" t="n"/>
      <c r="N39" s="4" t="n"/>
      <c r="O39" s="4" t="n"/>
      <c r="P39" s="4" t="n"/>
      <c r="Q39" s="4" t="n"/>
      <c r="R39" s="4" t="n"/>
      <c r="S39" s="4" t="n"/>
      <c r="T39" s="4" t="n"/>
      <c r="U39" s="4" t="n"/>
      <c r="V39" s="4" t="n"/>
      <c r="W39" s="4" t="n"/>
      <c r="X39" s="4" t="n"/>
      <c r="Y39" s="4" t="n"/>
      <c r="Z39" s="4" t="n"/>
    </row>
    <row r="40" ht="15" customHeight="1" s="371">
      <c r="A40" s="218" t="n"/>
      <c r="B40" s="78" t="inlineStr">
        <is>
          <t>IMPORTE POR EJECUTAR</t>
        </is>
      </c>
      <c r="C40" s="381" t="n"/>
      <c r="D40" s="95">
        <f>'CONTROL DE OBRA'!$K$147</f>
        <v/>
      </c>
      <c r="E40" s="218" t="n"/>
      <c r="F40" s="451" t="n"/>
      <c r="G40" s="452">
        <f>IF($F40="","",INT(($F40-$C$27)/7)+1)</f>
        <v/>
      </c>
      <c r="H40" s="441" t="n"/>
      <c r="I40" s="453" t="n"/>
      <c r="J40" s="453" t="n"/>
      <c r="K40" s="441" t="n"/>
      <c r="L40" s="4" t="n"/>
      <c r="M40" s="4" t="n"/>
      <c r="N40" s="4" t="n"/>
      <c r="O40" s="4" t="n"/>
      <c r="P40" s="4" t="n"/>
      <c r="Q40" s="4" t="n"/>
      <c r="R40" s="4" t="n"/>
      <c r="S40" s="4" t="n"/>
      <c r="T40" s="4" t="n"/>
      <c r="U40" s="4" t="n"/>
      <c r="V40" s="4" t="n"/>
      <c r="W40" s="4" t="n"/>
      <c r="X40" s="4" t="n"/>
      <c r="Y40" s="4" t="n"/>
      <c r="Z40" s="4" t="n"/>
    </row>
    <row r="41" ht="15" customHeight="1" s="371">
      <c r="A41" s="218" t="n"/>
      <c r="B41" s="78" t="inlineStr">
        <is>
          <t>CONCEPTOS EN EL CATÁLOGO</t>
        </is>
      </c>
      <c r="C41" s="381" t="n"/>
      <c r="D41" s="98">
        <f>COUNTIF(PRESUPUESTO!$C$10:$C$174,"&gt;0")</f>
        <v/>
      </c>
      <c r="E41" s="218" t="n"/>
      <c r="F41" s="451" t="n"/>
      <c r="G41" s="452">
        <f>IF($F41="","",INT(($F41-$C$27)/7)+1)</f>
        <v/>
      </c>
      <c r="H41" s="441" t="n"/>
      <c r="I41" s="453" t="n"/>
      <c r="J41" s="453" t="n"/>
      <c r="K41" s="441" t="n"/>
      <c r="L41" s="4" t="n"/>
      <c r="M41" s="4" t="n"/>
      <c r="N41" s="4" t="n"/>
      <c r="O41" s="4" t="n"/>
      <c r="P41" s="4" t="n"/>
      <c r="Q41" s="4" t="n"/>
      <c r="R41" s="4" t="n"/>
      <c r="S41" s="4" t="n"/>
      <c r="T41" s="4" t="n"/>
      <c r="U41" s="4" t="n"/>
      <c r="V41" s="4" t="n"/>
      <c r="W41" s="4" t="n"/>
      <c r="X41" s="4" t="n"/>
      <c r="Y41" s="4" t="n"/>
      <c r="Z41" s="4" t="n"/>
    </row>
    <row r="42" ht="15.75" customHeight="1" s="371">
      <c r="A42" s="218" t="n"/>
      <c r="B42" s="218" t="n"/>
      <c r="C42" s="218" t="n"/>
      <c r="D42" s="218" t="n"/>
      <c r="E42" s="218" t="n"/>
      <c r="F42" s="451" t="n"/>
      <c r="G42" s="452">
        <f>IF($F42="","",INT(($F42-$C$27)/7)+1)</f>
        <v/>
      </c>
      <c r="H42" s="441" t="n"/>
      <c r="I42" s="453" t="n"/>
      <c r="J42" s="453" t="n"/>
      <c r="K42" s="441" t="n"/>
      <c r="L42" s="4" t="n"/>
      <c r="M42" s="4" t="n"/>
      <c r="N42" s="4" t="n"/>
      <c r="O42" s="4" t="n"/>
      <c r="P42" s="4" t="n"/>
      <c r="Q42" s="4" t="n"/>
      <c r="R42" s="4" t="n"/>
      <c r="S42" s="4" t="n"/>
      <c r="T42" s="4" t="n"/>
      <c r="U42" s="4" t="n"/>
      <c r="V42" s="4" t="n"/>
      <c r="W42" s="4" t="n"/>
      <c r="X42" s="4" t="n"/>
      <c r="Y42" s="4" t="n"/>
      <c r="Z42" s="4" t="n"/>
    </row>
    <row r="43" ht="15.75" customHeight="1" s="371">
      <c r="A43" s="218" t="n"/>
      <c r="B43" s="382" t="inlineStr">
        <is>
          <t>RESUMEN POR PARTIDAS</t>
        </is>
      </c>
      <c r="E43" s="4" t="n"/>
      <c r="F43" s="451" t="n"/>
      <c r="G43" s="452">
        <f>IF($F43="","",INT(($F43-$C$27)/7)+1)</f>
        <v/>
      </c>
      <c r="H43" s="441" t="n"/>
      <c r="I43" s="453" t="n"/>
      <c r="J43" s="453" t="n"/>
      <c r="K43" s="441" t="n"/>
      <c r="L43" s="4" t="n"/>
      <c r="M43" s="4" t="n"/>
      <c r="N43" s="4" t="n"/>
      <c r="O43" s="4" t="n"/>
      <c r="P43" s="4" t="n"/>
      <c r="Q43" s="4" t="n"/>
      <c r="R43" s="4" t="n"/>
      <c r="S43" s="4" t="n"/>
      <c r="T43" s="4" t="n"/>
      <c r="U43" s="4" t="n"/>
      <c r="V43" s="4" t="n"/>
      <c r="W43" s="4" t="n"/>
      <c r="X43" s="4" t="n"/>
      <c r="Y43" s="4" t="n"/>
      <c r="Z43" s="4" t="n"/>
    </row>
    <row r="44" ht="15.75" customHeight="1" s="371">
      <c r="A44" s="218" t="n"/>
      <c r="B44" s="383" t="inlineStr">
        <is>
          <t>PARTIDA</t>
        </is>
      </c>
      <c r="C44" s="383" t="inlineStr">
        <is>
          <t>IMPORTE</t>
        </is>
      </c>
      <c r="D44" s="383" t="inlineStr">
        <is>
          <t>%</t>
        </is>
      </c>
      <c r="F44" s="451" t="n"/>
      <c r="G44" s="452">
        <f>IF($F44="","",INT(($F44-$C$27)/7)+1)</f>
        <v/>
      </c>
      <c r="H44" s="441" t="n"/>
      <c r="I44" s="453" t="n"/>
      <c r="J44" s="453" t="n"/>
      <c r="K44" s="441" t="n"/>
      <c r="L44" s="4" t="n"/>
      <c r="M44" s="4" t="n"/>
      <c r="N44" s="4" t="n"/>
      <c r="O44" s="4" t="n"/>
      <c r="P44" s="4" t="n"/>
      <c r="Q44" s="4" t="n"/>
      <c r="R44" s="4" t="n"/>
      <c r="S44" s="4" t="n"/>
      <c r="T44" s="4" t="n"/>
      <c r="U44" s="4" t="n"/>
      <c r="V44" s="4" t="n"/>
      <c r="W44" s="4" t="n"/>
      <c r="X44" s="4" t="n"/>
      <c r="Y44" s="4" t="n"/>
      <c r="Z44" s="4" t="n"/>
    </row>
    <row r="45">
      <c r="A45" s="218" t="n"/>
      <c r="B45" s="384">
        <f>PRESUPUESTO!$A$10</f>
        <v/>
      </c>
      <c r="C45" s="385">
        <f>PRESUPUESTO!$G$10</f>
        <v/>
      </c>
      <c r="D45" s="386">
        <f>IFERROR($C45/$D$31,0)</f>
        <v/>
      </c>
      <c r="F45" s="451" t="n"/>
      <c r="G45" s="452">
        <f>IF($F45="","",INT(($F45-$C$27)/7)+1)</f>
        <v/>
      </c>
      <c r="H45" s="441" t="n"/>
      <c r="I45" s="453" t="n"/>
      <c r="J45" s="453" t="n"/>
      <c r="K45" s="441" t="n"/>
      <c r="L45" s="4" t="n"/>
      <c r="M45" s="4" t="n"/>
      <c r="N45" s="4" t="n"/>
      <c r="O45" s="4" t="n"/>
      <c r="P45" s="4" t="n"/>
      <c r="Q45" s="4" t="n"/>
      <c r="R45" s="4" t="n"/>
      <c r="S45" s="4" t="n"/>
      <c r="T45" s="4" t="n"/>
      <c r="U45" s="4" t="n"/>
      <c r="V45" s="4" t="n"/>
      <c r="W45" s="4" t="n"/>
      <c r="X45" s="4" t="n"/>
      <c r="Y45" s="4" t="n"/>
      <c r="Z45" s="4" t="n"/>
    </row>
    <row r="46" ht="15.75" customHeight="1" s="371">
      <c r="A46" s="218" t="n"/>
      <c r="B46" s="387">
        <f>"    "&amp;PRESUPUESTO!$A$11</f>
        <v/>
      </c>
      <c r="C46" s="388">
        <f>PRESUPUESTO!$G$11</f>
        <v/>
      </c>
      <c r="D46" s="389">
        <f>IFERROR($C46/$D$31,0)</f>
        <v/>
      </c>
      <c r="F46" s="451" t="n"/>
      <c r="G46" s="452">
        <f>IF($F46="","",INT(($F46-$C$27)/7)+1)</f>
        <v/>
      </c>
      <c r="H46" s="441" t="n"/>
      <c r="I46" s="453" t="n"/>
      <c r="J46" s="453" t="n"/>
      <c r="K46" s="441" t="n"/>
      <c r="L46" s="4" t="n"/>
      <c r="M46" s="4" t="n"/>
      <c r="N46" s="4" t="n"/>
      <c r="O46" s="4" t="n"/>
      <c r="P46" s="4" t="n"/>
      <c r="Q46" s="4" t="n"/>
      <c r="R46" s="4" t="n"/>
      <c r="S46" s="4" t="n"/>
      <c r="T46" s="4" t="n"/>
      <c r="U46" s="4" t="n"/>
      <c r="V46" s="4" t="n"/>
      <c r="W46" s="4" t="n"/>
      <c r="X46" s="4" t="n"/>
      <c r="Y46" s="4" t="n"/>
      <c r="Z46" s="4" t="n"/>
    </row>
    <row r="47" ht="15.75" customHeight="1" s="371">
      <c r="A47" s="218" t="n"/>
      <c r="B47" s="387">
        <f>"    "&amp;PRESUPUESTO!$A$20</f>
        <v/>
      </c>
      <c r="C47" s="388">
        <f>PRESUPUESTO!$G$20</f>
        <v/>
      </c>
      <c r="D47" s="389">
        <f>IFERROR($C47/$D$31,0)</f>
        <v/>
      </c>
      <c r="F47" s="451" t="n"/>
      <c r="G47" s="452">
        <f>IF($F47="","",INT(($F47-$C$27)/7)+1)</f>
        <v/>
      </c>
      <c r="H47" s="441" t="n"/>
      <c r="I47" s="453" t="n"/>
      <c r="J47" s="453" t="n"/>
      <c r="K47" s="441" t="n"/>
      <c r="L47" s="4" t="n"/>
      <c r="M47" s="4" t="n"/>
      <c r="N47" s="4" t="n"/>
      <c r="O47" s="4" t="n"/>
      <c r="P47" s="4" t="n"/>
      <c r="Q47" s="4" t="n"/>
      <c r="R47" s="4" t="n"/>
      <c r="S47" s="4" t="n"/>
      <c r="T47" s="4" t="n"/>
      <c r="U47" s="4" t="n"/>
      <c r="V47" s="4" t="n"/>
      <c r="W47" s="4" t="n"/>
      <c r="X47" s="4" t="n"/>
      <c r="Y47" s="4" t="n"/>
      <c r="Z47" s="4" t="n"/>
    </row>
    <row r="48" ht="15.75" customHeight="1" s="371">
      <c r="A48" s="218" t="n"/>
      <c r="B48" s="387">
        <f>"    "&amp;PRESUPUESTO!$A$23</f>
        <v/>
      </c>
      <c r="C48" s="388">
        <f>PRESUPUESTO!$G$23</f>
        <v/>
      </c>
      <c r="D48" s="389">
        <f>IFERROR($C48/$D$31,0)</f>
        <v/>
      </c>
      <c r="F48" s="451" t="n"/>
      <c r="G48" s="452">
        <f>IF($F48="","",INT(($F48-$C$27)/7)+1)</f>
        <v/>
      </c>
      <c r="H48" s="441" t="n"/>
      <c r="I48" s="453" t="n"/>
      <c r="J48" s="453" t="n"/>
      <c r="K48" s="441" t="n"/>
      <c r="L48" s="4" t="n"/>
      <c r="M48" s="4" t="n"/>
      <c r="N48" s="4" t="n"/>
      <c r="O48" s="4" t="n"/>
      <c r="P48" s="4" t="n"/>
      <c r="Q48" s="4" t="n"/>
      <c r="R48" s="4" t="n"/>
      <c r="S48" s="4" t="n"/>
      <c r="T48" s="4" t="n"/>
      <c r="U48" s="4" t="n"/>
      <c r="V48" s="4" t="n"/>
      <c r="W48" s="4" t="n"/>
      <c r="X48" s="4" t="n"/>
      <c r="Y48" s="4" t="n"/>
      <c r="Z48" s="4" t="n"/>
    </row>
    <row r="49" ht="15.75" customHeight="1" s="371">
      <c r="A49" s="218" t="n"/>
      <c r="B49" s="387">
        <f>"    "&amp;PRESUPUESTO!$A$26</f>
        <v/>
      </c>
      <c r="C49" s="388">
        <f>PRESUPUESTO!$G$26</f>
        <v/>
      </c>
      <c r="D49" s="389">
        <f>IFERROR($C49/$D$31,0)</f>
        <v/>
      </c>
      <c r="F49" s="451" t="n"/>
      <c r="G49" s="452">
        <f>IF($F49="","",INT(($F49-$C$27)/7)+1)</f>
        <v/>
      </c>
      <c r="H49" s="441" t="n"/>
      <c r="I49" s="453" t="n"/>
      <c r="J49" s="453" t="n"/>
      <c r="K49" s="441" t="n"/>
      <c r="L49" s="4" t="n"/>
      <c r="M49" s="4" t="n"/>
      <c r="N49" s="4" t="n"/>
      <c r="O49" s="4" t="n"/>
      <c r="P49" s="4" t="n"/>
      <c r="Q49" s="4" t="n"/>
      <c r="R49" s="4" t="n"/>
      <c r="S49" s="4" t="n"/>
      <c r="T49" s="4" t="n"/>
      <c r="U49" s="4" t="n"/>
      <c r="V49" s="4" t="n"/>
      <c r="W49" s="4" t="n"/>
      <c r="X49" s="4" t="n"/>
      <c r="Y49" s="4" t="n"/>
      <c r="Z49" s="4" t="n"/>
    </row>
    <row r="50" ht="15.75" customHeight="1" s="371">
      <c r="A50" s="218" t="n"/>
      <c r="B50" s="387">
        <f>"    "&amp;PRESUPUESTO!$A$30</f>
        <v/>
      </c>
      <c r="C50" s="388">
        <f>PRESUPUESTO!$G$30</f>
        <v/>
      </c>
      <c r="D50" s="389">
        <f>IFERROR($C50/$D$31,0)</f>
        <v/>
      </c>
      <c r="F50" s="448" t="inlineStr">
        <is>
          <t>TOTAL RECIBIDO</t>
        </is>
      </c>
      <c r="G50" s="445">
        <f>SUM($G$38:$G$49)</f>
        <v/>
      </c>
      <c r="J50" s="4" t="n"/>
      <c r="K50" s="4" t="n"/>
      <c r="L50" s="4" t="n"/>
      <c r="M50" s="4" t="n"/>
      <c r="N50" s="4" t="n"/>
      <c r="O50" s="4" t="n"/>
      <c r="P50" s="4" t="n"/>
      <c r="Q50" s="4" t="n"/>
      <c r="R50" s="4" t="n"/>
      <c r="S50" s="4" t="n"/>
      <c r="T50" s="4" t="n"/>
      <c r="U50" s="4" t="n"/>
      <c r="V50" s="4" t="n"/>
      <c r="W50" s="4" t="n"/>
      <c r="X50" s="4" t="n"/>
      <c r="Y50" s="4" t="n"/>
      <c r="Z50" s="4" t="n"/>
    </row>
    <row r="51" ht="15.75" customHeight="1" s="371">
      <c r="A51" s="218" t="n"/>
      <c r="B51" s="387">
        <f>"    "&amp;PRESUPUESTO!$A$39</f>
        <v/>
      </c>
      <c r="C51" s="388">
        <f>PRESUPUESTO!$G$39</f>
        <v/>
      </c>
      <c r="D51" s="389">
        <f>IFERROR($C51/$D$31,0)</f>
        <v/>
      </c>
      <c r="J51" s="4" t="n"/>
      <c r="K51" s="4" t="n"/>
      <c r="L51" s="4" t="n"/>
      <c r="M51" s="4" t="n"/>
      <c r="N51" s="4" t="n"/>
      <c r="O51" s="4" t="n"/>
      <c r="P51" s="4" t="n"/>
      <c r="Q51" s="4" t="n"/>
      <c r="R51" s="4" t="n"/>
      <c r="S51" s="4" t="n"/>
      <c r="T51" s="4" t="n"/>
      <c r="U51" s="4" t="n"/>
      <c r="V51" s="4" t="n"/>
      <c r="W51" s="4" t="n"/>
      <c r="X51" s="4" t="n"/>
      <c r="Y51" s="4" t="n"/>
      <c r="Z51" s="4" t="n"/>
    </row>
    <row r="52" ht="15.75" customHeight="1" s="371">
      <c r="A52" s="218" t="n"/>
      <c r="B52" s="387">
        <f>"    "&amp;PRESUPUESTO!$A$42</f>
        <v/>
      </c>
      <c r="C52" s="390">
        <f>PRESUPUESTO!$G$42</f>
        <v/>
      </c>
      <c r="D52" s="389">
        <f>IFERROR($C52/$D$31,0)</f>
        <v/>
      </c>
      <c r="F52" s="437" t="inlineStr">
        <is>
          <t>HITOS DEL PROYECTO  ·  el hito que marca la diferencia siempre es cuándo nos pagan</t>
        </is>
      </c>
      <c r="L52" s="4" t="n"/>
      <c r="M52" s="4" t="n"/>
      <c r="N52" s="4" t="n"/>
      <c r="O52" s="4" t="n"/>
      <c r="P52" s="4" t="n"/>
      <c r="Q52" s="4" t="n"/>
      <c r="R52" s="4" t="n"/>
      <c r="S52" s="4" t="n"/>
      <c r="T52" s="4" t="n"/>
      <c r="U52" s="4" t="n"/>
      <c r="V52" s="4" t="n"/>
      <c r="W52" s="4" t="n"/>
      <c r="X52" s="4" t="n"/>
      <c r="Y52" s="4" t="n"/>
      <c r="Z52" s="4" t="n"/>
    </row>
    <row r="53" ht="15.75" customHeight="1" s="371">
      <c r="A53" s="218" t="n"/>
      <c r="B53" s="387">
        <f>"    "&amp;PRESUPUESTO!$A$45</f>
        <v/>
      </c>
      <c r="C53" s="390">
        <f>PRESUPUESTO!$G$45</f>
        <v/>
      </c>
      <c r="D53" s="389">
        <f>IFERROR($C53/$D$31,0)</f>
        <v/>
      </c>
      <c r="F53" s="438" t="inlineStr">
        <is>
          <t>HITO</t>
        </is>
      </c>
      <c r="H53" s="438" t="inlineStr">
        <is>
          <t>ETAPA</t>
        </is>
      </c>
      <c r="I53" s="438" t="inlineStr">
        <is>
          <t>MONTO</t>
        </is>
      </c>
      <c r="J53" s="438" t="inlineStr">
        <is>
          <t>ESTADO</t>
        </is>
      </c>
      <c r="K53" s="438" t="inlineStr">
        <is>
          <t>FECHA</t>
        </is>
      </c>
      <c r="L53" s="4" t="n"/>
      <c r="M53" s="4" t="n"/>
      <c r="N53" s="4" t="n"/>
      <c r="O53" s="4" t="n"/>
      <c r="P53" s="4" t="n"/>
      <c r="Q53" s="4" t="n"/>
      <c r="R53" s="4" t="n"/>
      <c r="S53" s="4" t="n"/>
      <c r="T53" s="4" t="n"/>
      <c r="U53" s="4" t="n"/>
      <c r="V53" s="4" t="n"/>
      <c r="W53" s="4" t="n"/>
      <c r="X53" s="4" t="n"/>
      <c r="Y53" s="4" t="n"/>
      <c r="Z53" s="4" t="n"/>
    </row>
    <row r="54">
      <c r="A54" s="218" t="n"/>
      <c r="B54" s="391">
        <f>PRESUPUESTO!$A$48</f>
        <v/>
      </c>
      <c r="C54" s="392">
        <f>PRESUPUESTO!$G$48</f>
        <v/>
      </c>
      <c r="D54" s="386">
        <f>IFERROR($C54/$D$31,0)</f>
        <v/>
      </c>
      <c r="F54" s="439" t="inlineStr">
        <is>
          <t>Anticipo de proyecto arquitectónico</t>
        </is>
      </c>
      <c r="G54" s="440" t="n"/>
      <c r="H54" s="454" t="inlineStr">
        <is>
          <t>AP</t>
        </is>
      </c>
      <c r="I54" s="455" t="n"/>
      <c r="J54" s="453" t="inlineStr">
        <is>
          <t>Cobrado</t>
        </is>
      </c>
      <c r="K54" s="451" t="n"/>
      <c r="L54" s="4" t="n"/>
      <c r="M54" s="4" t="n"/>
      <c r="N54" s="4" t="n"/>
      <c r="O54" s="4" t="n"/>
      <c r="P54" s="4" t="n"/>
      <c r="Q54" s="4" t="n"/>
      <c r="R54" s="4" t="n"/>
      <c r="S54" s="4" t="n"/>
      <c r="T54" s="4" t="n"/>
      <c r="U54" s="4" t="n"/>
      <c r="V54" s="4" t="n"/>
      <c r="W54" s="4" t="n"/>
      <c r="X54" s="4" t="n"/>
      <c r="Y54" s="4" t="n"/>
      <c r="Z54" s="4" t="n"/>
    </row>
    <row r="55" ht="15.75" customHeight="1" s="371">
      <c r="A55" s="218" t="n"/>
      <c r="B55" s="393">
        <f>"    "&amp;PRESUPUESTO!$A$49</f>
        <v/>
      </c>
      <c r="C55" s="390">
        <f>PRESUPUESTO!$G$49</f>
        <v/>
      </c>
      <c r="D55" s="389">
        <f>IFERROR($C55/$D$31,0)</f>
        <v/>
      </c>
      <c r="F55" s="439" t="inlineStr">
        <is>
          <t>Finiquito arquitectónico + parciales de ejecutivo y estructural</t>
        </is>
      </c>
      <c r="G55" s="440" t="n"/>
      <c r="H55" s="454" t="inlineStr">
        <is>
          <t>PE</t>
        </is>
      </c>
      <c r="I55" s="455" t="n"/>
      <c r="J55" s="453" t="inlineStr">
        <is>
          <t>Cobrado</t>
        </is>
      </c>
      <c r="K55" s="451" t="n"/>
      <c r="L55" s="4" t="n"/>
      <c r="M55" s="4" t="n"/>
      <c r="N55" s="4" t="n"/>
      <c r="O55" s="4" t="n"/>
      <c r="P55" s="4" t="n"/>
      <c r="Q55" s="4" t="n"/>
      <c r="R55" s="4" t="n"/>
      <c r="S55" s="4" t="n"/>
      <c r="T55" s="4" t="n"/>
      <c r="U55" s="4" t="n"/>
      <c r="V55" s="4" t="n"/>
      <c r="W55" s="4" t="n"/>
      <c r="X55" s="4" t="n"/>
      <c r="Y55" s="4" t="n"/>
      <c r="Z55" s="4" t="n"/>
    </row>
    <row r="56" ht="15.75" customHeight="1" s="371">
      <c r="A56" s="218" t="n"/>
      <c r="B56" s="393">
        <f>"    "&amp;PRESUPUESTO!$A$51</f>
        <v/>
      </c>
      <c r="C56" s="390">
        <f>PRESUPUESTO!$G$51</f>
        <v/>
      </c>
      <c r="D56" s="389">
        <f>IFERROR($C56/$D$31,0)</f>
        <v/>
      </c>
      <c r="F56" s="450" t="inlineStr">
        <is>
          <t>ANTICIPO DE OBRA</t>
        </is>
      </c>
      <c r="G56" s="440" t="n"/>
      <c r="H56" s="454" t="inlineStr">
        <is>
          <t>OB</t>
        </is>
      </c>
      <c r="I56" s="455" t="n"/>
      <c r="J56" s="453" t="inlineStr">
        <is>
          <t>Pendiente</t>
        </is>
      </c>
      <c r="K56" s="451" t="n"/>
      <c r="L56" s="4" t="n"/>
      <c r="M56" s="4" t="n"/>
      <c r="N56" s="4" t="n"/>
      <c r="O56" s="4" t="n"/>
      <c r="P56" s="4" t="n"/>
      <c r="Q56" s="4" t="n"/>
      <c r="R56" s="4" t="n"/>
      <c r="S56" s="4" t="n"/>
      <c r="T56" s="4" t="n"/>
      <c r="U56" s="4" t="n"/>
      <c r="V56" s="4" t="n"/>
      <c r="W56" s="4" t="n"/>
      <c r="X56" s="4" t="n"/>
      <c r="Y56" s="4" t="n"/>
      <c r="Z56" s="4" t="n"/>
    </row>
    <row r="57" ht="15.75" customHeight="1" s="371">
      <c r="A57" s="218" t="n"/>
      <c r="B57" s="393">
        <f>"    "&amp;PRESUPUESTO!$A$54</f>
        <v/>
      </c>
      <c r="C57" s="390">
        <f>PRESUPUESTO!$G$54</f>
        <v/>
      </c>
      <c r="D57" s="389">
        <f>IFERROR($C57/$D$31,0)</f>
        <v/>
      </c>
      <c r="F57" s="439" t="inlineStr">
        <is>
          <t>Segundo pago de obra</t>
        </is>
      </c>
      <c r="G57" s="440" t="n"/>
      <c r="H57" s="454" t="inlineStr">
        <is>
          <t>OB</t>
        </is>
      </c>
      <c r="I57" s="455" t="n"/>
      <c r="J57" s="453" t="inlineStr">
        <is>
          <t>Pendiente</t>
        </is>
      </c>
      <c r="K57" s="451" t="n"/>
      <c r="L57" s="4" t="n"/>
      <c r="M57" s="4" t="n"/>
      <c r="N57" s="4" t="n"/>
      <c r="O57" s="4" t="n"/>
      <c r="P57" s="4" t="n"/>
      <c r="Q57" s="4" t="n"/>
      <c r="R57" s="4" t="n"/>
      <c r="S57" s="4" t="n"/>
      <c r="T57" s="4" t="n"/>
      <c r="U57" s="4" t="n"/>
      <c r="V57" s="4" t="n"/>
      <c r="W57" s="4" t="n"/>
      <c r="X57" s="4" t="n"/>
      <c r="Y57" s="4" t="n"/>
      <c r="Z57" s="4" t="n"/>
    </row>
    <row r="58" ht="15.75" customHeight="1" s="371">
      <c r="A58" s="218" t="n"/>
      <c r="B58" s="393">
        <f>"    "&amp;PRESUPUESTO!$A$56</f>
        <v/>
      </c>
      <c r="C58" s="390">
        <f>PRESUPUESTO!$G$56</f>
        <v/>
      </c>
      <c r="D58" s="389">
        <f>IFERROR($C58/$D$31,0)</f>
        <v/>
      </c>
      <c r="F58" s="439" t="inlineStr">
        <is>
          <t>Finiquito de obra</t>
        </is>
      </c>
      <c r="G58" s="440" t="n"/>
      <c r="H58" s="454" t="inlineStr">
        <is>
          <t>OB</t>
        </is>
      </c>
      <c r="I58" s="455" t="n"/>
      <c r="J58" s="453" t="inlineStr">
        <is>
          <t>Pendiente</t>
        </is>
      </c>
      <c r="K58" s="451" t="n"/>
      <c r="L58" s="4" t="n"/>
      <c r="M58" s="4" t="n"/>
      <c r="N58" s="4" t="n"/>
      <c r="O58" s="4" t="n"/>
      <c r="P58" s="4" t="n"/>
      <c r="Q58" s="4" t="n"/>
      <c r="R58" s="4" t="n"/>
      <c r="S58" s="4" t="n"/>
      <c r="T58" s="4" t="n"/>
      <c r="U58" s="4" t="n"/>
      <c r="V58" s="4" t="n"/>
      <c r="W58" s="4" t="n"/>
      <c r="X58" s="4" t="n"/>
      <c r="Y58" s="4" t="n"/>
      <c r="Z58" s="4" t="n"/>
    </row>
    <row r="59" ht="15.75" customHeight="1" s="371">
      <c r="A59" s="218" t="n"/>
      <c r="B59" s="393">
        <f>"    "&amp;PRESUPUESTO!$A$67</f>
        <v/>
      </c>
      <c r="C59" s="390">
        <f>PRESUPUESTO!$G$67</f>
        <v/>
      </c>
      <c r="D59" s="389">
        <f>IFERROR($C59/$D$31,0)</f>
        <v/>
      </c>
      <c r="F59" s="439" t="inlineStr">
        <is>
          <t>Carta entrega y cierre</t>
        </is>
      </c>
      <c r="G59" s="440" t="n"/>
      <c r="H59" s="454" t="inlineStr">
        <is>
          <t>AS</t>
        </is>
      </c>
      <c r="I59" s="455" t="n"/>
      <c r="J59" s="453" t="inlineStr">
        <is>
          <t>Pendiente</t>
        </is>
      </c>
      <c r="K59" s="451" t="n"/>
      <c r="L59" s="4" t="n"/>
      <c r="M59" s="4" t="n"/>
      <c r="N59" s="4" t="n"/>
      <c r="O59" s="4" t="n"/>
      <c r="P59" s="4" t="n"/>
      <c r="Q59" s="4" t="n"/>
      <c r="R59" s="4" t="n"/>
      <c r="S59" s="4" t="n"/>
      <c r="T59" s="4" t="n"/>
      <c r="U59" s="4" t="n"/>
      <c r="V59" s="4" t="n"/>
      <c r="W59" s="4" t="n"/>
      <c r="X59" s="4" t="n"/>
      <c r="Y59" s="4" t="n"/>
      <c r="Z59" s="4" t="n"/>
    </row>
    <row r="60" ht="15.75" customHeight="1" s="371">
      <c r="A60" s="218" t="n"/>
      <c r="B60" s="393">
        <f>"    "&amp;PRESUPUESTO!$A$80</f>
        <v/>
      </c>
      <c r="C60" s="390">
        <f>PRESUPUESTO!$G$80</f>
        <v/>
      </c>
      <c r="D60" s="389">
        <f>IFERROR($C60/$D$31,0)</f>
        <v/>
      </c>
      <c r="J60" s="4" t="n"/>
      <c r="K60" s="4" t="n"/>
      <c r="L60" s="4" t="n"/>
      <c r="M60" s="4" t="n"/>
      <c r="N60" s="4" t="n"/>
      <c r="O60" s="4" t="n"/>
      <c r="P60" s="4" t="n"/>
      <c r="Q60" s="4" t="n"/>
      <c r="R60" s="4" t="n"/>
      <c r="S60" s="4" t="n"/>
      <c r="T60" s="4" t="n"/>
      <c r="U60" s="4" t="n"/>
      <c r="V60" s="4" t="n"/>
      <c r="W60" s="4" t="n"/>
      <c r="X60" s="4" t="n"/>
      <c r="Y60" s="4" t="n"/>
      <c r="Z60" s="4" t="n"/>
    </row>
    <row r="61" ht="15.75" customHeight="1" s="371">
      <c r="A61" s="218" t="n"/>
      <c r="B61" s="393">
        <f>"    "&amp;PRESUPUESTO!$A$100</f>
        <v/>
      </c>
      <c r="C61" s="390">
        <f>PRESUPUESTO!$G$100</f>
        <v/>
      </c>
      <c r="D61" s="389">
        <f>IFERROR($C61/$D$31,0)</f>
        <v/>
      </c>
      <c r="J61" s="4" t="n"/>
      <c r="K61" s="4" t="n"/>
      <c r="L61" s="4" t="n"/>
      <c r="M61" s="4" t="n"/>
      <c r="N61" s="4" t="n"/>
      <c r="O61" s="4" t="n"/>
      <c r="P61" s="4" t="n"/>
      <c r="Q61" s="4" t="n"/>
      <c r="R61" s="4" t="n"/>
      <c r="S61" s="4" t="n"/>
      <c r="T61" s="4" t="n"/>
      <c r="U61" s="4" t="n"/>
      <c r="V61" s="4" t="n"/>
      <c r="W61" s="4" t="n"/>
      <c r="X61" s="4" t="n"/>
      <c r="Y61" s="4" t="n"/>
      <c r="Z61" s="4" t="n"/>
    </row>
    <row r="62" ht="15.75" customHeight="1" s="371">
      <c r="A62" s="218" t="n"/>
      <c r="B62" s="394">
        <f>"    "&amp;PRESUPUESTO!$A$102</f>
        <v/>
      </c>
      <c r="C62" s="390">
        <f>PRESUPUESTO!$G$102</f>
        <v/>
      </c>
      <c r="D62" s="389">
        <f>IFERROR($C62/$D$31,0)</f>
        <v/>
      </c>
      <c r="F62" s="437" t="inlineStr">
        <is>
          <t>POSICIÓN FINANCIERA DEL PROYECTO</t>
        </is>
      </c>
      <c r="L62" s="4" t="n"/>
      <c r="M62" s="4" t="n"/>
      <c r="N62" s="4" t="n"/>
      <c r="O62" s="4" t="n"/>
      <c r="P62" s="4" t="n"/>
      <c r="Q62" s="4" t="n"/>
      <c r="R62" s="4" t="n"/>
      <c r="S62" s="4" t="n"/>
      <c r="T62" s="4" t="n"/>
      <c r="U62" s="4" t="n"/>
      <c r="V62" s="4" t="n"/>
      <c r="W62" s="4" t="n"/>
      <c r="X62" s="4" t="n"/>
      <c r="Y62" s="4" t="n"/>
      <c r="Z62" s="4" t="n"/>
    </row>
    <row r="63" ht="15.75" customHeight="1" s="371">
      <c r="A63" s="218" t="n"/>
      <c r="B63" s="395">
        <f>"    "&amp;PRESUPUESTO!$A$114</f>
        <v/>
      </c>
      <c r="C63" s="396">
        <f>PRESUPUESTO!$G$114</f>
        <v/>
      </c>
      <c r="D63" s="397">
        <f>IFERROR($C63/$D$31,0)</f>
        <v/>
      </c>
      <c r="F63" s="442" t="inlineStr">
        <is>
          <t>COBRADO A LA FECHA</t>
        </is>
      </c>
      <c r="G63" s="440" t="n"/>
      <c r="H63" s="445">
        <f>SUMIFS(MOVIMIENTOS!$H$9:$H$508,MOVIMIENTOS!$D$9:$D$508,"Ingreso")</f>
        <v/>
      </c>
      <c r="I63" s="440" t="n"/>
      <c r="J63" s="4" t="n"/>
      <c r="K63" s="4" t="n"/>
      <c r="L63" s="4" t="n"/>
      <c r="M63" s="4" t="n"/>
      <c r="N63" s="4" t="n"/>
      <c r="O63" s="4" t="n"/>
      <c r="P63" s="4" t="n"/>
      <c r="Q63" s="4" t="n"/>
      <c r="R63" s="4" t="n"/>
      <c r="S63" s="4" t="n"/>
      <c r="T63" s="4" t="n"/>
      <c r="U63" s="4" t="n"/>
      <c r="V63" s="4" t="n"/>
      <c r="W63" s="4" t="n"/>
      <c r="X63" s="4" t="n"/>
      <c r="Y63" s="4" t="n"/>
      <c r="Z63" s="4" t="n"/>
    </row>
    <row r="64" ht="15.75" customHeight="1" s="371">
      <c r="A64" s="218" t="n"/>
      <c r="B64" s="393">
        <f>"    "&amp;PRESUPUESTO!$A$119</f>
        <v/>
      </c>
      <c r="C64" s="390">
        <f>PRESUPUESTO!$G$119</f>
        <v/>
      </c>
      <c r="D64" s="389">
        <f>IFERROR($C64/$D$31,0)</f>
        <v/>
      </c>
      <c r="F64" s="442" t="inlineStr">
        <is>
          <t>POR COBRAR</t>
        </is>
      </c>
      <c r="G64" s="440" t="n"/>
      <c r="H64" s="445">
        <f>$D$33-$H$63</f>
        <v/>
      </c>
      <c r="I64" s="440" t="n"/>
      <c r="J64" s="4" t="n"/>
      <c r="K64" s="4" t="n"/>
      <c r="L64" s="4" t="n"/>
      <c r="M64" s="4" t="n"/>
      <c r="N64" s="4" t="n"/>
      <c r="O64" s="4" t="n"/>
      <c r="P64" s="4" t="n"/>
      <c r="Q64" s="4" t="n"/>
      <c r="R64" s="4" t="n"/>
      <c r="S64" s="4" t="n"/>
      <c r="T64" s="4" t="n"/>
      <c r="U64" s="4" t="n"/>
      <c r="V64" s="4" t="n"/>
      <c r="W64" s="4" t="n"/>
      <c r="X64" s="4" t="n"/>
      <c r="Y64" s="4" t="n"/>
      <c r="Z64" s="4" t="n"/>
    </row>
    <row r="65" ht="15.75" customHeight="1" s="371">
      <c r="A65" s="218" t="n"/>
      <c r="B65" s="391">
        <f>PRESUPUESTO!$A$123</f>
        <v/>
      </c>
      <c r="C65" s="392">
        <f>PRESUPUESTO!$G$123</f>
        <v/>
      </c>
      <c r="D65" s="386">
        <f>IFERROR($C65/$D$31,0)</f>
        <v/>
      </c>
      <c r="F65" s="442" t="inlineStr">
        <is>
          <t>GASTADO A LA FECHA</t>
        </is>
      </c>
      <c r="G65" s="440" t="n"/>
      <c r="H65" s="445">
        <f>SUMIFS(MOVIMIENTOS!$H$9:$H$508,MOVIMIENTOS!$D$9:$D$508,"Egreso")</f>
        <v/>
      </c>
      <c r="I65" s="440" t="n"/>
      <c r="J65" s="4" t="n"/>
      <c r="K65" s="4" t="n"/>
      <c r="L65" s="4" t="n"/>
      <c r="M65" s="4" t="n"/>
      <c r="N65" s="4" t="n"/>
      <c r="O65" s="4" t="n"/>
      <c r="P65" s="4" t="n"/>
      <c r="Q65" s="4" t="n"/>
      <c r="R65" s="4" t="n"/>
      <c r="S65" s="4" t="n"/>
      <c r="T65" s="4" t="n"/>
      <c r="U65" s="4" t="n"/>
      <c r="V65" s="4" t="n"/>
      <c r="W65" s="4" t="n"/>
      <c r="X65" s="4" t="n"/>
      <c r="Y65" s="4" t="n"/>
      <c r="Z65" s="4" t="n"/>
    </row>
    <row r="66" ht="15.75" customHeight="1" s="371">
      <c r="A66" s="218" t="n"/>
      <c r="B66" s="393">
        <f>"    "&amp;PRESUPUESTO!$A$124</f>
        <v/>
      </c>
      <c r="C66" s="390">
        <f>PRESUPUESTO!$G$124</f>
        <v/>
      </c>
      <c r="D66" s="389">
        <f>IFERROR($C66/$D$31,0)</f>
        <v/>
      </c>
      <c r="F66" s="442" t="inlineStr">
        <is>
          <t>CAJA DEL PROYECTO</t>
        </is>
      </c>
      <c r="G66" s="440" t="n"/>
      <c r="H66" s="445">
        <f>$H$63-$H$65</f>
        <v/>
      </c>
      <c r="I66" s="440" t="n"/>
      <c r="J66" s="4" t="n"/>
      <c r="K66" s="4" t="n"/>
      <c r="L66" s="4" t="n"/>
      <c r="M66" s="4" t="n"/>
      <c r="N66" s="4" t="n"/>
      <c r="O66" s="4" t="n"/>
      <c r="P66" s="4" t="n"/>
      <c r="Q66" s="4" t="n"/>
      <c r="R66" s="4" t="n"/>
      <c r="S66" s="4" t="n"/>
      <c r="T66" s="4" t="n"/>
      <c r="U66" s="4" t="n"/>
      <c r="V66" s="4" t="n"/>
      <c r="W66" s="4" t="n"/>
      <c r="X66" s="4" t="n"/>
      <c r="Y66" s="4" t="n"/>
      <c r="Z66" s="4" t="n"/>
    </row>
    <row r="67" ht="15.75" customHeight="1" s="371">
      <c r="A67" s="218" t="n"/>
      <c r="B67" s="391">
        <f>PRESUPUESTO!$A$127</f>
        <v/>
      </c>
      <c r="C67" s="392">
        <f>PRESUPUESTO!$G$127</f>
        <v/>
      </c>
      <c r="D67" s="386">
        <f>IFERROR($C67/$D$31,0)</f>
        <v/>
      </c>
      <c r="F67" s="442" t="inlineStr">
        <is>
          <t>% DE AVANCE COBRADO</t>
        </is>
      </c>
      <c r="G67" s="440" t="n"/>
      <c r="H67" s="456">
        <f>IFERROR($H$63/$D$33,0)</f>
        <v/>
      </c>
      <c r="I67" s="440" t="n"/>
      <c r="J67" s="4" t="n"/>
      <c r="K67" s="4" t="n"/>
      <c r="L67" s="4" t="n"/>
      <c r="M67" s="4" t="n"/>
      <c r="N67" s="4" t="n"/>
      <c r="O67" s="4" t="n"/>
      <c r="P67" s="4" t="n"/>
      <c r="Q67" s="4" t="n"/>
      <c r="R67" s="4" t="n"/>
      <c r="S67" s="4" t="n"/>
      <c r="T67" s="4" t="n"/>
      <c r="U67" s="4" t="n"/>
      <c r="V67" s="4" t="n"/>
      <c r="W67" s="4" t="n"/>
      <c r="X67" s="4" t="n"/>
      <c r="Y67" s="4" t="n"/>
      <c r="Z67" s="4" t="n"/>
    </row>
    <row r="68" ht="15.75" customHeight="1" s="371">
      <c r="A68" s="218" t="n"/>
      <c r="B68" s="395">
        <f>"    "&amp;PRESUPUESTO!$A$128</f>
        <v/>
      </c>
      <c r="C68" s="396">
        <f>PRESUPUESTO!$G$128</f>
        <v/>
      </c>
      <c r="D68" s="397">
        <f>IFERROR($C68/$D$31,0)</f>
        <v/>
      </c>
      <c r="J68" s="4" t="n"/>
      <c r="K68" s="4" t="n"/>
      <c r="L68" s="4" t="n"/>
      <c r="M68" s="4" t="n"/>
      <c r="N68" s="4" t="n"/>
      <c r="O68" s="4" t="n"/>
      <c r="P68" s="4" t="n"/>
      <c r="Q68" s="4" t="n"/>
      <c r="R68" s="4" t="n"/>
      <c r="S68" s="4" t="n"/>
      <c r="T68" s="4" t="n"/>
      <c r="U68" s="4" t="n"/>
      <c r="V68" s="4" t="n"/>
      <c r="W68" s="4" t="n"/>
      <c r="X68" s="4" t="n"/>
      <c r="Y68" s="4" t="n"/>
      <c r="Z68" s="4" t="n"/>
    </row>
    <row r="69" ht="15.75" customHeight="1" s="371">
      <c r="A69" s="218" t="n"/>
      <c r="B69" s="393">
        <f>"    "&amp;PRESUPUESTO!$A$136</f>
        <v/>
      </c>
      <c r="C69" s="390">
        <f>PRESUPUESTO!$G$136</f>
        <v/>
      </c>
      <c r="D69" s="389">
        <f>IFERROR($C69/$D$31,0)</f>
        <v/>
      </c>
      <c r="F69" s="457" t="inlineStr">
        <is>
          <t>La caja en rojo significa que la obra la estás financiando tú.</t>
        </is>
      </c>
      <c r="J69" s="4" t="n"/>
      <c r="K69" s="4" t="n"/>
      <c r="L69" s="4" t="n"/>
      <c r="M69" s="4" t="n"/>
      <c r="N69" s="4" t="n"/>
      <c r="O69" s="4" t="n"/>
      <c r="P69" s="4" t="n"/>
      <c r="Q69" s="4" t="n"/>
      <c r="R69" s="4" t="n"/>
      <c r="S69" s="4" t="n"/>
      <c r="T69" s="4" t="n"/>
      <c r="U69" s="4" t="n"/>
      <c r="V69" s="4" t="n"/>
      <c r="W69" s="4" t="n"/>
      <c r="X69" s="4" t="n"/>
      <c r="Y69" s="4" t="n"/>
      <c r="Z69" s="4" t="n"/>
    </row>
    <row r="70" ht="15.75" customHeight="1" s="371">
      <c r="A70" s="218" t="n"/>
      <c r="B70" s="393">
        <f>"    "&amp;PRESUPUESTO!$A$138</f>
        <v/>
      </c>
      <c r="C70" s="390">
        <f>PRESUPUESTO!$G$138</f>
        <v/>
      </c>
      <c r="D70" s="389">
        <f>IFERROR($C70/$D$31,0)</f>
        <v/>
      </c>
      <c r="J70" s="4" t="n"/>
      <c r="K70" s="4" t="n"/>
      <c r="L70" s="4" t="n"/>
      <c r="M70" s="4" t="n"/>
      <c r="N70" s="4" t="n"/>
      <c r="O70" s="4" t="n"/>
      <c r="P70" s="4" t="n"/>
      <c r="Q70" s="4" t="n"/>
      <c r="R70" s="4" t="n"/>
      <c r="S70" s="4" t="n"/>
      <c r="T70" s="4" t="n"/>
      <c r="U70" s="4" t="n"/>
      <c r="V70" s="4" t="n"/>
      <c r="W70" s="4" t="n"/>
      <c r="X70" s="4" t="n"/>
      <c r="Y70" s="4" t="n"/>
      <c r="Z70" s="4" t="n"/>
    </row>
    <row r="71" ht="15.75" customHeight="1" s="371">
      <c r="A71" s="218" t="n"/>
      <c r="B71" s="398">
        <f>"    "&amp;PRESUPUESTO!$A$140</f>
        <v/>
      </c>
      <c r="C71" s="399">
        <f>PRESUPUESTO!$G$140</f>
        <v/>
      </c>
      <c r="D71" s="389">
        <f>IFERROR($C71/$D$31,0)</f>
        <v/>
      </c>
      <c r="F71" s="72" t="n"/>
      <c r="G71" s="218" t="n"/>
      <c r="H71" s="218" t="n"/>
      <c r="I71" s="4" t="n"/>
      <c r="J71" s="4" t="n"/>
      <c r="K71" s="4" t="n"/>
      <c r="L71" s="4" t="n"/>
      <c r="M71" s="4" t="n"/>
      <c r="N71" s="4" t="n"/>
      <c r="O71" s="4" t="n"/>
      <c r="P71" s="4" t="n"/>
      <c r="Q71" s="4" t="n"/>
      <c r="R71" s="4" t="n"/>
      <c r="S71" s="4" t="n"/>
      <c r="T71" s="4" t="n"/>
      <c r="U71" s="4" t="n"/>
      <c r="V71" s="4" t="n"/>
      <c r="W71" s="4" t="n"/>
      <c r="X71" s="4" t="n"/>
      <c r="Y71" s="4" t="n"/>
      <c r="Z71" s="4" t="n"/>
    </row>
    <row r="72" ht="15.75" customHeight="1" s="371">
      <c r="A72" s="218" t="n"/>
      <c r="B72" s="391">
        <f>PRESUPUESTO!$A$142</f>
        <v/>
      </c>
      <c r="C72" s="392">
        <f>PRESUPUESTO!$G$142</f>
        <v/>
      </c>
      <c r="D72" s="386">
        <f>IFERROR($C72/$D$31,0)</f>
        <v/>
      </c>
      <c r="F72" s="72" t="n"/>
      <c r="G72" s="218" t="n"/>
      <c r="H72" s="218" t="n"/>
      <c r="I72" s="4" t="n"/>
      <c r="J72" s="4" t="n"/>
      <c r="K72" s="4" t="n"/>
      <c r="L72" s="4" t="n"/>
      <c r="M72" s="4" t="n"/>
      <c r="N72" s="4" t="n"/>
      <c r="O72" s="4" t="n"/>
      <c r="P72" s="4" t="n"/>
      <c r="Q72" s="4" t="n"/>
      <c r="R72" s="4" t="n"/>
      <c r="S72" s="4" t="n"/>
      <c r="T72" s="4" t="n"/>
      <c r="U72" s="4" t="n"/>
      <c r="V72" s="4" t="n"/>
      <c r="W72" s="4" t="n"/>
      <c r="X72" s="4" t="n"/>
      <c r="Y72" s="4" t="n"/>
      <c r="Z72" s="4" t="n"/>
    </row>
    <row r="73" ht="15.75" customHeight="1" s="371">
      <c r="A73" s="218" t="n"/>
      <c r="B73" s="393">
        <f>"    "&amp;PRESUPUESTO!$A$143</f>
        <v/>
      </c>
      <c r="C73" s="390">
        <f>PRESUPUESTO!$G$143</f>
        <v/>
      </c>
      <c r="D73" s="389">
        <f>IFERROR($C73/$D$31,0)</f>
        <v/>
      </c>
      <c r="F73" s="72" t="n"/>
      <c r="G73" s="218" t="n"/>
      <c r="H73" s="218" t="n"/>
      <c r="I73" s="4" t="n"/>
      <c r="J73" s="4" t="n"/>
      <c r="K73" s="4" t="n"/>
      <c r="L73" s="4" t="n"/>
      <c r="M73" s="4" t="n"/>
      <c r="N73" s="4" t="n"/>
      <c r="O73" s="4" t="n"/>
      <c r="P73" s="4" t="n"/>
      <c r="Q73" s="4" t="n"/>
      <c r="R73" s="4" t="n"/>
      <c r="S73" s="4" t="n"/>
      <c r="T73" s="4" t="n"/>
      <c r="U73" s="4" t="n"/>
      <c r="V73" s="4" t="n"/>
      <c r="W73" s="4" t="n"/>
      <c r="X73" s="4" t="n"/>
      <c r="Y73" s="4" t="n"/>
      <c r="Z73" s="4" t="n"/>
    </row>
    <row r="74" ht="15.75" customHeight="1" s="371">
      <c r="A74" s="218" t="n"/>
      <c r="B74" s="395">
        <f>"    "&amp;PRESUPUESTO!$A$159</f>
        <v/>
      </c>
      <c r="C74" s="396">
        <f>PRESUPUESTO!$G$159</f>
        <v/>
      </c>
      <c r="D74" s="397">
        <f>IFERROR($C74/$D$31,0)</f>
        <v/>
      </c>
      <c r="F74" s="72" t="n"/>
      <c r="G74" s="218" t="n"/>
      <c r="H74" s="218" t="n"/>
      <c r="I74" s="4" t="n"/>
      <c r="J74" s="4" t="n"/>
      <c r="K74" s="4" t="n"/>
      <c r="L74" s="4" t="n"/>
      <c r="M74" s="4" t="n"/>
      <c r="N74" s="4" t="n"/>
      <c r="O74" s="4" t="n"/>
      <c r="P74" s="4" t="n"/>
      <c r="Q74" s="4" t="n"/>
      <c r="R74" s="4" t="n"/>
      <c r="S74" s="4" t="n"/>
      <c r="T74" s="4" t="n"/>
      <c r="U74" s="4" t="n"/>
      <c r="V74" s="4" t="n"/>
      <c r="W74" s="4" t="n"/>
      <c r="X74" s="4" t="n"/>
      <c r="Y74" s="4" t="n"/>
      <c r="Z74" s="4" t="n"/>
    </row>
    <row r="75" ht="15.75" customHeight="1" s="371">
      <c r="A75" s="218" t="n"/>
      <c r="B75" s="400" t="inlineStr">
        <is>
          <t>SUBTOTAL COSTO DIRECTO</t>
        </is>
      </c>
      <c r="C75" s="401">
        <f>$D$31</f>
        <v/>
      </c>
      <c r="D75" s="107" t="n"/>
      <c r="F75" s="72" t="n"/>
      <c r="G75" s="218" t="n"/>
      <c r="H75" s="218" t="n"/>
      <c r="I75" s="4" t="n"/>
      <c r="J75" s="4" t="n"/>
      <c r="K75" s="4" t="n"/>
      <c r="L75" s="4" t="n"/>
      <c r="M75" s="4" t="n"/>
      <c r="N75" s="4" t="n"/>
      <c r="O75" s="4" t="n"/>
      <c r="P75" s="4" t="n"/>
      <c r="Q75" s="4" t="n"/>
      <c r="R75" s="4" t="n"/>
      <c r="S75" s="4" t="n"/>
      <c r="T75" s="4" t="n"/>
      <c r="U75" s="4" t="n"/>
      <c r="V75" s="4" t="n"/>
      <c r="W75" s="4" t="n"/>
      <c r="X75" s="4" t="n"/>
      <c r="Y75" s="4" t="n"/>
      <c r="Z75" s="4" t="n"/>
    </row>
    <row r="76" ht="15.75" customHeight="1" s="371">
      <c r="A76" s="218" t="n"/>
      <c r="B76" s="109" t="n"/>
      <c r="C76" s="110" t="n"/>
      <c r="D76" s="104" t="n"/>
      <c r="F76" s="72" t="n"/>
      <c r="G76" s="218" t="n"/>
      <c r="H76" s="218" t="n"/>
      <c r="I76" s="4" t="n"/>
      <c r="J76" s="4" t="n"/>
      <c r="K76" s="4" t="n"/>
      <c r="L76" s="4" t="n"/>
      <c r="M76" s="4" t="n"/>
      <c r="N76" s="4" t="n"/>
      <c r="O76" s="4" t="n"/>
      <c r="P76" s="4" t="n"/>
      <c r="Q76" s="4" t="n"/>
      <c r="R76" s="4" t="n"/>
      <c r="S76" s="4" t="n"/>
      <c r="T76" s="4" t="n"/>
      <c r="U76" s="4" t="n"/>
      <c r="V76" s="4" t="n"/>
      <c r="W76" s="4" t="n"/>
      <c r="X76" s="4" t="n"/>
      <c r="Y76" s="4" t="n"/>
      <c r="Z76" s="4" t="n"/>
    </row>
    <row r="77" ht="15.75" customHeight="1" s="371">
      <c r="A77" s="218" t="n"/>
      <c r="B77" s="111" t="n"/>
      <c r="C77" s="112" t="n"/>
      <c r="D77" s="107" t="n"/>
      <c r="F77" s="72" t="n"/>
      <c r="G77" s="218" t="n"/>
      <c r="H77" s="218" t="n"/>
      <c r="I77" s="4" t="n"/>
      <c r="J77" s="4" t="n"/>
      <c r="K77" s="4" t="n"/>
      <c r="L77" s="4" t="n"/>
      <c r="M77" s="4" t="n"/>
      <c r="N77" s="4" t="n"/>
      <c r="O77" s="4" t="n"/>
      <c r="P77" s="4" t="n"/>
      <c r="Q77" s="4" t="n"/>
      <c r="R77" s="4" t="n"/>
      <c r="S77" s="4" t="n"/>
      <c r="T77" s="4" t="n"/>
      <c r="U77" s="4" t="n"/>
      <c r="V77" s="4" t="n"/>
      <c r="W77" s="4" t="n"/>
      <c r="X77" s="4" t="n"/>
      <c r="Y77" s="4" t="n"/>
      <c r="Z77" s="4" t="n"/>
    </row>
    <row r="78" ht="15.75" customHeight="1" s="371">
      <c r="A78" s="218" t="n"/>
      <c r="B78" s="111" t="n"/>
      <c r="C78" s="112" t="n"/>
      <c r="D78" s="107" t="n"/>
      <c r="F78" s="72" t="n"/>
      <c r="G78" s="218" t="n"/>
      <c r="H78" s="218" t="n"/>
      <c r="I78" s="4" t="n"/>
      <c r="J78" s="4" t="n"/>
      <c r="K78" s="4" t="n"/>
      <c r="L78" s="4" t="n"/>
      <c r="M78" s="4" t="n"/>
      <c r="N78" s="4" t="n"/>
      <c r="O78" s="4" t="n"/>
      <c r="P78" s="4" t="n"/>
      <c r="Q78" s="4" t="n"/>
      <c r="R78" s="4" t="n"/>
      <c r="S78" s="4" t="n"/>
      <c r="T78" s="4" t="n"/>
      <c r="U78" s="4" t="n"/>
      <c r="V78" s="4" t="n"/>
      <c r="W78" s="4" t="n"/>
      <c r="X78" s="4" t="n"/>
      <c r="Y78" s="4" t="n"/>
      <c r="Z78" s="4" t="n"/>
    </row>
    <row r="79" ht="15.75" customHeight="1" s="371">
      <c r="A79" s="218" t="n"/>
      <c r="B79" s="111" t="n"/>
      <c r="C79" s="112" t="n"/>
      <c r="D79" s="107" t="n"/>
      <c r="F79" s="72" t="n"/>
      <c r="G79" s="218" t="n"/>
      <c r="H79" s="218" t="n"/>
      <c r="I79" s="4" t="n"/>
      <c r="J79" s="4" t="n"/>
      <c r="K79" s="4" t="n"/>
      <c r="L79" s="4" t="n"/>
      <c r="M79" s="4" t="n"/>
      <c r="N79" s="4" t="n"/>
      <c r="O79" s="4" t="n"/>
      <c r="P79" s="4" t="n"/>
      <c r="Q79" s="4" t="n"/>
      <c r="R79" s="4" t="n"/>
      <c r="S79" s="4" t="n"/>
      <c r="T79" s="4" t="n"/>
      <c r="U79" s="4" t="n"/>
      <c r="V79" s="4" t="n"/>
      <c r="W79" s="4" t="n"/>
      <c r="X79" s="4" t="n"/>
      <c r="Y79" s="4" t="n"/>
      <c r="Z79" s="4" t="n"/>
    </row>
    <row r="80" ht="15.75" customHeight="1" s="371">
      <c r="A80" s="218" t="n"/>
      <c r="B80" s="111" t="n"/>
      <c r="C80" s="112" t="n"/>
      <c r="D80" s="107" t="n"/>
      <c r="F80" s="72" t="n"/>
      <c r="G80" s="218" t="n"/>
      <c r="H80" s="218" t="n"/>
      <c r="I80" s="4" t="n"/>
      <c r="J80" s="4" t="n"/>
      <c r="K80" s="4" t="n"/>
      <c r="L80" s="4" t="n"/>
      <c r="M80" s="4" t="n"/>
      <c r="N80" s="4" t="n"/>
      <c r="O80" s="4" t="n"/>
      <c r="P80" s="4" t="n"/>
      <c r="Q80" s="4" t="n"/>
      <c r="R80" s="4" t="n"/>
      <c r="S80" s="4" t="n"/>
      <c r="T80" s="4" t="n"/>
      <c r="U80" s="4" t="n"/>
      <c r="V80" s="4" t="n"/>
      <c r="W80" s="4" t="n"/>
      <c r="X80" s="4" t="n"/>
      <c r="Y80" s="4" t="n"/>
      <c r="Z80" s="4" t="n"/>
    </row>
    <row r="81" ht="15.75" customHeight="1" s="371">
      <c r="A81" s="218" t="n"/>
      <c r="B81" s="109" t="n"/>
      <c r="C81" s="110" t="n"/>
      <c r="D81" s="104" t="n"/>
      <c r="F81" s="72" t="n"/>
      <c r="G81" s="218" t="n"/>
      <c r="H81" s="218" t="n"/>
      <c r="I81" s="4" t="n"/>
      <c r="J81" s="4" t="n"/>
      <c r="K81" s="4" t="n"/>
      <c r="L81" s="4" t="n"/>
      <c r="M81" s="4" t="n"/>
      <c r="N81" s="4" t="n"/>
      <c r="O81" s="4" t="n"/>
      <c r="P81" s="4" t="n"/>
      <c r="Q81" s="4" t="n"/>
      <c r="R81" s="4" t="n"/>
      <c r="S81" s="4" t="n"/>
      <c r="T81" s="4" t="n"/>
      <c r="U81" s="4" t="n"/>
      <c r="V81" s="4" t="n"/>
      <c r="W81" s="4" t="n"/>
      <c r="X81" s="4" t="n"/>
      <c r="Y81" s="4" t="n"/>
      <c r="Z81" s="4" t="n"/>
    </row>
    <row r="82" ht="15.75" customHeight="1" s="371">
      <c r="A82" s="218" t="n"/>
      <c r="B82" s="111" t="n"/>
      <c r="C82" s="112" t="n"/>
      <c r="D82" s="107" t="n"/>
      <c r="F82" s="72" t="n"/>
      <c r="G82" s="218" t="n"/>
      <c r="H82" s="218" t="n"/>
      <c r="I82" s="4" t="n"/>
      <c r="J82" s="4" t="n"/>
      <c r="K82" s="4" t="n"/>
      <c r="L82" s="4" t="n"/>
      <c r="M82" s="4" t="n"/>
      <c r="N82" s="4" t="n"/>
      <c r="O82" s="4" t="n"/>
      <c r="P82" s="4" t="n"/>
      <c r="Q82" s="4" t="n"/>
      <c r="R82" s="4" t="n"/>
      <c r="S82" s="4" t="n"/>
      <c r="T82" s="4" t="n"/>
      <c r="U82" s="4" t="n"/>
      <c r="V82" s="4" t="n"/>
      <c r="W82" s="4" t="n"/>
      <c r="X82" s="4" t="n"/>
      <c r="Y82" s="4" t="n"/>
      <c r="Z82" s="4" t="n"/>
    </row>
    <row r="83" ht="15.75" customHeight="1" s="371">
      <c r="A83" s="218" t="n"/>
      <c r="B83" s="111" t="n"/>
      <c r="C83" s="112" t="n"/>
      <c r="D83" s="107" t="n"/>
      <c r="F83" s="72" t="n"/>
      <c r="G83" s="218" t="n"/>
      <c r="H83" s="218" t="n"/>
      <c r="I83" s="4" t="n"/>
      <c r="J83" s="4" t="n"/>
      <c r="K83" s="4" t="n"/>
      <c r="L83" s="4" t="n"/>
      <c r="M83" s="4" t="n"/>
      <c r="N83" s="4" t="n"/>
      <c r="O83" s="4" t="n"/>
      <c r="P83" s="4" t="n"/>
      <c r="Q83" s="4" t="n"/>
      <c r="R83" s="4" t="n"/>
      <c r="S83" s="4" t="n"/>
      <c r="T83" s="4" t="n"/>
      <c r="U83" s="4" t="n"/>
      <c r="V83" s="4" t="n"/>
      <c r="W83" s="4" t="n"/>
      <c r="X83" s="4" t="n"/>
      <c r="Y83" s="4" t="n"/>
      <c r="Z83" s="4" t="n"/>
    </row>
    <row r="84" ht="15.75" customHeight="1" s="371">
      <c r="A84" s="218" t="n"/>
      <c r="B84" s="117" t="n"/>
      <c r="C84" s="118" t="n"/>
      <c r="D84" s="4" t="n"/>
      <c r="F84" s="72" t="n"/>
      <c r="G84" s="218" t="n"/>
      <c r="H84" s="218" t="n"/>
      <c r="I84" s="4" t="n"/>
      <c r="J84" s="4" t="n"/>
      <c r="K84" s="4" t="n"/>
      <c r="L84" s="4" t="n"/>
      <c r="M84" s="4" t="n"/>
      <c r="N84" s="4" t="n"/>
      <c r="O84" s="4" t="n"/>
      <c r="P84" s="4" t="n"/>
      <c r="Q84" s="4" t="n"/>
      <c r="R84" s="4" t="n"/>
      <c r="S84" s="4" t="n"/>
      <c r="T84" s="4" t="n"/>
      <c r="U84" s="4" t="n"/>
      <c r="V84" s="4" t="n"/>
      <c r="W84" s="4" t="n"/>
      <c r="X84" s="4" t="n"/>
      <c r="Y84" s="4" t="n"/>
      <c r="Z84" s="4" t="n"/>
    </row>
    <row r="85" ht="15.75" customHeight="1" s="371">
      <c r="A85" s="218" t="n"/>
      <c r="B85" s="218" t="n"/>
      <c r="C85" s="218" t="n"/>
      <c r="D85" s="218" t="n"/>
      <c r="E85" s="218" t="n"/>
      <c r="F85" s="72" t="n"/>
      <c r="G85" s="218" t="n"/>
      <c r="H85" s="218" t="n"/>
      <c r="I85" s="4" t="n"/>
      <c r="J85" s="4" t="n"/>
      <c r="K85" s="4" t="n"/>
      <c r="L85" s="4" t="n"/>
      <c r="M85" s="4" t="n"/>
      <c r="N85" s="4" t="n"/>
      <c r="O85" s="4" t="n"/>
      <c r="P85" s="4" t="n"/>
      <c r="Q85" s="4" t="n"/>
      <c r="R85" s="4" t="n"/>
      <c r="S85" s="4" t="n"/>
      <c r="T85" s="4" t="n"/>
      <c r="U85" s="4" t="n"/>
      <c r="V85" s="4" t="n"/>
      <c r="W85" s="4" t="n"/>
      <c r="X85" s="4" t="n"/>
      <c r="Y85" s="4" t="n"/>
      <c r="Z85" s="4" t="n"/>
    </row>
    <row r="86" ht="15.75" customHeight="1" s="371">
      <c r="A86" s="218" t="n"/>
      <c r="B86" s="218" t="n"/>
      <c r="C86" s="218" t="n"/>
      <c r="D86" s="218" t="n"/>
      <c r="E86" s="218" t="n"/>
      <c r="F86" s="72" t="n"/>
      <c r="G86" s="218" t="n"/>
      <c r="H86" s="218" t="n"/>
      <c r="I86" s="4" t="n"/>
      <c r="J86" s="4" t="n"/>
      <c r="K86" s="4" t="n"/>
      <c r="L86" s="4" t="n"/>
      <c r="M86" s="4" t="n"/>
      <c r="N86" s="4" t="n"/>
      <c r="O86" s="4" t="n"/>
      <c r="P86" s="4" t="n"/>
      <c r="Q86" s="4" t="n"/>
      <c r="R86" s="4" t="n"/>
      <c r="S86" s="4" t="n"/>
      <c r="T86" s="4" t="n"/>
      <c r="U86" s="4" t="n"/>
      <c r="V86" s="4" t="n"/>
      <c r="W86" s="4" t="n"/>
      <c r="X86" s="4" t="n"/>
      <c r="Y86" s="4" t="n"/>
      <c r="Z86" s="4" t="n"/>
    </row>
    <row r="87" ht="15.75" customHeight="1" s="371">
      <c r="A87" s="218" t="n"/>
      <c r="B87" s="218" t="n"/>
      <c r="C87" s="218" t="n"/>
      <c r="D87" s="218" t="n"/>
      <c r="E87" s="218" t="n"/>
      <c r="F87" s="72" t="n"/>
      <c r="G87" s="218" t="n"/>
      <c r="H87" s="218" t="n"/>
      <c r="I87" s="4" t="n"/>
      <c r="J87" s="4" t="n"/>
      <c r="K87" s="4" t="n"/>
      <c r="L87" s="4" t="n"/>
      <c r="M87" s="4" t="n"/>
      <c r="N87" s="4" t="n"/>
      <c r="O87" s="4" t="n"/>
      <c r="P87" s="4" t="n"/>
      <c r="Q87" s="4" t="n"/>
      <c r="R87" s="4" t="n"/>
      <c r="S87" s="4" t="n"/>
      <c r="T87" s="4" t="n"/>
      <c r="U87" s="4" t="n"/>
      <c r="V87" s="4" t="n"/>
      <c r="W87" s="4" t="n"/>
      <c r="X87" s="4" t="n"/>
      <c r="Y87" s="4" t="n"/>
      <c r="Z87" s="4" t="n"/>
    </row>
    <row r="88" ht="15.75" customHeight="1" s="371">
      <c r="A88" s="218" t="n"/>
      <c r="B88" s="218" t="n"/>
      <c r="C88" s="218" t="n"/>
      <c r="D88" s="218" t="n"/>
      <c r="E88" s="218" t="n"/>
      <c r="F88" s="72" t="n"/>
      <c r="G88" s="218" t="n"/>
      <c r="H88" s="218" t="n"/>
      <c r="I88" s="4" t="n"/>
      <c r="J88" s="4" t="n"/>
      <c r="K88" s="4" t="n"/>
      <c r="L88" s="4" t="n"/>
      <c r="M88" s="4" t="n"/>
      <c r="N88" s="4" t="n"/>
      <c r="O88" s="4" t="n"/>
      <c r="P88" s="4" t="n"/>
      <c r="Q88" s="4" t="n"/>
      <c r="R88" s="4" t="n"/>
      <c r="S88" s="4" t="n"/>
      <c r="T88" s="4" t="n"/>
      <c r="U88" s="4" t="n"/>
      <c r="V88" s="4" t="n"/>
      <c r="W88" s="4" t="n"/>
      <c r="X88" s="4" t="n"/>
      <c r="Y88" s="4" t="n"/>
      <c r="Z88" s="4" t="n"/>
    </row>
    <row r="89" ht="15.75" customHeight="1" s="371">
      <c r="A89" s="218" t="n"/>
      <c r="B89" s="218" t="n"/>
      <c r="C89" s="218" t="n"/>
      <c r="D89" s="218" t="n"/>
      <c r="E89" s="218" t="n"/>
      <c r="F89" s="72" t="n"/>
      <c r="G89" s="218" t="n"/>
      <c r="H89" s="218" t="n"/>
      <c r="I89" s="4" t="n"/>
      <c r="J89" s="4" t="n"/>
      <c r="K89" s="4" t="n"/>
      <c r="L89" s="4" t="n"/>
      <c r="M89" s="4" t="n"/>
      <c r="N89" s="4" t="n"/>
      <c r="O89" s="4" t="n"/>
      <c r="P89" s="4" t="n"/>
      <c r="Q89" s="4" t="n"/>
      <c r="R89" s="4" t="n"/>
      <c r="S89" s="4" t="n"/>
      <c r="T89" s="4" t="n"/>
      <c r="U89" s="4" t="n"/>
      <c r="V89" s="4" t="n"/>
      <c r="W89" s="4" t="n"/>
      <c r="X89" s="4" t="n"/>
      <c r="Y89" s="4" t="n"/>
      <c r="Z89" s="4" t="n"/>
    </row>
    <row r="90" ht="15.75" customHeight="1" s="371">
      <c r="A90" s="218" t="n"/>
      <c r="B90" s="218" t="n"/>
      <c r="C90" s="218" t="n"/>
      <c r="D90" s="218" t="n"/>
      <c r="E90" s="218" t="n"/>
      <c r="F90" s="72" t="n"/>
      <c r="G90" s="218" t="n"/>
      <c r="H90" s="218" t="n"/>
      <c r="I90" s="4" t="n"/>
      <c r="J90" s="4" t="n"/>
      <c r="K90" s="4" t="n"/>
      <c r="L90" s="4" t="n"/>
      <c r="M90" s="4" t="n"/>
      <c r="N90" s="4" t="n"/>
      <c r="O90" s="4" t="n"/>
      <c r="P90" s="4" t="n"/>
      <c r="Q90" s="4" t="n"/>
      <c r="R90" s="4" t="n"/>
      <c r="S90" s="4" t="n"/>
      <c r="T90" s="4" t="n"/>
      <c r="U90" s="4" t="n"/>
      <c r="V90" s="4" t="n"/>
      <c r="W90" s="4" t="n"/>
      <c r="X90" s="4" t="n"/>
      <c r="Y90" s="4" t="n"/>
      <c r="Z90" s="4" t="n"/>
    </row>
    <row r="91" ht="15.75" customHeight="1" s="371">
      <c r="A91" s="218" t="n"/>
      <c r="B91" s="218" t="n"/>
      <c r="C91" s="218" t="n"/>
      <c r="D91" s="218" t="n"/>
      <c r="E91" s="218" t="n"/>
      <c r="F91" s="72" t="n"/>
      <c r="G91" s="218" t="n"/>
      <c r="H91" s="218" t="n"/>
      <c r="I91" s="4" t="n"/>
      <c r="J91" s="4" t="n"/>
      <c r="K91" s="4" t="n"/>
      <c r="L91" s="4" t="n"/>
      <c r="M91" s="4" t="n"/>
      <c r="N91" s="4" t="n"/>
      <c r="O91" s="4" t="n"/>
      <c r="P91" s="4" t="n"/>
      <c r="Q91" s="4" t="n"/>
      <c r="R91" s="4" t="n"/>
      <c r="S91" s="4" t="n"/>
      <c r="T91" s="4" t="n"/>
      <c r="U91" s="4" t="n"/>
      <c r="V91" s="4" t="n"/>
      <c r="W91" s="4" t="n"/>
      <c r="X91" s="4" t="n"/>
      <c r="Y91" s="4" t="n"/>
      <c r="Z91" s="4" t="n"/>
    </row>
    <row r="92" ht="15.75" customHeight="1" s="371">
      <c r="A92" s="218" t="n"/>
      <c r="B92" s="218" t="n"/>
      <c r="C92" s="218" t="n"/>
      <c r="D92" s="218" t="n"/>
      <c r="E92" s="218" t="n"/>
      <c r="F92" s="72" t="n"/>
      <c r="G92" s="218" t="n"/>
      <c r="H92" s="218" t="n"/>
      <c r="I92" s="4" t="n"/>
      <c r="J92" s="4" t="n"/>
      <c r="K92" s="4" t="n"/>
      <c r="L92" s="4" t="n"/>
      <c r="M92" s="4" t="n"/>
      <c r="N92" s="4" t="n"/>
      <c r="O92" s="4" t="n"/>
      <c r="P92" s="4" t="n"/>
      <c r="Q92" s="4" t="n"/>
      <c r="R92" s="4" t="n"/>
      <c r="S92" s="4" t="n"/>
      <c r="T92" s="4" t="n"/>
      <c r="U92" s="4" t="n"/>
      <c r="V92" s="4" t="n"/>
      <c r="W92" s="4" t="n"/>
      <c r="X92" s="4" t="n"/>
      <c r="Y92" s="4" t="n"/>
      <c r="Z92" s="4" t="n"/>
    </row>
    <row r="93" ht="15.75" customHeight="1" s="371">
      <c r="A93" s="218" t="n"/>
      <c r="B93" s="218" t="n"/>
      <c r="C93" s="218" t="n"/>
      <c r="D93" s="218" t="n"/>
      <c r="E93" s="218" t="n"/>
      <c r="F93" s="72" t="n"/>
      <c r="G93" s="218" t="n"/>
      <c r="H93" s="218" t="n"/>
      <c r="I93" s="4" t="n"/>
      <c r="J93" s="4" t="n"/>
      <c r="K93" s="4" t="n"/>
      <c r="L93" s="4" t="n"/>
      <c r="M93" s="4" t="n"/>
      <c r="N93" s="4" t="n"/>
      <c r="O93" s="4" t="n"/>
      <c r="P93" s="4" t="n"/>
      <c r="Q93" s="4" t="n"/>
      <c r="R93" s="4" t="n"/>
      <c r="S93" s="4" t="n"/>
      <c r="T93" s="4" t="n"/>
      <c r="U93" s="4" t="n"/>
      <c r="V93" s="4" t="n"/>
      <c r="W93" s="4" t="n"/>
      <c r="X93" s="4" t="n"/>
      <c r="Y93" s="4" t="n"/>
      <c r="Z93" s="4" t="n"/>
    </row>
    <row r="94" ht="15.75" customHeight="1" s="371">
      <c r="A94" s="218" t="n"/>
      <c r="B94" s="218" t="n"/>
      <c r="C94" s="218" t="n"/>
      <c r="D94" s="218" t="n"/>
      <c r="E94" s="218" t="n"/>
      <c r="F94" s="72" t="n"/>
      <c r="G94" s="218" t="n"/>
      <c r="H94" s="218" t="n"/>
      <c r="I94" s="4" t="n"/>
      <c r="J94" s="4" t="n"/>
      <c r="K94" s="4" t="n"/>
      <c r="L94" s="4" t="n"/>
      <c r="M94" s="4" t="n"/>
      <c r="N94" s="4" t="n"/>
      <c r="O94" s="4" t="n"/>
      <c r="P94" s="4" t="n"/>
      <c r="Q94" s="4" t="n"/>
      <c r="R94" s="4" t="n"/>
      <c r="S94" s="4" t="n"/>
      <c r="T94" s="4" t="n"/>
      <c r="U94" s="4" t="n"/>
      <c r="V94" s="4" t="n"/>
      <c r="W94" s="4" t="n"/>
      <c r="X94" s="4" t="n"/>
      <c r="Y94" s="4" t="n"/>
      <c r="Z94" s="4" t="n"/>
    </row>
    <row r="95" ht="15.75" customHeight="1" s="371">
      <c r="A95" s="218" t="n"/>
      <c r="B95" s="218" t="n"/>
      <c r="C95" s="218" t="n"/>
      <c r="D95" s="218" t="n"/>
      <c r="E95" s="218" t="n"/>
      <c r="F95" s="72" t="n"/>
      <c r="G95" s="218" t="n"/>
      <c r="H95" s="218" t="n"/>
      <c r="I95" s="4" t="n"/>
      <c r="J95" s="4" t="n"/>
      <c r="K95" s="4" t="n"/>
      <c r="L95" s="4" t="n"/>
      <c r="M95" s="4" t="n"/>
      <c r="N95" s="4" t="n"/>
      <c r="O95" s="4" t="n"/>
      <c r="P95" s="4" t="n"/>
      <c r="Q95" s="4" t="n"/>
      <c r="R95" s="4" t="n"/>
      <c r="S95" s="4" t="n"/>
      <c r="T95" s="4" t="n"/>
      <c r="U95" s="4" t="n"/>
      <c r="V95" s="4" t="n"/>
      <c r="W95" s="4" t="n"/>
      <c r="X95" s="4" t="n"/>
      <c r="Y95" s="4" t="n"/>
      <c r="Z95" s="4" t="n"/>
    </row>
    <row r="96" ht="15.75" customHeight="1" s="371">
      <c r="A96" s="218" t="n"/>
      <c r="B96" s="218" t="n"/>
      <c r="C96" s="218" t="n"/>
      <c r="D96" s="218" t="n"/>
      <c r="E96" s="218" t="n"/>
      <c r="F96" s="72" t="n"/>
      <c r="G96" s="218" t="n"/>
      <c r="H96" s="218" t="n"/>
      <c r="I96" s="4" t="n"/>
      <c r="J96" s="4" t="n"/>
      <c r="K96" s="4" t="n"/>
      <c r="L96" s="4" t="n"/>
      <c r="M96" s="4" t="n"/>
      <c r="N96" s="4" t="n"/>
      <c r="O96" s="4" t="n"/>
      <c r="P96" s="4" t="n"/>
      <c r="Q96" s="4" t="n"/>
      <c r="R96" s="4" t="n"/>
      <c r="S96" s="4" t="n"/>
      <c r="T96" s="4" t="n"/>
      <c r="U96" s="4" t="n"/>
      <c r="V96" s="4" t="n"/>
      <c r="W96" s="4" t="n"/>
      <c r="X96" s="4" t="n"/>
      <c r="Y96" s="4" t="n"/>
      <c r="Z96" s="4" t="n"/>
    </row>
    <row r="97" ht="15.75" customHeight="1" s="371">
      <c r="A97" s="218" t="n"/>
      <c r="B97" s="218" t="n"/>
      <c r="C97" s="218" t="n"/>
      <c r="D97" s="218" t="n"/>
      <c r="E97" s="218" t="n"/>
      <c r="F97" s="72" t="n"/>
      <c r="G97" s="218" t="n"/>
      <c r="H97" s="218" t="n"/>
      <c r="I97" s="4" t="n"/>
      <c r="J97" s="4" t="n"/>
      <c r="K97" s="4" t="n"/>
      <c r="L97" s="4" t="n"/>
      <c r="M97" s="4" t="n"/>
      <c r="N97" s="4" t="n"/>
      <c r="O97" s="4" t="n"/>
      <c r="P97" s="4" t="n"/>
      <c r="Q97" s="4" t="n"/>
      <c r="R97" s="4" t="n"/>
      <c r="S97" s="4" t="n"/>
      <c r="T97" s="4" t="n"/>
      <c r="U97" s="4" t="n"/>
      <c r="V97" s="4" t="n"/>
      <c r="W97" s="4" t="n"/>
      <c r="X97" s="4" t="n"/>
      <c r="Y97" s="4" t="n"/>
      <c r="Z97" s="4" t="n"/>
    </row>
    <row r="98" ht="15.75" customHeight="1" s="371">
      <c r="A98" s="218" t="n"/>
      <c r="B98" s="218" t="n"/>
      <c r="C98" s="218" t="n"/>
      <c r="D98" s="218" t="n"/>
      <c r="E98" s="218" t="n"/>
      <c r="F98" s="72" t="n"/>
      <c r="G98" s="218" t="n"/>
      <c r="H98" s="218" t="n"/>
      <c r="I98" s="4" t="n"/>
      <c r="J98" s="4" t="n"/>
      <c r="K98" s="4" t="n"/>
      <c r="L98" s="4" t="n"/>
      <c r="M98" s="4" t="n"/>
      <c r="N98" s="4" t="n"/>
      <c r="O98" s="4" t="n"/>
      <c r="P98" s="4" t="n"/>
      <c r="Q98" s="4" t="n"/>
      <c r="R98" s="4" t="n"/>
      <c r="S98" s="4" t="n"/>
      <c r="T98" s="4" t="n"/>
      <c r="U98" s="4" t="n"/>
      <c r="V98" s="4" t="n"/>
      <c r="W98" s="4" t="n"/>
      <c r="X98" s="4" t="n"/>
      <c r="Y98" s="4" t="n"/>
      <c r="Z98" s="4" t="n"/>
    </row>
    <row r="99" ht="15.75" customHeight="1" s="371">
      <c r="A99" s="218" t="n"/>
      <c r="B99" s="218" t="n"/>
      <c r="C99" s="218" t="n"/>
      <c r="D99" s="218" t="n"/>
      <c r="E99" s="218" t="n"/>
      <c r="F99" s="72" t="n"/>
      <c r="G99" s="218" t="n"/>
      <c r="H99" s="218" t="n"/>
      <c r="I99" s="4" t="n"/>
      <c r="J99" s="4" t="n"/>
      <c r="K99" s="4" t="n"/>
      <c r="L99" s="4" t="n"/>
      <c r="M99" s="4" t="n"/>
      <c r="N99" s="4" t="n"/>
      <c r="O99" s="4" t="n"/>
      <c r="P99" s="4" t="n"/>
      <c r="Q99" s="4" t="n"/>
      <c r="R99" s="4" t="n"/>
      <c r="S99" s="4" t="n"/>
      <c r="T99" s="4" t="n"/>
      <c r="U99" s="4" t="n"/>
      <c r="V99" s="4" t="n"/>
      <c r="W99" s="4" t="n"/>
      <c r="X99" s="4" t="n"/>
      <c r="Y99" s="4" t="n"/>
      <c r="Z99" s="4" t="n"/>
    </row>
    <row r="100" ht="15.75" customHeight="1" s="371">
      <c r="A100" s="218" t="n"/>
      <c r="B100" s="218" t="n"/>
      <c r="C100" s="218" t="n"/>
      <c r="D100" s="218" t="n"/>
      <c r="E100" s="218" t="n"/>
      <c r="F100" s="72" t="n"/>
      <c r="G100" s="218" t="n"/>
      <c r="H100" s="218"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71">
      <c r="A101" s="218" t="n"/>
      <c r="B101" s="218" t="n"/>
      <c r="C101" s="218" t="n"/>
      <c r="D101" s="218" t="n"/>
      <c r="E101" s="218" t="n"/>
      <c r="F101" s="72" t="n"/>
      <c r="G101" s="218" t="n"/>
      <c r="H101" s="218"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71">
      <c r="A102" s="218" t="n"/>
      <c r="B102" s="218" t="n"/>
      <c r="C102" s="218" t="n"/>
      <c r="D102" s="218" t="n"/>
      <c r="E102" s="218" t="n"/>
      <c r="F102" s="72" t="n"/>
      <c r="G102" s="218" t="n"/>
      <c r="H102" s="218"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71">
      <c r="A103" s="218" t="n"/>
      <c r="B103" s="218" t="n"/>
      <c r="C103" s="218" t="n"/>
      <c r="D103" s="218" t="n"/>
      <c r="E103" s="218" t="n"/>
      <c r="F103" s="72" t="n"/>
      <c r="G103" s="218" t="n"/>
      <c r="H103" s="218"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71">
      <c r="A104" s="218" t="n"/>
      <c r="B104" s="218" t="n"/>
      <c r="C104" s="218" t="n"/>
      <c r="D104" s="218" t="n"/>
      <c r="E104" s="218" t="n"/>
      <c r="F104" s="72" t="n"/>
      <c r="G104" s="218" t="n"/>
      <c r="H104" s="218"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71">
      <c r="A105" s="218" t="n"/>
      <c r="B105" s="218" t="n"/>
      <c r="C105" s="218" t="n"/>
      <c r="D105" s="218" t="n"/>
      <c r="E105" s="218" t="n"/>
      <c r="F105" s="72" t="n"/>
      <c r="G105" s="218" t="n"/>
      <c r="H105" s="218"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71">
      <c r="A106" s="218" t="n"/>
      <c r="B106" s="218" t="n"/>
      <c r="C106" s="218" t="n"/>
      <c r="D106" s="218" t="n"/>
      <c r="E106" s="218" t="n"/>
      <c r="F106" s="72" t="n"/>
      <c r="G106" s="218" t="n"/>
      <c r="H106" s="218"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71">
      <c r="A107" s="218" t="n"/>
      <c r="B107" s="218" t="n"/>
      <c r="C107" s="218" t="n"/>
      <c r="D107" s="218" t="n"/>
      <c r="E107" s="218" t="n"/>
      <c r="F107" s="72" t="n"/>
      <c r="G107" s="218" t="n"/>
      <c r="H107" s="218"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71">
      <c r="A108" s="218" t="n"/>
      <c r="B108" s="218" t="n"/>
      <c r="C108" s="218" t="n"/>
      <c r="D108" s="218" t="n"/>
      <c r="E108" s="218" t="n"/>
      <c r="F108" s="72" t="n"/>
      <c r="G108" s="218" t="n"/>
      <c r="H108" s="218"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71">
      <c r="A109" s="218" t="n"/>
      <c r="B109" s="218" t="n"/>
      <c r="C109" s="218" t="n"/>
      <c r="D109" s="218" t="n"/>
      <c r="E109" s="218" t="n"/>
      <c r="F109" s="72" t="n"/>
      <c r="G109" s="218" t="n"/>
      <c r="H109" s="218"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71">
      <c r="A110" s="218" t="n"/>
      <c r="B110" s="218" t="n"/>
      <c r="C110" s="218" t="n"/>
      <c r="D110" s="218" t="n"/>
      <c r="E110" s="218" t="n"/>
      <c r="F110" s="72" t="n"/>
      <c r="G110" s="218" t="n"/>
      <c r="H110" s="218"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71">
      <c r="A111" s="218" t="n"/>
      <c r="B111" s="218" t="n"/>
      <c r="C111" s="218" t="n"/>
      <c r="D111" s="218" t="n"/>
      <c r="E111" s="218" t="n"/>
      <c r="F111" s="72" t="n"/>
      <c r="G111" s="218" t="n"/>
      <c r="H111" s="218"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71">
      <c r="A112" s="218" t="n"/>
      <c r="B112" s="218" t="n"/>
      <c r="C112" s="218" t="n"/>
      <c r="D112" s="218" t="n"/>
      <c r="E112" s="218" t="n"/>
      <c r="F112" s="72" t="n"/>
      <c r="G112" s="218" t="n"/>
      <c r="H112" s="218"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71">
      <c r="A113" s="218" t="n"/>
      <c r="B113" s="218" t="n"/>
      <c r="C113" s="218" t="n"/>
      <c r="D113" s="218" t="n"/>
      <c r="E113" s="218" t="n"/>
      <c r="F113" s="72" t="n"/>
      <c r="G113" s="218" t="n"/>
      <c r="H113" s="218"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71">
      <c r="A114" s="218" t="n"/>
      <c r="B114" s="218" t="n"/>
      <c r="C114" s="218" t="n"/>
      <c r="D114" s="218" t="n"/>
      <c r="E114" s="218" t="n"/>
      <c r="F114" s="72" t="n"/>
      <c r="G114" s="218" t="n"/>
      <c r="H114" s="218"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71">
      <c r="A115" s="218" t="n"/>
      <c r="B115" s="218" t="n"/>
      <c r="C115" s="218" t="n"/>
      <c r="D115" s="218" t="n"/>
      <c r="E115" s="218" t="n"/>
      <c r="F115" s="72" t="n"/>
      <c r="G115" s="218" t="n"/>
      <c r="H115" s="218"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71">
      <c r="A116" s="218" t="n"/>
      <c r="B116" s="218" t="n"/>
      <c r="C116" s="218" t="n"/>
      <c r="D116" s="218" t="n"/>
      <c r="E116" s="218" t="n"/>
      <c r="F116" s="72" t="n"/>
      <c r="G116" s="218" t="n"/>
      <c r="H116" s="218"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71">
      <c r="A117" s="218" t="n"/>
      <c r="B117" s="218" t="n"/>
      <c r="C117" s="218" t="n"/>
      <c r="D117" s="218" t="n"/>
      <c r="E117" s="218" t="n"/>
      <c r="F117" s="72" t="n"/>
      <c r="G117" s="218" t="n"/>
      <c r="H117" s="218"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71">
      <c r="A118" s="218" t="n"/>
      <c r="B118" s="218" t="n"/>
      <c r="C118" s="218" t="n"/>
      <c r="D118" s="218" t="n"/>
      <c r="E118" s="218" t="n"/>
      <c r="F118" s="72" t="n"/>
      <c r="G118" s="218" t="n"/>
      <c r="H118" s="218"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71">
      <c r="A119" s="218" t="n"/>
      <c r="B119" s="218" t="n"/>
      <c r="C119" s="218" t="n"/>
      <c r="D119" s="218" t="n"/>
      <c r="E119" s="218" t="n"/>
      <c r="F119" s="72" t="n"/>
      <c r="G119" s="218" t="n"/>
      <c r="H119" s="218"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71">
      <c r="A120" s="218" t="n"/>
      <c r="B120" s="218" t="n"/>
      <c r="C120" s="218" t="n"/>
      <c r="D120" s="218" t="n"/>
      <c r="E120" s="218" t="n"/>
      <c r="F120" s="72" t="n"/>
      <c r="G120" s="218" t="n"/>
      <c r="H120" s="218"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71">
      <c r="A121" s="218" t="n"/>
      <c r="B121" s="218" t="n"/>
      <c r="C121" s="218" t="n"/>
      <c r="D121" s="218" t="n"/>
      <c r="E121" s="218" t="n"/>
      <c r="F121" s="72" t="n"/>
      <c r="G121" s="218" t="n"/>
      <c r="H121" s="218"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71">
      <c r="A122" s="218" t="n"/>
      <c r="B122" s="218" t="n"/>
      <c r="C122" s="218" t="n"/>
      <c r="D122" s="218" t="n"/>
      <c r="E122" s="218" t="n"/>
      <c r="F122" s="72" t="n"/>
      <c r="G122" s="218" t="n"/>
      <c r="H122" s="218"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71">
      <c r="A123" s="218" t="n"/>
      <c r="B123" s="218" t="n"/>
      <c r="C123" s="218" t="n"/>
      <c r="D123" s="218" t="n"/>
      <c r="E123" s="218" t="n"/>
      <c r="F123" s="72" t="n"/>
      <c r="G123" s="218" t="n"/>
      <c r="H123" s="218"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71">
      <c r="A124" s="218" t="n"/>
      <c r="B124" s="218" t="n"/>
      <c r="C124" s="218" t="n"/>
      <c r="D124" s="218" t="n"/>
      <c r="E124" s="218" t="n"/>
      <c r="F124" s="72" t="n"/>
      <c r="G124" s="218" t="n"/>
      <c r="H124" s="218"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71">
      <c r="A125" s="218" t="n"/>
      <c r="B125" s="218" t="n"/>
      <c r="C125" s="218" t="n"/>
      <c r="D125" s="218" t="n"/>
      <c r="E125" s="218" t="n"/>
      <c r="F125" s="72" t="n"/>
      <c r="G125" s="218" t="n"/>
      <c r="H125" s="218"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71">
      <c r="A126" s="218" t="n"/>
      <c r="B126" s="218" t="n"/>
      <c r="C126" s="218" t="n"/>
      <c r="D126" s="218" t="n"/>
      <c r="E126" s="218" t="n"/>
      <c r="F126" s="72" t="n"/>
      <c r="G126" s="218" t="n"/>
      <c r="H126" s="218"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71">
      <c r="A127" s="218" t="n"/>
      <c r="B127" s="218" t="n"/>
      <c r="C127" s="218" t="n"/>
      <c r="D127" s="218" t="n"/>
      <c r="E127" s="218" t="n"/>
      <c r="F127" s="72" t="n"/>
      <c r="G127" s="218" t="n"/>
      <c r="H127" s="218"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71">
      <c r="A128" s="218" t="n"/>
      <c r="B128" s="218" t="n"/>
      <c r="C128" s="218" t="n"/>
      <c r="D128" s="218" t="n"/>
      <c r="E128" s="218" t="n"/>
      <c r="F128" s="72" t="n"/>
      <c r="G128" s="218" t="n"/>
      <c r="H128" s="218"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71">
      <c r="A129" s="218" t="n"/>
      <c r="B129" s="218" t="n"/>
      <c r="C129" s="218" t="n"/>
      <c r="D129" s="218" t="n"/>
      <c r="E129" s="218" t="n"/>
      <c r="F129" s="72" t="n"/>
      <c r="G129" s="218" t="n"/>
      <c r="H129" s="218"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71">
      <c r="A130" s="218" t="n"/>
      <c r="B130" s="218" t="n"/>
      <c r="C130" s="218" t="n"/>
      <c r="D130" s="218" t="n"/>
      <c r="E130" s="218" t="n"/>
      <c r="F130" s="72" t="n"/>
      <c r="G130" s="218" t="n"/>
      <c r="H130" s="218"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71">
      <c r="A131" s="218" t="n"/>
      <c r="B131" s="218" t="n"/>
      <c r="C131" s="218" t="n"/>
      <c r="D131" s="218" t="n"/>
      <c r="E131" s="218" t="n"/>
      <c r="F131" s="72" t="n"/>
      <c r="G131" s="218" t="n"/>
      <c r="H131" s="218"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71">
      <c r="A132" s="218" t="n"/>
      <c r="B132" s="218" t="n"/>
      <c r="C132" s="218" t="n"/>
      <c r="D132" s="218" t="n"/>
      <c r="E132" s="218" t="n"/>
      <c r="F132" s="72" t="n"/>
      <c r="G132" s="218" t="n"/>
      <c r="H132" s="218"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71">
      <c r="A133" s="218" t="n"/>
      <c r="B133" s="218" t="n"/>
      <c r="C133" s="218" t="n"/>
      <c r="D133" s="218" t="n"/>
      <c r="E133" s="218" t="n"/>
      <c r="F133" s="72" t="n"/>
      <c r="G133" s="218" t="n"/>
      <c r="H133" s="218"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71">
      <c r="A134" s="218" t="n"/>
      <c r="B134" s="218" t="n"/>
      <c r="C134" s="218" t="n"/>
      <c r="D134" s="218" t="n"/>
      <c r="E134" s="218" t="n"/>
      <c r="F134" s="72" t="n"/>
      <c r="G134" s="218" t="n"/>
      <c r="H134" s="218"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71">
      <c r="A135" s="218" t="n"/>
      <c r="B135" s="218" t="n"/>
      <c r="C135" s="218" t="n"/>
      <c r="D135" s="218" t="n"/>
      <c r="E135" s="218" t="n"/>
      <c r="F135" s="72" t="n"/>
      <c r="G135" s="218" t="n"/>
      <c r="H135" s="218"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71">
      <c r="A136" s="218" t="n"/>
      <c r="B136" s="218" t="n"/>
      <c r="C136" s="218" t="n"/>
      <c r="D136" s="218" t="n"/>
      <c r="E136" s="218" t="n"/>
      <c r="F136" s="72" t="n"/>
      <c r="G136" s="218" t="n"/>
      <c r="H136" s="218"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71">
      <c r="A137" s="218" t="n"/>
      <c r="B137" s="218" t="n"/>
      <c r="C137" s="218" t="n"/>
      <c r="D137" s="218" t="n"/>
      <c r="E137" s="218" t="n"/>
      <c r="F137" s="72" t="n"/>
      <c r="G137" s="218" t="n"/>
      <c r="H137" s="218"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71">
      <c r="A138" s="218" t="n"/>
      <c r="B138" s="218" t="n"/>
      <c r="C138" s="218" t="n"/>
      <c r="D138" s="218" t="n"/>
      <c r="E138" s="218" t="n"/>
      <c r="F138" s="72" t="n"/>
      <c r="G138" s="218" t="n"/>
      <c r="H138" s="218"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71">
      <c r="A139" s="218" t="n"/>
      <c r="B139" s="218" t="n"/>
      <c r="C139" s="218" t="n"/>
      <c r="D139" s="218" t="n"/>
      <c r="E139" s="218" t="n"/>
      <c r="F139" s="72" t="n"/>
      <c r="G139" s="218" t="n"/>
      <c r="H139" s="218"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71">
      <c r="A140" s="218" t="n"/>
      <c r="B140" s="218" t="n"/>
      <c r="C140" s="218" t="n"/>
      <c r="D140" s="218" t="n"/>
      <c r="E140" s="218" t="n"/>
      <c r="F140" s="72" t="n"/>
      <c r="G140" s="218" t="n"/>
      <c r="H140" s="218"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71">
      <c r="A141" s="218" t="n"/>
      <c r="B141" s="218" t="n"/>
      <c r="C141" s="218" t="n"/>
      <c r="D141" s="218" t="n"/>
      <c r="E141" s="218" t="n"/>
      <c r="F141" s="72" t="n"/>
      <c r="G141" s="218" t="n"/>
      <c r="H141" s="218"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71">
      <c r="A142" s="218" t="n"/>
      <c r="B142" s="218" t="n"/>
      <c r="C142" s="218" t="n"/>
      <c r="D142" s="218" t="n"/>
      <c r="E142" s="218" t="n"/>
      <c r="F142" s="72" t="n"/>
      <c r="G142" s="218" t="n"/>
      <c r="H142" s="218"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71">
      <c r="A143" s="218" t="n"/>
      <c r="B143" s="218" t="n"/>
      <c r="C143" s="218" t="n"/>
      <c r="D143" s="218" t="n"/>
      <c r="E143" s="218" t="n"/>
      <c r="F143" s="72" t="n"/>
      <c r="G143" s="218" t="n"/>
      <c r="H143" s="218"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71">
      <c r="A144" s="218" t="n"/>
      <c r="B144" s="218" t="n"/>
      <c r="C144" s="218" t="n"/>
      <c r="D144" s="218" t="n"/>
      <c r="E144" s="218" t="n"/>
      <c r="F144" s="72" t="n"/>
      <c r="G144" s="218" t="n"/>
      <c r="H144" s="218"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71">
      <c r="A145" s="218" t="n"/>
      <c r="B145" s="218" t="n"/>
      <c r="C145" s="218" t="n"/>
      <c r="D145" s="218" t="n"/>
      <c r="E145" s="218" t="n"/>
      <c r="F145" s="72" t="n"/>
      <c r="G145" s="218" t="n"/>
      <c r="H145" s="218"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71">
      <c r="A146" s="218" t="n"/>
      <c r="B146" s="218" t="n"/>
      <c r="C146" s="218" t="n"/>
      <c r="D146" s="218" t="n"/>
      <c r="E146" s="218" t="n"/>
      <c r="F146" s="72" t="n"/>
      <c r="G146" s="218" t="n"/>
      <c r="H146" s="218"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71">
      <c r="A147" s="218" t="n"/>
      <c r="B147" s="218" t="n"/>
      <c r="C147" s="218" t="n"/>
      <c r="D147" s="218" t="n"/>
      <c r="E147" s="218" t="n"/>
      <c r="F147" s="72" t="n"/>
      <c r="G147" s="218" t="n"/>
      <c r="H147" s="218"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71">
      <c r="A148" s="218" t="n"/>
      <c r="B148" s="218" t="n"/>
      <c r="C148" s="218" t="n"/>
      <c r="D148" s="218" t="n"/>
      <c r="E148" s="218" t="n"/>
      <c r="F148" s="72" t="n"/>
      <c r="G148" s="218" t="n"/>
      <c r="H148" s="218"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71">
      <c r="A149" s="218" t="n"/>
      <c r="B149" s="218" t="n"/>
      <c r="C149" s="218" t="n"/>
      <c r="D149" s="218" t="n"/>
      <c r="E149" s="218" t="n"/>
      <c r="F149" s="72" t="n"/>
      <c r="G149" s="218" t="n"/>
      <c r="H149" s="218"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71">
      <c r="A150" s="218" t="n"/>
      <c r="B150" s="218" t="n"/>
      <c r="C150" s="218" t="n"/>
      <c r="D150" s="218" t="n"/>
      <c r="E150" s="218" t="n"/>
      <c r="F150" s="72" t="n"/>
      <c r="G150" s="218" t="n"/>
      <c r="H150" s="218"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71">
      <c r="A151" s="218" t="n"/>
      <c r="B151" s="218" t="n"/>
      <c r="C151" s="218" t="n"/>
      <c r="D151" s="218" t="n"/>
      <c r="E151" s="218" t="n"/>
      <c r="F151" s="72" t="n"/>
      <c r="G151" s="218" t="n"/>
      <c r="H151" s="218"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71">
      <c r="A152" s="218" t="n"/>
      <c r="B152" s="218" t="n"/>
      <c r="C152" s="218" t="n"/>
      <c r="D152" s="218" t="n"/>
      <c r="E152" s="218" t="n"/>
      <c r="F152" s="72" t="n"/>
      <c r="G152" s="218" t="n"/>
      <c r="H152" s="218"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71">
      <c r="A153" s="218" t="n"/>
      <c r="B153" s="218" t="n"/>
      <c r="C153" s="218" t="n"/>
      <c r="D153" s="218" t="n"/>
      <c r="E153" s="218" t="n"/>
      <c r="F153" s="72" t="n"/>
      <c r="G153" s="218" t="n"/>
      <c r="H153" s="218"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71">
      <c r="A154" s="218" t="n"/>
      <c r="B154" s="218" t="n"/>
      <c r="C154" s="218" t="n"/>
      <c r="D154" s="218" t="n"/>
      <c r="E154" s="218" t="n"/>
      <c r="F154" s="72" t="n"/>
      <c r="G154" s="218" t="n"/>
      <c r="H154" s="218"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71">
      <c r="A155" s="218" t="n"/>
      <c r="B155" s="218" t="n"/>
      <c r="C155" s="218" t="n"/>
      <c r="D155" s="218" t="n"/>
      <c r="E155" s="218" t="n"/>
      <c r="F155" s="72" t="n"/>
      <c r="G155" s="218" t="n"/>
      <c r="H155" s="218"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71">
      <c r="A156" s="218" t="n"/>
      <c r="B156" s="218" t="n"/>
      <c r="C156" s="218" t="n"/>
      <c r="D156" s="218" t="n"/>
      <c r="E156" s="218" t="n"/>
      <c r="F156" s="72" t="n"/>
      <c r="G156" s="218" t="n"/>
      <c r="H156" s="218"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71">
      <c r="A157" s="218" t="n"/>
      <c r="B157" s="218" t="n"/>
      <c r="C157" s="218" t="n"/>
      <c r="D157" s="218" t="n"/>
      <c r="E157" s="218" t="n"/>
      <c r="F157" s="72" t="n"/>
      <c r="G157" s="218" t="n"/>
      <c r="H157" s="218"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71">
      <c r="A158" s="218" t="n"/>
      <c r="B158" s="218" t="n"/>
      <c r="C158" s="218" t="n"/>
      <c r="D158" s="218" t="n"/>
      <c r="E158" s="218" t="n"/>
      <c r="F158" s="72" t="n"/>
      <c r="G158" s="218" t="n"/>
      <c r="H158" s="218"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71">
      <c r="A159" s="218" t="n"/>
      <c r="B159" s="218" t="n"/>
      <c r="C159" s="218" t="n"/>
      <c r="D159" s="218" t="n"/>
      <c r="E159" s="218" t="n"/>
      <c r="F159" s="72" t="n"/>
      <c r="G159" s="218" t="n"/>
      <c r="H159" s="218"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71">
      <c r="A160" s="218" t="n"/>
      <c r="B160" s="218" t="n"/>
      <c r="C160" s="218" t="n"/>
      <c r="D160" s="218" t="n"/>
      <c r="E160" s="218" t="n"/>
      <c r="F160" s="72" t="n"/>
      <c r="G160" s="218" t="n"/>
      <c r="H160" s="218"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71">
      <c r="A161" s="218" t="n"/>
      <c r="B161" s="218" t="n"/>
      <c r="C161" s="218" t="n"/>
      <c r="D161" s="218" t="n"/>
      <c r="E161" s="218" t="n"/>
      <c r="F161" s="72" t="n"/>
      <c r="G161" s="218" t="n"/>
      <c r="H161" s="218"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71">
      <c r="A162" s="218" t="n"/>
      <c r="B162" s="218" t="n"/>
      <c r="C162" s="218" t="n"/>
      <c r="D162" s="218" t="n"/>
      <c r="E162" s="218" t="n"/>
      <c r="F162" s="72" t="n"/>
      <c r="G162" s="218" t="n"/>
      <c r="H162" s="218"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71">
      <c r="A163" s="218" t="n"/>
      <c r="B163" s="218" t="n"/>
      <c r="C163" s="218" t="n"/>
      <c r="D163" s="218" t="n"/>
      <c r="E163" s="218" t="n"/>
      <c r="F163" s="72" t="n"/>
      <c r="G163" s="218" t="n"/>
      <c r="H163" s="218"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71">
      <c r="A164" s="218" t="n"/>
      <c r="B164" s="218" t="n"/>
      <c r="C164" s="218" t="n"/>
      <c r="D164" s="218" t="n"/>
      <c r="E164" s="218" t="n"/>
      <c r="F164" s="72" t="n"/>
      <c r="G164" s="218" t="n"/>
      <c r="H164" s="218"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71">
      <c r="A165" s="218" t="n"/>
      <c r="B165" s="218" t="n"/>
      <c r="C165" s="218" t="n"/>
      <c r="D165" s="218" t="n"/>
      <c r="E165" s="218" t="n"/>
      <c r="F165" s="72" t="n"/>
      <c r="G165" s="218" t="n"/>
      <c r="H165" s="218"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71">
      <c r="A166" s="218" t="n"/>
      <c r="B166" s="218" t="n"/>
      <c r="C166" s="218" t="n"/>
      <c r="D166" s="218" t="n"/>
      <c r="E166" s="218" t="n"/>
      <c r="F166" s="72" t="n"/>
      <c r="G166" s="218" t="n"/>
      <c r="H166" s="218"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71">
      <c r="A167" s="218" t="n"/>
      <c r="B167" s="218" t="n"/>
      <c r="C167" s="218" t="n"/>
      <c r="D167" s="218" t="n"/>
      <c r="E167" s="218" t="n"/>
      <c r="F167" s="72" t="n"/>
      <c r="G167" s="218" t="n"/>
      <c r="H167" s="218"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71">
      <c r="A168" s="218" t="n"/>
      <c r="B168" s="218" t="n"/>
      <c r="C168" s="218" t="n"/>
      <c r="D168" s="218" t="n"/>
      <c r="E168" s="218" t="n"/>
      <c r="F168" s="72" t="n"/>
      <c r="G168" s="218" t="n"/>
      <c r="H168" s="218"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71">
      <c r="A169" s="218" t="n"/>
      <c r="B169" s="218" t="n"/>
      <c r="C169" s="218" t="n"/>
      <c r="D169" s="218" t="n"/>
      <c r="E169" s="218" t="n"/>
      <c r="F169" s="72" t="n"/>
      <c r="G169" s="218" t="n"/>
      <c r="H169" s="218"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71">
      <c r="A170" s="218" t="n"/>
      <c r="B170" s="218" t="n"/>
      <c r="C170" s="218" t="n"/>
      <c r="D170" s="218" t="n"/>
      <c r="E170" s="218" t="n"/>
      <c r="F170" s="72" t="n"/>
      <c r="G170" s="218" t="n"/>
      <c r="H170" s="218"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71">
      <c r="A171" s="218" t="n"/>
      <c r="B171" s="218" t="n"/>
      <c r="C171" s="218" t="n"/>
      <c r="D171" s="218" t="n"/>
      <c r="E171" s="218" t="n"/>
      <c r="F171" s="72" t="n"/>
      <c r="G171" s="218" t="n"/>
      <c r="H171" s="218"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71">
      <c r="A172" s="218" t="n"/>
      <c r="B172" s="218" t="n"/>
      <c r="C172" s="218" t="n"/>
      <c r="D172" s="218" t="n"/>
      <c r="E172" s="218" t="n"/>
      <c r="F172" s="72" t="n"/>
      <c r="G172" s="218" t="n"/>
      <c r="H172" s="218"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71">
      <c r="A173" s="218" t="n"/>
      <c r="B173" s="218" t="n"/>
      <c r="C173" s="218" t="n"/>
      <c r="D173" s="218" t="n"/>
      <c r="E173" s="218" t="n"/>
      <c r="F173" s="72" t="n"/>
      <c r="G173" s="218" t="n"/>
      <c r="H173" s="218"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71">
      <c r="A174" s="218" t="n"/>
      <c r="B174" s="218" t="n"/>
      <c r="C174" s="218" t="n"/>
      <c r="D174" s="218" t="n"/>
      <c r="E174" s="218" t="n"/>
      <c r="F174" s="72" t="n"/>
      <c r="G174" s="218" t="n"/>
      <c r="H174" s="218"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71">
      <c r="A175" s="218" t="n"/>
      <c r="B175" s="218" t="n"/>
      <c r="C175" s="218" t="n"/>
      <c r="D175" s="218" t="n"/>
      <c r="E175" s="218" t="n"/>
      <c r="F175" s="72" t="n"/>
      <c r="G175" s="218" t="n"/>
      <c r="H175" s="218"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71">
      <c r="A176" s="218" t="n"/>
      <c r="B176" s="218" t="n"/>
      <c r="C176" s="218" t="n"/>
      <c r="D176" s="218" t="n"/>
      <c r="E176" s="218" t="n"/>
      <c r="F176" s="72" t="n"/>
      <c r="G176" s="218" t="n"/>
      <c r="H176" s="218"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71">
      <c r="A177" s="218" t="n"/>
      <c r="B177" s="218" t="n"/>
      <c r="C177" s="218" t="n"/>
      <c r="D177" s="218" t="n"/>
      <c r="E177" s="218" t="n"/>
      <c r="F177" s="72" t="n"/>
      <c r="G177" s="218" t="n"/>
      <c r="H177" s="218"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71">
      <c r="A178" s="218" t="n"/>
      <c r="B178" s="218" t="n"/>
      <c r="C178" s="218" t="n"/>
      <c r="D178" s="218" t="n"/>
      <c r="E178" s="218" t="n"/>
      <c r="F178" s="72" t="n"/>
      <c r="G178" s="218" t="n"/>
      <c r="H178" s="218"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71">
      <c r="A179" s="218" t="n"/>
      <c r="B179" s="218" t="n"/>
      <c r="C179" s="218" t="n"/>
      <c r="D179" s="218" t="n"/>
      <c r="E179" s="218" t="n"/>
      <c r="F179" s="72" t="n"/>
      <c r="G179" s="218" t="n"/>
      <c r="H179" s="218"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71">
      <c r="A180" s="218" t="n"/>
      <c r="B180" s="218" t="n"/>
      <c r="C180" s="218" t="n"/>
      <c r="D180" s="218" t="n"/>
      <c r="E180" s="218" t="n"/>
      <c r="F180" s="72" t="n"/>
      <c r="G180" s="218" t="n"/>
      <c r="H180" s="218"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71">
      <c r="A181" s="218" t="n"/>
      <c r="B181" s="218" t="n"/>
      <c r="C181" s="218" t="n"/>
      <c r="D181" s="218" t="n"/>
      <c r="E181" s="218" t="n"/>
      <c r="F181" s="72" t="n"/>
      <c r="G181" s="218" t="n"/>
      <c r="H181" s="218"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71">
      <c r="A182" s="218" t="n"/>
      <c r="B182" s="218" t="n"/>
      <c r="C182" s="218" t="n"/>
      <c r="D182" s="218" t="n"/>
      <c r="E182" s="218" t="n"/>
      <c r="F182" s="72" t="n"/>
      <c r="G182" s="218" t="n"/>
      <c r="H182" s="218"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71">
      <c r="A183" s="218" t="n"/>
      <c r="B183" s="218" t="n"/>
      <c r="C183" s="218" t="n"/>
      <c r="D183" s="218" t="n"/>
      <c r="E183" s="218" t="n"/>
      <c r="F183" s="72" t="n"/>
      <c r="G183" s="218" t="n"/>
      <c r="H183" s="218"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71">
      <c r="A184" s="218" t="n"/>
      <c r="B184" s="218" t="n"/>
      <c r="C184" s="218" t="n"/>
      <c r="D184" s="218" t="n"/>
      <c r="E184" s="218" t="n"/>
      <c r="F184" s="72" t="n"/>
      <c r="G184" s="218" t="n"/>
      <c r="H184" s="218"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71">
      <c r="A185" s="218" t="n"/>
      <c r="B185" s="218" t="n"/>
      <c r="C185" s="218" t="n"/>
      <c r="D185" s="218" t="n"/>
      <c r="E185" s="218" t="n"/>
      <c r="F185" s="72" t="n"/>
      <c r="G185" s="218" t="n"/>
      <c r="H185" s="218"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71">
      <c r="A186" s="218" t="n"/>
      <c r="B186" s="218" t="n"/>
      <c r="C186" s="218" t="n"/>
      <c r="D186" s="218" t="n"/>
      <c r="E186" s="218" t="n"/>
      <c r="F186" s="72" t="n"/>
      <c r="G186" s="218" t="n"/>
      <c r="H186" s="218"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71">
      <c r="A187" s="218" t="n"/>
      <c r="B187" s="218" t="n"/>
      <c r="C187" s="218" t="n"/>
      <c r="D187" s="218" t="n"/>
      <c r="E187" s="218" t="n"/>
      <c r="F187" s="72" t="n"/>
      <c r="G187" s="218" t="n"/>
      <c r="H187" s="218"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71">
      <c r="A188" s="218" t="n"/>
      <c r="B188" s="218" t="n"/>
      <c r="C188" s="218" t="n"/>
      <c r="D188" s="218" t="n"/>
      <c r="E188" s="218" t="n"/>
      <c r="F188" s="72" t="n"/>
      <c r="G188" s="218" t="n"/>
      <c r="H188" s="218"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71">
      <c r="A189" s="218" t="n"/>
      <c r="B189" s="218" t="n"/>
      <c r="C189" s="218" t="n"/>
      <c r="D189" s="218" t="n"/>
      <c r="E189" s="218" t="n"/>
      <c r="F189" s="72" t="n"/>
      <c r="G189" s="218" t="n"/>
      <c r="H189" s="218"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71">
      <c r="A190" s="218" t="n"/>
      <c r="B190" s="218" t="n"/>
      <c r="C190" s="218" t="n"/>
      <c r="D190" s="218" t="n"/>
      <c r="E190" s="218" t="n"/>
      <c r="F190" s="72" t="n"/>
      <c r="G190" s="218" t="n"/>
      <c r="H190" s="218"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71">
      <c r="A191" s="218" t="n"/>
      <c r="B191" s="218" t="n"/>
      <c r="C191" s="218" t="n"/>
      <c r="D191" s="218" t="n"/>
      <c r="E191" s="218" t="n"/>
      <c r="F191" s="72" t="n"/>
      <c r="G191" s="218" t="n"/>
      <c r="H191" s="218"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71">
      <c r="A192" s="218" t="n"/>
      <c r="B192" s="218" t="n"/>
      <c r="C192" s="218" t="n"/>
      <c r="D192" s="218" t="n"/>
      <c r="E192" s="218" t="n"/>
      <c r="F192" s="72" t="n"/>
      <c r="G192" s="218" t="n"/>
      <c r="H192" s="218"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71">
      <c r="A193" s="218" t="n"/>
      <c r="B193" s="218" t="n"/>
      <c r="C193" s="218" t="n"/>
      <c r="D193" s="218" t="n"/>
      <c r="E193" s="218" t="n"/>
      <c r="F193" s="72" t="n"/>
      <c r="G193" s="218" t="n"/>
      <c r="H193" s="218"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71">
      <c r="A194" s="218" t="n"/>
      <c r="B194" s="218" t="n"/>
      <c r="C194" s="218" t="n"/>
      <c r="D194" s="218" t="n"/>
      <c r="E194" s="218" t="n"/>
      <c r="F194" s="72" t="n"/>
      <c r="G194" s="218" t="n"/>
      <c r="H194" s="218"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71">
      <c r="A195" s="218" t="n"/>
      <c r="B195" s="218" t="n"/>
      <c r="C195" s="218" t="n"/>
      <c r="D195" s="218" t="n"/>
      <c r="E195" s="218" t="n"/>
      <c r="F195" s="72" t="n"/>
      <c r="G195" s="218" t="n"/>
      <c r="H195" s="218"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71">
      <c r="A196" s="218" t="n"/>
      <c r="B196" s="218" t="n"/>
      <c r="C196" s="218" t="n"/>
      <c r="D196" s="218" t="n"/>
      <c r="E196" s="218" t="n"/>
      <c r="F196" s="72" t="n"/>
      <c r="G196" s="218" t="n"/>
      <c r="H196" s="218"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71">
      <c r="A197" s="218" t="n"/>
      <c r="B197" s="218" t="n"/>
      <c r="C197" s="218" t="n"/>
      <c r="D197" s="218" t="n"/>
      <c r="E197" s="218" t="n"/>
      <c r="F197" s="72" t="n"/>
      <c r="G197" s="218" t="n"/>
      <c r="H197" s="218"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71">
      <c r="A198" s="218" t="n"/>
      <c r="B198" s="218" t="n"/>
      <c r="C198" s="218" t="n"/>
      <c r="D198" s="218" t="n"/>
      <c r="E198" s="218" t="n"/>
      <c r="F198" s="72" t="n"/>
      <c r="G198" s="218" t="n"/>
      <c r="H198" s="218"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71">
      <c r="A199" s="218" t="n"/>
      <c r="B199" s="218" t="n"/>
      <c r="C199" s="218" t="n"/>
      <c r="D199" s="218" t="n"/>
      <c r="E199" s="218" t="n"/>
      <c r="F199" s="72" t="n"/>
      <c r="G199" s="218" t="n"/>
      <c r="H199" s="218"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71">
      <c r="A200" s="218" t="n"/>
      <c r="B200" s="218" t="n"/>
      <c r="C200" s="218" t="n"/>
      <c r="D200" s="218" t="n"/>
      <c r="E200" s="218" t="n"/>
      <c r="F200" s="72" t="n"/>
      <c r="G200" s="218" t="n"/>
      <c r="H200" s="218"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71">
      <c r="A201" s="218" t="n"/>
      <c r="B201" s="218" t="n"/>
      <c r="C201" s="218" t="n"/>
      <c r="D201" s="218" t="n"/>
      <c r="E201" s="218" t="n"/>
      <c r="F201" s="72" t="n"/>
      <c r="G201" s="218" t="n"/>
      <c r="H201" s="218"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71">
      <c r="A202" s="218" t="n"/>
      <c r="B202" s="218" t="n"/>
      <c r="C202" s="218" t="n"/>
      <c r="D202" s="218" t="n"/>
      <c r="E202" s="218" t="n"/>
      <c r="F202" s="72" t="n"/>
      <c r="G202" s="218" t="n"/>
      <c r="H202" s="218"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71">
      <c r="A203" s="218" t="n"/>
      <c r="B203" s="218" t="n"/>
      <c r="C203" s="218" t="n"/>
      <c r="D203" s="218" t="n"/>
      <c r="E203" s="218" t="n"/>
      <c r="F203" s="72" t="n"/>
      <c r="G203" s="218" t="n"/>
      <c r="H203" s="218"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71">
      <c r="A204" s="218" t="n"/>
      <c r="B204" s="218" t="n"/>
      <c r="C204" s="218" t="n"/>
      <c r="D204" s="218" t="n"/>
      <c r="E204" s="218" t="n"/>
      <c r="F204" s="72" t="n"/>
      <c r="G204" s="218" t="n"/>
      <c r="H204" s="218"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71">
      <c r="A205" s="218" t="n"/>
      <c r="B205" s="218" t="n"/>
      <c r="C205" s="218" t="n"/>
      <c r="D205" s="218" t="n"/>
      <c r="E205" s="218" t="n"/>
      <c r="F205" s="72" t="n"/>
      <c r="G205" s="218" t="n"/>
      <c r="H205" s="218"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71">
      <c r="A206" s="218" t="n"/>
      <c r="B206" s="218" t="n"/>
      <c r="C206" s="218" t="n"/>
      <c r="D206" s="218" t="n"/>
      <c r="E206" s="218" t="n"/>
      <c r="F206" s="72" t="n"/>
      <c r="G206" s="218" t="n"/>
      <c r="H206" s="218"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71">
      <c r="A207" s="218" t="n"/>
      <c r="B207" s="218" t="n"/>
      <c r="C207" s="218" t="n"/>
      <c r="D207" s="218" t="n"/>
      <c r="E207" s="218" t="n"/>
      <c r="F207" s="72" t="n"/>
      <c r="G207" s="218" t="n"/>
      <c r="H207" s="218"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71">
      <c r="A208" s="218" t="n"/>
      <c r="B208" s="218" t="n"/>
      <c r="C208" s="218" t="n"/>
      <c r="D208" s="218" t="n"/>
      <c r="E208" s="218" t="n"/>
      <c r="F208" s="72" t="n"/>
      <c r="G208" s="218" t="n"/>
      <c r="H208" s="218"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72" t="n"/>
      <c r="G209" s="218" t="n"/>
      <c r="H209" s="218"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71">
      <c r="A210" s="218" t="n"/>
      <c r="B210" s="218" t="n"/>
      <c r="C210" s="218" t="n"/>
      <c r="D210" s="218" t="n"/>
      <c r="E210" s="218" t="n"/>
      <c r="F210" s="72" t="n"/>
      <c r="G210" s="218" t="n"/>
      <c r="H210" s="218"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72" t="n"/>
      <c r="G211" s="218" t="n"/>
      <c r="H211" s="218"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72" t="n"/>
      <c r="G212" s="218" t="n"/>
      <c r="H212" s="218"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72" t="n"/>
      <c r="G213" s="218" t="n"/>
      <c r="H213" s="218"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72" t="n"/>
      <c r="G214" s="218" t="n"/>
      <c r="H214" s="218"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72" t="n"/>
      <c r="G215" s="218" t="n"/>
      <c r="H215" s="218"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72" t="n"/>
      <c r="G216" s="218" t="n"/>
      <c r="H216" s="218"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72" t="n"/>
      <c r="G217" s="218" t="n"/>
      <c r="H217" s="218"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72" t="n"/>
      <c r="G218" s="218" t="n"/>
      <c r="H218" s="218"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72" t="n"/>
      <c r="G219" s="218" t="n"/>
      <c r="H219" s="218"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72" t="n"/>
      <c r="G220" s="218" t="n"/>
      <c r="H220" s="218"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72" t="n"/>
      <c r="G221" s="218" t="n"/>
      <c r="H221" s="218"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72" t="n"/>
      <c r="G222" s="218" t="n"/>
      <c r="H222" s="218"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72" t="n"/>
      <c r="G223" s="218" t="n"/>
      <c r="H223" s="218"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72" t="n"/>
      <c r="G224" s="218" t="n"/>
      <c r="H224" s="218"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72" t="n"/>
      <c r="G225" s="218" t="n"/>
      <c r="H225" s="218"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72" t="n"/>
      <c r="G226" s="218" t="n"/>
      <c r="H226" s="218"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72" t="n"/>
      <c r="G227" s="218" t="n"/>
      <c r="H227" s="218"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72" t="n"/>
      <c r="G228" s="218" t="n"/>
      <c r="H228" s="218"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72" t="n"/>
      <c r="G229" s="218" t="n"/>
      <c r="H229" s="218"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72" t="n"/>
      <c r="G230" s="218" t="n"/>
      <c r="H230" s="218"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72" t="n"/>
      <c r="G231" s="218" t="n"/>
      <c r="H231" s="218"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72" t="n"/>
      <c r="G232" s="218" t="n"/>
      <c r="H232" s="218"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72" t="n"/>
      <c r="G233" s="218" t="n"/>
      <c r="H233" s="218"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72" t="n"/>
      <c r="G234" s="218" t="n"/>
      <c r="H234" s="218"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72" t="n"/>
      <c r="G235" s="218" t="n"/>
      <c r="H235" s="218"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71">
      <c r="A236" s="218" t="n"/>
      <c r="B236" s="218" t="n"/>
      <c r="C236" s="218" t="n"/>
      <c r="D236" s="218" t="n"/>
      <c r="E236" s="218" t="n"/>
      <c r="F236" s="72" t="n"/>
      <c r="G236" s="218" t="n"/>
      <c r="H236" s="218"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71">
      <c r="A237" s="218" t="n"/>
      <c r="B237" s="218" t="n"/>
      <c r="C237" s="218" t="n"/>
      <c r="D237" s="218" t="n"/>
      <c r="E237" s="218" t="n"/>
      <c r="F237" s="72" t="n"/>
      <c r="G237" s="218" t="n"/>
      <c r="H237" s="218"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71">
      <c r="A238" s="218" t="n"/>
      <c r="B238" s="218" t="n"/>
      <c r="C238" s="218" t="n"/>
      <c r="D238" s="218" t="n"/>
      <c r="E238" s="218" t="n"/>
      <c r="F238" s="72" t="n"/>
      <c r="G238" s="218" t="n"/>
      <c r="H238" s="218"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71">
      <c r="A239" s="218" t="n"/>
      <c r="B239" s="218" t="n"/>
      <c r="C239" s="218" t="n"/>
      <c r="D239" s="218" t="n"/>
      <c r="E239" s="218" t="n"/>
      <c r="F239" s="72" t="n"/>
      <c r="G239" s="218" t="n"/>
      <c r="H239" s="218"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218" t="n"/>
      <c r="B240" s="218" t="n"/>
      <c r="C240" s="218" t="n"/>
      <c r="D240" s="218" t="n"/>
      <c r="E240" s="218" t="n"/>
      <c r="F240" s="72" t="n"/>
      <c r="G240" s="218" t="n"/>
      <c r="H240" s="218"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218" t="n"/>
      <c r="B241" s="218" t="n"/>
      <c r="C241" s="218" t="n"/>
      <c r="D241" s="218" t="n"/>
      <c r="E241" s="218" t="n"/>
      <c r="F241" s="72" t="n"/>
      <c r="G241" s="218" t="n"/>
      <c r="H241" s="218"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218" t="n"/>
      <c r="B242" s="218" t="n"/>
      <c r="C242" s="218" t="n"/>
      <c r="D242" s="218" t="n"/>
      <c r="E242" s="218" t="n"/>
      <c r="F242" s="72" t="n"/>
      <c r="G242" s="218" t="n"/>
      <c r="H242" s="218"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218" t="n"/>
      <c r="B243" s="218" t="n"/>
      <c r="C243" s="218" t="n"/>
      <c r="D243" s="218" t="n"/>
      <c r="E243" s="218" t="n"/>
      <c r="F243" s="72" t="n"/>
      <c r="G243" s="218" t="n"/>
      <c r="H243" s="218"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218" t="n"/>
      <c r="B244" s="218" t="n"/>
      <c r="C244" s="218" t="n"/>
      <c r="D244" s="218" t="n"/>
      <c r="E244" s="218" t="n"/>
      <c r="F244" s="72" t="n"/>
      <c r="G244" s="218" t="n"/>
      <c r="H244" s="218"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71">
      <c r="A245" s="218" t="n"/>
      <c r="B245" s="218" t="n"/>
      <c r="C245" s="218" t="n"/>
      <c r="D245" s="218" t="n"/>
      <c r="E245" s="218" t="n"/>
      <c r="F245" s="72" t="n"/>
      <c r="G245" s="218" t="n"/>
      <c r="H245" s="218"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218" t="n"/>
      <c r="B246" s="218" t="n"/>
      <c r="C246" s="218" t="n"/>
      <c r="D246" s="218" t="n"/>
      <c r="E246" s="218" t="n"/>
      <c r="F246" s="72" t="n"/>
      <c r="G246" s="218" t="n"/>
      <c r="H246" s="218"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218" t="n"/>
      <c r="B247" s="218" t="n"/>
      <c r="C247" s="218" t="n"/>
      <c r="D247" s="218" t="n"/>
      <c r="E247" s="218" t="n"/>
      <c r="F247" s="72" t="n"/>
      <c r="G247" s="218" t="n"/>
      <c r="H247" s="218"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218" t="n"/>
      <c r="B248" s="218" t="n"/>
      <c r="C248" s="218" t="n"/>
      <c r="D248" s="218" t="n"/>
      <c r="E248" s="218" t="n"/>
      <c r="F248" s="72" t="n"/>
      <c r="G248" s="218" t="n"/>
      <c r="H248" s="218"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218" t="n"/>
      <c r="B249" s="218" t="n"/>
      <c r="C249" s="218" t="n"/>
      <c r="D249" s="218" t="n"/>
      <c r="E249" s="218" t="n"/>
      <c r="F249" s="72" t="n"/>
      <c r="G249" s="218" t="n"/>
      <c r="H249" s="218"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218" t="n"/>
      <c r="B250" s="218" t="n"/>
      <c r="C250" s="218" t="n"/>
      <c r="D250" s="218" t="n"/>
      <c r="E250" s="218" t="n"/>
      <c r="F250" s="72" t="n"/>
      <c r="G250" s="218" t="n"/>
      <c r="H250" s="218"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218" t="n"/>
      <c r="B251" s="218" t="n"/>
      <c r="C251" s="218" t="n"/>
      <c r="D251" s="218" t="n"/>
      <c r="E251" s="218" t="n"/>
      <c r="F251" s="72" t="n"/>
      <c r="G251" s="218" t="n"/>
      <c r="H251" s="218"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218" t="n"/>
      <c r="B252" s="218" t="n"/>
      <c r="C252" s="218" t="n"/>
      <c r="D252" s="218" t="n"/>
      <c r="E252" s="218" t="n"/>
      <c r="F252" s="72" t="n"/>
      <c r="G252" s="218" t="n"/>
      <c r="H252" s="218"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218" t="n"/>
      <c r="B253" s="218" t="n"/>
      <c r="C253" s="218" t="n"/>
      <c r="D253" s="218" t="n"/>
      <c r="E253" s="218" t="n"/>
      <c r="F253" s="72" t="n"/>
      <c r="G253" s="218" t="n"/>
      <c r="H253" s="218"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218" t="n"/>
      <c r="B254" s="218" t="n"/>
      <c r="C254" s="218" t="n"/>
      <c r="D254" s="218" t="n"/>
      <c r="E254" s="218" t="n"/>
      <c r="F254" s="72" t="n"/>
      <c r="G254" s="218" t="n"/>
      <c r="H254" s="218"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218" t="n"/>
      <c r="B255" s="218" t="n"/>
      <c r="C255" s="218" t="n"/>
      <c r="D255" s="218" t="n"/>
      <c r="E255" s="218" t="n"/>
      <c r="F255" s="72" t="n"/>
      <c r="G255" s="218" t="n"/>
      <c r="H255" s="218"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218" t="n"/>
      <c r="B256" s="218" t="n"/>
      <c r="C256" s="218" t="n"/>
      <c r="D256" s="218" t="n"/>
      <c r="E256" s="218" t="n"/>
      <c r="F256" s="72" t="n"/>
      <c r="G256" s="218" t="n"/>
      <c r="H256" s="218"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218" t="n"/>
      <c r="B257" s="218" t="n"/>
      <c r="C257" s="218" t="n"/>
      <c r="D257" s="218" t="n"/>
      <c r="E257" s="218" t="n"/>
      <c r="F257" s="72" t="n"/>
      <c r="G257" s="218" t="n"/>
      <c r="H257" s="218"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71">
      <c r="A258" s="4" t="n"/>
      <c r="B258" s="4" t="n"/>
      <c r="C258" s="4" t="n"/>
      <c r="D258" s="4" t="n"/>
      <c r="E258" s="4" t="n"/>
      <c r="F258" s="122"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71">
      <c r="A259" s="4" t="n"/>
      <c r="B259" s="4" t="n"/>
      <c r="C259" s="4" t="n"/>
      <c r="D259" s="4" t="n"/>
      <c r="E259" s="4" t="n"/>
      <c r="F259" s="122"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4" t="n"/>
      <c r="B260" s="4" t="n"/>
      <c r="C260" s="4" t="n"/>
      <c r="D260" s="4" t="n"/>
      <c r="E260" s="4" t="n"/>
      <c r="F260" s="122"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4" t="n"/>
      <c r="B261" s="4" t="n"/>
      <c r="C261" s="4" t="n"/>
      <c r="D261" s="4" t="n"/>
      <c r="E261" s="4" t="n"/>
      <c r="F261" s="122"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71">
      <c r="A262" s="4" t="n"/>
      <c r="B262" s="4" t="n"/>
      <c r="C262" s="4" t="n"/>
      <c r="D262" s="4" t="n"/>
      <c r="E262" s="4" t="n"/>
      <c r="F262" s="122"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4" t="n"/>
      <c r="B263" s="4" t="n"/>
      <c r="C263" s="4" t="n"/>
      <c r="D263" s="4" t="n"/>
      <c r="E263" s="4" t="n"/>
      <c r="F263" s="122"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4" t="n"/>
      <c r="B264" s="4" t="n"/>
      <c r="C264" s="4" t="n"/>
      <c r="D264" s="4" t="n"/>
      <c r="E264" s="4" t="n"/>
      <c r="F264" s="122"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4" t="n"/>
      <c r="B265" s="4" t="n"/>
      <c r="C265" s="4" t="n"/>
      <c r="D265" s="4" t="n"/>
      <c r="E265" s="4" t="n"/>
      <c r="F265" s="122"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4" t="n"/>
      <c r="B266" s="4" t="n"/>
      <c r="C266" s="4" t="n"/>
      <c r="D266" s="4" t="n"/>
      <c r="E266" s="4" t="n"/>
      <c r="F266" s="122"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4" t="n"/>
      <c r="B267" s="4" t="n"/>
      <c r="C267" s="4" t="n"/>
      <c r="D267" s="4" t="n"/>
      <c r="E267" s="4" t="n"/>
      <c r="F267" s="122"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4" t="n"/>
      <c r="B268" s="4" t="n"/>
      <c r="C268" s="4" t="n"/>
      <c r="D268" s="4" t="n"/>
      <c r="E268" s="4" t="n"/>
      <c r="F268" s="122"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4" t="n"/>
      <c r="B269" s="4" t="n"/>
      <c r="C269" s="4" t="n"/>
      <c r="D269" s="4" t="n"/>
      <c r="E269" s="4" t="n"/>
      <c r="F269" s="122"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4" t="n"/>
      <c r="B270" s="4" t="n"/>
      <c r="C270" s="4" t="n"/>
      <c r="D270" s="4" t="n"/>
      <c r="E270" s="4" t="n"/>
      <c r="F270" s="122"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4" t="n"/>
      <c r="B271" s="4" t="n"/>
      <c r="C271" s="4" t="n"/>
      <c r="D271" s="4" t="n"/>
      <c r="E271" s="4" t="n"/>
      <c r="F271" s="122"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4" t="n"/>
      <c r="B272" s="4" t="n"/>
      <c r="C272" s="4" t="n"/>
      <c r="D272" s="4" t="n"/>
      <c r="E272" s="4" t="n"/>
      <c r="F272" s="122"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4" t="n"/>
      <c r="B273" s="4" t="n"/>
      <c r="C273" s="4" t="n"/>
      <c r="D273" s="4" t="n"/>
      <c r="E273" s="4" t="n"/>
      <c r="F273" s="122"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4" t="n"/>
      <c r="B274" s="4" t="n"/>
      <c r="C274" s="4" t="n"/>
      <c r="D274" s="4" t="n"/>
      <c r="E274" s="4" t="n"/>
      <c r="F274" s="122"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4" t="n"/>
      <c r="B275" s="4" t="n"/>
      <c r="C275" s="4" t="n"/>
      <c r="D275" s="4" t="n"/>
      <c r="E275" s="4" t="n"/>
      <c r="F275" s="122"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4" t="n"/>
      <c r="B276" s="4" t="n"/>
      <c r="C276" s="4" t="n"/>
      <c r="D276" s="4" t="n"/>
      <c r="E276" s="4" t="n"/>
      <c r="F276" s="122"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4" t="n"/>
      <c r="B277" s="4" t="n"/>
      <c r="C277" s="4" t="n"/>
      <c r="D277" s="4" t="n"/>
      <c r="E277" s="4" t="n"/>
      <c r="F277" s="122"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4" t="n"/>
      <c r="B278" s="4" t="n"/>
      <c r="C278" s="4" t="n"/>
      <c r="D278" s="4" t="n"/>
      <c r="E278" s="4" t="n"/>
      <c r="F278" s="122"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4" t="n"/>
      <c r="B279" s="4" t="n"/>
      <c r="C279" s="4" t="n"/>
      <c r="D279" s="4" t="n"/>
      <c r="E279" s="4" t="n"/>
      <c r="F279" s="122"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4" t="n"/>
      <c r="B280" s="4" t="n"/>
      <c r="C280" s="4" t="n"/>
      <c r="D280" s="4" t="n"/>
      <c r="E280" s="4" t="n"/>
      <c r="F280" s="122"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4" t="n"/>
      <c r="B281" s="4" t="n"/>
      <c r="C281" s="4" t="n"/>
      <c r="D281" s="4" t="n"/>
      <c r="E281" s="4" t="n"/>
      <c r="F281" s="122"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4" t="n"/>
      <c r="B282" s="4" t="n"/>
      <c r="C282" s="4" t="n"/>
      <c r="D282" s="4" t="n"/>
      <c r="E282" s="4" t="n"/>
      <c r="F282" s="122"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4" t="n"/>
      <c r="B283" s="4" t="n"/>
      <c r="C283" s="4" t="n"/>
      <c r="D283" s="4" t="n"/>
      <c r="E283" s="4" t="n"/>
      <c r="F283" s="122"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4" t="n"/>
      <c r="B284" s="4" t="n"/>
      <c r="C284" s="4" t="n"/>
      <c r="D284" s="4" t="n"/>
      <c r="E284" s="4" t="n"/>
      <c r="F284" s="122"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4" t="n"/>
      <c r="B285" s="4" t="n"/>
      <c r="C285" s="4" t="n"/>
      <c r="D285" s="4" t="n"/>
      <c r="E285" s="4" t="n"/>
      <c r="F285" s="122"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4" t="n"/>
      <c r="B286" s="4" t="n"/>
      <c r="C286" s="4" t="n"/>
      <c r="D286" s="4" t="n"/>
      <c r="E286" s="4" t="n"/>
      <c r="F286" s="122"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4" t="n"/>
      <c r="B287" s="4" t="n"/>
      <c r="C287" s="4" t="n"/>
      <c r="D287" s="4" t="n"/>
      <c r="E287" s="4" t="n"/>
      <c r="F287" s="122"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122"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122"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122"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122"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122"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122"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122"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122"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122"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122"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122"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122"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122"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122"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122"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122"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122"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122"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122"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122"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122"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122"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122"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122"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122"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122"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122"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122"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122"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122"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122"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122"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122"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122"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122"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122"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122"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122"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122"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122"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122"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122"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122"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122"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122"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122"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122"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122"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122"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122"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122"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122"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122"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122"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122"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122"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122"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122"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122"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122"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122"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122"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122"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122"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122"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122"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122"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122"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122"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122"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122"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122"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122"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122"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122"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122"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122"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122"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122"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122"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122"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122"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122"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122"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122"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122"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122"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122"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122"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122"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122"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122"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122"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122"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122"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122"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122"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122"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122"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122"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122"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122"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122"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122"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122"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122"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122"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122"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122"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122"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122"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122"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122"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122"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122"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122"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122"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122"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122"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122"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122"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122"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122"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122"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122"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122"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122"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122"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122"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122"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122"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122"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122"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122"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122"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122"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122"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122"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122"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122"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122"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122"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122"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122"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122"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122"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122"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122"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122"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122"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122"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122"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122"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122"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122"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122"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122"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122"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122"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122"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122"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122"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122"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122"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122"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122"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122"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122"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122"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122"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122"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122"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122"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122"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122"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122"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122"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122"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122"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122"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122"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122"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122"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122"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122"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122"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122"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122"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122"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122"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122"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122"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122"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122"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122"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122"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122"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122"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122"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122"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122"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122"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122"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122"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122"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122"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122"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122"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122"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122"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122"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122"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122"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122"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122"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122"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122"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122"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122"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122"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122"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122"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122"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122"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122"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122"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122"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122"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122"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122"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122"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122"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122"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122"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122"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122"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122"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122"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122"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122"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122"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122"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122"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122"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122"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122"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122"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122"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122"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122"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122"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122"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122"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122"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122"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122"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122"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122"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122"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122"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122"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122"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122"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122"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122"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122"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122"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122"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122"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122"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122"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122"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122"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122"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122"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122"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122"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122"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122"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122"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122"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122"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122"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122"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122"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122"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122"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122"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122"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122"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122"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122"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122"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122"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122"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122"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122"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122"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122"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122"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122"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122"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122"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122"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122"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122"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122"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122"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122"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122"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122"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122"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122"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122"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122"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122"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122"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122"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122"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122"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122"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122"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122"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122"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122"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122"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122"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122"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122"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122"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122"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122"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122"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122"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122"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122"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122"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122"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122"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122"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122"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122"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122"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122"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122"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122"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122"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122"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122"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122"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122"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122"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122"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122"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122"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122"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122"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122"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122"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122"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122"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122"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122"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122"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122"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122"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122"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122"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122"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122"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122"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122"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122"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122"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122"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122"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122"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122"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122"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122"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122"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122"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122"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122"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122"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122"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122"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122"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122"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122"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122"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122"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122"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122"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122"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122"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122"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122"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122"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122"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122"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122"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122"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122"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122"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122"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122"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122"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122"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122"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122"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122"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122"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122"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122"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122"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122"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122"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122"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122"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122"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122"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122"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122"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122"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122"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122"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122"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122"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122"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122"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122"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122"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122"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122"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122"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122"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122"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122"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122"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122"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122"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122"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122"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122"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122"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122"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122"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122"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122"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122"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122"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122"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122"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122"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122"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122"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122"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122"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122"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122"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122"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122"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122"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122"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122"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122"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122"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122"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122"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122"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122"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122"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122"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122"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122"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122"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122"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122"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122"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122"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122"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122"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122"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122"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122"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122"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122"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122"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122"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122"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122"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122"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122"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122"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122"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122"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122"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122"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122"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122"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122"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122"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122"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122"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122"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122"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122"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122"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122"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122"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122"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122"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122"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122"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122"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122"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122"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122"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122"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122"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122"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122"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122"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122"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122"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122"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122"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122"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122"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122"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122"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122"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122"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122"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122"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122"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122"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122"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122"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122"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122"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122"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122"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122"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122"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122"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122"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122"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122"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122"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122"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122"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122"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122"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122"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122"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122"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122"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122"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122"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122"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122"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122"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122"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122"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122"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122"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122"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122"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122"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122"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122"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122"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122"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122"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122"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122"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122"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122"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122"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122"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122"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122"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122"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122"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122"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122"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122"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122"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122"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122"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122"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122"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122"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122"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122"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122"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122"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122"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122"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122"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122"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122"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122"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122"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122"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122"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122"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122"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122"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122"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122"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122"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122"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122"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122"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122"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122"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122"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122"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122"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122"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122"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122"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122"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122"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122"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122"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122"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122"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122"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122"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122"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122"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122"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122"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122"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122"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122"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122"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122"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122"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122"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122"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122"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122"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122"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122"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122"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122"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122"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122"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122"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122"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122"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122"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122"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122"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122"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122"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122"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122"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122"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122"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122"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122"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122"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122"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122"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122"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122"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122"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122"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122"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122"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122"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122"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122"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122"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122"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122"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122"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122"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122"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122"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122"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122"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122"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122"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122"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122"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122"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122"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122"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122"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122"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122"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122"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122"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122"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122"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122"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122"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122"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122"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122"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122"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122"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122"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122"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122"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122"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59">
    <mergeCell ref="F11:G11"/>
    <mergeCell ref="F20:K20"/>
    <mergeCell ref="H67:I67"/>
    <mergeCell ref="F10:G10"/>
    <mergeCell ref="F36:K36"/>
    <mergeCell ref="F54:G54"/>
    <mergeCell ref="F57:G57"/>
    <mergeCell ref="F25:G25"/>
    <mergeCell ref="F63:G63"/>
    <mergeCell ref="F65:G65"/>
    <mergeCell ref="H63:I63"/>
    <mergeCell ref="F8:H8"/>
    <mergeCell ref="B31:C31"/>
    <mergeCell ref="F62:K62"/>
    <mergeCell ref="B39:C39"/>
    <mergeCell ref="F59:G59"/>
    <mergeCell ref="H25:I25"/>
    <mergeCell ref="H34:I34"/>
    <mergeCell ref="F12:G12"/>
    <mergeCell ref="F24:G24"/>
    <mergeCell ref="F55:G55"/>
    <mergeCell ref="J24:K24"/>
    <mergeCell ref="H64:I64"/>
    <mergeCell ref="B2:C6"/>
    <mergeCell ref="B30:D30"/>
    <mergeCell ref="F26:G26"/>
    <mergeCell ref="B8:C8"/>
    <mergeCell ref="F52:K52"/>
    <mergeCell ref="F66:G66"/>
    <mergeCell ref="B38:C38"/>
    <mergeCell ref="B34:C34"/>
    <mergeCell ref="B37:C37"/>
    <mergeCell ref="F23:G23"/>
    <mergeCell ref="J25:K25"/>
    <mergeCell ref="F22:G22"/>
    <mergeCell ref="B40:C40"/>
    <mergeCell ref="F13:G13"/>
    <mergeCell ref="H22:I22"/>
    <mergeCell ref="J22:K22"/>
    <mergeCell ref="F56:G56"/>
    <mergeCell ref="F58:G58"/>
    <mergeCell ref="D4:H6"/>
    <mergeCell ref="F9:G9"/>
    <mergeCell ref="F29:K29"/>
    <mergeCell ref="H65:I65"/>
    <mergeCell ref="F67:G67"/>
    <mergeCell ref="B33:C33"/>
    <mergeCell ref="H24:I24"/>
    <mergeCell ref="D2:H3"/>
    <mergeCell ref="H66:I66"/>
    <mergeCell ref="B36:C36"/>
    <mergeCell ref="B32:C32"/>
    <mergeCell ref="F14:G14"/>
    <mergeCell ref="H23:I23"/>
    <mergeCell ref="J23:K23"/>
    <mergeCell ref="B41:C41"/>
    <mergeCell ref="B35:C35"/>
    <mergeCell ref="F64:G64"/>
    <mergeCell ref="H26:I26"/>
  </mergeCells>
  <conditionalFormatting sqref="G27">
    <cfRule type="expression" priority="1" dxfId="0">
      <formula>WEEKDAY($C$27,2)&lt;&gt;1</formula>
    </cfRule>
  </conditionalFormatting>
  <conditionalFormatting sqref="H66">
    <cfRule type="cellIs" priority="2" operator="lessThan" dxfId="15">
      <formula>0</formula>
    </cfRule>
  </conditionalFormatting>
  <dataValidations count="4">
    <dataValidation sqref="H26" showDropDown="0" showInputMessage="0" showErrorMessage="0" allowBlank="1" type="list">
      <formula1>"AP · Anteproyecto,PE · Proyecto ejecutivo,OB · Obra en ejecución,AS · As built"</formula1>
    </dataValidation>
    <dataValidation sqref="H38 H39 H40 H41 H42 H43 H44 H45 H46 H47 H48 H49" showDropDown="0" showInputMessage="0" showErrorMessage="0" allowBlank="1" type="list">
      <formula1>"ANTICIPO DE OBRA,SEGUNDO PAGO,FINIQUITO"</formula1>
    </dataValidation>
    <dataValidation sqref="I38 I39 I40 I41 I42 I43 I44 I45 I46 I47 I48 I49" showDropDown="0" showInputMessage="0" showErrorMessage="0" allowBlank="1" type="list">
      <formula1>=LISTAS!$D$2:$D$6</formula1>
    </dataValidation>
    <dataValidation sqref="J54 J55 J56 J57 J58 J59" showDropDown="0" showInputMessage="0" showErrorMessage="0" allowBlank="1" type="list">
      <formula1>"Pendiente,Solicitado,Cobrado"</formula1>
    </dataValidation>
  </dataValidations>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tabColor rgb="FF1F6FEB"/>
    <outlinePr summaryBelow="1" summaryRight="1"/>
    <pageSetUpPr/>
  </sheetPr>
  <dimension ref="A1:Z1004"/>
  <sheetViews>
    <sheetView workbookViewId="0">
      <pane ySplit="9" topLeftCell="A10" activePane="bottomLeft" state="frozen"/>
      <selection pane="bottomLeft" activeCell="B11" sqref="B11"/>
    </sheetView>
  </sheetViews>
  <sheetFormatPr baseColWidth="8" defaultColWidth="14.43" defaultRowHeight="15" customHeight="1" outlineLevelRow="2"/>
  <cols>
    <col width="10.43" customWidth="1" style="371" min="1" max="1"/>
    <col width="88" customWidth="1" style="371" min="2" max="2"/>
    <col width="12" customWidth="1" style="371" min="3" max="3"/>
    <col width="9" customWidth="1" style="371" min="4" max="4"/>
    <col width="13.57" customWidth="1" style="371" min="5" max="5"/>
    <col width="15" customWidth="1" style="371" min="6" max="6"/>
    <col width="18.86" customWidth="1" style="371" min="7" max="7"/>
    <col width="1" customWidth="1" style="371" min="8" max="8"/>
    <col width="23.71" customWidth="1" style="371" min="9" max="9"/>
    <col width="1.86" customWidth="1" style="371" min="10" max="10"/>
    <col width="27.57" customWidth="1" style="371" min="11" max="11"/>
    <col width="1.71" customWidth="1" style="371" min="12" max="12"/>
    <col width="8.43" customWidth="1" style="371" min="13" max="13"/>
    <col width="6.86" customWidth="1" style="371" min="14" max="14"/>
    <col width="14" customWidth="1" style="371" min="15" max="15"/>
    <col width="10" customWidth="1" style="371" min="16" max="26"/>
  </cols>
  <sheetData>
    <row r="1">
      <c r="A1" s="123">
        <f>CARATULA!C11</f>
        <v/>
      </c>
      <c r="D1" s="4" t="n"/>
      <c r="E1" s="124" t="n"/>
      <c r="H1" s="218" t="n"/>
      <c r="I1" s="218" t="n"/>
      <c r="J1" s="4" t="n"/>
      <c r="K1" s="125" t="n"/>
      <c r="L1" s="218" t="n"/>
      <c r="M1" s="402" t="inlineStr">
        <is>
          <t>Ambos se capturan en la CARÁTULA y afectan TODOS los precios unitarios.</t>
        </is>
      </c>
      <c r="N1" s="403" t="n"/>
      <c r="O1" s="404" t="n"/>
      <c r="P1" s="129" t="n"/>
      <c r="Q1" s="129" t="n"/>
      <c r="R1" s="129" t="n"/>
      <c r="S1" s="129" t="n"/>
      <c r="T1" s="129" t="n"/>
      <c r="U1" s="129" t="n"/>
      <c r="V1" s="129" t="n"/>
      <c r="W1" s="129" t="n"/>
      <c r="X1" s="129" t="n"/>
      <c r="Y1" s="129" t="n"/>
      <c r="Z1" s="129" t="n"/>
    </row>
    <row r="2">
      <c r="A2" s="4" t="n"/>
      <c r="B2" s="4" t="n"/>
      <c r="C2" s="2" t="n"/>
      <c r="D2" s="124" t="n"/>
      <c r="H2" s="218" t="n"/>
      <c r="I2" s="4" t="n"/>
      <c r="J2" s="4" t="n"/>
      <c r="K2" s="125" t="n"/>
      <c r="L2" s="218" t="n"/>
      <c r="M2" s="405" t="n"/>
      <c r="O2" s="406" t="n"/>
      <c r="P2" s="129" t="n"/>
      <c r="Q2" s="129" t="n"/>
      <c r="R2" s="129" t="n"/>
      <c r="S2" s="129" t="n"/>
      <c r="T2" s="129" t="n"/>
      <c r="U2" s="129" t="n"/>
      <c r="V2" s="129" t="n"/>
      <c r="W2" s="129" t="n"/>
      <c r="X2" s="129" t="n"/>
      <c r="Y2" s="129" t="n"/>
      <c r="Z2" s="129" t="n"/>
    </row>
    <row r="3">
      <c r="A3" s="132">
        <f>CARATULA!$C$10</f>
        <v/>
      </c>
      <c r="C3" s="2" t="n"/>
      <c r="D3" s="124" t="n"/>
      <c r="E3" s="4" t="n"/>
      <c r="F3" s="4" t="n"/>
      <c r="G3" s="4" t="n"/>
      <c r="H3" s="4" t="n"/>
      <c r="I3" s="4" t="n"/>
      <c r="J3" s="4" t="n"/>
      <c r="K3" s="125" t="n"/>
      <c r="L3" s="218" t="n"/>
      <c r="M3" s="407" t="inlineStr">
        <is>
          <t>% UTILIDAD</t>
        </is>
      </c>
      <c r="N3" s="408" t="n"/>
      <c r="O3" s="135">
        <f>CARATULA!H9</f>
        <v/>
      </c>
      <c r="P3" s="136" t="n"/>
      <c r="Q3" s="136" t="n"/>
      <c r="R3" s="136" t="n"/>
      <c r="S3" s="136" t="n"/>
      <c r="T3" s="136" t="n"/>
      <c r="U3" s="136" t="n"/>
      <c r="V3" s="136" t="n"/>
      <c r="W3" s="136" t="n"/>
      <c r="X3" s="136" t="n"/>
      <c r="Y3" s="136" t="n"/>
      <c r="Z3" s="136" t="n"/>
    </row>
    <row r="4">
      <c r="A4" s="137" t="inlineStr">
        <is>
          <t>UBICACIÓN</t>
        </is>
      </c>
      <c r="B4" s="138">
        <f>CARATULA!$C$14</f>
        <v/>
      </c>
      <c r="C4" s="139" t="n"/>
      <c r="D4" s="4" t="n"/>
      <c r="E4" s="4" t="n"/>
      <c r="F4" s="4" t="n"/>
      <c r="G4" s="4" t="n"/>
      <c r="H4" s="139" t="n"/>
      <c r="I4" s="139" t="n"/>
      <c r="J4" s="139" t="n"/>
      <c r="K4" s="140" t="n"/>
      <c r="L4" s="141" t="n"/>
      <c r="M4" s="409" t="inlineStr">
        <is>
          <t>% IVA</t>
        </is>
      </c>
      <c r="N4" s="410" t="n"/>
      <c r="O4" s="144">
        <f>CARATULA!H10</f>
        <v/>
      </c>
      <c r="P4" s="145" t="n"/>
      <c r="Q4" s="145" t="n"/>
      <c r="R4" s="145" t="n"/>
      <c r="S4" s="145" t="n"/>
      <c r="T4" s="145" t="n"/>
      <c r="U4" s="145" t="n"/>
      <c r="V4" s="145" t="n"/>
      <c r="W4" s="145" t="n"/>
      <c r="X4" s="145" t="n"/>
      <c r="Y4" s="145" t="n"/>
      <c r="Z4" s="145" t="n"/>
    </row>
    <row r="5">
      <c r="A5" s="4" t="n"/>
      <c r="B5" s="4" t="n"/>
      <c r="C5" s="4" t="n"/>
      <c r="D5" s="4" t="n"/>
      <c r="E5" s="4" t="n"/>
      <c r="F5" s="4" t="n"/>
      <c r="G5" s="4" t="n"/>
      <c r="H5" s="4" t="n"/>
      <c r="I5" s="4" t="n"/>
      <c r="J5" s="4" t="n"/>
      <c r="K5" s="125" t="n"/>
      <c r="L5" s="218" t="n"/>
      <c r="M5" s="218" t="n"/>
      <c r="N5" s="218" t="n"/>
      <c r="O5" s="218" t="n"/>
      <c r="P5" s="218" t="n"/>
      <c r="Q5" s="218" t="n"/>
      <c r="R5" s="218" t="n"/>
      <c r="S5" s="218" t="n"/>
      <c r="T5" s="218" t="n"/>
      <c r="U5" s="218" t="n"/>
      <c r="V5" s="218" t="n"/>
      <c r="W5" s="218" t="n"/>
      <c r="X5" s="218" t="n"/>
      <c r="Y5" s="218" t="n"/>
      <c r="Z5" s="218" t="n"/>
    </row>
    <row r="6">
      <c r="A6" s="4" t="n"/>
      <c r="B6" s="4" t="n"/>
      <c r="C6" s="4" t="n"/>
      <c r="D6" s="4" t="n"/>
      <c r="E6" s="4" t="n"/>
      <c r="F6" s="4" t="n"/>
      <c r="G6" s="4" t="n"/>
      <c r="H6" s="4" t="n"/>
      <c r="I6" s="4" t="n"/>
      <c r="J6" s="4" t="n"/>
      <c r="K6" s="146" t="n"/>
      <c r="L6" s="218" t="n"/>
      <c r="M6" s="411" t="inlineStr">
        <is>
          <t>AQUI SE EDITAN LOS PRECIOS UNITARIOS</t>
        </is>
      </c>
      <c r="N6" s="403" t="n"/>
      <c r="O6" s="404" t="n"/>
      <c r="P6" s="129" t="n"/>
      <c r="Q6" s="129" t="n"/>
      <c r="R6" s="129" t="n"/>
      <c r="S6" s="129" t="n"/>
      <c r="T6" s="129" t="n"/>
      <c r="U6" s="129" t="n"/>
      <c r="V6" s="129" t="n"/>
      <c r="W6" s="129" t="n"/>
      <c r="X6" s="129" t="n"/>
      <c r="Y6" s="129" t="n"/>
      <c r="Z6" s="129" t="n"/>
    </row>
    <row r="7" ht="9.75" customHeight="1" s="371">
      <c r="A7" s="147" t="inlineStr">
        <is>
          <t>CLIENTE</t>
        </is>
      </c>
      <c r="B7" s="148">
        <f>CARATULA!$C$12</f>
        <v/>
      </c>
      <c r="C7" s="149">
        <f>CARATULA!B9</f>
        <v/>
      </c>
      <c r="D7" s="150">
        <f>CARATULA!C9</f>
        <v/>
      </c>
      <c r="E7" s="151" t="inlineStr">
        <is>
          <t>FECHA</t>
        </is>
      </c>
      <c r="F7" s="152">
        <f>TODAY()</f>
        <v/>
      </c>
      <c r="H7" s="4" t="n"/>
      <c r="I7" s="218" t="n"/>
      <c r="J7" s="4" t="n"/>
      <c r="K7" s="146" t="n"/>
      <c r="L7" s="218" t="n"/>
      <c r="M7" s="412" t="n"/>
      <c r="N7" s="413" t="n"/>
      <c r="O7" s="414" t="n"/>
      <c r="P7" s="129" t="n"/>
      <c r="Q7" s="129" t="n"/>
      <c r="R7" s="129" t="n"/>
      <c r="S7" s="129" t="n"/>
      <c r="T7" s="129" t="n"/>
      <c r="U7" s="129" t="n"/>
      <c r="V7" s="129" t="n"/>
      <c r="W7" s="129" t="n"/>
      <c r="X7" s="129" t="n"/>
      <c r="Y7" s="129" t="n"/>
      <c r="Z7" s="129" t="n"/>
    </row>
    <row r="8" ht="6" customHeight="1" s="371">
      <c r="A8" s="218" t="n"/>
      <c r="B8" s="218" t="n"/>
      <c r="C8" s="218" t="n"/>
      <c r="D8" s="218" t="n"/>
      <c r="E8" s="218" t="n"/>
      <c r="F8" s="218" t="n"/>
      <c r="G8" s="218" t="n"/>
      <c r="H8" s="218" t="n"/>
      <c r="I8" s="218" t="n"/>
      <c r="J8" s="4" t="n"/>
      <c r="K8" s="146" t="n"/>
      <c r="L8" s="218" t="n"/>
      <c r="M8" s="218" t="n"/>
      <c r="N8" s="218" t="n"/>
      <c r="O8" s="218" t="n"/>
      <c r="P8" s="218" t="n"/>
      <c r="Q8" s="218" t="n"/>
      <c r="R8" s="218" t="n"/>
      <c r="S8" s="218" t="n"/>
      <c r="T8" s="218" t="n"/>
      <c r="U8" s="218" t="n"/>
      <c r="V8" s="218" t="n"/>
      <c r="W8" s="218" t="n"/>
      <c r="X8" s="218" t="n"/>
      <c r="Y8" s="218" t="n"/>
      <c r="Z8" s="218" t="n"/>
    </row>
    <row r="9" ht="17.25" customHeight="1" s="371">
      <c r="A9" s="156" t="inlineStr">
        <is>
          <t>CLAVE</t>
        </is>
      </c>
      <c r="B9" s="156" t="inlineStr">
        <is>
          <t>DESCRIPCIÓN DEL CONCEPTO</t>
        </is>
      </c>
      <c r="C9" s="156" t="inlineStr">
        <is>
          <t>CANTIDAD</t>
        </is>
      </c>
      <c r="D9" s="156" t="inlineStr">
        <is>
          <t>UNIDAD</t>
        </is>
      </c>
      <c r="E9" s="156" t="inlineStr">
        <is>
          <t>P. UNITARIO</t>
        </is>
      </c>
      <c r="F9" s="156" t="inlineStr">
        <is>
          <t>IVA</t>
        </is>
      </c>
      <c r="G9" s="156" t="inlineStr">
        <is>
          <t>TOTAL</t>
        </is>
      </c>
      <c r="H9" s="157" t="n"/>
      <c r="I9" s="158" t="inlineStr">
        <is>
          <t>NOTAS</t>
        </is>
      </c>
      <c r="J9" s="4" t="n"/>
      <c r="K9" s="159" t="inlineStr">
        <is>
          <t>NOTASAS REV-01</t>
        </is>
      </c>
      <c r="L9" s="218" t="n"/>
      <c r="M9" s="160" t="inlineStr">
        <is>
          <t>P.U. BASE</t>
        </is>
      </c>
      <c r="N9" s="160" t="inlineStr">
        <is>
          <t>MÓDULO</t>
        </is>
      </c>
      <c r="O9" s="160" t="inlineStr">
        <is>
          <t>LLAVE</t>
        </is>
      </c>
      <c r="P9" s="161" t="n"/>
      <c r="Q9" s="161" t="n"/>
      <c r="R9" s="161" t="n"/>
      <c r="S9" s="161" t="n"/>
      <c r="T9" s="161" t="n"/>
      <c r="U9" s="161" t="n"/>
      <c r="V9" s="161" t="n"/>
      <c r="W9" s="161" t="n"/>
      <c r="X9" s="161" t="n"/>
      <c r="Y9" s="161" t="n"/>
      <c r="Z9" s="161" t="n"/>
    </row>
    <row r="10" ht="19.5" customHeight="1" s="371">
      <c r="A10" s="162" t="inlineStr">
        <is>
          <t>PRELIMINARES, DESMANTELAMIENTOS Y DEMOLICIONES</t>
        </is>
      </c>
      <c r="B10" s="415" t="n"/>
      <c r="C10" s="415" t="n"/>
      <c r="D10" s="415" t="n"/>
      <c r="E10" s="415" t="n"/>
      <c r="F10" s="415" t="n"/>
      <c r="G10" s="164">
        <f>G11+G20+G23+G26+G30+G39+G42+G45</f>
        <v/>
      </c>
      <c r="H10" s="218" t="n"/>
      <c r="I10" s="218" t="n"/>
      <c r="J10" s="4" t="n"/>
      <c r="K10" s="146" t="n"/>
      <c r="L10" s="218" t="n"/>
      <c r="M10" s="165" t="n"/>
      <c r="N10" s="165" t="n"/>
      <c r="O10" s="165" t="n"/>
      <c r="P10" s="165" t="n"/>
      <c r="Q10" s="165" t="n"/>
      <c r="R10" s="165" t="n"/>
      <c r="S10" s="165" t="n"/>
      <c r="T10" s="165" t="n"/>
      <c r="U10" s="165" t="n"/>
      <c r="V10" s="165" t="n"/>
      <c r="W10" s="165" t="n"/>
      <c r="X10" s="165" t="n"/>
      <c r="Y10" s="165" t="n"/>
      <c r="Z10" s="165" t="n"/>
    </row>
    <row r="11" outlineLevel="1" ht="15" customHeight="1" s="371">
      <c r="A11" s="416" t="inlineStr">
        <is>
          <t>PRELIMINARES</t>
        </is>
      </c>
      <c r="B11" s="417" t="n"/>
      <c r="C11" s="417" t="n"/>
      <c r="D11" s="417" t="n"/>
      <c r="E11" s="417" t="n"/>
      <c r="F11" s="377" t="n"/>
      <c r="G11" s="168">
        <f>SUM(G12:G19)</f>
        <v/>
      </c>
      <c r="H11" s="218" t="n"/>
      <c r="I11" s="218" t="n"/>
      <c r="J11" s="4" t="n"/>
      <c r="K11" s="146" t="n"/>
      <c r="L11" s="218" t="n"/>
      <c r="M11" s="165" t="n"/>
      <c r="N11" s="165" t="n"/>
      <c r="O11" s="165" t="n"/>
      <c r="P11" s="165" t="n"/>
      <c r="Q11" s="165" t="n"/>
      <c r="R11" s="165" t="n"/>
      <c r="S11" s="165" t="n"/>
      <c r="T11" s="165" t="n"/>
      <c r="U11" s="165" t="n"/>
      <c r="V11" s="165" t="n"/>
      <c r="W11" s="165" t="n"/>
      <c r="X11" s="165" t="n"/>
      <c r="Y11" s="165" t="n"/>
      <c r="Z11" s="165" t="n"/>
    </row>
    <row r="12" outlineLevel="2" s="371">
      <c r="A12" s="169" t="inlineStr">
        <is>
          <t>PRE02233</t>
        </is>
      </c>
      <c r="B12" s="220" t="inlineStr">
        <is>
          <t>TRAZO Y NIVELACIÓN DEL ÁREA A CONSTRUIR: TRAZO Y NIVELACIÓN DE PLATAFORMA SEGÚN LOS NIVELES DE DESPLANTE DEL PROYECTO, SOBRE LA TOTALIDAD DEL PREDIO DE CASA 2 (81.24 M² DE DESPLANTE). INCLUYE HILO, ESTACAS, CRUCETAS DE MADERA, NIVEL, EQUIPO TOPOGRÁFICO, HERRAMIENTA MENOR, MANO DE OBRA Y EQUIPO DE PROTECCIÓN PERSONAL.</t>
        </is>
      </c>
      <c r="C12" s="176" t="n">
        <v>81.23999999999999</v>
      </c>
      <c r="D12" s="169" t="inlineStr">
        <is>
          <t>m²</t>
        </is>
      </c>
      <c r="E12" s="44">
        <f>IF($M12="","",$M12*(1+$O$3))</f>
        <v/>
      </c>
      <c r="F12" s="44">
        <f>IF($E12="","",$E12*$O$4)</f>
        <v/>
      </c>
      <c r="G12" s="204">
        <f>IF(OR($C12="",$E12=""),"",$C12*$E12)</f>
        <v/>
      </c>
      <c r="H12" s="177" t="n"/>
      <c r="I12" s="177" t="inlineStr">
        <is>
          <t>Superficie de desplante del proyecto según cuadro de áreas del plano A-01. Se ejecuta después del tapial y antes de la demolición.</t>
        </is>
      </c>
      <c r="J12" s="4" t="n"/>
      <c r="K12" s="172" t="n"/>
      <c r="L12" s="218" t="n"/>
      <c r="M12" s="184" t="n">
        <v>28</v>
      </c>
      <c r="N12" s="174" t="inlineStr">
        <is>
          <t>M1</t>
        </is>
      </c>
      <c r="O12" s="174">
        <f>A12&amp;"|"&amp;N12</f>
        <v/>
      </c>
      <c r="P12" s="175" t="n"/>
      <c r="Q12" s="175" t="n"/>
      <c r="R12" s="165" t="n"/>
      <c r="S12" s="165" t="n"/>
      <c r="T12" s="165" t="n"/>
      <c r="U12" s="165" t="n"/>
      <c r="V12" s="165" t="n"/>
      <c r="W12" s="175" t="n"/>
      <c r="X12" s="175" t="n"/>
      <c r="Y12" s="175" t="n"/>
      <c r="Z12" s="175" t="n"/>
    </row>
    <row r="13" outlineLevel="2" s="371">
      <c r="A13" s="169" t="inlineStr">
        <is>
          <t>PRE02234</t>
        </is>
      </c>
      <c r="B13" s="220" t="inlineStr">
        <is>
          <t>TAPIAL PROVISIONAL PERIMETRAL: SUMINISTRO Y COLOCACIÓN DE TAPIAL PROVISIONAL A BASE DE POLÍN DE MADERA, FORRADO CON MALLA ELECTROSOLDADA (ARMEX) Y CORTINA DE PLÁSTICO NEGRO CALIBRE 600, CON PUERTA DE ACCESO DE MADERA Y CANDADO, PARA DELIMITAR LA ZONA DE OBRA DE CASA 2 SOBRE EL PASO DE SERVIDUMBRE DE LA VECINDAD. INCLUYE MATERIAL, HERRAMIENTA MENOR, MANO DE OBRA Y EQUIPO DE PROTECCIÓN PERSONAL. 12 ml sobre el frente que da al paso de servidumbre de 3.00 m de ancho.</t>
        </is>
      </c>
      <c r="C13" s="176" t="n">
        <v>13</v>
      </c>
      <c r="D13" s="169" t="inlineStr">
        <is>
          <t>ml</t>
        </is>
      </c>
      <c r="E13" s="44">
        <f>IF($M13="","",$M13*(1+$O$3))</f>
        <v/>
      </c>
      <c r="F13" s="44">
        <f>IF($E13="","",$E13*$O$4)</f>
        <v/>
      </c>
      <c r="G13" s="204">
        <f>IF(OR($C13="",$E13=""),"",$C13*$E13)</f>
        <v/>
      </c>
      <c r="H13" s="177" t="n"/>
      <c r="I13" s="177" t="n"/>
      <c r="J13" s="4" t="n"/>
      <c r="K13" s="172" t="n"/>
      <c r="L13" s="218" t="n"/>
      <c r="M13" s="184" t="n">
        <v>300</v>
      </c>
      <c r="N13" s="174" t="inlineStr">
        <is>
          <t>M1</t>
        </is>
      </c>
      <c r="O13" s="174">
        <f>A13&amp;"|"&amp;N13</f>
        <v/>
      </c>
      <c r="P13" s="175" t="n"/>
      <c r="Q13" s="175" t="n"/>
      <c r="R13" s="165" t="n"/>
      <c r="S13" s="165" t="n"/>
      <c r="T13" s="165" t="n"/>
      <c r="U13" s="165" t="n"/>
      <c r="V13" s="165" t="n"/>
      <c r="W13" s="175" t="n"/>
      <c r="X13" s="175" t="n"/>
      <c r="Y13" s="175" t="n"/>
      <c r="Z13" s="175" t="n"/>
    </row>
    <row r="14" outlineLevel="2" s="371">
      <c r="A14" s="169" t="inlineStr">
        <is>
          <t>PRE02235</t>
        </is>
      </c>
      <c r="B14" s="220" t="inlineStr">
        <is>
          <t>MURETE PROVISIONAL DE OBRA: FABRICACIÓN DE MURETE PROVISIONAL DE MADERA (POSTE, TABLA Y CLAVOS) ADOSADO AL TAPIAL, PARA ALOJAR EL INTERRUPTOR TERMOMAGNÉTICO DE OBRA Y EL RACK DE CONTACTOS DE USO RUDO. INCLUYE MATERIAL ELÉCTRICO, HERRAMIENTA MENOR, MANO DE OBRA Y EQUIPO DE PROTECCIÓN PERSONAL.</t>
        </is>
      </c>
      <c r="C14" s="176" t="n">
        <v>1</v>
      </c>
      <c r="D14" s="169" t="inlineStr">
        <is>
          <t>pza</t>
        </is>
      </c>
      <c r="E14" s="44">
        <f>IF($M14="","",$M14*(1+$O$3))</f>
        <v/>
      </c>
      <c r="F14" s="44">
        <f>IF($E14="","",$E14*$O$4)</f>
        <v/>
      </c>
      <c r="G14" s="204">
        <f>IF(OR($C14="",$E14=""),"",$C14*$E14)</f>
        <v/>
      </c>
      <c r="H14" s="177" t="n"/>
      <c r="I14" s="177" t="inlineStr">
        <is>
          <t>Se construye inmediatamente después del corte de la acometida eléctrica existente, como parte de la misma maniobra de desmantelamiento. Es la fuente de energía para toda la obra.</t>
        </is>
      </c>
      <c r="J14" s="4" t="n"/>
      <c r="K14" s="172" t="n"/>
      <c r="L14" s="218" t="n"/>
      <c r="M14" s="184" t="n">
        <v>1000</v>
      </c>
      <c r="N14" s="174" t="inlineStr">
        <is>
          <t>M1</t>
        </is>
      </c>
      <c r="O14" s="174">
        <f>A14&amp;"|"&amp;N14</f>
        <v/>
      </c>
      <c r="P14" s="175" t="n"/>
      <c r="Q14" s="175" t="n"/>
      <c r="R14" s="165" t="n"/>
      <c r="S14" s="165" t="n"/>
      <c r="T14" s="165" t="n"/>
      <c r="U14" s="165" t="n"/>
      <c r="V14" s="165" t="n"/>
      <c r="W14" s="175" t="n"/>
      <c r="X14" s="175" t="n"/>
      <c r="Y14" s="175" t="n"/>
      <c r="Z14" s="175" t="n"/>
    </row>
    <row r="15" outlineLevel="2" s="371">
      <c r="A15" s="169" t="inlineStr">
        <is>
          <t>PRE02227</t>
        </is>
      </c>
      <c r="B15" s="220" t="inlineStr">
        <is>
          <t>TRÁMITE Y OBTENCIÓN DE AUTORIZACIÓN MUNICIPAL PARA DERRIBO DE ARBOL: INTEGRACIÓN DE EXPEDIENTE, LEVANTAMIENTO FOTOGRÁFICO, DICTAMEN, INGRESO ANTE LA AUTORIDAD Y SEGUIMIENTO HASTA LA RESOLUCIÓN. NO INCLUYE EL PAGO DE DERECHOS NI LA COMPENSACIÓN AMBIENTAL QUE FIJE LA AUTORIDAD. INCLUYE MATERIAL, HERRAMIENTA MENOR, MANO DE OBRA Y EQUIPO DE PROTECCIÓN PERSONAL.</t>
        </is>
      </c>
      <c r="C15" s="176" t="n">
        <v>1</v>
      </c>
      <c r="D15" s="169" t="inlineStr">
        <is>
          <t>lote</t>
        </is>
      </c>
      <c r="E15" s="44">
        <f>IF($M15="","",$M15*(1+$O$3))</f>
        <v/>
      </c>
      <c r="F15" s="44">
        <f>IF($E15="","",$E15*$O$4)</f>
        <v/>
      </c>
      <c r="G15" s="204">
        <f>IF(OR($C15="",$E15=""),"",$C15*$E15)</f>
        <v/>
      </c>
      <c r="H15" s="177" t="n"/>
      <c r="I15" s="177" t="inlineStr">
        <is>
          <t>CONCEPTO NUEVO REVISAR</t>
        </is>
      </c>
      <c r="J15" s="4" t="n"/>
      <c r="K15" s="172" t="n"/>
      <c r="L15" s="218" t="n"/>
      <c r="M15" s="184" t="n">
        <v>1</v>
      </c>
      <c r="N15" s="174" t="inlineStr">
        <is>
          <t>M1</t>
        </is>
      </c>
      <c r="O15" s="174">
        <f>A15&amp;"|"&amp;N15</f>
        <v/>
      </c>
      <c r="P15" s="175" t="n"/>
      <c r="Q15" s="175" t="n"/>
      <c r="R15" s="165" t="n"/>
      <c r="S15" s="165" t="n"/>
      <c r="T15" s="165" t="n"/>
      <c r="U15" s="165" t="n"/>
      <c r="V15" s="165" t="n"/>
      <c r="W15" s="175" t="n"/>
      <c r="X15" s="175" t="n"/>
      <c r="Y15" s="175" t="n"/>
      <c r="Z15" s="175" t="n"/>
    </row>
    <row r="16" outlineLevel="2" s="371">
      <c r="A16" s="169" t="inlineStr">
        <is>
          <t>PRE02228</t>
        </is>
      </c>
      <c r="B16" s="220" t="inlineStr">
        <is>
          <t>DERRIBO CONTROLADO DE ÁRBOL POR SECCIONES: DESRAME PROGRESIVO DE ARRIBA HACIA ABAJO, CORTE DEL FUSTE EN TRAMOS CON DESCUELGUE CONTROLADO POR CUERDA, PROTECCIÓN DE MUROS COLINDANTES Y DE LAS PROPIEDADES VECINAS. INCLUYE MOTOSIERRA, CUERDAS, ARNÉS, ESCALERA O ANDAMIO Y SEÑALIZACIÓN. INCLUYE MATERIAL, HERRAMIENTA MENOR, MANO DE OBRA Y EQUIPO DE PROTECCIÓN PERSONAL.</t>
        </is>
      </c>
      <c r="C16" s="176" t="n">
        <v>1</v>
      </c>
      <c r="D16" s="169" t="inlineStr">
        <is>
          <t>pza</t>
        </is>
      </c>
      <c r="E16" s="44">
        <f>IF($M16="","",$M16*(1+$O$3))</f>
        <v/>
      </c>
      <c r="F16" s="44">
        <f>IF($E16="","",$E16*$O$4)</f>
        <v/>
      </c>
      <c r="G16" s="204">
        <f>IF(OR($C16="",$E16=""),"",$C16*$E16)</f>
        <v/>
      </c>
      <c r="H16" s="177" t="n"/>
      <c r="I16" s="177" t="inlineStr">
        <is>
          <t>CONCEPTO NUEVO REVISAR</t>
        </is>
      </c>
      <c r="J16" s="4" t="n"/>
      <c r="K16" s="172" t="n"/>
      <c r="L16" s="218" t="n"/>
      <c r="M16" s="184" t="n">
        <v>1000</v>
      </c>
      <c r="N16" s="174" t="inlineStr">
        <is>
          <t>M1</t>
        </is>
      </c>
      <c r="O16" s="174">
        <f>A16&amp;"|"&amp;N16</f>
        <v/>
      </c>
      <c r="P16" s="175" t="n"/>
      <c r="Q16" s="175" t="n"/>
      <c r="R16" s="165" t="n"/>
      <c r="S16" s="165" t="n"/>
      <c r="T16" s="165" t="n"/>
      <c r="U16" s="165" t="n"/>
      <c r="V16" s="165" t="n"/>
      <c r="W16" s="175" t="n"/>
      <c r="X16" s="175" t="n"/>
      <c r="Y16" s="175" t="n"/>
      <c r="Z16" s="175" t="n"/>
    </row>
    <row r="17" outlineLevel="2" s="371">
      <c r="A17" s="169" t="inlineStr">
        <is>
          <t>PRE02229</t>
        </is>
      </c>
      <c r="B17" s="220" t="inlineStr">
        <is>
          <t>DESTOCONADO Y EXTRACCIÓN DE RAÍZ: EXCAVACIÓN PERIMETRAL, CORTE DE RAÍZ PRINCIPAL Y SECUNDARIA, EXTRACCIÓN DEL TOCÓN Y LIMPIEZA DEL HUECO. INCLUYE MATERIAL, HERRAMIENTA MENOR, MANO DE OBRA Y EQUIPO DE PROTECCIÓN PERSONAL.</t>
        </is>
      </c>
      <c r="C17" s="176" t="n">
        <v>1</v>
      </c>
      <c r="D17" s="169" t="inlineStr">
        <is>
          <t>pza</t>
        </is>
      </c>
      <c r="E17" s="44">
        <f>IF($M17="","",$M17*(1+$O$3))</f>
        <v/>
      </c>
      <c r="F17" s="44">
        <f>IF($E17="","",$E17*$O$4)</f>
        <v/>
      </c>
      <c r="G17" s="204">
        <f>IF(OR($C17="",$E17=""),"",$C17*$E17)</f>
        <v/>
      </c>
      <c r="H17" s="177" t="n"/>
      <c r="I17" s="177" t="inlineStr">
        <is>
          <t>CONCEPTO NUEVO REVISAR</t>
        </is>
      </c>
      <c r="J17" s="4" t="n"/>
      <c r="K17" s="172" t="n"/>
      <c r="L17" s="218" t="n"/>
      <c r="M17" s="184" t="n">
        <v>1500</v>
      </c>
      <c r="N17" s="174" t="inlineStr">
        <is>
          <t>M1</t>
        </is>
      </c>
      <c r="O17" s="174">
        <f>A17&amp;"|"&amp;N17</f>
        <v/>
      </c>
      <c r="P17" s="175" t="n"/>
      <c r="Q17" s="175" t="n"/>
      <c r="R17" s="165" t="n"/>
      <c r="S17" s="165" t="n"/>
      <c r="T17" s="165" t="n"/>
      <c r="U17" s="165" t="n"/>
      <c r="V17" s="165" t="n"/>
      <c r="W17" s="175" t="n"/>
      <c r="X17" s="175" t="n"/>
      <c r="Y17" s="175" t="n"/>
      <c r="Z17" s="175" t="n"/>
    </row>
    <row r="18" outlineLevel="2" s="371">
      <c r="A18" s="169" t="inlineStr">
        <is>
          <t>PRE02230</t>
        </is>
      </c>
      <c r="B18" s="220" t="inlineStr">
        <is>
          <t>RELLENO Y COMPACTACIÓN DEL HUECO DE TOCÓN CON MATERIAL DE BANCO EN CAPAS HÚMEDAS DE 20 CM, HASTA ALCANZAR EL NIVEL DE DESPLANTE DE PROYECTO. INCLUYE MATERIAL, HERRAMIENTA MENOR, MANO DE OBRA Y EQUIPO DE PROTECCIÓN PERSONAL.</t>
        </is>
      </c>
      <c r="C18" s="176" t="n">
        <v>4</v>
      </c>
      <c r="D18" s="169" t="inlineStr">
        <is>
          <t>m³</t>
        </is>
      </c>
      <c r="E18" s="44">
        <f>IF($M18="","",$M18*(1+$O$3))</f>
        <v/>
      </c>
      <c r="F18" s="44">
        <f>IF($E18="","",$E18*$O$4)</f>
        <v/>
      </c>
      <c r="G18" s="204">
        <f>IF(OR($C18="",$E18=""),"",$C18*$E18)</f>
        <v/>
      </c>
      <c r="H18" s="177" t="n"/>
      <c r="I18" s="177" t="inlineStr">
        <is>
          <t>CONCEPTO NUEVO REVISAR</t>
        </is>
      </c>
      <c r="J18" s="4" t="n"/>
      <c r="K18" s="172" t="n"/>
      <c r="L18" s="218" t="n"/>
      <c r="M18" s="184" t="n">
        <v>320</v>
      </c>
      <c r="N18" s="174" t="inlineStr">
        <is>
          <t>M1</t>
        </is>
      </c>
      <c r="O18" s="174">
        <f>A18&amp;"|"&amp;N18</f>
        <v/>
      </c>
      <c r="P18" s="175" t="n"/>
      <c r="Q18" s="175" t="n"/>
      <c r="R18" s="165" t="n"/>
      <c r="S18" s="165" t="n"/>
      <c r="T18" s="165" t="n"/>
      <c r="U18" s="165" t="n"/>
      <c r="V18" s="165" t="n"/>
      <c r="W18" s="175" t="n"/>
      <c r="X18" s="175" t="n"/>
      <c r="Y18" s="175" t="n"/>
      <c r="Z18" s="175" t="n"/>
    </row>
    <row r="19" outlineLevel="2" s="371">
      <c r="A19" s="169" t="inlineStr">
        <is>
          <t>PRE02231</t>
        </is>
      </c>
      <c r="B19" s="220" t="inlineStr">
        <is>
          <t>TROCEADO, CARGA Y RETIRO DE RESIDUO VEGETAL A TIRO AUTORIZADO: TRONCO, RAMA Y FOLLAJE, CON ACARREO MANUAL HASTA PIE DE CALLE Y VIAJE EN CAMIÓN. INCLUYE MATERIAL, HERRAMIENTA MENOR, MANO DE OBRA Y EQUIPO DE PROTECCIÓN PERSONAL.</t>
        </is>
      </c>
      <c r="C19" s="176" t="n">
        <v>1</v>
      </c>
      <c r="D19" s="169" t="inlineStr">
        <is>
          <t>viaje</t>
        </is>
      </c>
      <c r="E19" s="44">
        <f>IF($M19="","",$M19*(1+$O$3))</f>
        <v/>
      </c>
      <c r="F19" s="44">
        <f>IF($E19="","",$E19*$O$4)</f>
        <v/>
      </c>
      <c r="G19" s="204">
        <f>IF(OR($C19="",$E19=""),"",$C19*$E19)</f>
        <v/>
      </c>
      <c r="H19" s="177" t="n"/>
      <c r="I19" s="177" t="inlineStr">
        <is>
          <t>CONCEPTO NUEVO REVISAR</t>
        </is>
      </c>
      <c r="J19" s="4" t="n"/>
      <c r="K19" s="172" t="n"/>
      <c r="L19" s="218" t="n"/>
      <c r="M19" s="184" t="n">
        <v>900</v>
      </c>
      <c r="N19" s="174" t="inlineStr">
        <is>
          <t>M1</t>
        </is>
      </c>
      <c r="O19" s="174">
        <f>A19&amp;"|"&amp;N19</f>
        <v/>
      </c>
      <c r="P19" s="175" t="n"/>
      <c r="Q19" s="175" t="n"/>
      <c r="R19" s="165" t="n"/>
      <c r="S19" s="165" t="n"/>
      <c r="T19" s="165" t="n"/>
      <c r="U19" s="165" t="n"/>
      <c r="V19" s="165" t="n"/>
      <c r="W19" s="175" t="n"/>
      <c r="X19" s="175" t="n"/>
      <c r="Y19" s="175" t="n"/>
      <c r="Z19" s="175" t="n"/>
    </row>
    <row r="20" outlineLevel="1" s="371">
      <c r="A20" s="416" t="inlineStr">
        <is>
          <t>DESMANTELACIONES</t>
        </is>
      </c>
      <c r="B20" s="417" t="n"/>
      <c r="C20" s="417" t="n"/>
      <c r="D20" s="417" t="n"/>
      <c r="E20" s="417" t="n"/>
      <c r="F20" s="377" t="n"/>
      <c r="G20" s="168">
        <f>SUM(G21:G22)</f>
        <v/>
      </c>
      <c r="H20" s="218" t="n"/>
      <c r="I20" s="218" t="n"/>
      <c r="J20" s="4" t="n"/>
      <c r="K20" s="146" t="n"/>
      <c r="L20" s="218" t="n"/>
      <c r="M20" s="178" t="n"/>
      <c r="N20" s="165" t="n"/>
      <c r="O20" s="165" t="n"/>
      <c r="P20" s="165" t="n"/>
      <c r="Q20" s="165" t="n"/>
      <c r="R20" s="165" t="n"/>
      <c r="S20" s="165" t="n"/>
      <c r="T20" s="165" t="n"/>
      <c r="U20" s="165" t="n"/>
      <c r="V20" s="165" t="n"/>
      <c r="W20" s="165" t="n"/>
      <c r="X20" s="165" t="n"/>
      <c r="Y20" s="165" t="n"/>
      <c r="Z20" s="165" t="n"/>
    </row>
    <row r="21" outlineLevel="2" ht="15.75" customHeight="1" s="371">
      <c r="A21" s="169" t="inlineStr">
        <is>
          <t>DIS07123</t>
        </is>
      </c>
      <c r="B21" s="220" t="inlineStr">
        <is>
          <t>DESMANTELAMIENTO DE LÍNEA ELÉCTRICA DE ALIMENTACIÓN DE DEPARTAMENTOS COLINDANTES: DESMANTELAMIENTO DE LA LÍNEA ELÉCTRICA DE ALIMENTACIÓN EXISTENTE, TENDIDA EXPUESTA SOBRE EL MURO DE LA VIVIENDA A DEMOLER, QUE DA SERVICIO A CASA 2 (EL PROYECTO), CASA 3 Y CASA 4 SEGÚN CROQUIS DEL TÍTULO DE PROPIEDAD, FOLIO CATASTRAL CA 17/022, A UNA ALTURA NO MAYOR A 3 METROS. INCLUYE CORTE DE PUNTAS EN EL PUNTO DE HABILITACIÓN, RETIRO DE CABLEADO Y TUBERÍA VISIBLE, CANCELACIÓN DE LA ACOMETIDA PROPIA, HERRAMIENTA MENOR, MANO DE OBRA, ESCALERAS Y EQUIPO DE PROTECCIÓN PERSONAL.</t>
        </is>
      </c>
      <c r="C21" s="176" t="n">
        <v>1</v>
      </c>
      <c r="D21" s="169" t="inlineStr">
        <is>
          <t>lote</t>
        </is>
      </c>
      <c r="E21" s="44">
        <f>IF($M21="","",$M21*(1+$O$3))</f>
        <v/>
      </c>
      <c r="F21" s="44">
        <f>IF($E21="","",$E21*$O$4)</f>
        <v/>
      </c>
      <c r="G21" s="204">
        <f>IF(OR($C21="",$E21=""),"",$C21*$E21)</f>
        <v/>
      </c>
      <c r="H21" s="177" t="n"/>
      <c r="I21" s="177" t="n"/>
      <c r="J21" s="4" t="n"/>
      <c r="K21" s="172" t="n"/>
      <c r="L21" s="218" t="n"/>
      <c r="M21" s="184" t="n">
        <v>2800.27</v>
      </c>
      <c r="N21" s="174" t="inlineStr">
        <is>
          <t>M1</t>
        </is>
      </c>
      <c r="O21" s="174">
        <f>A21&amp;"|"&amp;N21</f>
        <v/>
      </c>
      <c r="P21" s="165" t="n"/>
      <c r="Q21" s="175" t="n"/>
      <c r="R21" s="165" t="n"/>
      <c r="S21" s="165" t="n"/>
      <c r="T21" s="165" t="n"/>
      <c r="U21" s="165" t="n"/>
      <c r="V21" s="165" t="n"/>
      <c r="W21" s="175" t="n"/>
      <c r="X21" s="175" t="n"/>
      <c r="Y21" s="175" t="n"/>
      <c r="Z21" s="175" t="n"/>
    </row>
    <row r="22" outlineLevel="2" ht="15.75" customHeight="1" s="371">
      <c r="A22" s="169" t="inlineStr">
        <is>
          <t>DIS07124</t>
        </is>
      </c>
      <c r="B22" s="220" t="inlineStr">
        <is>
          <t>DESMANTELAMIENTO DE LÍNEA HIDRÁULICA DE ALIMENTACIÓN DE DEPARTAMENTOS COLINDANTES: DESMANTELAMIENTO DE LA LÍNEA HIDRÁULICA DE ALIMENTACIÓN EXISTENTE, TENDIDA EXPUESTA SOBRE EL MURO DE LA VIVIENDA A DEMOLER, QUE DA SERVICIO A CASA 2 (EL PROYECTO), CASA 3 Y CASA 4 SEGÚN CROQUIS DEL TÍTULO DE PROPIEDAD, FOLIO CATASTRAL CA 17/022, A UNA ALTURA NO MAYOR A 3 METROS. INCLUYE INTERRUPCIÓN DESDE LA BOMBA DE LA CISTERNA, VACIADO Y DESCONEXIÓN DE TINACOS, CORTE Y RETIRO DE TUBERÍA VISIBLE, COLOCACIÓN DE TAPÓN PROVISIONAL EN LA SALIDA DE AGUA PROPIA, HERRAMIENTA MENOR, MANO DE OBRA, ESCALERAS Y EQUIPO DE PROTECCIÓN PERSONAL.</t>
        </is>
      </c>
      <c r="C22" s="176" t="n">
        <v>1</v>
      </c>
      <c r="D22" s="169" t="inlineStr">
        <is>
          <t>lote</t>
        </is>
      </c>
      <c r="E22" s="44">
        <f>IF($M22="","",$M22*(1+$O$3))</f>
        <v/>
      </c>
      <c r="F22" s="44">
        <f>IF($E22="","",$E22*$O$4)</f>
        <v/>
      </c>
      <c r="G22" s="204">
        <f>IF(OR($C22="",$E22=""),"",$C22*$E22)</f>
        <v/>
      </c>
      <c r="H22" s="177" t="n"/>
      <c r="I22" s="177" t="inlineStr">
        <is>
          <t>El tapón en la salida propia queda colocado antes de la demolición. No incluye la línea nueva ni la reubicación de tinacos, que son conceptos separados.</t>
        </is>
      </c>
      <c r="J22" s="4" t="n"/>
      <c r="K22" s="172" t="n"/>
      <c r="L22" s="218" t="n"/>
      <c r="M22" s="184" t="n">
        <v>2500.11</v>
      </c>
      <c r="N22" s="174" t="inlineStr">
        <is>
          <t>M1</t>
        </is>
      </c>
      <c r="O22" s="174">
        <f>A22&amp;"|"&amp;N22</f>
        <v/>
      </c>
      <c r="P22" s="165" t="n"/>
      <c r="Q22" s="175" t="n"/>
      <c r="R22" s="165" t="n"/>
      <c r="S22" s="165" t="n"/>
      <c r="T22" s="165" t="n"/>
      <c r="U22" s="165" t="n"/>
      <c r="V22" s="165" t="n"/>
      <c r="W22" s="175" t="n"/>
      <c r="X22" s="175" t="n"/>
      <c r="Y22" s="175" t="n"/>
      <c r="Z22" s="175" t="n"/>
    </row>
    <row r="23" outlineLevel="1" ht="15.75" customHeight="1" s="371">
      <c r="A23" s="416" t="inlineStr">
        <is>
          <t>INSTALACIONES ELÉCTRICAS</t>
        </is>
      </c>
      <c r="B23" s="417" t="n"/>
      <c r="C23" s="417" t="n"/>
      <c r="D23" s="417" t="n"/>
      <c r="E23" s="417" t="n"/>
      <c r="F23" s="377" t="n"/>
      <c r="G23" s="168">
        <f>SUM(G24:G25)</f>
        <v/>
      </c>
      <c r="H23" s="218" t="n"/>
      <c r="I23" s="218" t="n"/>
      <c r="J23" s="4" t="n"/>
      <c r="K23" s="146" t="n"/>
      <c r="L23" s="218" t="n"/>
      <c r="M23" s="178" t="n"/>
      <c r="N23" s="165" t="n"/>
      <c r="O23" s="165" t="n"/>
      <c r="P23" s="165" t="n"/>
      <c r="Q23" s="165" t="n"/>
      <c r="R23" s="165" t="n"/>
      <c r="S23" s="165" t="n"/>
      <c r="T23" s="165" t="n"/>
      <c r="U23" s="165" t="n"/>
      <c r="V23" s="165" t="n"/>
      <c r="W23" s="165" t="n"/>
      <c r="X23" s="165" t="n"/>
      <c r="Y23" s="165" t="n"/>
      <c r="Z23" s="165" t="n"/>
    </row>
    <row r="24" outlineLevel="2" ht="15.75" customHeight="1" s="371">
      <c r="A24" s="169" t="inlineStr">
        <is>
          <t>ELE12299</t>
        </is>
      </c>
      <c r="B24" s="220" t="inlineStr">
        <is>
          <t>SALIDA ELÉCTRICA INDIVIDUAL DE ALIMENTACIÓN PARA DEPARTAMENTO COLINDANTE: SUMINISTRO E INSTALACIÓN DE LA SALIDA ELÉCTRICA FINAL POR DEPARTAMENTO, CON CONDUCTOR DE COBRE THHW CALIBRE 10 O 12 AWG, CHALUPA GALVANIZADA Y CONEXIÓN TERMINAL, PARA CASA 2 (EL PROYECTO), CASA 3 Y CASA 4 SEGÚN CROQUIS DEL TÍTULO DE PROPIEDAD, FOLIO CATASTRAL CA 17/022, A UNA ALTURA NO MAYOR A 3 METROS. INCLUYE MATERIAL, CABLEADO, ACCESORIOS, MANO DE OBRA Y EQUIPO DE PROTECCIÓN PERSONAL.</t>
        </is>
      </c>
      <c r="C24" s="176" t="n">
        <v>3</v>
      </c>
      <c r="D24" s="169" t="inlineStr">
        <is>
          <t>sal</t>
        </is>
      </c>
      <c r="E24" s="44">
        <f>IF($M24="","",$M24*(1+$O$3))</f>
        <v/>
      </c>
      <c r="F24" s="44">
        <f>IF($E24="","",$E24*$O$4)</f>
        <v/>
      </c>
      <c r="G24" s="204">
        <f>IF(OR($C24="",$E24=""),"",$C24*$E24)</f>
        <v/>
      </c>
      <c r="H24" s="177" t="n"/>
      <c r="I24" s="177" t="inlineStr">
        <is>
          <t>Una salida por cada departamento afectado. Es el punto de conexión final, distinto del tendido troncal perimetral.</t>
        </is>
      </c>
      <c r="J24" s="4" t="n"/>
      <c r="K24" s="172" t="n"/>
      <c r="L24" s="218" t="n"/>
      <c r="M24" s="184" t="n">
        <v>2600.26</v>
      </c>
      <c r="N24" s="174" t="inlineStr">
        <is>
          <t>M1</t>
        </is>
      </c>
      <c r="O24" s="174">
        <f>A24&amp;"|"&amp;N24</f>
        <v/>
      </c>
      <c r="P24" s="175" t="n"/>
      <c r="Q24" s="175" t="n"/>
      <c r="R24" s="165" t="n"/>
      <c r="S24" s="165" t="n"/>
      <c r="T24" s="165" t="n"/>
      <c r="U24" s="165" t="n"/>
      <c r="V24" s="165" t="n"/>
      <c r="W24" s="175" t="n"/>
      <c r="X24" s="175" t="n"/>
      <c r="Y24" s="175" t="n"/>
      <c r="Z24" s="175" t="n"/>
    </row>
    <row r="25" outlineLevel="2" ht="15.75" customHeight="1" s="371">
      <c r="A25" s="169" t="inlineStr">
        <is>
          <t>ELE12300</t>
        </is>
      </c>
      <c r="B25" s="220" t="inlineStr">
        <is>
          <t>CIRCUITO TRONCAL DE ALIMENTACIÓN ELÉCTRICA PERIMETRAL: TENDIDO DE CIRCUITO TRONCAL DE ALIMENTACIÓN ELÉCTRICA NUEVA POR LA BARDA COLINDANTE AL PASO DE SERVIDUMBRE, CON TUBERÍA CONDUIT PVC DE 3/4" Y ABRAZADERAS DE SUJECIÓN, DESDE EL PUNTO DE HABILITACIÓN EXISTENTE HASTA CADA UNO DE LOS DEPARTAMENTOS DE CASA 2 (EL PROYECTO), CASA 3 Y CASA 4 SEGÚN CROQUIS DEL TÍTULO DE PROPIEDAD, FOLIO CATASTRAL CA 17/022. INCLUYE MATERIAL, HERRAMIENTA MENOR, MANO DE OBRA, ESCALERAS Y ANDAMIOS, Y EQUIPO DE PROTECCIÓN PERSONAL.</t>
        </is>
      </c>
      <c r="C25" s="176" t="n">
        <v>1</v>
      </c>
      <c r="D25" s="169" t="inlineStr">
        <is>
          <t>lote</t>
        </is>
      </c>
      <c r="E25" s="44">
        <f>IF($M25="","",$M25*(1+$O$3))</f>
        <v/>
      </c>
      <c r="F25" s="44">
        <f>IF($E25="","",$E25*$O$4)</f>
        <v/>
      </c>
      <c r="G25" s="204">
        <f>IF(OR($C25="",$E25=""),"",$C25*$E25)</f>
        <v/>
      </c>
      <c r="H25" s="177" t="n"/>
      <c r="I25" s="177" t="inlineStr">
        <is>
          <t>Sustituye el trayecto actual que pasa tendido sobre la vivienda a demoler. Corre por la barda al mismo eje del paso de servidumbre.</t>
        </is>
      </c>
      <c r="J25" s="4" t="n"/>
      <c r="K25" s="172" t="n"/>
      <c r="L25" s="218" t="n"/>
      <c r="M25" s="184" t="n">
        <v>3469.88</v>
      </c>
      <c r="N25" s="174" t="inlineStr">
        <is>
          <t>M1</t>
        </is>
      </c>
      <c r="O25" s="174">
        <f>A25&amp;"|"&amp;N25</f>
        <v/>
      </c>
      <c r="P25" s="175" t="n"/>
      <c r="Q25" s="175" t="n"/>
      <c r="R25" s="165" t="n"/>
      <c r="S25" s="165" t="n"/>
      <c r="T25" s="165" t="n"/>
      <c r="U25" s="165" t="n"/>
      <c r="V25" s="165" t="n"/>
      <c r="W25" s="175" t="n"/>
      <c r="X25" s="175" t="n"/>
      <c r="Y25" s="175" t="n"/>
      <c r="Z25" s="175" t="n"/>
    </row>
    <row r="26" outlineLevel="1" ht="15.75" customHeight="1" s="371">
      <c r="A26" s="416" t="inlineStr">
        <is>
          <t>INSTALACIONES HIDROSANITARIAS</t>
        </is>
      </c>
      <c r="B26" s="417" t="n"/>
      <c r="C26" s="417" t="n"/>
      <c r="D26" s="417" t="n"/>
      <c r="E26" s="417" t="n"/>
      <c r="F26" s="377" t="n"/>
      <c r="G26" s="168">
        <f>SUM(G27:G29)</f>
        <v/>
      </c>
      <c r="H26" s="218" t="n"/>
      <c r="I26" s="218" t="n"/>
      <c r="J26" s="4" t="n"/>
      <c r="K26" s="146" t="n"/>
      <c r="L26" s="218" t="n"/>
      <c r="M26" s="178" t="n"/>
      <c r="N26" s="165" t="n"/>
      <c r="O26" s="165" t="n"/>
      <c r="P26" s="165" t="n"/>
      <c r="Q26" s="165" t="n"/>
      <c r="R26" s="165" t="n"/>
      <c r="S26" s="165" t="n"/>
      <c r="T26" s="165" t="n"/>
      <c r="U26" s="165" t="n"/>
      <c r="V26" s="165" t="n"/>
      <c r="W26" s="165" t="n"/>
      <c r="X26" s="165" t="n"/>
      <c r="Y26" s="165" t="n"/>
      <c r="Z26" s="165" t="n"/>
    </row>
    <row r="27" outlineLevel="2" ht="15.75" customHeight="1" s="371">
      <c r="A27" s="169" t="inlineStr">
        <is>
          <t>HSI14089</t>
        </is>
      </c>
      <c r="B27" s="220" t="inlineStr">
        <is>
          <t>SALIDA HIDRÁULICA NUEVA DE ALIMENTACIÓN PARA DEPARTAMENTO COLINDANTE: SUMINISTRO Y COLOCACIÓN DE SALIDA DE ALIMENTACIÓN NUEVA EN RED HIDRÁULICA CON TUBERÍA PPR DE 3/4" Y ABRAZADERAS DE SUJECIÓN, DESDE LA BOMBA DE LA CISTERNA HASTA EL TINACO DE CADA DEPARTAMENTO DE CASA 2 (EL PROYECTO), CASA 3 Y CASA 4 SEGÚN CROQUIS DEL TÍTULO DE PROPIEDAD, FOLIO CATASTRAL CA 17/022, A UNA ALTURA NO MAYOR A 3 METROS. INCLUYE MATERIAL, MANO DE OBRA, HERRAMIENTA MENOR, ESCALERAS Y EQUIPO DE PROTECCIÓN PERSONAL.</t>
        </is>
      </c>
      <c r="C27" s="176" t="n">
        <v>3</v>
      </c>
      <c r="D27" s="169" t="inlineStr">
        <is>
          <t>pza</t>
        </is>
      </c>
      <c r="E27" s="44">
        <f>IF($M27="","",$M27*(1+$O$3))</f>
        <v/>
      </c>
      <c r="F27" s="44">
        <f>IF($E27="","",$E27*$O$4)</f>
        <v/>
      </c>
      <c r="G27" s="204">
        <f>IF(OR($C27="",$E27=""),"",$C27*$E27)</f>
        <v/>
      </c>
      <c r="H27" s="177" t="n"/>
      <c r="I27" s="177" t="inlineStr">
        <is>
          <t>Una salida por cada departamento afectado. Sustituye la línea desmantelada que pasaba sobre la vivienda a demoler.</t>
        </is>
      </c>
      <c r="J27" s="4" t="n"/>
      <c r="K27" s="172" t="n"/>
      <c r="L27" s="218" t="n"/>
      <c r="M27" s="184" t="n">
        <v>1500.1</v>
      </c>
      <c r="N27" s="174" t="inlineStr">
        <is>
          <t>M1</t>
        </is>
      </c>
      <c r="O27" s="174">
        <f>A27&amp;"|"&amp;N27</f>
        <v/>
      </c>
      <c r="P27" s="175" t="n"/>
      <c r="Q27" s="165" t="n"/>
      <c r="R27" s="165" t="n"/>
      <c r="S27" s="165" t="n"/>
      <c r="T27" s="165" t="n"/>
      <c r="U27" s="165" t="n"/>
      <c r="V27" s="165" t="n"/>
      <c r="W27" s="175" t="n"/>
      <c r="X27" s="175" t="n"/>
      <c r="Y27" s="175" t="n"/>
      <c r="Z27" s="175" t="n"/>
    </row>
    <row r="28" outlineLevel="2" ht="15.75" customHeight="1" s="371">
      <c r="A28" s="169" t="inlineStr">
        <is>
          <t>HSI14093</t>
        </is>
      </c>
      <c r="B28" s="220" t="inlineStr">
        <is>
          <t>REUBICACIÓN Y RECONEXIÓN DE TINACOS DE CASA COLINDANTE: REUBICACIÓN Y RECONEXIÓN DE TINACO DE LA CASA COLINDANTE A LA LÍNEA HIDRÁULICA NUEVA. INCLUYE DESMONTAJE, TRASLADO, MONTAJE SOBRE SU BASE, FIJACIÓN CON ABRAZADERAS, CONEXIÓN FINAL A LA LÍNEA NUEVA, HERRAMIENTA MENOR, MANO DE OBRA Y EQUIPO DE PROTECCIÓN PERSONAL.</t>
        </is>
      </c>
      <c r="C28" s="176" t="n">
        <v>1</v>
      </c>
      <c r="D28" s="169" t="inlineStr">
        <is>
          <t>lote</t>
        </is>
      </c>
      <c r="E28" s="44">
        <f>IF($M28="","",$M28*(1+$O$3))</f>
        <v/>
      </c>
      <c r="F28" s="44">
        <f>IF($E28="","",$E28*$O$4)</f>
        <v/>
      </c>
      <c r="G28" s="204">
        <f>IF(OR($C28="",$E28=""),"",$C28*$E28)</f>
        <v/>
      </c>
      <c r="H28" s="177" t="n"/>
      <c r="I28" s="177" t="inlineStr">
        <is>
          <t>Precio unitario por lote. Corresponde a los 2 tinacos de la casa colindante inmediata. Los tinacos de los demás departamentos no se reubican.</t>
        </is>
      </c>
      <c r="J28" s="4" t="n"/>
      <c r="K28" s="172" t="n"/>
      <c r="L28" s="218" t="n"/>
      <c r="M28" s="184" t="n">
        <v>600.09</v>
      </c>
      <c r="N28" s="174" t="inlineStr">
        <is>
          <t>M1</t>
        </is>
      </c>
      <c r="O28" s="174">
        <f>A28&amp;"|"&amp;N28</f>
        <v/>
      </c>
      <c r="P28" s="175" t="n"/>
      <c r="Q28" s="165" t="n"/>
      <c r="R28" s="165" t="n"/>
      <c r="S28" s="165" t="n"/>
      <c r="T28" s="165" t="n"/>
      <c r="U28" s="165" t="n"/>
      <c r="V28" s="165" t="n"/>
      <c r="W28" s="175" t="n"/>
      <c r="X28" s="175" t="n"/>
      <c r="Y28" s="175" t="n"/>
      <c r="Z28" s="175" t="n"/>
    </row>
    <row r="29" outlineLevel="2" ht="15.75" customHeight="1" s="371">
      <c r="A29" s="169" t="inlineStr">
        <is>
          <t>HSI14094</t>
        </is>
      </c>
      <c r="B29" s="220" t="inlineStr">
        <is>
          <t xml:space="preserve">SUMINISTRO E INSTALACIÓN DE TUBERÍA PVC SANITARIO DE 4" AHOGADA EN RANURA, CON SUS CONEXIONES, PARA LA LÍNEA SANITARIA NUEVA QUE DA SERVICIO A CASA 2 (EL PROYECTO), CASA 3 Y CASA 4 SEGÚN CROQUIS DEL TÍTULO DE PROPIEDAD, FOLIO CATASTRAL CA 17/022, SUSTITUYENDO EL TRAYECTO EXISTENTE QUE PASA POR EL FRENTE DE LA VIVIENDA. INCLUYE TUBERÍA, CODOS, YEES, TEES, PEGAMENTO, NIVELACIÓN DE PENDIENTE, MATERIAL, HERRAMIENTA MENOR, MANO DE OBRA Y EQUIPO DE PROTECCIÓN PERSONAL. REGISTRO SANITARIO DE 40 X 60 X 100 CM: FABRICACIÓN DE REGISTRO SANITARIO DEL PROYECTO. INCLUYE PLANTILLA DE CONCRETO SIMPLE F'C=150 KG/CM² DE 5 CM DE PERALTE, MUROS DE TABIQUE RECOCIDO DE 7 X 14 X 28 CM JUNTEADOS CON MORTERO CEMENTO-ARENA 1:4, APLANADO CON ACABADO PULIDO AL INTERIOR, VÉRTICES RESUELTOS EN CHAFLÁN A 45 GRADOS, ARENERO DE 5 CM BAJO EL LECHO INFERIOR DE LOS TUBOS DE 4" PARA RETENCIÓN DE SEDIMENTOS, TAPA DE REGISTRO DE LA MISMA CALIDAD QUE LA PLANTILLA, EXCAVACIÓN, MATERIAL, HERRAMIENTA MENOR, MANO DE OBRA Y EQUIPO DE PROTECCIÓN PERSONAL. </t>
        </is>
      </c>
      <c r="C29" s="176" t="n">
        <v>18</v>
      </c>
      <c r="D29" s="169" t="inlineStr">
        <is>
          <t>ml</t>
        </is>
      </c>
      <c r="E29" s="44">
        <f>IF($M29="","",$M29*(1+$O$3))</f>
        <v/>
      </c>
      <c r="F29" s="44">
        <f>IF($E29="","",$E29*$O$4)</f>
        <v/>
      </c>
      <c r="G29" s="204">
        <f>IF(OR($C29="",$E29=""),"",$C29*$E29)</f>
        <v/>
      </c>
      <c r="H29" s="177" t="n"/>
      <c r="I29" s="177" t="inlineStr">
        <is>
          <t>Sustituye el trayecto actual que cruza frente a la vivienda. La pendiente se nivela hacia el registro nuevo. El arenero de 5 cm deja los tubos de 4" elevados respecto del fondo de la plantilla, de modo que los sedimentos se depositen en ese espacio y no obstruyan el lecho inferior interior del tubo. Los chaflanes a 45 grados en los vértices evitan la acumulación en esquinas.</t>
        </is>
      </c>
      <c r="J29" s="4" t="n"/>
      <c r="K29" s="172" t="n"/>
      <c r="L29" s="218" t="n"/>
      <c r="M29" s="184" t="n">
        <v>300</v>
      </c>
      <c r="N29" s="174" t="inlineStr">
        <is>
          <t>M1</t>
        </is>
      </c>
      <c r="O29" s="174">
        <f>A29&amp;"|"&amp;N29</f>
        <v/>
      </c>
      <c r="P29" s="175" t="n"/>
      <c r="Q29" s="175" t="n"/>
      <c r="R29" s="165" t="n"/>
      <c r="S29" s="165" t="n"/>
      <c r="T29" s="165" t="n"/>
      <c r="U29" s="165" t="n"/>
      <c r="V29" s="165" t="n"/>
      <c r="W29" s="175" t="n"/>
      <c r="X29" s="175" t="n"/>
      <c r="Y29" s="175" t="n"/>
      <c r="Z29" s="175" t="n"/>
    </row>
    <row r="30" outlineLevel="1" ht="15.75" customHeight="1" s="371">
      <c r="A30" s="416" t="inlineStr">
        <is>
          <t>DEMOLICIONES</t>
        </is>
      </c>
      <c r="B30" s="417" t="n"/>
      <c r="C30" s="417" t="n"/>
      <c r="D30" s="417" t="n"/>
      <c r="E30" s="417" t="n"/>
      <c r="F30" s="377" t="n"/>
      <c r="G30" s="168">
        <f>SUM(G31:G38)</f>
        <v/>
      </c>
      <c r="H30" s="218" t="n"/>
      <c r="I30" s="218" t="n"/>
      <c r="J30" s="4" t="n"/>
      <c r="K30" s="146" t="n"/>
      <c r="L30" s="218" t="n"/>
      <c r="M30" s="178" t="n"/>
      <c r="N30" s="165" t="n"/>
      <c r="O30" s="165" t="n"/>
      <c r="P30" s="165" t="n"/>
      <c r="Q30" s="165" t="n"/>
      <c r="R30" s="165" t="n"/>
      <c r="S30" s="165" t="n"/>
      <c r="T30" s="165" t="n"/>
      <c r="U30" s="165" t="n"/>
      <c r="V30" s="165" t="n"/>
      <c r="W30" s="165" t="n"/>
      <c r="X30" s="165" t="n"/>
      <c r="Y30" s="165" t="n"/>
      <c r="Z30" s="165" t="n"/>
    </row>
    <row r="31" outlineLevel="2" ht="15.75" customHeight="1" s="371">
      <c r="A31" s="169" t="inlineStr">
        <is>
          <t>DEM5027</t>
        </is>
      </c>
      <c r="B31" s="220" t="inlineStr">
        <is>
          <t>CORTE DE LOSA DE AZOTEA A DEMOLER, CON CORTADORA DE PISO TIPO WALK-BEHIND Y DISCO DE DIAMANTE PARA CONCRETO, SOBRE EL LÍMITE DE COLINDANCIA CON LAS PROPIEDADES VECINAS, PARA DESCONECTAR LA TRANSMISIÓN DE CARGAS ANTES DE LA DEMOLICIÓN. TRABAJOS A UNA ALTURA A PARTIR DE 3 METROS. INCLUYE RENTA DE EQUIPO, DISCO DE CORTE, FLETE DE MAQUINARIA, HERRAMIENTA MENOR, MANO DE OBRA, ANDAMIOS, ARNÉS Y EQUIPO DE PROTECCIÓN PERSONAL CON PROTECCIÓN OCULAR, AUDITIVA Y RESPIRATORIA.</t>
        </is>
      </c>
      <c r="C31" s="176" t="n">
        <v>1</v>
      </c>
      <c r="D31" s="169" t="inlineStr">
        <is>
          <t>lote</t>
        </is>
      </c>
      <c r="E31" s="44">
        <f>IF($M31="","",$M31*(1+$O$3))</f>
        <v/>
      </c>
      <c r="F31" s="44">
        <f>IF($E31="","",$E31*$O$4)</f>
        <v/>
      </c>
      <c r="G31" s="204">
        <f>IF(OR($C31="",$E31=""),"",$C31*$E31)</f>
        <v/>
      </c>
      <c r="H31" s="177" t="n"/>
      <c r="I31" s="177" t="inlineStr">
        <is>
          <t>Trabajo en azotea. El corte independiza la losa de cubierta de los dos muros laterales y el muro posterior, que son compartidos y se conservan.</t>
        </is>
      </c>
      <c r="J31" s="4" t="n"/>
      <c r="K31" s="172" t="n"/>
      <c r="L31" s="218" t="n"/>
      <c r="M31" s="184" t="n">
        <v>2500</v>
      </c>
      <c r="N31" s="174" t="inlineStr">
        <is>
          <t>M1</t>
        </is>
      </c>
      <c r="O31" s="174">
        <f>A31&amp;"|"&amp;N31</f>
        <v/>
      </c>
      <c r="P31" s="175" t="n"/>
      <c r="Q31" s="175" t="n"/>
      <c r="R31" s="165" t="n"/>
      <c r="S31" s="165" t="n"/>
      <c r="T31" s="165" t="n"/>
      <c r="U31" s="165" t="n"/>
      <c r="V31" s="165" t="n"/>
      <c r="W31" s="175" t="n"/>
      <c r="X31" s="175" t="n"/>
      <c r="Y31" s="175" t="n"/>
      <c r="Z31" s="175" t="n"/>
    </row>
    <row r="32" outlineLevel="2" ht="15.75" customHeight="1" s="371">
      <c r="A32" s="169" t="inlineStr">
        <is>
          <t>DEM5028</t>
        </is>
      </c>
      <c r="B32" s="220" t="inlineStr">
        <is>
          <t>CORTE DE LA LOSA DE PISO FIRME EXISTENTE, CON CORTADORA DE PISO TIPO WALK-BEHIND Y DISCO DE DIAMANTE PARA CONCRETO, SOBRE EL LÍMITE DE COLINDANCIA Y SOBRE EL TRAZO DE LAS TRINCHERAS CT-1 DE LA CIMENTACIÓN NUEVA. INCLUYE RENTA DE EQUIPO, DISCO DE CORTE, FLETE DE MAQUINARIA, HERRAMIENTA MENOR, MANO DE OBRA Y EQUIPO DE PROTECCIÓN PERSONAL CON PROTECCIÓN OCULAR, AUDITIVA Y RESPIRATORIA.</t>
        </is>
      </c>
      <c r="C32" s="176" t="n">
        <v>1</v>
      </c>
      <c r="D32" s="169" t="inlineStr">
        <is>
          <t>lote</t>
        </is>
      </c>
      <c r="E32" s="44">
        <f>IF($M32="","",$M32*(1+$O$3))</f>
        <v/>
      </c>
      <c r="F32" s="44">
        <f>IF($E32="","",$E32*$O$4)</f>
        <v/>
      </c>
      <c r="G32" s="204">
        <f>IF(OR($C32="",$E32=""),"",$C32*$E32)</f>
        <v/>
      </c>
      <c r="H32" s="177" t="n"/>
      <c r="I32" s="177" t="inlineStr">
        <is>
          <t>Se ejecuta en la misma vuelta de renta que el corte de azotea. La losa de piso existente se conserva; el corte solo la independiza de los muros compartidos y abre el trazo de las trincheras.</t>
        </is>
      </c>
      <c r="J32" s="4" t="n"/>
      <c r="K32" s="172" t="n"/>
      <c r="L32" s="218" t="n"/>
      <c r="M32" s="184" t="n">
        <v>1500</v>
      </c>
      <c r="N32" s="174" t="inlineStr">
        <is>
          <t>M1</t>
        </is>
      </c>
      <c r="O32" s="174">
        <f>A32&amp;"|"&amp;N32</f>
        <v/>
      </c>
      <c r="P32" s="175" t="n"/>
      <c r="Q32" s="175" t="n"/>
      <c r="R32" s="165" t="n"/>
      <c r="S32" s="165" t="n"/>
      <c r="T32" s="165" t="n"/>
      <c r="U32" s="165" t="n"/>
      <c r="V32" s="165" t="n"/>
      <c r="W32" s="175" t="n"/>
      <c r="X32" s="175" t="n"/>
      <c r="Y32" s="175" t="n"/>
      <c r="Z32" s="175" t="n"/>
    </row>
    <row r="33" outlineLevel="2" ht="15.75" customHeight="1" s="371">
      <c r="A33" s="169" t="inlineStr">
        <is>
          <t>DEM5029</t>
        </is>
      </c>
      <c r="B33" s="220" t="inlineStr">
        <is>
          <t>DEMOLICIÓN DE MUROS INTERIORES DE TABICÓN DE 10 CM Y BLOCK DE 15 CM, MÁS EL MURO DE FACHADA DE 20 CM Y EL MURO POSTERIOR DE 16 CM DE LA VIVIENDA, A UNA ALTURA NO MAYOR A 3.40 METROS, CON MARTILLO DEMOLEDOR ELÉCTRICO Y HERRAMIENTA MANUAL. INCLUYE LEVANTADO DEL ESCOMBRO PRODUCTO DE LA DEMOLICIÓN Y SU ACOPIO DENTRO DE LA OBRA, RENTA DE EQUIPO, FLETE DE MAQUINARIA, HERRAMIENTA MENOR, MANO DE OBRA Y EQUIPO DE PROTECCIÓN PERSONAL. NO incluye los dos muros laterales ni el muro posterior del predio, que son compar-</t>
        </is>
      </c>
      <c r="C33" s="176" t="n">
        <v>76.06</v>
      </c>
      <c r="D33" s="169" t="inlineStr">
        <is>
          <t>m²</t>
        </is>
      </c>
      <c r="E33" s="44">
        <f>IF($M33="","",$M33*(1+$O$3))</f>
        <v/>
      </c>
      <c r="F33" s="44">
        <f>IF($E33="","",$E33*$O$4)</f>
        <v/>
      </c>
      <c r="G33" s="204">
        <f>IF(OR($C33="",$E33=""),"",$C33*$E33)</f>
        <v/>
      </c>
      <c r="H33" s="177" t="n"/>
      <c r="I33" s="177" t="inlineStr">
        <is>
          <t>tidos con las propiedades colindantes y se conservan. Los acabados, instalaciones, muebles, puertas y ventanas se demuelen junto con los muros y no se cuantifican por separado.</t>
        </is>
      </c>
      <c r="J33" s="4" t="n"/>
      <c r="K33" s="172" t="n"/>
      <c r="L33" s="218" t="n"/>
      <c r="M33" s="184" t="n">
        <v>80</v>
      </c>
      <c r="N33" s="174" t="inlineStr">
        <is>
          <t>M1</t>
        </is>
      </c>
      <c r="O33" s="174">
        <f>A33&amp;"|"&amp;N33</f>
        <v/>
      </c>
      <c r="P33" s="175" t="n"/>
      <c r="Q33" s="175" t="n"/>
      <c r="R33" s="165" t="n"/>
      <c r="S33" s="165" t="n"/>
      <c r="T33" s="165" t="n"/>
      <c r="U33" s="165" t="n"/>
      <c r="V33" s="165" t="n"/>
      <c r="W33" s="175" t="n"/>
      <c r="X33" s="175" t="n"/>
      <c r="Y33" s="175" t="n"/>
      <c r="Z33" s="175" t="n"/>
    </row>
    <row r="34" outlineLevel="2" ht="15.75" customHeight="1" s="371">
      <c r="A34" s="169" t="inlineStr">
        <is>
          <t>DEM5030</t>
        </is>
      </c>
      <c r="B34" s="220" t="inlineStr">
        <is>
          <t>DEMOLICIÓN DE LA LOSA DE AZOTEA O CUBIERTA DE CONCRETO DE LA VIVIENDA, DE 12 CM DE ESPESOR, PREVIAMENTE CORTADA EN SU PERÍMETRO, CON MARTILLO DEMOLEDOR ELÉCTRICO. TRABAJOS A UNA ALTURA A PARTIR DE 3 METROS. INCLUYE LEVANTADO DEL ESCOMBRO Y SU ACOPIO DENTRO DE LA OBRA, RENTA DE EQUIPO, HERRAMIENTA MENOR, MANO DE OBRA, ANDAMIOS, ARNÉS Y EQUIPO DE PROTECCIÓN PERSONAL.</t>
        </is>
      </c>
      <c r="C34" s="176" t="n">
        <v>46.45</v>
      </c>
      <c r="D34" s="169" t="inlineStr">
        <is>
          <t>m²</t>
        </is>
      </c>
      <c r="E34" s="44">
        <f>IF($M34="","",$M34*(1+$O$3))</f>
        <v/>
      </c>
      <c r="F34" s="44">
        <f>IF($E34="","",$E34*$O$4)</f>
        <v/>
      </c>
      <c r="G34" s="204">
        <f>IF(OR($C34="",$E34=""),"",$C34*$E34)</f>
        <v/>
      </c>
      <c r="H34" s="177" t="n"/>
      <c r="I34" s="177" t="inlineStr">
        <is>
          <t>Se demuele de adentro hacia afuera, dejando intactos los muros compartidos. Corresponde a los 50.43 m² de la huella de la vivienda por 12 cm de espesor.</t>
        </is>
      </c>
      <c r="J34" s="4" t="n"/>
      <c r="K34" s="172" t="n"/>
      <c r="L34" s="218" t="n"/>
      <c r="M34" s="184" t="n">
        <v>80</v>
      </c>
      <c r="N34" s="174" t="inlineStr">
        <is>
          <t>M1</t>
        </is>
      </c>
      <c r="O34" s="174">
        <f>A34&amp;"|"&amp;N34</f>
        <v/>
      </c>
      <c r="P34" s="175" t="n"/>
      <c r="Q34" s="175" t="n"/>
      <c r="R34" s="165" t="n"/>
      <c r="S34" s="165" t="n"/>
      <c r="T34" s="165" t="n"/>
      <c r="U34" s="165" t="n"/>
      <c r="V34" s="165" t="n"/>
      <c r="W34" s="175" t="n"/>
      <c r="X34" s="175" t="n"/>
      <c r="Y34" s="175" t="n"/>
      <c r="Z34" s="175" t="n"/>
    </row>
    <row r="35" outlineLevel="2" ht="15.75" customHeight="1" s="371">
      <c r="A35" s="169" t="inlineStr">
        <is>
          <t>DEM5031</t>
        </is>
      </c>
      <c r="B35" s="220" t="inlineStr">
        <is>
          <t>DEMOLICIÓN DE LA LOSA DE CONCRETO POBRE EXISTENTE EN EL PATIO EXTERIOR DE LA VIVIENDA, DE 8 CM DE ESPESOR, COMPRENDIDA ENTRE EL EJE POSTERIOR DE LA CONSTRUCCIÓN ACTUAL Y EL LÍMITE DEL PREDIO. INCLUYE LEVANTADO DEL ESCOMBRO Y SU ACOPIO DENTRO DE LA OBRA, HERRAMIENTA MENOR, MANO DE OBRA Y EQUIPO DE PROTECCIÓN PERSONAL.</t>
        </is>
      </c>
      <c r="C35" s="176" t="n">
        <v>29.26</v>
      </c>
      <c r="D35" s="169" t="inlineStr">
        <is>
          <t>m²</t>
        </is>
      </c>
      <c r="E35" s="44">
        <f>IF($M35="","",$M35*(1+$O$3))</f>
        <v/>
      </c>
      <c r="F35" s="44">
        <f>IF($E35="","",$E35*$O$4)</f>
        <v/>
      </c>
      <c r="G35" s="204">
        <f>IF(OR($C35="",$E35=""),"",$C35*$E35)</f>
        <v/>
      </c>
      <c r="H35" s="177" t="n"/>
      <c r="I35" s="177" t="inlineStr">
        <is>
          <t>En esta zona no se conserva piso: se demuele para dar paso a la excavación y nivelación.</t>
        </is>
      </c>
      <c r="J35" s="4" t="n"/>
      <c r="K35" s="172" t="n"/>
      <c r="L35" s="218" t="n"/>
      <c r="M35" s="184" t="n">
        <v>80</v>
      </c>
      <c r="N35" s="174" t="inlineStr">
        <is>
          <t>M1</t>
        </is>
      </c>
      <c r="O35" s="174">
        <f>A35&amp;"|"&amp;N35</f>
        <v/>
      </c>
      <c r="P35" s="175" t="n"/>
      <c r="Q35" s="175" t="n"/>
      <c r="R35" s="165" t="n"/>
      <c r="S35" s="165" t="n"/>
      <c r="T35" s="165" t="n"/>
      <c r="U35" s="165" t="n"/>
      <c r="V35" s="165" t="n"/>
      <c r="W35" s="175" t="n"/>
      <c r="X35" s="175" t="n"/>
      <c r="Y35" s="175" t="n"/>
      <c r="Z35" s="175" t="n"/>
    </row>
    <row r="36" outlineLevel="2" ht="15.75" customHeight="1" s="371">
      <c r="A36" s="169" t="inlineStr">
        <is>
          <t>DEM5032</t>
        </is>
      </c>
      <c r="B36" s="220" t="inlineStr">
        <is>
          <t>RANURA EN EL PISO DE CONCRETO EXISTENTE EN PATIO, DE 40 CM DE ANCHO POR 60 CM DE PROFUNDIDAD, PARA ALOJAR LA LÍNEA SANITARIA NUEVA DE 4" QUE DA SERVICIO A CASA 2 (EL PROYECTO), CASA 3 Y CASA 4 SEGÚN CROQUIS DEL TÍTULO DE PROPIEDAD, FOLIO CATASTRAL CA 17/022. INCLUYE CORTE PREVIO, DEMOLICIÓN CON MARTILLO DEMOLEDOR ELÉCTRICO, LEVANTADO DEL ESCOMBRO PRODUCTO DEL CORTE Y SU ACOPIO DENTRO DE LA OBRA, RENTA DE EQUIPO, HERRAMIENTA MENOR, MANO DE OBRA Y EQUIPO DE PROTECCIÓN PERSONAL.</t>
        </is>
      </c>
      <c r="C36" s="176" t="n">
        <v>18.72</v>
      </c>
      <c r="D36" s="169" t="inlineStr">
        <is>
          <t>ml</t>
        </is>
      </c>
      <c r="E36" s="44">
        <f>IF($M36="","",$M36*(1+$O$3))</f>
        <v/>
      </c>
      <c r="F36" s="44">
        <f>IF($E36="","",$E36*$O$4)</f>
        <v/>
      </c>
      <c r="G36" s="204">
        <f>IF(OR($C36="",$E36=""),"",$C36*$E36)</f>
        <v/>
      </c>
      <c r="H36" s="177" t="n"/>
      <c r="I36" s="177" t="inlineStr">
        <is>
          <t>La línea sanitaria actual pasa por el frente de la vivienda y es compartida con los departamentos del fondo. La ranura aloja el trayecto nuevo que sustituye al existente.</t>
        </is>
      </c>
      <c r="J36" s="4" t="n"/>
      <c r="K36" s="172" t="n"/>
      <c r="L36" s="218" t="n"/>
      <c r="M36" s="184" t="n">
        <v>80</v>
      </c>
      <c r="N36" s="174" t="inlineStr">
        <is>
          <t>M1</t>
        </is>
      </c>
      <c r="O36" s="174">
        <f>A36&amp;"|"&amp;N36</f>
        <v/>
      </c>
      <c r="P36" s="175" t="n"/>
      <c r="Q36" s="175" t="n"/>
      <c r="R36" s="165" t="n"/>
      <c r="S36" s="165" t="n"/>
      <c r="T36" s="165" t="n"/>
      <c r="U36" s="165" t="n"/>
      <c r="V36" s="165" t="n"/>
      <c r="W36" s="175" t="n"/>
      <c r="X36" s="175" t="n"/>
      <c r="Y36" s="175" t="n"/>
      <c r="Z36" s="175" t="n"/>
    </row>
    <row r="37" outlineLevel="2" ht="15.75" customHeight="1" s="371">
      <c r="A37" s="169" t="inlineStr">
        <is>
          <t>DEM5033</t>
        </is>
      </c>
      <c r="B37" s="220" t="inlineStr">
        <is>
          <t>DEMOLICIÓN Y RETIRO DE TINACOS DE FIBROCEMENTO (ASBESTO) EXISTENTES EN LA AZOTEA DE LA VIVIENDA A DEMOLER, CON HUMECTACIÓN PREVIA DE LA PIEZA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C37" s="176" t="n">
        <v>2</v>
      </c>
      <c r="D37" s="169" t="inlineStr">
        <is>
          <t>pza</t>
        </is>
      </c>
      <c r="E37" s="44">
        <f>IF($M37="","",$M37*(1+$O$3))</f>
        <v/>
      </c>
      <c r="F37" s="44">
        <f>IF($E37="","",$E37*$O$4)</f>
        <v/>
      </c>
      <c r="G37" s="204">
        <f>IF(OR($C37="",$E37=""),"",$C37*$E37)</f>
        <v/>
      </c>
      <c r="H37" s="177" t="n"/>
      <c r="I37" s="177" t="inlineStr">
        <is>
          <t>Corresponde a los 2 tinacos de fibrocemento propios de la vivienda a demoler. Trabajo de riesgo especial: el residuo no puede mezclarse con el escombro común ni disponerse en tiradero municipal.</t>
        </is>
      </c>
      <c r="J37" s="4" t="n"/>
      <c r="K37" s="172" t="n"/>
      <c r="L37" s="218" t="n"/>
      <c r="M37" s="184" t="n">
        <v>800.4299999999999</v>
      </c>
      <c r="N37" s="174" t="inlineStr">
        <is>
          <t>M1</t>
        </is>
      </c>
      <c r="O37" s="174">
        <f>A37&amp;"|"&amp;N37</f>
        <v/>
      </c>
      <c r="P37" s="175" t="n"/>
      <c r="Q37" s="175" t="n"/>
      <c r="R37" s="165" t="n"/>
      <c r="S37" s="165" t="n"/>
      <c r="T37" s="165" t="n"/>
      <c r="U37" s="165" t="n"/>
      <c r="V37" s="165" t="n"/>
      <c r="W37" s="175" t="n"/>
      <c r="X37" s="175" t="n"/>
      <c r="Y37" s="175" t="n"/>
      <c r="Z37" s="175" t="n"/>
    </row>
    <row r="38" outlineLevel="2" ht="15.75" customHeight="1" s="371">
      <c r="A38" s="169" t="inlineStr">
        <is>
          <t>DEM5034</t>
        </is>
      </c>
      <c r="B38" s="220" t="inlineStr">
        <is>
          <t>RETIRO DE LÁMINA DE FIBROCEMENTO (ASBESTO) EN TECHUMBRES DE LA VIVIENDA A DEMOLER, CON HUMECTACIÓN PREVIA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C38" s="176" t="n">
        <v>4.73</v>
      </c>
      <c r="D38" s="169" t="inlineStr">
        <is>
          <t>m²</t>
        </is>
      </c>
      <c r="E38" s="44">
        <f>IF($M38="","",$M38*(1+$O$3))</f>
        <v/>
      </c>
      <c r="F38" s="44">
        <f>IF($E38="","",$E38*$O$4)</f>
        <v/>
      </c>
      <c r="G38" s="204">
        <f>IF(OR($C38="",$E38=""),"",$C38*$E38)</f>
        <v/>
      </c>
      <c r="H38" s="177" t="n"/>
      <c r="I38" s="177" t="inlineStr">
        <is>
          <t>Mismo tratamiento de riesgo que los tinacos de fibrocemento. El residuo no puede mezclarse con el escombro común.</t>
        </is>
      </c>
      <c r="J38" s="4" t="n"/>
      <c r="K38" s="172" t="n"/>
      <c r="L38" s="218" t="n"/>
      <c r="M38" s="184" t="n">
        <v>228.15</v>
      </c>
      <c r="N38" s="174" t="inlineStr">
        <is>
          <t>M1</t>
        </is>
      </c>
      <c r="O38" s="174">
        <f>A38&amp;"|"&amp;N38</f>
        <v/>
      </c>
      <c r="P38" s="175" t="n"/>
      <c r="Q38" s="175" t="n"/>
      <c r="R38" s="165" t="n"/>
      <c r="S38" s="165" t="n"/>
      <c r="T38" s="165" t="n"/>
      <c r="U38" s="165" t="n"/>
      <c r="V38" s="165" t="n"/>
      <c r="W38" s="175" t="n"/>
      <c r="X38" s="175" t="n"/>
      <c r="Y38" s="175" t="n"/>
      <c r="Z38" s="175" t="n"/>
    </row>
    <row r="39" outlineLevel="1" ht="15.75" customHeight="1" s="371">
      <c r="A39" s="416" t="inlineStr">
        <is>
          <t>ACARREOS</t>
        </is>
      </c>
      <c r="B39" s="417" t="n"/>
      <c r="C39" s="417" t="n"/>
      <c r="D39" s="417" t="n"/>
      <c r="E39" s="417" t="n"/>
      <c r="F39" s="377" t="n"/>
      <c r="G39" s="168">
        <f>SUM(G40:G41)</f>
        <v/>
      </c>
      <c r="H39" s="218" t="n"/>
      <c r="I39" s="218" t="n"/>
      <c r="J39" s="4" t="n"/>
      <c r="K39" s="146" t="n"/>
      <c r="L39" s="218" t="n"/>
      <c r="M39" s="178" t="n"/>
      <c r="N39" s="165" t="n"/>
      <c r="O39" s="165" t="n"/>
      <c r="P39" s="175" t="n"/>
      <c r="Q39" s="165" t="n"/>
      <c r="R39" s="165" t="n"/>
      <c r="S39" s="165" t="n"/>
      <c r="T39" s="165" t="n"/>
      <c r="U39" s="165" t="n"/>
      <c r="V39" s="165" t="n"/>
      <c r="W39" s="165" t="n"/>
      <c r="X39" s="165" t="n"/>
      <c r="Y39" s="165" t="n"/>
      <c r="Z39" s="165" t="n"/>
    </row>
    <row r="40" outlineLevel="2" ht="15.75" customHeight="1" s="371">
      <c r="A40" s="169" t="inlineStr">
        <is>
          <t>ARR6013</t>
        </is>
      </c>
      <c r="B40" s="220" t="inlineStr">
        <is>
          <t>ACARREO DE ESCOMBRO DESDE EL CENTRO DE ACOPIO DENTRO DEL TAPIAL HASTA EL CAMIÓN DE VOLTEO A PIE DE CALLE, EN UN TRAMO APROXIMADO DE 25 METROS LINEALES POR EL PASO DE SERVIDUMBRE, INCLUYENDO LA CARGA MANUAL AL CAMIÓN. INCLUYE CARRETILLAS, HERRAMIENTA MENOR, MANO DE OBRA Y EQUIPO DE PROTECCIÓN PERSONAL.</t>
        </is>
      </c>
      <c r="C40" s="176" t="n">
        <v>38.97</v>
      </c>
      <c r="D40" s="169" t="inlineStr">
        <is>
          <t>m³</t>
        </is>
      </c>
      <c r="E40" s="44">
        <f>IF($M40="","",$M40*(1+$O$3))</f>
        <v/>
      </c>
      <c r="F40" s="44">
        <f>IF($E40="","",$E40*$O$4)</f>
        <v/>
      </c>
      <c r="G40" s="204">
        <f>IF(OR($C40="",$E40=""),"",$C40*$E40)</f>
        <v/>
      </c>
      <c r="H40" s="177" t="n"/>
      <c r="I40" s="177" t="inlineStr">
        <is>
          <t>Volumen suelto, con factor de abundamiento de 1.35 para demolición y 1.25 para material de excavación. El paso de servidumbre de 3.00 m impide el uso de maquinaria, por lo que el acarreo es manual.</t>
        </is>
      </c>
      <c r="J40" s="4" t="n"/>
      <c r="K40" s="172" t="n"/>
      <c r="L40" s="218" t="n"/>
      <c r="M40" s="184" t="n">
        <v>150</v>
      </c>
      <c r="N40" s="174" t="inlineStr">
        <is>
          <t>M1</t>
        </is>
      </c>
      <c r="O40" s="174">
        <f>A40&amp;"|"&amp;N40</f>
        <v/>
      </c>
      <c r="P40" s="175" t="n"/>
      <c r="Q40" s="175" t="n"/>
      <c r="R40" s="165" t="n"/>
      <c r="S40" s="165" t="n"/>
      <c r="T40" s="165" t="n"/>
      <c r="U40" s="165" t="n"/>
      <c r="V40" s="165" t="n"/>
      <c r="W40" s="175" t="n"/>
      <c r="X40" s="175" t="n"/>
      <c r="Y40" s="175" t="n"/>
      <c r="Z40" s="175" t="n"/>
    </row>
    <row r="41" outlineLevel="2" ht="15.75" customHeight="1" s="371">
      <c r="A41" s="169" t="inlineStr">
        <is>
          <t>ARR06009</t>
        </is>
      </c>
      <c r="B41" s="220" t="inlineStr">
        <is>
          <t>VIAJE DE ESCOMBRO A TIRO AUTORIZADO: RETIRO DEL ESCOMBRO EN CAMIÓN DE VOLTEO CON CAPACIDAD DE TOLVA DE 6 M³, HASTA TIRO AUTORIZADO, CON DISPOSICIÓN LEGAL DEL RESIDUO. INCLUYE RENTA DEL CAMIÓN, COMBUSTIBLE, OPERADOR Y DERECHO DE DESCARGA.</t>
        </is>
      </c>
      <c r="C41" s="176" t="n">
        <v>6</v>
      </c>
      <c r="D41" s="169" t="inlineStr">
        <is>
          <t>viaje</t>
        </is>
      </c>
      <c r="E41" s="44">
        <f>IF($M41="","",$M41*(1+$O$3))</f>
        <v/>
      </c>
      <c r="F41" s="44">
        <f>IF($E41="","",$E41*$O$4)</f>
        <v/>
      </c>
      <c r="G41" s="204">
        <f>IF(OR($C41="",$E41=""),"",$C41*$E41)</f>
        <v/>
      </c>
      <c r="H41" s="177" t="n"/>
      <c r="I41" s="177" t="inlineStr">
        <is>
          <t>No incluye la carga al camión, que está considerada en el concepto de acarreo. Los viajes se estiman con base en el volumen de escombro calculado; en caso de generarse excedentes, se reportarán y facturarán conforme a los viajes realmente ejecutados.</t>
        </is>
      </c>
      <c r="J41" s="4" t="n"/>
      <c r="K41" s="172" t="n"/>
      <c r="L41" s="218" t="n"/>
      <c r="M41" s="184" t="n">
        <v>1500</v>
      </c>
      <c r="N41" s="174" t="inlineStr">
        <is>
          <t>M1</t>
        </is>
      </c>
      <c r="O41" s="174">
        <f>A41&amp;"|"&amp;N41</f>
        <v/>
      </c>
      <c r="P41" s="175" t="n"/>
      <c r="Q41" s="175" t="n"/>
      <c r="R41" s="165" t="n"/>
      <c r="S41" s="165" t="n"/>
      <c r="T41" s="165" t="n"/>
      <c r="U41" s="165" t="n"/>
      <c r="V41" s="165" t="n"/>
      <c r="W41" s="175" t="n"/>
      <c r="X41" s="175" t="n"/>
      <c r="Y41" s="175" t="n"/>
      <c r="Z41" s="175" t="n"/>
    </row>
    <row r="42" outlineLevel="1" ht="15.75" customHeight="1" s="371">
      <c r="A42" s="416" t="inlineStr">
        <is>
          <t>EXCAVACIONES</t>
        </is>
      </c>
      <c r="B42" s="417" t="n"/>
      <c r="C42" s="417" t="n"/>
      <c r="D42" s="417" t="n"/>
      <c r="E42" s="417" t="n"/>
      <c r="F42" s="377" t="n"/>
      <c r="G42" s="168">
        <f>SUM(G43:G44)</f>
        <v/>
      </c>
      <c r="H42" s="218" t="n"/>
      <c r="I42" s="218" t="n"/>
      <c r="J42" s="4" t="n"/>
      <c r="K42" s="146" t="n"/>
      <c r="L42" s="218" t="n"/>
      <c r="M42" s="178" t="n"/>
      <c r="N42" s="165" t="n"/>
      <c r="O42" s="165" t="n"/>
      <c r="P42" s="165" t="n"/>
      <c r="Q42" s="165" t="n"/>
      <c r="R42" s="165" t="n"/>
      <c r="S42" s="165" t="n"/>
      <c r="T42" s="165" t="n"/>
      <c r="U42" s="165" t="n"/>
      <c r="V42" s="165" t="n"/>
      <c r="W42" s="165" t="n"/>
      <c r="X42" s="165" t="n"/>
      <c r="Y42" s="165" t="n"/>
      <c r="Z42" s="165" t="n"/>
    </row>
    <row r="43" outlineLevel="2" ht="15.75" customHeight="1" s="371">
      <c r="A43" s="169" t="inlineStr">
        <is>
          <t>EXV3018</t>
        </is>
      </c>
      <c r="B43" s="220" t="inlineStr">
        <is>
          <t>EXCAVACIÓN DE ZANJAS Y TRINCHERAS PARA EL DESPLANTE DE LAS CONTRATRABES CT-1 Y LA LOSA DE CIMENTACIÓN DEL PROYECTO, SEGÚN TRAZO DEL PLANO ESTRUCTURAL ES-02, EN UNA LONGITUD TOTAL DE 89.10 ML DE TRINCHERA DE SECCIÓN 0.20 X 0.40 M. INCLUYE AFINE DE TALUDES, HERRAMIENTA MENOR, MANO DE OBRA Y EQUIPO DE PROTECCIÓN PERSONAL. 48.55 ml de CT-1 en colindancia más 40.55 ml de CT-1 central, según cuantificación</t>
        </is>
      </c>
      <c r="C43" s="176" t="n">
        <v>10.7</v>
      </c>
      <c r="D43" s="169" t="inlineStr">
        <is>
          <t>m³</t>
        </is>
      </c>
      <c r="E43" s="44">
        <f>IF($M43="","",$M43*(1+$O$3))</f>
        <v/>
      </c>
      <c r="F43" s="44">
        <f>IF($E43="","",$E43*$O$4)</f>
        <v/>
      </c>
      <c r="G43" s="204">
        <f>IF(OR($C43="",$E43=""),"",$C43*$E43)</f>
        <v/>
      </c>
      <c r="H43" s="177" t="n"/>
      <c r="I43" s="177" t="inlineStr">
        <is>
          <t>de la hoja ES-7. En la zona de la vivienda actual la trinchera atraviesa la losa existente, previamente cortada.</t>
        </is>
      </c>
      <c r="J43" s="4" t="n"/>
      <c r="K43" s="172" t="n"/>
      <c r="L43" s="218" t="n"/>
      <c r="M43" s="184" t="n">
        <v>250.01</v>
      </c>
      <c r="N43" s="174" t="inlineStr">
        <is>
          <t>M1</t>
        </is>
      </c>
      <c r="O43" s="174">
        <f>A43&amp;"|"&amp;N43</f>
        <v/>
      </c>
      <c r="P43" s="175" t="n"/>
      <c r="Q43" s="165" t="n"/>
      <c r="R43" s="165" t="n"/>
      <c r="S43" s="165" t="n"/>
      <c r="T43" s="165" t="n"/>
      <c r="U43" s="165" t="n"/>
      <c r="V43" s="165" t="n"/>
      <c r="W43" s="175" t="n"/>
      <c r="X43" s="175" t="n"/>
      <c r="Y43" s="175" t="n"/>
      <c r="Z43" s="175" t="n"/>
    </row>
    <row r="44" outlineLevel="2" ht="15.75" customHeight="1" s="371">
      <c r="A44" s="169" t="inlineStr">
        <is>
          <t>EXV3019</t>
        </is>
      </c>
      <c r="B44" s="220" t="inlineStr">
        <is>
          <t>NIVELACIÓN DEL TERRENO CON MEJORAMIENTO A BASE DE TEPETATE COMPACTADO AL 90% PROCTOR, APISONADO CON BAILARINA, HASTA ALCANZAR EL NIVEL DE DESPLANTE DE PROYECTO. INCLUYE EL TALUD EN CARTABÓN DE LAS CONTRATRABES DE CIMENTACIÓN, SUMINISTRO Y TENDIDO DEL TEPETATE, RENTA DE BAILARINA, COMBUSTIBLE, AGUA PARA COMPACTACIÓN, HERRAMIENTA MENOR, MANO DE OBRA Y EQUIPO DE PROTECCIÓN PERSONAL.</t>
        </is>
      </c>
      <c r="C44" s="176" t="n">
        <v>7.85</v>
      </c>
      <c r="D44" s="169" t="inlineStr">
        <is>
          <t>m³</t>
        </is>
      </c>
      <c r="E44" s="44">
        <f>IF($M44="","",$M44*(1+$O$3))</f>
        <v/>
      </c>
      <c r="F44" s="44">
        <f>IF($E44="","",$E44*$O$4)</f>
        <v/>
      </c>
      <c r="G44" s="204">
        <f>IF(OR($C44="",$E44=""),"",$C44*$E44)</f>
        <v/>
      </c>
      <c r="H44" s="177" t="n"/>
      <c r="I44" s="177" t="inlineStr">
        <is>
          <t>Aplica únicamente en la zona del patio exterior (29.26 m²), donde se demolió el concreto pobre. En la zona de la vivienda no aplica: la losa de cimentación nueva se cuela sobre la losa existente con membrana de polietileno cal. 600 de por medio.</t>
        </is>
      </c>
      <c r="J44" s="4" t="n"/>
      <c r="K44" s="172" t="n"/>
      <c r="L44" s="218" t="n"/>
      <c r="M44" s="184" t="n">
        <v>400.26</v>
      </c>
      <c r="N44" s="174" t="inlineStr">
        <is>
          <t>M1</t>
        </is>
      </c>
      <c r="O44" s="174">
        <f>A44&amp;"|"&amp;N44</f>
        <v/>
      </c>
      <c r="P44" s="175" t="n"/>
      <c r="Q44" s="165" t="n"/>
      <c r="R44" s="165" t="n"/>
      <c r="S44" s="165" t="n"/>
      <c r="T44" s="165" t="n"/>
      <c r="U44" s="165" t="n"/>
      <c r="V44" s="165" t="n"/>
      <c r="W44" s="175" t="n"/>
      <c r="X44" s="175" t="n"/>
      <c r="Y44" s="175" t="n"/>
      <c r="Z44" s="175" t="n"/>
    </row>
    <row r="45" outlineLevel="1" ht="15.75" customHeight="1" s="371">
      <c r="A45" s="416" t="inlineStr">
        <is>
          <t>ALBAÑILERÍAS</t>
        </is>
      </c>
      <c r="B45" s="417" t="n"/>
      <c r="C45" s="417" t="n"/>
      <c r="D45" s="417" t="n"/>
      <c r="E45" s="417" t="n"/>
      <c r="F45" s="377" t="n"/>
      <c r="G45" s="168">
        <f>SUM(G46:G47)</f>
        <v/>
      </c>
      <c r="H45" s="218" t="n"/>
      <c r="I45" s="218" t="n"/>
      <c r="J45" s="4" t="n"/>
      <c r="K45" s="146" t="n"/>
      <c r="L45" s="218" t="n"/>
      <c r="M45" s="178" t="n"/>
      <c r="N45" s="165" t="n"/>
      <c r="O45" s="165" t="n"/>
      <c r="P45" s="165" t="n"/>
      <c r="Q45" s="165" t="n"/>
      <c r="R45" s="165" t="n"/>
      <c r="S45" s="165" t="n"/>
      <c r="T45" s="165" t="n"/>
      <c r="U45" s="165" t="n"/>
      <c r="V45" s="165" t="n"/>
      <c r="W45" s="165" t="n"/>
      <c r="X45" s="165" t="n"/>
      <c r="Y45" s="165" t="n"/>
      <c r="Z45" s="165" t="n"/>
    </row>
    <row r="46" outlineLevel="2" ht="15.75" customHeight="1" s="371">
      <c r="A46" s="169" t="inlineStr">
        <is>
          <t>ALB8209</t>
        </is>
      </c>
      <c r="B46" s="220" t="inlineStr">
        <is>
          <t>RELLENO COMPACTADO Y FIRME DE CONCRETO SOBRE LA RANURA DE LA LÍNEA SANITARIA NUEVA, PARA RESTITUIR EL PISO AL NIVEL EXISTENTE. INCLUYE RELLENO CON MATERIAL PRODUCTO DE LA EXCAVACIÓN COMPACTADO EN CAPAS, FIRME DE CONCRETO, MATERIAL, HERRAMIENTA MENOR, MANO DE OBRA Y EQUIPO DE PROTECCIÓN PERSONAL.</t>
        </is>
      </c>
      <c r="C46" s="176" t="n">
        <v>10</v>
      </c>
      <c r="D46" s="169" t="inlineStr">
        <is>
          <t>ml</t>
        </is>
      </c>
      <c r="E46" s="44">
        <f>IF($M46="","",$M46*(1+$O$3))</f>
        <v/>
      </c>
      <c r="F46" s="44">
        <f>IF($E46="","",$E46*$O$4)</f>
        <v/>
      </c>
      <c r="G46" s="204">
        <f>IF(OR($C46="",$E46=""),"",$C46*$E46)</f>
        <v/>
      </c>
      <c r="H46" s="177" t="n"/>
      <c r="I46" s="177" t="inlineStr">
        <is>
          <t>Se ejecuta después de probada la línea sanitaria nueva. Restituye el piso del paso de servidumbre para no dejar obstrucción a los vecinos.</t>
        </is>
      </c>
      <c r="J46" s="4" t="n"/>
      <c r="K46" s="172" t="n"/>
      <c r="L46" s="218" t="n"/>
      <c r="M46" s="184" t="n">
        <v>250</v>
      </c>
      <c r="N46" s="174" t="inlineStr">
        <is>
          <t>M1</t>
        </is>
      </c>
      <c r="O46" s="174">
        <f>A46&amp;"|"&amp;N46</f>
        <v/>
      </c>
      <c r="P46" s="175" t="n"/>
      <c r="Q46" s="175" t="n"/>
      <c r="R46" s="165" t="n"/>
      <c r="S46" s="165" t="n"/>
      <c r="T46" s="165" t="n"/>
      <c r="U46" s="165" t="n"/>
      <c r="V46" s="165" t="n"/>
      <c r="W46" s="175" t="n"/>
      <c r="X46" s="175" t="n"/>
      <c r="Y46" s="175" t="n"/>
      <c r="Z46" s="175" t="n"/>
    </row>
    <row r="47" outlineLevel="2" ht="15.75" customHeight="1" s="371">
      <c r="A47" s="179" t="inlineStr">
        <is>
          <t>ALB08251</t>
        </is>
      </c>
      <c r="B47" s="180" t="inlineStr">
        <is>
          <t>REGISTRO SANITARIO DE 40 X 60 X 100 CM: FABRICACIÓN DE REGISTRO SANITARIO DEL PROYECTO. INCLUYE PLANTILLA DE CONCRETO SIMPLE F'C=150 KG/CM² DE 5 CM DE PERALTE, MUROS DE TABIQUE ROJO RECOCIDO 7X14X28 JUNTEADO CON MORTERO CEMENTO-ARENA 1:4, APLANADO PULIDO INTERIOR, TAPA DE LA MISMA CALIDAD, VÉRTICES EN CHAFLÁN A 45° Y ARENERO DE 5 CM BAJO EL LECHO DE LOS TUBOS DE 4". INCLUYE MATERIAL, HERRAMIENTA MENOR, MANO DE OBRA Y EQUIPO DE PROTECCIÓN PERSONAL.</t>
        </is>
      </c>
      <c r="C47" s="181" t="n">
        <v>1</v>
      </c>
      <c r="D47" s="182" t="inlineStr">
        <is>
          <t>pza</t>
        </is>
      </c>
      <c r="E47" s="44">
        <f>IF($M47="","",$M47*(1+$O$3))</f>
        <v/>
      </c>
      <c r="F47" s="183">
        <f>IF($E47="","",$E47*$O$4)</f>
        <v/>
      </c>
      <c r="G47" s="204">
        <f>IF(OR($C47="",$E47=""),"",$C47*$E47)</f>
        <v/>
      </c>
      <c r="H47" s="177" t="n"/>
      <c r="I47" s="177" t="inlineStr">
        <is>
          <t>Reclasificado a ALBAÑILERÍAS. ID provisional: se creó como concepto personalizado y nunca recibió clave del catálogo.</t>
        </is>
      </c>
      <c r="J47" s="4" t="n"/>
      <c r="K47" s="172" t="n"/>
      <c r="L47" s="218" t="n"/>
      <c r="M47" s="184" t="n">
        <v>2000</v>
      </c>
      <c r="N47" s="174" t="inlineStr">
        <is>
          <t>M1</t>
        </is>
      </c>
      <c r="O47" s="174">
        <f>A47&amp;"|"&amp;N47</f>
        <v/>
      </c>
      <c r="P47" s="175" t="n"/>
      <c r="Q47" s="175" t="n"/>
      <c r="R47" s="165" t="n"/>
      <c r="S47" s="165" t="n"/>
      <c r="T47" s="165" t="n"/>
      <c r="U47" s="165" t="n"/>
      <c r="V47" s="165" t="n"/>
      <c r="W47" s="175" t="n"/>
      <c r="X47" s="175" t="n"/>
      <c r="Y47" s="175" t="n"/>
      <c r="Z47" s="175" t="n"/>
    </row>
    <row r="48" ht="19.5" customHeight="1" s="371">
      <c r="A48" s="162" t="inlineStr">
        <is>
          <t>CIMENTACIÓN Y PLANTA BAJA</t>
        </is>
      </c>
      <c r="B48" s="415" t="n"/>
      <c r="C48" s="415" t="n"/>
      <c r="D48" s="415" t="n"/>
      <c r="E48" s="415" t="n"/>
      <c r="F48" s="415" t="n"/>
      <c r="G48" s="164">
        <f>G49+G51+G54+G56+G67+G80+G100+G102+G114+G119</f>
        <v/>
      </c>
      <c r="H48" s="218" t="n"/>
      <c r="I48" s="218" t="n"/>
      <c r="J48" s="4" t="n"/>
      <c r="K48" s="146" t="n"/>
      <c r="L48" s="218" t="n"/>
      <c r="M48" s="165" t="n"/>
      <c r="N48" s="165" t="n"/>
      <c r="O48" s="165" t="n"/>
      <c r="P48" s="165" t="n"/>
      <c r="Q48" s="165" t="n"/>
      <c r="R48" s="165" t="n"/>
      <c r="S48" s="165" t="n"/>
      <c r="T48" s="165" t="n"/>
      <c r="U48" s="165" t="n"/>
      <c r="V48" s="165" t="n"/>
      <c r="W48" s="165" t="n"/>
      <c r="X48" s="165" t="n"/>
      <c r="Y48" s="165" t="n"/>
      <c r="Z48" s="165" t="n"/>
    </row>
    <row r="49" outlineLevel="1" ht="15.75" customHeight="1" s="371">
      <c r="A49" s="416" t="inlineStr">
        <is>
          <t>PRELIMINARES</t>
        </is>
      </c>
      <c r="B49" s="417" t="n"/>
      <c r="C49" s="417" t="n"/>
      <c r="D49" s="417" t="n"/>
      <c r="E49" s="417" t="n"/>
      <c r="F49" s="377" t="n"/>
      <c r="G49" s="168">
        <f>SUM(G50:G50)</f>
        <v/>
      </c>
      <c r="H49" s="218" t="n"/>
      <c r="I49" s="218" t="n"/>
      <c r="J49" s="4" t="n"/>
      <c r="K49" s="146" t="n"/>
      <c r="L49" s="218" t="n"/>
      <c r="M49" s="178" t="n"/>
      <c r="N49" s="165" t="n"/>
      <c r="O49" s="165" t="n"/>
      <c r="P49" s="165" t="n"/>
      <c r="Q49" s="165" t="n"/>
      <c r="R49" s="165" t="n"/>
      <c r="S49" s="165" t="n"/>
      <c r="T49" s="165" t="n"/>
      <c r="U49" s="165" t="n"/>
      <c r="V49" s="165" t="n"/>
      <c r="W49" s="165" t="n"/>
      <c r="X49" s="165" t="n"/>
      <c r="Y49" s="165" t="n"/>
      <c r="Z49" s="165" t="n"/>
    </row>
    <row r="50" outlineLevel="2" ht="15.75" customHeight="1" s="371">
      <c r="A50" s="169" t="inlineStr">
        <is>
          <t>PRE02226</t>
        </is>
      </c>
      <c r="B50" s="220" t="inlineStr">
        <is>
          <t>SUMINISTRO Y COLOCACIÓN DE CAPA DE POLIETILENO NEGRO CALIBRE 600 A MANERA DE PLANTILLA ENTRE EL TERRENO MEJORADO Y LA LOSA DE CIMENTACIÓN NUEVA PARA RECIBIR LA PARRILLA Y EL CONCRETO POSTERIOR, INCLUYE EL FORRADO DE LOS TRES MUROS COLINDANTES HASTA 1.20 M SOBRE EL NIVEL DEL MURO. INCLUYE MATERIAL, HERRAMIENTA MENOR, MANO DE OBRA Y EQUIPO DE PROTECCIÓN PERSONAL.</t>
        </is>
      </c>
      <c r="C50" s="176" t="n">
        <v>151.21</v>
      </c>
      <c r="D50" s="169" t="inlineStr">
        <is>
          <t>m²</t>
        </is>
      </c>
      <c r="E50" s="44">
        <f>IF($M50="","",$M50*(1+$O$3))</f>
        <v/>
      </c>
      <c r="F50" s="44">
        <f>IF($E50="","",$E50*$O$4)</f>
        <v/>
      </c>
      <c r="G50" s="204">
        <f>IF(OR($C50="",$E50=""),"",$C50*$E50)</f>
        <v/>
      </c>
      <c r="H50" s="177" t="n"/>
      <c r="I50" s="177" t="inlineStr">
        <is>
          <t>Volumen corregido: incluye peralte de plantilla más 1.20 m sobre los dos muros laterales y el colindante trasero. Precio a costo directo, sin utilidad.</t>
        </is>
      </c>
      <c r="J50" s="4" t="n"/>
      <c r="K50" s="172" t="n"/>
      <c r="L50" s="218" t="n"/>
      <c r="M50" s="184" t="n">
        <v>25</v>
      </c>
      <c r="N50" s="174" t="inlineStr">
        <is>
          <t>M2</t>
        </is>
      </c>
      <c r="O50" s="174">
        <f>A50&amp;"|"&amp;N50</f>
        <v/>
      </c>
      <c r="P50" s="175" t="n"/>
      <c r="Q50" s="175" t="n"/>
      <c r="R50" s="175" t="n"/>
      <c r="S50" s="175" t="n"/>
      <c r="T50" s="175" t="n"/>
      <c r="U50" s="175" t="n"/>
      <c r="V50" s="175" t="n"/>
      <c r="W50" s="175" t="n"/>
      <c r="X50" s="175" t="n"/>
      <c r="Y50" s="175" t="n"/>
      <c r="Z50" s="175" t="n"/>
    </row>
    <row r="51" outlineLevel="1" ht="15.75" customHeight="1" s="371">
      <c r="A51" s="416" t="inlineStr">
        <is>
          <t>CIMENTACIONES</t>
        </is>
      </c>
      <c r="B51" s="417" t="n"/>
      <c r="C51" s="417" t="n"/>
      <c r="D51" s="417" t="n"/>
      <c r="E51" s="417" t="n"/>
      <c r="F51" s="377" t="n"/>
      <c r="G51" s="168">
        <f>SUM(G52:G53)</f>
        <v/>
      </c>
      <c r="H51" s="218" t="n"/>
      <c r="I51" s="218" t="n"/>
      <c r="J51" s="4" t="n"/>
      <c r="K51" s="146" t="n"/>
      <c r="L51" s="218" t="n"/>
      <c r="M51" s="178" t="n"/>
      <c r="N51" s="165" t="n"/>
      <c r="O51" s="165" t="n"/>
      <c r="P51" s="165" t="n"/>
      <c r="Q51" s="165" t="n"/>
      <c r="R51" s="165" t="n"/>
      <c r="S51" s="165" t="n"/>
      <c r="T51" s="165" t="n"/>
      <c r="U51" s="165" t="n"/>
      <c r="V51" s="165" t="n"/>
      <c r="W51" s="165" t="n"/>
      <c r="X51" s="165" t="n"/>
      <c r="Y51" s="165" t="n"/>
      <c r="Z51" s="165" t="n"/>
    </row>
    <row r="52" outlineLevel="2" ht="15.75" customHeight="1" s="371">
      <c r="A52" s="169" t="inlineStr">
        <is>
          <t>CIM04004</t>
        </is>
      </c>
      <c r="B52" s="220" t="inlineStr">
        <is>
          <t>LOSA DE CIMENTACIÓN CON CONTRATRABES INTEGRADAS: LOSA DE 15 CM DE ESPESOR CON PARRILLA EN AMBOS LECHOS, MALLA ELECTROSOLDADA 6-6/4-4 Y BASTONES DE 3/8" A CADA 20 CM; CONTRATRABE CENTRAL Y PERIMETRAL DE 20 X 40 CM, TODO CON CONCRETO F'C=250 KG/CM². INCLUYE HABILITADO Y ARMADO DE ACERO, SILLETAS, CIMBRA, DESCIMBRADO, COLADO, REGLEADO, VIBRADO Y CURADO. INCLUYE MATERIAL, HERRAMIENTA MENOR, MANO DE OBRA Y EQUIPO DE PROTECCIÓN PERSONAL.</t>
        </is>
      </c>
      <c r="C52" s="176" t="n">
        <v>75.65000000000001</v>
      </c>
      <c r="D52" s="169" t="inlineStr">
        <is>
          <t>m²</t>
        </is>
      </c>
      <c r="E52" s="44">
        <f>IF($M52="","",$M52*(1+$O$3))</f>
        <v/>
      </c>
      <c r="F52" s="44">
        <f>IF($E52="","",$E52*$O$4)</f>
        <v/>
      </c>
      <c r="G52" s="204">
        <f>IF(OR($C52="",$E52=""),"",$C52*$E52)</f>
        <v/>
      </c>
      <c r="H52" s="177" t="n"/>
      <c r="I52" s="177" t="inlineStr">
        <is>
          <t>Concepto UNIFICADO: absorbe las contratrabes CT-1 de colindancia y central, que se eliminan como conceptos independientes. Se elimina también el punto de conexión al terreno mejorado: se decidió independizar la cimentación nueva de la existente para evitar quiebre y jalón.</t>
        </is>
      </c>
      <c r="J52" s="4" t="n"/>
      <c r="K52" s="172" t="n"/>
      <c r="L52" s="218" t="n"/>
      <c r="M52" s="184" t="n">
        <v>1741.92</v>
      </c>
      <c r="N52" s="174" t="inlineStr">
        <is>
          <t>M2</t>
        </is>
      </c>
      <c r="O52" s="174">
        <f>A52&amp;"|"&amp;N52</f>
        <v/>
      </c>
      <c r="P52" s="175" t="n"/>
      <c r="Q52" s="175" t="n"/>
      <c r="R52" s="175" t="n"/>
      <c r="S52" s="175" t="n"/>
      <c r="T52" s="175" t="n"/>
      <c r="U52" s="175" t="n"/>
      <c r="V52" s="175" t="n"/>
      <c r="W52" s="175" t="n"/>
      <c r="X52" s="175" t="n"/>
      <c r="Y52" s="175" t="n"/>
      <c r="Z52" s="175" t="n"/>
    </row>
    <row r="53" outlineLevel="2" ht="15.75" customHeight="1" s="371">
      <c r="A53" s="169" t="inlineStr">
        <is>
          <t>CIM04005</t>
        </is>
      </c>
      <c r="B53" s="220" t="inlineStr">
        <is>
          <t>SUMINISTRO Y APLICACIÓN DE IMPERMEABILIZANTE EN MUROS COLINDANTES EXISTENTES A BASE DE EMULSIÓN ASFÁLTICA FIBRATADA APLICADA FIBRATADA CON CEPILLO EN DOS CAPAS. INCLUYE MATERIAL, HERRAMIENTA MENOR, MANO DE OBRA Y EQUIPO DE PROTECCIÓN PERSONAL.</t>
        </is>
      </c>
      <c r="C53" s="176">
        <f>72.42*1.05</f>
        <v/>
      </c>
      <c r="D53" s="169" t="inlineStr">
        <is>
          <t>m²</t>
        </is>
      </c>
      <c r="E53" s="44">
        <f>IF($M53="","",$M53*(1+$O$3))</f>
        <v/>
      </c>
      <c r="F53" s="44">
        <f>IF($E53="","",$E53*$O$4)</f>
        <v/>
      </c>
      <c r="G53" s="204">
        <f>IF(OR($C53="",$E53=""),"",$C53*$E53)</f>
        <v/>
      </c>
      <c r="H53" s="177" t="n"/>
      <c r="I53" s="177" t="inlineStr">
        <is>
          <t>Se elimina el cartón asfáltico del concepto y baja el precio. Solo aplica en muros colindantes, no bajo la losa. Volumen con 5% de desperdicio.</t>
        </is>
      </c>
      <c r="J53" s="4" t="n"/>
      <c r="K53" s="172" t="n"/>
      <c r="L53" s="218" t="n"/>
      <c r="M53" s="184" t="n">
        <v>60</v>
      </c>
      <c r="N53" s="174" t="inlineStr">
        <is>
          <t>M2</t>
        </is>
      </c>
      <c r="O53" s="174">
        <f>A53&amp;"|"&amp;N53</f>
        <v/>
      </c>
      <c r="P53" s="175" t="n"/>
      <c r="Q53" s="175" t="n"/>
      <c r="R53" s="175" t="n"/>
      <c r="S53" s="175" t="n"/>
      <c r="T53" s="175" t="n"/>
      <c r="U53" s="175" t="n"/>
      <c r="V53" s="175" t="n"/>
      <c r="W53" s="175" t="n"/>
      <c r="X53" s="175" t="n"/>
      <c r="Y53" s="175" t="n"/>
      <c r="Z53" s="175" t="n"/>
    </row>
    <row r="54" outlineLevel="1" ht="15.75" customHeight="1" s="371">
      <c r="A54" s="416" t="inlineStr">
        <is>
          <t>DEMOLICIONES</t>
        </is>
      </c>
      <c r="B54" s="417" t="n"/>
      <c r="C54" s="417" t="n"/>
      <c r="D54" s="417" t="n"/>
      <c r="E54" s="417" t="n"/>
      <c r="F54" s="377" t="n"/>
      <c r="G54" s="168">
        <f>SUM(G55:G55)</f>
        <v/>
      </c>
      <c r="H54" s="218" t="n"/>
      <c r="I54" s="218" t="n"/>
      <c r="J54" s="4" t="n"/>
      <c r="K54" s="146" t="n"/>
      <c r="L54" s="218" t="n"/>
      <c r="M54" s="178" t="n"/>
      <c r="N54" s="165" t="n"/>
      <c r="O54" s="165" t="n"/>
      <c r="P54" s="165" t="n"/>
      <c r="Q54" s="165" t="n"/>
      <c r="R54" s="165" t="n"/>
      <c r="S54" s="165" t="n"/>
      <c r="T54" s="165" t="n"/>
      <c r="U54" s="165" t="n"/>
      <c r="V54" s="165" t="n"/>
      <c r="W54" s="165" t="n"/>
      <c r="X54" s="165" t="n"/>
      <c r="Y54" s="165" t="n"/>
      <c r="Z54" s="165" t="n"/>
    </row>
    <row r="55" outlineLevel="2" ht="15.75" customHeight="1" s="371">
      <c r="A55" s="169" t="inlineStr">
        <is>
          <t>DEM05035</t>
        </is>
      </c>
      <c r="B55" s="220" t="inlineStr">
        <is>
          <t>DESTECATADO DE MUROS COLINDANTES EXISTENTES POR MEDIOS MANUALES, SIN AFECTAR LA ESTABILIDAD DEL MURO NI LA PROPIEDAD VECINA. INCLUYE ACARREO INTERNO AL ACOPIO, ANDAMIOS. INCLUYE MATERIAL, HERRAMIENTA MENOR, MANO DE OBRA Y EQUIPO DE PROTECCIÓN PERSONAL.</t>
        </is>
      </c>
      <c r="C55" s="176" t="n">
        <v>76.04000000000001</v>
      </c>
      <c r="D55" s="169" t="inlineStr">
        <is>
          <t>m²</t>
        </is>
      </c>
      <c r="E55" s="44">
        <f>IF($M55="","",$M55*(1+$O$3))</f>
        <v/>
      </c>
      <c r="F55" s="44">
        <f>IF($E55="","",$E55*$O$4)</f>
        <v/>
      </c>
      <c r="G55" s="204">
        <f>IF(OR($C55="",$E55=""),"",$C55*$E55)</f>
        <v/>
      </c>
      <c r="H55" s="177" t="n"/>
      <c r="I55" s="177" t="inlineStr">
        <is>
          <t>Se eliminan las perforaciones de sangrado de humedad y el escarificado del muro de mampostería: no se ejecutan.</t>
        </is>
      </c>
      <c r="J55" s="4" t="n"/>
      <c r="K55" s="172" t="n"/>
      <c r="L55" s="218" t="n"/>
      <c r="M55" s="184" t="n">
        <v>26</v>
      </c>
      <c r="N55" s="174" t="inlineStr">
        <is>
          <t>M2</t>
        </is>
      </c>
      <c r="O55" s="174">
        <f>A55&amp;"|"&amp;N55</f>
        <v/>
      </c>
      <c r="P55" s="175" t="n"/>
      <c r="Q55" s="175" t="n"/>
      <c r="R55" s="175" t="n"/>
      <c r="S55" s="175" t="n"/>
      <c r="T55" s="175" t="n"/>
      <c r="U55" s="175" t="n"/>
      <c r="V55" s="175" t="n"/>
      <c r="W55" s="175" t="n"/>
      <c r="X55" s="175" t="n"/>
      <c r="Y55" s="175" t="n"/>
      <c r="Z55" s="175" t="n"/>
    </row>
    <row r="56" outlineLevel="1" ht="15.75" customHeight="1" s="371">
      <c r="A56" s="416" t="inlineStr">
        <is>
          <t>ALBAÑILERÍAS</t>
        </is>
      </c>
      <c r="B56" s="417" t="n"/>
      <c r="C56" s="417" t="n"/>
      <c r="D56" s="417" t="n"/>
      <c r="E56" s="417" t="n"/>
      <c r="F56" s="377" t="n"/>
      <c r="G56" s="168">
        <f>SUM(G57:G66)</f>
        <v/>
      </c>
      <c r="H56" s="218" t="n"/>
      <c r="I56" s="218" t="n"/>
      <c r="J56" s="4" t="n"/>
      <c r="K56" s="146" t="n"/>
      <c r="L56" s="218" t="n"/>
      <c r="M56" s="178" t="n"/>
      <c r="N56" s="165" t="n"/>
      <c r="O56" s="165" t="n"/>
      <c r="P56" s="165" t="n"/>
      <c r="Q56" s="165" t="n"/>
      <c r="R56" s="165" t="n"/>
      <c r="S56" s="165" t="n"/>
      <c r="T56" s="165" t="n"/>
      <c r="U56" s="165" t="n"/>
      <c r="V56" s="165" t="n"/>
      <c r="W56" s="165" t="n"/>
      <c r="X56" s="165" t="n"/>
      <c r="Y56" s="165" t="n"/>
      <c r="Z56" s="165" t="n"/>
    </row>
    <row r="57" outlineLevel="2" ht="15.75" customHeight="1" s="371">
      <c r="A57" s="169" t="inlineStr">
        <is>
          <t>ALB08211</t>
        </is>
      </c>
      <c r="B57" s="220" t="inlineStr">
        <is>
          <t>ACABADO CON MARMOLINA LAVADA EN ÁREA DE PATIO DE SERVICIO (ZONA DE BOILER), CON PENDIENTE HACIA LA BAJADA PLUVIAL. INCLUYE MATERIAL, HERRAMIENTA MENOR, MANO DE OBRA Y EQUIPO DE PROTECCIÓN PERSONAL.</t>
        </is>
      </c>
      <c r="C57" s="176">
        <f>1.45+2.73</f>
        <v/>
      </c>
      <c r="D57" s="169" t="inlineStr">
        <is>
          <t>m²</t>
        </is>
      </c>
      <c r="E57" s="44">
        <f>IF($M57="","",$M57*(1+$O$3))</f>
        <v/>
      </c>
      <c r="F57" s="44">
        <f>IF($E57="","",$E57*$O$4)</f>
        <v/>
      </c>
      <c r="G57" s="204">
        <f>IF(OR($C57="",$E57=""),"",$C57*$E57)</f>
        <v/>
      </c>
      <c r="H57" s="177" t="n"/>
      <c r="I57" s="185" t="inlineStr">
        <is>
          <t>Concepto reorientado: da pendiente a la bajada pluvial del pequeño patio y patio de recámaras donde va el boiler. Verificar contra el plano sanitario REV.03.</t>
        </is>
      </c>
      <c r="J57" s="4" t="n"/>
      <c r="K57" s="172" t="inlineStr">
        <is>
          <t>MODIFICADO</t>
        </is>
      </c>
      <c r="L57" s="218" t="n"/>
      <c r="M57" s="184" t="n">
        <v>323.4</v>
      </c>
      <c r="N57" s="174" t="inlineStr">
        <is>
          <t>M2</t>
        </is>
      </c>
      <c r="O57" s="174">
        <f>A57&amp;"|"&amp;N57</f>
        <v/>
      </c>
      <c r="P57" s="175" t="n"/>
      <c r="Q57" s="175" t="n"/>
      <c r="R57" s="175" t="n"/>
      <c r="S57" s="175" t="n"/>
      <c r="T57" s="175" t="n"/>
      <c r="U57" s="175" t="n"/>
      <c r="V57" s="175" t="n"/>
      <c r="W57" s="175" t="n"/>
      <c r="X57" s="175" t="n"/>
      <c r="Y57" s="175" t="n"/>
      <c r="Z57" s="175" t="n"/>
    </row>
    <row r="58" outlineLevel="2" ht="15.75" customHeight="1" s="371">
      <c r="A58" s="169" t="inlineStr">
        <is>
          <t>ALB08212</t>
        </is>
      </c>
      <c r="B58" s="220"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t>
        </is>
      </c>
      <c r="C58" s="176">
        <f>4*2.5</f>
        <v/>
      </c>
      <c r="D58" s="169" t="inlineStr">
        <is>
          <t>ml</t>
        </is>
      </c>
      <c r="E58" s="44">
        <f>IF($M58="","",$M58*(1+$O$3))</f>
        <v/>
      </c>
      <c r="F58" s="44">
        <f>IF($E58="","",$E58*$O$4)</f>
        <v/>
      </c>
      <c r="G58" s="204">
        <f>IF(OR($C58="",$E58=""),"",$C58*$E58)</f>
        <v/>
      </c>
      <c r="H58" s="177" t="n"/>
      <c r="I58" s="185" t="inlineStr">
        <is>
          <t>FALTA PRECIO: esta sección no aparece en la lista de precios acordada del 4-ago. Confirmar con el estructurista.</t>
        </is>
      </c>
      <c r="J58" s="4" t="n"/>
      <c r="K58" s="172" t="inlineStr">
        <is>
          <t>PRECIO AGREGADO</t>
        </is>
      </c>
      <c r="L58" s="218" t="n"/>
      <c r="M58" s="184" t="n">
        <v>569.38</v>
      </c>
      <c r="N58" s="174" t="inlineStr">
        <is>
          <t>M2</t>
        </is>
      </c>
      <c r="O58" s="174">
        <f>A58&amp;"|"&amp;N58</f>
        <v/>
      </c>
      <c r="P58" s="175" t="n"/>
      <c r="Q58" s="175" t="n"/>
      <c r="R58" s="175" t="n"/>
      <c r="S58" s="175" t="n"/>
      <c r="T58" s="175" t="n"/>
      <c r="U58" s="175" t="n"/>
      <c r="V58" s="175" t="n"/>
      <c r="W58" s="175" t="n"/>
      <c r="X58" s="175" t="n"/>
      <c r="Y58" s="175" t="n"/>
      <c r="Z58" s="175" t="n"/>
    </row>
    <row r="59" outlineLevel="2" ht="15.75" customHeight="1" s="371">
      <c r="A59" s="169" t="inlineStr">
        <is>
          <t>ALB08213</t>
        </is>
      </c>
      <c r="B59" s="220"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C59" s="176" t="n">
        <v>2.5</v>
      </c>
      <c r="D59" s="169" t="inlineStr">
        <is>
          <t>ml</t>
        </is>
      </c>
      <c r="E59" s="44">
        <f>IF($M59="","",$M59*(1+$O$3))</f>
        <v/>
      </c>
      <c r="F59" s="44">
        <f>IF($E59="","",$E59*$O$4)</f>
        <v/>
      </c>
      <c r="G59" s="204">
        <f>IF(OR($C59="",$E59=""),"",$C59*$E59)</f>
        <v/>
      </c>
      <c r="H59" s="177" t="n"/>
      <c r="I59" s="177" t="inlineStr">
        <is>
          <t>FORMATO CONDICIONAL NO SE POR QUE SE VE TODO ROSA, REVISAR EN TODOS QUE YA ESTAN COMPLETOS POR QUE SE VE ROSA</t>
        </is>
      </c>
      <c r="J59" s="4" t="n"/>
      <c r="K59" s="172" t="n"/>
      <c r="L59" s="218" t="n"/>
      <c r="M59" s="184" t="n">
        <v>782.5</v>
      </c>
      <c r="N59" s="174" t="inlineStr">
        <is>
          <t>M2</t>
        </is>
      </c>
      <c r="O59" s="174">
        <f>A59&amp;"|"&amp;N59</f>
        <v/>
      </c>
      <c r="P59" s="175" t="n"/>
      <c r="Q59" s="175" t="n"/>
      <c r="R59" s="175" t="n"/>
      <c r="S59" s="175" t="n"/>
      <c r="T59" s="175" t="n"/>
      <c r="U59" s="175" t="n"/>
      <c r="V59" s="175" t="n"/>
      <c r="W59" s="175" t="n"/>
      <c r="X59" s="175" t="n"/>
      <c r="Y59" s="175" t="n"/>
      <c r="Z59" s="175" t="n"/>
    </row>
    <row r="60" outlineLevel="2" ht="15.75" customHeight="1" s="371">
      <c r="A60" s="169" t="inlineStr">
        <is>
          <t>ALB08214</t>
        </is>
      </c>
      <c r="B60" s="220"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C60" s="176" t="n">
        <v>5</v>
      </c>
      <c r="D60" s="169" t="inlineStr">
        <is>
          <t>ml</t>
        </is>
      </c>
      <c r="E60" s="44">
        <f>IF($M60="","",$M60*(1+$O$3))</f>
        <v/>
      </c>
      <c r="F60" s="44">
        <f>IF($E60="","",$E60*$O$4)</f>
        <v/>
      </c>
      <c r="G60" s="204">
        <f>IF(OR($C60="",$E60=""),"",$C60*$E60)</f>
        <v/>
      </c>
      <c r="H60" s="177" t="n"/>
      <c r="I60" s="177" t="inlineStr">
        <is>
          <t>FORMATO CONDICIONAL NO SE POR QUE SE VE TODO ROSA, REVISAR EN TODOS QUE YA ESTAN COMPLETOS POR QUE SE VE ROSA</t>
        </is>
      </c>
      <c r="J60" s="4" t="n"/>
      <c r="K60" s="172" t="n"/>
      <c r="L60" s="218" t="n"/>
      <c r="M60" s="184" t="n">
        <v>622.12</v>
      </c>
      <c r="N60" s="174" t="inlineStr">
        <is>
          <t>M2</t>
        </is>
      </c>
      <c r="O60" s="174">
        <f>A60&amp;"|"&amp;N60</f>
        <v/>
      </c>
      <c r="P60" s="175" t="n"/>
      <c r="Q60" s="175" t="n"/>
      <c r="R60" s="175" t="n"/>
      <c r="S60" s="175" t="n"/>
      <c r="T60" s="175" t="n"/>
      <c r="U60" s="175" t="n"/>
      <c r="V60" s="175" t="n"/>
      <c r="W60" s="175" t="n"/>
      <c r="X60" s="175" t="n"/>
      <c r="Y60" s="175" t="n"/>
      <c r="Z60" s="175" t="n"/>
    </row>
    <row r="61" outlineLevel="2" ht="15.75" customHeight="1" s="371">
      <c r="A61" s="169" t="inlineStr">
        <is>
          <t>ALB08215</t>
        </is>
      </c>
      <c r="B61" s="220"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t>
        </is>
      </c>
      <c r="C61" s="176" t="n">
        <v>7.5</v>
      </c>
      <c r="D61" s="169" t="inlineStr">
        <is>
          <t>ml</t>
        </is>
      </c>
      <c r="E61" s="44">
        <f>IF($M61="","",$M61*(1+$O$3))</f>
        <v/>
      </c>
      <c r="F61" s="44">
        <f>IF($E61="","",$E61*$O$4)</f>
        <v/>
      </c>
      <c r="G61" s="204">
        <f>IF(OR($C61="",$E61=""),"",$C61*$E61)</f>
        <v/>
      </c>
      <c r="H61" s="177" t="n"/>
      <c r="I61" s="177" t="inlineStr">
        <is>
          <t>FORMATO CONDICIONAL NO SE POR QUE SE VE TODO ROSA, REVISAR EN TODOS QUE YA ESTAN COMPLETOS POR QUE SE VE ROSA</t>
        </is>
      </c>
      <c r="J61" s="4" t="n"/>
      <c r="K61" s="172" t="n"/>
      <c r="L61" s="218" t="n"/>
      <c r="M61" s="184" t="n">
        <v>820.5</v>
      </c>
      <c r="N61" s="174" t="inlineStr">
        <is>
          <t>M2</t>
        </is>
      </c>
      <c r="O61" s="174">
        <f>A61&amp;"|"&amp;N61</f>
        <v/>
      </c>
      <c r="P61" s="175" t="n"/>
      <c r="Q61" s="175" t="n"/>
      <c r="R61" s="175" t="n"/>
      <c r="S61" s="175" t="n"/>
      <c r="T61" s="175" t="n"/>
      <c r="U61" s="175" t="n"/>
      <c r="V61" s="175" t="n"/>
      <c r="W61" s="175" t="n"/>
      <c r="X61" s="175" t="n"/>
      <c r="Y61" s="175" t="n"/>
      <c r="Z61" s="175" t="n"/>
    </row>
    <row r="62" outlineLevel="2" ht="15.75" customHeight="1" s="371">
      <c r="A62" s="169" t="inlineStr">
        <is>
          <t>ALB08216</t>
        </is>
      </c>
      <c r="B62" s="220"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t>
        </is>
      </c>
      <c r="C62" s="176">
        <f>17*2.5</f>
        <v/>
      </c>
      <c r="D62" s="169" t="inlineStr">
        <is>
          <t>ml</t>
        </is>
      </c>
      <c r="E62" s="44">
        <f>IF($M62="","",$M62*(1+$O$3))</f>
        <v/>
      </c>
      <c r="F62" s="44">
        <f>IF($E62="","",$E62*$O$4)</f>
        <v/>
      </c>
      <c r="G62" s="204">
        <f>IF(OR($C62="",$E62=""),"",$C62*$E62)</f>
        <v/>
      </c>
      <c r="H62" s="177" t="n"/>
      <c r="I62" s="177" t="inlineStr">
        <is>
          <t>El concreto se unifica a f'c=250 en todos los castillos, aunque el plano indique 200 en algunos.</t>
        </is>
      </c>
      <c r="J62" s="4" t="n"/>
      <c r="K62" s="172" t="n"/>
      <c r="L62" s="218" t="n"/>
      <c r="M62" s="184" t="n">
        <v>520.65</v>
      </c>
      <c r="N62" s="174" t="inlineStr">
        <is>
          <t>M2</t>
        </is>
      </c>
      <c r="O62" s="174">
        <f>A62&amp;"|"&amp;N62</f>
        <v/>
      </c>
      <c r="P62" s="175" t="n"/>
      <c r="Q62" s="175" t="n"/>
      <c r="R62" s="175" t="n"/>
      <c r="S62" s="175" t="n"/>
      <c r="T62" s="175" t="n"/>
      <c r="U62" s="175" t="n"/>
      <c r="V62" s="175" t="n"/>
      <c r="W62" s="175" t="n"/>
      <c r="X62" s="175" t="n"/>
      <c r="Y62" s="175" t="n"/>
      <c r="Z62" s="175" t="n"/>
    </row>
    <row r="63" outlineLevel="2" ht="15.75" customHeight="1" s="371">
      <c r="A63" s="169" t="inlineStr">
        <is>
          <t>ALB08239</t>
        </is>
      </c>
      <c r="B63" s="220" t="inlineStr">
        <is>
          <t>K-ESP CASTILLO ESPECIAL PARA BAJADAS SANITARIAS Y PLUVIALES, DE SECCIÓN 15 X 20 CM Y ALTURA DE 2.50 M A NIVEL BAJO LECHO DE LOSA DE ENTREPISO, ARMADO CON ARMEX 15-20-4 Y CONCRETO F'C=250 KG/CM², CON TUBO DE 4" AHOGADO EN SU INTERIOR. INCLUYE HABILITADO, CIMBRA, COLADO, VIBRADO Y CURADO. INCLUYE MATERIAL, HERRAMIENTA MENOR, MANO DE OBRA Y EQUIPO DE PROTECCIÓN PERSONAL.</t>
        </is>
      </c>
      <c r="C63" s="176" t="n">
        <v>7.5</v>
      </c>
      <c r="D63" s="169" t="inlineStr">
        <is>
          <t>ml</t>
        </is>
      </c>
      <c r="E63" s="44">
        <f>IF($M63="","",$M63*(1+$O$3))</f>
        <v/>
      </c>
      <c r="F63" s="44">
        <f>IF($E63="","",$E63*$O$4)</f>
        <v/>
      </c>
      <c r="G63" s="204">
        <f>IF(OR($C63="",$E63=""),"",$C63*$E63)</f>
        <v/>
      </c>
      <c r="H63" s="177" t="n"/>
      <c r="I63" s="177" t="inlineStr">
        <is>
          <t>En el plano estas bajadas no traen nomenclatura: son las dos que van entre cada bajada BAN y BAP. Solo uno de esos castillos aloja el tubo de 4".</t>
        </is>
      </c>
      <c r="J63" s="4" t="n"/>
      <c r="K63" s="172" t="n"/>
      <c r="L63" s="218" t="n"/>
      <c r="M63" s="184" t="n">
        <v>454.65</v>
      </c>
      <c r="N63" s="174" t="inlineStr">
        <is>
          <t>M2</t>
        </is>
      </c>
      <c r="O63" s="174">
        <f>A63&amp;"|"&amp;N63</f>
        <v/>
      </c>
      <c r="P63" s="175" t="n"/>
      <c r="Q63" s="175" t="n"/>
      <c r="R63" s="175" t="n"/>
      <c r="S63" s="175" t="n"/>
      <c r="T63" s="175" t="n"/>
      <c r="U63" s="175" t="n"/>
      <c r="V63" s="175" t="n"/>
      <c r="W63" s="175" t="n"/>
      <c r="X63" s="175" t="n"/>
      <c r="Y63" s="175" t="n"/>
      <c r="Z63" s="175" t="n"/>
    </row>
    <row r="64" outlineLevel="2" ht="15.75" customHeight="1" s="371">
      <c r="A64" s="169" t="inlineStr">
        <is>
          <t>ALB08217</t>
        </is>
      </c>
      <c r="B64" s="220"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t>
        </is>
      </c>
      <c r="C64" s="176" t="n">
        <v>2.5</v>
      </c>
      <c r="D64" s="169" t="inlineStr">
        <is>
          <t>ml</t>
        </is>
      </c>
      <c r="E64" s="44">
        <f>IF($M64="","",$M64*(1+$O$3))</f>
        <v/>
      </c>
      <c r="F64" s="44">
        <f>IF($E64="","",$E64*$O$4)</f>
        <v/>
      </c>
      <c r="G64" s="204">
        <f>IF(OR($C64="",$E64=""),"",$C64*$E64)</f>
        <v/>
      </c>
      <c r="H64" s="177" t="n"/>
      <c r="I64" s="177" t="inlineStr">
        <is>
          <t>FORMATO CONDICIONAL NO SE POR QUE SE VE TODO ROSA, REVISAR EN TODOS QUE YA ESTAN COMPLETOS POR QUE SE VE ROSA</t>
        </is>
      </c>
      <c r="J64" s="4" t="n"/>
      <c r="K64" s="172" t="n"/>
      <c r="L64" s="218" t="n"/>
      <c r="M64" s="184" t="n">
        <v>1249.72</v>
      </c>
      <c r="N64" s="174" t="inlineStr">
        <is>
          <t>M2</t>
        </is>
      </c>
      <c r="O64" s="174">
        <f>A64&amp;"|"&amp;N64</f>
        <v/>
      </c>
      <c r="P64" s="175" t="n"/>
      <c r="Q64" s="175" t="n"/>
      <c r="R64" s="175" t="n"/>
      <c r="S64" s="175" t="n"/>
      <c r="T64" s="175" t="n"/>
      <c r="U64" s="175" t="n"/>
      <c r="V64" s="175" t="n"/>
      <c r="W64" s="175" t="n"/>
      <c r="X64" s="175" t="n"/>
      <c r="Y64" s="175" t="n"/>
      <c r="Z64" s="175" t="n"/>
    </row>
    <row r="65" outlineLevel="2" ht="15.75" customHeight="1" s="371">
      <c r="A65" s="169" t="inlineStr">
        <is>
          <t>ALB08218</t>
        </is>
      </c>
      <c r="B65" s="220"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t>
        </is>
      </c>
      <c r="C65" s="176" t="n">
        <v>2.5</v>
      </c>
      <c r="D65" s="169" t="inlineStr">
        <is>
          <t>ml</t>
        </is>
      </c>
      <c r="E65" s="44">
        <f>IF($M65="","",$M65*(1+$O$3))</f>
        <v/>
      </c>
      <c r="F65" s="44">
        <f>IF($E65="","",$E65*$O$4)</f>
        <v/>
      </c>
      <c r="G65" s="204">
        <f>IF(OR($C65="",$E65=""),"",$C65*$E65)</f>
        <v/>
      </c>
      <c r="H65" s="177" t="n"/>
      <c r="I65" s="177" t="inlineStr">
        <is>
          <t>FORMATO CONDICIONAL NO SE POR QUE SE VE TODO ROSA, REVISAR EN TODOS QUE YA ESTAN COMPLETOS POR QUE SE VE ROSA</t>
        </is>
      </c>
      <c r="J65" s="4" t="n"/>
      <c r="K65" s="172" t="n"/>
      <c r="L65" s="218" t="n"/>
      <c r="M65" s="184" t="n">
        <v>1920.51</v>
      </c>
      <c r="N65" s="174" t="inlineStr">
        <is>
          <t>M2</t>
        </is>
      </c>
      <c r="O65" s="174">
        <f>A65&amp;"|"&amp;N65</f>
        <v/>
      </c>
      <c r="P65" s="175" t="n"/>
      <c r="Q65" s="175" t="n"/>
      <c r="R65" s="175" t="n"/>
      <c r="S65" s="175" t="n"/>
      <c r="T65" s="175" t="n"/>
      <c r="U65" s="175" t="n"/>
      <c r="V65" s="175" t="n"/>
      <c r="W65" s="175" t="n"/>
      <c r="X65" s="175" t="n"/>
      <c r="Y65" s="175" t="n"/>
      <c r="Z65" s="175" t="n"/>
    </row>
    <row r="66" outlineLevel="2" ht="15.75" customHeight="1" s="371">
      <c r="A66" s="169" t="inlineStr">
        <is>
          <t>ALB08219</t>
        </is>
      </c>
      <c r="B66" s="220" t="inlineStr">
        <is>
          <t>MURO DE TABIQUE RECOCIDO ESTRUCTURAL DE CONCRETO ASENTADO CON MORTERO A PLOMO Y NIVEL, CON REFUERZO DE MALLA DE GALLINERO POR AMBAS CARAS. INCLUYE MATERIAL, REFUERZO Y HERRAMIENTA MENOR. NO INCLUYE APLANADO. INCLUYE MATERIAL, HERRAMIENTA MENOR, MANO DE OBRA Y EQUIPO DE PROTECCIÓN PERSONAL.</t>
        </is>
      </c>
      <c r="C66" s="176" t="n">
        <v>126.46</v>
      </c>
      <c r="D66" s="169" t="inlineStr">
        <is>
          <t>m²</t>
        </is>
      </c>
      <c r="E66" s="44">
        <f>IF($M66="","",$M66*(1+$O$3))</f>
        <v/>
      </c>
      <c r="F66" s="44">
        <f>IF($E66="","",$E66*$O$4)</f>
        <v/>
      </c>
      <c r="G66" s="204">
        <f>IF(OR($C66="",$E66=""),"",$C66*$E66)</f>
        <v/>
      </c>
      <c r="H66" s="177" t="n"/>
      <c r="I66" s="177" t="inlineStr">
        <is>
          <t>Block estructural de concreto, no cerámico: confirmado por el estructurista. La malla de gallinero la recomendó él para controlar cuarteaduras por sismo. El aplanado se cobra por separado.</t>
        </is>
      </c>
      <c r="J66" s="4" t="n"/>
      <c r="K66" s="172" t="n"/>
      <c r="L66" s="218" t="n"/>
      <c r="M66" s="184" t="n">
        <v>400</v>
      </c>
      <c r="N66" s="174" t="inlineStr">
        <is>
          <t>M2</t>
        </is>
      </c>
      <c r="O66" s="174">
        <f>A66&amp;"|"&amp;N66</f>
        <v/>
      </c>
      <c r="P66" s="175" t="n"/>
      <c r="Q66" s="175" t="n"/>
      <c r="R66" s="175" t="n"/>
      <c r="S66" s="175" t="n"/>
      <c r="T66" s="175" t="n"/>
      <c r="U66" s="175" t="n"/>
      <c r="V66" s="175" t="n"/>
      <c r="W66" s="175" t="n"/>
      <c r="X66" s="175" t="n"/>
      <c r="Y66" s="175" t="n"/>
      <c r="Z66" s="175" t="n"/>
    </row>
    <row r="67" outlineLevel="1" ht="15.75" customHeight="1" s="371">
      <c r="A67" s="416" t="inlineStr">
        <is>
          <t>INSTALACIONES ELÉCTRICAS</t>
        </is>
      </c>
      <c r="B67" s="417" t="n"/>
      <c r="C67" s="417" t="n"/>
      <c r="D67" s="417" t="n"/>
      <c r="E67" s="417" t="n"/>
      <c r="F67" s="377" t="n"/>
      <c r="G67" s="168">
        <f>SUM(G68:G79)</f>
        <v/>
      </c>
      <c r="H67" s="218" t="n"/>
      <c r="I67" s="218" t="n"/>
      <c r="J67" s="4" t="n"/>
      <c r="K67" s="146" t="n"/>
      <c r="L67" s="218" t="n"/>
      <c r="M67" s="178" t="n"/>
      <c r="N67" s="165" t="n"/>
      <c r="O67" s="165" t="n"/>
      <c r="P67" s="165" t="n"/>
      <c r="Q67" s="165" t="n"/>
      <c r="R67" s="165" t="n"/>
      <c r="S67" s="165" t="n"/>
      <c r="T67" s="165" t="n"/>
      <c r="U67" s="165" t="n"/>
      <c r="V67" s="165" t="n"/>
      <c r="W67" s="165" t="n"/>
      <c r="X67" s="165" t="n"/>
      <c r="Y67" s="165" t="n"/>
      <c r="Z67" s="165" t="n"/>
    </row>
    <row r="68" outlineLevel="2" ht="15.75" customHeight="1" s="371">
      <c r="A68" s="169" t="inlineStr">
        <is>
          <t>ELE12101</t>
        </is>
      </c>
      <c r="B68" s="220" t="inlineStr">
        <is>
          <t>SALIDA ELÉCTRICA PARA CONTACTOS: COLOCACION DE TUBERÍA DE POLIFLEX DE 3/4", CABLEADO DEL #10 Y #12, CHALUPA, Y PONCHADO DE PUNTAS CONEXIÓN.  INCLUYE CINTAS, TERMINALES, PONCHADOR, SOLDADURA DE ESTAÑO, HERRAMIENTA MENOR, MANO DE OBRA Y EQUIPO DE PROTECCIÓN PERSONAL.</t>
        </is>
      </c>
      <c r="C68" s="176" t="n">
        <v>16</v>
      </c>
      <c r="D68" s="169" t="inlineStr">
        <is>
          <t>sal</t>
        </is>
      </c>
      <c r="E68" s="44">
        <f>IF($M68="","",$M68*(1+$O$3))</f>
        <v/>
      </c>
      <c r="F68" s="44">
        <f>IF($E68="","",$E68*$O$4)</f>
        <v/>
      </c>
      <c r="G68" s="204">
        <f>IF(OR($C68="",$E68=""),"",$C68*$E68)</f>
        <v/>
      </c>
      <c r="H68" s="177" t="n"/>
      <c r="I68" s="177" t="inlineStr">
        <is>
          <t>Precio de referencia ELE12083 · CASA 256. Falta cuantificar del plano eléctrico REV.03.</t>
        </is>
      </c>
      <c r="J68" s="4" t="n"/>
      <c r="K68" s="172" t="n"/>
      <c r="L68" s="218" t="n"/>
      <c r="M68" s="184" t="n">
        <v>500</v>
      </c>
      <c r="N68" s="174" t="inlineStr">
        <is>
          <t>M2</t>
        </is>
      </c>
      <c r="O68" s="174">
        <f>A68&amp;"|"&amp;N68</f>
        <v/>
      </c>
      <c r="P68" s="175" t="n"/>
      <c r="Q68" s="175" t="n"/>
      <c r="R68" s="175" t="n"/>
      <c r="S68" s="175" t="n"/>
      <c r="T68" s="175" t="n"/>
      <c r="U68" s="175" t="n"/>
      <c r="V68" s="175" t="n"/>
      <c r="W68" s="175" t="n"/>
      <c r="X68" s="175" t="n"/>
      <c r="Y68" s="175" t="n"/>
      <c r="Z68" s="175" t="n"/>
    </row>
    <row r="69" outlineLevel="2" ht="15.75" customHeight="1" s="371">
      <c r="A69" s="169" t="inlineStr">
        <is>
          <t>ELE12102</t>
        </is>
      </c>
      <c r="B69" s="220" t="inlineStr">
        <is>
          <t>SALIDA ELÉCTRICA PARA LUMINARIAS: COLOCACION DE TUBERÍA DE POLIFLEX DE 3/4", CABLEADO DEL #12 Y #14. INCLUYE CINTAS, TERMINALES, PONCHADOR, SOLDADURA DE ESTAÑO, HERRAMIENTA MENOR, MANO DE OBRA Y EQUIPO DE PROTECCIÓN PERSONAL.</t>
        </is>
      </c>
      <c r="C69" s="176" t="n">
        <v>18</v>
      </c>
      <c r="D69" s="169" t="inlineStr">
        <is>
          <t>sal</t>
        </is>
      </c>
      <c r="E69" s="44">
        <f>IF($M69="","",$M69*(1+$O$3))</f>
        <v/>
      </c>
      <c r="F69" s="44">
        <f>IF($E69="","",$E69*$O$4)</f>
        <v/>
      </c>
      <c r="G69" s="204">
        <f>IF(OR($C69="",$E69=""),"",$C69*$E69)</f>
        <v/>
      </c>
      <c r="H69" s="177" t="n"/>
      <c r="I69" s="177" t="inlineStr">
        <is>
          <t>Precio de referencia ELE12087 · CASA 256. Falta cuantificar.</t>
        </is>
      </c>
      <c r="J69" s="122" t="n"/>
      <c r="K69" s="172" t="n"/>
      <c r="L69" s="72" t="n"/>
      <c r="M69" s="186" t="n">
        <v>500</v>
      </c>
      <c r="N69" s="187" t="inlineStr">
        <is>
          <t>M2</t>
        </is>
      </c>
      <c r="O69" s="187">
        <f>A69&amp;"|"&amp;N69</f>
        <v/>
      </c>
      <c r="P69" s="188" t="n"/>
      <c r="Q69" s="188" t="n"/>
      <c r="R69" s="188" t="n"/>
      <c r="S69" s="188" t="n"/>
      <c r="T69" s="188" t="n"/>
      <c r="U69" s="188" t="n"/>
      <c r="V69" s="188" t="n"/>
      <c r="W69" s="188" t="n"/>
      <c r="X69" s="188" t="n"/>
      <c r="Y69" s="188" t="n"/>
      <c r="Z69" s="188" t="n"/>
    </row>
    <row r="70" outlineLevel="2" ht="15.75" customHeight="1" s="371">
      <c r="A70" s="169" t="inlineStr">
        <is>
          <t>ELE12103</t>
        </is>
      </c>
      <c r="B70" s="220" t="inlineStr">
        <is>
          <t>SALIDA ELÉCTRICA PARA APAGADORES: COLOCACION DE TUBERÍA DE POLIFLEX DE 3/4", CABLEADO DEL #12 Y #14.  INCLUYE CINTAS, TERMINALES, PONCHADOR, SOLDADURA DE ESTAÑO, HERRAMIENTA MENOR, MANO DE OBRA Y EQUIPO DE PROTECCIÓN PERSONAL.</t>
        </is>
      </c>
      <c r="C70" s="176" t="n">
        <v>9</v>
      </c>
      <c r="D70" s="169" t="inlineStr">
        <is>
          <t>sal</t>
        </is>
      </c>
      <c r="E70" s="44">
        <f>IF($M70="","",$M70*(1+$O$3))</f>
        <v/>
      </c>
      <c r="F70" s="44">
        <f>IF($E70="","",$E70*$O$4)</f>
        <v/>
      </c>
      <c r="G70" s="204">
        <f>IF(OR($C70="",$E70=""),"",$C70*$E70)</f>
        <v/>
      </c>
      <c r="H70" s="177" t="n"/>
      <c r="I70" s="177" t="inlineStr">
        <is>
          <t>Precio de referencia ELE12088 · CASA 256. Falta cuantificar.</t>
        </is>
      </c>
      <c r="J70" s="4" t="n"/>
      <c r="K70" s="172" t="n"/>
      <c r="L70" s="218" t="n"/>
      <c r="M70" s="184" t="n">
        <v>500</v>
      </c>
      <c r="N70" s="174" t="inlineStr">
        <is>
          <t>M2</t>
        </is>
      </c>
      <c r="O70" s="174">
        <f>A70&amp;"|"&amp;N70</f>
        <v/>
      </c>
      <c r="P70" s="175" t="n"/>
      <c r="Q70" s="175" t="n"/>
      <c r="R70" s="175" t="n"/>
      <c r="S70" s="175" t="n"/>
      <c r="T70" s="175" t="n"/>
      <c r="U70" s="175" t="n"/>
      <c r="V70" s="175" t="n"/>
      <c r="W70" s="175" t="n"/>
      <c r="X70" s="175" t="n"/>
      <c r="Y70" s="175" t="n"/>
      <c r="Z70" s="175" t="n"/>
    </row>
    <row r="71" outlineLevel="2" ht="15.75" customHeight="1" s="371">
      <c r="A71" s="169" t="inlineStr">
        <is>
          <t>ELE12104</t>
        </is>
      </c>
      <c r="B71" s="220" t="inlineStr">
        <is>
          <t>SUMINSITRO E INSTALACION DE TABLERO QO2 EN MURETE DE MEDICION INCLUYE PASTILLAS TERMOMAGENTICAS, BALANCEO DE CARGAS, PRUEBAS DE CONTINUIDAD, MATERIAL, HERRAMIENTA MENOR, MANO DE OBRA Y EQUIPO DE PROTECCION PERSONAL EPP.</t>
        </is>
      </c>
      <c r="C71" s="176" t="n">
        <v>1</v>
      </c>
      <c r="D71" s="169" t="inlineStr">
        <is>
          <t>PZA</t>
        </is>
      </c>
      <c r="E71" s="44">
        <f>IF($M71="","",$M71*(1+$O$3))</f>
        <v/>
      </c>
      <c r="F71" s="44">
        <f>IF($E71="","",$E71*$O$4)</f>
        <v/>
      </c>
      <c r="G71" s="204">
        <f>IF(OR($C71="",$E71=""),"",$C71*$E71)</f>
        <v/>
      </c>
      <c r="H71" s="177" t="n"/>
      <c r="I71" s="177" t="n"/>
      <c r="J71" s="4" t="n"/>
      <c r="K71" s="172" t="n"/>
      <c r="L71" s="218" t="n"/>
      <c r="M71" s="184" t="n">
        <v>800</v>
      </c>
      <c r="N71" s="174" t="inlineStr">
        <is>
          <t>M2</t>
        </is>
      </c>
      <c r="O71" s="174">
        <f>A71&amp;"|"&amp;N71</f>
        <v/>
      </c>
      <c r="P71" s="175" t="n"/>
      <c r="Q71" s="175" t="n"/>
      <c r="R71" s="175" t="n"/>
      <c r="S71" s="175" t="n"/>
      <c r="T71" s="175" t="n"/>
      <c r="U71" s="175" t="n"/>
      <c r="V71" s="175" t="n"/>
      <c r="W71" s="175" t="n"/>
      <c r="X71" s="175" t="n"/>
      <c r="Y71" s="175" t="n"/>
      <c r="Z71" s="175" t="n"/>
    </row>
    <row r="72" outlineLevel="2" ht="15.75" customHeight="1" s="371">
      <c r="A72" s="169" t="inlineStr">
        <is>
          <t>ELE12105</t>
        </is>
      </c>
      <c r="B72" s="220" t="inlineStr">
        <is>
          <t>SUMINISTRO Y COLOCACIÓN DE RECEPTACULO PARA CONTACTO. INCLUYE MATERIAL, HERRAMIENTA MENOR, MANO DE OBRA Y EQUIPO DE PROTECCIÓN PERSONAL.</t>
        </is>
      </c>
      <c r="C72" s="176">
        <f>C68</f>
        <v/>
      </c>
      <c r="D72" s="169" t="inlineStr">
        <is>
          <t>pza</t>
        </is>
      </c>
      <c r="E72" s="44">
        <f>IF($M72="","",$M72*(1+$O$3))</f>
        <v/>
      </c>
      <c r="F72" s="44">
        <f>IF($E72="","",$E72*$O$4)</f>
        <v/>
      </c>
      <c r="G72" s="204">
        <f>IF(OR($C72="",$E72=""),"",$C72*$E72)</f>
        <v/>
      </c>
      <c r="H72" s="177" t="n"/>
      <c r="I72" s="177" t="inlineStr">
        <is>
          <t>Precio ELE12085 · CASA 256.</t>
        </is>
      </c>
      <c r="J72" s="4" t="n"/>
      <c r="K72" s="172" t="n"/>
      <c r="L72" s="218" t="n"/>
      <c r="M72" s="184" t="n">
        <v>140</v>
      </c>
      <c r="N72" s="174" t="inlineStr">
        <is>
          <t>M2</t>
        </is>
      </c>
      <c r="O72" s="174">
        <f>A72&amp;"|"&amp;N72</f>
        <v/>
      </c>
      <c r="P72" s="175" t="n"/>
      <c r="Q72" s="175" t="n"/>
      <c r="R72" s="175" t="n"/>
      <c r="S72" s="175" t="n"/>
      <c r="T72" s="175" t="n"/>
      <c r="U72" s="175" t="n"/>
      <c r="V72" s="175" t="n"/>
      <c r="W72" s="175" t="n"/>
      <c r="X72" s="175" t="n"/>
      <c r="Y72" s="175" t="n"/>
      <c r="Z72" s="175" t="n"/>
    </row>
    <row r="73" outlineLevel="2" ht="15.75" customHeight="1" s="371">
      <c r="A73" s="169" t="inlineStr">
        <is>
          <t>ELE12106</t>
        </is>
      </c>
      <c r="B73" s="220" t="inlineStr">
        <is>
          <t>SUMINISTRO Y COLOCACIÓN DE APAGADOR. INCLUYE MATERIAL, HERRAMIENTA MENOR, MANO DE OBRA Y EQUIPO DE PROTECCIÓN PERSONAL.</t>
        </is>
      </c>
      <c r="C73" s="176">
        <f>C70</f>
        <v/>
      </c>
      <c r="D73" s="169" t="inlineStr">
        <is>
          <t>pza</t>
        </is>
      </c>
      <c r="E73" s="44">
        <f>IF($M73="","",$M73*(1+$O$3))</f>
        <v/>
      </c>
      <c r="F73" s="44">
        <f>IF($E73="","",$E73*$O$4)</f>
        <v/>
      </c>
      <c r="G73" s="204">
        <f>IF(OR($C73="",$E73=""),"",$C73*$E73)</f>
        <v/>
      </c>
      <c r="H73" s="177" t="n"/>
      <c r="I73" s="177" t="inlineStr">
        <is>
          <t>Precio ELE12086 · CASA 256.</t>
        </is>
      </c>
      <c r="J73" s="4" t="n"/>
      <c r="K73" s="172" t="n"/>
      <c r="L73" s="218" t="n"/>
      <c r="M73" s="184" t="n">
        <v>140</v>
      </c>
      <c r="N73" s="174" t="inlineStr">
        <is>
          <t>M2</t>
        </is>
      </c>
      <c r="O73" s="174">
        <f>A73&amp;"|"&amp;N73</f>
        <v/>
      </c>
      <c r="P73" s="175" t="n"/>
      <c r="Q73" s="175" t="n"/>
      <c r="R73" s="175" t="n"/>
      <c r="S73" s="175" t="n"/>
      <c r="T73" s="175" t="n"/>
      <c r="U73" s="175" t="n"/>
      <c r="V73" s="175" t="n"/>
      <c r="W73" s="175" t="n"/>
      <c r="X73" s="175" t="n"/>
      <c r="Y73" s="175" t="n"/>
      <c r="Z73" s="175" t="n"/>
    </row>
    <row r="74" outlineLevel="2" ht="15.75" customHeight="1" s="371">
      <c r="A74" s="169" t="inlineStr">
        <is>
          <t>ELE12107</t>
        </is>
      </c>
      <c r="B74" s="220" t="inlineStr">
        <is>
          <t>COLOCACIÓN DE LUMINARIAS. INCLUYE ESCALERA, MATERIAL Y HERRAMIENTA. NO INCLUYE EL SUMINISTRO DE LA LUMINARIA. INCLUYE MATERIAL, HERRAMIENTA MENOR, MANO DE OBRA Y EQUIPO DE PROTECCIÓN PERSONAL.</t>
        </is>
      </c>
      <c r="C74" s="176">
        <f>C69</f>
        <v/>
      </c>
      <c r="D74" s="169" t="inlineStr">
        <is>
          <t>pza</t>
        </is>
      </c>
      <c r="E74" s="44">
        <f>IF($M74="","",$M74*(1+$O$3))</f>
        <v/>
      </c>
      <c r="F74" s="44">
        <f>IF($E74="","",$E74*$O$4)</f>
        <v/>
      </c>
      <c r="G74" s="204">
        <f>IF(OR($C74="",$E74=""),"",$C74*$E74)</f>
        <v/>
      </c>
      <c r="H74" s="177" t="n"/>
      <c r="I74" s="177" t="inlineStr">
        <is>
          <t>Precio ELE12089 · CASA 256. El suministro de la luminaria lo define el cliente.</t>
        </is>
      </c>
      <c r="J74" s="4" t="n"/>
      <c r="K74" s="172" t="n"/>
      <c r="L74" s="218" t="n"/>
      <c r="M74" s="184" t="n">
        <v>160</v>
      </c>
      <c r="N74" s="174" t="inlineStr">
        <is>
          <t>M2</t>
        </is>
      </c>
      <c r="O74" s="174">
        <f>A74&amp;"|"&amp;N74</f>
        <v/>
      </c>
      <c r="P74" s="175" t="n"/>
      <c r="Q74" s="175" t="n"/>
      <c r="R74" s="175" t="n"/>
      <c r="S74" s="175" t="n"/>
      <c r="T74" s="175" t="n"/>
      <c r="U74" s="175" t="n"/>
      <c r="V74" s="175" t="n"/>
      <c r="W74" s="175" t="n"/>
      <c r="X74" s="175" t="n"/>
      <c r="Y74" s="175" t="n"/>
      <c r="Z74" s="175" t="n"/>
    </row>
    <row r="75" outlineLevel="2" ht="15.75" customHeight="1" s="371">
      <c r="A75" s="169" t="inlineStr">
        <is>
          <t>ELE12108</t>
        </is>
      </c>
      <c r="B75" s="220" t="inlineStr">
        <is>
          <t>INSTALACIÓN DE CIRCUITOS ELÉCTRICOS. COLOCACION DE CABRE CALIBRE INDICADO EN CUADRO DE CARGAS PARA CIRCUITO Y CABLE DESNUDO DE COBRE PARA TIERRA FISICA, PONCHADO, TERMINAL, IDENTIFICADO, INCLUYE CINTAS, CONSUMIBLES, FIJACION, BALANCEO, HERRAMIENTA MENOR, MANO DE OBRA Y EQUIPO DE PROTECCIÓN PERSONAL.</t>
        </is>
      </c>
      <c r="C75" s="176" t="n">
        <v>4</v>
      </c>
      <c r="D75" s="169" t="inlineStr">
        <is>
          <t>pza</t>
        </is>
      </c>
      <c r="E75" s="44">
        <f>IF($M75="","",$M75*(1+$O$3))</f>
        <v/>
      </c>
      <c r="F75" s="44">
        <f>IF($E75="","",$E75*$O$4)</f>
        <v/>
      </c>
      <c r="G75" s="204">
        <f>IF(OR($C75="",$E75=""),"",$C75*$E75)</f>
        <v/>
      </c>
      <c r="H75" s="177" t="n"/>
      <c r="I75" s="177" t="inlineStr">
        <is>
          <t>Precio ELE12093 · CASA 256.</t>
        </is>
      </c>
      <c r="J75" s="4" t="n"/>
      <c r="K75" s="172" t="n"/>
      <c r="L75" s="218" t="n"/>
      <c r="M75" s="184" t="n">
        <v>300</v>
      </c>
      <c r="N75" s="174" t="inlineStr">
        <is>
          <t>M2</t>
        </is>
      </c>
      <c r="O75" s="174">
        <f>A75&amp;"|"&amp;N75</f>
        <v/>
      </c>
      <c r="P75" s="175" t="n"/>
      <c r="Q75" s="175" t="n"/>
      <c r="R75" s="175" t="n"/>
      <c r="S75" s="175" t="n"/>
      <c r="T75" s="175" t="n"/>
      <c r="U75" s="175" t="n"/>
      <c r="V75" s="175" t="n"/>
      <c r="W75" s="175" t="n"/>
      <c r="X75" s="175" t="n"/>
      <c r="Y75" s="175" t="n"/>
      <c r="Z75" s="175" t="n"/>
    </row>
    <row r="76" outlineLevel="2" ht="15.75" customHeight="1" s="371">
      <c r="A76" s="182" t="inlineStr">
        <is>
          <t>ELE12109</t>
        </is>
      </c>
      <c r="B76" s="180" t="inlineStr">
        <is>
          <t>SUMINISTRO E INSTALACIÓN DE TABLERO QO4 PARA ILUMINACIÓN Y CONTACTOS, CON PASTILLAS TERMOMAGNÉTICAS POR CIRCUITO, BALANCEO DE CARGAS, IDENTIFICACIÓN Y DIRECTORIO. INCLUYE PRUEBAS DE CONTINUIDAD. INCLUYE MATERIAL, HERRAMIENTA MENOR, MANO DE OBRA Y EQUIPO DE PROTECCIÓN PERSONAL.</t>
        </is>
      </c>
      <c r="C76" s="181" t="n">
        <v>1</v>
      </c>
      <c r="D76" s="182" t="inlineStr">
        <is>
          <t>pza</t>
        </is>
      </c>
      <c r="E76" s="183">
        <f>IF($M76="","",$M76*(1+$O$3))</f>
        <v/>
      </c>
      <c r="F76" s="183">
        <f>IF($E76="","",$E76*$O$4)</f>
        <v/>
      </c>
      <c r="G76" s="189">
        <f>IF(OR($C76="",$E76=""),"",$C76*$E76)</f>
        <v/>
      </c>
      <c r="H76" s="177" t="n"/>
      <c r="I76" s="177" t="inlineStr">
        <is>
          <t>Precio ELE12090 · CASA 256. Un tablero por departamento.</t>
        </is>
      </c>
      <c r="J76" s="4" t="n"/>
      <c r="K76" s="172" t="n"/>
      <c r="L76" s="218" t="n"/>
      <c r="M76" s="184" t="n">
        <v>800</v>
      </c>
      <c r="N76" s="174" t="inlineStr">
        <is>
          <t>M2</t>
        </is>
      </c>
      <c r="O76" s="174">
        <f>A76&amp;"|"&amp;N76</f>
        <v/>
      </c>
      <c r="P76" s="175" t="n"/>
      <c r="Q76" s="175" t="n"/>
      <c r="R76" s="175" t="n"/>
      <c r="S76" s="175" t="n"/>
      <c r="T76" s="175" t="n"/>
      <c r="U76" s="175" t="n"/>
      <c r="V76" s="175" t="n"/>
      <c r="W76" s="175" t="n"/>
      <c r="X76" s="175" t="n"/>
      <c r="Y76" s="175" t="n"/>
      <c r="Z76" s="175" t="n"/>
    </row>
    <row r="77" outlineLevel="2" ht="15.75" customHeight="1" s="371">
      <c r="A77" s="190" t="inlineStr">
        <is>
          <t>ELE12110</t>
        </is>
      </c>
      <c r="B77" s="191" t="inlineStr">
        <is>
          <t>RE ACONDICIONAMIENTO DE ACOMETIDA DE BAJA TENSIÓN DEL MURETE DE MEDICIÓN AL TABLERO DEL DEPARTAMENTO APROX 36 M, CON TUBERÍA CONDUIT Y CABLE NUEVO DE CALIBRE SEGÚN CARGA. INCLUYE SOPORTERÍA, REGISTROS DE PASO Y AHOGADO EN LOSA Y MURO. SE CONSIDERAN  6 METROS DE COCA. INCLUYE MATERIAL, HERRAMIENTA MENOR, MANO DE OBRA Y EQUIPO DE PROTECCIÓN PERSONAL.</t>
        </is>
      </c>
      <c r="C77" s="192" t="n">
        <v>36</v>
      </c>
      <c r="D77" s="193" t="inlineStr">
        <is>
          <t>ml</t>
        </is>
      </c>
      <c r="E77" s="194">
        <f>IF($M77="","",$M77*(1+$O$3))</f>
        <v/>
      </c>
      <c r="F77" s="194">
        <f>IF($E77="","",$E77*$O$4)</f>
        <v/>
      </c>
      <c r="G77" s="195">
        <f>IF(OR($C77="",$E77=""),"",$C77*$E77)</f>
        <v/>
      </c>
      <c r="H77" s="177" t="n"/>
      <c r="I77" s="177" t="inlineStr">
        <is>
          <t>Precio de referencia ELE12082 · CASA 256. Longitud estimada de 25 m del murete al tablero.</t>
        </is>
      </c>
      <c r="J77" s="4" t="n"/>
      <c r="K77" s="172" t="inlineStr">
        <is>
          <t>SE MODIFICA EL PRECIO UNITARIO POR QUE NO SE SUMINISTRARA CABLE NUEVO HASTA NO VER LA CALIDAD DEL EXISTENTE</t>
        </is>
      </c>
      <c r="L77" s="218" t="n"/>
      <c r="M77" s="184" t="n">
        <v>100</v>
      </c>
      <c r="N77" s="174" t="inlineStr">
        <is>
          <t>M2</t>
        </is>
      </c>
      <c r="O77" s="174">
        <f>A77&amp;"|"&amp;N77</f>
        <v/>
      </c>
      <c r="P77" s="175" t="n"/>
      <c r="Q77" s="175" t="n"/>
      <c r="R77" s="175" t="n"/>
      <c r="S77" s="175" t="n"/>
      <c r="T77" s="175" t="n"/>
      <c r="U77" s="175" t="n"/>
      <c r="V77" s="175" t="n"/>
      <c r="W77" s="175" t="n"/>
      <c r="X77" s="175" t="n"/>
      <c r="Y77" s="175" t="n"/>
      <c r="Z77" s="175" t="n"/>
    </row>
    <row r="78" outlineLevel="2" ht="15.75" customHeight="1" s="371">
      <c r="A78" s="202" t="inlineStr">
        <is>
          <t>ELE12111</t>
        </is>
      </c>
      <c r="B78" s="197" t="inlineStr">
        <is>
          <t>ADECUACION Y MEJORAMIENTO DE BASE DE MEDICIÓN: BALANCE DE CARGAS DEL TABLERO, ANEXION DE TIERRA FÍSICA CON VARILLA COPPERWELD Y CONECTOR, INCLUYE PRUEBAS. INCLUYE MATERIAL, HERRAMIENTA MENOR, MANO DE OBRA Y EQUIPO DE PROTECCIÓN PERSONAL.</t>
        </is>
      </c>
      <c r="C78" s="198" t="n">
        <v>0.2</v>
      </c>
      <c r="D78" s="203" t="inlineStr">
        <is>
          <t>pza</t>
        </is>
      </c>
      <c r="E78" s="200">
        <f>IF($M78="","",$M78*(1+$O$3))</f>
        <v/>
      </c>
      <c r="F78" s="200">
        <f>IF($E78="","",$E78*$O$4)</f>
        <v/>
      </c>
      <c r="G78" s="201">
        <f>IF(OR($C78="",$E78=""),"",$C78*$E78)</f>
        <v/>
      </c>
      <c r="H78" s="177" t="n"/>
      <c r="I78" s="177" t="n"/>
      <c r="J78" s="4" t="n"/>
      <c r="K78" s="177" t="inlineStr">
        <is>
          <t>SE CONSIDERA ESA FRACCION POR REVISION DE BALANCE DE CARGAS</t>
        </is>
      </c>
      <c r="L78" s="218" t="n"/>
      <c r="M78" s="184" t="n">
        <v>3465</v>
      </c>
      <c r="N78" s="174" t="inlineStr">
        <is>
          <t>M2</t>
        </is>
      </c>
      <c r="O78" s="174">
        <f>A78&amp;"|"&amp;N78</f>
        <v/>
      </c>
      <c r="P78" s="175" t="n"/>
      <c r="Q78" s="175" t="n"/>
      <c r="R78" s="175" t="n"/>
      <c r="S78" s="175" t="n"/>
      <c r="T78" s="175" t="n"/>
      <c r="U78" s="175" t="n"/>
      <c r="V78" s="175" t="n"/>
      <c r="W78" s="175" t="n"/>
      <c r="X78" s="175" t="n"/>
      <c r="Y78" s="175" t="n"/>
      <c r="Z78" s="175" t="n"/>
    </row>
    <row r="79" outlineLevel="2" ht="15.75" customHeight="1" s="371">
      <c r="A79" s="202" t="inlineStr">
        <is>
          <t>ELE12197</t>
        </is>
      </c>
      <c r="B79" s="197" t="inlineStr">
        <is>
          <t>SUMINISTRO DE LUMINARIAS MODELO COLGANTE, TIRA LED, EMPTORABLE Y ARBOTANTE LINEA DOMESTICA ECONOMICA, INCLUYE LAMPARA CON FOCO, MANO DE OBRA Y EPP.</t>
        </is>
      </c>
      <c r="C79" s="198" t="n">
        <v>1</v>
      </c>
      <c r="D79" s="203" t="inlineStr">
        <is>
          <t>LOTE</t>
        </is>
      </c>
      <c r="E79" s="200">
        <f>IF($M79="","",$M79*(1+$O$3))</f>
        <v/>
      </c>
      <c r="F79" s="200">
        <f>IF($E79="","",$E79*$O$4)</f>
        <v/>
      </c>
      <c r="G79" s="201">
        <f>IF(OR($C79="",$E79=""),"",$C79*$E79)</f>
        <v/>
      </c>
      <c r="H79" s="177" t="n"/>
      <c r="I79" s="177" t="n"/>
      <c r="J79" s="4" t="n"/>
      <c r="K79" s="177" t="n"/>
      <c r="L79" s="218" t="n"/>
      <c r="M79" s="184">
        <f>18*120</f>
        <v/>
      </c>
      <c r="N79" s="174" t="inlineStr">
        <is>
          <t>M2</t>
        </is>
      </c>
      <c r="O79" s="174">
        <f>A79&amp;"|"&amp;N79</f>
        <v/>
      </c>
    </row>
    <row r="80" outlineLevel="1" ht="15.75" customHeight="1" s="371">
      <c r="A80" s="416" t="inlineStr">
        <is>
          <t>INSTALACIONES HIDROSANITARIAS</t>
        </is>
      </c>
      <c r="B80" s="417" t="n"/>
      <c r="C80" s="417" t="n"/>
      <c r="D80" s="417" t="n"/>
      <c r="E80" s="417" t="n"/>
      <c r="F80" s="377" t="n"/>
      <c r="G80" s="168">
        <f>SUM(G81:G99)</f>
        <v/>
      </c>
      <c r="H80" s="218" t="n"/>
      <c r="I80" s="218" t="n"/>
      <c r="J80" s="4" t="n"/>
      <c r="K80" s="146" t="n"/>
      <c r="L80" s="218" t="n"/>
      <c r="M80" s="178" t="n"/>
      <c r="N80" s="165" t="n"/>
      <c r="O80" s="165" t="n"/>
      <c r="P80" s="165" t="n"/>
      <c r="Q80" s="165" t="n"/>
      <c r="R80" s="165" t="n"/>
      <c r="S80" s="165" t="n"/>
      <c r="T80" s="165" t="n"/>
      <c r="U80" s="165" t="n"/>
      <c r="V80" s="165" t="n"/>
      <c r="W80" s="165" t="n"/>
      <c r="X80" s="165" t="n"/>
      <c r="Y80" s="165" t="n"/>
      <c r="Z80" s="165" t="n"/>
    </row>
    <row r="81" outlineLevel="2" ht="15.75" customHeight="1" s="371">
      <c r="A81" s="169" t="inlineStr">
        <is>
          <t>HSI14101</t>
        </is>
      </c>
      <c r="B81" s="220" t="inlineStr">
        <is>
          <t>SUMINISTRO Y TENDIDO DE TUBERÍA DE PPR DE 1" PARA LÍNEA DE ALIMENTACIÓN Y DISTRIBUCION HIDRÁULICA HASTA LLEGADA A DEPARTAMENTO. INCLUYE MATERIAL, HERRAMIENTA MENOR, MANO DE OBRA Y EQUIPO DE PROTECCIÓN PERSONAL.</t>
        </is>
      </c>
      <c r="C81" s="176" t="n">
        <v>19.85</v>
      </c>
      <c r="D81" s="169" t="inlineStr">
        <is>
          <t>ml</t>
        </is>
      </c>
      <c r="E81" s="44">
        <f>IF($M81="","",$M81*(1+$O$3))</f>
        <v/>
      </c>
      <c r="F81" s="44">
        <f>IF($E81="","",$E81*$O$4)</f>
        <v/>
      </c>
      <c r="G81" s="204">
        <f>IF(OR($C81="",$E81=""),"",$C81*$E81)</f>
        <v/>
      </c>
      <c r="H81" s="177" t="n"/>
      <c r="I81" s="177" t="inlineStr">
        <is>
          <t>Precio HSI14059 · CASA 256. Falta cuantificar del plano hidráulico REV.03.</t>
        </is>
      </c>
      <c r="J81" s="4" t="n"/>
      <c r="K81" s="172" t="inlineStr">
        <is>
          <t>SE AUMENTARAN 3 METROS DE ACUERDO AL INCREMENTO DE NIVEL NUEVO</t>
        </is>
      </c>
      <c r="L81" s="218" t="n"/>
      <c r="M81" s="184" t="n">
        <v>153.95</v>
      </c>
      <c r="N81" s="174" t="inlineStr">
        <is>
          <t>M2</t>
        </is>
      </c>
      <c r="O81" s="174">
        <f>A81&amp;"|"&amp;N81</f>
        <v/>
      </c>
      <c r="P81" s="175" t="n"/>
      <c r="Q81" s="175" t="n"/>
      <c r="R81" s="175" t="n"/>
      <c r="S81" s="175" t="n"/>
      <c r="T81" s="175" t="n"/>
      <c r="U81" s="175" t="n"/>
      <c r="V81" s="175" t="n"/>
      <c r="W81" s="175" t="n"/>
      <c r="X81" s="175" t="n"/>
      <c r="Y81" s="175" t="n"/>
      <c r="Z81" s="175" t="n"/>
    </row>
    <row r="82" outlineLevel="2" ht="15.75" customHeight="1" s="371">
      <c r="A82" s="169" t="inlineStr">
        <is>
          <t>HSI14102</t>
        </is>
      </c>
      <c r="B82" s="220" t="inlineStr">
        <is>
          <t>SUMINISTRO Y TENDIDO DE TUBERÍA DE PPR DE 3/4" DE LÍNEA DE DISTRIBUCIÓN DE AGUA FRÍA Y CALIENTE A MUEBLES. INCLUYE MATERIAL, HERRAMIENTA MENOR, MANO DE OBRA Y EQUIPO DE PROTECCIÓN PERSONAL.</t>
        </is>
      </c>
      <c r="C82" s="176">
        <f>22.86</f>
        <v/>
      </c>
      <c r="D82" s="169" t="inlineStr">
        <is>
          <t>ml</t>
        </is>
      </c>
      <c r="E82" s="44">
        <f>IF($M82="","",$M82*(1+$O$3))</f>
        <v/>
      </c>
      <c r="F82" s="44">
        <f>IF($E82="","",$E82*$O$4)</f>
        <v/>
      </c>
      <c r="G82" s="204">
        <f>IF(OR($C82="",$E82=""),"",$C82*$E82)</f>
        <v/>
      </c>
      <c r="H82" s="177" t="n"/>
      <c r="I82" s="177" t="inlineStr">
        <is>
          <t>Precio HSI14065 · CASA 256.</t>
        </is>
      </c>
      <c r="J82" s="4" t="n"/>
      <c r="K82" s="172" t="n"/>
      <c r="L82" s="218" t="n"/>
      <c r="M82" s="184" t="n">
        <v>109.3</v>
      </c>
      <c r="N82" s="174" t="inlineStr">
        <is>
          <t>M2</t>
        </is>
      </c>
      <c r="O82" s="174">
        <f>A82&amp;"|"&amp;N82</f>
        <v/>
      </c>
      <c r="P82" s="175" t="n"/>
      <c r="Q82" s="175" t="n"/>
      <c r="R82" s="175" t="n"/>
      <c r="S82" s="175" t="n"/>
      <c r="T82" s="175" t="n"/>
      <c r="U82" s="175" t="n"/>
      <c r="V82" s="175" t="n"/>
      <c r="W82" s="175" t="n"/>
      <c r="X82" s="175" t="n"/>
      <c r="Y82" s="175" t="n"/>
      <c r="Z82" s="175" t="n"/>
    </row>
    <row r="83" outlineLevel="2" ht="15.75" customHeight="1" s="371">
      <c r="A83" s="169" t="inlineStr">
        <is>
          <t>HSI14103</t>
        </is>
      </c>
      <c r="B83" s="220" t="inlineStr">
        <is>
          <t>SUMINISTRO Y COLOCACIÓN DE CONEXIONES DE PPR (CODOS, TEES Y REDUCCIONES) PARA LA RED HIDRÁULICA. INCLUYE MATERIAL, HERRAMIENTA MENOR, MANO DE OBRA Y EQUIPO DE PROTECCIÓN PERSONAL.</t>
        </is>
      </c>
      <c r="C83" s="176" t="n">
        <v>29</v>
      </c>
      <c r="D83" s="169" t="inlineStr">
        <is>
          <t>pza</t>
        </is>
      </c>
      <c r="E83" s="44">
        <f>IF($M83="","",$M83*(1+$O$3))</f>
        <v/>
      </c>
      <c r="F83" s="44">
        <f>IF($E83="","",$E83*$O$4)</f>
        <v/>
      </c>
      <c r="G83" s="204">
        <f>IF(OR($C83="",$E83=""),"",$C83*$E83)</f>
        <v/>
      </c>
      <c r="H83" s="177" t="n"/>
      <c r="I83" s="177" t="inlineStr">
        <is>
          <t>Precio promedio HSI14060/14063/14066 · CASA 256.</t>
        </is>
      </c>
      <c r="J83" s="4" t="n"/>
      <c r="K83" s="172" t="n"/>
      <c r="L83" s="218" t="n"/>
      <c r="M83" s="184" t="n">
        <v>67.75</v>
      </c>
      <c r="N83" s="174" t="inlineStr">
        <is>
          <t>M2</t>
        </is>
      </c>
      <c r="O83" s="174">
        <f>A83&amp;"|"&amp;N83</f>
        <v/>
      </c>
      <c r="P83" s="175" t="n"/>
      <c r="Q83" s="175" t="n"/>
      <c r="R83" s="175" t="n"/>
      <c r="S83" s="175" t="n"/>
      <c r="T83" s="175" t="n"/>
      <c r="U83" s="175" t="n"/>
      <c r="V83" s="175" t="n"/>
      <c r="W83" s="175" t="n"/>
      <c r="X83" s="175" t="n"/>
      <c r="Y83" s="175" t="n"/>
      <c r="Z83" s="175" t="n"/>
    </row>
    <row r="84" outlineLevel="2" ht="15.75" customHeight="1" s="371">
      <c r="A84" s="169" t="inlineStr">
        <is>
          <t>HSI14104</t>
        </is>
      </c>
      <c r="B84" s="220" t="inlineStr">
        <is>
          <t>SUMINISTRO Y COLOCACIÓN DE VÁLVULA DE PASO DE 1". INCLUYE MATERIAL, HERRAMIENTA MENOR, MANO DE OBRA Y EQUIPO DE PROTECCIÓN PERSONAL.</t>
        </is>
      </c>
      <c r="C84" s="176" t="n">
        <v>2</v>
      </c>
      <c r="D84" s="169" t="inlineStr">
        <is>
          <t>pza</t>
        </is>
      </c>
      <c r="E84" s="44">
        <f>IF($M84="","",$M84*(1+$O$3))</f>
        <v/>
      </c>
      <c r="F84" s="44">
        <f>IF($E84="","",$E84*$O$4)</f>
        <v/>
      </c>
      <c r="G84" s="204">
        <f>IF(OR($C84="",$E84=""),"",$C84*$E84)</f>
        <v/>
      </c>
      <c r="H84" s="177" t="n"/>
      <c r="I84" s="177" t="inlineStr">
        <is>
          <t>Precio HSI14064 · CASA 256.</t>
        </is>
      </c>
      <c r="J84" s="4" t="n"/>
      <c r="K84" s="172" t="n"/>
      <c r="L84" s="218" t="n"/>
      <c r="M84" s="184" t="n">
        <v>161.7</v>
      </c>
      <c r="N84" s="174" t="inlineStr">
        <is>
          <t>M2</t>
        </is>
      </c>
      <c r="O84" s="174">
        <f>A84&amp;"|"&amp;N84</f>
        <v/>
      </c>
      <c r="P84" s="175" t="n"/>
      <c r="Q84" s="175" t="n"/>
      <c r="R84" s="175" t="n"/>
      <c r="S84" s="175" t="n"/>
      <c r="T84" s="175" t="n"/>
      <c r="U84" s="175" t="n"/>
      <c r="V84" s="175" t="n"/>
      <c r="W84" s="175" t="n"/>
      <c r="X84" s="175" t="n"/>
      <c r="Y84" s="175" t="n"/>
      <c r="Z84" s="175" t="n"/>
    </row>
    <row r="85" outlineLevel="2" ht="15.75" customHeight="1" s="371">
      <c r="A85" s="169" t="inlineStr">
        <is>
          <t>HSI14105</t>
        </is>
      </c>
      <c r="B85" s="220" t="inlineStr">
        <is>
          <t>DISPARO DE AGUA FRÍA Y CALIENTE DE LÍNEA DE DISTRIBUCIÓN A RAMAL DE MUEBLE. INCLUYE MATERIAL, HERRAMIENTA MENOR, MANO DE OBRA Y EQUIPO DE PROTECCIÓN PERSONAL.</t>
        </is>
      </c>
      <c r="C85" s="176" t="n">
        <v>12</v>
      </c>
      <c r="D85" s="169" t="inlineStr">
        <is>
          <t>sal</t>
        </is>
      </c>
      <c r="E85" s="44">
        <f>IF($M85="","",$M85*(1+$O$3))</f>
        <v/>
      </c>
      <c r="F85" s="44">
        <f>IF($E85="","",$E85*$O$4)</f>
        <v/>
      </c>
      <c r="G85" s="204">
        <f>IF(OR($C85="",$E85=""),"",$C85*$E85)</f>
        <v/>
      </c>
      <c r="H85" s="177" t="n"/>
      <c r="I85" s="177" t="inlineStr">
        <is>
          <t>Precio HSI14068 · CASA 256.</t>
        </is>
      </c>
      <c r="J85" s="4" t="n"/>
      <c r="K85" s="172" t="n"/>
      <c r="L85" s="218" t="n"/>
      <c r="M85" s="184" t="n">
        <v>577.5</v>
      </c>
      <c r="N85" s="174" t="inlineStr">
        <is>
          <t>M2</t>
        </is>
      </c>
      <c r="O85" s="174">
        <f>A85&amp;"|"&amp;N85</f>
        <v/>
      </c>
      <c r="P85" s="175" t="n"/>
      <c r="Q85" s="175" t="n"/>
      <c r="R85" s="175" t="n"/>
      <c r="S85" s="175" t="n"/>
      <c r="T85" s="175" t="n"/>
      <c r="U85" s="175" t="n"/>
      <c r="V85" s="175" t="n"/>
      <c r="W85" s="175" t="n"/>
      <c r="X85" s="175" t="n"/>
      <c r="Y85" s="175" t="n"/>
      <c r="Z85" s="175" t="n"/>
    </row>
    <row r="86" outlineLevel="2" ht="15.75" customHeight="1" s="371">
      <c r="A86" s="169" t="inlineStr">
        <is>
          <t>HSI14106</t>
        </is>
      </c>
      <c r="B86" s="220" t="inlineStr">
        <is>
          <t>SUMINISTRO Y TENDIDO DE TUBERÍA SANITARIA DE PVC RD26 DE 2". INCLUYE MATERIAL, HERRAMIENTA MENOR, MANO DE OBRA Y EQUIPO DE PROTECCIÓN PERSONAL.</t>
        </is>
      </c>
      <c r="C86" s="176">
        <f>6.97+8.27</f>
        <v/>
      </c>
      <c r="D86" s="169" t="inlineStr">
        <is>
          <t>ml</t>
        </is>
      </c>
      <c r="E86" s="44">
        <f>IF($M86="","",$M86*(1+$O$3))</f>
        <v/>
      </c>
      <c r="F86" s="44">
        <f>IF($E86="","",$E86*$O$4)</f>
        <v/>
      </c>
      <c r="G86" s="204">
        <f>IF(OR($C86="",$E86=""),"",$C86*$E86)</f>
        <v/>
      </c>
      <c r="H86" s="177" t="n"/>
      <c r="I86" s="177" t="inlineStr">
        <is>
          <t>EN VOL INCLUYE EL VENTEO</t>
        </is>
      </c>
      <c r="J86" s="4" t="n"/>
      <c r="K86" s="172" t="n"/>
      <c r="L86" s="218" t="n"/>
      <c r="M86" s="184" t="n">
        <v>46.2</v>
      </c>
      <c r="N86" s="174" t="inlineStr">
        <is>
          <t>M2</t>
        </is>
      </c>
      <c r="O86" s="174">
        <f>A86&amp;"|"&amp;N86</f>
        <v/>
      </c>
      <c r="P86" s="175" t="n"/>
      <c r="Q86" s="175" t="n"/>
      <c r="R86" s="175" t="n"/>
      <c r="S86" s="175" t="n"/>
      <c r="T86" s="175" t="n"/>
      <c r="U86" s="175" t="n"/>
      <c r="V86" s="175" t="n"/>
      <c r="W86" s="175" t="n"/>
      <c r="X86" s="175" t="n"/>
      <c r="Y86" s="175" t="n"/>
      <c r="Z86" s="175" t="n"/>
    </row>
    <row r="87" outlineLevel="2" ht="15.75" customHeight="1" s="371">
      <c r="A87" s="169" t="inlineStr">
        <is>
          <t>HSI14107</t>
        </is>
      </c>
      <c r="B87" s="220" t="inlineStr">
        <is>
          <t>SUMINISTRO Y TENDIDO DE TUBERÍA SANITARIA DE PVC RD26 DE 4". INCLUYE MATERIAL, HERRAMIENTA MENOR, MANO DE OBRA Y EQUIPO DE PROTECCIÓN PERSONAL.</t>
        </is>
      </c>
      <c r="C87" s="176">
        <f>12.4+1.94+1.03+4.41+6+3+3+3+3</f>
        <v/>
      </c>
      <c r="D87" s="169" t="inlineStr">
        <is>
          <t>ml</t>
        </is>
      </c>
      <c r="E87" s="44">
        <f>IF($M87="","",$M87*(1+$O$3))</f>
        <v/>
      </c>
      <c r="F87" s="44">
        <f>IF($E87="","",$E87*$O$4)</f>
        <v/>
      </c>
      <c r="G87" s="204">
        <f>IF(OR($C87="",$E87=""),"",$C87*$E87)</f>
        <v/>
      </c>
      <c r="H87" s="177" t="n"/>
      <c r="I87" s="177" t="inlineStr">
        <is>
          <t>Precio HSI14082 · CASA 256.</t>
        </is>
      </c>
      <c r="J87" s="4" t="n"/>
      <c r="K87" s="172" t="n"/>
      <c r="L87" s="218" t="n"/>
      <c r="M87" s="184" t="n">
        <v>86.63</v>
      </c>
      <c r="N87" s="174" t="inlineStr">
        <is>
          <t>M2</t>
        </is>
      </c>
      <c r="O87" s="174">
        <f>A87&amp;"|"&amp;N87</f>
        <v/>
      </c>
      <c r="P87" s="175" t="n"/>
      <c r="Q87" s="175" t="n"/>
      <c r="R87" s="175" t="n"/>
      <c r="S87" s="175" t="n"/>
      <c r="T87" s="175" t="n"/>
      <c r="U87" s="175" t="n"/>
      <c r="V87" s="175" t="n"/>
      <c r="W87" s="175" t="n"/>
      <c r="X87" s="175" t="n"/>
      <c r="Y87" s="175" t="n"/>
      <c r="Z87" s="175" t="n"/>
    </row>
    <row r="88" outlineLevel="2" ht="15.75" customHeight="1" s="371">
      <c r="A88" s="169" t="inlineStr">
        <is>
          <t>HSI14108</t>
        </is>
      </c>
      <c r="B88" s="220" t="inlineStr">
        <is>
          <t>SUMINISTRO Y COLOCACIÓN DE CONEXIONES SANITARIAS DE PVC (CODOS, YEES Y TEES) DE 2" Y 4". INCLUYE MATERIAL, HERRAMIENTA MENOR, MANO DE OBRA Y EQUIPO DE PROTECCIÓN PERSONAL.</t>
        </is>
      </c>
      <c r="C88" s="176" t="n">
        <v>28</v>
      </c>
      <c r="D88" s="169" t="inlineStr">
        <is>
          <t>pza</t>
        </is>
      </c>
      <c r="E88" s="44">
        <f>IF($M88="","",$M88*(1+$O$3))</f>
        <v/>
      </c>
      <c r="F88" s="44">
        <f>IF($E88="","",$E88*$O$4)</f>
        <v/>
      </c>
      <c r="G88" s="204">
        <f>IF(OR($C88="",$E88=""),"",$C88*$E88)</f>
        <v/>
      </c>
      <c r="H88" s="177" t="n"/>
      <c r="I88" s="177" t="inlineStr">
        <is>
          <t>Precio promedio HSI14079/14083/14084 · CASA 256.</t>
        </is>
      </c>
      <c r="J88" s="4" t="n"/>
      <c r="K88" s="172" t="n"/>
      <c r="L88" s="218" t="n"/>
      <c r="M88" s="184" t="n">
        <v>69.3</v>
      </c>
      <c r="N88" s="174" t="inlineStr">
        <is>
          <t>M2</t>
        </is>
      </c>
      <c r="O88" s="174">
        <f>A88&amp;"|"&amp;N88</f>
        <v/>
      </c>
      <c r="P88" s="175" t="n"/>
      <c r="Q88" s="175" t="n"/>
      <c r="R88" s="175" t="n"/>
      <c r="S88" s="175" t="n"/>
      <c r="T88" s="175" t="n"/>
      <c r="U88" s="175" t="n"/>
      <c r="V88" s="175" t="n"/>
      <c r="W88" s="175" t="n"/>
      <c r="X88" s="175" t="n"/>
      <c r="Y88" s="175" t="n"/>
      <c r="Z88" s="175" t="n"/>
    </row>
    <row r="89" outlineLevel="2" ht="15.75" customHeight="1" s="371">
      <c r="A89" s="169" t="inlineStr">
        <is>
          <t>HSI14109</t>
        </is>
      </c>
      <c r="B89" s="220" t="inlineStr">
        <is>
          <t>SUMINISTRO Y COLOCACIÓN DE SALIDA DE DRENAJE, INCLUYE CONEXIONES Y TRAMPAS DE OLOR. INCLUYE MATERIAL, HERRAMIENTA MENOR, MANO DE OBRA Y EQUIPO DE PROTECCIÓN PERSONAL.</t>
        </is>
      </c>
      <c r="C89" s="176" t="n">
        <v>9</v>
      </c>
      <c r="D89" s="169" t="inlineStr">
        <is>
          <t>sal</t>
        </is>
      </c>
      <c r="E89" s="44">
        <f>IF($M89="","",$M89*(1+$O$3))</f>
        <v/>
      </c>
      <c r="F89" s="44">
        <f>IF($E89="","",$E89*$O$4)</f>
        <v/>
      </c>
      <c r="G89" s="204">
        <f>IF(OR($C89="",$E89=""),"",$C89*$E89)</f>
        <v/>
      </c>
      <c r="H89" s="177" t="n"/>
      <c r="I89" s="177" t="inlineStr">
        <is>
          <t>Precio HSI14085 · CASA 256.</t>
        </is>
      </c>
      <c r="J89" s="4" t="n"/>
      <c r="K89" s="172" t="n"/>
      <c r="L89" s="218" t="n"/>
      <c r="M89" s="184">
        <f>M85</f>
        <v/>
      </c>
      <c r="N89" s="174" t="inlineStr">
        <is>
          <t>M2</t>
        </is>
      </c>
      <c r="O89" s="174">
        <f>A89&amp;"|"&amp;N89</f>
        <v/>
      </c>
      <c r="P89" s="175" t="n"/>
      <c r="Q89" s="175" t="n"/>
      <c r="R89" s="175" t="n"/>
      <c r="S89" s="175" t="n"/>
      <c r="T89" s="175" t="n"/>
      <c r="U89" s="175" t="n"/>
      <c r="V89" s="175" t="n"/>
      <c r="W89" s="175" t="n"/>
      <c r="X89" s="175" t="n"/>
      <c r="Y89" s="175" t="n"/>
      <c r="Z89" s="175" t="n"/>
    </row>
    <row r="90" outlineLevel="2" ht="15.75" customHeight="1" s="371">
      <c r="A90" s="169" t="inlineStr">
        <is>
          <t>HSI14110</t>
        </is>
      </c>
      <c r="B90" s="220" t="inlineStr">
        <is>
          <t>SUMINISTRO Y COLOCACIÓN DE COLADERA. INCLUYE MATERIAL, HERRAMIENTA MENOR, MANO DE OBRA Y EQUIPO DE PROTECCIÓN PERSONAL.</t>
        </is>
      </c>
      <c r="C90" s="176" t="n">
        <v>4</v>
      </c>
      <c r="D90" s="169" t="inlineStr">
        <is>
          <t>pza</t>
        </is>
      </c>
      <c r="E90" s="44">
        <f>IF($M90="","",$M90*(1+$O$3))</f>
        <v/>
      </c>
      <c r="F90" s="44">
        <f>IF($E90="","",$E90*$O$4)</f>
        <v/>
      </c>
      <c r="G90" s="204">
        <f>IF(OR($C90="",$E90=""),"",$C90*$E90)</f>
        <v/>
      </c>
      <c r="H90" s="177" t="n"/>
      <c r="I90" s="177" t="inlineStr">
        <is>
          <t>Precio HSI14086 · CASA 256.</t>
        </is>
      </c>
      <c r="J90" s="4" t="n"/>
      <c r="K90" s="172" t="n"/>
      <c r="L90" s="218" t="n"/>
      <c r="M90" s="184" t="n">
        <v>404.25</v>
      </c>
      <c r="N90" s="174" t="inlineStr">
        <is>
          <t>M2</t>
        </is>
      </c>
      <c r="O90" s="174">
        <f>A90&amp;"|"&amp;N90</f>
        <v/>
      </c>
      <c r="P90" s="175" t="n"/>
      <c r="Q90" s="175" t="n"/>
      <c r="R90" s="175" t="n"/>
      <c r="S90" s="175" t="n"/>
      <c r="T90" s="175" t="n"/>
      <c r="U90" s="175" t="n"/>
      <c r="V90" s="175" t="n"/>
      <c r="W90" s="175" t="n"/>
      <c r="X90" s="175" t="n"/>
      <c r="Y90" s="175" t="n"/>
      <c r="Z90" s="175" t="n"/>
    </row>
    <row r="91" outlineLevel="2" ht="15.75" customHeight="1" s="371">
      <c r="A91" s="169" t="inlineStr">
        <is>
          <t>HSI14111</t>
        </is>
      </c>
      <c r="B91" s="220" t="inlineStr">
        <is>
          <t>SUMINISTRO Y COLOCACIÓN DE BOMBA SUMERGIBLE DE 1 HP CON SU CIRCUITO ELÉCTRICO DEDICADO DESDE EL TABLERO DEL DEPARTAMENTO HASTA LA CISTERNA EXISTENTE, CON PROTECCIÓN TERMOMAGNÉTICA PROPIA. INCLUYE MATERIAL, HERRAMIENTA MENOR, MANO DE OBRA Y EQUIPO DE PROTECCIÓN PERSONAL.</t>
        </is>
      </c>
      <c r="C91" s="176" t="n">
        <v>1</v>
      </c>
      <c r="D91" s="169" t="inlineStr">
        <is>
          <t>lote</t>
        </is>
      </c>
      <c r="E91" s="44">
        <f>IF($M91="","",$M91*(1+$O$3))</f>
        <v/>
      </c>
      <c r="F91" s="44">
        <f>IF($E91="","",$E91*$O$4)</f>
        <v/>
      </c>
      <c r="G91" s="204">
        <f>IF(OR($C91="",$E91=""),"",$C91*$E91)</f>
        <v/>
      </c>
      <c r="H91" s="177" t="n"/>
      <c r="I91" s="177" t="inlineStr">
        <is>
          <t>Precio HSI14070 · CASA 256. Una bomba por departamento: la cisterna existente se independiza.</t>
        </is>
      </c>
      <c r="J91" s="4" t="n"/>
      <c r="K91" s="172" t="n"/>
      <c r="L91" s="218" t="n"/>
      <c r="M91" s="184" t="n">
        <v>4212</v>
      </c>
      <c r="N91" s="174" t="inlineStr">
        <is>
          <t>M2</t>
        </is>
      </c>
      <c r="O91" s="174">
        <f>A91&amp;"|"&amp;N91</f>
        <v/>
      </c>
      <c r="P91" s="175" t="n"/>
      <c r="Q91" s="175" t="n"/>
      <c r="R91" s="175" t="n"/>
      <c r="S91" s="175" t="n"/>
      <c r="T91" s="175" t="n"/>
      <c r="U91" s="175" t="n"/>
      <c r="V91" s="175" t="n"/>
      <c r="W91" s="175" t="n"/>
      <c r="X91" s="175" t="n"/>
      <c r="Y91" s="175" t="n"/>
      <c r="Z91" s="175" t="n"/>
    </row>
    <row r="92" outlineLevel="2" ht="15.75" customHeight="1" s="371">
      <c r="A92" s="169" t="inlineStr">
        <is>
          <t>HSI14112</t>
        </is>
      </c>
      <c r="B92" s="220" t="inlineStr">
        <is>
          <t>SUMINISTRO Y COLOCACIÓN DE TINACO VERTICAL DE 1,200 LITROS CON ACCESORIOS. INCLUYE MATERIAL, HERRAMIENTA MENOR, MANO DE OBRA Y EQUIPO DE PROTECCIÓN PERSONAL.</t>
        </is>
      </c>
      <c r="C92" s="176" t="n">
        <v>1</v>
      </c>
      <c r="D92" s="169" t="inlineStr">
        <is>
          <t>pza</t>
        </is>
      </c>
      <c r="E92" s="44">
        <f>IF($M92="","",$M92*(1+$O$3))</f>
        <v/>
      </c>
      <c r="F92" s="44">
        <f>IF($E92="","",$E92*$O$4)</f>
        <v/>
      </c>
      <c r="G92" s="204">
        <f>IF(OR($C92="",$E92=""),"",$C92*$E92)</f>
        <v/>
      </c>
      <c r="H92" s="177" t="n"/>
      <c r="I92" s="177" t="inlineStr">
        <is>
          <t>Precio HSI14072 · CASA 256.</t>
        </is>
      </c>
      <c r="J92" s="4" t="n"/>
      <c r="K92" s="172" t="n"/>
      <c r="L92" s="218" t="n"/>
      <c r="M92" s="184" t="n">
        <v>4242.5</v>
      </c>
      <c r="N92" s="174" t="inlineStr">
        <is>
          <t>M2</t>
        </is>
      </c>
      <c r="O92" s="174">
        <f>A92&amp;"|"&amp;N92</f>
        <v/>
      </c>
      <c r="P92" s="175" t="n"/>
      <c r="Q92" s="175" t="n"/>
      <c r="R92" s="175" t="n"/>
      <c r="S92" s="175" t="n"/>
      <c r="T92" s="175" t="n"/>
      <c r="U92" s="175" t="n"/>
      <c r="V92" s="175" t="n"/>
      <c r="W92" s="175" t="n"/>
      <c r="X92" s="175" t="n"/>
      <c r="Y92" s="175" t="n"/>
      <c r="Z92" s="175" t="n"/>
    </row>
    <row r="93" outlineLevel="2" ht="15.75" customHeight="1" s="371">
      <c r="A93" s="169" t="inlineStr">
        <is>
          <t>HSI14113</t>
        </is>
      </c>
      <c r="B93" s="220" t="inlineStr">
        <is>
          <t>SUMINISTRO Y COLOCACIÓN DE BOILER DE PASO DE 12 L CON SUS CONEXIONES Y SOPORTE. INCLUYE MATERIAL, HERRAMIENTA MENOR, MANO DE OBRA Y EQUIPO DE PROTECCIÓN PERSONAL.</t>
        </is>
      </c>
      <c r="C93" s="176" t="n">
        <v>1</v>
      </c>
      <c r="D93" s="169" t="inlineStr">
        <is>
          <t>pza</t>
        </is>
      </c>
      <c r="E93" s="44">
        <f>IF($M93="","",$M93*(1+$O$3))</f>
        <v/>
      </c>
      <c r="F93" s="44">
        <f>IF($E93="","",$E93*$O$4)</f>
        <v/>
      </c>
      <c r="G93" s="204">
        <f>IF(OR($C93="",$E93=""),"",$C93*$E93)</f>
        <v/>
      </c>
      <c r="H93" s="177" t="n"/>
      <c r="I93" s="177" t="inlineStr">
        <is>
          <t>Precio HSI14071 · CASA 256. Alterno de la opción B, calentador solar.</t>
        </is>
      </c>
      <c r="J93" s="4" t="n"/>
      <c r="K93" s="172" t="inlineStr">
        <is>
          <t>HAY QUE REVISAR PRECIO</t>
        </is>
      </c>
      <c r="L93" s="218" t="n"/>
      <c r="M93" s="184" t="n">
        <v>5800.25</v>
      </c>
      <c r="N93" s="174" t="inlineStr">
        <is>
          <t>M2</t>
        </is>
      </c>
      <c r="O93" s="174">
        <f>A93&amp;"|"&amp;N93</f>
        <v/>
      </c>
      <c r="P93" s="175" t="n"/>
      <c r="Q93" s="175" t="n"/>
      <c r="R93" s="175" t="n"/>
      <c r="S93" s="175" t="n"/>
      <c r="T93" s="175" t="n"/>
      <c r="U93" s="175" t="n"/>
      <c r="V93" s="175" t="n"/>
      <c r="W93" s="175" t="n"/>
      <c r="X93" s="175" t="n"/>
      <c r="Y93" s="175" t="n"/>
      <c r="Z93" s="175" t="n"/>
    </row>
    <row r="94" outlineLevel="2" ht="15.75" customHeight="1" s="371">
      <c r="A94" s="169" t="inlineStr">
        <is>
          <t>HSI14115</t>
        </is>
      </c>
      <c r="B94" s="220" t="inlineStr">
        <is>
          <t>SUMINISTRO Y COLOCACIÓN DE WC CON ASIENTO, TAPA, MANGUERA Y LLAVE ANGULAR LINEA ECONOMICA. INCLUYE MATERIAL, HERRAMIENTA MENOR, MANO DE OBRA Y EQUIPO DE PROTECCIÓN PERSONAL.</t>
        </is>
      </c>
      <c r="C94" s="176" t="n">
        <v>1</v>
      </c>
      <c r="D94" s="169" t="inlineStr">
        <is>
          <t>pza</t>
        </is>
      </c>
      <c r="E94" s="44">
        <f>IF($M94="","",$M94*(1+$O$3))</f>
        <v/>
      </c>
      <c r="F94" s="44">
        <f>IF($E94="","",$E94*$O$4)</f>
        <v/>
      </c>
      <c r="G94" s="204" t="n">
        <v>3825.35</v>
      </c>
      <c r="H94" s="177" t="n"/>
      <c r="I94" s="177" t="inlineStr">
        <is>
          <t>Precio HSI14076 · CASA 256.</t>
        </is>
      </c>
      <c r="J94" s="4" t="n"/>
      <c r="K94" s="172" t="n"/>
      <c r="L94" s="218" t="n"/>
      <c r="M94" s="184" t="n">
        <v>4042.5</v>
      </c>
      <c r="N94" s="174" t="inlineStr">
        <is>
          <t>M2</t>
        </is>
      </c>
      <c r="O94" s="174">
        <f>A94&amp;"|"&amp;N94</f>
        <v/>
      </c>
      <c r="P94" s="175" t="n"/>
      <c r="Q94" s="175" t="n"/>
      <c r="R94" s="175" t="n"/>
      <c r="S94" s="175" t="n"/>
      <c r="T94" s="175" t="n"/>
      <c r="U94" s="175" t="n"/>
      <c r="V94" s="175" t="n"/>
      <c r="W94" s="175" t="n"/>
      <c r="X94" s="175" t="n"/>
      <c r="Y94" s="175" t="n"/>
      <c r="Z94" s="175" t="n"/>
    </row>
    <row r="95" outlineLevel="2" ht="15.75" customHeight="1" s="371">
      <c r="A95" s="169" t="inlineStr">
        <is>
          <t>HSI14116</t>
        </is>
      </c>
      <c r="B95" s="220" t="inlineStr">
        <is>
          <t>SUMINISTRO Y COLOCACIÓN DE LAVABO CON MANGUERA COFLEX Y LLAVE ANGULAR LINEA ECONOMICA. INCLUYE MATERIAL, HERRAMIENTA MENOR, SOPORTE, MANO DE OBRA Y EQUIPO DE PROTECCIÓN PERSONAL.</t>
        </is>
      </c>
      <c r="C95" s="176" t="n">
        <v>1</v>
      </c>
      <c r="D95" s="169" t="inlineStr">
        <is>
          <t>pza</t>
        </is>
      </c>
      <c r="E95" s="44">
        <f>IF($M95="","",$M95*(1+$O$3))</f>
        <v/>
      </c>
      <c r="F95" s="44">
        <f>IF($E95="","",$E95*$O$4)</f>
        <v/>
      </c>
      <c r="G95" s="204">
        <f>IF(OR($C95="",$E95=""),"",$C95*$E95)</f>
        <v/>
      </c>
      <c r="H95" s="177" t="n"/>
      <c r="I95" s="177" t="inlineStr">
        <is>
          <t>Precio HSI14077 · CASA 256.</t>
        </is>
      </c>
      <c r="J95" s="4" t="n"/>
      <c r="K95" s="172" t="n"/>
      <c r="L95" s="218" t="n"/>
      <c r="M95" s="184" t="n">
        <v>2800</v>
      </c>
      <c r="N95" s="174" t="inlineStr">
        <is>
          <t>M2</t>
        </is>
      </c>
      <c r="O95" s="174">
        <f>A95&amp;"|"&amp;N95</f>
        <v/>
      </c>
      <c r="P95" s="175" t="n"/>
      <c r="Q95" s="175" t="n"/>
      <c r="R95" s="175" t="n"/>
      <c r="S95" s="175" t="n"/>
      <c r="T95" s="175" t="n"/>
      <c r="U95" s="175" t="n"/>
      <c r="V95" s="175" t="n"/>
      <c r="W95" s="175" t="n"/>
      <c r="X95" s="175" t="n"/>
      <c r="Y95" s="175" t="n"/>
      <c r="Z95" s="175" t="n"/>
    </row>
    <row r="96" outlineLevel="2" ht="15.75" customHeight="1" s="371">
      <c r="A96" s="169" t="inlineStr">
        <is>
          <t>HSI14117</t>
        </is>
      </c>
      <c r="B96" s="220" t="inlineStr">
        <is>
          <t>SUMINISTRO Y COLOCACIÓN DE REGADERA Y MANERALES. INCLUYE MATERIAL, HERRAMIENTA MENOR, MANO DE OBRA Y EQUIPO DE PROTECCIÓN PERSONAL.</t>
        </is>
      </c>
      <c r="C96" s="176" t="n">
        <v>1</v>
      </c>
      <c r="D96" s="169" t="inlineStr">
        <is>
          <t>pza</t>
        </is>
      </c>
      <c r="E96" s="44">
        <f>IF($M96="","",$M96*(1+$O$3))</f>
        <v/>
      </c>
      <c r="F96" s="44">
        <f>IF($E96="","",$E96*$O$4)</f>
        <v/>
      </c>
      <c r="G96" s="204">
        <f>IF(OR($C96="",$E96=""),"",$C96*$E96)</f>
        <v/>
      </c>
      <c r="H96" s="177" t="n"/>
      <c r="I96" s="177" t="inlineStr">
        <is>
          <t>Precio HSI14075 · CASA 256.</t>
        </is>
      </c>
      <c r="J96" s="4" t="n"/>
      <c r="K96" s="172" t="n"/>
      <c r="L96" s="218" t="n"/>
      <c r="M96" s="184" t="n">
        <v>1039.5</v>
      </c>
      <c r="N96" s="174" t="inlineStr">
        <is>
          <t>M2</t>
        </is>
      </c>
      <c r="O96" s="174">
        <f>A96&amp;"|"&amp;N96</f>
        <v/>
      </c>
      <c r="P96" s="175" t="n"/>
      <c r="Q96" s="175" t="n"/>
      <c r="R96" s="175" t="n"/>
      <c r="S96" s="175" t="n"/>
      <c r="T96" s="175" t="n"/>
      <c r="U96" s="175" t="n"/>
      <c r="V96" s="175" t="n"/>
      <c r="W96" s="175" t="n"/>
      <c r="X96" s="175" t="n"/>
      <c r="Y96" s="175" t="n"/>
      <c r="Z96" s="175" t="n"/>
    </row>
    <row r="97" outlineLevel="2" ht="15.75" customHeight="1" s="371">
      <c r="A97" s="169" t="inlineStr">
        <is>
          <t>HSI14118</t>
        </is>
      </c>
      <c r="B97" s="220" t="inlineStr">
        <is>
          <t>SUMINISTRO Y COLOCACIÓN DE LLAVE DE NARIZ. INCLUYE MATERIAL, HERRAMIENTA MENOR, MANO DE OBRA Y EQUIPO DE PROTECCIÓN PERSONAL.</t>
        </is>
      </c>
      <c r="C97" s="176" t="n">
        <v>2</v>
      </c>
      <c r="D97" s="169" t="inlineStr">
        <is>
          <t>pza</t>
        </is>
      </c>
      <c r="E97" s="44">
        <f>IF($M97="","",$M97*(1+$O$3))</f>
        <v/>
      </c>
      <c r="F97" s="44">
        <f>IF($E97="","",$E97*$O$4)</f>
        <v/>
      </c>
      <c r="G97" s="204">
        <f>IF(OR($C97="",$E97=""),"",$C97*$E97)</f>
        <v/>
      </c>
      <c r="H97" s="177" t="n"/>
      <c r="I97" s="177" t="inlineStr">
        <is>
          <t>Precio HSI14073 · CASA 256.</t>
        </is>
      </c>
      <c r="J97" s="4" t="n"/>
      <c r="K97" s="172" t="n"/>
      <c r="L97" s="218" t="n"/>
      <c r="M97" s="184" t="n">
        <v>231</v>
      </c>
      <c r="N97" s="174" t="inlineStr">
        <is>
          <t>M2</t>
        </is>
      </c>
      <c r="O97" s="174">
        <f>A97&amp;"|"&amp;N97</f>
        <v/>
      </c>
      <c r="P97" s="175" t="n"/>
      <c r="Q97" s="175" t="n"/>
      <c r="R97" s="175" t="n"/>
      <c r="S97" s="175" t="n"/>
      <c r="T97" s="175" t="n"/>
      <c r="U97" s="175" t="n"/>
      <c r="V97" s="175" t="n"/>
      <c r="W97" s="175" t="n"/>
      <c r="X97" s="175" t="n"/>
      <c r="Y97" s="175" t="n"/>
      <c r="Z97" s="175" t="n"/>
    </row>
    <row r="98" outlineLevel="2" ht="15.75" customHeight="1" s="371">
      <c r="A98" s="169" t="inlineStr">
        <is>
          <t>HSI14268</t>
        </is>
      </c>
      <c r="B98" s="220" t="inlineStr">
        <is>
          <t>SUMINISTRO Y COLOCACION DE TARJA SENCILLA DE ACERO INOXIDABLE CON ESCURRIDERO,MONOMANDO CON CUELLO GIRATORIO, LOTE DE EMPAQUES Y ACCESORIOS DE TARJA: CÉSPOL, CONTRACANASTA, MANGUERAS DE ABASTO, LLAVES ANGULARES, REJILLA Y SELLADORCALIBRE Y MEDIDAS DE PROYECTO. INCLUYE MATERIAL, HERRAMIENTA MENOR, MANO DE OBRA Y EQUIPO DE PROTECCIÓN PERSONAL.</t>
        </is>
      </c>
      <c r="C98" s="176" t="n">
        <v>1</v>
      </c>
      <c r="D98" s="169" t="inlineStr">
        <is>
          <t>pza</t>
        </is>
      </c>
      <c r="E98" s="44">
        <f>IF($M98="","",$M98*(1+$O$3))</f>
        <v/>
      </c>
      <c r="F98" s="44">
        <f>IF($E98="","",$E98*$O$4)</f>
        <v/>
      </c>
      <c r="G98" s="204">
        <f>IF(OR($C98="",$E98=""),"",$C98*$E98)</f>
        <v/>
      </c>
      <c r="H98" s="177" t="n"/>
      <c r="I98" s="177" t="n"/>
      <c r="J98" s="4" t="n"/>
      <c r="K98" s="172" t="n"/>
      <c r="L98" s="218" t="n"/>
      <c r="M98" s="184">
        <f>700+2570</f>
        <v/>
      </c>
      <c r="N98" s="174" t="inlineStr">
        <is>
          <t>M2</t>
        </is>
      </c>
      <c r="O98" s="174">
        <f>A98&amp;"|"&amp;N98</f>
        <v/>
      </c>
    </row>
    <row r="99" outlineLevel="2" ht="15.75" customHeight="1" s="371">
      <c r="A99" s="169" t="inlineStr">
        <is>
          <t>HSI14255</t>
        </is>
      </c>
      <c r="B99" s="220" t="inlineStr">
        <is>
          <t>SUMINISTRO Y COLOCACION DE FREGADERO DE CEMENTO : MONTAJE SOBRE MUEBLE, SELLADO PERIMETRAL, CONEXIÓN A LÍNEAS DE AGUA FRÍA Y CALIENTE, CONEXIÓN AL DRENAJE Y PRUEBA DE HERMETICIDAD. INCLUYE MATERIAL, HERRAMIENTA MENOR, MANO DE OBRA Y EQUIPO DE PROTECCIÓN PERSONAL.</t>
        </is>
      </c>
      <c r="C99" s="176" t="n">
        <v>1</v>
      </c>
      <c r="D99" s="169" t="inlineStr">
        <is>
          <t>pza</t>
        </is>
      </c>
      <c r="E99" s="44">
        <f>IF($M99="","",$M99*(1+$O$3))</f>
        <v/>
      </c>
      <c r="F99" s="44">
        <f>IF($E99="","",$E99*$O$4)</f>
        <v/>
      </c>
      <c r="G99" s="204">
        <f>IF(OR($C99="",$E99=""),"",$C99*$E99)</f>
        <v/>
      </c>
      <c r="H99" s="177" t="n"/>
      <c r="I99" s="177" t="n"/>
      <c r="J99" s="4" t="n"/>
      <c r="K99" s="172" t="n"/>
      <c r="L99" s="218" t="n"/>
      <c r="M99" s="184" t="n">
        <v>1400</v>
      </c>
      <c r="N99" s="174" t="inlineStr">
        <is>
          <t>M2</t>
        </is>
      </c>
      <c r="O99" s="174">
        <f>A99&amp;"|"&amp;N99</f>
        <v/>
      </c>
    </row>
    <row r="100" outlineLevel="1" ht="15.75" customHeight="1" s="371">
      <c r="A100" s="416" t="inlineStr">
        <is>
          <t>INSTALACION DE GAS</t>
        </is>
      </c>
      <c r="B100" s="417" t="n"/>
      <c r="C100" s="417" t="n"/>
      <c r="D100" s="417" t="n"/>
      <c r="E100" s="417" t="n"/>
      <c r="F100" s="377" t="n"/>
      <c r="G100" s="168">
        <f>SUM(G101:G101)</f>
        <v/>
      </c>
      <c r="H100" s="218" t="n"/>
      <c r="I100" s="218" t="n"/>
      <c r="J100" s="4" t="n"/>
      <c r="K100" s="146" t="n"/>
      <c r="L100" s="218" t="n"/>
      <c r="M100" s="178" t="n"/>
      <c r="N100" s="165" t="n"/>
      <c r="O100" s="165" t="n"/>
      <c r="P100" s="165" t="n"/>
      <c r="Q100" s="165" t="n"/>
      <c r="R100" s="165" t="n"/>
      <c r="S100" s="165" t="n"/>
      <c r="T100" s="165" t="n"/>
      <c r="U100" s="165" t="n"/>
      <c r="V100" s="165" t="n"/>
      <c r="W100" s="165" t="n"/>
      <c r="X100" s="165" t="n"/>
      <c r="Y100" s="165" t="n"/>
      <c r="Z100" s="165" t="n"/>
    </row>
    <row r="101" outlineLevel="2" ht="15.75" customHeight="1" s="371">
      <c r="A101" s="169" t="inlineStr">
        <is>
          <t>GAS09167</t>
        </is>
      </c>
      <c r="B101" s="220" t="inlineStr">
        <is>
          <t>SUMINISTRO E INSTALACION DE LINEA DE GAS: COLOCACION DE TUBERIA DE COBRE DE 3/4" PARED GRUESA PARA GAS EN RED DE DISTRIBUCION DE CILINDRO DE GAS DE 20 O 30 K HACIA BOILER Y ESTUFA. INCLUYE TUBERIA, CONEXIONES, REGULADOR, VALVULAS DE SEGURIDAD, MANGERAS DE BAJA PRESION, MANO DE OBRA, HERRAMIENTA MENOR.</t>
        </is>
      </c>
      <c r="C101" s="176" t="n">
        <v>1</v>
      </c>
      <c r="D101" s="169" t="inlineStr">
        <is>
          <t>LOTE</t>
        </is>
      </c>
      <c r="E101" s="44">
        <f>IF($M101="","",$M101*(1+$O$3))</f>
        <v/>
      </c>
      <c r="F101" s="44">
        <f>IF($E101="","",$E101*$O$4)</f>
        <v/>
      </c>
      <c r="G101" s="204">
        <f>IF(OR($C101="",$E101=""),"",$C101*$E101)</f>
        <v/>
      </c>
      <c r="H101" s="177" t="n"/>
      <c r="I101" s="177" t="n"/>
      <c r="J101" s="4" t="n"/>
      <c r="K101" s="172" t="n"/>
      <c r="L101" s="218" t="n"/>
      <c r="M101" s="184">
        <f>22*320</f>
        <v/>
      </c>
      <c r="N101" s="174" t="inlineStr">
        <is>
          <t>M2</t>
        </is>
      </c>
      <c r="O101" s="174">
        <f>A101&amp;"|"&amp;N101</f>
        <v/>
      </c>
      <c r="P101" s="175" t="n"/>
      <c r="Q101" s="175" t="n"/>
      <c r="R101" s="175" t="n"/>
      <c r="S101" s="175" t="n"/>
      <c r="T101" s="175" t="n"/>
      <c r="U101" s="175" t="n"/>
      <c r="V101" s="175" t="n"/>
      <c r="W101" s="175" t="n"/>
      <c r="X101" s="175" t="n"/>
      <c r="Y101" s="175" t="n"/>
      <c r="Z101" s="175" t="n"/>
    </row>
    <row r="102" outlineLevel="1" ht="15.75" customHeight="1" s="371">
      <c r="A102" s="416" t="inlineStr">
        <is>
          <t>ACABADOS</t>
        </is>
      </c>
      <c r="B102" s="417" t="n"/>
      <c r="C102" s="417" t="n"/>
      <c r="D102" s="417" t="n"/>
      <c r="E102" s="417" t="n"/>
      <c r="F102" s="377" t="n"/>
      <c r="G102" s="168">
        <f>SUM(G103:G113)</f>
        <v/>
      </c>
      <c r="H102" s="218" t="n"/>
      <c r="I102" s="218" t="n"/>
      <c r="J102" s="4" t="n"/>
      <c r="K102" s="146" t="n"/>
      <c r="L102" s="218" t="n"/>
      <c r="M102" s="178" t="n"/>
      <c r="N102" s="165" t="n"/>
      <c r="O102" s="165" t="n"/>
      <c r="P102" s="165" t="n"/>
      <c r="Q102" s="165" t="n"/>
      <c r="R102" s="165" t="n"/>
      <c r="S102" s="165" t="n"/>
      <c r="T102" s="165" t="n"/>
      <c r="U102" s="165" t="n"/>
      <c r="V102" s="165" t="n"/>
      <c r="W102" s="165" t="n"/>
      <c r="X102" s="165" t="n"/>
      <c r="Y102" s="165" t="n"/>
      <c r="Z102" s="165" t="n"/>
    </row>
    <row r="103" outlineLevel="2" ht="15.75" customHeight="1" s="371">
      <c r="A103" s="169" t="inlineStr">
        <is>
          <t>ACA09101</t>
        </is>
      </c>
      <c r="B103" s="220" t="inlineStr">
        <is>
          <t>APLANADO FINO EN MUROS INTERIORES Y EXTERIORES HASTA 3.00 M DE ALTURA CON MORTERO CEMENTO-ARENA, A PLOMO Y REGLA. INCLUYE ANDAMIOS. INCLUYE MATERIAL, HERRAMIENTA MENOR, MANO DE OBRA Y EQUIPO DE PROTECCIÓN PERSONAL.</t>
        </is>
      </c>
      <c r="C103" s="176" t="n">
        <v>197.607</v>
      </c>
      <c r="D103" s="169" t="inlineStr">
        <is>
          <t>m²</t>
        </is>
      </c>
      <c r="E103" s="44">
        <f>IF($M103="","",$M103*(1+$O$3))</f>
        <v/>
      </c>
      <c r="F103" s="44">
        <f>IF($E103="","",$E103*$O$4)</f>
        <v/>
      </c>
      <c r="G103" s="204">
        <f>IF(OR($C103="",$E103=""),"",$C103*$E103)</f>
        <v/>
      </c>
      <c r="H103" s="177" t="n"/>
      <c r="I103" s="177" t="n"/>
      <c r="J103" s="4" t="n"/>
      <c r="K103" s="172" t="n"/>
      <c r="L103" s="218" t="n"/>
      <c r="M103" s="184" t="n">
        <v>220</v>
      </c>
      <c r="N103" s="174" t="inlineStr">
        <is>
          <t>M2</t>
        </is>
      </c>
      <c r="O103" s="174">
        <f>A103&amp;"|"&amp;N103</f>
        <v/>
      </c>
      <c r="P103" s="175" t="n"/>
      <c r="Q103" s="175" t="n"/>
      <c r="R103" s="175" t="n"/>
      <c r="S103" s="175" t="n"/>
      <c r="T103" s="175" t="n"/>
      <c r="U103" s="175" t="n"/>
      <c r="V103" s="175" t="n"/>
      <c r="W103" s="175" t="n"/>
      <c r="X103" s="175" t="n"/>
      <c r="Y103" s="175" t="n"/>
      <c r="Z103" s="175" t="n"/>
    </row>
    <row r="104" outlineLevel="2" ht="15.75" customHeight="1" s="371">
      <c r="A104" s="169" t="inlineStr">
        <is>
          <t>ACA09102</t>
        </is>
      </c>
      <c r="B104" s="220" t="inlineStr">
        <is>
          <t>APLANADO FINO EN PLAFONES INTERIORES HASTA 3.00 M DE ALTURA CON MORTERO CEMENTO-ARENA. INCLUYE ANDAMIOS. INCLUYE MATERIAL, HERRAMIENTA MENOR, MANO DE OBRA Y EQUIPO DE PROTECCIÓN PERSONAL.</t>
        </is>
      </c>
      <c r="C104" s="176" t="n">
        <v>61.68</v>
      </c>
      <c r="D104" s="169" t="inlineStr">
        <is>
          <t>m²</t>
        </is>
      </c>
      <c r="E104" s="44">
        <f>IF($M104="","",$M104*(1+$O$3))</f>
        <v/>
      </c>
      <c r="F104" s="44">
        <f>IF($E104="","",$E104*$O$4)</f>
        <v/>
      </c>
      <c r="G104" s="204">
        <f>IF(OR($C104="",$E104=""),"",$C104*$E104)</f>
        <v/>
      </c>
      <c r="H104" s="177" t="n"/>
      <c r="I104" s="177" t="n"/>
      <c r="J104" s="4" t="n"/>
      <c r="K104" s="172" t="n"/>
      <c r="L104" s="218" t="n"/>
      <c r="M104" s="184" t="n">
        <v>250</v>
      </c>
      <c r="N104" s="174" t="inlineStr">
        <is>
          <t>M2</t>
        </is>
      </c>
      <c r="O104" s="174">
        <f>A104&amp;"|"&amp;N104</f>
        <v/>
      </c>
      <c r="P104" s="175" t="n"/>
      <c r="Q104" s="175" t="n"/>
      <c r="R104" s="175" t="n"/>
      <c r="S104" s="175" t="n"/>
      <c r="T104" s="175" t="n"/>
      <c r="U104" s="175" t="n"/>
      <c r="V104" s="175" t="n"/>
      <c r="W104" s="175" t="n"/>
      <c r="X104" s="175" t="n"/>
      <c r="Y104" s="175" t="n"/>
      <c r="Z104" s="175" t="n"/>
    </row>
    <row r="105" outlineLevel="2" ht="15.75" customHeight="1" s="371">
      <c r="A105" s="169" t="inlineStr">
        <is>
          <t>ACA09104</t>
        </is>
      </c>
      <c r="B105" s="220" t="inlineStr">
        <is>
          <t>EMBOQUILLADO DE VANOS DE PUERTAS Y VENTANAS. INCLUYE REGLAS, NIVELACIÓN, PLOMEADO Y PERFILADO DE ARISTAS. INCLUYE MATERIAL, HERRAMIENTA MENOR, MANO DE OBRA Y EQUIPO DE PROTECCIÓN PERSONAL.</t>
        </is>
      </c>
      <c r="C105" s="176" t="n">
        <v>54</v>
      </c>
      <c r="D105" s="169" t="inlineStr">
        <is>
          <t>ml</t>
        </is>
      </c>
      <c r="E105" s="44">
        <f>IF($M105="","",$M105*(1+$O$3))</f>
        <v/>
      </c>
      <c r="F105" s="44">
        <f>IF($E105="","",$E105*$O$4)</f>
        <v/>
      </c>
      <c r="G105" s="204">
        <f>IF(OR($C105="",$E105=""),"",$C105*$E105)</f>
        <v/>
      </c>
      <c r="H105" s="177" t="n"/>
      <c r="I105" s="177" t="inlineStr">
        <is>
          <t>Falta cuantificar del plano arquitectónico REV.03.</t>
        </is>
      </c>
      <c r="J105" s="4" t="n"/>
      <c r="K105" s="172" t="inlineStr">
        <is>
          <t>MODIFICADO</t>
        </is>
      </c>
      <c r="L105" s="218" t="n"/>
      <c r="M105" s="184" t="n">
        <v>100</v>
      </c>
      <c r="N105" s="174" t="inlineStr">
        <is>
          <t>M2</t>
        </is>
      </c>
      <c r="O105" s="174">
        <f>A105&amp;"|"&amp;N105</f>
        <v/>
      </c>
      <c r="P105" s="175" t="n"/>
      <c r="Q105" s="175" t="n"/>
      <c r="R105" s="175" t="n"/>
      <c r="S105" s="175" t="n"/>
      <c r="T105" s="175" t="n"/>
      <c r="U105" s="175" t="n"/>
      <c r="V105" s="175" t="n"/>
      <c r="W105" s="175" t="n"/>
      <c r="X105" s="175" t="n"/>
      <c r="Y105" s="175" t="n"/>
      <c r="Z105" s="175" t="n"/>
    </row>
    <row r="106" outlineLevel="2" ht="15.75" customHeight="1" s="371">
      <c r="A106" s="169" t="inlineStr">
        <is>
          <t>ACA09105</t>
        </is>
      </c>
      <c r="B106" s="220" t="inlineStr">
        <is>
          <t>SUMINISTRO Y COLOCACIÓN DE PISO CERÁMICO DE LINEA ECONÓMICA EN INTERIORES. INCLUYE ADHESIVO PARA PISO, SEPARADORES, BOQUILLA, CORTES, NIVELACIÓN Y LIMPIEZA. INCLUYE MATERIAL, HERRAMIENTA MENOR, MANO DE OBRA Y EQUIPO DE PROTECCIÓN PERSONAL.</t>
        </is>
      </c>
      <c r="C106" s="176" t="n">
        <v>62.12</v>
      </c>
      <c r="D106" s="169" t="inlineStr">
        <is>
          <t>m²</t>
        </is>
      </c>
      <c r="E106" s="44">
        <f>IF($M106="","",$M106*(1+$O$3))</f>
        <v/>
      </c>
      <c r="F106" s="44">
        <f>IF($E106="","",$E106*$O$4)</f>
        <v/>
      </c>
      <c r="G106" s="204">
        <f>IF(OR($C106="",$E106=""),"",$C106*$E106)</f>
        <v/>
      </c>
      <c r="H106" s="177" t="n"/>
      <c r="I106" s="177" t="inlineStr">
        <is>
          <t>Se debe definir el FORMATO y el MODELO de la pieza antes de comprar. Falta cuantificar y cotizar.</t>
        </is>
      </c>
      <c r="J106" s="4" t="n"/>
      <c r="K106" s="172" t="inlineStr">
        <is>
          <t>MODIFICADO, FALTA ANTID</t>
        </is>
      </c>
      <c r="L106" s="218" t="n"/>
      <c r="M106" s="184" t="n">
        <v>620</v>
      </c>
      <c r="N106" s="174" t="inlineStr">
        <is>
          <t>M2</t>
        </is>
      </c>
      <c r="O106" s="174">
        <f>A106&amp;"|"&amp;N106</f>
        <v/>
      </c>
      <c r="P106" s="175" t="n"/>
      <c r="Q106" s="175" t="n"/>
      <c r="R106" s="175" t="n"/>
      <c r="S106" s="175" t="n"/>
      <c r="T106" s="175" t="n"/>
      <c r="U106" s="175" t="n"/>
      <c r="V106" s="175" t="n"/>
      <c r="W106" s="175" t="n"/>
      <c r="X106" s="175" t="n"/>
      <c r="Y106" s="175" t="n"/>
      <c r="Z106" s="175" t="n"/>
    </row>
    <row r="107" outlineLevel="2" ht="15.75" customHeight="1" s="371">
      <c r="A107" s="169" t="inlineStr">
        <is>
          <t>ACA09106</t>
        </is>
      </c>
      <c r="B107" s="220" t="inlineStr">
        <is>
          <t>SUMINISTRO Y COLOCACIÓN DE ZOCLO CERÁMICO EN INTERIORES. INCLUYE ADHESIVO, SEPARADORES, BOQUILLA Y CORTES. INCLUYE MATERIAL, HERRAMIENTA MENOR, MANO DE OBRA Y EQUIPO DE PROTECCIÓN PERSONAL.</t>
        </is>
      </c>
      <c r="C107" s="176" t="n">
        <v>53.7</v>
      </c>
      <c r="D107" s="169" t="inlineStr">
        <is>
          <t>ml</t>
        </is>
      </c>
      <c r="E107" s="44">
        <f>IF($M107="","",$M107*(1+$O$3))</f>
        <v/>
      </c>
      <c r="F107" s="44">
        <f>IF($E107="","",$E107*$O$4)</f>
        <v/>
      </c>
      <c r="G107" s="204">
        <f>IF(OR($C107="",$E107=""),"",$C107*$E107)</f>
        <v/>
      </c>
      <c r="H107" s="177" t="n"/>
      <c r="I107" s="177" t="inlineStr">
        <is>
          <t>Se debe definir el FORMATO y el MODELO de la pieza antes de comprar. Falta cuantificar y cotizar.</t>
        </is>
      </c>
      <c r="J107" s="4" t="n"/>
      <c r="K107" s="172" t="inlineStr">
        <is>
          <t>MODIFICADO</t>
        </is>
      </c>
      <c r="L107" s="218" t="n"/>
      <c r="M107" s="184" t="n">
        <v>220</v>
      </c>
      <c r="N107" s="174" t="inlineStr">
        <is>
          <t>M2</t>
        </is>
      </c>
      <c r="O107" s="174">
        <f>A107&amp;"|"&amp;N107</f>
        <v/>
      </c>
      <c r="P107" s="175" t="n"/>
      <c r="Q107" s="175" t="n"/>
      <c r="R107" s="175" t="n"/>
      <c r="S107" s="175" t="n"/>
      <c r="T107" s="175" t="n"/>
      <c r="U107" s="175" t="n"/>
      <c r="V107" s="175" t="n"/>
      <c r="W107" s="175" t="n"/>
      <c r="X107" s="175" t="n"/>
      <c r="Y107" s="175" t="n"/>
      <c r="Z107" s="175" t="n"/>
    </row>
    <row r="108" outlineLevel="2" ht="15.75" customHeight="1" s="371">
      <c r="A108" s="169" t="inlineStr">
        <is>
          <t>ACA09107</t>
        </is>
      </c>
      <c r="B108" s="220" t="inlineStr">
        <is>
          <t>SUMINISTRO Y COLOCACIÓN DE AZULEJO EN MUROS DE SANITARIO, ÚNICAMENTE EN LAS CARAS QUE RECIBEN AGUA. INCLUYE ADHESIVO PARA MURO, SEPARADORES, BOQUILLA, CORTES Y REMATES. INCLUYE MATERIAL, HERRAMIENTA MENOR, MANO DE OBRA Y EQUIPO DE PROTECCIÓN PERSONAL.</t>
        </is>
      </c>
      <c r="C108" s="176" t="n">
        <v>9.449999999999999</v>
      </c>
      <c r="D108" s="169" t="inlineStr">
        <is>
          <t>m²</t>
        </is>
      </c>
      <c r="E108" s="44">
        <f>IF($M108="","",$M108*(1+$O$3))</f>
        <v/>
      </c>
      <c r="F108" s="44">
        <f>IF($E108="","",$E108*$O$4)</f>
        <v/>
      </c>
      <c r="G108" s="204">
        <f>IF(OR($C108="",$E108=""),"",$C108*$E108)</f>
        <v/>
      </c>
      <c r="H108" s="177" t="n"/>
      <c r="I108" s="177" t="inlineStr">
        <is>
          <t>Se debe definir el FORMATO y el MODELO de la pieza antes de comprar. Solo en las caras del baño que reciben agua, no en todo el muro.</t>
        </is>
      </c>
      <c r="J108" s="4" t="n"/>
      <c r="K108" s="172" t="inlineStr">
        <is>
          <t>MODIFICADO</t>
        </is>
      </c>
      <c r="L108" s="218" t="n"/>
      <c r="M108" s="184" t="n">
        <v>600</v>
      </c>
      <c r="N108" s="174" t="inlineStr">
        <is>
          <t>M2</t>
        </is>
      </c>
      <c r="O108" s="174">
        <f>A108&amp;"|"&amp;N108</f>
        <v/>
      </c>
      <c r="P108" s="175" t="n"/>
      <c r="Q108" s="175" t="n"/>
      <c r="R108" s="175" t="n"/>
      <c r="S108" s="175" t="n"/>
      <c r="T108" s="175" t="n"/>
      <c r="U108" s="175" t="n"/>
      <c r="V108" s="175" t="n"/>
      <c r="W108" s="175" t="n"/>
      <c r="X108" s="175" t="n"/>
      <c r="Y108" s="175" t="n"/>
      <c r="Z108" s="175" t="n"/>
    </row>
    <row r="109" outlineLevel="2" ht="15.75" customHeight="1" s="371">
      <c r="A109" s="169" t="inlineStr">
        <is>
          <t>ACA09108</t>
        </is>
      </c>
      <c r="B109" s="220" t="inlineStr">
        <is>
          <t>SUMINISTRO Y COLOCACIÓN DE RECUBRIMIENTO PORCELÁNICO EN MURO DE COCINA (SALPICADERO), ÚNICAMENTE EN LA CARA QUE RECIBE GRASA Y HUMEDAD. INCLUYE ADHESIVO, SEPARADORES, BOQUILLA Y CORTES. INCLUYE MATERIAL, HERRAMIENTA MENOR, MANO DE OBRA Y EQUIPO DE PROTECCIÓN PERSONAL.</t>
        </is>
      </c>
      <c r="C109" s="176" t="n">
        <v>5.25</v>
      </c>
      <c r="D109" s="169" t="inlineStr">
        <is>
          <t>m²</t>
        </is>
      </c>
      <c r="E109" s="44">
        <f>IF($M109="","",$M109*(1+$O$3))</f>
        <v/>
      </c>
      <c r="F109" s="44">
        <f>IF($E109="","",$E109*$O$4)</f>
        <v/>
      </c>
      <c r="G109" s="204">
        <f>IF(OR($C109="",$E109=""),"",$C109*$E109)</f>
        <v/>
      </c>
      <c r="H109" s="177" t="n"/>
      <c r="I109" s="177" t="inlineStr">
        <is>
          <t>Se debe definir el FORMATO y el MODELO de la pieza antes de comprar. Solo la cara de la cocina expuesta a grasa y humedad.</t>
        </is>
      </c>
      <c r="J109" s="4" t="n"/>
      <c r="K109" s="172" t="inlineStr">
        <is>
          <t>MODIFICADO</t>
        </is>
      </c>
      <c r="L109" s="218" t="n"/>
      <c r="M109" s="184">
        <f>2500/4</f>
        <v/>
      </c>
      <c r="N109" s="174" t="inlineStr">
        <is>
          <t>M2</t>
        </is>
      </c>
      <c r="O109" s="174">
        <f>A109&amp;"|"&amp;N109</f>
        <v/>
      </c>
      <c r="P109" s="175" t="n"/>
      <c r="Q109" s="175" t="n"/>
      <c r="R109" s="175" t="n"/>
      <c r="S109" s="175" t="n"/>
      <c r="T109" s="175" t="n"/>
      <c r="U109" s="175" t="n"/>
      <c r="V109" s="175" t="n"/>
      <c r="W109" s="175" t="n"/>
      <c r="X109" s="175" t="n"/>
      <c r="Y109" s="175" t="n"/>
      <c r="Z109" s="175" t="n"/>
    </row>
    <row r="110" outlineLevel="2" ht="15.75" customHeight="1" s="371">
      <c r="A110" s="169" t="inlineStr">
        <is>
          <t>ACA09109</t>
        </is>
      </c>
      <c r="B110" s="220" t="inlineStr">
        <is>
          <t>SUMINISTRO Y APLICACIÓN DE PINTURA VINÍLICA EN MUROS INTERIORES Y EXTERIORES A DOS MANOS. INCLUYE SELLADOR, RESANES, HERRAMIENTA Y ANDAMIOS. INCLUYE MATERIAL, HERRAMIENTA MENOR, MANO DE OBRA Y EQUIPO DE PROTECCIÓN PERSONAL. TRABAJO ENTRE 3.00 Y 6.00 M DE ALTURA.</t>
        </is>
      </c>
      <c r="C110" s="176" t="n">
        <v>186.64</v>
      </c>
      <c r="D110" s="169" t="inlineStr">
        <is>
          <t>m²</t>
        </is>
      </c>
      <c r="E110" s="44">
        <f>IF($M110="","",$M110*(1+$O$3))</f>
        <v/>
      </c>
      <c r="F110" s="44">
        <f>IF($E110="","",$E110*$O$4)</f>
        <v/>
      </c>
      <c r="G110" s="204">
        <f>IF(OR($C110="",$E110=""),"",$C110*$E110)</f>
        <v/>
      </c>
      <c r="H110" s="177" t="n"/>
      <c r="I110" s="177" t="inlineStr">
        <is>
          <t>Falta cuantificar.</t>
        </is>
      </c>
      <c r="J110" s="4" t="n"/>
      <c r="K110" s="172" t="inlineStr">
        <is>
          <t>MODIFICADO</t>
        </is>
      </c>
      <c r="L110" s="218" t="n"/>
      <c r="M110" s="184" t="n">
        <v>140</v>
      </c>
      <c r="N110" s="174" t="inlineStr">
        <is>
          <t>M2</t>
        </is>
      </c>
      <c r="O110" s="174">
        <f>A110&amp;"|"&amp;N110</f>
        <v/>
      </c>
      <c r="P110" s="175" t="n"/>
      <c r="Q110" s="175" t="n"/>
      <c r="R110" s="175" t="n"/>
      <c r="S110" s="175" t="n"/>
      <c r="T110" s="175" t="n"/>
      <c r="U110" s="175" t="n"/>
      <c r="V110" s="175" t="n"/>
      <c r="W110" s="175" t="n"/>
      <c r="X110" s="175" t="n"/>
      <c r="Y110" s="175" t="n"/>
      <c r="Z110" s="175" t="n"/>
    </row>
    <row r="111" outlineLevel="2" ht="15.75" customHeight="1" s="371">
      <c r="A111" s="169" t="inlineStr">
        <is>
          <t>ACA09110</t>
        </is>
      </c>
      <c r="B111" s="220" t="inlineStr">
        <is>
          <t>SUMINISTRO Y APLICACIÓN DE PINTURA VINÍLICA EN PLAFONES INTERIORES A DOS MANOS. INCLUYE SELLADOR, RESANES, HERRAMIENTA Y ANDAMIOS. INCLUYE MATERIAL, HERRAMIENTA MENOR, MANO DE OBRA Y EQUIPO DE PROTECCIÓN PERSONAL.</t>
        </is>
      </c>
      <c r="C111" s="176" t="n">
        <v>61.68</v>
      </c>
      <c r="D111" s="169" t="inlineStr">
        <is>
          <t>m²</t>
        </is>
      </c>
      <c r="E111" s="44">
        <f>IF($M111="","",$M111*(1+$O$3))</f>
        <v/>
      </c>
      <c r="F111" s="44">
        <f>IF($E111="","",$E111*$O$4)</f>
        <v/>
      </c>
      <c r="G111" s="204">
        <f>IF(OR($C111="",$E111=""),"",$C111*$E111)</f>
        <v/>
      </c>
      <c r="H111" s="177" t="n"/>
      <c r="I111" s="177" t="inlineStr">
        <is>
          <t>Falta cuantificar.</t>
        </is>
      </c>
      <c r="J111" s="4" t="n"/>
      <c r="K111" s="172" t="inlineStr">
        <is>
          <t>MODIFICADO</t>
        </is>
      </c>
      <c r="L111" s="218" t="n"/>
      <c r="M111" s="184" t="n">
        <v>171.25</v>
      </c>
      <c r="N111" s="174" t="inlineStr">
        <is>
          <t>M2</t>
        </is>
      </c>
      <c r="O111" s="174">
        <f>A111&amp;"|"&amp;N111</f>
        <v/>
      </c>
      <c r="P111" s="175" t="n"/>
      <c r="Q111" s="175" t="n"/>
      <c r="R111" s="175" t="n"/>
      <c r="S111" s="175" t="n"/>
      <c r="T111" s="175" t="n"/>
      <c r="U111" s="175" t="n"/>
      <c r="V111" s="175" t="n"/>
      <c r="W111" s="175" t="n"/>
      <c r="X111" s="175" t="n"/>
      <c r="Y111" s="175" t="n"/>
      <c r="Z111" s="175" t="n"/>
    </row>
    <row r="112" outlineLevel="2" ht="15.75" customHeight="1" s="371">
      <c r="A112" s="169" t="inlineStr">
        <is>
          <t>ACA09987</t>
        </is>
      </c>
      <c r="B112" s="220" t="inlineStr">
        <is>
          <t>SUMINISTRO Y COLOCACION DE FACHALETA DE PIERDA. INCLUYE PIEDRIN A ELECCION DEL CLIENTE, MORTERO/ADHESIVO, SEPARADORES, NIVELACION, SELLADOR, HERRAMIENTA, ESCALERA Y ANDAMIOS. INCLUYE MATERIAL, HERRAMIENTA MENOR, MANO DE OBRA Y EQUIPO DE PROTECCIÓN PERSONAL.</t>
        </is>
      </c>
      <c r="C112" s="176" t="n">
        <v>9.51</v>
      </c>
      <c r="D112" s="169" t="inlineStr">
        <is>
          <t>m²</t>
        </is>
      </c>
      <c r="E112" s="44">
        <f>IF($M112="","",$M112*(1+$O$3))</f>
        <v/>
      </c>
      <c r="F112" s="44">
        <f>IF($E112="","",$E112*$O$4)</f>
        <v/>
      </c>
      <c r="G112" s="204">
        <f>IF(OR($C112="",$E112=""),"",$C112*$E112)</f>
        <v/>
      </c>
      <c r="H112" s="177" t="n"/>
      <c r="I112" s="177" t="n"/>
      <c r="J112" s="4" t="n"/>
      <c r="K112" s="172" t="n"/>
      <c r="L112" s="218" t="n"/>
      <c r="M112" s="184" t="n">
        <v>550</v>
      </c>
      <c r="N112" s="174" t="inlineStr">
        <is>
          <t>M2</t>
        </is>
      </c>
      <c r="O112" s="174">
        <f>A112&amp;"|"&amp;N112</f>
        <v/>
      </c>
      <c r="P112" s="175" t="n"/>
      <c r="Q112" s="175" t="n"/>
      <c r="R112" s="175" t="n"/>
      <c r="S112" s="175" t="n"/>
      <c r="T112" s="175" t="n"/>
      <c r="U112" s="175" t="n"/>
      <c r="V112" s="175" t="n"/>
      <c r="W112" s="175" t="n"/>
      <c r="X112" s="175" t="n"/>
      <c r="Y112" s="175" t="n"/>
      <c r="Z112" s="175" t="n"/>
    </row>
    <row r="113" outlineLevel="2" ht="15.75" customHeight="1" s="371">
      <c r="A113" s="182" t="inlineStr">
        <is>
          <t>ACA09112</t>
        </is>
      </c>
      <c r="B113" s="180" t="inlineStr">
        <is>
          <t>LIMPIEZA GRUESA Y FINA DE OBRA. INCLUYE ÁCIDO MURIÁTICO, DESENGRASANTES, ESCOBAS, ESPÁTULAS Y JALADORES. INCLUYE MATERIAL, HERRAMIENTA MENOR, MANO DE OBRA Y EQUIPO DE PROTECCIÓN PERSONAL.</t>
        </is>
      </c>
      <c r="C113" s="181" t="n">
        <v>1</v>
      </c>
      <c r="D113" s="182" t="inlineStr">
        <is>
          <t>lote</t>
        </is>
      </c>
      <c r="E113" s="183">
        <f>IF($M113="","",$M113*(1+$O$3))</f>
        <v/>
      </c>
      <c r="F113" s="183">
        <f>IF($E113="","",$E113*$O$4)</f>
        <v/>
      </c>
      <c r="G113" s="204">
        <f>IF(OR($C113="",$E113=""),"",$C113*$E113)</f>
        <v/>
      </c>
      <c r="H113" s="177" t="n"/>
      <c r="I113" s="177" t="inlineStr">
        <is>
          <t>Precio de referencia PRE2245 · CASA 256.</t>
        </is>
      </c>
      <c r="J113" s="4" t="n"/>
      <c r="K113" s="172" t="n"/>
      <c r="L113" s="218" t="n"/>
      <c r="M113" s="184" t="n">
        <v>5500</v>
      </c>
      <c r="N113" s="174" t="inlineStr">
        <is>
          <t>M2</t>
        </is>
      </c>
      <c r="O113" s="174">
        <f>A113&amp;"|"&amp;N113</f>
        <v/>
      </c>
      <c r="P113" s="175" t="n"/>
      <c r="Q113" s="175" t="n"/>
      <c r="R113" s="175" t="n"/>
      <c r="S113" s="175" t="n"/>
      <c r="T113" s="175" t="n"/>
      <c r="U113" s="175" t="n"/>
      <c r="V113" s="175" t="n"/>
      <c r="W113" s="175" t="n"/>
      <c r="X113" s="175" t="n"/>
      <c r="Y113" s="175" t="n"/>
      <c r="Z113" s="175" t="n"/>
    </row>
    <row r="114" outlineLevel="1" ht="15.75" customHeight="1" s="371">
      <c r="A114" s="418" t="inlineStr">
        <is>
          <t>CANCELERIA</t>
        </is>
      </c>
      <c r="B114" s="417" t="n"/>
      <c r="C114" s="417" t="n"/>
      <c r="D114" s="417" t="n"/>
      <c r="E114" s="417" t="n"/>
      <c r="F114" s="377" t="n"/>
      <c r="G114" s="207">
        <f>SUM(G115:G118)</f>
        <v/>
      </c>
      <c r="H114" s="218" t="n"/>
      <c r="I114" s="218" t="n"/>
      <c r="J114" s="218" t="n"/>
      <c r="K114" s="218" t="n"/>
      <c r="L114" s="218" t="n"/>
      <c r="M114" s="218" t="n"/>
      <c r="N114" s="218" t="n"/>
      <c r="O114" s="218" t="n"/>
      <c r="P114" s="218" t="n"/>
      <c r="Q114" s="218" t="n"/>
      <c r="R114" s="218" t="n"/>
      <c r="S114" s="218" t="n"/>
      <c r="T114" s="218" t="n"/>
      <c r="U114" s="218" t="n"/>
      <c r="V114" s="218" t="n"/>
      <c r="W114" s="218" t="n"/>
      <c r="X114" s="218" t="n"/>
      <c r="Y114" s="218" t="n"/>
      <c r="Z114" s="218" t="n"/>
    </row>
    <row r="115" outlineLevel="2" ht="15.75" customHeight="1" s="371">
      <c r="A115" s="208" t="inlineStr">
        <is>
          <t>CNL08221</t>
        </is>
      </c>
      <c r="B115" s="220" t="inlineStr">
        <is>
          <t>SUMINISTRO Y COLOCACION DE VENTANA, FIJO/CORREDIZA EN SALA DE 1.50 M  X 2.10 M, CRISTAL CLARO 5MM, ALUMINIO NEGRO DE LINEA ECONOMICA, HERRAJES, FELPAS, SILICON, HERRAMIENTA Y MANO DE OBRA.</t>
        </is>
      </c>
      <c r="C115" s="209" t="n">
        <v>2</v>
      </c>
      <c r="D115" s="208" t="inlineStr">
        <is>
          <t>pza</t>
        </is>
      </c>
      <c r="E115" s="210">
        <f>IF($M115="","",$M115*(1+$O$3))</f>
        <v/>
      </c>
      <c r="F115" s="210">
        <f>IF($E115="","",$E115*$O$4)</f>
        <v/>
      </c>
      <c r="G115" s="211">
        <f>IF(OR($C115="",$E115=""),"",$C115*$E115)</f>
        <v/>
      </c>
      <c r="H115" s="212" t="n"/>
      <c r="I115" s="217" t="inlineStr">
        <is>
          <t>TIMY PRECIOOO!!!!!</t>
        </is>
      </c>
      <c r="J115" s="218" t="n"/>
      <c r="K115" s="212" t="n"/>
      <c r="L115" s="218" t="n"/>
      <c r="M115" s="219" t="n">
        <v>5915.21</v>
      </c>
      <c r="N115" s="215" t="inlineStr">
        <is>
          <t>M2</t>
        </is>
      </c>
      <c r="O115" s="215">
        <f>A115&amp;"|"&amp;N115</f>
        <v/>
      </c>
      <c r="P115" s="218" t="n"/>
      <c r="Q115" s="218" t="n"/>
      <c r="R115" s="218" t="n"/>
      <c r="S115" s="218" t="n"/>
      <c r="T115" s="218" t="n"/>
      <c r="U115" s="218" t="n"/>
      <c r="V115" s="218" t="n"/>
      <c r="W115" s="218" t="n"/>
      <c r="X115" s="218" t="n"/>
      <c r="Y115" s="218" t="n"/>
      <c r="Z115" s="218" t="n"/>
    </row>
    <row r="116" outlineLevel="2" ht="15.75" customHeight="1" s="371">
      <c r="A116" s="208" t="inlineStr">
        <is>
          <t>CNL08222</t>
        </is>
      </c>
      <c r="B116" s="220" t="inlineStr">
        <is>
          <t>SUMINISTRO Y COLOCACION DE VENTANA, FIJO/CORREDIZA EN SANITARIO DE 0.60 M  X 0.90 M, CRISTAL ESMERILADO 5MM, ALUMINIO NEGRO DE LINEA ECONOMICA, HERRAJES, FELPAS, SILICON, HERRAMIENTA Y MANO DE OBRA.</t>
        </is>
      </c>
      <c r="C116" s="209" t="n">
        <v>1</v>
      </c>
      <c r="D116" s="208" t="inlineStr">
        <is>
          <t>pza</t>
        </is>
      </c>
      <c r="E116" s="210">
        <f>IF($M116="","",$M116*(1+$O$3))</f>
        <v/>
      </c>
      <c r="F116" s="210">
        <f>IF($E116="","",$E116*$O$4)</f>
        <v/>
      </c>
      <c r="G116" s="211">
        <f>IF(OR($C116="",$E116=""),"",$C116*$E116)</f>
        <v/>
      </c>
      <c r="H116" s="212" t="n"/>
      <c r="I116" s="217" t="inlineStr">
        <is>
          <t>TIMY PRECIOOO!!!!!</t>
        </is>
      </c>
      <c r="J116" s="218" t="n"/>
      <c r="K116" s="212" t="n"/>
      <c r="L116" s="218" t="n"/>
      <c r="M116" s="219" t="n">
        <v>2654.25</v>
      </c>
      <c r="N116" s="215" t="inlineStr">
        <is>
          <t>M2</t>
        </is>
      </c>
      <c r="O116" s="215">
        <f>A116&amp;"|"&amp;N116</f>
        <v/>
      </c>
      <c r="P116" s="218" t="n"/>
      <c r="Q116" s="218" t="n"/>
      <c r="R116" s="218" t="n"/>
      <c r="S116" s="218" t="n"/>
      <c r="T116" s="218" t="n"/>
      <c r="U116" s="218" t="n"/>
      <c r="V116" s="218" t="n"/>
      <c r="W116" s="218" t="n"/>
      <c r="X116" s="218" t="n"/>
      <c r="Y116" s="218" t="n"/>
      <c r="Z116" s="218" t="n"/>
    </row>
    <row r="117" outlineLevel="2" ht="15.75" customHeight="1" s="371">
      <c r="A117" s="208" t="inlineStr">
        <is>
          <t>CNL08223</t>
        </is>
      </c>
      <c r="B117" s="220" t="inlineStr">
        <is>
          <t>SUMINISTRO Y COLOCACION DE VENTANAL, FIJO/CORREDIZA EN RECAMARAS DE 2.05 M  X 2.50 M, CRISTAL CLARO 6 MM, ALUMINIO NEGRO DE 2", HERRAJES, FELPAS, SILICON, HERRAMIENTA Y MANO DE OBRA.</t>
        </is>
      </c>
      <c r="C117" s="209" t="n">
        <v>2</v>
      </c>
      <c r="D117" s="208" t="inlineStr">
        <is>
          <t>pza</t>
        </is>
      </c>
      <c r="E117" s="210">
        <f>IF($M117="","",$M117*(1+$O$3))</f>
        <v/>
      </c>
      <c r="F117" s="210">
        <f>IF($E117="","",$E117*$O$4)</f>
        <v/>
      </c>
      <c r="G117" s="211">
        <f>IF(OR($C117="",$E117=""),"",$C117*$E117)</f>
        <v/>
      </c>
      <c r="H117" s="212" t="n"/>
      <c r="I117" s="217" t="inlineStr">
        <is>
          <t>TIMY PRECIOOO!!!!!</t>
        </is>
      </c>
      <c r="J117" s="218" t="n"/>
      <c r="K117" s="212" t="n"/>
      <c r="L117" s="218" t="n"/>
      <c r="M117" s="219" t="n">
        <v>9800</v>
      </c>
      <c r="N117" s="215" t="inlineStr">
        <is>
          <t>M2</t>
        </is>
      </c>
      <c r="O117" s="215">
        <f>A117&amp;"|"&amp;N117</f>
        <v/>
      </c>
      <c r="P117" s="218" t="n"/>
      <c r="Q117" s="218" t="n"/>
      <c r="R117" s="218" t="n"/>
      <c r="S117" s="218" t="n"/>
      <c r="T117" s="218" t="n"/>
      <c r="U117" s="218" t="n"/>
      <c r="V117" s="218" t="n"/>
      <c r="W117" s="218" t="n"/>
      <c r="X117" s="218" t="n"/>
      <c r="Y117" s="218" t="n"/>
      <c r="Z117" s="218" t="n"/>
    </row>
    <row r="118" outlineLevel="2" ht="15.75" customHeight="1" s="371">
      <c r="A118" s="208" t="inlineStr">
        <is>
          <t>CNL08224</t>
        </is>
      </c>
      <c r="B118" s="220" t="inlineStr">
        <is>
          <t>SUMINISTRO Y COLOCACION DE PUERTA CORREDIZA EN AREA DE LAVADO DE 1.80 M  X 2.50 M, CRISTAL ESMERILADO 6 MM, ALUMINIO NEGRO DE 2", HERRAJES, FELPAS, SILICON, HERRAMIENTA Y MANO DE OBRA.</t>
        </is>
      </c>
      <c r="C118" s="209" t="n">
        <v>1</v>
      </c>
      <c r="D118" s="208" t="inlineStr">
        <is>
          <t>pza</t>
        </is>
      </c>
      <c r="E118" s="210">
        <f>IF($M118="","",$M118*(1+$O$3))</f>
        <v/>
      </c>
      <c r="F118" s="210">
        <f>IF($E118="","",$E118*$O$4)</f>
        <v/>
      </c>
      <c r="G118" s="211">
        <f>IF(OR($C118="",$E118=""),"",$C118*$E118)</f>
        <v/>
      </c>
      <c r="H118" s="212" t="n"/>
      <c r="I118" s="217" t="inlineStr">
        <is>
          <t>TIMY PRECIOOO!!!!!</t>
        </is>
      </c>
      <c r="J118" s="218" t="n"/>
      <c r="K118" s="212" t="n"/>
      <c r="L118" s="218" t="n"/>
      <c r="M118" s="219" t="n">
        <v>9000</v>
      </c>
      <c r="N118" s="215" t="inlineStr">
        <is>
          <t>M2</t>
        </is>
      </c>
      <c r="O118" s="215">
        <f>A118&amp;"|"&amp;N118</f>
        <v/>
      </c>
      <c r="P118" s="218" t="n"/>
      <c r="Q118" s="218" t="n"/>
      <c r="R118" s="218" t="n"/>
      <c r="S118" s="218" t="n"/>
      <c r="T118" s="218" t="n"/>
      <c r="U118" s="218" t="n"/>
      <c r="V118" s="218" t="n"/>
      <c r="W118" s="218" t="n"/>
      <c r="X118" s="218" t="n"/>
      <c r="Y118" s="218" t="n"/>
      <c r="Z118" s="218" t="n"/>
    </row>
    <row r="119" outlineLevel="1" ht="15.75" customHeight="1" s="371">
      <c r="A119" s="418" t="inlineStr">
        <is>
          <t>CARPINTERIA</t>
        </is>
      </c>
      <c r="B119" s="417" t="n"/>
      <c r="C119" s="417" t="n"/>
      <c r="D119" s="417" t="n"/>
      <c r="E119" s="417" t="n"/>
      <c r="F119" s="377" t="n"/>
      <c r="G119" s="207">
        <f>SUM(G120:G122)</f>
        <v/>
      </c>
      <c r="H119" s="218" t="n"/>
      <c r="I119" s="218" t="n"/>
      <c r="J119" s="218" t="n"/>
      <c r="K119" s="218" t="n"/>
      <c r="L119" s="218" t="n"/>
      <c r="M119" s="218" t="n"/>
      <c r="N119" s="218" t="n"/>
      <c r="O119" s="218" t="n"/>
      <c r="P119" s="218" t="n"/>
      <c r="Q119" s="218" t="n"/>
      <c r="R119" s="218" t="n"/>
      <c r="S119" s="218" t="n"/>
      <c r="T119" s="218" t="n"/>
      <c r="U119" s="218" t="n"/>
      <c r="V119" s="218" t="n"/>
      <c r="W119" s="218" t="n"/>
      <c r="X119" s="218" t="n"/>
      <c r="Y119" s="218" t="n"/>
      <c r="Z119" s="218" t="n"/>
    </row>
    <row r="120" outlineLevel="2" ht="15.75" customHeight="1" s="371">
      <c r="A120" s="208" t="inlineStr">
        <is>
          <t>CAR09181</t>
        </is>
      </c>
      <c r="B120" s="220" t="inlineStr">
        <is>
          <t>SUMINSITRO Y COLOCACION DE PUERTA PRINCIPAL,  MADERA DE PINO FORRADA CON ACABADO NOGAL Y TRATAMIENTO EXTERIOR CON SELLADOR POLIURETANO  , 1.00 M  X 2.50 M, INCLUYE MARCO, CHAPA, BISAGRAS, MATERIAL, MONTAJE, HERRAMIENTA Y MANO DE OBRA.</t>
        </is>
      </c>
      <c r="C120" s="209" t="n">
        <v>1</v>
      </c>
      <c r="D120" s="208" t="inlineStr">
        <is>
          <t>pza</t>
        </is>
      </c>
      <c r="E120" s="210">
        <f>IF($M120="","",$M120*(1+$O$3))</f>
        <v/>
      </c>
      <c r="F120" s="210">
        <f>IF($E120="","",$E120*$O$4)</f>
        <v/>
      </c>
      <c r="G120" s="211">
        <f>IF(OR($C120="",$E120=""),"",$C120*$E120)</f>
        <v/>
      </c>
      <c r="H120" s="212" t="n"/>
      <c r="I120" s="217" t="n"/>
      <c r="J120" s="218" t="n"/>
      <c r="K120" s="212" t="n"/>
      <c r="L120" s="218" t="n"/>
      <c r="M120" s="219" t="n">
        <v>6500</v>
      </c>
      <c r="N120" s="215" t="inlineStr">
        <is>
          <t>M2</t>
        </is>
      </c>
      <c r="O120" s="215">
        <f>A120&amp;"|"&amp;N120</f>
        <v/>
      </c>
      <c r="P120" s="218" t="n"/>
      <c r="Q120" s="218" t="n"/>
      <c r="R120" s="218" t="n"/>
      <c r="S120" s="218" t="n"/>
      <c r="T120" s="218" t="n"/>
      <c r="U120" s="218" t="n"/>
      <c r="V120" s="218" t="n"/>
      <c r="W120" s="218" t="n"/>
      <c r="X120" s="218" t="n"/>
      <c r="Y120" s="218" t="n"/>
      <c r="Z120" s="218" t="n"/>
    </row>
    <row r="121" outlineLevel="2" ht="15.75" customHeight="1" s="371">
      <c r="A121" s="208" t="inlineStr">
        <is>
          <t>CAR09182</t>
        </is>
      </c>
      <c r="B121" s="220" t="inlineStr">
        <is>
          <t>SUMINSITRO Y COLOCACION DE PUERTA DE INTERCOMUNICACION DE MADERA DE PINO 0.80 M  X 2.50 M, INCLUYE MARCO, CHAPA, BISAGRAS, MATERIAL, MONTAJE, HERRAMIENTA Y MANO DE OBRA.</t>
        </is>
      </c>
      <c r="C121" s="209" t="n">
        <v>3</v>
      </c>
      <c r="D121" s="208" t="inlineStr">
        <is>
          <t>pza</t>
        </is>
      </c>
      <c r="E121" s="210">
        <f>IF($M121="","",$M121*(1+$O$3))</f>
        <v/>
      </c>
      <c r="F121" s="210">
        <f>IF($E121="","",$E121*$O$4)</f>
        <v/>
      </c>
      <c r="G121" s="211">
        <f>IF(OR($C121="",$E121=""),"",$C121*$E121)</f>
        <v/>
      </c>
      <c r="H121" s="212" t="n"/>
      <c r="I121" s="217" t="n"/>
      <c r="J121" s="218" t="n"/>
      <c r="K121" s="212" t="n"/>
      <c r="L121" s="218" t="n"/>
      <c r="M121" s="219" t="n">
        <v>6000</v>
      </c>
      <c r="N121" s="215" t="inlineStr">
        <is>
          <t>M2</t>
        </is>
      </c>
      <c r="O121" s="215">
        <f>A121&amp;"|"&amp;N121</f>
        <v/>
      </c>
      <c r="P121" s="218" t="n"/>
      <c r="Q121" s="218" t="n"/>
      <c r="R121" s="218" t="n"/>
      <c r="S121" s="218" t="n"/>
      <c r="T121" s="218" t="n"/>
      <c r="U121" s="218" t="n"/>
      <c r="V121" s="218" t="n"/>
      <c r="W121" s="218" t="n"/>
      <c r="X121" s="218" t="n"/>
      <c r="Y121" s="218" t="n"/>
      <c r="Z121" s="218" t="n"/>
    </row>
    <row r="122" outlineLevel="2" ht="15.75" customHeight="1" s="371">
      <c r="A122" s="208" t="inlineStr">
        <is>
          <t>CAR09183</t>
        </is>
      </c>
      <c r="B122" s="220" t="inlineStr">
        <is>
          <t>SUMINISTRO Y COLOCACION DE CLOSET DE MADERA DE PINO 2.17 M  X 0.65 M, INCLUYE MARCO, CHAPA, BISAGRAS, MATERIAL, MONTAJE, HERRAMIENTA Y MANO DE OBRA.</t>
        </is>
      </c>
      <c r="C122" s="209" t="n">
        <v>2</v>
      </c>
      <c r="D122" s="208" t="inlineStr">
        <is>
          <t>pza</t>
        </is>
      </c>
      <c r="E122" s="210">
        <f>IF($M122="","",$M122*(1+$O$3))</f>
        <v/>
      </c>
      <c r="F122" s="210">
        <f>IF($E122="","",$E122*$O$4)</f>
        <v/>
      </c>
      <c r="G122" s="211">
        <f>IF(OR($C122="",$E122=""),"",$C122*$E122)</f>
        <v/>
      </c>
      <c r="H122" s="212" t="n"/>
      <c r="I122" s="217" t="n"/>
      <c r="J122" s="218" t="n"/>
      <c r="K122" s="212" t="n"/>
      <c r="L122" s="218" t="n"/>
      <c r="M122" s="219" t="n">
        <v>0</v>
      </c>
      <c r="N122" s="215" t="inlineStr">
        <is>
          <t>M2</t>
        </is>
      </c>
      <c r="O122" s="215">
        <f>A122&amp;"|"&amp;N122</f>
        <v/>
      </c>
      <c r="P122" s="218" t="n"/>
      <c r="Q122" s="218" t="n"/>
      <c r="R122" s="218" t="n"/>
      <c r="S122" s="218" t="n"/>
      <c r="T122" s="218" t="n"/>
      <c r="U122" s="218" t="n"/>
      <c r="V122" s="218" t="n"/>
      <c r="W122" s="218" t="n"/>
      <c r="X122" s="218" t="n"/>
      <c r="Y122" s="218" t="n"/>
      <c r="Z122" s="218" t="n"/>
    </row>
    <row r="123" ht="15.75" customHeight="1" s="371">
      <c r="A123" s="162" t="inlineStr">
        <is>
          <t>LOSA</t>
        </is>
      </c>
      <c r="B123" s="415" t="n"/>
      <c r="C123" s="415" t="n"/>
      <c r="D123" s="415" t="n"/>
      <c r="E123" s="415" t="n"/>
      <c r="F123" s="415" t="n"/>
      <c r="G123" s="164">
        <f>G124</f>
        <v/>
      </c>
      <c r="H123" s="218" t="n"/>
      <c r="I123" s="218" t="n"/>
      <c r="J123" s="218" t="n"/>
      <c r="K123" s="218" t="n"/>
      <c r="L123" s="218" t="n"/>
      <c r="M123" s="218" t="n"/>
      <c r="N123" s="218" t="n"/>
      <c r="O123" s="218" t="n"/>
      <c r="P123" s="218" t="n"/>
      <c r="Q123" s="218" t="n"/>
      <c r="R123" s="218" t="n"/>
      <c r="S123" s="218" t="n"/>
      <c r="T123" s="218" t="n"/>
      <c r="U123" s="218" t="n"/>
      <c r="V123" s="218" t="n"/>
      <c r="W123" s="218" t="n"/>
      <c r="X123" s="218" t="n"/>
      <c r="Y123" s="218" t="n"/>
      <c r="Z123" s="218" t="n"/>
    </row>
    <row r="124" outlineLevel="1" ht="15.75" customHeight="1" s="371">
      <c r="A124" s="418" t="inlineStr">
        <is>
          <t>ALBAÑILERÍAS</t>
        </is>
      </c>
      <c r="B124" s="417" t="n"/>
      <c r="C124" s="417" t="n"/>
      <c r="D124" s="417" t="n"/>
      <c r="E124" s="417" t="n"/>
      <c r="F124" s="377" t="n"/>
      <c r="G124" s="207">
        <f>SUM(G125:G126)</f>
        <v/>
      </c>
      <c r="H124" s="218" t="n"/>
      <c r="I124" s="218" t="n"/>
      <c r="J124" s="218" t="n"/>
      <c r="K124" s="218" t="n"/>
      <c r="L124" s="218" t="n"/>
      <c r="M124" s="218" t="n"/>
      <c r="N124" s="218" t="n"/>
      <c r="O124" s="218" t="n"/>
      <c r="P124" s="218" t="n"/>
      <c r="Q124" s="218" t="n"/>
      <c r="R124" s="218" t="n"/>
      <c r="S124" s="218" t="n"/>
      <c r="T124" s="218" t="n"/>
      <c r="U124" s="218" t="n"/>
      <c r="V124" s="218" t="n"/>
      <c r="W124" s="218" t="n"/>
      <c r="X124" s="218" t="n"/>
      <c r="Y124" s="218" t="n"/>
      <c r="Z124" s="218" t="n"/>
    </row>
    <row r="125" outlineLevel="2" ht="15.75" customHeight="1" s="371">
      <c r="A125" s="208" t="inlineStr">
        <is>
          <t>ALB08224</t>
        </is>
      </c>
      <c r="B125" s="220" t="inlineStr">
        <is>
          <t>LOSA DE ENTREPISO DE 25 CM DE PERALTE DE VIGUETA Y BOVEDILLA, TRABES T-1,T-2.T-3,T-5 Y T-4, CADENAS TIPO Y DE CERRAMIENTO,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C125" s="209" t="n">
        <v>69.73</v>
      </c>
      <c r="D125" s="208" t="inlineStr">
        <is>
          <t>m²</t>
        </is>
      </c>
      <c r="E125" s="210">
        <f>IF($M125="","",$M125*(1+$O$3))</f>
        <v/>
      </c>
      <c r="F125" s="210">
        <f>IF($E125="","",$E125*$O$4)</f>
        <v/>
      </c>
      <c r="G125" s="211">
        <f>IF(OR($C125="",$E125=""),"",$C125*$E125)</f>
        <v/>
      </c>
      <c r="H125" s="212" t="n"/>
      <c r="I125" s="217" t="inlineStr">
        <is>
          <t>La memoria de cálculo especifica bovedilla de POLIESTIRENO, no casetón. El peralte de 25 cm coincide con los 2.75 m de entrepiso menos 2.50 m de altura libre.</t>
        </is>
      </c>
      <c r="J125" s="218" t="n"/>
      <c r="K125" s="212" t="n"/>
      <c r="L125" s="218" t="n"/>
      <c r="M125" s="219" t="n">
        <v>1832.690377169081</v>
      </c>
      <c r="N125" s="215" t="inlineStr">
        <is>
          <t>M3</t>
        </is>
      </c>
      <c r="O125" s="215">
        <f>A125&amp;"|"&amp;N125</f>
        <v/>
      </c>
      <c r="P125" s="218" t="n"/>
      <c r="Q125" s="218" t="n"/>
      <c r="R125" s="218" t="n"/>
      <c r="S125" s="218" t="n"/>
      <c r="T125" s="218" t="n"/>
      <c r="U125" s="218" t="n"/>
      <c r="V125" s="218" t="n"/>
      <c r="W125" s="218" t="n"/>
      <c r="X125" s="218" t="n"/>
      <c r="Y125" s="218" t="n"/>
      <c r="Z125" s="218" t="n"/>
    </row>
    <row r="126" outlineLevel="2" ht="15.75" customHeight="1" s="371">
      <c r="A126" s="208" t="inlineStr">
        <is>
          <t>ALB08226</t>
        </is>
      </c>
      <c r="B126" s="220"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C126" s="209" t="n">
        <v>4.49</v>
      </c>
      <c r="D126" s="208" t="inlineStr">
        <is>
          <t>m²</t>
        </is>
      </c>
      <c r="E126" s="210">
        <f>IF($M126="","",$M126*(1+$O$3))</f>
        <v/>
      </c>
      <c r="F126" s="210">
        <f>IF($E126="","",$E126*$O$4)</f>
        <v/>
      </c>
      <c r="G126" s="211">
        <f>IF(OR($C126="",$E126=""),"",$C126*$E126)</f>
        <v/>
      </c>
      <c r="H126" s="212" t="n"/>
      <c r="I126" s="217" t="inlineStr">
        <is>
          <t>CONCEPTO FINAL</t>
        </is>
      </c>
      <c r="J126" s="218" t="n"/>
      <c r="K126" s="212" t="n"/>
      <c r="L126" s="218" t="n"/>
      <c r="M126" s="219" t="n">
        <v>1228.12</v>
      </c>
      <c r="N126" s="215" t="inlineStr">
        <is>
          <t>M3</t>
        </is>
      </c>
      <c r="O126" s="215">
        <f>A126&amp;"|"&amp;N126</f>
        <v/>
      </c>
      <c r="P126" s="218" t="n"/>
      <c r="Q126" s="218" t="n"/>
      <c r="R126" s="218" t="n"/>
      <c r="S126" s="218" t="n"/>
      <c r="T126" s="218" t="n"/>
      <c r="U126" s="218" t="n"/>
      <c r="V126" s="218" t="n"/>
      <c r="W126" s="218" t="n"/>
      <c r="X126" s="218" t="n"/>
      <c r="Y126" s="218" t="n"/>
      <c r="Z126" s="218" t="n"/>
    </row>
    <row r="127" ht="15.75" customHeight="1" s="371">
      <c r="A127" s="162" t="inlineStr">
        <is>
          <t>AZOTEA</t>
        </is>
      </c>
      <c r="B127" s="415" t="n"/>
      <c r="C127" s="415" t="n"/>
      <c r="D127" s="415" t="n"/>
      <c r="E127" s="415" t="n"/>
      <c r="F127" s="415" t="n"/>
      <c r="G127" s="164">
        <f>G128+G136+G138+G140</f>
        <v/>
      </c>
      <c r="H127" s="218" t="n"/>
      <c r="I127" s="218" t="n"/>
      <c r="J127" s="4" t="n"/>
      <c r="K127" s="146" t="n"/>
      <c r="L127" s="218" t="n"/>
      <c r="M127" s="165" t="n"/>
      <c r="N127" s="165" t="n"/>
      <c r="O127" s="165" t="n"/>
      <c r="P127" s="165" t="n"/>
      <c r="Q127" s="165" t="n"/>
      <c r="R127" s="165" t="n"/>
      <c r="S127" s="165" t="n"/>
      <c r="T127" s="165" t="n"/>
      <c r="U127" s="165" t="n"/>
      <c r="V127" s="165" t="n"/>
      <c r="W127" s="165" t="n"/>
      <c r="X127" s="165" t="n"/>
      <c r="Y127" s="165" t="n"/>
      <c r="Z127" s="165" t="n"/>
    </row>
    <row r="128" outlineLevel="1" ht="15.75" customHeight="1" s="371">
      <c r="A128" s="416" t="inlineStr">
        <is>
          <t>ALBAÑILERÍAS</t>
        </is>
      </c>
      <c r="B128" s="417" t="n"/>
      <c r="C128" s="417" t="n"/>
      <c r="D128" s="417" t="n"/>
      <c r="E128" s="417" t="n"/>
      <c r="F128" s="377" t="n"/>
      <c r="G128" s="168">
        <f>SUM(G129:G135)</f>
        <v/>
      </c>
      <c r="H128" s="218" t="n"/>
      <c r="I128" s="218" t="n"/>
      <c r="J128" s="4" t="n"/>
      <c r="K128" s="146" t="n"/>
      <c r="L128" s="218" t="n"/>
      <c r="M128" s="178" t="n"/>
      <c r="N128" s="165" t="n"/>
      <c r="O128" s="165" t="n"/>
      <c r="P128" s="165" t="n"/>
      <c r="Q128" s="165" t="n"/>
      <c r="R128" s="165" t="n"/>
      <c r="S128" s="165" t="n"/>
      <c r="T128" s="165" t="n"/>
      <c r="U128" s="165" t="n"/>
      <c r="V128" s="165" t="n"/>
      <c r="W128" s="165" t="n"/>
      <c r="X128" s="165" t="n"/>
      <c r="Y128" s="165" t="n"/>
      <c r="Z128" s="165" t="n"/>
    </row>
    <row r="129" outlineLevel="2" ht="15.75" customHeight="1" s="371">
      <c r="A129" s="169" t="inlineStr">
        <is>
          <t>ALB08243</t>
        </is>
      </c>
      <c r="B129" s="220" t="inlineStr">
        <is>
          <t>ENTORTADO CON PENDIENTE INTEGRADA PARA USO PROVISIONAL COMO AZOTEA: SOBRECOSTO POR DAR PENDIENTE MÍNIMA DEL 2% HACIA BAJADAS PLUVIALES. INCLUYE TRAZO DE NIVELES, MAESTREADO, REGLEADO EN PENDIENTE Y CURADO. INCLUYE MATERIAL, HERRAMIENTA MENOR, MANO DE OBRA Y EQUIPO DE PROTECCIÓN PERSONAL.</t>
        </is>
      </c>
      <c r="C129" s="176" t="n">
        <v>69.73</v>
      </c>
      <c r="D129" s="169" t="inlineStr">
        <is>
          <t>m²</t>
        </is>
      </c>
      <c r="E129" s="44">
        <f>IF($M129="","",$M129*(1+$O$3))</f>
        <v/>
      </c>
      <c r="F129" s="44">
        <f>IF($E129="","",$E129*$O$4)</f>
        <v/>
      </c>
      <c r="G129" s="204">
        <f>IF(OR($C129="",$E129=""),"",$C129*$E129)</f>
        <v/>
      </c>
      <c r="H129" s="177" t="n"/>
      <c r="I129" s="177" t="inlineStr">
        <is>
          <t>La Opción B se arma colocando el MÓDULO 3 completo más este paquete provisional. Falta cotizar.</t>
        </is>
      </c>
      <c r="J129" s="4" t="n"/>
      <c r="K129" s="172" t="n"/>
      <c r="L129" s="218" t="n"/>
      <c r="M129" s="184" t="n">
        <v>308.25</v>
      </c>
      <c r="N129" s="174" t="inlineStr">
        <is>
          <t>M6</t>
        </is>
      </c>
      <c r="O129" s="174">
        <f>A129&amp;"|"&amp;N129</f>
        <v/>
      </c>
      <c r="P129" s="175" t="n"/>
      <c r="Q129" s="175" t="n"/>
      <c r="R129" s="175" t="n"/>
      <c r="S129" s="175" t="n"/>
      <c r="T129" s="175" t="n"/>
      <c r="U129" s="175" t="n"/>
      <c r="V129" s="175" t="n"/>
      <c r="W129" s="175" t="n"/>
      <c r="X129" s="175" t="n"/>
      <c r="Y129" s="175" t="n"/>
      <c r="Z129" s="175" t="n"/>
    </row>
    <row r="130" outlineLevel="2" ht="15.75" customHeight="1" s="371">
      <c r="A130" s="169" t="inlineStr">
        <is>
          <t>ALB08244</t>
        </is>
      </c>
      <c r="B130" s="220" t="inlineStr">
        <is>
          <t>FABRICACIÓN DE PRETIL DE 45 CM DE ALTURA CON TABIQUE ROJO RECOCIDO 7X14X28 Y CASTILLO DE 15 X 15 CON CONCRETO F'C=90 KG/CM². INCLUYE MATERIAL, CIMBRADO Y DESCIMBRADO. INCLUYE MATERIAL, HERRAMIENTA MENOR, MANO DE OBRA Y EQUIPO DE PROTECCIÓN PERSONAL.</t>
        </is>
      </c>
      <c r="C130" s="176" t="n">
        <v>40.56</v>
      </c>
      <c r="D130" s="169" t="inlineStr">
        <is>
          <t>ml</t>
        </is>
      </c>
      <c r="E130" s="44">
        <f>IF($M130="","",$M130*(1+$O$3))</f>
        <v/>
      </c>
      <c r="F130" s="44">
        <f>IF($E130="","",$E130*$O$4)</f>
        <v/>
      </c>
      <c r="G130" s="204">
        <f>IF(OR($C130="",$E130=""),"",$C130*$E130)</f>
        <v/>
      </c>
      <c r="H130" s="177" t="n"/>
      <c r="I130" s="177" t="inlineStr">
        <is>
          <t>Aplica si solo se construye la planta baja.</t>
        </is>
      </c>
      <c r="J130" s="4" t="n"/>
      <c r="K130" s="172" t="n"/>
      <c r="L130" s="218" t="n"/>
      <c r="M130" s="184" t="n">
        <v>280</v>
      </c>
      <c r="N130" s="174" t="inlineStr">
        <is>
          <t>M6</t>
        </is>
      </c>
      <c r="O130" s="174">
        <f>A130&amp;"|"&amp;N130</f>
        <v/>
      </c>
      <c r="P130" s="175" t="n"/>
      <c r="Q130" s="175" t="n"/>
      <c r="R130" s="175" t="n"/>
      <c r="S130" s="175" t="n"/>
      <c r="T130" s="175" t="n"/>
      <c r="U130" s="175" t="n"/>
      <c r="V130" s="175" t="n"/>
      <c r="W130" s="175" t="n"/>
      <c r="X130" s="175" t="n"/>
      <c r="Y130" s="175" t="n"/>
      <c r="Z130" s="175" t="n"/>
    </row>
    <row r="131" outlineLevel="2" ht="15.75" customHeight="1" s="371">
      <c r="A131" s="169" t="inlineStr">
        <is>
          <t>ALB08245</t>
        </is>
      </c>
      <c r="B131" s="220" t="inlineStr">
        <is>
          <t>FABRICACIÓN DE PRETIL DE 90 CM DE ALTURA CON TABIQUE ROJO RECOCIDO 7X14X28  Y CASTILLO DE 15 X 15 CON CONCRETO F'C=200 KG/CM². INCLUYE MATERIAL, CIMBRADO Y DESCIMBRADO. INCLUYE MATERIAL, HERRAMIENTA MENOR, MANO DE OBRA Y EQUIPO DE PROTECCIÓN PERSONAL.</t>
        </is>
      </c>
      <c r="C131" s="176" t="n">
        <v>0</v>
      </c>
      <c r="D131" s="169" t="inlineStr">
        <is>
          <t>ml</t>
        </is>
      </c>
      <c r="E131" s="44">
        <f>IF($M131="","",$M131*(1+$O$3))</f>
        <v/>
      </c>
      <c r="F131" s="44">
        <f>IF($E131="","",$E131*$O$4)</f>
        <v/>
      </c>
      <c r="G131" s="204">
        <f>IF(OR($C131="",$E131=""),"",$C131*$E131)</f>
        <v/>
      </c>
      <c r="H131" s="177" t="n"/>
      <c r="I131" s="177" t="inlineStr">
        <is>
          <t>Aplica si se construyen los dos niveles.</t>
        </is>
      </c>
      <c r="J131" s="4" t="n"/>
      <c r="K131" s="172" t="n"/>
      <c r="L131" s="218" t="n"/>
      <c r="M131" s="184" t="n">
        <v>419.32</v>
      </c>
      <c r="N131" s="174" t="inlineStr">
        <is>
          <t>M6</t>
        </is>
      </c>
      <c r="O131" s="174">
        <f>A131&amp;"|"&amp;N131</f>
        <v/>
      </c>
      <c r="P131" s="175" t="n"/>
      <c r="Q131" s="175" t="n"/>
      <c r="R131" s="175" t="n"/>
      <c r="S131" s="175" t="n"/>
      <c r="T131" s="175" t="n"/>
      <c r="U131" s="175" t="n"/>
      <c r="V131" s="175" t="n"/>
      <c r="W131" s="175" t="n"/>
      <c r="X131" s="175" t="n"/>
      <c r="Y131" s="175" t="n"/>
      <c r="Z131" s="175" t="n"/>
    </row>
    <row r="132" outlineLevel="2" ht="15.75" customHeight="1" s="371">
      <c r="A132" s="169" t="inlineStr">
        <is>
          <t>ALB08246</t>
        </is>
      </c>
      <c r="B132" s="220" t="inlineStr">
        <is>
          <t>FABRICACIÓN DE CHAFLÁN PERIMETRAL CON MORTERO CEMENTO-ARENA 1:4 ENTRE MURO Y LOSA. INCLUYE MATERIAL, HERRAMIENTA MENOR, MANO DE OBRA Y EQUIPO DE PROTECCIÓN PERSONAL.</t>
        </is>
      </c>
      <c r="C132" s="176">
        <f>C130</f>
        <v/>
      </c>
      <c r="D132" s="169" t="inlineStr">
        <is>
          <t>ml</t>
        </is>
      </c>
      <c r="E132" s="44">
        <f>IF($M132="","",$M132*(1+$O$3))</f>
        <v/>
      </c>
      <c r="F132" s="44">
        <f>IF($E132="","",$E132*$O$4)</f>
        <v/>
      </c>
      <c r="G132" s="204">
        <f>IF(OR($C132="",$E132=""),"",$C132*$E132)</f>
        <v/>
      </c>
      <c r="H132" s="177" t="n"/>
      <c r="I132" s="177" t="n"/>
      <c r="J132" s="4" t="n"/>
      <c r="K132" s="172" t="n"/>
      <c r="L132" s="218" t="n"/>
      <c r="M132" s="184" t="n">
        <v>50</v>
      </c>
      <c r="N132" s="174" t="inlineStr">
        <is>
          <t>M6</t>
        </is>
      </c>
      <c r="O132" s="174">
        <f>A132&amp;"|"&amp;N132</f>
        <v/>
      </c>
      <c r="P132" s="175" t="n"/>
      <c r="Q132" s="175" t="n"/>
      <c r="R132" s="175" t="n"/>
      <c r="S132" s="175" t="n"/>
      <c r="T132" s="175" t="n"/>
      <c r="U132" s="175" t="n"/>
      <c r="V132" s="175" t="n"/>
      <c r="W132" s="175" t="n"/>
      <c r="X132" s="175" t="n"/>
      <c r="Y132" s="175" t="n"/>
      <c r="Z132" s="175" t="n"/>
    </row>
    <row r="133" outlineLevel="2" ht="15.75" customHeight="1" s="371">
      <c r="A133" s="169" t="inlineStr">
        <is>
          <t>ALB08247</t>
        </is>
      </c>
      <c r="B133" s="220" t="inlineStr">
        <is>
          <t>IMPERMEABILIZACIÓN CON IMPERMEABILIZANTE FIBRATADO ELASTOMÉRICO A BASE DE RESINAS ESTIRENO-ACRÍLICAS CON MICROFIBRAS, APLICADO CON BROCHA Y RODILLO, EN SUPERFICIE DE LOSA Y CARA INTERIOR DE PRETIL HASTA 45CM. INCLUYE ELEVACIÓN DE MATERIALES Y ANDAMIOS. INCLUYE MATERIAL, HERRAMIENTA MENOR, MANO DE OBRA Y EQUIPO DE PROTECCIÓN PERSONAL.</t>
        </is>
      </c>
      <c r="C133" s="176" t="n">
        <v>94.066</v>
      </c>
      <c r="D133" s="169" t="inlineStr">
        <is>
          <t>m²</t>
        </is>
      </c>
      <c r="E133" s="44">
        <f>IF($M133="","",$M133*(1+$O$3))</f>
        <v/>
      </c>
      <c r="F133" s="44">
        <f>IF($E133="","",$E133*$O$4)</f>
        <v/>
      </c>
      <c r="G133" s="204">
        <f>IF(OR($C133="",$E133=""),"",$C133*$E133)</f>
        <v/>
      </c>
      <c r="H133" s="177" t="n"/>
      <c r="I133" s="177" t="inlineStr">
        <is>
          <t>Revisar el tipo de impermeabilizante y su garantía antes de cerrar el precio.</t>
        </is>
      </c>
      <c r="J133" s="4" t="n"/>
      <c r="K133" s="172" t="n"/>
      <c r="L133" s="218" t="n"/>
      <c r="M133" s="184" t="n">
        <v>125</v>
      </c>
      <c r="N133" s="174" t="inlineStr">
        <is>
          <t>M6</t>
        </is>
      </c>
      <c r="O133" s="174">
        <f>A133&amp;"|"&amp;N133</f>
        <v/>
      </c>
      <c r="P133" s="175" t="n"/>
      <c r="Q133" s="175" t="n"/>
      <c r="R133" s="175" t="n"/>
      <c r="S133" s="175" t="n"/>
      <c r="T133" s="175" t="n"/>
      <c r="U133" s="175" t="n"/>
      <c r="V133" s="175" t="n"/>
      <c r="W133" s="175" t="n"/>
      <c r="X133" s="175" t="n"/>
      <c r="Y133" s="175" t="n"/>
      <c r="Z133" s="175" t="n"/>
    </row>
    <row r="134" outlineLevel="2" ht="15.75" customHeight="1" s="371">
      <c r="A134" s="169" t="inlineStr">
        <is>
          <t>ALB08236</t>
        </is>
      </c>
      <c r="B134" s="220" t="inlineStr">
        <is>
          <t>ARRANQUES DE COLUMNA Y ESPERAS DE CASTILLO PARA NIVEL FUTURO: BASTONES DE VARILLA SALIENTES A LA LONGITUD DE TRASLAPE DE TABLA (25 CM), DOBLADOS Y PROTEGIDOS CON LECHADA DE CEMENTO Y FUNDA DE POLIETILENO. INCLUYE MATERIAL, HERRAMIENTA MENOR, MANO DE OBRA Y EQUIPO DE PROTECCIÓN PERSONAL.</t>
        </is>
      </c>
      <c r="C134" s="176" t="n">
        <v>27</v>
      </c>
      <c r="D134" s="169" t="inlineStr">
        <is>
          <t>pza</t>
        </is>
      </c>
      <c r="E134" s="44">
        <f>IF($M134="","",$M134*(1+$O$3))</f>
        <v/>
      </c>
      <c r="F134" s="44">
        <f>IF($E134="","",$E134*$O$4)</f>
        <v/>
      </c>
      <c r="G134" s="204">
        <f>IF(OR($C134="",$E134=""),"",$C134*$E134)</f>
        <v/>
      </c>
      <c r="H134" s="177" t="n"/>
      <c r="I134" s="177" t="inlineStr">
        <is>
          <t>La estructura ya está calculada para tres niveles: crecer no requiere recálculo. Falta cuantificar.</t>
        </is>
      </c>
      <c r="J134" s="4" t="n"/>
      <c r="K134" s="172" t="n"/>
      <c r="L134" s="218" t="n"/>
      <c r="M134" s="184" t="n">
        <v>108.65</v>
      </c>
      <c r="N134" s="174" t="inlineStr">
        <is>
          <t>M6</t>
        </is>
      </c>
      <c r="O134" s="174">
        <f>A134&amp;"|"&amp;N134</f>
        <v/>
      </c>
      <c r="P134" s="175" t="n"/>
      <c r="Q134" s="175" t="n"/>
      <c r="R134" s="175" t="n"/>
      <c r="S134" s="175" t="n"/>
      <c r="T134" s="175" t="n"/>
      <c r="U134" s="175" t="n"/>
      <c r="V134" s="175" t="n"/>
      <c r="W134" s="175" t="n"/>
      <c r="X134" s="175" t="n"/>
      <c r="Y134" s="175" t="n"/>
      <c r="Z134" s="175" t="n"/>
    </row>
    <row r="135" outlineLevel="2" ht="15.75" customHeight="1" s="371">
      <c r="A135" s="169" t="inlineStr">
        <is>
          <t>ALB08238</t>
        </is>
      </c>
      <c r="B135" s="220" t="inlineStr">
        <is>
          <t>SUMINISTRO Y COLOCACIÓN DE GÁRGOLA DE DESAGÜE DE LOSA DE AZOTEA CON SALIDA A BAJADA PLUVIAL. INCLUYE FORMACIÓN DE PENDIENTE LOCAL, PIEZA, SELLADO Y REMATE. INCLUYE MATERIAL, HERRAMIENTA MENOR, MANO DE OBRA Y EQUIPO DE PROTECCIÓN PERSONAL.</t>
        </is>
      </c>
      <c r="C135" s="176" t="n">
        <v>0</v>
      </c>
      <c r="D135" s="169" t="inlineStr">
        <is>
          <t>pza</t>
        </is>
      </c>
      <c r="E135" s="44">
        <f>IF($M135="","",$M135*(1+$O$3))</f>
        <v/>
      </c>
      <c r="F135" s="44">
        <f>IF($E135="","",$E135*$O$4)</f>
        <v/>
      </c>
      <c r="G135" s="204">
        <f>IF(OR($C135="",$E135=""),"",$C135*$E135)</f>
        <v/>
      </c>
      <c r="H135" s="177" t="n"/>
      <c r="I135" s="177" t="inlineStr">
        <is>
          <t>BAP1 y BAP2 identificadas en la lámina AZ del arquitectónico REV.03. Falta cotizar.</t>
        </is>
      </c>
      <c r="J135" s="4" t="n"/>
      <c r="K135" s="172" t="n"/>
      <c r="L135" s="218" t="n"/>
      <c r="M135" s="184" t="n">
        <v>76</v>
      </c>
      <c r="N135" s="174" t="inlineStr">
        <is>
          <t>M6</t>
        </is>
      </c>
      <c r="O135" s="174">
        <f>A135&amp;"|"&amp;N135</f>
        <v/>
      </c>
      <c r="P135" s="175" t="n"/>
      <c r="Q135" s="175" t="n"/>
      <c r="R135" s="175" t="n"/>
      <c r="S135" s="175" t="n"/>
      <c r="T135" s="175" t="n"/>
      <c r="U135" s="175" t="n"/>
      <c r="V135" s="175" t="n"/>
      <c r="W135" s="175" t="n"/>
      <c r="X135" s="175" t="n"/>
      <c r="Y135" s="175" t="n"/>
      <c r="Z135" s="175" t="n"/>
    </row>
    <row r="136" outlineLevel="1" ht="15.75" customHeight="1" s="371">
      <c r="A136" s="416" t="inlineStr">
        <is>
          <t>HERRERÍA</t>
        </is>
      </c>
      <c r="B136" s="417" t="n"/>
      <c r="C136" s="417" t="n"/>
      <c r="D136" s="417" t="n"/>
      <c r="E136" s="417" t="n"/>
      <c r="F136" s="377" t="n"/>
      <c r="G136" s="168">
        <f>SUM(G137:G137)</f>
        <v/>
      </c>
      <c r="H136" s="218" t="n"/>
      <c r="I136" s="218" t="n"/>
      <c r="J136" s="4" t="n"/>
      <c r="K136" s="146" t="n"/>
      <c r="L136" s="218" t="n"/>
      <c r="M136" s="178" t="n"/>
      <c r="N136" s="165" t="n"/>
      <c r="O136" s="165" t="n"/>
      <c r="P136" s="165" t="n"/>
      <c r="Q136" s="165" t="n"/>
      <c r="R136" s="165" t="n"/>
      <c r="S136" s="165" t="n"/>
      <c r="T136" s="165" t="n"/>
      <c r="U136" s="165" t="n"/>
      <c r="V136" s="165" t="n"/>
      <c r="W136" s="165" t="n"/>
      <c r="X136" s="165" t="n"/>
      <c r="Y136" s="165" t="n"/>
      <c r="Z136" s="165" t="n"/>
    </row>
    <row r="137" outlineLevel="2" ht="15.75" customHeight="1" s="371">
      <c r="A137" s="169" t="inlineStr">
        <is>
          <t>HRR10001</t>
        </is>
      </c>
      <c r="B137" s="220" t="inlineStr">
        <is>
          <t>ESTRUCTURA METÁLICA PROVISIONAL PARA BASE DE TINACO SOBRE CUBO DE ESCALERA Y SOBRE CUBO DE LAVANDERÍA: BASTIDOR DE PERFIL TUBULAR ESTRUCTURAL CON PLACAS DE APOYO ANCLADAS A LA LOSA CON TAQUETE EXPANSIVO EPOXICO Y PERNOS DE 1 1/2" X 1/4" Y ACABADO ANTICORROSIVO. INCLUYE HABILITADO, SOLDADURA, ANCLAJES, ELEVACIÓN, MONTAJE Y PINTURA. INCLUYE MATERIAL, HERRAMIENTA MENOR, MANO DE OBRA Y EQUIPO DE PROTECCIÓN PERSONAL.</t>
        </is>
      </c>
      <c r="C137" s="176" t="n">
        <v>1</v>
      </c>
      <c r="D137" s="169" t="inlineStr">
        <is>
          <t>pza</t>
        </is>
      </c>
      <c r="E137" s="44">
        <f>IF($M137="","",$M137*(1+$O$3))</f>
        <v/>
      </c>
      <c r="F137" s="44">
        <f>IF($E137="","",$E137*$O$4)</f>
        <v/>
      </c>
      <c r="G137" s="204">
        <f>IF(OR($C137="",$E137=""),"",$C137*$E137)</f>
        <v/>
      </c>
      <c r="H137" s="177" t="n"/>
      <c r="I137" s="177" t="inlineStr">
        <is>
          <t>Desmontable y reutilizable cuando se construya el nivel futuro. Falta cotizar.</t>
        </is>
      </c>
      <c r="J137" s="4" t="n"/>
      <c r="K137" s="172" t="n"/>
      <c r="L137" s="218" t="n"/>
      <c r="M137" s="184" t="n">
        <v>2500</v>
      </c>
      <c r="N137" s="174" t="inlineStr">
        <is>
          <t>M6</t>
        </is>
      </c>
      <c r="O137" s="174">
        <f>A137&amp;"|"&amp;N137</f>
        <v/>
      </c>
      <c r="P137" s="175" t="n"/>
      <c r="Q137" s="175" t="n"/>
      <c r="R137" s="175" t="n"/>
      <c r="S137" s="175" t="n"/>
      <c r="T137" s="175" t="n"/>
      <c r="U137" s="175" t="n"/>
      <c r="V137" s="175" t="n"/>
      <c r="W137" s="175" t="n"/>
      <c r="X137" s="175" t="n"/>
      <c r="Y137" s="175" t="n"/>
      <c r="Z137" s="175" t="n"/>
    </row>
    <row r="138" outlineLevel="1" ht="15.75" customHeight="1" s="371">
      <c r="A138" s="416" t="inlineStr">
        <is>
          <t>INSTALACIONES HIDROSANITARIAS</t>
        </is>
      </c>
      <c r="B138" s="417" t="n"/>
      <c r="C138" s="417" t="n"/>
      <c r="D138" s="417" t="n"/>
      <c r="E138" s="417" t="n"/>
      <c r="F138" s="377" t="n"/>
      <c r="G138" s="168">
        <f>SUM(G139:G139)</f>
        <v/>
      </c>
      <c r="H138" s="218" t="n"/>
      <c r="I138" s="218" t="n"/>
      <c r="J138" s="4" t="n"/>
      <c r="K138" s="146" t="n"/>
      <c r="L138" s="218" t="n"/>
      <c r="M138" s="178" t="n"/>
      <c r="N138" s="165" t="n"/>
      <c r="O138" s="165" t="n"/>
      <c r="P138" s="165" t="n"/>
      <c r="Q138" s="165" t="n"/>
      <c r="R138" s="165" t="n"/>
      <c r="S138" s="165" t="n"/>
      <c r="T138" s="165" t="n"/>
      <c r="U138" s="165" t="n"/>
      <c r="V138" s="165" t="n"/>
      <c r="W138" s="165" t="n"/>
      <c r="X138" s="165" t="n"/>
      <c r="Y138" s="165" t="n"/>
      <c r="Z138" s="165" t="n"/>
    </row>
    <row r="139" outlineLevel="2" ht="15.75" customHeight="1" s="371">
      <c r="A139" s="169" t="inlineStr">
        <is>
          <t>HSI14095</t>
        </is>
      </c>
      <c r="B139" s="220" t="inlineStr">
        <is>
          <t>OPCIÓN B · PREPARACIÓN VERTICAL HIDROSANITARIA PARA NIVEL FUTURO: TRAMOS DE TUBERÍA AHOGADOS CON TAPÓN Y GUÍA, DEJANDO PUNTAS IDENTIFICADAS SOBRE EL NIVEL DE LOSA. INCLUYE MATERIAL, HERRAMIENTA MENOR, MANO DE OBRA Y EQUIPO DE PROTECCIÓN PERSONAL.</t>
        </is>
      </c>
      <c r="C139" s="176" t="n">
        <v>1</v>
      </c>
      <c r="D139" s="169" t="inlineStr">
        <is>
          <t>LOTE</t>
        </is>
      </c>
      <c r="E139" s="44">
        <f>IF($M139="","",$M139*(1+$O$3))</f>
        <v/>
      </c>
      <c r="F139" s="44">
        <f>IF($E139="","",$E139*$O$4)</f>
        <v/>
      </c>
      <c r="G139" s="204">
        <f>IF(OR($C139="",$E139=""),"",$C139*$E139)</f>
        <v/>
      </c>
      <c r="H139" s="177" t="n"/>
      <c r="I139" s="177" t="inlineStr">
        <is>
          <t>Falta cuantificar.</t>
        </is>
      </c>
      <c r="J139" s="4" t="n"/>
      <c r="K139" s="172" t="n"/>
      <c r="L139" s="218" t="n"/>
      <c r="M139" s="184" t="n">
        <v>800</v>
      </c>
      <c r="N139" s="174" t="inlineStr">
        <is>
          <t>M6</t>
        </is>
      </c>
      <c r="O139" s="174">
        <f>A139&amp;"|"&amp;N139</f>
        <v/>
      </c>
      <c r="P139" s="175" t="n"/>
      <c r="Q139" s="175" t="n"/>
      <c r="R139" s="175" t="n"/>
      <c r="S139" s="175" t="n"/>
      <c r="T139" s="175" t="n"/>
      <c r="U139" s="175" t="n"/>
      <c r="V139" s="175" t="n"/>
      <c r="W139" s="175" t="n"/>
      <c r="X139" s="175" t="n"/>
      <c r="Y139" s="175" t="n"/>
      <c r="Z139" s="175" t="n"/>
    </row>
    <row r="140" outlineLevel="1" ht="15.75" customHeight="1" s="371">
      <c r="A140" s="416" t="inlineStr">
        <is>
          <t>INSTALACIONES ELÉCTRICAS</t>
        </is>
      </c>
      <c r="B140" s="417" t="n"/>
      <c r="C140" s="417" t="n"/>
      <c r="D140" s="417" t="n"/>
      <c r="E140" s="417" t="n"/>
      <c r="F140" s="377" t="n"/>
      <c r="G140" s="168">
        <f>SUM(G141:G141)</f>
        <v/>
      </c>
      <c r="H140" s="218" t="n"/>
      <c r="I140" s="218" t="n"/>
      <c r="J140" s="4" t="n"/>
      <c r="K140" s="146" t="n"/>
      <c r="L140" s="218" t="n"/>
      <c r="M140" s="178" t="n"/>
      <c r="N140" s="165" t="n"/>
      <c r="O140" s="165" t="n"/>
      <c r="P140" s="165" t="n"/>
      <c r="Q140" s="165" t="n"/>
      <c r="R140" s="165" t="n"/>
      <c r="S140" s="165" t="n"/>
      <c r="T140" s="165" t="n"/>
      <c r="U140" s="165" t="n"/>
      <c r="V140" s="165" t="n"/>
      <c r="W140" s="165" t="n"/>
      <c r="X140" s="165" t="n"/>
      <c r="Y140" s="165" t="n"/>
      <c r="Z140" s="165" t="n"/>
    </row>
    <row r="141" outlineLevel="2" ht="15.75" customHeight="1" s="371">
      <c r="A141" s="169" t="inlineStr">
        <is>
          <t>ELE12240</t>
        </is>
      </c>
      <c r="B141" s="220" t="inlineStr">
        <is>
          <t>OPCIÓN B · PREPARACIÓN VERTICAL ELÉCTRICA PARA NIVEL FUTURO: TUBERÍA CONDUIT AHOGADA CON GUÍA DE NYLON Y REGISTRO DE PASO, DEJANDO PUNTA IDENTIFICADA SOBRE EL NIVEL DE LOSA. INCLUYE MATERIAL, HERRAMIENTA MENOR, MANO DE OBRA Y EQUIPO DE PROTECCIÓN PERSONAL.</t>
        </is>
      </c>
      <c r="C141" s="176" t="n">
        <v>1</v>
      </c>
      <c r="D141" s="169" t="inlineStr">
        <is>
          <t>pza</t>
        </is>
      </c>
      <c r="E141" s="44">
        <f>IF($M141="","",$M141*(1+$O$3))</f>
        <v/>
      </c>
      <c r="F141" s="44">
        <f>IF($E141="","",$E141*$O$4)</f>
        <v/>
      </c>
      <c r="G141" s="204">
        <f>IF(OR($C141="",$E141=""),"",$C141*$E141)</f>
        <v/>
      </c>
      <c r="H141" s="169" t="n"/>
      <c r="I141" s="220" t="n"/>
      <c r="J141" s="176" t="n"/>
      <c r="K141" s="169" t="n"/>
      <c r="L141" s="44" t="n"/>
      <c r="M141" s="184" t="n">
        <v>500</v>
      </c>
      <c r="N141" s="174" t="inlineStr">
        <is>
          <t>M6</t>
        </is>
      </c>
      <c r="O141" s="174">
        <f>A141&amp;"|"&amp;N141</f>
        <v/>
      </c>
    </row>
    <row r="142" ht="15.75" customHeight="1" s="371">
      <c r="A142" s="162" t="inlineStr">
        <is>
          <t>EXTRAORDINARIOS Y ACCESORIOS</t>
        </is>
      </c>
      <c r="B142" s="415" t="n"/>
      <c r="C142" s="415" t="n"/>
      <c r="D142" s="415" t="n"/>
      <c r="E142" s="415" t="n"/>
      <c r="F142" s="415" t="n"/>
      <c r="G142" s="164">
        <f>G143+G159</f>
        <v/>
      </c>
      <c r="H142" s="218" t="n"/>
      <c r="I142" s="218" t="n"/>
      <c r="J142" s="4" t="n"/>
      <c r="K142" s="146" t="n"/>
      <c r="L142" s="218" t="n"/>
      <c r="M142" s="165" t="n"/>
      <c r="N142" s="165" t="n"/>
      <c r="O142" s="165" t="n"/>
      <c r="P142" s="165" t="n"/>
      <c r="Q142" s="165" t="n"/>
      <c r="R142" s="165" t="n"/>
      <c r="S142" s="165" t="n"/>
      <c r="T142" s="165" t="n"/>
      <c r="U142" s="165" t="n"/>
      <c r="V142" s="165" t="n"/>
      <c r="W142" s="165" t="n"/>
      <c r="X142" s="165" t="n"/>
      <c r="Y142" s="165" t="n"/>
      <c r="Z142" s="165" t="n"/>
    </row>
    <row r="143" outlineLevel="1" ht="15.75" customHeight="1" s="371">
      <c r="A143" s="419" t="inlineStr">
        <is>
          <t>EXTRAORDINARIOS DE OBRA</t>
        </is>
      </c>
      <c r="F143" s="375" t="n"/>
      <c r="G143" s="222">
        <f>SUM(G144:G158)</f>
        <v/>
      </c>
      <c r="H143" s="218" t="n"/>
      <c r="I143" s="218" t="n"/>
      <c r="J143" s="4" t="n"/>
      <c r="K143" s="146" t="n"/>
      <c r="L143" s="218" t="n"/>
      <c r="M143" s="178" t="n"/>
      <c r="N143" s="165" t="n"/>
      <c r="O143" s="4" t="n"/>
      <c r="P143" s="4" t="n"/>
      <c r="Q143" s="4" t="n"/>
      <c r="R143" s="4" t="n"/>
      <c r="S143" s="4" t="n"/>
      <c r="T143" s="4" t="n"/>
      <c r="U143" s="4" t="n"/>
      <c r="V143" s="4" t="n"/>
      <c r="W143" s="4" t="n"/>
      <c r="X143" s="4" t="n"/>
      <c r="Y143" s="4" t="n"/>
      <c r="Z143" s="4" t="n"/>
    </row>
    <row r="144" outlineLevel="2" ht="15.75" customHeight="1" s="371">
      <c r="A144" s="226" t="inlineStr">
        <is>
          <t>EXT0001</t>
        </is>
      </c>
      <c r="B144" s="224" t="n"/>
      <c r="C144" s="225" t="n"/>
      <c r="D144" s="226" t="n"/>
      <c r="E144" s="227">
        <f>IF($M144="","",$M144*(1+$O$3))</f>
        <v/>
      </c>
      <c r="F144" s="227">
        <f>IF($E144="","",$E144*$O$4)</f>
        <v/>
      </c>
      <c r="G144" s="227">
        <f>IF(OR($C144="",$E144=""),"",$C144*$E144)</f>
        <v/>
      </c>
      <c r="H144" s="177" t="n"/>
      <c r="I144" s="177" t="n"/>
      <c r="J144" s="4" t="n"/>
      <c r="K144" s="172" t="n"/>
      <c r="L144" s="218" t="n"/>
      <c r="M144" s="184" t="n"/>
      <c r="N144" s="174" t="inlineStr">
        <is>
          <t>M7</t>
        </is>
      </c>
      <c r="O144" s="174">
        <f>A144&amp;"|"&amp;N144</f>
        <v/>
      </c>
      <c r="P144" s="4" t="n"/>
      <c r="Q144" s="4" t="n"/>
      <c r="R144" s="4" t="n"/>
      <c r="S144" s="4" t="n"/>
      <c r="T144" s="4" t="n"/>
      <c r="U144" s="4" t="n"/>
      <c r="V144" s="4" t="n"/>
      <c r="W144" s="4" t="n"/>
      <c r="X144" s="4" t="n"/>
      <c r="Y144" s="4" t="n"/>
      <c r="Z144" s="4" t="n"/>
    </row>
    <row r="145" outlineLevel="2" ht="15.75" customHeight="1" s="371">
      <c r="A145" s="226" t="inlineStr">
        <is>
          <t>EXT0002</t>
        </is>
      </c>
      <c r="B145" s="224" t="n"/>
      <c r="C145" s="225" t="n"/>
      <c r="D145" s="226" t="n"/>
      <c r="E145" s="227">
        <f>IF($M145="","",$M145*(1+$O$3))</f>
        <v/>
      </c>
      <c r="F145" s="227">
        <f>IF($E145="","",$E145*$O$4)</f>
        <v/>
      </c>
      <c r="G145" s="227">
        <f>IF(OR($C145="",$E145=""),"",$C145*$E145)</f>
        <v/>
      </c>
      <c r="H145" s="177" t="n"/>
      <c r="I145" s="177" t="n"/>
      <c r="J145" s="4" t="n"/>
      <c r="K145" s="172" t="n"/>
      <c r="L145" s="218" t="n"/>
      <c r="M145" s="184" t="n"/>
      <c r="N145" s="174" t="inlineStr">
        <is>
          <t>M7</t>
        </is>
      </c>
      <c r="O145" s="174">
        <f>A145&amp;"|"&amp;N145</f>
        <v/>
      </c>
      <c r="P145" s="4" t="n"/>
      <c r="Q145" s="4" t="n"/>
      <c r="R145" s="4" t="n"/>
      <c r="S145" s="4" t="n"/>
      <c r="T145" s="4" t="n"/>
      <c r="U145" s="4" t="n"/>
      <c r="V145" s="4" t="n"/>
      <c r="W145" s="4" t="n"/>
      <c r="X145" s="4" t="n"/>
      <c r="Y145" s="4" t="n"/>
      <c r="Z145" s="4" t="n"/>
    </row>
    <row r="146" outlineLevel="2" ht="15.75" customHeight="1" s="371">
      <c r="A146" s="226" t="inlineStr">
        <is>
          <t>EXT0003</t>
        </is>
      </c>
      <c r="B146" s="224" t="n"/>
      <c r="C146" s="225" t="n"/>
      <c r="D146" s="226" t="n"/>
      <c r="E146" s="227">
        <f>IF($M146="","",$M146*(1+$O$3))</f>
        <v/>
      </c>
      <c r="F146" s="227">
        <f>IF($E146="","",$E146*$O$4)</f>
        <v/>
      </c>
      <c r="G146" s="227">
        <f>IF(OR($C146="",$E146=""),"",$C146*$E146)</f>
        <v/>
      </c>
      <c r="H146" s="177" t="n"/>
      <c r="I146" s="177" t="n"/>
      <c r="J146" s="4" t="n"/>
      <c r="K146" s="172" t="n"/>
      <c r="L146" s="218" t="n"/>
      <c r="M146" s="184" t="n"/>
      <c r="N146" s="174" t="inlineStr">
        <is>
          <t>M7</t>
        </is>
      </c>
      <c r="O146" s="174">
        <f>A146&amp;"|"&amp;N146</f>
        <v/>
      </c>
      <c r="P146" s="4" t="n"/>
      <c r="Q146" s="4" t="n"/>
      <c r="R146" s="4" t="n"/>
      <c r="S146" s="4" t="n"/>
      <c r="T146" s="4" t="n"/>
      <c r="U146" s="4" t="n"/>
      <c r="V146" s="4" t="n"/>
      <c r="W146" s="4" t="n"/>
      <c r="X146" s="4" t="n"/>
      <c r="Y146" s="4" t="n"/>
      <c r="Z146" s="4" t="n"/>
    </row>
    <row r="147" outlineLevel="2" ht="15.75" customHeight="1" s="371">
      <c r="A147" s="226" t="inlineStr">
        <is>
          <t>EXT0004</t>
        </is>
      </c>
      <c r="B147" s="224" t="n"/>
      <c r="C147" s="225" t="n"/>
      <c r="D147" s="226" t="n"/>
      <c r="E147" s="227">
        <f>IF($M147="","",$M147*(1+$O$3))</f>
        <v/>
      </c>
      <c r="F147" s="227">
        <f>IF($E147="","",$E147*$O$4)</f>
        <v/>
      </c>
      <c r="G147" s="227">
        <f>IF(OR($C147="",$E147=""),"",$C147*$E147)</f>
        <v/>
      </c>
      <c r="H147" s="177" t="n"/>
      <c r="I147" s="177" t="n"/>
      <c r="J147" s="4" t="n"/>
      <c r="K147" s="172" t="n"/>
      <c r="L147" s="218" t="n"/>
      <c r="M147" s="184" t="n"/>
      <c r="N147" s="174" t="inlineStr">
        <is>
          <t>M7</t>
        </is>
      </c>
      <c r="O147" s="174">
        <f>A147&amp;"|"&amp;N147</f>
        <v/>
      </c>
      <c r="P147" s="4" t="n"/>
      <c r="Q147" s="4" t="n"/>
      <c r="R147" s="4" t="n"/>
      <c r="S147" s="4" t="n"/>
      <c r="T147" s="4" t="n"/>
      <c r="U147" s="4" t="n"/>
      <c r="V147" s="4" t="n"/>
      <c r="W147" s="4" t="n"/>
      <c r="X147" s="4" t="n"/>
      <c r="Y147" s="4" t="n"/>
      <c r="Z147" s="4" t="n"/>
    </row>
    <row r="148" outlineLevel="2" ht="15.75" customHeight="1" s="371">
      <c r="A148" s="226" t="inlineStr">
        <is>
          <t>EXT0005</t>
        </is>
      </c>
      <c r="B148" s="224" t="n"/>
      <c r="C148" s="225" t="n"/>
      <c r="D148" s="226" t="n"/>
      <c r="E148" s="227">
        <f>IF($M148="","",$M148*(1+$O$3))</f>
        <v/>
      </c>
      <c r="F148" s="227">
        <f>IF($E148="","",$E148*$O$4)</f>
        <v/>
      </c>
      <c r="G148" s="227">
        <f>IF(OR($C148="",$E148=""),"",$C148*$E148)</f>
        <v/>
      </c>
      <c r="H148" s="177" t="n"/>
      <c r="I148" s="177" t="n"/>
      <c r="J148" s="4" t="n"/>
      <c r="K148" s="172" t="n"/>
      <c r="L148" s="218" t="n"/>
      <c r="M148" s="184" t="n"/>
      <c r="N148" s="174" t="inlineStr">
        <is>
          <t>M7</t>
        </is>
      </c>
      <c r="O148" s="174">
        <f>A148&amp;"|"&amp;N148</f>
        <v/>
      </c>
      <c r="P148" s="4" t="n"/>
      <c r="Q148" s="4" t="n"/>
      <c r="R148" s="4" t="n"/>
      <c r="S148" s="4" t="n"/>
      <c r="T148" s="4" t="n"/>
      <c r="U148" s="4" t="n"/>
      <c r="V148" s="4" t="n"/>
      <c r="W148" s="4" t="n"/>
      <c r="X148" s="4" t="n"/>
      <c r="Y148" s="4" t="n"/>
      <c r="Z148" s="4" t="n"/>
    </row>
    <row r="149" outlineLevel="2" ht="15.75" customHeight="1" s="371">
      <c r="A149" s="226" t="inlineStr">
        <is>
          <t>EXT0006</t>
        </is>
      </c>
      <c r="B149" s="224" t="n"/>
      <c r="C149" s="225" t="n"/>
      <c r="D149" s="226" t="n"/>
      <c r="E149" s="227">
        <f>IF($M149="","",$M149*(1+$O$3))</f>
        <v/>
      </c>
      <c r="F149" s="227">
        <f>IF($E149="","",$E149*$O$4)</f>
        <v/>
      </c>
      <c r="G149" s="227">
        <f>IF(OR($C149="",$E149=""),"",$C149*$E149)</f>
        <v/>
      </c>
      <c r="H149" s="177" t="n"/>
      <c r="I149" s="177" t="n"/>
      <c r="J149" s="4" t="n"/>
      <c r="K149" s="172" t="n"/>
      <c r="L149" s="218" t="n"/>
      <c r="M149" s="184" t="n"/>
      <c r="N149" s="174" t="inlineStr">
        <is>
          <t>M7</t>
        </is>
      </c>
      <c r="O149" s="174">
        <f>A149&amp;"|"&amp;N149</f>
        <v/>
      </c>
      <c r="P149" s="4" t="n"/>
      <c r="Q149" s="4" t="n"/>
      <c r="R149" s="4" t="n"/>
      <c r="S149" s="4" t="n"/>
      <c r="T149" s="4" t="n"/>
      <c r="U149" s="4" t="n"/>
      <c r="V149" s="4" t="n"/>
      <c r="W149" s="4" t="n"/>
      <c r="X149" s="4" t="n"/>
      <c r="Y149" s="4" t="n"/>
      <c r="Z149" s="4" t="n"/>
    </row>
    <row r="150" outlineLevel="2" ht="15.75" customHeight="1" s="371">
      <c r="A150" s="226" t="inlineStr">
        <is>
          <t>EXT0007</t>
        </is>
      </c>
      <c r="B150" s="224" t="n"/>
      <c r="C150" s="225" t="n"/>
      <c r="D150" s="226" t="n"/>
      <c r="E150" s="227">
        <f>IF($M150="","",$M150*(1+$O$3))</f>
        <v/>
      </c>
      <c r="F150" s="227">
        <f>IF($E150="","",$E150*$O$4)</f>
        <v/>
      </c>
      <c r="G150" s="227">
        <f>IF(OR($C150="",$E150=""),"",$C150*$E150)</f>
        <v/>
      </c>
      <c r="H150" s="177" t="n"/>
      <c r="I150" s="177" t="n"/>
      <c r="J150" s="4" t="n"/>
      <c r="K150" s="172" t="n"/>
      <c r="L150" s="218" t="n"/>
      <c r="M150" s="184" t="n"/>
      <c r="N150" s="174" t="inlineStr">
        <is>
          <t>M7</t>
        </is>
      </c>
      <c r="O150" s="174">
        <f>A150&amp;"|"&amp;N150</f>
        <v/>
      </c>
      <c r="P150" s="4" t="n"/>
      <c r="Q150" s="4" t="n"/>
      <c r="R150" s="4" t="n"/>
      <c r="S150" s="4" t="n"/>
      <c r="T150" s="4" t="n"/>
      <c r="U150" s="4" t="n"/>
      <c r="V150" s="4" t="n"/>
      <c r="W150" s="4" t="n"/>
      <c r="X150" s="4" t="n"/>
      <c r="Y150" s="4" t="n"/>
      <c r="Z150" s="4" t="n"/>
    </row>
    <row r="151" outlineLevel="2" ht="15.75" customHeight="1" s="371">
      <c r="A151" s="226" t="inlineStr">
        <is>
          <t>EXT0008</t>
        </is>
      </c>
      <c r="B151" s="224" t="n"/>
      <c r="C151" s="225" t="n"/>
      <c r="D151" s="226" t="n"/>
      <c r="E151" s="227">
        <f>IF($M151="","",$M151*(1+$O$3))</f>
        <v/>
      </c>
      <c r="F151" s="227">
        <f>IF($E151="","",$E151*$O$4)</f>
        <v/>
      </c>
      <c r="G151" s="227">
        <f>IF(OR($C151="",$E151=""),"",$C151*$E151)</f>
        <v/>
      </c>
      <c r="H151" s="177" t="n"/>
      <c r="I151" s="177" t="n"/>
      <c r="J151" s="4" t="n"/>
      <c r="K151" s="172" t="n"/>
      <c r="L151" s="218" t="n"/>
      <c r="M151" s="184" t="n"/>
      <c r="N151" s="174" t="inlineStr">
        <is>
          <t>M7</t>
        </is>
      </c>
      <c r="O151" s="174">
        <f>A151&amp;"|"&amp;N151</f>
        <v/>
      </c>
      <c r="P151" s="4" t="n"/>
      <c r="Q151" s="4" t="n"/>
      <c r="R151" s="4" t="n"/>
      <c r="S151" s="4" t="n"/>
      <c r="T151" s="4" t="n"/>
      <c r="U151" s="4" t="n"/>
      <c r="V151" s="4" t="n"/>
      <c r="W151" s="4" t="n"/>
      <c r="X151" s="4" t="n"/>
      <c r="Y151" s="4" t="n"/>
      <c r="Z151" s="4" t="n"/>
    </row>
    <row r="152" outlineLevel="2" ht="15.75" customHeight="1" s="371">
      <c r="A152" s="226" t="inlineStr">
        <is>
          <t>EXT0009</t>
        </is>
      </c>
      <c r="B152" s="224" t="n"/>
      <c r="C152" s="225" t="n"/>
      <c r="D152" s="226" t="n"/>
      <c r="E152" s="227">
        <f>IF($M152="","",$M152*(1+$O$3))</f>
        <v/>
      </c>
      <c r="F152" s="227">
        <f>IF($E152="","",$E152*$O$4)</f>
        <v/>
      </c>
      <c r="G152" s="227">
        <f>IF(OR($C152="",$E152=""),"",$C152*$E152)</f>
        <v/>
      </c>
      <c r="H152" s="177" t="n"/>
      <c r="I152" s="177" t="n"/>
      <c r="J152" s="4" t="n"/>
      <c r="K152" s="172" t="n"/>
      <c r="L152" s="218" t="n"/>
      <c r="M152" s="184" t="n"/>
      <c r="N152" s="174" t="inlineStr">
        <is>
          <t>M7</t>
        </is>
      </c>
      <c r="O152" s="174">
        <f>A152&amp;"|"&amp;N152</f>
        <v/>
      </c>
      <c r="P152" s="4" t="n"/>
      <c r="Q152" s="4" t="n"/>
      <c r="R152" s="4" t="n"/>
      <c r="S152" s="4" t="n"/>
      <c r="T152" s="4" t="n"/>
      <c r="U152" s="4" t="n"/>
      <c r="V152" s="4" t="n"/>
      <c r="W152" s="4" t="n"/>
      <c r="X152" s="4" t="n"/>
      <c r="Y152" s="4" t="n"/>
      <c r="Z152" s="4" t="n"/>
    </row>
    <row r="153" outlineLevel="2" ht="15.75" customHeight="1" s="371">
      <c r="A153" s="226" t="inlineStr">
        <is>
          <t>EXT0010</t>
        </is>
      </c>
      <c r="B153" s="224" t="n"/>
      <c r="C153" s="225" t="n"/>
      <c r="D153" s="226" t="n"/>
      <c r="E153" s="227">
        <f>IF($M153="","",$M153*(1+$O$3))</f>
        <v/>
      </c>
      <c r="F153" s="227">
        <f>IF($E153="","",$E153*$O$4)</f>
        <v/>
      </c>
      <c r="G153" s="227">
        <f>IF(OR($C153="",$E153=""),"",$C153*$E153)</f>
        <v/>
      </c>
      <c r="H153" s="177" t="n"/>
      <c r="I153" s="177" t="n"/>
      <c r="J153" s="4" t="n"/>
      <c r="K153" s="172" t="n"/>
      <c r="L153" s="218" t="n"/>
      <c r="M153" s="184" t="n"/>
      <c r="N153" s="174" t="inlineStr">
        <is>
          <t>M7</t>
        </is>
      </c>
      <c r="O153" s="174">
        <f>A153&amp;"|"&amp;N153</f>
        <v/>
      </c>
      <c r="P153" s="4" t="n"/>
      <c r="Q153" s="4" t="n"/>
      <c r="R153" s="4" t="n"/>
      <c r="S153" s="4" t="n"/>
      <c r="T153" s="4" t="n"/>
      <c r="U153" s="4" t="n"/>
      <c r="V153" s="4" t="n"/>
      <c r="W153" s="4" t="n"/>
      <c r="X153" s="4" t="n"/>
      <c r="Y153" s="4" t="n"/>
      <c r="Z153" s="4" t="n"/>
    </row>
    <row r="154" outlineLevel="2" ht="15.75" customHeight="1" s="371">
      <c r="A154" s="226" t="inlineStr">
        <is>
          <t>EXT0011</t>
        </is>
      </c>
      <c r="B154" s="224" t="n"/>
      <c r="C154" s="225" t="n"/>
      <c r="D154" s="226" t="n"/>
      <c r="E154" s="227">
        <f>IF($M154="","",$M154*(1+$O$3))</f>
        <v/>
      </c>
      <c r="F154" s="227">
        <f>IF($E154="","",$E154*$O$4)</f>
        <v/>
      </c>
      <c r="G154" s="227">
        <f>IF(OR($C154="",$E154=""),"",$C154*$E154)</f>
        <v/>
      </c>
      <c r="H154" s="177" t="n"/>
      <c r="I154" s="177" t="n"/>
      <c r="J154" s="4" t="n"/>
      <c r="K154" s="172" t="n"/>
      <c r="L154" s="218" t="n"/>
      <c r="M154" s="184" t="n"/>
      <c r="N154" s="174" t="inlineStr">
        <is>
          <t>M7</t>
        </is>
      </c>
      <c r="O154" s="174">
        <f>A154&amp;"|"&amp;N154</f>
        <v/>
      </c>
      <c r="P154" s="4" t="n"/>
      <c r="Q154" s="4" t="n"/>
      <c r="R154" s="4" t="n"/>
      <c r="S154" s="4" t="n"/>
      <c r="T154" s="4" t="n"/>
      <c r="U154" s="4" t="n"/>
      <c r="V154" s="4" t="n"/>
      <c r="W154" s="4" t="n"/>
      <c r="X154" s="4" t="n"/>
      <c r="Y154" s="4" t="n"/>
      <c r="Z154" s="4" t="n"/>
    </row>
    <row r="155" outlineLevel="2" ht="15.75" customHeight="1" s="371">
      <c r="A155" s="226" t="inlineStr">
        <is>
          <t>EXT0012</t>
        </is>
      </c>
      <c r="B155" s="224" t="n"/>
      <c r="C155" s="225" t="n"/>
      <c r="D155" s="226" t="n"/>
      <c r="E155" s="227">
        <f>IF($M155="","",$M155*(1+$O$3))</f>
        <v/>
      </c>
      <c r="F155" s="227">
        <f>IF($E155="","",$E155*$O$4)</f>
        <v/>
      </c>
      <c r="G155" s="227">
        <f>IF(OR($C155="",$E155=""),"",$C155*$E155)</f>
        <v/>
      </c>
      <c r="H155" s="177" t="n"/>
      <c r="I155" s="177" t="n"/>
      <c r="J155" s="4" t="n"/>
      <c r="K155" s="172" t="n"/>
      <c r="L155" s="218" t="n"/>
      <c r="M155" s="184" t="n"/>
      <c r="N155" s="174" t="inlineStr">
        <is>
          <t>M7</t>
        </is>
      </c>
      <c r="O155" s="174">
        <f>A155&amp;"|"&amp;N155</f>
        <v/>
      </c>
      <c r="P155" s="4" t="n"/>
      <c r="Q155" s="4" t="n"/>
      <c r="R155" s="4" t="n"/>
      <c r="S155" s="4" t="n"/>
      <c r="T155" s="4" t="n"/>
      <c r="U155" s="4" t="n"/>
      <c r="V155" s="4" t="n"/>
      <c r="W155" s="4" t="n"/>
      <c r="X155" s="4" t="n"/>
      <c r="Y155" s="4" t="n"/>
      <c r="Z155" s="4" t="n"/>
    </row>
    <row r="156" outlineLevel="2" ht="15.75" customHeight="1" s="371">
      <c r="A156" s="226" t="inlineStr">
        <is>
          <t>EXT0013</t>
        </is>
      </c>
      <c r="B156" s="224" t="n"/>
      <c r="C156" s="225" t="n"/>
      <c r="D156" s="226" t="n"/>
      <c r="E156" s="227">
        <f>IF($M156="","",$M156*(1+$O$3))</f>
        <v/>
      </c>
      <c r="F156" s="227">
        <f>IF($E156="","",$E156*$O$4)</f>
        <v/>
      </c>
      <c r="G156" s="227">
        <f>IF(OR($C156="",$E156=""),"",$C156*$E156)</f>
        <v/>
      </c>
      <c r="H156" s="177" t="n"/>
      <c r="I156" s="177" t="n"/>
      <c r="J156" s="4" t="n"/>
      <c r="K156" s="172" t="n"/>
      <c r="L156" s="218" t="n"/>
      <c r="M156" s="184" t="n"/>
      <c r="N156" s="174" t="inlineStr">
        <is>
          <t>M7</t>
        </is>
      </c>
      <c r="O156" s="174">
        <f>A156&amp;"|"&amp;N156</f>
        <v/>
      </c>
      <c r="P156" s="4" t="n"/>
      <c r="Q156" s="4" t="n"/>
      <c r="R156" s="4" t="n"/>
      <c r="S156" s="4" t="n"/>
      <c r="T156" s="4" t="n"/>
      <c r="U156" s="4" t="n"/>
      <c r="V156" s="4" t="n"/>
      <c r="W156" s="4" t="n"/>
      <c r="X156" s="4" t="n"/>
      <c r="Y156" s="4" t="n"/>
      <c r="Z156" s="4" t="n"/>
    </row>
    <row r="157" outlineLevel="2" ht="15.75" customHeight="1" s="371">
      <c r="A157" s="226" t="inlineStr">
        <is>
          <t>EXT0014</t>
        </is>
      </c>
      <c r="B157" s="224" t="n"/>
      <c r="C157" s="225" t="n"/>
      <c r="D157" s="226" t="n"/>
      <c r="E157" s="227">
        <f>IF($M157="","",$M157*(1+$O$3))</f>
        <v/>
      </c>
      <c r="F157" s="227">
        <f>IF($E157="","",$E157*$O$4)</f>
        <v/>
      </c>
      <c r="G157" s="227">
        <f>IF(OR($C157="",$E157=""),"",$C157*$E157)</f>
        <v/>
      </c>
      <c r="H157" s="177" t="n"/>
      <c r="I157" s="177" t="n"/>
      <c r="J157" s="4" t="n"/>
      <c r="K157" s="172" t="n"/>
      <c r="L157" s="218" t="n"/>
      <c r="M157" s="184" t="n"/>
      <c r="N157" s="174" t="inlineStr">
        <is>
          <t>M7</t>
        </is>
      </c>
      <c r="O157" s="174">
        <f>A157&amp;"|"&amp;N157</f>
        <v/>
      </c>
      <c r="P157" s="4" t="n"/>
      <c r="Q157" s="4" t="n"/>
      <c r="R157" s="4" t="n"/>
      <c r="S157" s="4" t="n"/>
      <c r="T157" s="4" t="n"/>
      <c r="U157" s="4" t="n"/>
      <c r="V157" s="4" t="n"/>
      <c r="W157" s="4" t="n"/>
      <c r="X157" s="4" t="n"/>
      <c r="Y157" s="4" t="n"/>
      <c r="Z157" s="4" t="n"/>
    </row>
    <row r="158" outlineLevel="2" ht="15.75" customHeight="1" s="371">
      <c r="A158" s="226" t="inlineStr">
        <is>
          <t>EXT0015</t>
        </is>
      </c>
      <c r="B158" s="224" t="n"/>
      <c r="C158" s="225" t="n"/>
      <c r="D158" s="226" t="n"/>
      <c r="E158" s="227">
        <f>IF($M158="","",$M158*(1+$O$3))</f>
        <v/>
      </c>
      <c r="F158" s="227">
        <f>IF($E158="","",$E158*$O$4)</f>
        <v/>
      </c>
      <c r="G158" s="227">
        <f>IF(OR($C158="",$E158=""),"",$C158*$E158)</f>
        <v/>
      </c>
      <c r="H158" s="177" t="n"/>
      <c r="I158" s="177" t="n"/>
      <c r="J158" s="4" t="n"/>
      <c r="K158" s="172" t="n"/>
      <c r="L158" s="218" t="n"/>
      <c r="M158" s="184" t="n"/>
      <c r="N158" s="174" t="inlineStr">
        <is>
          <t>M7</t>
        </is>
      </c>
      <c r="O158" s="174">
        <f>A158&amp;"|"&amp;N158</f>
        <v/>
      </c>
      <c r="P158" s="4" t="n"/>
      <c r="Q158" s="4" t="n"/>
      <c r="R158" s="4" t="n"/>
      <c r="S158" s="4" t="n"/>
      <c r="T158" s="4" t="n"/>
      <c r="U158" s="4" t="n"/>
      <c r="V158" s="4" t="n"/>
      <c r="W158" s="4" t="n"/>
      <c r="X158" s="4" t="n"/>
      <c r="Y158" s="4" t="n"/>
      <c r="Z158" s="4" t="n"/>
    </row>
    <row r="159" outlineLevel="1" ht="15.75" customHeight="1" s="371">
      <c r="A159" s="420" t="inlineStr">
        <is>
          <t>ACCESORIOS Y REMATES DE AZOTEA</t>
        </is>
      </c>
      <c r="B159" s="421" t="n"/>
      <c r="C159" s="421" t="n"/>
      <c r="D159" s="421" t="n"/>
      <c r="E159" s="421" t="n"/>
      <c r="F159" s="422" t="n"/>
      <c r="G159" s="231">
        <f>SUM(G160:G174)</f>
        <v/>
      </c>
      <c r="H159" s="218" t="n"/>
      <c r="I159" s="218" t="n"/>
      <c r="J159" s="4" t="n"/>
      <c r="K159" s="146" t="n"/>
      <c r="L159" s="218" t="n"/>
      <c r="M159" s="178" t="n"/>
      <c r="N159" s="165" t="n"/>
      <c r="O159" s="4" t="n"/>
      <c r="P159" s="4" t="n"/>
      <c r="Q159" s="4" t="n"/>
      <c r="R159" s="4" t="n"/>
      <c r="S159" s="4" t="n"/>
      <c r="T159" s="4" t="n"/>
      <c r="U159" s="4" t="n"/>
      <c r="V159" s="4" t="n"/>
      <c r="W159" s="4" t="n"/>
      <c r="X159" s="4" t="n"/>
      <c r="Y159" s="4" t="n"/>
      <c r="Z159" s="4" t="n"/>
    </row>
    <row r="160" outlineLevel="2" ht="15.75" customHeight="1" s="371">
      <c r="A160" s="226" t="inlineStr">
        <is>
          <t>ACC0001</t>
        </is>
      </c>
      <c r="B160" s="224" t="n"/>
      <c r="C160" s="225" t="n"/>
      <c r="D160" s="226" t="n"/>
      <c r="E160" s="227">
        <f>IF($M160="","",$M160*(1+$O$3))</f>
        <v/>
      </c>
      <c r="F160" s="227">
        <f>IF($E160="","",$E160*$O$4)</f>
        <v/>
      </c>
      <c r="G160" s="227">
        <f>IF(OR($C160="",$E160=""),"",$C160*$E160)</f>
        <v/>
      </c>
      <c r="H160" s="177" t="n"/>
      <c r="I160" s="177" t="n"/>
      <c r="J160" s="4" t="n"/>
      <c r="K160" s="172" t="n"/>
      <c r="L160" s="218" t="n"/>
      <c r="M160" s="184" t="n"/>
      <c r="N160" s="174" t="inlineStr">
        <is>
          <t>M7</t>
        </is>
      </c>
      <c r="O160" s="174">
        <f>A160&amp;"|"&amp;N160</f>
        <v/>
      </c>
      <c r="P160" s="4" t="n"/>
      <c r="Q160" s="4" t="n"/>
      <c r="R160" s="4" t="n"/>
      <c r="S160" s="4" t="n"/>
      <c r="T160" s="4" t="n"/>
      <c r="U160" s="4" t="n"/>
      <c r="V160" s="4" t="n"/>
      <c r="W160" s="4" t="n"/>
      <c r="X160" s="4" t="n"/>
      <c r="Y160" s="4" t="n"/>
      <c r="Z160" s="4" t="n"/>
    </row>
    <row r="161" outlineLevel="2" ht="15.75" customHeight="1" s="371">
      <c r="A161" s="226" t="inlineStr">
        <is>
          <t>ACC0002</t>
        </is>
      </c>
      <c r="B161" s="224" t="n"/>
      <c r="C161" s="225" t="n"/>
      <c r="D161" s="226" t="n"/>
      <c r="E161" s="227">
        <f>IF($M161="","",$M161*(1+$O$3))</f>
        <v/>
      </c>
      <c r="F161" s="227">
        <f>IF($E161="","",$E161*$O$4)</f>
        <v/>
      </c>
      <c r="G161" s="227">
        <f>IF(OR($C161="",$E161=""),"",$C161*$E161)</f>
        <v/>
      </c>
      <c r="H161" s="177" t="n"/>
      <c r="I161" s="177" t="n"/>
      <c r="J161" s="4" t="n"/>
      <c r="K161" s="172" t="n"/>
      <c r="L161" s="218" t="n"/>
      <c r="M161" s="184" t="n"/>
      <c r="N161" s="174" t="inlineStr">
        <is>
          <t>M7</t>
        </is>
      </c>
      <c r="O161" s="174">
        <f>A161&amp;"|"&amp;N161</f>
        <v/>
      </c>
      <c r="P161" s="4" t="n"/>
      <c r="Q161" s="4" t="n"/>
      <c r="R161" s="4" t="n"/>
      <c r="S161" s="4" t="n"/>
      <c r="T161" s="4" t="n"/>
      <c r="U161" s="4" t="n"/>
      <c r="V161" s="4" t="n"/>
      <c r="W161" s="4" t="n"/>
      <c r="X161" s="4" t="n"/>
      <c r="Y161" s="4" t="n"/>
      <c r="Z161" s="4" t="n"/>
    </row>
    <row r="162" outlineLevel="2" ht="15.75" customHeight="1" s="371">
      <c r="A162" s="226" t="inlineStr">
        <is>
          <t>ACC0003</t>
        </is>
      </c>
      <c r="B162" s="224" t="n"/>
      <c r="C162" s="225" t="n"/>
      <c r="D162" s="226" t="n"/>
      <c r="E162" s="227">
        <f>IF($M162="","",$M162*(1+$O$3))</f>
        <v/>
      </c>
      <c r="F162" s="227">
        <f>IF($E162="","",$E162*$O$4)</f>
        <v/>
      </c>
      <c r="G162" s="227">
        <f>IF(OR($C162="",$E162=""),"",$C162*$E162)</f>
        <v/>
      </c>
      <c r="H162" s="177" t="n"/>
      <c r="I162" s="177" t="n"/>
      <c r="J162" s="4" t="n"/>
      <c r="K162" s="172" t="n"/>
      <c r="L162" s="218" t="n"/>
      <c r="M162" s="184" t="n"/>
      <c r="N162" s="174" t="inlineStr">
        <is>
          <t>M7</t>
        </is>
      </c>
      <c r="O162" s="174">
        <f>A162&amp;"|"&amp;N162</f>
        <v/>
      </c>
      <c r="P162" s="4" t="n"/>
      <c r="Q162" s="4" t="n"/>
      <c r="R162" s="4" t="n"/>
      <c r="S162" s="4" t="n"/>
      <c r="T162" s="4" t="n"/>
      <c r="U162" s="4" t="n"/>
      <c r="V162" s="4" t="n"/>
      <c r="W162" s="4" t="n"/>
      <c r="X162" s="4" t="n"/>
      <c r="Y162" s="4" t="n"/>
      <c r="Z162" s="4" t="n"/>
    </row>
    <row r="163" outlineLevel="2" ht="15.75" customHeight="1" s="371">
      <c r="A163" s="226" t="inlineStr">
        <is>
          <t>ACC0004</t>
        </is>
      </c>
      <c r="B163" s="224" t="n"/>
      <c r="C163" s="225" t="n"/>
      <c r="D163" s="226" t="n"/>
      <c r="E163" s="227">
        <f>IF($M163="","",$M163*(1+$O$3))</f>
        <v/>
      </c>
      <c r="F163" s="227">
        <f>IF($E163="","",$E163*$O$4)</f>
        <v/>
      </c>
      <c r="G163" s="227">
        <f>IF(OR($C163="",$E163=""),"",$C163*$E163)</f>
        <v/>
      </c>
      <c r="H163" s="177" t="n"/>
      <c r="I163" s="177" t="n"/>
      <c r="J163" s="4" t="n"/>
      <c r="K163" s="172" t="n"/>
      <c r="L163" s="218" t="n"/>
      <c r="M163" s="184" t="n"/>
      <c r="N163" s="174" t="inlineStr">
        <is>
          <t>M7</t>
        </is>
      </c>
      <c r="O163" s="174">
        <f>A163&amp;"|"&amp;N163</f>
        <v/>
      </c>
      <c r="P163" s="4" t="n"/>
      <c r="Q163" s="4" t="n"/>
      <c r="R163" s="4" t="n"/>
      <c r="S163" s="4" t="n"/>
      <c r="T163" s="4" t="n"/>
      <c r="U163" s="4" t="n"/>
      <c r="V163" s="4" t="n"/>
      <c r="W163" s="4" t="n"/>
      <c r="X163" s="4" t="n"/>
      <c r="Y163" s="4" t="n"/>
      <c r="Z163" s="4" t="n"/>
    </row>
    <row r="164" outlineLevel="2" ht="15.75" customHeight="1" s="371">
      <c r="A164" s="226" t="inlineStr">
        <is>
          <t>ACC0005</t>
        </is>
      </c>
      <c r="B164" s="224" t="n"/>
      <c r="C164" s="225" t="n"/>
      <c r="D164" s="226" t="n"/>
      <c r="E164" s="227">
        <f>IF($M164="","",$M164*(1+$O$3))</f>
        <v/>
      </c>
      <c r="F164" s="227">
        <f>IF($E164="","",$E164*$O$4)</f>
        <v/>
      </c>
      <c r="G164" s="227">
        <f>IF(OR($C164="",$E164=""),"",$C164*$E164)</f>
        <v/>
      </c>
      <c r="H164" s="177" t="n"/>
      <c r="I164" s="177" t="n"/>
      <c r="J164" s="4" t="n"/>
      <c r="K164" s="172" t="n"/>
      <c r="L164" s="218" t="n"/>
      <c r="M164" s="184" t="n"/>
      <c r="N164" s="174" t="inlineStr">
        <is>
          <t>M7</t>
        </is>
      </c>
      <c r="O164" s="174">
        <f>A164&amp;"|"&amp;N164</f>
        <v/>
      </c>
      <c r="P164" s="4" t="n"/>
      <c r="Q164" s="4" t="n"/>
      <c r="R164" s="4" t="n"/>
      <c r="S164" s="4" t="n"/>
      <c r="T164" s="4" t="n"/>
      <c r="U164" s="4" t="n"/>
      <c r="V164" s="4" t="n"/>
      <c r="W164" s="4" t="n"/>
      <c r="X164" s="4" t="n"/>
      <c r="Y164" s="4" t="n"/>
      <c r="Z164" s="4" t="n"/>
    </row>
    <row r="165" outlineLevel="2" ht="15.75" customHeight="1" s="371">
      <c r="A165" s="226" t="inlineStr">
        <is>
          <t>ACC0006</t>
        </is>
      </c>
      <c r="B165" s="224" t="n"/>
      <c r="C165" s="225" t="n"/>
      <c r="D165" s="226" t="n"/>
      <c r="E165" s="227">
        <f>IF($M165="","",$M165*(1+$O$3))</f>
        <v/>
      </c>
      <c r="F165" s="227">
        <f>IF($E165="","",$E165*$O$4)</f>
        <v/>
      </c>
      <c r="G165" s="227">
        <f>IF(OR($C165="",$E165=""),"",$C165*$E165)</f>
        <v/>
      </c>
      <c r="H165" s="177" t="n"/>
      <c r="I165" s="177" t="n"/>
      <c r="J165" s="4" t="n"/>
      <c r="K165" s="172" t="n"/>
      <c r="L165" s="218" t="n"/>
      <c r="M165" s="184" t="n"/>
      <c r="N165" s="174" t="inlineStr">
        <is>
          <t>M7</t>
        </is>
      </c>
      <c r="O165" s="174">
        <f>A165&amp;"|"&amp;N165</f>
        <v/>
      </c>
      <c r="P165" s="4" t="n"/>
      <c r="Q165" s="4" t="n"/>
      <c r="R165" s="4" t="n"/>
      <c r="S165" s="4" t="n"/>
      <c r="T165" s="4" t="n"/>
      <c r="U165" s="4" t="n"/>
      <c r="V165" s="4" t="n"/>
      <c r="W165" s="4" t="n"/>
      <c r="X165" s="4" t="n"/>
      <c r="Y165" s="4" t="n"/>
      <c r="Z165" s="4" t="n"/>
    </row>
    <row r="166" outlineLevel="2" ht="15.75" customHeight="1" s="371">
      <c r="A166" s="226" t="inlineStr">
        <is>
          <t>ACC0007</t>
        </is>
      </c>
      <c r="B166" s="224" t="n"/>
      <c r="C166" s="225" t="n"/>
      <c r="D166" s="226" t="n"/>
      <c r="E166" s="227">
        <f>IF($M166="","",$M166*(1+$O$3))</f>
        <v/>
      </c>
      <c r="F166" s="227">
        <f>IF($E166="","",$E166*$O$4)</f>
        <v/>
      </c>
      <c r="G166" s="227">
        <f>IF(OR($C166="",$E166=""),"",$C166*$E166)</f>
        <v/>
      </c>
      <c r="H166" s="177" t="n"/>
      <c r="I166" s="177" t="n"/>
      <c r="J166" s="4" t="n"/>
      <c r="K166" s="172" t="n"/>
      <c r="L166" s="218" t="n"/>
      <c r="M166" s="184" t="n"/>
      <c r="N166" s="174" t="inlineStr">
        <is>
          <t>M7</t>
        </is>
      </c>
      <c r="O166" s="174">
        <f>A166&amp;"|"&amp;N166</f>
        <v/>
      </c>
      <c r="P166" s="4" t="n"/>
      <c r="Q166" s="4" t="n"/>
      <c r="R166" s="4" t="n"/>
      <c r="S166" s="4" t="n"/>
      <c r="T166" s="4" t="n"/>
      <c r="U166" s="4" t="n"/>
      <c r="V166" s="4" t="n"/>
      <c r="W166" s="4" t="n"/>
      <c r="X166" s="4" t="n"/>
      <c r="Y166" s="4" t="n"/>
      <c r="Z166" s="4" t="n"/>
    </row>
    <row r="167" outlineLevel="2" ht="15.75" customHeight="1" s="371">
      <c r="A167" s="226" t="inlineStr">
        <is>
          <t>ACC0008</t>
        </is>
      </c>
      <c r="B167" s="224" t="n"/>
      <c r="C167" s="225" t="n"/>
      <c r="D167" s="226" t="n"/>
      <c r="E167" s="227">
        <f>IF($M167="","",$M167*(1+$O$3))</f>
        <v/>
      </c>
      <c r="F167" s="227">
        <f>IF($E167="","",$E167*$O$4)</f>
        <v/>
      </c>
      <c r="G167" s="227">
        <f>IF(OR($C167="",$E167=""),"",$C167*$E167)</f>
        <v/>
      </c>
      <c r="H167" s="177" t="n"/>
      <c r="I167" s="177" t="n"/>
      <c r="J167" s="4" t="n"/>
      <c r="K167" s="172" t="n"/>
      <c r="L167" s="218" t="n"/>
      <c r="M167" s="184" t="n"/>
      <c r="N167" s="174" t="inlineStr">
        <is>
          <t>M7</t>
        </is>
      </c>
      <c r="O167" s="174">
        <f>A167&amp;"|"&amp;N167</f>
        <v/>
      </c>
      <c r="P167" s="4" t="n"/>
      <c r="Q167" s="4" t="n"/>
      <c r="R167" s="4" t="n"/>
      <c r="S167" s="4" t="n"/>
      <c r="T167" s="4" t="n"/>
      <c r="U167" s="4" t="n"/>
      <c r="V167" s="4" t="n"/>
      <c r="W167" s="4" t="n"/>
      <c r="X167" s="4" t="n"/>
      <c r="Y167" s="4" t="n"/>
      <c r="Z167" s="4" t="n"/>
    </row>
    <row r="168" outlineLevel="2" ht="15.75" customHeight="1" s="371">
      <c r="A168" s="226" t="inlineStr">
        <is>
          <t>ACC0009</t>
        </is>
      </c>
      <c r="B168" s="224" t="n"/>
      <c r="C168" s="225" t="n"/>
      <c r="D168" s="226" t="n"/>
      <c r="E168" s="227">
        <f>IF($M168="","",$M168*(1+$O$3))</f>
        <v/>
      </c>
      <c r="F168" s="227">
        <f>IF($E168="","",$E168*$O$4)</f>
        <v/>
      </c>
      <c r="G168" s="227">
        <f>IF(OR($C168="",$E168=""),"",$C168*$E168)</f>
        <v/>
      </c>
      <c r="H168" s="177" t="n"/>
      <c r="I168" s="177" t="n"/>
      <c r="J168" s="4" t="n"/>
      <c r="K168" s="172" t="n"/>
      <c r="L168" s="218" t="n"/>
      <c r="M168" s="184" t="n"/>
      <c r="N168" s="174" t="inlineStr">
        <is>
          <t>M7</t>
        </is>
      </c>
      <c r="O168" s="174">
        <f>A168&amp;"|"&amp;N168</f>
        <v/>
      </c>
      <c r="P168" s="4" t="n"/>
      <c r="Q168" s="4" t="n"/>
      <c r="R168" s="4" t="n"/>
      <c r="S168" s="4" t="n"/>
      <c r="T168" s="4" t="n"/>
      <c r="U168" s="4" t="n"/>
      <c r="V168" s="4" t="n"/>
      <c r="W168" s="4" t="n"/>
      <c r="X168" s="4" t="n"/>
      <c r="Y168" s="4" t="n"/>
      <c r="Z168" s="4" t="n"/>
    </row>
    <row r="169" outlineLevel="2" ht="15.75" customHeight="1" s="371">
      <c r="A169" s="226" t="inlineStr">
        <is>
          <t>ACC0010</t>
        </is>
      </c>
      <c r="B169" s="224" t="n"/>
      <c r="C169" s="225" t="n"/>
      <c r="D169" s="226" t="n"/>
      <c r="E169" s="227">
        <f>IF($M169="","",$M169*(1+$O$3))</f>
        <v/>
      </c>
      <c r="F169" s="227">
        <f>IF($E169="","",$E169*$O$4)</f>
        <v/>
      </c>
      <c r="G169" s="227">
        <f>IF(OR($C169="",$E169=""),"",$C169*$E169)</f>
        <v/>
      </c>
      <c r="H169" s="177" t="n"/>
      <c r="I169" s="177" t="n"/>
      <c r="J169" s="4" t="n"/>
      <c r="K169" s="172" t="n"/>
      <c r="L169" s="218" t="n"/>
      <c r="M169" s="184" t="n"/>
      <c r="N169" s="174" t="inlineStr">
        <is>
          <t>M7</t>
        </is>
      </c>
      <c r="O169" s="174">
        <f>A169&amp;"|"&amp;N169</f>
        <v/>
      </c>
      <c r="P169" s="4" t="n"/>
      <c r="Q169" s="4" t="n"/>
      <c r="R169" s="4" t="n"/>
      <c r="S169" s="4" t="n"/>
      <c r="T169" s="4" t="n"/>
      <c r="U169" s="4" t="n"/>
      <c r="V169" s="4" t="n"/>
      <c r="W169" s="4" t="n"/>
      <c r="X169" s="4" t="n"/>
      <c r="Y169" s="4" t="n"/>
      <c r="Z169" s="4" t="n"/>
    </row>
    <row r="170" outlineLevel="2" ht="15.75" customHeight="1" s="371">
      <c r="A170" s="226" t="inlineStr">
        <is>
          <t>ACC0011</t>
        </is>
      </c>
      <c r="B170" s="224" t="n"/>
      <c r="C170" s="225" t="n"/>
      <c r="D170" s="226" t="n"/>
      <c r="E170" s="227">
        <f>IF($M170="","",$M170*(1+$O$3))</f>
        <v/>
      </c>
      <c r="F170" s="227">
        <f>IF($E170="","",$E170*$O$4)</f>
        <v/>
      </c>
      <c r="G170" s="227">
        <f>IF(OR($C170="",$E170=""),"",$C170*$E170)</f>
        <v/>
      </c>
      <c r="H170" s="177" t="n"/>
      <c r="I170" s="177" t="n"/>
      <c r="J170" s="4" t="n"/>
      <c r="K170" s="172" t="n"/>
      <c r="L170" s="218" t="n"/>
      <c r="M170" s="184" t="n"/>
      <c r="N170" s="174" t="inlineStr">
        <is>
          <t>M7</t>
        </is>
      </c>
      <c r="O170" s="174">
        <f>A170&amp;"|"&amp;N170</f>
        <v/>
      </c>
      <c r="P170" s="4" t="n"/>
      <c r="Q170" s="4" t="n"/>
      <c r="R170" s="4" t="n"/>
      <c r="S170" s="4" t="n"/>
      <c r="T170" s="4" t="n"/>
      <c r="U170" s="4" t="n"/>
      <c r="V170" s="4" t="n"/>
      <c r="W170" s="4" t="n"/>
      <c r="X170" s="4" t="n"/>
      <c r="Y170" s="4" t="n"/>
      <c r="Z170" s="4" t="n"/>
    </row>
    <row r="171" outlineLevel="2" ht="15.75" customHeight="1" s="371">
      <c r="A171" s="226" t="inlineStr">
        <is>
          <t>ACC0012</t>
        </is>
      </c>
      <c r="B171" s="224" t="n"/>
      <c r="C171" s="225" t="n"/>
      <c r="D171" s="226" t="n"/>
      <c r="E171" s="227">
        <f>IF($M171="","",$M171*(1+$O$3))</f>
        <v/>
      </c>
      <c r="F171" s="227">
        <f>IF($E171="","",$E171*$O$4)</f>
        <v/>
      </c>
      <c r="G171" s="227">
        <f>IF(OR($C171="",$E171=""),"",$C171*$E171)</f>
        <v/>
      </c>
      <c r="H171" s="177" t="n"/>
      <c r="I171" s="177" t="n"/>
      <c r="J171" s="4" t="n"/>
      <c r="K171" s="172" t="n"/>
      <c r="L171" s="218" t="n"/>
      <c r="M171" s="184" t="n"/>
      <c r="N171" s="174" t="inlineStr">
        <is>
          <t>M7</t>
        </is>
      </c>
      <c r="O171" s="174">
        <f>A171&amp;"|"&amp;N171</f>
        <v/>
      </c>
      <c r="P171" s="4" t="n"/>
      <c r="Q171" s="4" t="n"/>
      <c r="R171" s="4" t="n"/>
      <c r="S171" s="4" t="n"/>
      <c r="T171" s="4" t="n"/>
      <c r="U171" s="4" t="n"/>
      <c r="V171" s="4" t="n"/>
      <c r="W171" s="4" t="n"/>
      <c r="X171" s="4" t="n"/>
      <c r="Y171" s="4" t="n"/>
      <c r="Z171" s="4" t="n"/>
    </row>
    <row r="172" outlineLevel="2" ht="15.75" customHeight="1" s="371">
      <c r="A172" s="226" t="inlineStr">
        <is>
          <t>ACC0013</t>
        </is>
      </c>
      <c r="B172" s="224" t="n"/>
      <c r="C172" s="225" t="n"/>
      <c r="D172" s="226" t="n"/>
      <c r="E172" s="227">
        <f>IF($M172="","",$M172*(1+$O$3))</f>
        <v/>
      </c>
      <c r="F172" s="227">
        <f>IF($E172="","",$E172*$O$4)</f>
        <v/>
      </c>
      <c r="G172" s="227">
        <f>IF(OR($C172="",$E172=""),"",$C172*$E172)</f>
        <v/>
      </c>
      <c r="H172" s="177" t="n"/>
      <c r="I172" s="177" t="n"/>
      <c r="J172" s="4" t="n"/>
      <c r="K172" s="172" t="n"/>
      <c r="L172" s="218" t="n"/>
      <c r="M172" s="184" t="n"/>
      <c r="N172" s="174" t="inlineStr">
        <is>
          <t>M7</t>
        </is>
      </c>
      <c r="O172" s="174">
        <f>A172&amp;"|"&amp;N172</f>
        <v/>
      </c>
      <c r="P172" s="4" t="n"/>
      <c r="Q172" s="4" t="n"/>
      <c r="R172" s="4" t="n"/>
      <c r="S172" s="4" t="n"/>
      <c r="T172" s="4" t="n"/>
      <c r="U172" s="4" t="n"/>
      <c r="V172" s="4" t="n"/>
      <c r="W172" s="4" t="n"/>
      <c r="X172" s="4" t="n"/>
      <c r="Y172" s="4" t="n"/>
      <c r="Z172" s="4" t="n"/>
    </row>
    <row r="173" outlineLevel="2" ht="15.75" customHeight="1" s="371">
      <c r="A173" s="226" t="inlineStr">
        <is>
          <t>ACC0014</t>
        </is>
      </c>
      <c r="B173" s="224" t="n"/>
      <c r="C173" s="225" t="n"/>
      <c r="D173" s="226" t="n"/>
      <c r="E173" s="227">
        <f>IF($M173="","",$M173*(1+$O$3))</f>
        <v/>
      </c>
      <c r="F173" s="227">
        <f>IF($E173="","",$E173*$O$4)</f>
        <v/>
      </c>
      <c r="G173" s="227">
        <f>IF(OR($C173="",$E173=""),"",$C173*$E173)</f>
        <v/>
      </c>
      <c r="H173" s="177" t="n"/>
      <c r="I173" s="177" t="n"/>
      <c r="J173" s="4" t="n"/>
      <c r="K173" s="172" t="n"/>
      <c r="L173" s="218" t="n"/>
      <c r="M173" s="184" t="n"/>
      <c r="N173" s="174" t="inlineStr">
        <is>
          <t>M7</t>
        </is>
      </c>
      <c r="O173" s="174">
        <f>A173&amp;"|"&amp;N173</f>
        <v/>
      </c>
      <c r="P173" s="4" t="n"/>
      <c r="Q173" s="4" t="n"/>
      <c r="R173" s="4" t="n"/>
      <c r="S173" s="4" t="n"/>
      <c r="T173" s="4" t="n"/>
      <c r="U173" s="4" t="n"/>
      <c r="V173" s="4" t="n"/>
      <c r="W173" s="4" t="n"/>
      <c r="X173" s="4" t="n"/>
      <c r="Y173" s="4" t="n"/>
      <c r="Z173" s="4" t="n"/>
    </row>
    <row r="174" outlineLevel="2" ht="15.75" customHeight="1" s="371">
      <c r="A174" s="226" t="inlineStr">
        <is>
          <t>ACC0015</t>
        </is>
      </c>
      <c r="B174" s="224" t="n"/>
      <c r="C174" s="225" t="n"/>
      <c r="D174" s="226" t="n"/>
      <c r="E174" s="227">
        <f>IF($M174="","",$M174*(1+$O$3))</f>
        <v/>
      </c>
      <c r="F174" s="227">
        <f>IF($E174="","",$E174*$O$4)</f>
        <v/>
      </c>
      <c r="G174" s="227">
        <f>IF(OR($C174="",$E174=""),"",$C174*$E174)</f>
        <v/>
      </c>
      <c r="H174" s="177" t="n"/>
      <c r="I174" s="177" t="n"/>
      <c r="J174" s="4" t="n"/>
      <c r="K174" s="172" t="n"/>
      <c r="L174" s="218" t="n"/>
      <c r="M174" s="184" t="n"/>
      <c r="N174" s="174" t="inlineStr">
        <is>
          <t>M7</t>
        </is>
      </c>
      <c r="O174" s="174">
        <f>A174&amp;"|"&amp;N174</f>
        <v/>
      </c>
      <c r="P174" s="218" t="n"/>
      <c r="Q174" s="218" t="n"/>
      <c r="R174" s="218" t="n"/>
      <c r="S174" s="218" t="n"/>
      <c r="T174" s="218" t="n"/>
      <c r="U174" s="218" t="n"/>
      <c r="V174" s="218" t="n"/>
      <c r="W174" s="218" t="n"/>
      <c r="X174" s="218" t="n"/>
      <c r="Y174" s="218" t="n"/>
      <c r="Z174" s="218" t="n"/>
    </row>
    <row r="175" ht="15.75" customHeight="1" s="371">
      <c r="A175" s="1" t="n"/>
      <c r="B175" s="232" t="n"/>
      <c r="C175" s="233" t="n"/>
      <c r="D175" s="1" t="n"/>
      <c r="E175" s="234" t="n"/>
      <c r="F175" s="234" t="n"/>
      <c r="G175" s="234" t="n"/>
      <c r="H175" s="218" t="n"/>
      <c r="I175" s="218" t="n"/>
      <c r="J175" s="4" t="n"/>
      <c r="K175" s="146" t="n"/>
      <c r="L175" s="218" t="n"/>
      <c r="M175" s="218" t="n"/>
      <c r="N175" s="218" t="n"/>
      <c r="O175" s="218" t="n"/>
      <c r="P175" s="218" t="n"/>
      <c r="Q175" s="218" t="n"/>
      <c r="R175" s="218" t="n"/>
      <c r="S175" s="218" t="n"/>
      <c r="T175" s="218" t="n"/>
      <c r="U175" s="218" t="n"/>
      <c r="V175" s="218" t="n"/>
      <c r="W175" s="218" t="n"/>
      <c r="X175" s="218" t="n"/>
      <c r="Y175" s="218" t="n"/>
      <c r="Z175" s="218" t="n"/>
    </row>
    <row r="176" ht="15.75" customHeight="1" s="371">
      <c r="A176" s="4" t="n"/>
      <c r="B176" s="232" t="n"/>
      <c r="C176" s="233" t="n"/>
      <c r="D176" s="4" t="n"/>
      <c r="E176" s="234" t="n"/>
      <c r="F176" s="234" t="n"/>
      <c r="G176" s="234" t="n"/>
      <c r="H176" s="218" t="n"/>
      <c r="I176" s="218" t="n"/>
      <c r="J176" s="4" t="n"/>
      <c r="K176" s="146" t="n"/>
      <c r="L176" s="218" t="n"/>
      <c r="M176" s="218" t="n"/>
      <c r="N176" s="218" t="n"/>
      <c r="O176" s="218" t="n"/>
      <c r="P176" s="218" t="n"/>
      <c r="Q176" s="218" t="n"/>
      <c r="R176" s="218" t="n"/>
      <c r="S176" s="218" t="n"/>
      <c r="T176" s="218" t="n"/>
      <c r="U176" s="218" t="n"/>
      <c r="V176" s="218" t="n"/>
      <c r="W176" s="218" t="n"/>
      <c r="X176" s="218" t="n"/>
      <c r="Y176" s="218" t="n"/>
      <c r="Z176" s="218" t="n"/>
    </row>
    <row r="177" ht="15.75" customHeight="1" s="371">
      <c r="A177" s="4" t="n"/>
      <c r="B177" s="235" t="n"/>
      <c r="C177" s="236" t="n"/>
      <c r="D177" s="236" t="n"/>
      <c r="E177" s="237" t="n"/>
      <c r="F177" s="4" t="n"/>
      <c r="G177" s="4" t="n"/>
      <c r="H177" s="218" t="n"/>
      <c r="I177" s="218" t="n"/>
      <c r="J177" s="4" t="n"/>
      <c r="K177" s="146" t="n"/>
      <c r="L177" s="218" t="n"/>
      <c r="M177" s="218" t="n"/>
      <c r="N177" s="218" t="n"/>
      <c r="O177" s="218" t="n"/>
      <c r="P177" s="218" t="n"/>
      <c r="Q177" s="218" t="n"/>
      <c r="R177" s="218" t="n"/>
      <c r="S177" s="218" t="n"/>
      <c r="T177" s="218" t="n"/>
      <c r="U177" s="218" t="n"/>
      <c r="V177" s="218" t="n"/>
      <c r="W177" s="218" t="n"/>
      <c r="X177" s="218" t="n"/>
      <c r="Y177" s="218" t="n"/>
      <c r="Z177" s="218" t="n"/>
    </row>
    <row r="178" ht="15.75" customHeight="1" s="371">
      <c r="A178" s="4" t="n"/>
      <c r="B178" s="238" t="n"/>
      <c r="C178" s="4" t="n"/>
      <c r="D178" s="4" t="n"/>
      <c r="E178" s="239" t="n"/>
      <c r="F178" s="4" t="n"/>
      <c r="G178" s="4" t="n"/>
      <c r="H178" s="218" t="n"/>
      <c r="I178" s="218" t="n"/>
      <c r="J178" s="4" t="n"/>
      <c r="K178" s="146" t="n"/>
      <c r="L178" s="218" t="n"/>
      <c r="M178" s="218" t="n"/>
      <c r="N178" s="218" t="n"/>
      <c r="O178" s="218" t="n"/>
      <c r="P178" s="218" t="n"/>
      <c r="Q178" s="218" t="n"/>
      <c r="R178" s="218" t="n"/>
      <c r="S178" s="218" t="n"/>
      <c r="T178" s="218" t="n"/>
      <c r="U178" s="218" t="n"/>
      <c r="V178" s="218" t="n"/>
      <c r="W178" s="218" t="n"/>
      <c r="X178" s="218" t="n"/>
      <c r="Y178" s="218" t="n"/>
      <c r="Z178" s="218" t="n"/>
    </row>
    <row r="179" ht="15.75" customHeight="1" s="371">
      <c r="A179" s="4" t="n"/>
      <c r="B179" s="238" t="n"/>
      <c r="C179" s="4" t="n"/>
      <c r="D179" s="4" t="n"/>
      <c r="E179" s="240" t="n"/>
      <c r="F179" s="151" t="n"/>
      <c r="G179" s="4" t="n"/>
      <c r="H179" s="218" t="n"/>
      <c r="I179" s="218" t="n"/>
      <c r="J179" s="4" t="n"/>
      <c r="K179" s="146" t="n"/>
      <c r="L179" s="218" t="n"/>
      <c r="M179" s="218" t="n"/>
      <c r="N179" s="218" t="n"/>
      <c r="O179" s="218" t="n"/>
      <c r="P179" s="218" t="n"/>
      <c r="Q179" s="218" t="n"/>
      <c r="R179" s="218" t="n"/>
      <c r="S179" s="218" t="n"/>
      <c r="T179" s="218" t="n"/>
      <c r="U179" s="218" t="n"/>
      <c r="V179" s="218" t="n"/>
      <c r="W179" s="218" t="n"/>
      <c r="X179" s="218" t="n"/>
      <c r="Y179" s="218" t="n"/>
      <c r="Z179" s="218" t="n"/>
    </row>
    <row r="180" ht="15.75" customHeight="1" s="371">
      <c r="A180" s="218" t="n"/>
      <c r="B180" s="238" t="n"/>
      <c r="C180" s="151" t="n"/>
      <c r="D180" s="151" t="n"/>
      <c r="E180" s="240" t="n"/>
      <c r="F180" s="151" t="n"/>
      <c r="G180" s="4" t="n"/>
      <c r="H180" s="218" t="n"/>
      <c r="I180" s="218" t="n"/>
      <c r="J180" s="4" t="n"/>
      <c r="K180" s="146" t="n"/>
      <c r="L180" s="218" t="n"/>
      <c r="M180" s="218" t="n"/>
      <c r="N180" s="218" t="n"/>
      <c r="O180" s="218" t="n"/>
      <c r="P180" s="218" t="n"/>
      <c r="Q180" s="218" t="n"/>
      <c r="R180" s="218" t="n"/>
      <c r="S180" s="218" t="n"/>
      <c r="T180" s="218" t="n"/>
      <c r="U180" s="218" t="n"/>
      <c r="V180" s="218" t="n"/>
      <c r="W180" s="218" t="n"/>
      <c r="X180" s="218" t="n"/>
      <c r="Y180" s="218" t="n"/>
      <c r="Z180" s="218" t="n"/>
    </row>
    <row r="181" ht="15.75" customHeight="1" s="371">
      <c r="A181" s="218" t="n"/>
      <c r="B181" s="241" t="n"/>
      <c r="C181" s="218" t="n"/>
      <c r="D181" s="218" t="n"/>
      <c r="E181" s="242" t="n"/>
      <c r="F181" s="218" t="n"/>
      <c r="G181" s="218" t="n"/>
      <c r="H181" s="218" t="n"/>
      <c r="I181" s="218" t="n"/>
      <c r="J181" s="4" t="n"/>
      <c r="K181" s="146" t="n"/>
      <c r="L181" s="218" t="n"/>
      <c r="M181" s="218" t="n"/>
      <c r="N181" s="218" t="n"/>
      <c r="O181" s="218" t="n"/>
      <c r="P181" s="218" t="n"/>
      <c r="Q181" s="218" t="n"/>
      <c r="R181" s="218" t="n"/>
      <c r="S181" s="218" t="n"/>
      <c r="T181" s="218" t="n"/>
      <c r="U181" s="218" t="n"/>
      <c r="V181" s="218" t="n"/>
      <c r="W181" s="218" t="n"/>
      <c r="X181" s="218" t="n"/>
      <c r="Y181" s="218" t="n"/>
      <c r="Z181" s="218" t="n"/>
    </row>
    <row r="182" ht="15.75" customHeight="1" s="371">
      <c r="A182" s="4" t="n"/>
      <c r="B182" s="238" t="n"/>
      <c r="C182" s="4" t="n"/>
      <c r="D182" s="4" t="n"/>
      <c r="E182" s="239" t="n"/>
      <c r="F182" s="4" t="n"/>
      <c r="G182" s="4" t="n"/>
      <c r="H182" s="218" t="n"/>
      <c r="I182" s="218" t="n"/>
      <c r="J182" s="4" t="n"/>
      <c r="K182" s="146" t="n"/>
      <c r="L182" s="218" t="n"/>
      <c r="M182" s="218" t="n"/>
      <c r="N182" s="218" t="n"/>
      <c r="O182" s="218" t="n"/>
      <c r="P182" s="218" t="n"/>
      <c r="Q182" s="218" t="n"/>
      <c r="R182" s="218" t="n"/>
      <c r="S182" s="218" t="n"/>
      <c r="T182" s="218" t="n"/>
      <c r="U182" s="218" t="n"/>
      <c r="V182" s="218" t="n"/>
      <c r="W182" s="218" t="n"/>
      <c r="X182" s="218" t="n"/>
      <c r="Y182" s="218" t="n"/>
      <c r="Z182" s="218" t="n"/>
    </row>
    <row r="183" ht="15.75" customHeight="1" s="371">
      <c r="A183" s="353" t="n"/>
      <c r="B183" s="238" t="n"/>
      <c r="C183" s="4" t="n"/>
      <c r="D183" s="4" t="n"/>
      <c r="E183" s="239" t="n"/>
      <c r="F183" s="4" t="n"/>
      <c r="G183" s="4" t="n"/>
      <c r="H183" s="218" t="n"/>
      <c r="I183" s="218" t="n"/>
      <c r="J183" s="4" t="n"/>
      <c r="K183" s="146" t="n"/>
      <c r="L183" s="218" t="n"/>
      <c r="M183" s="218" t="n"/>
      <c r="N183" s="218" t="n"/>
      <c r="O183" s="218" t="n"/>
      <c r="P183" s="218" t="n"/>
      <c r="Q183" s="218" t="n"/>
      <c r="R183" s="218" t="n"/>
      <c r="S183" s="218" t="n"/>
      <c r="T183" s="218" t="n"/>
      <c r="U183" s="218" t="n"/>
      <c r="V183" s="218" t="n"/>
      <c r="W183" s="218" t="n"/>
      <c r="X183" s="218" t="n"/>
      <c r="Y183" s="218" t="n"/>
      <c r="Z183" s="218" t="n"/>
    </row>
    <row r="184" ht="15.75" customHeight="1" s="371">
      <c r="A184" s="353" t="n"/>
      <c r="B184" s="238" t="n"/>
      <c r="C184" s="4" t="n"/>
      <c r="D184" s="4" t="n"/>
      <c r="E184" s="239" t="n"/>
      <c r="F184" s="4" t="n"/>
      <c r="G184" s="4" t="n"/>
      <c r="H184" s="218" t="n"/>
      <c r="I184" s="218" t="n"/>
      <c r="J184" s="4" t="n"/>
      <c r="K184" s="146" t="n"/>
      <c r="L184" s="218" t="n"/>
      <c r="M184" s="218" t="n"/>
      <c r="N184" s="218" t="n"/>
      <c r="O184" s="218" t="n"/>
      <c r="P184" s="218" t="n"/>
      <c r="Q184" s="218" t="n"/>
      <c r="R184" s="218" t="n"/>
      <c r="S184" s="218" t="n"/>
      <c r="T184" s="218" t="n"/>
      <c r="U184" s="218" t="n"/>
      <c r="V184" s="218" t="n"/>
      <c r="W184" s="218" t="n"/>
      <c r="X184" s="218" t="n"/>
      <c r="Y184" s="218" t="n"/>
      <c r="Z184" s="218" t="n"/>
    </row>
    <row r="185" ht="15.75" customHeight="1" s="371">
      <c r="A185" s="353" t="n"/>
      <c r="B185" s="238" t="n"/>
      <c r="C185" s="4" t="n"/>
      <c r="D185" s="4" t="n"/>
      <c r="E185" s="239" t="n"/>
      <c r="F185" s="4" t="n"/>
      <c r="G185" s="4" t="n"/>
      <c r="H185" s="218" t="n"/>
      <c r="I185" s="218" t="n"/>
      <c r="J185" s="4" t="n"/>
      <c r="K185" s="146" t="n"/>
      <c r="L185" s="218" t="n"/>
      <c r="M185" s="218" t="n"/>
      <c r="N185" s="218" t="n"/>
      <c r="O185" s="218" t="n"/>
      <c r="P185" s="218" t="n"/>
      <c r="Q185" s="218" t="n"/>
      <c r="R185" s="218" t="n"/>
      <c r="S185" s="218" t="n"/>
      <c r="T185" s="218" t="n"/>
      <c r="U185" s="218" t="n"/>
      <c r="V185" s="218" t="n"/>
      <c r="W185" s="218" t="n"/>
      <c r="X185" s="218" t="n"/>
      <c r="Y185" s="218" t="n"/>
      <c r="Z185" s="218" t="n"/>
    </row>
    <row r="186" ht="15.75" customHeight="1" s="371">
      <c r="A186" s="353" t="n"/>
      <c r="B186" s="238" t="n"/>
      <c r="C186" s="4" t="n"/>
      <c r="D186" s="4" t="n"/>
      <c r="E186" s="239" t="n"/>
      <c r="F186" s="4" t="n"/>
      <c r="G186" s="4" t="n"/>
      <c r="H186" s="218" t="n"/>
      <c r="I186" s="218" t="n"/>
      <c r="J186" s="4" t="n"/>
      <c r="K186" s="146" t="n"/>
      <c r="L186" s="218" t="n"/>
      <c r="M186" s="218" t="n"/>
      <c r="N186" s="218" t="n"/>
      <c r="O186" s="218" t="n"/>
      <c r="P186" s="218" t="n"/>
      <c r="Q186" s="218" t="n"/>
      <c r="R186" s="218" t="n"/>
      <c r="S186" s="218" t="n"/>
      <c r="T186" s="218" t="n"/>
      <c r="U186" s="218" t="n"/>
      <c r="V186" s="218" t="n"/>
      <c r="W186" s="218" t="n"/>
      <c r="X186" s="218" t="n"/>
      <c r="Y186" s="218" t="n"/>
      <c r="Z186" s="218" t="n"/>
    </row>
    <row r="187" ht="15.75" customHeight="1" s="371">
      <c r="A187" s="353" t="n"/>
      <c r="B187" s="238" t="n"/>
      <c r="C187" s="4" t="n"/>
      <c r="D187" s="4" t="n"/>
      <c r="E187" s="239" t="n"/>
      <c r="F187" s="4" t="n"/>
      <c r="G187" s="4" t="n"/>
      <c r="H187" s="218" t="n"/>
      <c r="I187" s="218" t="n"/>
      <c r="J187" s="4" t="n"/>
      <c r="K187" s="146" t="n"/>
      <c r="L187" s="218" t="n"/>
      <c r="M187" s="218" t="n"/>
      <c r="N187" s="218" t="n"/>
      <c r="O187" s="218" t="n"/>
      <c r="P187" s="218" t="n"/>
      <c r="Q187" s="218" t="n"/>
      <c r="R187" s="218" t="n"/>
      <c r="S187" s="218" t="n"/>
      <c r="T187" s="218" t="n"/>
      <c r="U187" s="218" t="n"/>
      <c r="V187" s="218" t="n"/>
      <c r="W187" s="218" t="n"/>
      <c r="X187" s="218" t="n"/>
      <c r="Y187" s="218" t="n"/>
      <c r="Z187" s="218" t="n"/>
    </row>
    <row r="188" ht="15.75" customHeight="1" s="371">
      <c r="A188" s="353" t="n"/>
      <c r="B188" s="238" t="n"/>
      <c r="C188" s="4" t="n"/>
      <c r="D188" s="4" t="n"/>
      <c r="E188" s="239" t="n"/>
      <c r="F188" s="4" t="n"/>
      <c r="G188" s="4" t="n"/>
      <c r="H188" s="218" t="n"/>
      <c r="I188" s="218" t="n"/>
      <c r="J188" s="4" t="n"/>
      <c r="K188" s="146" t="n"/>
      <c r="L188" s="218" t="n"/>
      <c r="M188" s="218" t="n"/>
      <c r="N188" s="218" t="n"/>
      <c r="O188" s="218" t="n"/>
      <c r="P188" s="218" t="n"/>
      <c r="Q188" s="218" t="n"/>
      <c r="R188" s="218" t="n"/>
      <c r="S188" s="218" t="n"/>
      <c r="T188" s="218" t="n"/>
      <c r="U188" s="218" t="n"/>
      <c r="V188" s="218" t="n"/>
      <c r="W188" s="218" t="n"/>
      <c r="X188" s="218" t="n"/>
      <c r="Y188" s="218" t="n"/>
      <c r="Z188" s="218" t="n"/>
    </row>
    <row r="189" ht="15.75" customHeight="1" s="371">
      <c r="A189" s="353" t="n"/>
      <c r="B189" s="238" t="n"/>
      <c r="C189" s="4" t="n"/>
      <c r="D189" s="4" t="n"/>
      <c r="E189" s="239" t="n"/>
      <c r="F189" s="4" t="n"/>
      <c r="G189" s="4" t="n"/>
      <c r="H189" s="218" t="n"/>
      <c r="I189" s="218" t="n"/>
      <c r="J189" s="4" t="n"/>
      <c r="K189" s="146" t="n"/>
      <c r="L189" s="218" t="n"/>
      <c r="M189" s="218" t="n"/>
      <c r="N189" s="218" t="n"/>
      <c r="O189" s="218" t="n"/>
      <c r="P189" s="218" t="n"/>
      <c r="Q189" s="218" t="n"/>
      <c r="R189" s="218" t="n"/>
      <c r="S189" s="218" t="n"/>
      <c r="T189" s="218" t="n"/>
      <c r="U189" s="218" t="n"/>
      <c r="V189" s="218" t="n"/>
      <c r="W189" s="218" t="n"/>
      <c r="X189" s="218" t="n"/>
      <c r="Y189" s="218" t="n"/>
      <c r="Z189" s="218" t="n"/>
    </row>
    <row r="190" ht="15.75" customHeight="1" s="371">
      <c r="A190" s="353" t="n"/>
      <c r="B190" s="238" t="n"/>
      <c r="C190" s="4" t="n"/>
      <c r="D190" s="4" t="n"/>
      <c r="E190" s="239" t="n"/>
      <c r="F190" s="4" t="n"/>
      <c r="G190" s="4" t="n"/>
      <c r="H190" s="218" t="n"/>
      <c r="I190" s="218" t="n"/>
      <c r="J190" s="4" t="n"/>
      <c r="K190" s="146" t="n"/>
      <c r="L190" s="218" t="n"/>
      <c r="M190" s="218" t="n"/>
      <c r="N190" s="218" t="n"/>
      <c r="O190" s="218" t="n"/>
      <c r="P190" s="218" t="n"/>
      <c r="Q190" s="218" t="n"/>
      <c r="R190" s="218" t="n"/>
      <c r="S190" s="218" t="n"/>
      <c r="T190" s="218" t="n"/>
      <c r="U190" s="218" t="n"/>
      <c r="V190" s="218" t="n"/>
      <c r="W190" s="218" t="n"/>
      <c r="X190" s="218" t="n"/>
      <c r="Y190" s="218" t="n"/>
      <c r="Z190" s="218" t="n"/>
    </row>
    <row r="191" ht="15.75" customHeight="1" s="371">
      <c r="A191" s="353" t="n"/>
      <c r="B191" s="238" t="n"/>
      <c r="C191" s="4" t="n"/>
      <c r="D191" s="4" t="n"/>
      <c r="E191" s="239" t="n"/>
      <c r="F191" s="4" t="n"/>
      <c r="G191" s="4" t="n"/>
      <c r="H191" s="218" t="n"/>
      <c r="I191" s="218" t="n"/>
      <c r="J191" s="4" t="n"/>
      <c r="K191" s="146" t="n"/>
      <c r="L191" s="218" t="n"/>
      <c r="M191" s="218" t="n"/>
      <c r="N191" s="218" t="n"/>
      <c r="O191" s="218" t="n"/>
      <c r="P191" s="218" t="n"/>
      <c r="Q191" s="218" t="n"/>
      <c r="R191" s="218" t="n"/>
      <c r="S191" s="218" t="n"/>
      <c r="T191" s="218" t="n"/>
      <c r="U191" s="218" t="n"/>
      <c r="V191" s="218" t="n"/>
      <c r="W191" s="218" t="n"/>
      <c r="X191" s="218" t="n"/>
      <c r="Y191" s="218" t="n"/>
      <c r="Z191" s="218" t="n"/>
    </row>
    <row r="192" ht="15.75" customHeight="1" s="371">
      <c r="A192" s="353" t="n"/>
      <c r="B192" s="243" t="n"/>
      <c r="C192" s="244" t="n"/>
      <c r="D192" s="244" t="n"/>
      <c r="E192" s="245" t="n"/>
      <c r="F192" s="4" t="n"/>
      <c r="G192" s="4" t="n"/>
      <c r="H192" s="218" t="n"/>
      <c r="I192" s="218" t="n"/>
      <c r="J192" s="4" t="n"/>
      <c r="K192" s="146" t="n"/>
      <c r="L192" s="218" t="n"/>
      <c r="M192" s="218" t="n"/>
      <c r="N192" s="218" t="n"/>
      <c r="O192" s="218" t="n"/>
      <c r="P192" s="218" t="n"/>
      <c r="Q192" s="218" t="n"/>
      <c r="R192" s="218" t="n"/>
      <c r="S192" s="218" t="n"/>
      <c r="T192" s="218" t="n"/>
      <c r="U192" s="218" t="n"/>
      <c r="V192" s="218" t="n"/>
      <c r="W192" s="218" t="n"/>
      <c r="X192" s="218" t="n"/>
      <c r="Y192" s="218" t="n"/>
      <c r="Z192" s="218" t="n"/>
    </row>
    <row r="193" ht="15.75" customHeight="1" s="371">
      <c r="A193" s="353" t="n"/>
      <c r="B193" s="4" t="n"/>
      <c r="C193" s="4" t="n"/>
      <c r="D193" s="4" t="n"/>
      <c r="E193" s="4" t="n"/>
      <c r="F193" s="4" t="n"/>
      <c r="G193" s="4" t="n"/>
      <c r="H193" s="218" t="n"/>
      <c r="I193" s="218" t="n"/>
      <c r="J193" s="4" t="n"/>
      <c r="K193" s="146" t="n"/>
      <c r="L193" s="218" t="n"/>
      <c r="M193" s="218" t="n"/>
      <c r="N193" s="218" t="n"/>
      <c r="O193" s="218" t="n"/>
      <c r="P193" s="218" t="n"/>
      <c r="Q193" s="218" t="n"/>
      <c r="R193" s="218" t="n"/>
      <c r="S193" s="218" t="n"/>
      <c r="T193" s="218" t="n"/>
      <c r="U193" s="218" t="n"/>
      <c r="V193" s="218" t="n"/>
      <c r="W193" s="218" t="n"/>
      <c r="X193" s="218" t="n"/>
      <c r="Y193" s="218" t="n"/>
      <c r="Z193" s="218" t="n"/>
    </row>
    <row r="194" ht="15.75" customHeight="1" s="371">
      <c r="A194" s="353" t="n"/>
      <c r="B194" s="4" t="n"/>
      <c r="C194" s="4" t="n"/>
      <c r="D194" s="4" t="n"/>
      <c r="E194" s="4" t="n"/>
      <c r="F194" s="4" t="n"/>
      <c r="G194" s="4" t="n"/>
      <c r="H194" s="218" t="n"/>
      <c r="I194" s="218" t="n"/>
      <c r="J194" s="4" t="n"/>
      <c r="K194" s="146" t="n"/>
      <c r="L194" s="218" t="n"/>
      <c r="M194" s="218" t="n"/>
      <c r="N194" s="218" t="n"/>
      <c r="O194" s="218" t="n"/>
      <c r="P194" s="218" t="n"/>
      <c r="Q194" s="218" t="n"/>
      <c r="R194" s="218" t="n"/>
      <c r="S194" s="218" t="n"/>
      <c r="T194" s="218" t="n"/>
      <c r="U194" s="218" t="n"/>
      <c r="V194" s="218" t="n"/>
      <c r="W194" s="218" t="n"/>
      <c r="X194" s="218" t="n"/>
      <c r="Y194" s="218" t="n"/>
      <c r="Z194" s="218" t="n"/>
    </row>
    <row r="195" ht="15.75" customHeight="1" s="371">
      <c r="A195" s="353" t="n"/>
      <c r="B195" s="4" t="n"/>
      <c r="C195" s="4" t="n"/>
      <c r="D195" s="4" t="n"/>
      <c r="E195" s="4" t="n"/>
      <c r="F195" s="4" t="n"/>
      <c r="G195" s="4" t="n"/>
      <c r="H195" s="218" t="n"/>
      <c r="I195" s="218" t="n"/>
      <c r="J195" s="4" t="n"/>
      <c r="K195" s="146" t="n"/>
      <c r="L195" s="218" t="n"/>
      <c r="M195" s="218" t="n"/>
      <c r="N195" s="218" t="n"/>
      <c r="O195" s="218" t="n"/>
      <c r="P195" s="218" t="n"/>
      <c r="Q195" s="218" t="n"/>
      <c r="R195" s="218" t="n"/>
      <c r="S195" s="218" t="n"/>
      <c r="T195" s="218" t="n"/>
      <c r="U195" s="218" t="n"/>
      <c r="V195" s="218" t="n"/>
      <c r="W195" s="218" t="n"/>
      <c r="X195" s="218" t="n"/>
      <c r="Y195" s="218" t="n"/>
      <c r="Z195" s="218" t="n"/>
    </row>
    <row r="196" ht="15.75" customHeight="1" s="371">
      <c r="A196" s="353" t="n"/>
      <c r="B196" s="4" t="n"/>
      <c r="C196" s="4" t="n"/>
      <c r="D196" s="4" t="n"/>
      <c r="E196" s="246" t="inlineStr">
        <is>
          <t>TOTAL GENERAL DEL PRESUPUESTO</t>
        </is>
      </c>
      <c r="H196" s="218" t="n"/>
      <c r="I196" s="218" t="n"/>
      <c r="J196" s="4" t="n"/>
      <c r="K196" s="247" t="inlineStr">
        <is>
          <t>SUMATORIA DE MODULOS</t>
        </is>
      </c>
      <c r="L196" s="218" t="n"/>
      <c r="M196" s="218" t="n"/>
      <c r="N196" s="218" t="n"/>
      <c r="O196" s="218" t="n"/>
      <c r="P196" s="218" t="n"/>
      <c r="Q196" s="218" t="n"/>
      <c r="R196" s="218" t="n"/>
      <c r="S196" s="218" t="n"/>
      <c r="T196" s="218" t="n"/>
      <c r="U196" s="218" t="n"/>
      <c r="V196" s="218" t="n"/>
      <c r="W196" s="218" t="n"/>
      <c r="X196" s="218" t="n"/>
      <c r="Y196" s="218" t="n"/>
      <c r="Z196" s="218" t="n"/>
    </row>
    <row r="197" ht="15.75" customHeight="1" s="371">
      <c r="A197" s="353" t="n"/>
      <c r="B197" s="248" t="inlineStr">
        <is>
          <t>SUBTOTAL COSTO DIRECTO</t>
        </is>
      </c>
      <c r="C197" s="249">
        <f>G10+G48+G123+G127+G142</f>
        <v/>
      </c>
      <c r="D197" s="4" t="n"/>
      <c r="E197" s="250">
        <f>C197+C198</f>
        <v/>
      </c>
      <c r="H197" s="218" t="n"/>
      <c r="J197" s="4" t="n"/>
      <c r="K197" s="251">
        <f>G10+G48+G127+G142</f>
        <v/>
      </c>
      <c r="L197" s="218" t="n"/>
      <c r="M197" s="218" t="n"/>
      <c r="N197" s="218" t="n"/>
      <c r="O197" s="218" t="n"/>
      <c r="P197" s="218" t="n"/>
      <c r="Q197" s="218" t="n"/>
      <c r="R197" s="218" t="n"/>
      <c r="S197" s="218" t="n"/>
      <c r="T197" s="218" t="n"/>
      <c r="U197" s="218" t="n"/>
      <c r="V197" s="218" t="n"/>
      <c r="W197" s="218" t="n"/>
      <c r="X197" s="218" t="n"/>
      <c r="Y197" s="218" t="n"/>
      <c r="Z197" s="218" t="n"/>
    </row>
    <row r="198" ht="15.75" customHeight="1" s="371">
      <c r="A198" s="353" t="n"/>
      <c r="B198" s="232" t="inlineStr">
        <is>
          <t>IVA APLICADO</t>
        </is>
      </c>
      <c r="C198" s="233">
        <f>SUMPRODUCT(IFERROR($C$10:$C$174,0),IFERROR($F$10:$F$174,0))</f>
        <v/>
      </c>
      <c r="D198" s="4" t="n"/>
      <c r="H198" s="218" t="n"/>
      <c r="J198" s="4" t="n"/>
      <c r="L198" s="218" t="n"/>
      <c r="M198" s="218" t="n"/>
      <c r="N198" s="218" t="n"/>
      <c r="O198" s="218" t="n"/>
      <c r="P198" s="218" t="n"/>
      <c r="Q198" s="218" t="n"/>
      <c r="R198" s="218" t="n"/>
      <c r="S198" s="218" t="n"/>
      <c r="T198" s="218" t="n"/>
      <c r="U198" s="218" t="n"/>
      <c r="V198" s="218" t="n"/>
      <c r="W198" s="218" t="n"/>
      <c r="X198" s="218" t="n"/>
      <c r="Y198" s="218" t="n"/>
      <c r="Z198" s="218" t="n"/>
    </row>
    <row r="199" ht="15.75" customHeight="1" s="371">
      <c r="A199" s="353" t="n"/>
      <c r="B199" s="4" t="n"/>
      <c r="C199" s="4" t="n"/>
      <c r="D199" s="4" t="n"/>
      <c r="E199" s="4" t="n"/>
      <c r="F199" s="4" t="n"/>
      <c r="G199" s="4" t="n"/>
      <c r="H199" s="218" t="n"/>
      <c r="I199" s="218" t="n"/>
      <c r="J199" s="4" t="n"/>
      <c r="K199" s="146" t="n"/>
      <c r="L199" s="218" t="n"/>
      <c r="M199" s="218" t="n"/>
      <c r="N199" s="218" t="n"/>
      <c r="O199" s="218" t="n"/>
      <c r="P199" s="218" t="n"/>
      <c r="Q199" s="218" t="n"/>
      <c r="R199" s="218" t="n"/>
      <c r="S199" s="218" t="n"/>
      <c r="T199" s="218" t="n"/>
      <c r="U199" s="218" t="n"/>
      <c r="V199" s="218" t="n"/>
      <c r="W199" s="218" t="n"/>
      <c r="X199" s="218" t="n"/>
      <c r="Y199" s="218" t="n"/>
      <c r="Z199" s="218" t="n"/>
    </row>
    <row r="200" ht="15.75" customHeight="1" s="371">
      <c r="A200" s="353" t="n"/>
      <c r="B200" s="4" t="n"/>
      <c r="C200" s="4" t="n"/>
      <c r="D200" s="4" t="n"/>
      <c r="E200" s="4" t="n"/>
      <c r="F200" s="4" t="n"/>
      <c r="G200" s="4" t="n"/>
      <c r="H200" s="218" t="n"/>
      <c r="I200" s="218" t="n"/>
      <c r="J200" s="4" t="n"/>
      <c r="K200" s="146" t="n"/>
      <c r="L200" s="218" t="n"/>
      <c r="M200" s="218" t="n"/>
      <c r="N200" s="218" t="n"/>
      <c r="O200" s="218" t="n"/>
      <c r="P200" s="218" t="n"/>
      <c r="Q200" s="218" t="n"/>
      <c r="R200" s="218" t="n"/>
      <c r="S200" s="218" t="n"/>
      <c r="T200" s="218" t="n"/>
      <c r="U200" s="218" t="n"/>
      <c r="V200" s="218" t="n"/>
      <c r="W200" s="218" t="n"/>
      <c r="X200" s="218" t="n"/>
      <c r="Y200" s="218" t="n"/>
      <c r="Z200" s="218" t="n"/>
    </row>
    <row r="201" ht="15.75" customHeight="1" s="371">
      <c r="A201" s="353" t="n"/>
      <c r="B201" s="4" t="n"/>
      <c r="C201" s="4" t="n"/>
      <c r="D201" s="4" t="n"/>
      <c r="E201" s="4" t="n"/>
      <c r="F201" s="4" t="n"/>
      <c r="G201" s="4" t="n"/>
      <c r="H201" s="218" t="n"/>
      <c r="I201" s="218" t="n"/>
      <c r="J201" s="4" t="n"/>
      <c r="K201" s="146" t="n"/>
      <c r="L201" s="218" t="n"/>
      <c r="M201" s="218" t="n"/>
      <c r="N201" s="218" t="n"/>
      <c r="O201" s="218" t="n"/>
      <c r="P201" s="218" t="n"/>
      <c r="Q201" s="218" t="n"/>
      <c r="R201" s="218" t="n"/>
      <c r="S201" s="218" t="n"/>
      <c r="T201" s="218" t="n"/>
      <c r="U201" s="218" t="n"/>
      <c r="V201" s="218" t="n"/>
      <c r="W201" s="218" t="n"/>
      <c r="X201" s="218" t="n"/>
      <c r="Y201" s="218" t="n"/>
      <c r="Z201" s="218" t="n"/>
    </row>
    <row r="202" ht="15.75" customHeight="1" s="371">
      <c r="A202" s="353" t="n"/>
      <c r="B202" s="252" t="inlineStr">
        <is>
          <t>NOTAS Y CONDICIONES</t>
        </is>
      </c>
      <c r="C202" s="253" t="n"/>
      <c r="D202" s="253" t="n"/>
      <c r="E202" s="253" t="n"/>
      <c r="F202" s="253" t="n"/>
      <c r="G202" s="253" t="n"/>
      <c r="H202" s="218" t="n"/>
      <c r="I202" s="218" t="n"/>
      <c r="J202" s="4" t="n"/>
      <c r="K202" s="146" t="n"/>
      <c r="L202" s="218" t="n"/>
      <c r="M202" s="218" t="n"/>
      <c r="N202" s="218" t="n"/>
      <c r="O202" s="218" t="n"/>
      <c r="P202" s="218" t="n"/>
      <c r="Q202" s="218" t="n"/>
      <c r="R202" s="218" t="n"/>
      <c r="S202" s="218" t="n"/>
      <c r="T202" s="218" t="n"/>
      <c r="U202" s="218" t="n"/>
      <c r="V202" s="218" t="n"/>
      <c r="W202" s="218" t="n"/>
      <c r="X202" s="218" t="n"/>
      <c r="Y202" s="218" t="n"/>
      <c r="Z202" s="218" t="n"/>
    </row>
    <row r="203" ht="15.75" customHeight="1" s="371">
      <c r="A203" s="353" t="n"/>
      <c r="B203" s="254" t="inlineStr">
        <is>
          <t>Este presupuesto corresponde a la FASE I del proyecto Departamentos F-19, ubicado en Av. 19 Poniente No. 705, Centro Histórico de Puebla, sobre el predio identificado como CASA 2 en el croquis del título de propiedad (folio catastral CA 17/022), con acceso por el paso de servidumbre de la vecindad.Comprende el desmantelamiento y reubicación de las líneas de agua potable, alimentación eléctrica y drenaje que actualmente cruzan sobre la vivienda a demoler y dan servicio a los departamentos colindantes CASA 3 y CASA 4. Las líneas nuevas se tenderán por la barda perimetral y por una ranura en el piso, evitando el paso por la construcción a demoler. El desmantelamiento de las líneas viejas, la instalación de las líneas nuevas y la reubicación de los tinacos se manejan como partidas independientes.Como parte de los trabajos preliminares se ejecutará el trazo y nivelación del área a construir, se construirá un tapial perimetral para delimitar la zona de obra y un murete provisional para alojar el interruptor y los contactos de obra.Los dos muros laterales y el muro posterior del predio son compartidos con las propiedades colindantes y no se demolerán. La losa de piso existente se conserva y servirá de apoyo a la cimentación nueva. Antes de demoler se harán cortes con cortadora de piso sobre la losa de azotea y sobre la losa de piso, para independizarlas de los muros compartidos y abrir el trazo de las trincheras de cimentación.Los elementos de fibrocemento con asbesto identificados en el inmueble se retirarán con humectación previa, embalaje del residuo y disposición final en tiradero autorizado para residuos peligrosos. Ese residuo no se mezcla con el escombro común.El escombro se acarreará manualmente desde el acopio dentro de la obra hasta el camión a pie de calle, ya que el paso de servidumbre de 3.00 m de ancho impide el ingreso de maquinaria. Los viajes de escombro se estiman con base en el volumen calculado; en caso de generarse excedentes, se reportarán y facturarán conforme a los viajes realmente ejecutados.Los precios unitarios de este presupuesto se presentan a costo directo. La utilidad se determinará por concepto en la revisión final.
SE REQUIERE UN 75% DE ANTICIPO ANTES DE INICIAR LOS TRABAJOS Y UN 25% DE FINIQUITO AL TERMINO DE ELLOS.Los precios, condiciones y especificaciones contenidos en este documento están sujetos a cambios sin previo aviso. Esta presentación no representa un contrato formal, pero refleja el alcance y visión del proyecto a la fecha de generación. Vigencia estimada: 7 días naturales.</t>
        </is>
      </c>
      <c r="H203" s="218" t="n"/>
      <c r="I203" s="218" t="n"/>
      <c r="J203" s="4" t="n"/>
      <c r="K203" s="146" t="n"/>
      <c r="L203" s="218" t="n"/>
      <c r="M203" s="218" t="n"/>
      <c r="N203" s="218" t="n"/>
      <c r="O203" s="218" t="n"/>
      <c r="P203" s="218" t="n"/>
      <c r="Q203" s="218" t="n"/>
      <c r="R203" s="218" t="n"/>
      <c r="S203" s="218" t="n"/>
      <c r="T203" s="218" t="n"/>
      <c r="U203" s="218" t="n"/>
      <c r="V203" s="218" t="n"/>
      <c r="W203" s="218" t="n"/>
      <c r="X203" s="218" t="n"/>
      <c r="Y203" s="218" t="n"/>
      <c r="Z203" s="218" t="n"/>
    </row>
    <row r="204" ht="15.75" customHeight="1" s="371">
      <c r="A204" s="353" t="n"/>
      <c r="B204" s="4" t="n"/>
      <c r="C204" s="4" t="n"/>
      <c r="D204" s="4" t="n"/>
      <c r="E204" s="4" t="n"/>
      <c r="F204" s="4" t="n"/>
      <c r="G204" s="4" t="n"/>
      <c r="H204" s="218" t="n"/>
      <c r="I204" s="218" t="n"/>
      <c r="J204" s="4" t="n"/>
      <c r="K204" s="146" t="n"/>
      <c r="L204" s="218" t="n"/>
      <c r="M204" s="218" t="n"/>
      <c r="N204" s="218" t="n"/>
      <c r="O204" s="218" t="n"/>
      <c r="P204" s="218" t="n"/>
      <c r="Q204" s="218" t="n"/>
      <c r="R204" s="218" t="n"/>
      <c r="S204" s="218" t="n"/>
      <c r="T204" s="218" t="n"/>
      <c r="U204" s="218" t="n"/>
      <c r="V204" s="218" t="n"/>
      <c r="W204" s="218" t="n"/>
      <c r="X204" s="218" t="n"/>
      <c r="Y204" s="218" t="n"/>
      <c r="Z204" s="218" t="n"/>
    </row>
    <row r="205" ht="15.75" customHeight="1" s="371">
      <c r="A205" s="353" t="n"/>
      <c r="B205" s="4" t="n"/>
      <c r="C205" s="4" t="n"/>
      <c r="D205" s="4" t="n"/>
      <c r="E205" s="4" t="n"/>
      <c r="F205" s="4" t="n"/>
      <c r="G205" s="4" t="n"/>
      <c r="H205" s="218" t="n"/>
      <c r="I205" s="218" t="n"/>
      <c r="J205" s="4" t="n"/>
      <c r="K205" s="146" t="n"/>
      <c r="L205" s="218" t="n"/>
      <c r="M205" s="218" t="n"/>
      <c r="N205" s="218" t="n"/>
      <c r="O205" s="218" t="n"/>
      <c r="P205" s="218" t="n"/>
      <c r="Q205" s="218" t="n"/>
      <c r="R205" s="218" t="n"/>
      <c r="S205" s="218" t="n"/>
      <c r="T205" s="218" t="n"/>
      <c r="U205" s="218" t="n"/>
      <c r="V205" s="218" t="n"/>
      <c r="W205" s="218" t="n"/>
      <c r="X205" s="218" t="n"/>
      <c r="Y205" s="218" t="n"/>
      <c r="Z205" s="218" t="n"/>
    </row>
    <row r="206" ht="26.25" customHeight="1" s="371">
      <c r="A206" s="353" t="n"/>
      <c r="B206" s="4" t="n"/>
      <c r="C206" s="4" t="n"/>
      <c r="D206" s="4" t="n"/>
      <c r="E206" s="4" t="n"/>
      <c r="F206" s="4" t="n"/>
      <c r="G206" s="4" t="n"/>
      <c r="H206" s="218" t="n"/>
      <c r="I206" s="218" t="n"/>
      <c r="J206" s="4" t="n"/>
      <c r="K206" s="146" t="n"/>
      <c r="L206" s="218" t="n"/>
      <c r="M206" s="218" t="n"/>
      <c r="N206" s="218" t="n"/>
      <c r="O206" s="218" t="n"/>
      <c r="P206" s="218" t="n"/>
      <c r="Q206" s="218" t="n"/>
      <c r="R206" s="218" t="n"/>
      <c r="S206" s="218" t="n"/>
      <c r="T206" s="218" t="n"/>
      <c r="U206" s="218" t="n"/>
      <c r="V206" s="218" t="n"/>
      <c r="W206" s="218" t="n"/>
      <c r="X206" s="218" t="n"/>
      <c r="Y206" s="218" t="n"/>
      <c r="Z206" s="218" t="n"/>
    </row>
    <row r="207" ht="26.25" customHeight="1" s="371">
      <c r="A207" s="353" t="n"/>
      <c r="B207" s="4" t="n"/>
      <c r="C207" s="4" t="n"/>
      <c r="D207" s="4" t="n"/>
      <c r="E207" s="4" t="n"/>
      <c r="F207" s="4" t="n"/>
      <c r="G207" s="4" t="n"/>
      <c r="H207" s="218" t="n"/>
      <c r="I207" s="218" t="n"/>
      <c r="J207" s="4" t="n"/>
      <c r="K207" s="146" t="n"/>
      <c r="L207" s="218" t="n"/>
      <c r="M207" s="218" t="n"/>
      <c r="N207" s="218" t="n"/>
      <c r="O207" s="218" t="n"/>
      <c r="P207" s="218" t="n"/>
      <c r="Q207" s="218" t="n"/>
      <c r="R207" s="218" t="n"/>
      <c r="S207" s="218" t="n"/>
      <c r="T207" s="218" t="n"/>
      <c r="U207" s="218" t="n"/>
      <c r="V207" s="218" t="n"/>
      <c r="W207" s="218" t="n"/>
      <c r="X207" s="218" t="n"/>
      <c r="Y207" s="218" t="n"/>
      <c r="Z207" s="218" t="n"/>
    </row>
    <row r="208" ht="26.25" customHeight="1" s="371">
      <c r="A208" s="353" t="n"/>
      <c r="B208" s="4" t="n"/>
      <c r="C208" s="4" t="n"/>
      <c r="D208" s="4" t="n"/>
      <c r="E208" s="4" t="n"/>
      <c r="F208" s="4" t="n"/>
      <c r="G208" s="4" t="n"/>
      <c r="H208" s="218" t="n"/>
      <c r="I208" s="218" t="n"/>
      <c r="J208" s="4" t="n"/>
      <c r="K208" s="146" t="n"/>
      <c r="L208" s="218" t="n"/>
      <c r="M208" s="218" t="n"/>
      <c r="N208" s="218" t="n"/>
      <c r="O208" s="218" t="n"/>
      <c r="P208" s="218" t="n"/>
      <c r="Q208" s="218" t="n"/>
      <c r="R208" s="218" t="n"/>
      <c r="S208" s="218" t="n"/>
      <c r="T208" s="218" t="n"/>
      <c r="U208" s="218" t="n"/>
      <c r="V208" s="218" t="n"/>
      <c r="W208" s="218" t="n"/>
      <c r="X208" s="218" t="n"/>
      <c r="Y208" s="218" t="n"/>
      <c r="Z208" s="218" t="n"/>
    </row>
    <row r="209" ht="15.75" customHeight="1" s="371">
      <c r="A209" s="353" t="n"/>
      <c r="B209" s="4" t="n"/>
      <c r="C209" s="4" t="n"/>
      <c r="D209" s="4" t="n"/>
      <c r="E209" s="4" t="n"/>
      <c r="F209" s="4" t="n"/>
      <c r="G209" s="4" t="n"/>
      <c r="H209" s="218" t="n"/>
      <c r="I209" s="218" t="n"/>
      <c r="J209" s="4" t="n"/>
      <c r="K209" s="146" t="n"/>
      <c r="L209" s="218" t="n"/>
      <c r="M209" s="218" t="n"/>
      <c r="N209" s="218" t="n"/>
      <c r="O209" s="218" t="n"/>
      <c r="P209" s="218" t="n"/>
      <c r="Q209" s="218" t="n"/>
      <c r="R209" s="218" t="n"/>
      <c r="S209" s="218" t="n"/>
      <c r="T209" s="218" t="n"/>
      <c r="U209" s="218" t="n"/>
      <c r="V209" s="218" t="n"/>
      <c r="W209" s="218" t="n"/>
      <c r="X209" s="218" t="n"/>
      <c r="Y209" s="218" t="n"/>
      <c r="Z209" s="218" t="n"/>
    </row>
    <row r="210" ht="15.75" customHeight="1" s="371">
      <c r="A210" s="353" t="n"/>
      <c r="B210" s="4" t="n"/>
      <c r="C210" s="4" t="n"/>
      <c r="D210" s="4" t="n"/>
      <c r="E210" s="4" t="n"/>
      <c r="F210" s="4" t="n"/>
      <c r="G210" s="4" t="n"/>
      <c r="H210" s="218" t="n"/>
      <c r="I210" s="218" t="n"/>
      <c r="J210" s="4" t="n"/>
      <c r="K210" s="146" t="n"/>
      <c r="L210" s="218" t="n"/>
      <c r="M210" s="353" t="n"/>
      <c r="N210" s="218" t="n"/>
      <c r="O210" s="218" t="n"/>
      <c r="P210" s="218" t="n"/>
      <c r="Q210" s="218" t="n"/>
      <c r="R210" s="218" t="n"/>
      <c r="S210" s="218" t="n"/>
      <c r="T210" s="218" t="n"/>
      <c r="U210" s="218" t="n"/>
      <c r="V210" s="218" t="n"/>
      <c r="W210" s="218" t="n"/>
      <c r="X210" s="218" t="n"/>
      <c r="Y210" s="218" t="n"/>
      <c r="Z210" s="218" t="n"/>
    </row>
    <row r="211" ht="15.75" customHeight="1" s="371">
      <c r="A211" s="353" t="n"/>
      <c r="B211" s="4" t="n"/>
      <c r="C211" s="4" t="n"/>
      <c r="D211" s="4" t="n"/>
      <c r="E211" s="4" t="n"/>
      <c r="F211" s="4" t="n"/>
      <c r="G211" s="4" t="n"/>
      <c r="H211" s="218" t="n"/>
      <c r="I211" s="218" t="n"/>
      <c r="J211" s="4" t="n"/>
      <c r="K211" s="146" t="n"/>
      <c r="L211" s="218" t="n"/>
      <c r="M211" s="353" t="n"/>
      <c r="N211" s="218" t="n"/>
      <c r="O211" s="218" t="n"/>
      <c r="P211" s="218" t="n"/>
      <c r="Q211" s="218" t="n"/>
      <c r="R211" s="218" t="n"/>
      <c r="S211" s="218" t="n"/>
      <c r="T211" s="218" t="n"/>
      <c r="U211" s="218" t="n"/>
      <c r="V211" s="218" t="n"/>
      <c r="W211" s="218" t="n"/>
      <c r="X211" s="218" t="n"/>
      <c r="Y211" s="218" t="n"/>
      <c r="Z211" s="218" t="n"/>
    </row>
    <row r="212" ht="15.75" customHeight="1" s="371">
      <c r="A212" s="353" t="n"/>
      <c r="B212" s="218" t="n"/>
      <c r="C212" s="218" t="n"/>
      <c r="D212" s="218" t="n"/>
      <c r="E212" s="218" t="n"/>
      <c r="F212" s="218" t="n"/>
      <c r="G212" s="218" t="n"/>
      <c r="H212" s="218" t="n"/>
      <c r="I212" s="218" t="n"/>
      <c r="J212" s="4" t="n"/>
      <c r="K212" s="146" t="n"/>
      <c r="L212" s="218" t="n"/>
      <c r="M212" s="353" t="n"/>
      <c r="N212" s="218" t="n"/>
      <c r="O212" s="218" t="n"/>
      <c r="P212" s="218" t="n"/>
      <c r="Q212" s="218" t="n"/>
      <c r="R212" s="218" t="n"/>
      <c r="S212" s="218" t="n"/>
      <c r="T212" s="218" t="n"/>
      <c r="U212" s="218" t="n"/>
      <c r="V212" s="218" t="n"/>
      <c r="W212" s="218" t="n"/>
      <c r="X212" s="218" t="n"/>
      <c r="Y212" s="218" t="n"/>
      <c r="Z212" s="218" t="n"/>
    </row>
    <row r="213" ht="15.75" customHeight="1" s="371">
      <c r="A213" s="353" t="n"/>
      <c r="B213" s="4" t="n"/>
      <c r="C213" s="218" t="n"/>
      <c r="D213" s="4" t="n"/>
      <c r="E213" s="4" t="n"/>
      <c r="F213" s="4" t="n"/>
      <c r="G213" s="4" t="n"/>
      <c r="H213" s="218" t="n"/>
      <c r="I213" s="218" t="n"/>
      <c r="J213" s="4" t="n"/>
      <c r="K213" s="146" t="n"/>
      <c r="L213" s="218" t="n"/>
      <c r="M213" s="353" t="n"/>
      <c r="N213" s="218" t="n"/>
      <c r="O213" s="218" t="n"/>
      <c r="P213" s="218" t="n"/>
      <c r="Q213" s="218" t="n"/>
      <c r="R213" s="218" t="n"/>
      <c r="S213" s="218" t="n"/>
      <c r="T213" s="218" t="n"/>
      <c r="U213" s="218" t="n"/>
      <c r="V213" s="218" t="n"/>
      <c r="W213" s="218" t="n"/>
      <c r="X213" s="218" t="n"/>
      <c r="Y213" s="218" t="n"/>
      <c r="Z213" s="218" t="n"/>
    </row>
    <row r="214" ht="15.75" customHeight="1" s="371">
      <c r="A214" s="353" t="n"/>
      <c r="B214" s="4" t="n"/>
      <c r="C214" s="218" t="n"/>
      <c r="D214" s="4" t="n"/>
      <c r="E214" s="4" t="n"/>
      <c r="F214" s="4" t="n"/>
      <c r="G214" s="4" t="n"/>
      <c r="H214" s="218" t="n"/>
      <c r="I214" s="218" t="n"/>
      <c r="J214" s="4" t="n"/>
      <c r="K214" s="146" t="n"/>
      <c r="L214" s="218" t="n"/>
      <c r="M214" s="353" t="n"/>
      <c r="N214" s="218" t="n"/>
      <c r="O214" s="218" t="n"/>
      <c r="P214" s="218" t="n"/>
      <c r="Q214" s="218" t="n"/>
      <c r="R214" s="218" t="n"/>
      <c r="S214" s="218" t="n"/>
      <c r="T214" s="218" t="n"/>
      <c r="U214" s="218" t="n"/>
      <c r="V214" s="218" t="n"/>
      <c r="W214" s="218" t="n"/>
      <c r="X214" s="218" t="n"/>
      <c r="Y214" s="218" t="n"/>
      <c r="Z214" s="218" t="n"/>
    </row>
    <row r="215" ht="15.75" customHeight="1" s="371">
      <c r="A215" s="353" t="n"/>
      <c r="B215" s="255">
        <f>CARATULA!C12</f>
        <v/>
      </c>
      <c r="C215" s="218" t="n"/>
      <c r="D215" s="4" t="n"/>
      <c r="E215" s="4" t="n"/>
      <c r="F215" s="4" t="n"/>
      <c r="G215" s="4" t="n"/>
      <c r="H215" s="218" t="n"/>
      <c r="I215" s="218" t="n"/>
      <c r="J215" s="4" t="n"/>
      <c r="K215" s="146" t="n"/>
      <c r="L215" s="218" t="n"/>
      <c r="M215" s="218" t="n"/>
      <c r="N215" s="218" t="n"/>
      <c r="O215" s="218" t="n"/>
      <c r="P215" s="218" t="n"/>
      <c r="Q215" s="218" t="n"/>
      <c r="R215" s="218" t="n"/>
      <c r="S215" s="218" t="n"/>
      <c r="T215" s="218" t="n"/>
      <c r="U215" s="218" t="n"/>
      <c r="V215" s="218" t="n"/>
      <c r="W215" s="218" t="n"/>
      <c r="X215" s="218" t="n"/>
      <c r="Y215" s="218" t="n"/>
      <c r="Z215" s="218" t="n"/>
    </row>
    <row r="216" ht="15.75" customHeight="1" s="371">
      <c r="A216" s="353" t="n"/>
      <c r="B216" s="256" t="inlineStr">
        <is>
          <t>CLIENTE</t>
        </is>
      </c>
      <c r="C216" s="218" t="n"/>
      <c r="D216" s="4" t="n"/>
      <c r="E216" s="4" t="n"/>
      <c r="F216" s="4" t="n"/>
      <c r="G216" s="4" t="n"/>
      <c r="H216" s="218" t="n"/>
      <c r="I216" s="218" t="n"/>
      <c r="J216" s="4" t="n"/>
      <c r="K216" s="146" t="n"/>
      <c r="L216" s="218" t="n"/>
      <c r="M216" s="218" t="n"/>
      <c r="N216" s="218" t="n"/>
      <c r="O216" s="218" t="n"/>
      <c r="P216" s="218" t="n"/>
      <c r="Q216" s="218" t="n"/>
      <c r="R216" s="218" t="n"/>
      <c r="S216" s="218" t="n"/>
      <c r="T216" s="218" t="n"/>
      <c r="U216" s="218" t="n"/>
      <c r="V216" s="218" t="n"/>
      <c r="W216" s="218" t="n"/>
      <c r="X216" s="218" t="n"/>
      <c r="Y216" s="218" t="n"/>
      <c r="Z216" s="218" t="n"/>
    </row>
    <row r="217" ht="15.75" customHeight="1" s="371">
      <c r="A217" s="4" t="n"/>
      <c r="B217" s="4" t="n"/>
      <c r="C217" s="218" t="n"/>
      <c r="D217" s="4" t="n"/>
      <c r="E217" s="4" t="n"/>
      <c r="F217" s="4" t="n"/>
      <c r="G217" s="4" t="n"/>
      <c r="H217" s="218" t="n"/>
      <c r="I217" s="218" t="n"/>
      <c r="J217" s="4" t="n"/>
      <c r="K217" s="146" t="n"/>
      <c r="L217" s="218" t="n"/>
      <c r="M217" s="218" t="n"/>
      <c r="N217" s="218" t="n"/>
      <c r="O217" s="218" t="n"/>
      <c r="P217" s="218" t="n"/>
      <c r="Q217" s="218" t="n"/>
      <c r="R217" s="218" t="n"/>
      <c r="S217" s="218" t="n"/>
      <c r="T217" s="218" t="n"/>
      <c r="U217" s="218" t="n"/>
      <c r="V217" s="218" t="n"/>
      <c r="W217" s="218" t="n"/>
      <c r="X217" s="218" t="n"/>
      <c r="Y217" s="218" t="n"/>
      <c r="Z217" s="218" t="n"/>
    </row>
    <row r="218" ht="15.75" customHeight="1" s="371">
      <c r="A218" s="4" t="n"/>
      <c r="B218" s="4" t="n"/>
      <c r="C218" s="218" t="n"/>
      <c r="D218" s="4" t="n"/>
      <c r="E218" s="4" t="n"/>
      <c r="F218" s="4" t="n"/>
      <c r="G218" s="4" t="n"/>
      <c r="H218" s="218" t="n"/>
      <c r="I218" s="218" t="n"/>
      <c r="J218" s="4" t="n"/>
      <c r="K218" s="146" t="n"/>
      <c r="L218" s="218" t="n"/>
      <c r="M218" s="218" t="n"/>
      <c r="N218" s="218" t="n"/>
      <c r="O218" s="218" t="n"/>
      <c r="P218" s="218" t="n"/>
      <c r="Q218" s="218" t="n"/>
      <c r="R218" s="218" t="n"/>
      <c r="S218" s="218" t="n"/>
      <c r="T218" s="218" t="n"/>
      <c r="U218" s="218" t="n"/>
      <c r="V218" s="218" t="n"/>
      <c r="W218" s="218" t="n"/>
      <c r="X218" s="218" t="n"/>
      <c r="Y218" s="218" t="n"/>
      <c r="Z218" s="218" t="n"/>
    </row>
    <row r="219" ht="15.75" customHeight="1" s="371">
      <c r="A219" s="4" t="n"/>
      <c r="B219" s="218" t="n"/>
      <c r="C219" s="218" t="n"/>
      <c r="D219" s="4" t="n"/>
      <c r="E219" s="4" t="n"/>
      <c r="F219" s="4" t="n"/>
      <c r="G219" s="4" t="n"/>
      <c r="H219" s="218" t="n"/>
      <c r="I219" s="218" t="n"/>
      <c r="J219" s="4" t="n"/>
      <c r="K219" s="146" t="n"/>
      <c r="L219" s="218" t="n"/>
      <c r="M219" s="218" t="n"/>
      <c r="N219" s="218" t="n"/>
      <c r="O219" s="218" t="n"/>
      <c r="P219" s="218" t="n"/>
      <c r="Q219" s="218" t="n"/>
      <c r="R219" s="218" t="n"/>
      <c r="S219" s="218" t="n"/>
      <c r="T219" s="218" t="n"/>
      <c r="U219" s="218" t="n"/>
      <c r="V219" s="218" t="n"/>
      <c r="W219" s="218" t="n"/>
      <c r="X219" s="218" t="n"/>
      <c r="Y219" s="218" t="n"/>
      <c r="Z219" s="218" t="n"/>
    </row>
    <row r="220" ht="15.75" customHeight="1" s="371">
      <c r="A220" s="4" t="n"/>
      <c r="B220" s="218" t="n"/>
      <c r="C220" s="218" t="n"/>
      <c r="D220" s="4" t="n"/>
      <c r="E220" s="4" t="n"/>
      <c r="F220" s="4" t="n"/>
      <c r="G220" s="4" t="n"/>
      <c r="H220" s="218" t="n"/>
      <c r="I220" s="218" t="n"/>
      <c r="J220" s="4" t="n"/>
      <c r="K220" s="146" t="n"/>
      <c r="L220" s="218" t="n"/>
      <c r="M220" s="218" t="n"/>
      <c r="N220" s="218" t="n"/>
      <c r="O220" s="218" t="n"/>
      <c r="P220" s="218" t="n"/>
      <c r="Q220" s="218" t="n"/>
      <c r="R220" s="218" t="n"/>
      <c r="S220" s="218" t="n"/>
      <c r="T220" s="218" t="n"/>
      <c r="U220" s="218" t="n"/>
      <c r="V220" s="218" t="n"/>
      <c r="W220" s="218" t="n"/>
      <c r="X220" s="218" t="n"/>
      <c r="Y220" s="218" t="n"/>
      <c r="Z220" s="218" t="n"/>
    </row>
    <row r="221" ht="15.75" customHeight="1" s="371">
      <c r="A221" s="4" t="n"/>
      <c r="B221" s="218" t="n"/>
      <c r="C221" s="218" t="n"/>
      <c r="D221" s="4" t="n"/>
      <c r="E221" s="4" t="n"/>
      <c r="F221" s="4" t="n"/>
      <c r="G221" s="4" t="n"/>
      <c r="H221" s="218" t="n"/>
      <c r="I221" s="218" t="n"/>
      <c r="J221" s="4" t="n"/>
      <c r="K221" s="146" t="n"/>
      <c r="L221" s="218" t="n"/>
      <c r="M221" s="218" t="n"/>
      <c r="N221" s="218" t="n"/>
      <c r="O221" s="218" t="n"/>
      <c r="P221" s="218" t="n"/>
      <c r="Q221" s="218" t="n"/>
      <c r="R221" s="218" t="n"/>
      <c r="S221" s="218" t="n"/>
      <c r="T221" s="218" t="n"/>
      <c r="U221" s="218" t="n"/>
      <c r="V221" s="218" t="n"/>
      <c r="W221" s="218" t="n"/>
      <c r="X221" s="218" t="n"/>
      <c r="Y221" s="218" t="n"/>
      <c r="Z221" s="218" t="n"/>
    </row>
    <row r="222" ht="15.75" customHeight="1" s="371">
      <c r="A222" s="218" t="n"/>
      <c r="B222" s="218" t="n"/>
      <c r="C222" s="218" t="n"/>
      <c r="D222" s="4" t="n"/>
      <c r="E222" s="4" t="n"/>
      <c r="F222" s="4" t="n"/>
      <c r="G222" s="4" t="n"/>
      <c r="H222" s="218" t="n"/>
      <c r="I222" s="218" t="n"/>
      <c r="J222" s="4" t="n"/>
      <c r="K222" s="146" t="n"/>
      <c r="L222" s="218" t="n"/>
      <c r="M222" s="218" t="n"/>
      <c r="N222" s="218" t="n"/>
      <c r="O222" s="218" t="n"/>
      <c r="P222" s="218" t="n"/>
      <c r="Q222" s="218" t="n"/>
      <c r="R222" s="218" t="n"/>
      <c r="S222" s="218" t="n"/>
      <c r="T222" s="218" t="n"/>
      <c r="U222" s="218" t="n"/>
      <c r="V222" s="218" t="n"/>
      <c r="W222" s="218" t="n"/>
      <c r="X222" s="218" t="n"/>
      <c r="Y222" s="218" t="n"/>
      <c r="Z222" s="218" t="n"/>
    </row>
    <row r="223" ht="15.75" customHeight="1" s="371">
      <c r="A223" s="218" t="n"/>
      <c r="B223" s="4" t="n"/>
      <c r="C223" s="218" t="n"/>
      <c r="D223" s="4" t="n"/>
      <c r="E223" s="4" t="n"/>
      <c r="F223" s="4" t="n"/>
      <c r="G223" s="4" t="n"/>
      <c r="H223" s="218" t="n"/>
      <c r="I223" s="218" t="n"/>
      <c r="J223" s="4" t="n"/>
      <c r="K223" s="146" t="n"/>
      <c r="L223" s="218" t="n"/>
      <c r="M223" s="218" t="n"/>
      <c r="N223" s="218" t="n"/>
      <c r="O223" s="218" t="n"/>
      <c r="P223" s="218" t="n"/>
      <c r="Q223" s="218" t="n"/>
      <c r="R223" s="218" t="n"/>
      <c r="S223" s="218" t="n"/>
      <c r="T223" s="218" t="n"/>
      <c r="U223" s="218" t="n"/>
      <c r="V223" s="218" t="n"/>
      <c r="W223" s="218" t="n"/>
      <c r="X223" s="218" t="n"/>
      <c r="Y223" s="218" t="n"/>
      <c r="Z223" s="218" t="n"/>
    </row>
    <row r="224" ht="15.75" customHeight="1" s="371">
      <c r="A224" s="257" t="n"/>
      <c r="B224" s="4" t="n"/>
      <c r="C224" s="257" t="n"/>
      <c r="D224" s="4" t="n"/>
      <c r="E224" s="4" t="n"/>
      <c r="F224" s="4" t="n"/>
      <c r="G224" s="4" t="n"/>
      <c r="H224" s="257" t="n"/>
      <c r="I224" s="257" t="n"/>
      <c r="J224" s="4" t="n"/>
      <c r="K224" s="125" t="n"/>
      <c r="L224" s="218" t="n"/>
      <c r="M224" s="218" t="n"/>
      <c r="N224" s="218" t="n"/>
      <c r="O224" s="218" t="n"/>
      <c r="P224" s="218" t="n"/>
      <c r="Q224" s="218" t="n"/>
      <c r="R224" s="218" t="n"/>
      <c r="S224" s="218" t="n"/>
      <c r="T224" s="218" t="n"/>
      <c r="U224" s="218" t="n"/>
      <c r="V224" s="218" t="n"/>
      <c r="W224" s="218" t="n"/>
      <c r="X224" s="218" t="n"/>
      <c r="Y224" s="218" t="n"/>
      <c r="Z224" s="218" t="n"/>
    </row>
    <row r="225" ht="15.75" customHeight="1" s="371">
      <c r="A225" s="218" t="n"/>
      <c r="B225" s="218" t="n"/>
      <c r="C225" s="218" t="n"/>
      <c r="D225" s="4" t="n"/>
      <c r="E225" s="4" t="n"/>
      <c r="F225" s="4" t="n"/>
      <c r="G225" s="4" t="n"/>
      <c r="H225" s="218" t="n"/>
      <c r="I225" s="218" t="n"/>
      <c r="J225" s="4" t="n"/>
      <c r="K225" s="146" t="n"/>
      <c r="L225" s="218" t="n"/>
      <c r="M225" s="218" t="n"/>
      <c r="N225" s="218" t="n"/>
      <c r="O225" s="218" t="n"/>
      <c r="P225" s="218" t="n"/>
      <c r="Q225" s="218" t="n"/>
      <c r="R225" s="218" t="n"/>
      <c r="S225" s="218" t="n"/>
      <c r="T225" s="218" t="n"/>
      <c r="U225" s="218" t="n"/>
      <c r="V225" s="218" t="n"/>
      <c r="W225" s="218" t="n"/>
      <c r="X225" s="218" t="n"/>
      <c r="Y225" s="218" t="n"/>
      <c r="Z225" s="218" t="n"/>
    </row>
    <row r="226" ht="15.75" customHeight="1" s="371">
      <c r="A226" s="218" t="n"/>
      <c r="B226" s="4" t="n"/>
      <c r="C226" s="218" t="n"/>
      <c r="D226" s="4" t="n"/>
      <c r="E226" s="4" t="n"/>
      <c r="F226" s="4" t="n"/>
      <c r="G226" s="4" t="n"/>
      <c r="H226" s="218" t="n"/>
      <c r="I226" s="218" t="n"/>
      <c r="J226" s="4" t="n"/>
      <c r="K226" s="146" t="n"/>
      <c r="L226" s="218" t="n"/>
      <c r="M226" s="218" t="n"/>
      <c r="N226" s="218" t="n"/>
      <c r="O226" s="218" t="n"/>
      <c r="P226" s="218" t="n"/>
      <c r="Q226" s="218" t="n"/>
      <c r="R226" s="218" t="n"/>
      <c r="S226" s="218" t="n"/>
      <c r="T226" s="218" t="n"/>
      <c r="U226" s="218" t="n"/>
      <c r="V226" s="218" t="n"/>
      <c r="W226" s="218" t="n"/>
      <c r="X226" s="218" t="n"/>
      <c r="Y226" s="218" t="n"/>
      <c r="Z226" s="218" t="n"/>
    </row>
    <row r="227" ht="15.75" customHeight="1" s="371">
      <c r="A227" s="4" t="n"/>
      <c r="B227" s="4" t="n"/>
      <c r="C227" s="4" t="n"/>
      <c r="D227" s="258" t="n"/>
      <c r="E227" s="4" t="n"/>
      <c r="F227" s="259">
        <f>CARATULA!C24</f>
        <v/>
      </c>
      <c r="G227" s="4" t="n"/>
      <c r="H227" s="218" t="n"/>
      <c r="I227" s="218" t="n"/>
      <c r="J227" s="4" t="n"/>
      <c r="K227" s="146" t="n"/>
      <c r="L227" s="218" t="n"/>
      <c r="M227" s="218" t="n"/>
      <c r="N227" s="218" t="n"/>
      <c r="O227" s="218" t="n"/>
      <c r="P227" s="218" t="n"/>
      <c r="Q227" s="218" t="n"/>
      <c r="R227" s="218" t="n"/>
      <c r="S227" s="218" t="n"/>
      <c r="T227" s="218" t="n"/>
      <c r="U227" s="218" t="n"/>
      <c r="V227" s="218" t="n"/>
      <c r="W227" s="218" t="n"/>
      <c r="X227" s="218" t="n"/>
      <c r="Y227" s="218" t="n"/>
      <c r="Z227" s="218" t="n"/>
    </row>
    <row r="228" ht="15.75" customHeight="1" s="371">
      <c r="A228" s="4" t="n"/>
      <c r="B228" s="4" t="n"/>
      <c r="C228" s="4" t="n"/>
      <c r="D228" s="4" t="n"/>
      <c r="E228" s="4" t="n"/>
      <c r="F228" s="260">
        <f>CARATULA!C25</f>
        <v/>
      </c>
      <c r="G228" s="4" t="n"/>
      <c r="H228" s="218" t="n"/>
      <c r="I228" s="218" t="n"/>
      <c r="J228" s="4" t="n"/>
      <c r="K228" s="146" t="n"/>
      <c r="L228" s="218" t="n"/>
      <c r="M228" s="218" t="n"/>
      <c r="N228" s="218" t="n"/>
      <c r="O228" s="218" t="n"/>
      <c r="P228" s="218" t="n"/>
      <c r="Q228" s="218" t="n"/>
      <c r="R228" s="218" t="n"/>
      <c r="S228" s="218" t="n"/>
      <c r="T228" s="218" t="n"/>
      <c r="U228" s="218" t="n"/>
      <c r="V228" s="218" t="n"/>
      <c r="W228" s="218" t="n"/>
      <c r="X228" s="218" t="n"/>
      <c r="Y228" s="218" t="n"/>
      <c r="Z228" s="218" t="n"/>
    </row>
    <row r="229" ht="15.75" customHeight="1" s="371">
      <c r="A229" s="218" t="n"/>
      <c r="B229" s="4" t="n"/>
      <c r="C229" s="218" t="n"/>
      <c r="D229" s="4" t="n"/>
      <c r="E229" s="4" t="n"/>
      <c r="F229" s="261" t="inlineStr">
        <is>
          <t>ELABORÓ</t>
        </is>
      </c>
      <c r="G229" s="4" t="n"/>
      <c r="H229" s="218" t="n"/>
      <c r="I229" s="218" t="n"/>
      <c r="J229" s="4" t="n"/>
      <c r="K229" s="146" t="n"/>
      <c r="L229" s="218" t="n"/>
      <c r="M229" s="218" t="n"/>
      <c r="N229" s="218" t="n"/>
      <c r="O229" s="218" t="n"/>
      <c r="P229" s="218" t="n"/>
      <c r="Q229" s="218" t="n"/>
      <c r="R229" s="218" t="n"/>
      <c r="S229" s="218" t="n"/>
      <c r="T229" s="218" t="n"/>
      <c r="U229" s="218" t="n"/>
      <c r="V229" s="218" t="n"/>
      <c r="W229" s="218" t="n"/>
      <c r="X229" s="218" t="n"/>
      <c r="Y229" s="218" t="n"/>
      <c r="Z229" s="218" t="n"/>
    </row>
    <row r="230" ht="15.75" customHeight="1" s="371">
      <c r="A230" s="218" t="n"/>
      <c r="B230" s="4" t="n"/>
      <c r="C230" s="218" t="n"/>
      <c r="D230" s="262">
        <f>IF(CARATULA!$C$27="","",CARATULA!$C$27)</f>
        <v/>
      </c>
      <c r="E230" s="263" t="n"/>
      <c r="F230" s="264" t="n"/>
      <c r="G230" s="265">
        <f>IF(CARATULA!$C$26="","",CARATULA!$C$26)</f>
        <v/>
      </c>
      <c r="H230" s="218" t="n"/>
      <c r="I230" s="218" t="n"/>
      <c r="J230" s="4" t="n"/>
      <c r="K230" s="146" t="n"/>
      <c r="L230" s="218" t="n"/>
      <c r="M230" s="218" t="n"/>
      <c r="N230" s="218" t="n"/>
      <c r="O230" s="218" t="n"/>
      <c r="P230" s="218" t="n"/>
      <c r="Q230" s="218" t="n"/>
      <c r="R230" s="218" t="n"/>
      <c r="S230" s="218" t="n"/>
      <c r="T230" s="218" t="n"/>
      <c r="U230" s="218" t="n"/>
      <c r="V230" s="218" t="n"/>
      <c r="W230" s="218" t="n"/>
      <c r="X230" s="218" t="n"/>
      <c r="Y230" s="218" t="n"/>
      <c r="Z230" s="218" t="n"/>
    </row>
    <row r="231" ht="15.75" customHeight="1" s="371">
      <c r="A231" s="4" t="n"/>
      <c r="B231" s="4" t="n"/>
      <c r="C231" s="218" t="n"/>
      <c r="D231" s="266" t="inlineStr">
        <is>
          <t>APROBÓ</t>
        </is>
      </c>
      <c r="E231" s="267" t="n"/>
      <c r="F231" s="264" t="n"/>
      <c r="G231" s="268" t="inlineStr">
        <is>
          <t>REVISÓ</t>
        </is>
      </c>
      <c r="H231" s="218" t="n"/>
      <c r="I231" s="218" t="n"/>
      <c r="J231" s="4" t="n"/>
      <c r="K231" s="146" t="n"/>
      <c r="L231" s="218" t="n"/>
      <c r="M231" s="218" t="n"/>
      <c r="N231" s="218" t="n"/>
      <c r="O231" s="218" t="n"/>
      <c r="P231" s="218" t="n"/>
      <c r="Q231" s="218" t="n"/>
      <c r="R231" s="218" t="n"/>
      <c r="S231" s="218" t="n"/>
      <c r="T231" s="218" t="n"/>
      <c r="U231" s="218" t="n"/>
      <c r="V231" s="218" t="n"/>
      <c r="W231" s="218" t="n"/>
      <c r="X231" s="218" t="n"/>
      <c r="Y231" s="218" t="n"/>
      <c r="Z231" s="218" t="n"/>
    </row>
    <row r="232" ht="15.75" customHeight="1" s="371">
      <c r="A232" s="218" t="n"/>
      <c r="B232" s="4" t="n"/>
      <c r="C232" s="218" t="n"/>
      <c r="D232" s="269" t="inlineStr">
        <is>
          <t>ALBUM FOTOGRAFICO</t>
        </is>
      </c>
      <c r="E232" s="4" t="n"/>
      <c r="F232" s="270" t="inlineStr">
        <is>
          <t>VER/REV</t>
        </is>
      </c>
      <c r="G232" s="4" t="n"/>
      <c r="H232" s="218" t="n"/>
      <c r="I232" s="218" t="n"/>
      <c r="J232" s="4" t="n"/>
      <c r="K232" s="146" t="n"/>
      <c r="L232" s="218" t="n"/>
      <c r="M232" s="218" t="n"/>
      <c r="N232" s="218" t="n"/>
      <c r="O232" s="218" t="n"/>
      <c r="P232" s="218" t="n"/>
      <c r="Q232" s="218" t="n"/>
      <c r="R232" s="218" t="n"/>
      <c r="S232" s="218" t="n"/>
      <c r="T232" s="218" t="n"/>
      <c r="U232" s="218" t="n"/>
      <c r="V232" s="218" t="n"/>
      <c r="W232" s="218" t="n"/>
      <c r="X232" s="218" t="n"/>
      <c r="Y232" s="218" t="n"/>
      <c r="Z232" s="218" t="n"/>
    </row>
    <row r="233" ht="15.75" customHeight="1" s="371">
      <c r="A233" s="218" t="n"/>
      <c r="B233" s="4" t="n"/>
      <c r="C233" s="218" t="n"/>
      <c r="D233" s="271" t="n"/>
      <c r="E233" s="4" t="n"/>
      <c r="F233" s="272">
        <f>CARATULA!C29</f>
        <v/>
      </c>
      <c r="G233" s="273">
        <f>CARATULA!C30</f>
        <v/>
      </c>
      <c r="H233" s="218" t="n"/>
      <c r="I233" s="218" t="n"/>
      <c r="J233" s="4" t="n"/>
      <c r="K233" s="146" t="n"/>
      <c r="L233" s="218" t="n"/>
      <c r="M233" s="218" t="n"/>
      <c r="N233" s="218" t="n"/>
      <c r="O233" s="218" t="n"/>
      <c r="P233" s="218" t="n"/>
      <c r="Q233" s="218" t="n"/>
      <c r="R233" s="218" t="n"/>
      <c r="S233" s="218" t="n"/>
      <c r="T233" s="218" t="n"/>
      <c r="U233" s="218" t="n"/>
      <c r="V233" s="218" t="n"/>
      <c r="W233" s="218" t="n"/>
      <c r="X233" s="218" t="n"/>
      <c r="Y233" s="218" t="n"/>
      <c r="Z233" s="218" t="n"/>
    </row>
    <row r="234" ht="15.75" customHeight="1" s="371">
      <c r="A234" s="218" t="n"/>
      <c r="B234" s="4" t="n"/>
      <c r="C234" s="274" t="n"/>
      <c r="D234" s="4" t="n"/>
      <c r="E234" s="4" t="n"/>
      <c r="F234" s="275" t="inlineStr">
        <is>
          <t>DOC BIM</t>
        </is>
      </c>
      <c r="G234" s="4" t="n"/>
      <c r="H234" s="218" t="n"/>
      <c r="I234" s="218" t="n"/>
      <c r="J234" s="4" t="n"/>
      <c r="K234" s="146" t="n"/>
      <c r="L234" s="218" t="n"/>
      <c r="M234" s="218" t="n"/>
      <c r="N234" s="218" t="n"/>
      <c r="O234" s="218" t="n"/>
      <c r="P234" s="218" t="n"/>
      <c r="Q234" s="218" t="n"/>
      <c r="R234" s="218" t="n"/>
      <c r="S234" s="218" t="n"/>
      <c r="T234" s="218" t="n"/>
      <c r="U234" s="218" t="n"/>
      <c r="V234" s="218" t="n"/>
      <c r="W234" s="218" t="n"/>
      <c r="X234" s="218" t="n"/>
      <c r="Y234" s="218" t="n"/>
      <c r="Z234" s="218" t="n"/>
    </row>
    <row r="235" ht="15.75" customHeight="1" s="371">
      <c r="A235" s="218" t="n"/>
      <c r="B235" s="4" t="n"/>
      <c r="C235" s="4" t="n"/>
      <c r="D235" s="4" t="n"/>
      <c r="E235" s="4" t="n"/>
      <c r="F235" s="276">
        <f>'NORMA BIM'!$H$20</f>
        <v/>
      </c>
      <c r="G235" s="4" t="n"/>
      <c r="H235" s="218" t="n"/>
      <c r="I235" s="218" t="n"/>
      <c r="J235" s="4" t="n"/>
      <c r="K235" s="146" t="n"/>
      <c r="L235" s="218" t="n"/>
      <c r="M235" s="218" t="n"/>
      <c r="N235" s="218" t="n"/>
      <c r="O235" s="218" t="n"/>
      <c r="P235" s="218" t="n"/>
      <c r="Q235" s="218" t="n"/>
      <c r="R235" s="218" t="n"/>
      <c r="S235" s="218" t="n"/>
      <c r="T235" s="218" t="n"/>
      <c r="U235" s="218" t="n"/>
      <c r="V235" s="218" t="n"/>
      <c r="W235" s="218" t="n"/>
      <c r="X235" s="218" t="n"/>
      <c r="Y235" s="218" t="n"/>
      <c r="Z235" s="218" t="n"/>
    </row>
    <row r="236" ht="15.75" customHeight="1" s="371">
      <c r="A236" s="218" t="n"/>
      <c r="B236" s="4" t="n"/>
      <c r="C236" s="4" t="n"/>
      <c r="D236" s="4" t="n"/>
      <c r="E236" s="4" t="n"/>
      <c r="F236" s="277" t="inlineStr">
        <is>
          <t>FECHA DE EMISION</t>
        </is>
      </c>
      <c r="G236" s="4" t="n"/>
      <c r="H236" s="218" t="n"/>
      <c r="I236" s="218" t="n"/>
      <c r="J236" s="4" t="n"/>
      <c r="K236" s="146" t="n"/>
      <c r="L236" s="218" t="n"/>
      <c r="M236" s="218" t="n"/>
      <c r="N236" s="218" t="n"/>
      <c r="O236" s="218" t="n"/>
      <c r="P236" s="218" t="n"/>
      <c r="Q236" s="218" t="n"/>
      <c r="R236" s="218" t="n"/>
      <c r="S236" s="218" t="n"/>
      <c r="T236" s="218" t="n"/>
      <c r="U236" s="218" t="n"/>
      <c r="V236" s="218" t="n"/>
      <c r="W236" s="218" t="n"/>
      <c r="X236" s="218" t="n"/>
      <c r="Y236" s="218" t="n"/>
      <c r="Z236" s="218" t="n"/>
    </row>
    <row r="237" ht="15.75" customHeight="1" s="371">
      <c r="A237" s="218" t="n"/>
      <c r="B237" s="4" t="n"/>
      <c r="C237" s="218" t="n"/>
      <c r="D237" s="4" t="n"/>
      <c r="E237" s="4" t="n"/>
      <c r="F237" s="278">
        <f>CARATULA!C31</f>
        <v/>
      </c>
      <c r="G237" s="4" t="n"/>
      <c r="H237" s="218" t="n"/>
      <c r="I237" s="218" t="n"/>
      <c r="J237" s="4" t="n"/>
      <c r="K237" s="146" t="n"/>
      <c r="L237" s="218" t="n"/>
      <c r="M237" s="218" t="n"/>
      <c r="N237" s="218" t="n"/>
      <c r="O237" s="218" t="n"/>
      <c r="P237" s="218" t="n"/>
      <c r="Q237" s="218" t="n"/>
      <c r="R237" s="218" t="n"/>
      <c r="S237" s="218" t="n"/>
      <c r="T237" s="218" t="n"/>
      <c r="U237" s="218" t="n"/>
      <c r="V237" s="218" t="n"/>
      <c r="W237" s="218" t="n"/>
      <c r="X237" s="218" t="n"/>
      <c r="Y237" s="218" t="n"/>
      <c r="Z237" s="218" t="n"/>
    </row>
    <row r="238" ht="15.75" customHeight="1" s="371">
      <c r="A238" s="218" t="n"/>
      <c r="B238" s="4" t="n"/>
      <c r="C238" s="218" t="n"/>
      <c r="D238" s="218" t="n"/>
      <c r="E238" s="218" t="n"/>
      <c r="F238" s="218" t="n"/>
      <c r="G238" s="218" t="n"/>
      <c r="H238" s="218" t="n"/>
      <c r="I238" s="218" t="n"/>
      <c r="J238" s="4" t="n"/>
      <c r="K238" s="146" t="n"/>
      <c r="L238" s="218" t="n"/>
      <c r="M238" s="218" t="n"/>
      <c r="N238" s="218" t="n"/>
      <c r="O238" s="218" t="n"/>
      <c r="P238" s="218" t="n"/>
      <c r="Q238" s="218" t="n"/>
      <c r="R238" s="218" t="n"/>
      <c r="S238" s="218" t="n"/>
      <c r="T238" s="218" t="n"/>
      <c r="U238" s="218" t="n"/>
      <c r="V238" s="218" t="n"/>
      <c r="W238" s="218" t="n"/>
      <c r="X238" s="218" t="n"/>
      <c r="Y238" s="218" t="n"/>
      <c r="Z238" s="218" t="n"/>
    </row>
    <row r="239" ht="15.75" customHeight="1" s="37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21" customHeight="1" s="37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 customHeight="1" s="37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 customHeight="1" s="37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39.75" customHeight="1" s="37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ht="15.75" customHeight="1" s="37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row r="1002" ht="15.75" customHeight="1" s="371">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row>
    <row r="1003" ht="15.75" customHeight="1" s="371">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row>
    <row r="1004" ht="15.75" customHeight="1" s="371">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row>
  </sheetData>
  <mergeCells count="41">
    <mergeCell ref="A54:F54"/>
    <mergeCell ref="A128:F128"/>
    <mergeCell ref="A80:F80"/>
    <mergeCell ref="A136:F136"/>
    <mergeCell ref="A56:F56"/>
    <mergeCell ref="A26:F26"/>
    <mergeCell ref="F7:G7"/>
    <mergeCell ref="A42:F42"/>
    <mergeCell ref="E197:G197"/>
    <mergeCell ref="A23:F23"/>
    <mergeCell ref="A159:F159"/>
    <mergeCell ref="A100:F100"/>
    <mergeCell ref="A20:F20"/>
    <mergeCell ref="A140:F140"/>
    <mergeCell ref="A3:B3"/>
    <mergeCell ref="E196:G196"/>
    <mergeCell ref="E1:G2"/>
    <mergeCell ref="A10:F10"/>
    <mergeCell ref="M1:O2"/>
    <mergeCell ref="A102:F102"/>
    <mergeCell ref="B203:G203"/>
    <mergeCell ref="A67:F67"/>
    <mergeCell ref="A127:F127"/>
    <mergeCell ref="M3:N3"/>
    <mergeCell ref="A48:F48"/>
    <mergeCell ref="A143:F143"/>
    <mergeCell ref="A30:F30"/>
    <mergeCell ref="A39:F39"/>
    <mergeCell ref="A114:F114"/>
    <mergeCell ref="M6:O7"/>
    <mergeCell ref="A142:F142"/>
    <mergeCell ref="A11:F11"/>
    <mergeCell ref="A49:F49"/>
    <mergeCell ref="A51:F51"/>
    <mergeCell ref="A1:C1"/>
    <mergeCell ref="A123:F123"/>
    <mergeCell ref="A138:F138"/>
    <mergeCell ref="A45:F45"/>
    <mergeCell ref="A119:F119"/>
    <mergeCell ref="A124:F124"/>
    <mergeCell ref="M4:N4"/>
  </mergeCells>
  <conditionalFormatting sqref="I12:I193">
    <cfRule type="notContainsBlanks" priority="1" dxfId="1">
      <formula>LEN(TRIM(I12))&gt;0</formula>
    </cfRule>
  </conditionalFormatting>
  <conditionalFormatting sqref="M12:M204">
    <cfRule type="cellIs" priority="2" operator="equal" dxfId="2">
      <formula>0</formula>
    </cfRule>
  </conditionalFormatting>
  <conditionalFormatting sqref="A10:A174">
    <cfRule type="expression" priority="3" dxfId="11" stopIfTrue="0">
      <formula>AND($A10&lt;&gt;"",COUNTIF($A$10:$A$174,$A10)&gt;1)</formula>
    </cfRule>
  </conditionalFormatting>
  <pageMargins left="0.75" right="0.75" top="1" bottom="1" header="0" footer="0"/>
  <pageSetup orientation="portrait" paperSize="9"/>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tabColor rgb="FF1F6FEB"/>
    <outlinePr summaryBelow="1" summaryRight="1"/>
    <pageSetUpPr/>
  </sheetPr>
  <dimension ref="A1:GU168"/>
  <sheetViews>
    <sheetView workbookViewId="0">
      <pane xSplit="10" ySplit="11" topLeftCell="K12" activePane="bottomRight" state="frozen"/>
      <selection pane="topRight" activeCell="K1" sqref="K1"/>
      <selection pane="bottomLeft" activeCell="A12" sqref="A12"/>
      <selection pane="bottomRight" activeCell="K12" sqref="K12"/>
    </sheetView>
  </sheetViews>
  <sheetFormatPr baseColWidth="8" defaultColWidth="14.43" defaultRowHeight="15" customHeight="1" outlineLevelRow="2"/>
  <cols>
    <col width="14" customWidth="1" style="371" min="1" max="1"/>
    <col width="5.29" customWidth="1" style="371" min="2" max="2"/>
    <col width="24" customWidth="1" style="371" min="3" max="3"/>
    <col width="58" customWidth="1" style="371" min="4" max="4"/>
    <col width="15" customWidth="1" style="371" min="5" max="5"/>
    <col width="12" customWidth="1" style="371" min="6" max="7"/>
    <col width="7" customWidth="1" style="371" min="8" max="8"/>
    <col width="10" customWidth="1" style="371" min="9" max="9"/>
    <col width="13" customWidth="1" style="371" min="10" max="10"/>
    <col width="3" customWidth="1" style="371" min="11" max="199"/>
    <col width="8.710000000000001" customWidth="1" style="371" min="200" max="200"/>
    <col width="20" customWidth="1" style="371" min="201" max="201"/>
    <col width="15" customWidth="1" style="371" min="202" max="203"/>
  </cols>
  <sheetData>
    <row r="1">
      <c r="A1" s="279" t="inlineStr">
        <is>
          <t>Cronograma</t>
        </is>
      </c>
      <c r="B1" s="280" t="n"/>
      <c r="C1" s="4" t="n"/>
      <c r="D1" s="2" t="n"/>
      <c r="E1" s="423" t="n"/>
      <c r="J1" s="375" t="n"/>
      <c r="K1" s="218" t="n"/>
      <c r="L1" s="218" t="n"/>
      <c r="M1" s="218" t="n"/>
      <c r="N1" s="218" t="n"/>
      <c r="O1" s="218" t="n"/>
      <c r="P1" s="218" t="n"/>
      <c r="Q1" s="218" t="n"/>
      <c r="R1" s="218" t="n"/>
      <c r="S1" s="218" t="n"/>
      <c r="T1" s="218" t="n"/>
      <c r="U1" s="218" t="n"/>
      <c r="V1" s="218" t="n"/>
      <c r="W1" s="218" t="n"/>
      <c r="X1" s="218" t="n"/>
      <c r="Y1" s="218" t="n"/>
      <c r="Z1" s="218" t="n"/>
      <c r="AA1" s="218" t="n"/>
      <c r="AB1" s="218" t="n"/>
      <c r="AC1" s="218" t="n"/>
      <c r="AD1" s="218" t="n"/>
      <c r="AE1" s="218" t="n"/>
      <c r="AF1" s="218" t="n"/>
      <c r="AG1" s="218" t="n"/>
      <c r="AH1" s="218" t="n"/>
      <c r="AI1" s="218" t="n"/>
      <c r="AJ1" s="218" t="n"/>
      <c r="AK1" s="218" t="n"/>
      <c r="AL1" s="218" t="n"/>
      <c r="AM1" s="218" t="n"/>
      <c r="AN1" s="218" t="n"/>
      <c r="AO1" s="218" t="n"/>
      <c r="AP1" s="218" t="n"/>
      <c r="AQ1" s="218" t="n"/>
      <c r="AR1" s="218" t="n"/>
      <c r="AS1" s="218" t="n"/>
      <c r="AT1" s="218" t="n"/>
      <c r="AU1" s="218" t="n"/>
      <c r="AV1" s="218" t="n"/>
      <c r="AW1" s="218" t="n"/>
      <c r="AX1" s="218" t="n"/>
      <c r="AY1" s="218" t="n"/>
      <c r="AZ1" s="218" t="n"/>
      <c r="BA1" s="218" t="n"/>
      <c r="BB1" s="218" t="n"/>
      <c r="BC1" s="218" t="n"/>
      <c r="BD1" s="218" t="n"/>
      <c r="BE1" s="218" t="n"/>
      <c r="BF1" s="218" t="n"/>
      <c r="BG1" s="218" t="n"/>
      <c r="BH1" s="218" t="n"/>
      <c r="BI1" s="218" t="n"/>
      <c r="BJ1" s="218" t="n"/>
      <c r="BK1" s="218" t="n"/>
      <c r="BL1" s="218" t="n"/>
      <c r="BM1" s="218" t="n"/>
      <c r="BN1" s="218" t="n"/>
      <c r="BO1" s="218" t="n"/>
      <c r="BP1" s="218" t="n"/>
      <c r="BQ1" s="218" t="n"/>
      <c r="BR1" s="218" t="n"/>
      <c r="BS1" s="218" t="n"/>
      <c r="BT1" s="218" t="n"/>
      <c r="BU1" s="218" t="n"/>
      <c r="BV1" s="218" t="n"/>
      <c r="BW1" s="218" t="n"/>
      <c r="BX1" s="218" t="n"/>
      <c r="BY1" s="218" t="n"/>
      <c r="BZ1" s="218" t="n"/>
      <c r="CA1" s="218" t="n"/>
      <c r="CB1" s="218" t="n"/>
      <c r="CC1" s="218" t="n"/>
      <c r="CD1" s="218" t="n"/>
      <c r="CE1" s="218" t="n"/>
      <c r="CF1" s="218" t="n"/>
      <c r="CG1" s="218" t="n"/>
      <c r="CH1" s="218" t="n"/>
      <c r="CI1" s="218" t="n"/>
      <c r="CJ1" s="218" t="n"/>
      <c r="CK1" s="218" t="n"/>
      <c r="CL1" s="218" t="n"/>
      <c r="CM1" s="218" t="n"/>
      <c r="CN1" s="218" t="n"/>
      <c r="CO1" s="218" t="n"/>
      <c r="CP1" s="218" t="n"/>
      <c r="CQ1" s="218" t="n"/>
      <c r="CR1" s="218" t="n"/>
      <c r="CS1" s="218" t="n"/>
      <c r="CT1" s="218" t="n"/>
      <c r="CU1" s="218" t="n"/>
      <c r="CV1" s="218" t="n"/>
      <c r="CW1" s="218" t="n"/>
      <c r="CX1" s="218" t="n"/>
      <c r="CY1" s="218" t="n"/>
      <c r="CZ1" s="218" t="n"/>
      <c r="DA1" s="218" t="n"/>
      <c r="DB1" s="218" t="n"/>
      <c r="DC1" s="218" t="n"/>
      <c r="DD1" s="218" t="n"/>
      <c r="DE1" s="218" t="n"/>
      <c r="DF1" s="218" t="n"/>
      <c r="DG1" s="218" t="n"/>
      <c r="DH1" s="218" t="n"/>
      <c r="DI1" s="218" t="n"/>
      <c r="DJ1" s="218" t="n"/>
      <c r="DK1" s="218" t="n"/>
      <c r="DL1" s="218" t="n"/>
      <c r="DM1" s="218" t="n"/>
      <c r="DN1" s="218" t="n"/>
      <c r="DO1" s="218" t="n"/>
      <c r="DP1" s="218" t="n"/>
      <c r="DQ1" s="218" t="n"/>
      <c r="DR1" s="218" t="n"/>
      <c r="DS1" s="218" t="n"/>
      <c r="DT1" s="218" t="n"/>
      <c r="DU1" s="218" t="n"/>
      <c r="DV1" s="218" t="n"/>
      <c r="DW1" s="218" t="n"/>
      <c r="DX1" s="218" t="n"/>
      <c r="DY1" s="218" t="n"/>
      <c r="DZ1" s="218" t="n"/>
      <c r="EA1" s="218" t="n"/>
      <c r="EB1" s="218" t="n"/>
      <c r="EC1" s="218" t="n"/>
      <c r="ED1" s="218" t="n"/>
      <c r="EE1" s="218" t="n"/>
      <c r="EF1" s="218" t="n"/>
      <c r="EG1" s="218" t="n"/>
      <c r="EH1" s="218" t="n"/>
      <c r="EI1" s="218" t="n"/>
      <c r="EJ1" s="218" t="n"/>
      <c r="EK1" s="218" t="n"/>
      <c r="EL1" s="218" t="n"/>
      <c r="EM1" s="218" t="n"/>
      <c r="EN1" s="218" t="n"/>
      <c r="EO1" s="218" t="n"/>
      <c r="EP1" s="218" t="n"/>
      <c r="EQ1" s="218" t="n"/>
      <c r="ER1" s="218" t="n"/>
      <c r="ES1" s="218" t="n"/>
      <c r="ET1" s="218" t="n"/>
      <c r="EU1" s="218" t="n"/>
      <c r="EV1" s="218" t="n"/>
      <c r="EW1" s="218" t="n"/>
      <c r="EX1" s="218" t="n"/>
      <c r="EY1" s="218" t="n"/>
      <c r="EZ1" s="218" t="n"/>
      <c r="FA1" s="218" t="n"/>
      <c r="FB1" s="218" t="n"/>
      <c r="FC1" s="218" t="n"/>
      <c r="FD1" s="218" t="n"/>
      <c r="FE1" s="218" t="n"/>
      <c r="FF1" s="218" t="n"/>
      <c r="FG1" s="218" t="n"/>
      <c r="FH1" s="218" t="n"/>
      <c r="FI1" s="218" t="n"/>
      <c r="FJ1" s="218" t="n"/>
      <c r="FK1" s="218" t="n"/>
      <c r="FL1" s="218" t="n"/>
      <c r="FM1" s="218" t="n"/>
      <c r="FN1" s="218" t="n"/>
      <c r="FO1" s="218" t="n"/>
      <c r="FP1" s="218" t="n"/>
      <c r="FQ1" s="218" t="n"/>
      <c r="FR1" s="218" t="n"/>
      <c r="FS1" s="218" t="n"/>
      <c r="FT1" s="218" t="n"/>
      <c r="FU1" s="218" t="n"/>
      <c r="FV1" s="218" t="n"/>
      <c r="FW1" s="218" t="n"/>
      <c r="FX1" s="218" t="n"/>
      <c r="FY1" s="218" t="n"/>
      <c r="FZ1" s="218" t="n"/>
      <c r="GA1" s="218" t="n"/>
      <c r="GB1" s="218" t="n"/>
      <c r="GC1" s="218" t="n"/>
      <c r="GD1" s="218" t="n"/>
      <c r="GE1" s="218" t="n"/>
      <c r="GF1" s="218" t="n"/>
      <c r="GG1" s="218" t="n"/>
      <c r="GH1" s="218" t="n"/>
      <c r="GI1" s="218" t="n"/>
      <c r="GJ1" s="218" t="n"/>
      <c r="GK1" s="218" t="n"/>
      <c r="GL1" s="218" t="n"/>
      <c r="GM1" s="218" t="n"/>
      <c r="GN1" s="218" t="n"/>
      <c r="GO1" s="218" t="n"/>
      <c r="GP1" s="218" t="n"/>
      <c r="GQ1" s="218" t="n"/>
      <c r="GR1" s="218" t="n"/>
      <c r="GS1" s="9" t="n"/>
      <c r="GT1" s="218" t="n"/>
      <c r="GU1" s="218" t="n"/>
    </row>
    <row r="2">
      <c r="A2" s="281" t="inlineStr">
        <is>
          <t>FECHA</t>
        </is>
      </c>
      <c r="B2" s="282">
        <f>TODAY()</f>
        <v/>
      </c>
      <c r="D2" s="2" t="n"/>
      <c r="J2" s="375" t="n"/>
      <c r="K2" s="218" t="n"/>
      <c r="L2" s="218" t="n"/>
      <c r="M2" s="218" t="n"/>
      <c r="N2" s="218" t="n"/>
      <c r="O2" s="218" t="n"/>
      <c r="P2" s="218" t="n"/>
      <c r="Q2" s="218" t="n"/>
      <c r="R2" s="218" t="n"/>
      <c r="S2" s="218" t="n"/>
      <c r="T2" s="218" t="n"/>
      <c r="U2" s="218" t="n"/>
      <c r="V2" s="218" t="n"/>
      <c r="W2" s="218" t="n"/>
      <c r="X2" s="218" t="n"/>
      <c r="Y2" s="218" t="n"/>
      <c r="Z2" s="218" t="n"/>
      <c r="AA2" s="218" t="n"/>
      <c r="AB2" s="218" t="n"/>
      <c r="AC2" s="218" t="n"/>
      <c r="AD2" s="218" t="n"/>
      <c r="AE2" s="218" t="n"/>
      <c r="AF2" s="218" t="n"/>
      <c r="AG2" s="218" t="n"/>
      <c r="AH2" s="218" t="n"/>
      <c r="AI2" s="218" t="n"/>
      <c r="AJ2" s="218" t="n"/>
      <c r="AK2" s="218" t="n"/>
      <c r="AL2" s="218" t="n"/>
      <c r="AM2" s="218" t="n"/>
      <c r="AN2" s="218" t="n"/>
      <c r="AO2" s="218" t="n"/>
      <c r="AP2" s="218" t="n"/>
      <c r="AQ2" s="218" t="n"/>
      <c r="AR2" s="218" t="n"/>
      <c r="AS2" s="218" t="n"/>
      <c r="AT2" s="218" t="n"/>
      <c r="AU2" s="218" t="n"/>
      <c r="AV2" s="218" t="n"/>
      <c r="AW2" s="218" t="n"/>
      <c r="AX2" s="218" t="n"/>
      <c r="AY2" s="218" t="n"/>
      <c r="AZ2" s="218" t="n"/>
      <c r="BA2" s="218" t="n"/>
      <c r="BB2" s="218" t="n"/>
      <c r="BC2" s="218" t="n"/>
      <c r="BD2" s="218" t="n"/>
      <c r="BE2" s="218" t="n"/>
      <c r="BF2" s="218" t="n"/>
      <c r="BG2" s="218" t="n"/>
      <c r="BH2" s="218" t="n"/>
      <c r="BI2" s="218" t="n"/>
      <c r="BJ2" s="218" t="n"/>
      <c r="BK2" s="218" t="n"/>
      <c r="BL2" s="218" t="n"/>
      <c r="BM2" s="218" t="n"/>
      <c r="BN2" s="218" t="n"/>
      <c r="BO2" s="218" t="n"/>
      <c r="BP2" s="218" t="n"/>
      <c r="BQ2" s="218" t="n"/>
      <c r="BR2" s="218" t="n"/>
      <c r="BS2" s="218" t="n"/>
      <c r="BT2" s="218" t="n"/>
      <c r="BU2" s="218" t="n"/>
      <c r="BV2" s="218" t="n"/>
      <c r="BW2" s="218" t="n"/>
      <c r="BX2" s="218" t="n"/>
      <c r="BY2" s="218" t="n"/>
      <c r="BZ2" s="218" t="n"/>
      <c r="CA2" s="218" t="n"/>
      <c r="CB2" s="218" t="n"/>
      <c r="CC2" s="218" t="n"/>
      <c r="CD2" s="218" t="n"/>
      <c r="CE2" s="218" t="n"/>
      <c r="CF2" s="218" t="n"/>
      <c r="CG2" s="218" t="n"/>
      <c r="CH2" s="218" t="n"/>
      <c r="CI2" s="218" t="n"/>
      <c r="CJ2" s="218" t="n"/>
      <c r="CK2" s="218" t="n"/>
      <c r="CL2" s="218" t="n"/>
      <c r="CM2" s="218" t="n"/>
      <c r="CN2" s="218" t="n"/>
      <c r="CO2" s="218" t="n"/>
      <c r="CP2" s="218" t="n"/>
      <c r="CQ2" s="218" t="n"/>
      <c r="CR2" s="218" t="n"/>
      <c r="CS2" s="218" t="n"/>
      <c r="CT2" s="218" t="n"/>
      <c r="CU2" s="218" t="n"/>
      <c r="CV2" s="218" t="n"/>
      <c r="CW2" s="218" t="n"/>
      <c r="CX2" s="218" t="n"/>
      <c r="CY2" s="218" t="n"/>
      <c r="CZ2" s="218" t="n"/>
      <c r="DA2" s="218" t="n"/>
      <c r="DB2" s="218" t="n"/>
      <c r="DC2" s="218" t="n"/>
      <c r="DD2" s="218" t="n"/>
      <c r="DE2" s="218" t="n"/>
      <c r="DF2" s="218" t="n"/>
      <c r="DG2" s="218" t="n"/>
      <c r="DH2" s="218" t="n"/>
      <c r="DI2" s="218" t="n"/>
      <c r="DJ2" s="218" t="n"/>
      <c r="DK2" s="218" t="n"/>
      <c r="DL2" s="218" t="n"/>
      <c r="DM2" s="218" t="n"/>
      <c r="DN2" s="218" t="n"/>
      <c r="DO2" s="218" t="n"/>
      <c r="DP2" s="218" t="n"/>
      <c r="DQ2" s="218" t="n"/>
      <c r="DR2" s="218" t="n"/>
      <c r="DS2" s="218" t="n"/>
      <c r="DT2" s="218" t="n"/>
      <c r="DU2" s="218" t="n"/>
      <c r="DV2" s="218" t="n"/>
      <c r="DW2" s="218" t="n"/>
      <c r="DX2" s="218" t="n"/>
      <c r="DY2" s="218" t="n"/>
      <c r="DZ2" s="218" t="n"/>
      <c r="EA2" s="218" t="n"/>
      <c r="EB2" s="218" t="n"/>
      <c r="EC2" s="218" t="n"/>
      <c r="ED2" s="218" t="n"/>
      <c r="EE2" s="218" t="n"/>
      <c r="EF2" s="218" t="n"/>
      <c r="EG2" s="218" t="n"/>
      <c r="EH2" s="218" t="n"/>
      <c r="EI2" s="218" t="n"/>
      <c r="EJ2" s="218" t="n"/>
      <c r="EK2" s="218" t="n"/>
      <c r="EL2" s="218" t="n"/>
      <c r="EM2" s="218" t="n"/>
      <c r="EN2" s="218" t="n"/>
      <c r="EO2" s="218" t="n"/>
      <c r="EP2" s="218" t="n"/>
      <c r="EQ2" s="218" t="n"/>
      <c r="ER2" s="218" t="n"/>
      <c r="ES2" s="218" t="n"/>
      <c r="ET2" s="218" t="n"/>
      <c r="EU2" s="218" t="n"/>
      <c r="EV2" s="218" t="n"/>
      <c r="EW2" s="218" t="n"/>
      <c r="EX2" s="218" t="n"/>
      <c r="EY2" s="218" t="n"/>
      <c r="EZ2" s="218" t="n"/>
      <c r="FA2" s="218" t="n"/>
      <c r="FB2" s="218" t="n"/>
      <c r="FC2" s="218" t="n"/>
      <c r="FD2" s="218" t="n"/>
      <c r="FE2" s="218" t="n"/>
      <c r="FF2" s="218" t="n"/>
      <c r="FG2" s="218" t="n"/>
      <c r="FH2" s="218" t="n"/>
      <c r="FI2" s="218" t="n"/>
      <c r="FJ2" s="218" t="n"/>
      <c r="FK2" s="218" t="n"/>
      <c r="FL2" s="218" t="n"/>
      <c r="FM2" s="218" t="n"/>
      <c r="FN2" s="218" t="n"/>
      <c r="FO2" s="218" t="n"/>
      <c r="FP2" s="218" t="n"/>
      <c r="FQ2" s="218" t="n"/>
      <c r="FR2" s="218" t="n"/>
      <c r="FS2" s="218" t="n"/>
      <c r="FT2" s="218" t="n"/>
      <c r="FU2" s="218" t="n"/>
      <c r="FV2" s="218" t="n"/>
      <c r="FW2" s="218" t="n"/>
      <c r="FX2" s="218" t="n"/>
      <c r="FY2" s="218" t="n"/>
      <c r="FZ2" s="218" t="n"/>
      <c r="GA2" s="218" t="n"/>
      <c r="GB2" s="218" t="n"/>
      <c r="GC2" s="218" t="n"/>
      <c r="GD2" s="218" t="n"/>
      <c r="GE2" s="218" t="n"/>
      <c r="GF2" s="218" t="n"/>
      <c r="GG2" s="218" t="n"/>
      <c r="GH2" s="218" t="n"/>
      <c r="GI2" s="218" t="n"/>
      <c r="GJ2" s="218" t="n"/>
      <c r="GK2" s="218" t="n"/>
      <c r="GL2" s="218" t="n"/>
      <c r="GM2" s="218" t="n"/>
      <c r="GN2" s="218" t="n"/>
      <c r="GO2" s="218" t="n"/>
      <c r="GP2" s="218" t="n"/>
      <c r="GQ2" s="218" t="n"/>
      <c r="GR2" s="218" t="n"/>
      <c r="GS2" s="218" t="n"/>
      <c r="GT2" s="218" t="n"/>
      <c r="GU2" s="218" t="n"/>
    </row>
    <row r="3" ht="27" customHeight="1" s="371">
      <c r="A3" s="283">
        <f>CARATULA!$C$10</f>
        <v/>
      </c>
      <c r="B3" s="284" t="n"/>
      <c r="C3" s="2" t="n"/>
      <c r="D3" s="2" t="n"/>
      <c r="E3" s="2" t="n"/>
      <c r="F3" s="2" t="n"/>
      <c r="G3" s="2" t="n"/>
      <c r="H3" s="218" t="n"/>
      <c r="I3" s="218" t="n"/>
      <c r="J3" s="285" t="n"/>
      <c r="K3" s="218" t="n"/>
      <c r="L3" s="218" t="n"/>
      <c r="M3" s="218" t="n"/>
      <c r="N3" s="218" t="n"/>
      <c r="O3" s="218" t="n"/>
      <c r="P3" s="218" t="n"/>
      <c r="Q3" s="218" t="n"/>
      <c r="R3" s="218" t="n"/>
      <c r="S3" s="218" t="n"/>
      <c r="T3" s="218" t="n"/>
      <c r="U3" s="218" t="n"/>
      <c r="V3" s="218" t="n"/>
      <c r="W3" s="218" t="n"/>
      <c r="X3" s="218" t="n"/>
      <c r="Y3" s="218" t="n"/>
      <c r="Z3" s="218" t="n"/>
      <c r="AA3" s="218" t="n"/>
      <c r="AB3" s="218" t="n"/>
      <c r="AC3" s="218" t="n"/>
      <c r="AD3" s="218" t="n"/>
      <c r="AE3" s="218" t="n"/>
      <c r="AF3" s="218" t="n"/>
      <c r="AG3" s="218" t="n"/>
      <c r="AH3" s="218" t="n"/>
      <c r="AI3" s="218" t="n"/>
      <c r="AJ3" s="218" t="n"/>
      <c r="AK3" s="218" t="n"/>
      <c r="AL3" s="218" t="n"/>
      <c r="AM3" s="218" t="n"/>
      <c r="AN3" s="218" t="n"/>
      <c r="AO3" s="218" t="n"/>
      <c r="AP3" s="218" t="n"/>
      <c r="AQ3" s="218" t="n"/>
      <c r="AR3" s="218" t="n"/>
      <c r="AS3" s="218" t="n"/>
      <c r="AT3" s="218" t="n"/>
      <c r="AU3" s="218" t="n"/>
      <c r="AV3" s="218" t="n"/>
      <c r="AW3" s="218" t="n"/>
      <c r="AX3" s="218" t="n"/>
      <c r="AY3" s="218" t="n"/>
      <c r="AZ3" s="218" t="n"/>
      <c r="BA3" s="218" t="n"/>
      <c r="BB3" s="218" t="n"/>
      <c r="BC3" s="218" t="n"/>
      <c r="BD3" s="218" t="n"/>
      <c r="BE3" s="218" t="n"/>
      <c r="BF3" s="218" t="n"/>
      <c r="BG3" s="218" t="n"/>
      <c r="BH3" s="218" t="n"/>
      <c r="BI3" s="218" t="n"/>
      <c r="BJ3" s="218" t="n"/>
      <c r="BK3" s="218" t="n"/>
      <c r="BL3" s="218" t="n"/>
      <c r="BM3" s="218" t="n"/>
      <c r="BN3" s="218" t="n"/>
      <c r="BO3" s="218" t="n"/>
      <c r="BP3" s="218" t="n"/>
      <c r="BQ3" s="218" t="n"/>
      <c r="BR3" s="218" t="n"/>
      <c r="BS3" s="218" t="n"/>
      <c r="BT3" s="218" t="n"/>
      <c r="BU3" s="218" t="n"/>
      <c r="BV3" s="218" t="n"/>
      <c r="BW3" s="218" t="n"/>
      <c r="BX3" s="218" t="n"/>
      <c r="BY3" s="218" t="n"/>
      <c r="BZ3" s="218" t="n"/>
      <c r="CA3" s="218" t="n"/>
      <c r="CB3" s="218" t="n"/>
      <c r="CC3" s="218" t="n"/>
      <c r="CD3" s="218" t="n"/>
      <c r="CE3" s="218" t="n"/>
      <c r="CF3" s="218" t="n"/>
      <c r="CG3" s="218" t="n"/>
      <c r="CH3" s="218" t="n"/>
      <c r="CI3" s="218" t="n"/>
      <c r="CJ3" s="218" t="n"/>
      <c r="CK3" s="218" t="n"/>
      <c r="CL3" s="218" t="n"/>
      <c r="CM3" s="218" t="n"/>
      <c r="CN3" s="218" t="n"/>
      <c r="CO3" s="218" t="n"/>
      <c r="CP3" s="218" t="n"/>
      <c r="CQ3" s="218" t="n"/>
      <c r="CR3" s="218" t="n"/>
      <c r="CS3" s="218" t="n"/>
      <c r="CT3" s="218" t="n"/>
      <c r="CU3" s="218" t="n"/>
      <c r="CV3" s="218" t="n"/>
      <c r="CW3" s="218" t="n"/>
      <c r="CX3" s="218" t="n"/>
      <c r="CY3" s="218" t="n"/>
      <c r="CZ3" s="218" t="n"/>
      <c r="DA3" s="218" t="n"/>
      <c r="DB3" s="218" t="n"/>
      <c r="DC3" s="218" t="n"/>
      <c r="DD3" s="218" t="n"/>
      <c r="DE3" s="218" t="n"/>
      <c r="DF3" s="218" t="n"/>
      <c r="DG3" s="218" t="n"/>
      <c r="DH3" s="218" t="n"/>
      <c r="DI3" s="218" t="n"/>
      <c r="DJ3" s="218" t="n"/>
      <c r="DK3" s="218" t="n"/>
      <c r="DL3" s="218" t="n"/>
      <c r="DM3" s="218" t="n"/>
      <c r="DN3" s="218" t="n"/>
      <c r="DO3" s="218" t="n"/>
      <c r="DP3" s="218" t="n"/>
      <c r="DQ3" s="218" t="n"/>
      <c r="DR3" s="218" t="n"/>
      <c r="DS3" s="218" t="n"/>
      <c r="DT3" s="218" t="n"/>
      <c r="DU3" s="218" t="n"/>
      <c r="DV3" s="218" t="n"/>
      <c r="DW3" s="218" t="n"/>
      <c r="DX3" s="218" t="n"/>
      <c r="DY3" s="218" t="n"/>
      <c r="DZ3" s="218" t="n"/>
      <c r="EA3" s="218" t="n"/>
      <c r="EB3" s="218" t="n"/>
      <c r="EC3" s="218" t="n"/>
      <c r="ED3" s="218" t="n"/>
      <c r="EE3" s="218" t="n"/>
      <c r="EF3" s="218" t="n"/>
      <c r="EG3" s="218" t="n"/>
      <c r="EH3" s="218" t="n"/>
      <c r="EI3" s="218" t="n"/>
      <c r="EJ3" s="218" t="n"/>
      <c r="EK3" s="218" t="n"/>
      <c r="EL3" s="218" t="n"/>
      <c r="EM3" s="218" t="n"/>
      <c r="EN3" s="218" t="n"/>
      <c r="EO3" s="218" t="n"/>
      <c r="EP3" s="218" t="n"/>
      <c r="EQ3" s="218" t="n"/>
      <c r="ER3" s="218" t="n"/>
      <c r="ES3" s="218" t="n"/>
      <c r="ET3" s="218" t="n"/>
      <c r="EU3" s="218" t="n"/>
      <c r="EV3" s="218" t="n"/>
      <c r="EW3" s="218" t="n"/>
      <c r="EX3" s="218" t="n"/>
      <c r="EY3" s="218" t="n"/>
      <c r="EZ3" s="218" t="n"/>
      <c r="FA3" s="218" t="n"/>
      <c r="FB3" s="218" t="n"/>
      <c r="FC3" s="218" t="n"/>
      <c r="FD3" s="218" t="n"/>
      <c r="FE3" s="218" t="n"/>
      <c r="FF3" s="218" t="n"/>
      <c r="FG3" s="218" t="n"/>
      <c r="FH3" s="218" t="n"/>
      <c r="FI3" s="218" t="n"/>
      <c r="FJ3" s="218" t="n"/>
      <c r="FK3" s="218" t="n"/>
      <c r="FL3" s="218" t="n"/>
      <c r="FM3" s="218" t="n"/>
      <c r="FN3" s="218" t="n"/>
      <c r="FO3" s="218" t="n"/>
      <c r="FP3" s="218" t="n"/>
      <c r="FQ3" s="218" t="n"/>
      <c r="FR3" s="218" t="n"/>
      <c r="FS3" s="218" t="n"/>
      <c r="FT3" s="218" t="n"/>
      <c r="FU3" s="218" t="n"/>
      <c r="FV3" s="218" t="n"/>
      <c r="FW3" s="218" t="n"/>
      <c r="FX3" s="218" t="n"/>
      <c r="FY3" s="218" t="n"/>
      <c r="FZ3" s="218" t="n"/>
      <c r="GA3" s="218" t="n"/>
      <c r="GB3" s="218" t="n"/>
      <c r="GC3" s="218" t="n"/>
      <c r="GD3" s="218" t="n"/>
      <c r="GE3" s="218" t="n"/>
      <c r="GF3" s="218" t="n"/>
      <c r="GG3" s="218" t="n"/>
      <c r="GH3" s="218" t="n"/>
      <c r="GI3" s="218" t="n"/>
      <c r="GJ3" s="218" t="n"/>
      <c r="GK3" s="218" t="n"/>
      <c r="GL3" s="218" t="n"/>
      <c r="GM3" s="218" t="n"/>
      <c r="GN3" s="218" t="n"/>
      <c r="GO3" s="218" t="n"/>
      <c r="GP3" s="218" t="n"/>
      <c r="GQ3" s="218" t="n"/>
      <c r="GR3" s="218" t="n"/>
      <c r="GS3" s="218" t="n"/>
      <c r="GT3" s="218" t="n"/>
      <c r="GU3" s="218" t="n"/>
    </row>
    <row r="4">
      <c r="A4" s="281" t="inlineStr">
        <is>
          <t>UBICACIÓN</t>
        </is>
      </c>
      <c r="B4" s="232">
        <f>CARATULA!$C$14</f>
        <v/>
      </c>
      <c r="C4" s="139" t="n"/>
      <c r="D4" s="139" t="n"/>
      <c r="E4" s="4" t="n"/>
      <c r="F4" s="4" t="n"/>
      <c r="G4" s="4" t="n"/>
      <c r="H4" s="212" t="n"/>
      <c r="I4" s="212" t="n"/>
      <c r="J4" s="285" t="n"/>
      <c r="K4" s="218" t="n"/>
      <c r="L4" s="218" t="n"/>
      <c r="M4" s="218" t="n"/>
      <c r="N4" s="218" t="n"/>
      <c r="O4" s="218" t="n"/>
      <c r="P4" s="218" t="n"/>
      <c r="Q4" s="218" t="n"/>
      <c r="R4" s="218" t="n"/>
      <c r="S4" s="218" t="n"/>
      <c r="T4" s="218" t="n"/>
      <c r="U4" s="218" t="n"/>
      <c r="V4" s="218" t="n"/>
      <c r="W4" s="218" t="n"/>
      <c r="X4" s="218" t="n"/>
      <c r="Y4" s="218" t="n"/>
      <c r="Z4" s="218" t="n"/>
      <c r="AA4" s="218" t="n"/>
      <c r="AB4" s="218" t="n"/>
      <c r="AC4" s="218" t="n"/>
      <c r="AD4" s="218" t="n"/>
      <c r="AE4" s="218" t="n"/>
      <c r="AF4" s="218" t="n"/>
      <c r="AG4" s="218" t="n"/>
      <c r="AH4" s="218" t="n"/>
      <c r="AI4" s="218" t="n"/>
      <c r="AJ4" s="218" t="n"/>
      <c r="AK4" s="218" t="n"/>
      <c r="AL4" s="218" t="n"/>
      <c r="AM4" s="218" t="n"/>
      <c r="AN4" s="218" t="n"/>
      <c r="AO4" s="218" t="n"/>
      <c r="AP4" s="218" t="n"/>
      <c r="AQ4" s="218" t="n"/>
      <c r="AR4" s="218" t="n"/>
      <c r="AS4" s="218" t="n"/>
      <c r="AT4" s="218" t="n"/>
      <c r="AU4" s="218" t="n"/>
      <c r="AV4" s="218" t="n"/>
      <c r="AW4" s="218" t="n"/>
      <c r="AX4" s="218" t="n"/>
      <c r="AY4" s="218" t="n"/>
      <c r="AZ4" s="218" t="n"/>
      <c r="BA4" s="218" t="n"/>
      <c r="BB4" s="218" t="n"/>
      <c r="BC4" s="218" t="n"/>
      <c r="BD4" s="218" t="n"/>
      <c r="BE4" s="218" t="n"/>
      <c r="BF4" s="218" t="n"/>
      <c r="BG4" s="218" t="n"/>
      <c r="BH4" s="218" t="n"/>
      <c r="BI4" s="218" t="n"/>
      <c r="BJ4" s="218" t="n"/>
      <c r="BK4" s="218" t="n"/>
      <c r="BL4" s="218" t="n"/>
      <c r="BM4" s="218" t="n"/>
      <c r="BN4" s="218" t="n"/>
      <c r="BO4" s="218" t="n"/>
      <c r="BP4" s="218" t="n"/>
      <c r="BQ4" s="218" t="n"/>
      <c r="BR4" s="218" t="n"/>
      <c r="BS4" s="218" t="n"/>
      <c r="BT4" s="218" t="n"/>
      <c r="BU4" s="218" t="n"/>
      <c r="BV4" s="218" t="n"/>
      <c r="BW4" s="218" t="n"/>
      <c r="BX4" s="218" t="n"/>
      <c r="BY4" s="218" t="n"/>
      <c r="BZ4" s="218" t="n"/>
      <c r="CA4" s="218" t="n"/>
      <c r="CB4" s="218" t="n"/>
      <c r="CC4" s="218" t="n"/>
      <c r="CD4" s="218" t="n"/>
      <c r="CE4" s="218" t="n"/>
      <c r="CF4" s="218" t="n"/>
      <c r="CG4" s="218" t="n"/>
      <c r="CH4" s="218" t="n"/>
      <c r="CI4" s="218" t="n"/>
      <c r="CJ4" s="218" t="n"/>
      <c r="CK4" s="218" t="n"/>
      <c r="CL4" s="218" t="n"/>
      <c r="CM4" s="218" t="n"/>
      <c r="CN4" s="218" t="n"/>
      <c r="CO4" s="218" t="n"/>
      <c r="CP4" s="218" t="n"/>
      <c r="CQ4" s="218" t="n"/>
      <c r="CR4" s="218" t="n"/>
      <c r="CS4" s="218" t="n"/>
      <c r="CT4" s="218" t="n"/>
      <c r="CU4" s="218" t="n"/>
      <c r="CV4" s="218" t="n"/>
      <c r="CW4" s="218" t="n"/>
      <c r="CX4" s="218" t="n"/>
      <c r="CY4" s="218" t="n"/>
      <c r="CZ4" s="218" t="n"/>
      <c r="DA4" s="218" t="n"/>
      <c r="DB4" s="218" t="n"/>
      <c r="DC4" s="218" t="n"/>
      <c r="DD4" s="218" t="n"/>
      <c r="DE4" s="218" t="n"/>
      <c r="DF4" s="218" t="n"/>
      <c r="DG4" s="218" t="n"/>
      <c r="DH4" s="218" t="n"/>
      <c r="DI4" s="218" t="n"/>
      <c r="DJ4" s="218" t="n"/>
      <c r="DK4" s="218" t="n"/>
      <c r="DL4" s="218" t="n"/>
      <c r="DM4" s="218" t="n"/>
      <c r="DN4" s="218" t="n"/>
      <c r="DO4" s="218" t="n"/>
      <c r="DP4" s="218" t="n"/>
      <c r="DQ4" s="218" t="n"/>
      <c r="DR4" s="218" t="n"/>
      <c r="DS4" s="218" t="n"/>
      <c r="DT4" s="218" t="n"/>
      <c r="DU4" s="218" t="n"/>
      <c r="DV4" s="218" t="n"/>
      <c r="DW4" s="218" t="n"/>
      <c r="DX4" s="218" t="n"/>
      <c r="DY4" s="218" t="n"/>
      <c r="DZ4" s="218" t="n"/>
      <c r="EA4" s="218" t="n"/>
      <c r="EB4" s="218" t="n"/>
      <c r="EC4" s="218" t="n"/>
      <c r="ED4" s="218" t="n"/>
      <c r="EE4" s="218" t="n"/>
      <c r="EF4" s="218" t="n"/>
      <c r="EG4" s="218" t="n"/>
      <c r="EH4" s="218" t="n"/>
      <c r="EI4" s="218" t="n"/>
      <c r="EJ4" s="218" t="n"/>
      <c r="EK4" s="218" t="n"/>
      <c r="EL4" s="218" t="n"/>
      <c r="EM4" s="218" t="n"/>
      <c r="EN4" s="218" t="n"/>
      <c r="EO4" s="218" t="n"/>
      <c r="EP4" s="218" t="n"/>
      <c r="EQ4" s="218" t="n"/>
      <c r="ER4" s="218" t="n"/>
      <c r="ES4" s="218" t="n"/>
      <c r="ET4" s="218" t="n"/>
      <c r="EU4" s="218" t="n"/>
      <c r="EV4" s="218" t="n"/>
      <c r="EW4" s="218" t="n"/>
      <c r="EX4" s="218" t="n"/>
      <c r="EY4" s="218" t="n"/>
      <c r="EZ4" s="218" t="n"/>
      <c r="FA4" s="218" t="n"/>
      <c r="FB4" s="218" t="n"/>
      <c r="FC4" s="218" t="n"/>
      <c r="FD4" s="218" t="n"/>
      <c r="FE4" s="218" t="n"/>
      <c r="FF4" s="218" t="n"/>
      <c r="FG4" s="218" t="n"/>
      <c r="FH4" s="218" t="n"/>
      <c r="FI4" s="218" t="n"/>
      <c r="FJ4" s="218" t="n"/>
      <c r="FK4" s="218" t="n"/>
      <c r="FL4" s="218" t="n"/>
      <c r="FM4" s="218" t="n"/>
      <c r="FN4" s="218" t="n"/>
      <c r="FO4" s="218" t="n"/>
      <c r="FP4" s="218" t="n"/>
      <c r="FQ4" s="218" t="n"/>
      <c r="FR4" s="218" t="n"/>
      <c r="FS4" s="218" t="n"/>
      <c r="FT4" s="218" t="n"/>
      <c r="FU4" s="218" t="n"/>
      <c r="FV4" s="218" t="n"/>
      <c r="FW4" s="218" t="n"/>
      <c r="FX4" s="218" t="n"/>
      <c r="FY4" s="218" t="n"/>
      <c r="FZ4" s="218" t="n"/>
      <c r="GA4" s="218" t="n"/>
      <c r="GB4" s="218" t="n"/>
      <c r="GC4" s="218" t="n"/>
      <c r="GD4" s="218" t="n"/>
      <c r="GE4" s="218" t="n"/>
      <c r="GF4" s="218" t="n"/>
      <c r="GG4" s="218" t="n"/>
      <c r="GH4" s="218" t="n"/>
      <c r="GI4" s="218" t="n"/>
      <c r="GJ4" s="218" t="n"/>
      <c r="GK4" s="218" t="n"/>
      <c r="GL4" s="218" t="n"/>
      <c r="GM4" s="218" t="n"/>
      <c r="GN4" s="218" t="n"/>
      <c r="GO4" s="218" t="n"/>
      <c r="GP4" s="218" t="n"/>
      <c r="GQ4" s="218" t="n"/>
      <c r="GR4" s="218" t="n"/>
      <c r="GS4" s="218" t="n"/>
      <c r="GT4" s="218" t="n"/>
      <c r="GU4" s="218" t="n"/>
    </row>
    <row r="5">
      <c r="A5" s="286" t="inlineStr">
        <is>
          <t>CLIENTE</t>
        </is>
      </c>
      <c r="B5" s="287">
        <f>CARATULA!$C$12</f>
        <v/>
      </c>
      <c r="D5" s="4" t="n"/>
      <c r="E5" s="4" t="n"/>
      <c r="F5" s="4" t="n"/>
      <c r="G5" s="4" t="n"/>
      <c r="H5" s="218" t="n"/>
      <c r="I5" s="218" t="n"/>
      <c r="J5" s="288" t="n"/>
      <c r="K5" s="218" t="n"/>
      <c r="L5" s="218" t="n"/>
      <c r="M5" s="218" t="n"/>
      <c r="N5" s="218" t="n"/>
      <c r="O5" s="218" t="n"/>
      <c r="P5" s="218" t="n"/>
      <c r="Q5" s="218" t="n"/>
      <c r="R5" s="218" t="n"/>
      <c r="S5" s="218" t="n"/>
      <c r="T5" s="218" t="n"/>
      <c r="U5" s="218" t="n"/>
      <c r="V5" s="218" t="n"/>
      <c r="W5" s="218" t="n"/>
      <c r="X5" s="218" t="n"/>
      <c r="Y5" s="218" t="n"/>
      <c r="Z5" s="218" t="n"/>
      <c r="AA5" s="218" t="n"/>
      <c r="AB5" s="218" t="n"/>
      <c r="AC5" s="218" t="n"/>
      <c r="AD5" s="218" t="n"/>
      <c r="AE5" s="218" t="n"/>
      <c r="AF5" s="218" t="n"/>
      <c r="AG5" s="218" t="n"/>
      <c r="AH5" s="218" t="n"/>
      <c r="AI5" s="218" t="n"/>
      <c r="AJ5" s="218" t="n"/>
      <c r="AK5" s="218" t="n"/>
      <c r="AL5" s="218" t="n"/>
      <c r="AM5" s="218" t="n"/>
      <c r="AN5" s="218" t="n"/>
      <c r="AO5" s="218" t="n"/>
      <c r="AP5" s="218" t="n"/>
      <c r="AQ5" s="218" t="n"/>
      <c r="AR5" s="218" t="n"/>
      <c r="AS5" s="218" t="n"/>
      <c r="AT5" s="218" t="n"/>
      <c r="AU5" s="218" t="n"/>
      <c r="AV5" s="218" t="n"/>
      <c r="AW5" s="218" t="n"/>
      <c r="AX5" s="218" t="n"/>
      <c r="AY5" s="218" t="n"/>
      <c r="AZ5" s="218" t="n"/>
      <c r="BA5" s="218" t="n"/>
      <c r="BB5" s="218" t="n"/>
      <c r="BC5" s="218" t="n"/>
      <c r="BD5" s="218" t="n"/>
      <c r="BE5" s="218" t="n"/>
      <c r="BF5" s="218" t="n"/>
      <c r="BG5" s="218" t="n"/>
      <c r="BH5" s="218" t="n"/>
      <c r="BI5" s="218" t="n"/>
      <c r="BJ5" s="218" t="n"/>
      <c r="BK5" s="218" t="n"/>
      <c r="BL5" s="218" t="n"/>
      <c r="BM5" s="218" t="n"/>
      <c r="BN5" s="218" t="n"/>
      <c r="BO5" s="218" t="n"/>
      <c r="BP5" s="218" t="n"/>
      <c r="BQ5" s="218" t="n"/>
      <c r="BR5" s="218" t="n"/>
      <c r="BS5" s="218" t="n"/>
      <c r="BT5" s="218" t="n"/>
      <c r="BU5" s="218" t="n"/>
      <c r="BV5" s="218" t="n"/>
      <c r="BW5" s="218" t="n"/>
      <c r="BX5" s="218" t="n"/>
      <c r="BY5" s="218" t="n"/>
      <c r="BZ5" s="218" t="n"/>
      <c r="CA5" s="218" t="n"/>
      <c r="CB5" s="218" t="n"/>
      <c r="CC5" s="218" t="n"/>
      <c r="CD5" s="218" t="n"/>
      <c r="CE5" s="218" t="n"/>
      <c r="CF5" s="218" t="n"/>
      <c r="CG5" s="218" t="n"/>
      <c r="CH5" s="218" t="n"/>
      <c r="CI5" s="218" t="n"/>
      <c r="CJ5" s="218" t="n"/>
      <c r="CK5" s="218" t="n"/>
      <c r="CL5" s="218" t="n"/>
      <c r="CM5" s="218" t="n"/>
      <c r="CN5" s="218" t="n"/>
      <c r="CO5" s="218" t="n"/>
      <c r="CP5" s="218" t="n"/>
      <c r="CQ5" s="218" t="n"/>
      <c r="CR5" s="218" t="n"/>
      <c r="CS5" s="218" t="n"/>
      <c r="CT5" s="218" t="n"/>
      <c r="CU5" s="218" t="n"/>
      <c r="CV5" s="218" t="n"/>
      <c r="CW5" s="218" t="n"/>
      <c r="CX5" s="218" t="n"/>
      <c r="CY5" s="218" t="n"/>
      <c r="CZ5" s="218" t="n"/>
      <c r="DA5" s="218" t="n"/>
      <c r="DB5" s="218" t="n"/>
      <c r="DC5" s="218" t="n"/>
      <c r="DD5" s="218" t="n"/>
      <c r="DE5" s="218" t="n"/>
      <c r="DF5" s="218" t="n"/>
      <c r="DG5" s="218" t="n"/>
      <c r="DH5" s="218" t="n"/>
      <c r="DI5" s="218" t="n"/>
      <c r="DJ5" s="218" t="n"/>
      <c r="DK5" s="218" t="n"/>
      <c r="DL5" s="218" t="n"/>
      <c r="DM5" s="218" t="n"/>
      <c r="DN5" s="218" t="n"/>
      <c r="DO5" s="218" t="n"/>
      <c r="DP5" s="218" t="n"/>
      <c r="DQ5" s="218" t="n"/>
      <c r="DR5" s="218" t="n"/>
      <c r="DS5" s="218" t="n"/>
      <c r="DT5" s="218" t="n"/>
      <c r="DU5" s="218" t="n"/>
      <c r="DV5" s="218" t="n"/>
      <c r="DW5" s="218" t="n"/>
      <c r="DX5" s="218" t="n"/>
      <c r="DY5" s="218" t="n"/>
      <c r="DZ5" s="218" t="n"/>
      <c r="EA5" s="218" t="n"/>
      <c r="EB5" s="218" t="n"/>
      <c r="EC5" s="218" t="n"/>
      <c r="ED5" s="218" t="n"/>
      <c r="EE5" s="218" t="n"/>
      <c r="EF5" s="218" t="n"/>
      <c r="EG5" s="218" t="n"/>
      <c r="EH5" s="218" t="n"/>
      <c r="EI5" s="218" t="n"/>
      <c r="EJ5" s="218" t="n"/>
      <c r="EK5" s="218" t="n"/>
      <c r="EL5" s="218" t="n"/>
      <c r="EM5" s="218" t="n"/>
      <c r="EN5" s="218" t="n"/>
      <c r="EO5" s="218" t="n"/>
      <c r="EP5" s="218" t="n"/>
      <c r="EQ5" s="218" t="n"/>
      <c r="ER5" s="218" t="n"/>
      <c r="ES5" s="218" t="n"/>
      <c r="ET5" s="218" t="n"/>
      <c r="EU5" s="218" t="n"/>
      <c r="EV5" s="218" t="n"/>
      <c r="EW5" s="218" t="n"/>
      <c r="EX5" s="218" t="n"/>
      <c r="EY5" s="218" t="n"/>
      <c r="EZ5" s="218" t="n"/>
      <c r="FA5" s="218" t="n"/>
      <c r="FB5" s="218" t="n"/>
      <c r="FC5" s="218" t="n"/>
      <c r="FD5" s="218" t="n"/>
      <c r="FE5" s="218" t="n"/>
      <c r="FF5" s="218" t="n"/>
      <c r="FG5" s="218" t="n"/>
      <c r="FH5" s="218" t="n"/>
      <c r="FI5" s="218" t="n"/>
      <c r="FJ5" s="218" t="n"/>
      <c r="FK5" s="218" t="n"/>
      <c r="FL5" s="218" t="n"/>
      <c r="FM5" s="218" t="n"/>
      <c r="FN5" s="218" t="n"/>
      <c r="FO5" s="218" t="n"/>
      <c r="FP5" s="218" t="n"/>
      <c r="FQ5" s="218" t="n"/>
      <c r="FR5" s="218" t="n"/>
      <c r="FS5" s="218" t="n"/>
      <c r="FT5" s="218" t="n"/>
      <c r="FU5" s="218" t="n"/>
      <c r="FV5" s="218" t="n"/>
      <c r="FW5" s="218" t="n"/>
      <c r="FX5" s="218" t="n"/>
      <c r="FY5" s="218" t="n"/>
      <c r="FZ5" s="218" t="n"/>
      <c r="GA5" s="218" t="n"/>
      <c r="GB5" s="218" t="n"/>
      <c r="GC5" s="218" t="n"/>
      <c r="GD5" s="218" t="n"/>
      <c r="GE5" s="218" t="n"/>
      <c r="GF5" s="218" t="n"/>
      <c r="GG5" s="218" t="n"/>
      <c r="GH5" s="218" t="n"/>
      <c r="GI5" s="218" t="n"/>
      <c r="GJ5" s="218" t="n"/>
      <c r="GK5" s="218" t="n"/>
      <c r="GL5" s="218" t="n"/>
      <c r="GM5" s="218" t="n"/>
      <c r="GN5" s="218" t="n"/>
      <c r="GO5" s="218" t="n"/>
      <c r="GP5" s="218" t="n"/>
      <c r="GQ5" s="218" t="n"/>
      <c r="GR5" s="218" t="n"/>
      <c r="GS5" s="22" t="n"/>
      <c r="GT5" s="218" t="n"/>
      <c r="GU5" s="218" t="n"/>
    </row>
    <row r="6" ht="5.25" customHeight="1" s="371">
      <c r="A6" s="4" t="n"/>
      <c r="B6" s="289" t="n"/>
      <c r="C6" s="4" t="n"/>
      <c r="D6" s="4" t="n"/>
      <c r="E6" s="4" t="n"/>
      <c r="F6" s="4" t="n"/>
      <c r="G6" s="4" t="n"/>
      <c r="H6" s="218" t="n"/>
      <c r="I6" s="218" t="n"/>
      <c r="J6" s="218" t="n"/>
      <c r="K6" s="218" t="n"/>
      <c r="L6" s="218" t="n"/>
      <c r="M6" s="218" t="n"/>
      <c r="N6" s="218" t="n"/>
      <c r="O6" s="218" t="n"/>
      <c r="P6" s="218" t="n"/>
      <c r="Q6" s="218" t="n"/>
      <c r="R6" s="218" t="n"/>
      <c r="S6" s="218" t="n"/>
      <c r="T6" s="218" t="n"/>
      <c r="U6" s="218" t="n"/>
      <c r="V6" s="218" t="n"/>
      <c r="W6" s="218" t="n"/>
      <c r="X6" s="218" t="n"/>
      <c r="Y6" s="218" t="n"/>
      <c r="Z6" s="218" t="n"/>
      <c r="AA6" s="218" t="n"/>
      <c r="AB6" s="218" t="n"/>
      <c r="AC6" s="218" t="n"/>
      <c r="AD6" s="218" t="n"/>
      <c r="AE6" s="218" t="n"/>
      <c r="AF6" s="218" t="n"/>
      <c r="AG6" s="218" t="n"/>
      <c r="AH6" s="218" t="n"/>
      <c r="AI6" s="218" t="n"/>
      <c r="AJ6" s="218" t="n"/>
      <c r="AK6" s="218" t="n"/>
      <c r="AL6" s="218" t="n"/>
      <c r="AM6" s="218" t="n"/>
      <c r="AN6" s="218" t="n"/>
      <c r="AO6" s="218" t="n"/>
      <c r="AP6" s="218" t="n"/>
      <c r="AQ6" s="218" t="n"/>
      <c r="AR6" s="218" t="n"/>
      <c r="AS6" s="218" t="n"/>
      <c r="AT6" s="218" t="n"/>
      <c r="AU6" s="218" t="n"/>
      <c r="AV6" s="218" t="n"/>
      <c r="AW6" s="218" t="n"/>
      <c r="AX6" s="218" t="n"/>
      <c r="AY6" s="218" t="n"/>
      <c r="AZ6" s="218" t="n"/>
      <c r="BA6" s="218" t="n"/>
      <c r="BB6" s="218" t="n"/>
      <c r="BC6" s="218" t="n"/>
      <c r="BD6" s="218" t="n"/>
      <c r="BE6" s="218" t="n"/>
      <c r="BF6" s="218" t="n"/>
      <c r="BG6" s="218" t="n"/>
      <c r="BH6" s="218" t="n"/>
      <c r="BI6" s="218" t="n"/>
      <c r="BJ6" s="218" t="n"/>
      <c r="BK6" s="218" t="n"/>
      <c r="BL6" s="218" t="n"/>
      <c r="BM6" s="218" t="n"/>
      <c r="BN6" s="218" t="n"/>
      <c r="BO6" s="218" t="n"/>
      <c r="BP6" s="218" t="n"/>
      <c r="BQ6" s="218" t="n"/>
      <c r="BR6" s="218" t="n"/>
      <c r="BS6" s="218" t="n"/>
      <c r="BT6" s="218" t="n"/>
      <c r="BU6" s="218" t="n"/>
      <c r="BV6" s="218" t="n"/>
      <c r="BW6" s="218" t="n"/>
      <c r="BX6" s="218" t="n"/>
      <c r="BY6" s="218" t="n"/>
      <c r="BZ6" s="218" t="n"/>
      <c r="CA6" s="218" t="n"/>
      <c r="CB6" s="218" t="n"/>
      <c r="CC6" s="218" t="n"/>
      <c r="CD6" s="218" t="n"/>
      <c r="CE6" s="218" t="n"/>
      <c r="CF6" s="218" t="n"/>
      <c r="CG6" s="218" t="n"/>
      <c r="CH6" s="218" t="n"/>
      <c r="CI6" s="218" t="n"/>
      <c r="CJ6" s="218" t="n"/>
      <c r="CK6" s="218" t="n"/>
      <c r="CL6" s="218" t="n"/>
      <c r="CM6" s="218" t="n"/>
      <c r="CN6" s="218" t="n"/>
      <c r="CO6" s="218" t="n"/>
      <c r="CP6" s="218" t="n"/>
      <c r="CQ6" s="218" t="n"/>
      <c r="CR6" s="218" t="n"/>
      <c r="CS6" s="218" t="n"/>
      <c r="CT6" s="218" t="n"/>
      <c r="CU6" s="218" t="n"/>
      <c r="CV6" s="218" t="n"/>
      <c r="CW6" s="218" t="n"/>
      <c r="CX6" s="218" t="n"/>
      <c r="CY6" s="218" t="n"/>
      <c r="CZ6" s="218" t="n"/>
      <c r="DA6" s="218" t="n"/>
      <c r="DB6" s="218" t="n"/>
      <c r="DC6" s="218" t="n"/>
      <c r="DD6" s="218" t="n"/>
      <c r="DE6" s="218" t="n"/>
      <c r="DF6" s="218" t="n"/>
      <c r="DG6" s="218" t="n"/>
      <c r="DH6" s="218" t="n"/>
      <c r="DI6" s="218" t="n"/>
      <c r="DJ6" s="218" t="n"/>
      <c r="DK6" s="218" t="n"/>
      <c r="DL6" s="218" t="n"/>
      <c r="DM6" s="218" t="n"/>
      <c r="DN6" s="218" t="n"/>
      <c r="DO6" s="218" t="n"/>
      <c r="DP6" s="218" t="n"/>
      <c r="DQ6" s="218" t="n"/>
      <c r="DR6" s="218" t="n"/>
      <c r="DS6" s="218" t="n"/>
      <c r="DT6" s="218" t="n"/>
      <c r="DU6" s="218" t="n"/>
      <c r="DV6" s="218" t="n"/>
      <c r="DW6" s="218" t="n"/>
      <c r="DX6" s="218" t="n"/>
      <c r="DY6" s="218" t="n"/>
      <c r="DZ6" s="218" t="n"/>
      <c r="EA6" s="218" t="n"/>
      <c r="EB6" s="218" t="n"/>
      <c r="EC6" s="218" t="n"/>
      <c r="ED6" s="218" t="n"/>
      <c r="EE6" s="218" t="n"/>
      <c r="EF6" s="218" t="n"/>
      <c r="EG6" s="218" t="n"/>
      <c r="EH6" s="218" t="n"/>
      <c r="EI6" s="218" t="n"/>
      <c r="EJ6" s="218" t="n"/>
      <c r="EK6" s="218" t="n"/>
      <c r="EL6" s="218" t="n"/>
      <c r="EM6" s="218" t="n"/>
      <c r="EN6" s="218" t="n"/>
      <c r="EO6" s="218" t="n"/>
      <c r="EP6" s="218" t="n"/>
      <c r="EQ6" s="218" t="n"/>
      <c r="ER6" s="218" t="n"/>
      <c r="ES6" s="218" t="n"/>
      <c r="ET6" s="218" t="n"/>
      <c r="EU6" s="218" t="n"/>
      <c r="EV6" s="218" t="n"/>
      <c r="EW6" s="218" t="n"/>
      <c r="EX6" s="218" t="n"/>
      <c r="EY6" s="218" t="n"/>
      <c r="EZ6" s="218" t="n"/>
      <c r="FA6" s="218" t="n"/>
      <c r="FB6" s="218" t="n"/>
      <c r="FC6" s="218" t="n"/>
      <c r="FD6" s="218" t="n"/>
      <c r="FE6" s="218" t="n"/>
      <c r="FF6" s="218" t="n"/>
      <c r="FG6" s="218" t="n"/>
      <c r="FH6" s="218" t="n"/>
      <c r="FI6" s="218" t="n"/>
      <c r="FJ6" s="218" t="n"/>
      <c r="FK6" s="218" t="n"/>
      <c r="FL6" s="218" t="n"/>
      <c r="FM6" s="218" t="n"/>
      <c r="FN6" s="218" t="n"/>
      <c r="FO6" s="218" t="n"/>
      <c r="FP6" s="218" t="n"/>
      <c r="FQ6" s="218" t="n"/>
      <c r="FR6" s="218" t="n"/>
      <c r="FS6" s="218" t="n"/>
      <c r="FT6" s="218" t="n"/>
      <c r="FU6" s="218" t="n"/>
      <c r="FV6" s="218" t="n"/>
      <c r="FW6" s="218" t="n"/>
      <c r="FX6" s="218" t="n"/>
      <c r="FY6" s="218" t="n"/>
      <c r="FZ6" s="218" t="n"/>
      <c r="GA6" s="218" t="n"/>
      <c r="GB6" s="218" t="n"/>
      <c r="GC6" s="218" t="n"/>
      <c r="GD6" s="218" t="n"/>
      <c r="GE6" s="218" t="n"/>
      <c r="GF6" s="218" t="n"/>
      <c r="GG6" s="218" t="n"/>
      <c r="GH6" s="218" t="n"/>
      <c r="GI6" s="218" t="n"/>
      <c r="GJ6" s="218" t="n"/>
      <c r="GK6" s="218" t="n"/>
      <c r="GL6" s="218" t="n"/>
      <c r="GM6" s="218" t="n"/>
      <c r="GN6" s="218" t="n"/>
      <c r="GO6" s="218" t="n"/>
      <c r="GP6" s="218" t="n"/>
      <c r="GQ6" s="218" t="n"/>
      <c r="GR6" s="218" t="n"/>
      <c r="GS6" s="27" t="n"/>
      <c r="GT6" s="218" t="n"/>
      <c r="GU6" s="218" t="n"/>
    </row>
    <row r="7" ht="15" customHeight="1" s="371">
      <c r="A7" s="4" t="n"/>
      <c r="B7" s="4" t="n"/>
      <c r="C7" s="4" t="n"/>
      <c r="D7" s="4" t="n"/>
      <c r="E7" s="4" t="n"/>
      <c r="F7" s="4" t="n"/>
      <c r="G7" s="4" t="n"/>
      <c r="H7" s="218" t="n"/>
      <c r="I7" s="218" t="n"/>
      <c r="J7" s="290" t="inlineStr">
        <is>
          <t>MES</t>
        </is>
      </c>
      <c r="K7" s="424">
        <f>CHOOSE(MONTH(K10),"ENERO","FEBRERO","MARZO","ABRIL","MAYO","JUNIO","JULIO","AGOSTO","SEPTIEMBRE","OCTUBRE","NOVIEMBRE","DICIEMBRE")&amp;" "&amp;YEAR(K10)</f>
        <v/>
      </c>
      <c r="L7" s="379" t="n"/>
      <c r="M7" s="379" t="n"/>
      <c r="N7" s="379" t="n"/>
      <c r="O7" s="379" t="n"/>
      <c r="P7" s="379" t="n"/>
      <c r="Q7" s="379" t="n"/>
      <c r="R7" s="379" t="n"/>
      <c r="S7" s="379" t="n"/>
      <c r="T7" s="379" t="n"/>
      <c r="U7" s="379" t="n"/>
      <c r="V7" s="379" t="n"/>
      <c r="W7" s="379" t="n"/>
      <c r="X7" s="379" t="n"/>
      <c r="Y7" s="379" t="n"/>
      <c r="Z7" s="379" t="n"/>
      <c r="AA7" s="379" t="n"/>
      <c r="AB7" s="379" t="n"/>
      <c r="AC7" s="379" t="n"/>
      <c r="AD7" s="379" t="n"/>
      <c r="AE7" s="379" t="n"/>
      <c r="AF7" s="381" t="n"/>
      <c r="AG7" s="424">
        <f>IF(MONTH(AG10)&lt;&gt;MONTH(AF10),CHOOSE(MONTH(AG10),"ENERO","FEBRERO","MARZO","ABRIL","MAYO","JUNIO","JULIO","AGOSTO","SEPTIEMBRE","OCTUBRE","NOVIEMBRE","DICIEMBRE")&amp;" "&amp;YEAR(AG10),"")</f>
        <v/>
      </c>
      <c r="AH7" s="379" t="n"/>
      <c r="AI7" s="379" t="n"/>
      <c r="AJ7" s="379" t="n"/>
      <c r="AK7" s="379" t="n"/>
      <c r="AL7" s="379" t="n"/>
      <c r="AM7" s="379" t="n"/>
      <c r="AN7" s="379" t="n"/>
      <c r="AO7" s="379" t="n"/>
      <c r="AP7" s="379" t="n"/>
      <c r="AQ7" s="379" t="n"/>
      <c r="AR7" s="379" t="n"/>
      <c r="AS7" s="379" t="n"/>
      <c r="AT7" s="379" t="n"/>
      <c r="AU7" s="379" t="n"/>
      <c r="AV7" s="379" t="n"/>
      <c r="AW7" s="379" t="n"/>
      <c r="AX7" s="379" t="n"/>
      <c r="AY7" s="379" t="n"/>
      <c r="AZ7" s="379" t="n"/>
      <c r="BA7" s="379" t="n"/>
      <c r="BB7" s="379" t="n"/>
      <c r="BC7" s="379" t="n"/>
      <c r="BD7" s="379" t="n"/>
      <c r="BE7" s="379" t="n"/>
      <c r="BF7" s="379" t="n"/>
      <c r="BG7" s="379" t="n"/>
      <c r="BH7" s="379" t="n"/>
      <c r="BI7" s="379" t="n"/>
      <c r="BJ7" s="381" t="n"/>
      <c r="BK7" s="424">
        <f>IF(MONTH(BK10)&lt;&gt;MONTH(BJ10),CHOOSE(MONTH(BK10),"ENERO","FEBRERO","MARZO","ABRIL","MAYO","JUNIO","JULIO","AGOSTO","SEPTIEMBRE","OCTUBRE","NOVIEMBRE","DICIEMBRE")&amp;" "&amp;YEAR(BK10),"")</f>
        <v/>
      </c>
      <c r="BL7" s="379" t="n"/>
      <c r="BM7" s="379" t="n"/>
      <c r="BN7" s="379" t="n"/>
      <c r="BO7" s="379" t="n"/>
      <c r="BP7" s="379" t="n"/>
      <c r="BQ7" s="379" t="n"/>
      <c r="BR7" s="379" t="n"/>
      <c r="BS7" s="379" t="n"/>
      <c r="BT7" s="379" t="n"/>
      <c r="BU7" s="379" t="n"/>
      <c r="BV7" s="379" t="n"/>
      <c r="BW7" s="379" t="n"/>
      <c r="BX7" s="379" t="n"/>
      <c r="BY7" s="379" t="n"/>
      <c r="BZ7" s="379" t="n"/>
      <c r="CA7" s="379" t="n"/>
      <c r="CB7" s="379" t="n"/>
      <c r="CC7" s="379" t="n"/>
      <c r="CD7" s="379" t="n"/>
      <c r="CE7" s="379" t="n"/>
      <c r="CF7" s="379" t="n"/>
      <c r="CG7" s="379" t="n"/>
      <c r="CH7" s="379" t="n"/>
      <c r="CI7" s="379" t="n"/>
      <c r="CJ7" s="379" t="n"/>
      <c r="CK7" s="379" t="n"/>
      <c r="CL7" s="379" t="n"/>
      <c r="CM7" s="379" t="n"/>
      <c r="CN7" s="379" t="n"/>
      <c r="CO7" s="381" t="n"/>
      <c r="CP7" s="424">
        <f>IF(MONTH(CP10)&lt;&gt;MONTH(CO10),CHOOSE(MONTH(CP10),"ENERO","FEBRERO","MARZO","ABRIL","MAYO","JUNIO","JULIO","AGOSTO","SEPTIEMBRE","OCTUBRE","NOVIEMBRE","DICIEMBRE")&amp;" "&amp;YEAR(CP10),"")</f>
        <v/>
      </c>
      <c r="CQ7" s="379" t="n"/>
      <c r="CR7" s="379" t="n"/>
      <c r="CS7" s="379" t="n"/>
      <c r="CT7" s="379" t="n"/>
      <c r="CU7" s="379" t="n"/>
      <c r="CV7" s="379" t="n"/>
      <c r="CW7" s="379" t="n"/>
      <c r="CX7" s="379" t="n"/>
      <c r="CY7" s="379" t="n"/>
      <c r="CZ7" s="379" t="n"/>
      <c r="DA7" s="379" t="n"/>
      <c r="DB7" s="379" t="n"/>
      <c r="DC7" s="379" t="n"/>
      <c r="DD7" s="379" t="n"/>
      <c r="DE7" s="379" t="n"/>
      <c r="DF7" s="379" t="n"/>
      <c r="DG7" s="379" t="n"/>
      <c r="DH7" s="379" t="n"/>
      <c r="DI7" s="379" t="n"/>
      <c r="DJ7" s="379" t="n"/>
      <c r="DK7" s="379" t="n"/>
      <c r="DL7" s="379" t="n"/>
      <c r="DM7" s="379" t="n"/>
      <c r="DN7" s="379" t="n"/>
      <c r="DO7" s="379" t="n"/>
      <c r="DP7" s="379" t="n"/>
      <c r="DQ7" s="379" t="n"/>
      <c r="DR7" s="379" t="n"/>
      <c r="DS7" s="381" t="n"/>
      <c r="DT7" s="424">
        <f>IF(MONTH(DT10)&lt;&gt;MONTH(DS10),CHOOSE(MONTH(DT10),"ENERO","FEBRERO","MARZO","ABRIL","MAYO","JUNIO","JULIO","AGOSTO","SEPTIEMBRE","OCTUBRE","NOVIEMBRE","DICIEMBRE")&amp;" "&amp;YEAR(DT10),"")</f>
        <v/>
      </c>
      <c r="DU7" s="379" t="n"/>
      <c r="DV7" s="379" t="n"/>
      <c r="DW7" s="379" t="n"/>
      <c r="DX7" s="379" t="n"/>
      <c r="DY7" s="379" t="n"/>
      <c r="DZ7" s="379" t="n"/>
      <c r="EA7" s="379" t="n"/>
      <c r="EB7" s="379" t="n"/>
      <c r="EC7" s="379" t="n"/>
      <c r="ED7" s="379" t="n"/>
      <c r="EE7" s="379" t="n"/>
      <c r="EF7" s="379" t="n"/>
      <c r="EG7" s="379" t="n"/>
      <c r="EH7" s="379" t="n"/>
      <c r="EI7" s="379" t="n"/>
      <c r="EJ7" s="379" t="n"/>
      <c r="EK7" s="379" t="n"/>
      <c r="EL7" s="379" t="n"/>
      <c r="EM7" s="379" t="n"/>
      <c r="EN7" s="379" t="n"/>
      <c r="EO7" s="379" t="n"/>
      <c r="EP7" s="379" t="n"/>
      <c r="EQ7" s="379" t="n"/>
      <c r="ER7" s="379" t="n"/>
      <c r="ES7" s="379" t="n"/>
      <c r="ET7" s="379" t="n"/>
      <c r="EU7" s="379" t="n"/>
      <c r="EV7" s="379" t="n"/>
      <c r="EW7" s="379" t="n"/>
      <c r="EX7" s="381" t="n"/>
      <c r="EY7" s="424">
        <f>IF(MONTH(EY10)&lt;&gt;MONTH(EX10),CHOOSE(MONTH(EY10),"ENERO","FEBRERO","MARZO","ABRIL","MAYO","JUNIO","JULIO","AGOSTO","SEPTIEMBRE","OCTUBRE","NOVIEMBRE","DICIEMBRE")&amp;" "&amp;YEAR(EY10),"")</f>
        <v/>
      </c>
      <c r="EZ7" s="379" t="n"/>
      <c r="FA7" s="379" t="n"/>
      <c r="FB7" s="379" t="n"/>
      <c r="FC7" s="379" t="n"/>
      <c r="FD7" s="379" t="n"/>
      <c r="FE7" s="379" t="n"/>
      <c r="FF7" s="379" t="n"/>
      <c r="FG7" s="379" t="n"/>
      <c r="FH7" s="379" t="n"/>
      <c r="FI7" s="379" t="n"/>
      <c r="FJ7" s="379" t="n"/>
      <c r="FK7" s="379" t="n"/>
      <c r="FL7" s="379" t="n"/>
      <c r="FM7" s="379" t="n"/>
      <c r="FN7" s="379" t="n"/>
      <c r="FO7" s="379" t="n"/>
      <c r="FP7" s="379" t="n"/>
      <c r="FQ7" s="379" t="n"/>
      <c r="FR7" s="379" t="n"/>
      <c r="FS7" s="379" t="n"/>
      <c r="FT7" s="379" t="n"/>
      <c r="FU7" s="379" t="n"/>
      <c r="FV7" s="379" t="n"/>
      <c r="FW7" s="379" t="n"/>
      <c r="FX7" s="379" t="n"/>
      <c r="FY7" s="379" t="n"/>
      <c r="FZ7" s="379" t="n"/>
      <c r="GA7" s="379" t="n"/>
      <c r="GB7" s="379" t="n"/>
      <c r="GC7" s="381" t="n"/>
      <c r="GD7" s="424">
        <f>IF(MONTH(GD10)&lt;&gt;MONTH(GC10),CHOOSE(MONTH(GD10),"ENERO","FEBRERO","MARZO","ABRIL","MAYO","JUNIO","JULIO","AGOSTO","SEPTIEMBRE","OCTUBRE","NOVIEMBRE","DICIEMBRE")&amp;" "&amp;YEAR(GD10),"")</f>
        <v/>
      </c>
      <c r="GE7" s="379" t="n"/>
      <c r="GF7" s="379" t="n"/>
      <c r="GG7" s="379" t="n"/>
      <c r="GH7" s="379" t="n"/>
      <c r="GI7" s="379" t="n"/>
      <c r="GJ7" s="379" t="n"/>
      <c r="GK7" s="379" t="n"/>
      <c r="GL7" s="379" t="n"/>
      <c r="GM7" s="379" t="n"/>
      <c r="GN7" s="379" t="n"/>
      <c r="GO7" s="379" t="n"/>
      <c r="GP7" s="379" t="n"/>
      <c r="GQ7" s="381" t="n"/>
      <c r="GR7" s="218" t="n"/>
      <c r="GS7" s="31" t="n"/>
      <c r="GT7" s="218" t="n"/>
      <c r="GU7" s="218" t="n"/>
    </row>
    <row r="8" ht="15" customHeight="1" s="371">
      <c r="A8" s="218" t="n"/>
      <c r="B8" s="218" t="n"/>
      <c r="C8" s="218" t="n"/>
      <c r="D8" s="218" t="n"/>
      <c r="E8" s="218" t="n"/>
      <c r="F8" s="218" t="n"/>
      <c r="G8" s="218" t="n"/>
      <c r="H8" s="218" t="n"/>
      <c r="I8" s="218" t="n"/>
      <c r="J8" s="290" t="inlineStr">
        <is>
          <t>SEMANA</t>
        </is>
      </c>
      <c r="K8" s="425">
        <f>"SEM "&amp;1</f>
        <v/>
      </c>
      <c r="L8" s="379" t="n"/>
      <c r="M8" s="379" t="n"/>
      <c r="N8" s="379" t="n"/>
      <c r="O8" s="379" t="n"/>
      <c r="P8" s="379" t="n"/>
      <c r="Q8" s="381" t="n"/>
      <c r="R8" s="425">
        <f>"SEM "&amp;2</f>
        <v/>
      </c>
      <c r="S8" s="379" t="n"/>
      <c r="T8" s="379" t="n"/>
      <c r="U8" s="379" t="n"/>
      <c r="V8" s="379" t="n"/>
      <c r="W8" s="379" t="n"/>
      <c r="X8" s="381" t="n"/>
      <c r="Y8" s="425">
        <f>"SEM "&amp;3</f>
        <v/>
      </c>
      <c r="Z8" s="379" t="n"/>
      <c r="AA8" s="379" t="n"/>
      <c r="AB8" s="379" t="n"/>
      <c r="AC8" s="379" t="n"/>
      <c r="AD8" s="379" t="n"/>
      <c r="AE8" s="381" t="n"/>
      <c r="AF8" s="425">
        <f>"SEM "&amp;4</f>
        <v/>
      </c>
      <c r="AG8" s="379" t="n"/>
      <c r="AH8" s="379" t="n"/>
      <c r="AI8" s="379" t="n"/>
      <c r="AJ8" s="379" t="n"/>
      <c r="AK8" s="379" t="n"/>
      <c r="AL8" s="381" t="n"/>
      <c r="AM8" s="425">
        <f>"SEM "&amp;5</f>
        <v/>
      </c>
      <c r="AN8" s="379" t="n"/>
      <c r="AO8" s="379" t="n"/>
      <c r="AP8" s="379" t="n"/>
      <c r="AQ8" s="379" t="n"/>
      <c r="AR8" s="379" t="n"/>
      <c r="AS8" s="381" t="n"/>
      <c r="AT8" s="425">
        <f>"SEM "&amp;6</f>
        <v/>
      </c>
      <c r="AU8" s="379" t="n"/>
      <c r="AV8" s="379" t="n"/>
      <c r="AW8" s="379" t="n"/>
      <c r="AX8" s="379" t="n"/>
      <c r="AY8" s="379" t="n"/>
      <c r="AZ8" s="381" t="n"/>
      <c r="BA8" s="425">
        <f>"SEM "&amp;7</f>
        <v/>
      </c>
      <c r="BB8" s="379" t="n"/>
      <c r="BC8" s="379" t="n"/>
      <c r="BD8" s="379" t="n"/>
      <c r="BE8" s="379" t="n"/>
      <c r="BF8" s="379" t="n"/>
      <c r="BG8" s="381" t="n"/>
      <c r="BH8" s="425">
        <f>"SEM "&amp;8</f>
        <v/>
      </c>
      <c r="BI8" s="379" t="n"/>
      <c r="BJ8" s="379" t="n"/>
      <c r="BK8" s="379" t="n"/>
      <c r="BL8" s="379" t="n"/>
      <c r="BM8" s="379" t="n"/>
      <c r="BN8" s="381" t="n"/>
      <c r="BO8" s="425">
        <f>"SEM "&amp;9</f>
        <v/>
      </c>
      <c r="BP8" s="379" t="n"/>
      <c r="BQ8" s="379" t="n"/>
      <c r="BR8" s="379" t="n"/>
      <c r="BS8" s="379" t="n"/>
      <c r="BT8" s="379" t="n"/>
      <c r="BU8" s="381" t="n"/>
      <c r="BV8" s="425">
        <f>"SEM "&amp;10</f>
        <v/>
      </c>
      <c r="BW8" s="379" t="n"/>
      <c r="BX8" s="379" t="n"/>
      <c r="BY8" s="379" t="n"/>
      <c r="BZ8" s="379" t="n"/>
      <c r="CA8" s="379" t="n"/>
      <c r="CB8" s="381" t="n"/>
      <c r="CC8" s="425">
        <f>"SEM "&amp;11</f>
        <v/>
      </c>
      <c r="CD8" s="379" t="n"/>
      <c r="CE8" s="379" t="n"/>
      <c r="CF8" s="379" t="n"/>
      <c r="CG8" s="379" t="n"/>
      <c r="CH8" s="379" t="n"/>
      <c r="CI8" s="381" t="n"/>
      <c r="CJ8" s="425">
        <f>"SEM "&amp;12</f>
        <v/>
      </c>
      <c r="CK8" s="379" t="n"/>
      <c r="CL8" s="379" t="n"/>
      <c r="CM8" s="379" t="n"/>
      <c r="CN8" s="379" t="n"/>
      <c r="CO8" s="379" t="n"/>
      <c r="CP8" s="381" t="n"/>
      <c r="CQ8" s="425">
        <f>"SEM "&amp;13</f>
        <v/>
      </c>
      <c r="CR8" s="379" t="n"/>
      <c r="CS8" s="379" t="n"/>
      <c r="CT8" s="379" t="n"/>
      <c r="CU8" s="379" t="n"/>
      <c r="CV8" s="379" t="n"/>
      <c r="CW8" s="381" t="n"/>
      <c r="CX8" s="425">
        <f>"SEM "&amp;14</f>
        <v/>
      </c>
      <c r="CY8" s="379" t="n"/>
      <c r="CZ8" s="379" t="n"/>
      <c r="DA8" s="379" t="n"/>
      <c r="DB8" s="379" t="n"/>
      <c r="DC8" s="379" t="n"/>
      <c r="DD8" s="381" t="n"/>
      <c r="DE8" s="425">
        <f>"SEM "&amp;15</f>
        <v/>
      </c>
      <c r="DF8" s="379" t="n"/>
      <c r="DG8" s="379" t="n"/>
      <c r="DH8" s="379" t="n"/>
      <c r="DI8" s="379" t="n"/>
      <c r="DJ8" s="379" t="n"/>
      <c r="DK8" s="381" t="n"/>
      <c r="DL8" s="425">
        <f>"SEM "&amp;16</f>
        <v/>
      </c>
      <c r="DM8" s="379" t="n"/>
      <c r="DN8" s="379" t="n"/>
      <c r="DO8" s="379" t="n"/>
      <c r="DP8" s="379" t="n"/>
      <c r="DQ8" s="379" t="n"/>
      <c r="DR8" s="381" t="n"/>
      <c r="DS8" s="425">
        <f>"SEM "&amp;17</f>
        <v/>
      </c>
      <c r="DT8" s="379" t="n"/>
      <c r="DU8" s="379" t="n"/>
      <c r="DV8" s="379" t="n"/>
      <c r="DW8" s="379" t="n"/>
      <c r="DX8" s="379" t="n"/>
      <c r="DY8" s="381" t="n"/>
      <c r="DZ8" s="425">
        <f>"SEM "&amp;18</f>
        <v/>
      </c>
      <c r="EA8" s="379" t="n"/>
      <c r="EB8" s="379" t="n"/>
      <c r="EC8" s="379" t="n"/>
      <c r="ED8" s="379" t="n"/>
      <c r="EE8" s="379" t="n"/>
      <c r="EF8" s="381" t="n"/>
      <c r="EG8" s="425">
        <f>"SEM "&amp;19</f>
        <v/>
      </c>
      <c r="EH8" s="379" t="n"/>
      <c r="EI8" s="379" t="n"/>
      <c r="EJ8" s="379" t="n"/>
      <c r="EK8" s="379" t="n"/>
      <c r="EL8" s="379" t="n"/>
      <c r="EM8" s="381" t="n"/>
      <c r="EN8" s="425">
        <f>"SEM "&amp;20</f>
        <v/>
      </c>
      <c r="EO8" s="379" t="n"/>
      <c r="EP8" s="379" t="n"/>
      <c r="EQ8" s="379" t="n"/>
      <c r="ER8" s="379" t="n"/>
      <c r="ES8" s="379" t="n"/>
      <c r="ET8" s="381" t="n"/>
      <c r="EU8" s="425">
        <f>"SEM "&amp;21</f>
        <v/>
      </c>
      <c r="EV8" s="379" t="n"/>
      <c r="EW8" s="379" t="n"/>
      <c r="EX8" s="379" t="n"/>
      <c r="EY8" s="379" t="n"/>
      <c r="EZ8" s="379" t="n"/>
      <c r="FA8" s="381" t="n"/>
      <c r="FB8" s="425">
        <f>"SEM "&amp;22</f>
        <v/>
      </c>
      <c r="FC8" s="379" t="n"/>
      <c r="FD8" s="379" t="n"/>
      <c r="FE8" s="379" t="n"/>
      <c r="FF8" s="379" t="n"/>
      <c r="FG8" s="379" t="n"/>
      <c r="FH8" s="381" t="n"/>
      <c r="FI8" s="425">
        <f>"SEM "&amp;23</f>
        <v/>
      </c>
      <c r="FJ8" s="379" t="n"/>
      <c r="FK8" s="379" t="n"/>
      <c r="FL8" s="379" t="n"/>
      <c r="FM8" s="379" t="n"/>
      <c r="FN8" s="379" t="n"/>
      <c r="FO8" s="381" t="n"/>
      <c r="FP8" s="425">
        <f>"SEM "&amp;24</f>
        <v/>
      </c>
      <c r="FQ8" s="379" t="n"/>
      <c r="FR8" s="379" t="n"/>
      <c r="FS8" s="379" t="n"/>
      <c r="FT8" s="379" t="n"/>
      <c r="FU8" s="379" t="n"/>
      <c r="FV8" s="381" t="n"/>
      <c r="FW8" s="425">
        <f>"SEM "&amp;25</f>
        <v/>
      </c>
      <c r="FX8" s="379" t="n"/>
      <c r="FY8" s="379" t="n"/>
      <c r="FZ8" s="379" t="n"/>
      <c r="GA8" s="379" t="n"/>
      <c r="GB8" s="379" t="n"/>
      <c r="GC8" s="381" t="n"/>
      <c r="GD8" s="425">
        <f>"SEM "&amp;26</f>
        <v/>
      </c>
      <c r="GE8" s="379" t="n"/>
      <c r="GF8" s="379" t="n"/>
      <c r="GG8" s="379" t="n"/>
      <c r="GH8" s="379" t="n"/>
      <c r="GI8" s="379" t="n"/>
      <c r="GJ8" s="381" t="n"/>
      <c r="GK8" s="425">
        <f>"SEM "&amp;27</f>
        <v/>
      </c>
      <c r="GL8" s="379" t="n"/>
      <c r="GM8" s="379" t="n"/>
      <c r="GN8" s="379" t="n"/>
      <c r="GO8" s="379" t="n"/>
      <c r="GP8" s="379" t="n"/>
      <c r="GQ8" s="381" t="n"/>
      <c r="GR8" s="218" t="n"/>
      <c r="GS8" s="33" t="n"/>
      <c r="GT8" s="218" t="n"/>
      <c r="GU8" s="218" t="n"/>
    </row>
    <row r="9" ht="15" customHeight="1" s="371">
      <c r="A9" s="218" t="n"/>
      <c r="B9" s="218" t="n"/>
      <c r="C9" s="218" t="n"/>
      <c r="D9" s="218" t="n"/>
      <c r="E9" s="218" t="n"/>
      <c r="F9" s="218" t="n"/>
      <c r="G9" s="218" t="n"/>
      <c r="H9" s="218" t="n"/>
      <c r="I9" s="218" t="n"/>
      <c r="J9" s="290" t="inlineStr">
        <is>
          <t>DÍA</t>
        </is>
      </c>
      <c r="K9" s="293">
        <f>CHOOSE(WEEKDAY(K10,2),"L","M","MI","J","V","S","D")</f>
        <v/>
      </c>
      <c r="L9" s="293">
        <f>CHOOSE(WEEKDAY(L10,2),"L","M","MI","J","V","S","D")</f>
        <v/>
      </c>
      <c r="M9" s="293">
        <f>CHOOSE(WEEKDAY(M10,2),"L","M","MI","J","V","S","D")</f>
        <v/>
      </c>
      <c r="N9" s="293">
        <f>CHOOSE(WEEKDAY(N10,2),"L","M","MI","J","V","S","D")</f>
        <v/>
      </c>
      <c r="O9" s="293">
        <f>CHOOSE(WEEKDAY(O10,2),"L","M","MI","J","V","S","D")</f>
        <v/>
      </c>
      <c r="P9" s="293">
        <f>CHOOSE(WEEKDAY(P10,2),"L","M","MI","J","V","S","D")</f>
        <v/>
      </c>
      <c r="Q9" s="293">
        <f>CHOOSE(WEEKDAY(Q10,2),"L","M","MI","J","V","S","D")</f>
        <v/>
      </c>
      <c r="R9" s="293">
        <f>CHOOSE(WEEKDAY(R10,2),"L","M","MI","J","V","S","D")</f>
        <v/>
      </c>
      <c r="S9" s="293">
        <f>CHOOSE(WEEKDAY(S10,2),"L","M","MI","J","V","S","D")</f>
        <v/>
      </c>
      <c r="T9" s="293">
        <f>CHOOSE(WEEKDAY(T10,2),"L","M","MI","J","V","S","D")</f>
        <v/>
      </c>
      <c r="U9" s="293">
        <f>CHOOSE(WEEKDAY(U10,2),"L","M","MI","J","V","S","D")</f>
        <v/>
      </c>
      <c r="V9" s="293">
        <f>CHOOSE(WEEKDAY(V10,2),"L","M","MI","J","V","S","D")</f>
        <v/>
      </c>
      <c r="W9" s="293">
        <f>CHOOSE(WEEKDAY(W10,2),"L","M","MI","J","V","S","D")</f>
        <v/>
      </c>
      <c r="X9" s="293">
        <f>CHOOSE(WEEKDAY(X10,2),"L","M","MI","J","V","S","D")</f>
        <v/>
      </c>
      <c r="Y9" s="293">
        <f>CHOOSE(WEEKDAY(Y10,2),"L","M","MI","J","V","S","D")</f>
        <v/>
      </c>
      <c r="Z9" s="293">
        <f>CHOOSE(WEEKDAY(Z10,2),"L","M","MI","J","V","S","D")</f>
        <v/>
      </c>
      <c r="AA9" s="293">
        <f>CHOOSE(WEEKDAY(AA10,2),"L","M","MI","J","V","S","D")</f>
        <v/>
      </c>
      <c r="AB9" s="293">
        <f>CHOOSE(WEEKDAY(AB10,2),"L","M","MI","J","V","S","D")</f>
        <v/>
      </c>
      <c r="AC9" s="293">
        <f>CHOOSE(WEEKDAY(AC10,2),"L","M","MI","J","V","S","D")</f>
        <v/>
      </c>
      <c r="AD9" s="293">
        <f>CHOOSE(WEEKDAY(AD10,2),"L","M","MI","J","V","S","D")</f>
        <v/>
      </c>
      <c r="AE9" s="293">
        <f>CHOOSE(WEEKDAY(AE10,2),"L","M","MI","J","V","S","D")</f>
        <v/>
      </c>
      <c r="AF9" s="293">
        <f>CHOOSE(WEEKDAY(AF10,2),"L","M","MI","J","V","S","D")</f>
        <v/>
      </c>
      <c r="AG9" s="293">
        <f>CHOOSE(WEEKDAY(AG10,2),"L","M","MI","J","V","S","D")</f>
        <v/>
      </c>
      <c r="AH9" s="293">
        <f>CHOOSE(WEEKDAY(AH10,2),"L","M","MI","J","V","S","D")</f>
        <v/>
      </c>
      <c r="AI9" s="293">
        <f>CHOOSE(WEEKDAY(AI10,2),"L","M","MI","J","V","S","D")</f>
        <v/>
      </c>
      <c r="AJ9" s="293">
        <f>CHOOSE(WEEKDAY(AJ10,2),"L","M","MI","J","V","S","D")</f>
        <v/>
      </c>
      <c r="AK9" s="293">
        <f>CHOOSE(WEEKDAY(AK10,2),"L","M","MI","J","V","S","D")</f>
        <v/>
      </c>
      <c r="AL9" s="293">
        <f>CHOOSE(WEEKDAY(AL10,2),"L","M","MI","J","V","S","D")</f>
        <v/>
      </c>
      <c r="AM9" s="293">
        <f>CHOOSE(WEEKDAY(AM10,2),"L","M","MI","J","V","S","D")</f>
        <v/>
      </c>
      <c r="AN9" s="293">
        <f>CHOOSE(WEEKDAY(AN10,2),"L","M","MI","J","V","S","D")</f>
        <v/>
      </c>
      <c r="AO9" s="293">
        <f>CHOOSE(WEEKDAY(AO10,2),"L","M","MI","J","V","S","D")</f>
        <v/>
      </c>
      <c r="AP9" s="293">
        <f>CHOOSE(WEEKDAY(AP10,2),"L","M","MI","J","V","S","D")</f>
        <v/>
      </c>
      <c r="AQ9" s="293">
        <f>CHOOSE(WEEKDAY(AQ10,2),"L","M","MI","J","V","S","D")</f>
        <v/>
      </c>
      <c r="AR9" s="293">
        <f>CHOOSE(WEEKDAY(AR10,2),"L","M","MI","J","V","S","D")</f>
        <v/>
      </c>
      <c r="AS9" s="293">
        <f>CHOOSE(WEEKDAY(AS10,2),"L","M","MI","J","V","S","D")</f>
        <v/>
      </c>
      <c r="AT9" s="293">
        <f>CHOOSE(WEEKDAY(AT10,2),"L","M","MI","J","V","S","D")</f>
        <v/>
      </c>
      <c r="AU9" s="293">
        <f>CHOOSE(WEEKDAY(AU10,2),"L","M","MI","J","V","S","D")</f>
        <v/>
      </c>
      <c r="AV9" s="293">
        <f>CHOOSE(WEEKDAY(AV10,2),"L","M","MI","J","V","S","D")</f>
        <v/>
      </c>
      <c r="AW9" s="293">
        <f>CHOOSE(WEEKDAY(AW10,2),"L","M","MI","J","V","S","D")</f>
        <v/>
      </c>
      <c r="AX9" s="293">
        <f>CHOOSE(WEEKDAY(AX10,2),"L","M","MI","J","V","S","D")</f>
        <v/>
      </c>
      <c r="AY9" s="293">
        <f>CHOOSE(WEEKDAY(AY10,2),"L","M","MI","J","V","S","D")</f>
        <v/>
      </c>
      <c r="AZ9" s="293">
        <f>CHOOSE(WEEKDAY(AZ10,2),"L","M","MI","J","V","S","D")</f>
        <v/>
      </c>
      <c r="BA9" s="293">
        <f>CHOOSE(WEEKDAY(BA10,2),"L","M","MI","J","V","S","D")</f>
        <v/>
      </c>
      <c r="BB9" s="293">
        <f>CHOOSE(WEEKDAY(BB10,2),"L","M","MI","J","V","S","D")</f>
        <v/>
      </c>
      <c r="BC9" s="293">
        <f>CHOOSE(WEEKDAY(BC10,2),"L","M","MI","J","V","S","D")</f>
        <v/>
      </c>
      <c r="BD9" s="293">
        <f>CHOOSE(WEEKDAY(BD10,2),"L","M","MI","J","V","S","D")</f>
        <v/>
      </c>
      <c r="BE9" s="293">
        <f>CHOOSE(WEEKDAY(BE10,2),"L","M","MI","J","V","S","D")</f>
        <v/>
      </c>
      <c r="BF9" s="293">
        <f>CHOOSE(WEEKDAY(BF10,2),"L","M","MI","J","V","S","D")</f>
        <v/>
      </c>
      <c r="BG9" s="293">
        <f>CHOOSE(WEEKDAY(BG10,2),"L","M","MI","J","V","S","D")</f>
        <v/>
      </c>
      <c r="BH9" s="293">
        <f>CHOOSE(WEEKDAY(BH10,2),"L","M","MI","J","V","S","D")</f>
        <v/>
      </c>
      <c r="BI9" s="293">
        <f>CHOOSE(WEEKDAY(BI10,2),"L","M","MI","J","V","S","D")</f>
        <v/>
      </c>
      <c r="BJ9" s="293">
        <f>CHOOSE(WEEKDAY(BJ10,2),"L","M","MI","J","V","S","D")</f>
        <v/>
      </c>
      <c r="BK9" s="293">
        <f>CHOOSE(WEEKDAY(BK10,2),"L","M","MI","J","V","S","D")</f>
        <v/>
      </c>
      <c r="BL9" s="293">
        <f>CHOOSE(WEEKDAY(BL10,2),"L","M","MI","J","V","S","D")</f>
        <v/>
      </c>
      <c r="BM9" s="293">
        <f>CHOOSE(WEEKDAY(BM10,2),"L","M","MI","J","V","S","D")</f>
        <v/>
      </c>
      <c r="BN9" s="293">
        <f>CHOOSE(WEEKDAY(BN10,2),"L","M","MI","J","V","S","D")</f>
        <v/>
      </c>
      <c r="BO9" s="293">
        <f>CHOOSE(WEEKDAY(BO10,2),"L","M","MI","J","V","S","D")</f>
        <v/>
      </c>
      <c r="BP9" s="293">
        <f>CHOOSE(WEEKDAY(BP10,2),"L","M","MI","J","V","S","D")</f>
        <v/>
      </c>
      <c r="BQ9" s="293">
        <f>CHOOSE(WEEKDAY(BQ10,2),"L","M","MI","J","V","S","D")</f>
        <v/>
      </c>
      <c r="BR9" s="293">
        <f>CHOOSE(WEEKDAY(BR10,2),"L","M","MI","J","V","S","D")</f>
        <v/>
      </c>
      <c r="BS9" s="293">
        <f>CHOOSE(WEEKDAY(BS10,2),"L","M","MI","J","V","S","D")</f>
        <v/>
      </c>
      <c r="BT9" s="293">
        <f>CHOOSE(WEEKDAY(BT10,2),"L","M","MI","J","V","S","D")</f>
        <v/>
      </c>
      <c r="BU9" s="293">
        <f>CHOOSE(WEEKDAY(BU10,2),"L","M","MI","J","V","S","D")</f>
        <v/>
      </c>
      <c r="BV9" s="293">
        <f>CHOOSE(WEEKDAY(BV10,2),"L","M","MI","J","V","S","D")</f>
        <v/>
      </c>
      <c r="BW9" s="293">
        <f>CHOOSE(WEEKDAY(BW10,2),"L","M","MI","J","V","S","D")</f>
        <v/>
      </c>
      <c r="BX9" s="293">
        <f>CHOOSE(WEEKDAY(BX10,2),"L","M","MI","J","V","S","D")</f>
        <v/>
      </c>
      <c r="BY9" s="293">
        <f>CHOOSE(WEEKDAY(BY10,2),"L","M","MI","J","V","S","D")</f>
        <v/>
      </c>
      <c r="BZ9" s="293">
        <f>CHOOSE(WEEKDAY(BZ10,2),"L","M","MI","J","V","S","D")</f>
        <v/>
      </c>
      <c r="CA9" s="293">
        <f>CHOOSE(WEEKDAY(CA10,2),"L","M","MI","J","V","S","D")</f>
        <v/>
      </c>
      <c r="CB9" s="293">
        <f>CHOOSE(WEEKDAY(CB10,2),"L","M","MI","J","V","S","D")</f>
        <v/>
      </c>
      <c r="CC9" s="293">
        <f>CHOOSE(WEEKDAY(CC10,2),"L","M","MI","J","V","S","D")</f>
        <v/>
      </c>
      <c r="CD9" s="293">
        <f>CHOOSE(WEEKDAY(CD10,2),"L","M","MI","J","V","S","D")</f>
        <v/>
      </c>
      <c r="CE9" s="293">
        <f>CHOOSE(WEEKDAY(CE10,2),"L","M","MI","J","V","S","D")</f>
        <v/>
      </c>
      <c r="CF9" s="293">
        <f>CHOOSE(WEEKDAY(CF10,2),"L","M","MI","J","V","S","D")</f>
        <v/>
      </c>
      <c r="CG9" s="293">
        <f>CHOOSE(WEEKDAY(CG10,2),"L","M","MI","J","V","S","D")</f>
        <v/>
      </c>
      <c r="CH9" s="293">
        <f>CHOOSE(WEEKDAY(CH10,2),"L","M","MI","J","V","S","D")</f>
        <v/>
      </c>
      <c r="CI9" s="293">
        <f>CHOOSE(WEEKDAY(CI10,2),"L","M","MI","J","V","S","D")</f>
        <v/>
      </c>
      <c r="CJ9" s="293">
        <f>CHOOSE(WEEKDAY(CJ10,2),"L","M","MI","J","V","S","D")</f>
        <v/>
      </c>
      <c r="CK9" s="293">
        <f>CHOOSE(WEEKDAY(CK10,2),"L","M","MI","J","V","S","D")</f>
        <v/>
      </c>
      <c r="CL9" s="293">
        <f>CHOOSE(WEEKDAY(CL10,2),"L","M","MI","J","V","S","D")</f>
        <v/>
      </c>
      <c r="CM9" s="293">
        <f>CHOOSE(WEEKDAY(CM10,2),"L","M","MI","J","V","S","D")</f>
        <v/>
      </c>
      <c r="CN9" s="293">
        <f>CHOOSE(WEEKDAY(CN10,2),"L","M","MI","J","V","S","D")</f>
        <v/>
      </c>
      <c r="CO9" s="293">
        <f>CHOOSE(WEEKDAY(CO10,2),"L","M","MI","J","V","S","D")</f>
        <v/>
      </c>
      <c r="CP9" s="293">
        <f>CHOOSE(WEEKDAY(CP10,2),"L","M","MI","J","V","S","D")</f>
        <v/>
      </c>
      <c r="CQ9" s="293">
        <f>CHOOSE(WEEKDAY(CQ10,2),"L","M","MI","J","V","S","D")</f>
        <v/>
      </c>
      <c r="CR9" s="293">
        <f>CHOOSE(WEEKDAY(CR10,2),"L","M","MI","J","V","S","D")</f>
        <v/>
      </c>
      <c r="CS9" s="293">
        <f>CHOOSE(WEEKDAY(CS10,2),"L","M","MI","J","V","S","D")</f>
        <v/>
      </c>
      <c r="CT9" s="293">
        <f>CHOOSE(WEEKDAY(CT10,2),"L","M","MI","J","V","S","D")</f>
        <v/>
      </c>
      <c r="CU9" s="293">
        <f>CHOOSE(WEEKDAY(CU10,2),"L","M","MI","J","V","S","D")</f>
        <v/>
      </c>
      <c r="CV9" s="293">
        <f>CHOOSE(WEEKDAY(CV10,2),"L","M","MI","J","V","S","D")</f>
        <v/>
      </c>
      <c r="CW9" s="293">
        <f>CHOOSE(WEEKDAY(CW10,2),"L","M","MI","J","V","S","D")</f>
        <v/>
      </c>
      <c r="CX9" s="293">
        <f>CHOOSE(WEEKDAY(CX10,2),"L","M","MI","J","V","S","D")</f>
        <v/>
      </c>
      <c r="CY9" s="293">
        <f>CHOOSE(WEEKDAY(CY10,2),"L","M","MI","J","V","S","D")</f>
        <v/>
      </c>
      <c r="CZ9" s="293">
        <f>CHOOSE(WEEKDAY(CZ10,2),"L","M","MI","J","V","S","D")</f>
        <v/>
      </c>
      <c r="DA9" s="293">
        <f>CHOOSE(WEEKDAY(DA10,2),"L","M","MI","J","V","S","D")</f>
        <v/>
      </c>
      <c r="DB9" s="293">
        <f>CHOOSE(WEEKDAY(DB10,2),"L","M","MI","J","V","S","D")</f>
        <v/>
      </c>
      <c r="DC9" s="293">
        <f>CHOOSE(WEEKDAY(DC10,2),"L","M","MI","J","V","S","D")</f>
        <v/>
      </c>
      <c r="DD9" s="293">
        <f>CHOOSE(WEEKDAY(DD10,2),"L","M","MI","J","V","S","D")</f>
        <v/>
      </c>
      <c r="DE9" s="293">
        <f>CHOOSE(WEEKDAY(DE10,2),"L","M","MI","J","V","S","D")</f>
        <v/>
      </c>
      <c r="DF9" s="293">
        <f>CHOOSE(WEEKDAY(DF10,2),"L","M","MI","J","V","S","D")</f>
        <v/>
      </c>
      <c r="DG9" s="293">
        <f>CHOOSE(WEEKDAY(DG10,2),"L","M","MI","J","V","S","D")</f>
        <v/>
      </c>
      <c r="DH9" s="293">
        <f>CHOOSE(WEEKDAY(DH10,2),"L","M","MI","J","V","S","D")</f>
        <v/>
      </c>
      <c r="DI9" s="293">
        <f>CHOOSE(WEEKDAY(DI10,2),"L","M","MI","J","V","S","D")</f>
        <v/>
      </c>
      <c r="DJ9" s="293">
        <f>CHOOSE(WEEKDAY(DJ10,2),"L","M","MI","J","V","S","D")</f>
        <v/>
      </c>
      <c r="DK9" s="293">
        <f>CHOOSE(WEEKDAY(DK10,2),"L","M","MI","J","V","S","D")</f>
        <v/>
      </c>
      <c r="DL9" s="293">
        <f>CHOOSE(WEEKDAY(DL10,2),"L","M","MI","J","V","S","D")</f>
        <v/>
      </c>
      <c r="DM9" s="293">
        <f>CHOOSE(WEEKDAY(DM10,2),"L","M","MI","J","V","S","D")</f>
        <v/>
      </c>
      <c r="DN9" s="293">
        <f>CHOOSE(WEEKDAY(DN10,2),"L","M","MI","J","V","S","D")</f>
        <v/>
      </c>
      <c r="DO9" s="293">
        <f>CHOOSE(WEEKDAY(DO10,2),"L","M","MI","J","V","S","D")</f>
        <v/>
      </c>
      <c r="DP9" s="293">
        <f>CHOOSE(WEEKDAY(DP10,2),"L","M","MI","J","V","S","D")</f>
        <v/>
      </c>
      <c r="DQ9" s="293">
        <f>CHOOSE(WEEKDAY(DQ10,2),"L","M","MI","J","V","S","D")</f>
        <v/>
      </c>
      <c r="DR9" s="293">
        <f>CHOOSE(WEEKDAY(DR10,2),"L","M","MI","J","V","S","D")</f>
        <v/>
      </c>
      <c r="DS9" s="293">
        <f>CHOOSE(WEEKDAY(DS10,2),"L","M","MI","J","V","S","D")</f>
        <v/>
      </c>
      <c r="DT9" s="293">
        <f>CHOOSE(WEEKDAY(DT10,2),"L","M","MI","J","V","S","D")</f>
        <v/>
      </c>
      <c r="DU9" s="293">
        <f>CHOOSE(WEEKDAY(DU10,2),"L","M","MI","J","V","S","D")</f>
        <v/>
      </c>
      <c r="DV9" s="293">
        <f>CHOOSE(WEEKDAY(DV10,2),"L","M","MI","J","V","S","D")</f>
        <v/>
      </c>
      <c r="DW9" s="293">
        <f>CHOOSE(WEEKDAY(DW10,2),"L","M","MI","J","V","S","D")</f>
        <v/>
      </c>
      <c r="DX9" s="293">
        <f>CHOOSE(WEEKDAY(DX10,2),"L","M","MI","J","V","S","D")</f>
        <v/>
      </c>
      <c r="DY9" s="293">
        <f>CHOOSE(WEEKDAY(DY10,2),"L","M","MI","J","V","S","D")</f>
        <v/>
      </c>
      <c r="DZ9" s="293">
        <f>CHOOSE(WEEKDAY(DZ10,2),"L","M","MI","J","V","S","D")</f>
        <v/>
      </c>
      <c r="EA9" s="293">
        <f>CHOOSE(WEEKDAY(EA10,2),"L","M","MI","J","V","S","D")</f>
        <v/>
      </c>
      <c r="EB9" s="293">
        <f>CHOOSE(WEEKDAY(EB10,2),"L","M","MI","J","V","S","D")</f>
        <v/>
      </c>
      <c r="EC9" s="293">
        <f>CHOOSE(WEEKDAY(EC10,2),"L","M","MI","J","V","S","D")</f>
        <v/>
      </c>
      <c r="ED9" s="293">
        <f>CHOOSE(WEEKDAY(ED10,2),"L","M","MI","J","V","S","D")</f>
        <v/>
      </c>
      <c r="EE9" s="293">
        <f>CHOOSE(WEEKDAY(EE10,2),"L","M","MI","J","V","S","D")</f>
        <v/>
      </c>
      <c r="EF9" s="293">
        <f>CHOOSE(WEEKDAY(EF10,2),"L","M","MI","J","V","S","D")</f>
        <v/>
      </c>
      <c r="EG9" s="293">
        <f>CHOOSE(WEEKDAY(EG10,2),"L","M","MI","J","V","S","D")</f>
        <v/>
      </c>
      <c r="EH9" s="293">
        <f>CHOOSE(WEEKDAY(EH10,2),"L","M","MI","J","V","S","D")</f>
        <v/>
      </c>
      <c r="EI9" s="293">
        <f>CHOOSE(WEEKDAY(EI10,2),"L","M","MI","J","V","S","D")</f>
        <v/>
      </c>
      <c r="EJ9" s="293">
        <f>CHOOSE(WEEKDAY(EJ10,2),"L","M","MI","J","V","S","D")</f>
        <v/>
      </c>
      <c r="EK9" s="293">
        <f>CHOOSE(WEEKDAY(EK10,2),"L","M","MI","J","V","S","D")</f>
        <v/>
      </c>
      <c r="EL9" s="293">
        <f>CHOOSE(WEEKDAY(EL10,2),"L","M","MI","J","V","S","D")</f>
        <v/>
      </c>
      <c r="EM9" s="293">
        <f>CHOOSE(WEEKDAY(EM10,2),"L","M","MI","J","V","S","D")</f>
        <v/>
      </c>
      <c r="EN9" s="293">
        <f>CHOOSE(WEEKDAY(EN10,2),"L","M","MI","J","V","S","D")</f>
        <v/>
      </c>
      <c r="EO9" s="293">
        <f>CHOOSE(WEEKDAY(EO10,2),"L","M","MI","J","V","S","D")</f>
        <v/>
      </c>
      <c r="EP9" s="293">
        <f>CHOOSE(WEEKDAY(EP10,2),"L","M","MI","J","V","S","D")</f>
        <v/>
      </c>
      <c r="EQ9" s="293">
        <f>CHOOSE(WEEKDAY(EQ10,2),"L","M","MI","J","V","S","D")</f>
        <v/>
      </c>
      <c r="ER9" s="293">
        <f>CHOOSE(WEEKDAY(ER10,2),"L","M","MI","J","V","S","D")</f>
        <v/>
      </c>
      <c r="ES9" s="293">
        <f>CHOOSE(WEEKDAY(ES10,2),"L","M","MI","J","V","S","D")</f>
        <v/>
      </c>
      <c r="ET9" s="293">
        <f>CHOOSE(WEEKDAY(ET10,2),"L","M","MI","J","V","S","D")</f>
        <v/>
      </c>
      <c r="EU9" s="293">
        <f>CHOOSE(WEEKDAY(EU10,2),"L","M","MI","J","V","S","D")</f>
        <v/>
      </c>
      <c r="EV9" s="293">
        <f>CHOOSE(WEEKDAY(EV10,2),"L","M","MI","J","V","S","D")</f>
        <v/>
      </c>
      <c r="EW9" s="293">
        <f>CHOOSE(WEEKDAY(EW10,2),"L","M","MI","J","V","S","D")</f>
        <v/>
      </c>
      <c r="EX9" s="293">
        <f>CHOOSE(WEEKDAY(EX10,2),"L","M","MI","J","V","S","D")</f>
        <v/>
      </c>
      <c r="EY9" s="293">
        <f>CHOOSE(WEEKDAY(EY10,2),"L","M","MI","J","V","S","D")</f>
        <v/>
      </c>
      <c r="EZ9" s="293">
        <f>CHOOSE(WEEKDAY(EZ10,2),"L","M","MI","J","V","S","D")</f>
        <v/>
      </c>
      <c r="FA9" s="293">
        <f>CHOOSE(WEEKDAY(FA10,2),"L","M","MI","J","V","S","D")</f>
        <v/>
      </c>
      <c r="FB9" s="293">
        <f>CHOOSE(WEEKDAY(FB10,2),"L","M","MI","J","V","S","D")</f>
        <v/>
      </c>
      <c r="FC9" s="293">
        <f>CHOOSE(WEEKDAY(FC10,2),"L","M","MI","J","V","S","D")</f>
        <v/>
      </c>
      <c r="FD9" s="293">
        <f>CHOOSE(WEEKDAY(FD10,2),"L","M","MI","J","V","S","D")</f>
        <v/>
      </c>
      <c r="FE9" s="293">
        <f>CHOOSE(WEEKDAY(FE10,2),"L","M","MI","J","V","S","D")</f>
        <v/>
      </c>
      <c r="FF9" s="293">
        <f>CHOOSE(WEEKDAY(FF10,2),"L","M","MI","J","V","S","D")</f>
        <v/>
      </c>
      <c r="FG9" s="293">
        <f>CHOOSE(WEEKDAY(FG10,2),"L","M","MI","J","V","S","D")</f>
        <v/>
      </c>
      <c r="FH9" s="293">
        <f>CHOOSE(WEEKDAY(FH10,2),"L","M","MI","J","V","S","D")</f>
        <v/>
      </c>
      <c r="FI9" s="293">
        <f>CHOOSE(WEEKDAY(FI10,2),"L","M","MI","J","V","S","D")</f>
        <v/>
      </c>
      <c r="FJ9" s="293">
        <f>CHOOSE(WEEKDAY(FJ10,2),"L","M","MI","J","V","S","D")</f>
        <v/>
      </c>
      <c r="FK9" s="293">
        <f>CHOOSE(WEEKDAY(FK10,2),"L","M","MI","J","V","S","D")</f>
        <v/>
      </c>
      <c r="FL9" s="293">
        <f>CHOOSE(WEEKDAY(FL10,2),"L","M","MI","J","V","S","D")</f>
        <v/>
      </c>
      <c r="FM9" s="293">
        <f>CHOOSE(WEEKDAY(FM10,2),"L","M","MI","J","V","S","D")</f>
        <v/>
      </c>
      <c r="FN9" s="293">
        <f>CHOOSE(WEEKDAY(FN10,2),"L","M","MI","J","V","S","D")</f>
        <v/>
      </c>
      <c r="FO9" s="293">
        <f>CHOOSE(WEEKDAY(FO10,2),"L","M","MI","J","V","S","D")</f>
        <v/>
      </c>
      <c r="FP9" s="293">
        <f>CHOOSE(WEEKDAY(FP10,2),"L","M","MI","J","V","S","D")</f>
        <v/>
      </c>
      <c r="FQ9" s="293">
        <f>CHOOSE(WEEKDAY(FQ10,2),"L","M","MI","J","V","S","D")</f>
        <v/>
      </c>
      <c r="FR9" s="293">
        <f>CHOOSE(WEEKDAY(FR10,2),"L","M","MI","J","V","S","D")</f>
        <v/>
      </c>
      <c r="FS9" s="293">
        <f>CHOOSE(WEEKDAY(FS10,2),"L","M","MI","J","V","S","D")</f>
        <v/>
      </c>
      <c r="FT9" s="293">
        <f>CHOOSE(WEEKDAY(FT10,2),"L","M","MI","J","V","S","D")</f>
        <v/>
      </c>
      <c r="FU9" s="293">
        <f>CHOOSE(WEEKDAY(FU10,2),"L","M","MI","J","V","S","D")</f>
        <v/>
      </c>
      <c r="FV9" s="293">
        <f>CHOOSE(WEEKDAY(FV10,2),"L","M","MI","J","V","S","D")</f>
        <v/>
      </c>
      <c r="FW9" s="293">
        <f>CHOOSE(WEEKDAY(FW10,2),"L","M","MI","J","V","S","D")</f>
        <v/>
      </c>
      <c r="FX9" s="293">
        <f>CHOOSE(WEEKDAY(FX10,2),"L","M","MI","J","V","S","D")</f>
        <v/>
      </c>
      <c r="FY9" s="293">
        <f>CHOOSE(WEEKDAY(FY10,2),"L","M","MI","J","V","S","D")</f>
        <v/>
      </c>
      <c r="FZ9" s="293">
        <f>CHOOSE(WEEKDAY(FZ10,2),"L","M","MI","J","V","S","D")</f>
        <v/>
      </c>
      <c r="GA9" s="293">
        <f>CHOOSE(WEEKDAY(GA10,2),"L","M","MI","J","V","S","D")</f>
        <v/>
      </c>
      <c r="GB9" s="293">
        <f>CHOOSE(WEEKDAY(GB10,2),"L","M","MI","J","V","S","D")</f>
        <v/>
      </c>
      <c r="GC9" s="293">
        <f>CHOOSE(WEEKDAY(GC10,2),"L","M","MI","J","V","S","D")</f>
        <v/>
      </c>
      <c r="GD9" s="293">
        <f>CHOOSE(WEEKDAY(GD10,2),"L","M","MI","J","V","S","D")</f>
        <v/>
      </c>
      <c r="GE9" s="293">
        <f>CHOOSE(WEEKDAY(GE10,2),"L","M","MI","J","V","S","D")</f>
        <v/>
      </c>
      <c r="GF9" s="293">
        <f>CHOOSE(WEEKDAY(GF10,2),"L","M","MI","J","V","S","D")</f>
        <v/>
      </c>
      <c r="GG9" s="293">
        <f>CHOOSE(WEEKDAY(GG10,2),"L","M","MI","J","V","S","D")</f>
        <v/>
      </c>
      <c r="GH9" s="293">
        <f>CHOOSE(WEEKDAY(GH10,2),"L","M","MI","J","V","S","D")</f>
        <v/>
      </c>
      <c r="GI9" s="293">
        <f>CHOOSE(WEEKDAY(GI10,2),"L","M","MI","J","V","S","D")</f>
        <v/>
      </c>
      <c r="GJ9" s="293">
        <f>CHOOSE(WEEKDAY(GJ10,2),"L","M","MI","J","V","S","D")</f>
        <v/>
      </c>
      <c r="GK9" s="293">
        <f>CHOOSE(WEEKDAY(GK10,2),"L","M","MI","J","V","S","D")</f>
        <v/>
      </c>
      <c r="GL9" s="293">
        <f>CHOOSE(WEEKDAY(GL10,2),"L","M","MI","J","V","S","D")</f>
        <v/>
      </c>
      <c r="GM9" s="293">
        <f>CHOOSE(WEEKDAY(GM10,2),"L","M","MI","J","V","S","D")</f>
        <v/>
      </c>
      <c r="GN9" s="293">
        <f>CHOOSE(WEEKDAY(GN10,2),"L","M","MI","J","V","S","D")</f>
        <v/>
      </c>
      <c r="GO9" s="293">
        <f>CHOOSE(WEEKDAY(GO10,2),"L","M","MI","J","V","S","D")</f>
        <v/>
      </c>
      <c r="GP9" s="293">
        <f>CHOOSE(WEEKDAY(GP10,2),"L","M","MI","J","V","S","D")</f>
        <v/>
      </c>
      <c r="GQ9" s="293">
        <f>CHOOSE(WEEKDAY(GQ10,2),"L","M","MI","J","V","S","D")</f>
        <v/>
      </c>
      <c r="GR9" s="218" t="n"/>
      <c r="GS9" s="31" t="n"/>
      <c r="GT9" s="218" t="n"/>
      <c r="GU9" s="218" t="n"/>
    </row>
    <row r="10" ht="15" customHeight="1" s="371">
      <c r="A10" s="218" t="n"/>
      <c r="B10" s="218" t="n"/>
      <c r="C10" s="218" t="n"/>
      <c r="D10" s="218" t="n"/>
      <c r="E10" s="218" t="n"/>
      <c r="F10" s="218" t="n"/>
      <c r="G10" s="218" t="n"/>
      <c r="H10" s="218" t="n"/>
      <c r="I10" s="218" t="n"/>
      <c r="J10" s="290" t="inlineStr">
        <is>
          <t>FECHA</t>
        </is>
      </c>
      <c r="K10" s="294">
        <f>CARATULA!$C$27</f>
        <v/>
      </c>
      <c r="L10" s="294">
        <f>K10+1</f>
        <v/>
      </c>
      <c r="M10" s="294">
        <f>L10+1</f>
        <v/>
      </c>
      <c r="N10" s="294">
        <f>M10+1</f>
        <v/>
      </c>
      <c r="O10" s="294">
        <f>N10+1</f>
        <v/>
      </c>
      <c r="P10" s="294">
        <f>O10+1</f>
        <v/>
      </c>
      <c r="Q10" s="294">
        <f>P10+1</f>
        <v/>
      </c>
      <c r="R10" s="294">
        <f>Q10+1</f>
        <v/>
      </c>
      <c r="S10" s="294">
        <f>R10+1</f>
        <v/>
      </c>
      <c r="T10" s="294">
        <f>S10+1</f>
        <v/>
      </c>
      <c r="U10" s="294">
        <f>T10+1</f>
        <v/>
      </c>
      <c r="V10" s="294">
        <f>U10+1</f>
        <v/>
      </c>
      <c r="W10" s="294">
        <f>V10+1</f>
        <v/>
      </c>
      <c r="X10" s="294">
        <f>W10+1</f>
        <v/>
      </c>
      <c r="Y10" s="294">
        <f>X10+1</f>
        <v/>
      </c>
      <c r="Z10" s="294">
        <f>Y10+1</f>
        <v/>
      </c>
      <c r="AA10" s="294">
        <f>Z10+1</f>
        <v/>
      </c>
      <c r="AB10" s="294">
        <f>AA10+1</f>
        <v/>
      </c>
      <c r="AC10" s="294">
        <f>AB10+1</f>
        <v/>
      </c>
      <c r="AD10" s="294">
        <f>AC10+1</f>
        <v/>
      </c>
      <c r="AE10" s="294">
        <f>AD10+1</f>
        <v/>
      </c>
      <c r="AF10" s="294">
        <f>AE10+1</f>
        <v/>
      </c>
      <c r="AG10" s="294">
        <f>AF10+1</f>
        <v/>
      </c>
      <c r="AH10" s="294">
        <f>AG10+1</f>
        <v/>
      </c>
      <c r="AI10" s="294">
        <f>AH10+1</f>
        <v/>
      </c>
      <c r="AJ10" s="294">
        <f>AI10+1</f>
        <v/>
      </c>
      <c r="AK10" s="294">
        <f>AJ10+1</f>
        <v/>
      </c>
      <c r="AL10" s="294">
        <f>AK10+1</f>
        <v/>
      </c>
      <c r="AM10" s="294">
        <f>AL10+1</f>
        <v/>
      </c>
      <c r="AN10" s="294">
        <f>AM10+1</f>
        <v/>
      </c>
      <c r="AO10" s="294">
        <f>AN10+1</f>
        <v/>
      </c>
      <c r="AP10" s="294">
        <f>AO10+1</f>
        <v/>
      </c>
      <c r="AQ10" s="294">
        <f>AP10+1</f>
        <v/>
      </c>
      <c r="AR10" s="294">
        <f>AQ10+1</f>
        <v/>
      </c>
      <c r="AS10" s="294">
        <f>AR10+1</f>
        <v/>
      </c>
      <c r="AT10" s="294">
        <f>AS10+1</f>
        <v/>
      </c>
      <c r="AU10" s="294">
        <f>AT10+1</f>
        <v/>
      </c>
      <c r="AV10" s="294">
        <f>AU10+1</f>
        <v/>
      </c>
      <c r="AW10" s="294">
        <f>AV10+1</f>
        <v/>
      </c>
      <c r="AX10" s="294">
        <f>AW10+1</f>
        <v/>
      </c>
      <c r="AY10" s="294">
        <f>AX10+1</f>
        <v/>
      </c>
      <c r="AZ10" s="294">
        <f>AY10+1</f>
        <v/>
      </c>
      <c r="BA10" s="294">
        <f>AZ10+1</f>
        <v/>
      </c>
      <c r="BB10" s="294">
        <f>BA10+1</f>
        <v/>
      </c>
      <c r="BC10" s="294">
        <f>BB10+1</f>
        <v/>
      </c>
      <c r="BD10" s="294">
        <f>BC10+1</f>
        <v/>
      </c>
      <c r="BE10" s="294">
        <f>BD10+1</f>
        <v/>
      </c>
      <c r="BF10" s="294">
        <f>BE10+1</f>
        <v/>
      </c>
      <c r="BG10" s="294">
        <f>BF10+1</f>
        <v/>
      </c>
      <c r="BH10" s="294">
        <f>BG10+1</f>
        <v/>
      </c>
      <c r="BI10" s="294">
        <f>BH10+1</f>
        <v/>
      </c>
      <c r="BJ10" s="294">
        <f>BI10+1</f>
        <v/>
      </c>
      <c r="BK10" s="294">
        <f>BJ10+1</f>
        <v/>
      </c>
      <c r="BL10" s="294">
        <f>BK10+1</f>
        <v/>
      </c>
      <c r="BM10" s="294">
        <f>BL10+1</f>
        <v/>
      </c>
      <c r="BN10" s="294">
        <f>BM10+1</f>
        <v/>
      </c>
      <c r="BO10" s="294">
        <f>BN10+1</f>
        <v/>
      </c>
      <c r="BP10" s="294">
        <f>BO10+1</f>
        <v/>
      </c>
      <c r="BQ10" s="294">
        <f>BP10+1</f>
        <v/>
      </c>
      <c r="BR10" s="294">
        <f>BQ10+1</f>
        <v/>
      </c>
      <c r="BS10" s="294">
        <f>BR10+1</f>
        <v/>
      </c>
      <c r="BT10" s="294">
        <f>BS10+1</f>
        <v/>
      </c>
      <c r="BU10" s="294">
        <f>BT10+1</f>
        <v/>
      </c>
      <c r="BV10" s="294">
        <f>BU10+1</f>
        <v/>
      </c>
      <c r="BW10" s="294">
        <f>BV10+1</f>
        <v/>
      </c>
      <c r="BX10" s="294">
        <f>BW10+1</f>
        <v/>
      </c>
      <c r="BY10" s="294">
        <f>BX10+1</f>
        <v/>
      </c>
      <c r="BZ10" s="294">
        <f>BY10+1</f>
        <v/>
      </c>
      <c r="CA10" s="294">
        <f>BZ10+1</f>
        <v/>
      </c>
      <c r="CB10" s="294">
        <f>CA10+1</f>
        <v/>
      </c>
      <c r="CC10" s="294">
        <f>CB10+1</f>
        <v/>
      </c>
      <c r="CD10" s="294">
        <f>CC10+1</f>
        <v/>
      </c>
      <c r="CE10" s="294">
        <f>CD10+1</f>
        <v/>
      </c>
      <c r="CF10" s="294">
        <f>CE10+1</f>
        <v/>
      </c>
      <c r="CG10" s="294">
        <f>CF10+1</f>
        <v/>
      </c>
      <c r="CH10" s="294">
        <f>CG10+1</f>
        <v/>
      </c>
      <c r="CI10" s="294">
        <f>CH10+1</f>
        <v/>
      </c>
      <c r="CJ10" s="294">
        <f>CI10+1</f>
        <v/>
      </c>
      <c r="CK10" s="294">
        <f>CJ10+1</f>
        <v/>
      </c>
      <c r="CL10" s="294">
        <f>CK10+1</f>
        <v/>
      </c>
      <c r="CM10" s="294">
        <f>CL10+1</f>
        <v/>
      </c>
      <c r="CN10" s="294">
        <f>CM10+1</f>
        <v/>
      </c>
      <c r="CO10" s="294">
        <f>CN10+1</f>
        <v/>
      </c>
      <c r="CP10" s="294">
        <f>CO10+1</f>
        <v/>
      </c>
      <c r="CQ10" s="294">
        <f>CP10+1</f>
        <v/>
      </c>
      <c r="CR10" s="294">
        <f>CQ10+1</f>
        <v/>
      </c>
      <c r="CS10" s="294">
        <f>CR10+1</f>
        <v/>
      </c>
      <c r="CT10" s="294">
        <f>CS10+1</f>
        <v/>
      </c>
      <c r="CU10" s="294">
        <f>CT10+1</f>
        <v/>
      </c>
      <c r="CV10" s="294">
        <f>CU10+1</f>
        <v/>
      </c>
      <c r="CW10" s="294">
        <f>CV10+1</f>
        <v/>
      </c>
      <c r="CX10" s="294">
        <f>CW10+1</f>
        <v/>
      </c>
      <c r="CY10" s="294">
        <f>CX10+1</f>
        <v/>
      </c>
      <c r="CZ10" s="294">
        <f>CY10+1</f>
        <v/>
      </c>
      <c r="DA10" s="294">
        <f>CZ10+1</f>
        <v/>
      </c>
      <c r="DB10" s="294">
        <f>DA10+1</f>
        <v/>
      </c>
      <c r="DC10" s="294">
        <f>DB10+1</f>
        <v/>
      </c>
      <c r="DD10" s="294">
        <f>DC10+1</f>
        <v/>
      </c>
      <c r="DE10" s="294">
        <f>DD10+1</f>
        <v/>
      </c>
      <c r="DF10" s="294">
        <f>DE10+1</f>
        <v/>
      </c>
      <c r="DG10" s="294">
        <f>DF10+1</f>
        <v/>
      </c>
      <c r="DH10" s="294">
        <f>DG10+1</f>
        <v/>
      </c>
      <c r="DI10" s="294">
        <f>DH10+1</f>
        <v/>
      </c>
      <c r="DJ10" s="294">
        <f>DI10+1</f>
        <v/>
      </c>
      <c r="DK10" s="294">
        <f>DJ10+1</f>
        <v/>
      </c>
      <c r="DL10" s="294">
        <f>DK10+1</f>
        <v/>
      </c>
      <c r="DM10" s="294">
        <f>DL10+1</f>
        <v/>
      </c>
      <c r="DN10" s="294">
        <f>DM10+1</f>
        <v/>
      </c>
      <c r="DO10" s="294">
        <f>DN10+1</f>
        <v/>
      </c>
      <c r="DP10" s="294">
        <f>DO10+1</f>
        <v/>
      </c>
      <c r="DQ10" s="294">
        <f>DP10+1</f>
        <v/>
      </c>
      <c r="DR10" s="294">
        <f>DQ10+1</f>
        <v/>
      </c>
      <c r="DS10" s="294">
        <f>DR10+1</f>
        <v/>
      </c>
      <c r="DT10" s="294">
        <f>DS10+1</f>
        <v/>
      </c>
      <c r="DU10" s="294">
        <f>DT10+1</f>
        <v/>
      </c>
      <c r="DV10" s="294">
        <f>DU10+1</f>
        <v/>
      </c>
      <c r="DW10" s="294">
        <f>DV10+1</f>
        <v/>
      </c>
      <c r="DX10" s="294">
        <f>DW10+1</f>
        <v/>
      </c>
      <c r="DY10" s="294">
        <f>DX10+1</f>
        <v/>
      </c>
      <c r="DZ10" s="294">
        <f>DY10+1</f>
        <v/>
      </c>
      <c r="EA10" s="294">
        <f>DZ10+1</f>
        <v/>
      </c>
      <c r="EB10" s="294">
        <f>EA10+1</f>
        <v/>
      </c>
      <c r="EC10" s="294">
        <f>EB10+1</f>
        <v/>
      </c>
      <c r="ED10" s="294">
        <f>EC10+1</f>
        <v/>
      </c>
      <c r="EE10" s="294">
        <f>ED10+1</f>
        <v/>
      </c>
      <c r="EF10" s="294">
        <f>EE10+1</f>
        <v/>
      </c>
      <c r="EG10" s="294">
        <f>EF10+1</f>
        <v/>
      </c>
      <c r="EH10" s="294">
        <f>EG10+1</f>
        <v/>
      </c>
      <c r="EI10" s="294">
        <f>EH10+1</f>
        <v/>
      </c>
      <c r="EJ10" s="294">
        <f>EI10+1</f>
        <v/>
      </c>
      <c r="EK10" s="294">
        <f>EJ10+1</f>
        <v/>
      </c>
      <c r="EL10" s="294">
        <f>EK10+1</f>
        <v/>
      </c>
      <c r="EM10" s="294">
        <f>EL10+1</f>
        <v/>
      </c>
      <c r="EN10" s="294">
        <f>EM10+1</f>
        <v/>
      </c>
      <c r="EO10" s="294">
        <f>EN10+1</f>
        <v/>
      </c>
      <c r="EP10" s="294">
        <f>EO10+1</f>
        <v/>
      </c>
      <c r="EQ10" s="294">
        <f>EP10+1</f>
        <v/>
      </c>
      <c r="ER10" s="294">
        <f>EQ10+1</f>
        <v/>
      </c>
      <c r="ES10" s="294">
        <f>ER10+1</f>
        <v/>
      </c>
      <c r="ET10" s="294">
        <f>ES10+1</f>
        <v/>
      </c>
      <c r="EU10" s="294">
        <f>ET10+1</f>
        <v/>
      </c>
      <c r="EV10" s="294">
        <f>EU10+1</f>
        <v/>
      </c>
      <c r="EW10" s="294">
        <f>EV10+1</f>
        <v/>
      </c>
      <c r="EX10" s="294">
        <f>EW10+1</f>
        <v/>
      </c>
      <c r="EY10" s="294">
        <f>EX10+1</f>
        <v/>
      </c>
      <c r="EZ10" s="294">
        <f>EY10+1</f>
        <v/>
      </c>
      <c r="FA10" s="294">
        <f>EZ10+1</f>
        <v/>
      </c>
      <c r="FB10" s="294">
        <f>FA10+1</f>
        <v/>
      </c>
      <c r="FC10" s="294">
        <f>FB10+1</f>
        <v/>
      </c>
      <c r="FD10" s="294">
        <f>FC10+1</f>
        <v/>
      </c>
      <c r="FE10" s="294">
        <f>FD10+1</f>
        <v/>
      </c>
      <c r="FF10" s="294">
        <f>FE10+1</f>
        <v/>
      </c>
      <c r="FG10" s="294">
        <f>FF10+1</f>
        <v/>
      </c>
      <c r="FH10" s="294">
        <f>FG10+1</f>
        <v/>
      </c>
      <c r="FI10" s="294">
        <f>FH10+1</f>
        <v/>
      </c>
      <c r="FJ10" s="294">
        <f>FI10+1</f>
        <v/>
      </c>
      <c r="FK10" s="294">
        <f>FJ10+1</f>
        <v/>
      </c>
      <c r="FL10" s="294">
        <f>FK10+1</f>
        <v/>
      </c>
      <c r="FM10" s="294">
        <f>FL10+1</f>
        <v/>
      </c>
      <c r="FN10" s="294">
        <f>FM10+1</f>
        <v/>
      </c>
      <c r="FO10" s="294">
        <f>FN10+1</f>
        <v/>
      </c>
      <c r="FP10" s="294">
        <f>FO10+1</f>
        <v/>
      </c>
      <c r="FQ10" s="294">
        <f>FP10+1</f>
        <v/>
      </c>
      <c r="FR10" s="294">
        <f>FQ10+1</f>
        <v/>
      </c>
      <c r="FS10" s="294">
        <f>FR10+1</f>
        <v/>
      </c>
      <c r="FT10" s="294">
        <f>FS10+1</f>
        <v/>
      </c>
      <c r="FU10" s="294">
        <f>FT10+1</f>
        <v/>
      </c>
      <c r="FV10" s="294">
        <f>FU10+1</f>
        <v/>
      </c>
      <c r="FW10" s="294">
        <f>FV10+1</f>
        <v/>
      </c>
      <c r="FX10" s="294">
        <f>FW10+1</f>
        <v/>
      </c>
      <c r="FY10" s="294">
        <f>FX10+1</f>
        <v/>
      </c>
      <c r="FZ10" s="294">
        <f>FY10+1</f>
        <v/>
      </c>
      <c r="GA10" s="294">
        <f>FZ10+1</f>
        <v/>
      </c>
      <c r="GB10" s="294">
        <f>GA10+1</f>
        <v/>
      </c>
      <c r="GC10" s="294">
        <f>GB10+1</f>
        <v/>
      </c>
      <c r="GD10" s="294">
        <f>GC10+1</f>
        <v/>
      </c>
      <c r="GE10" s="294">
        <f>GD10+1</f>
        <v/>
      </c>
      <c r="GF10" s="294">
        <f>GE10+1</f>
        <v/>
      </c>
      <c r="GG10" s="294">
        <f>GF10+1</f>
        <v/>
      </c>
      <c r="GH10" s="294">
        <f>GG10+1</f>
        <v/>
      </c>
      <c r="GI10" s="294">
        <f>GH10+1</f>
        <v/>
      </c>
      <c r="GJ10" s="294">
        <f>GI10+1</f>
        <v/>
      </c>
      <c r="GK10" s="294">
        <f>GJ10+1</f>
        <v/>
      </c>
      <c r="GL10" s="294">
        <f>GK10+1</f>
        <v/>
      </c>
      <c r="GM10" s="294">
        <f>GL10+1</f>
        <v/>
      </c>
      <c r="GN10" s="294">
        <f>GM10+1</f>
        <v/>
      </c>
      <c r="GO10" s="294">
        <f>GN10+1</f>
        <v/>
      </c>
      <c r="GP10" s="294">
        <f>GO10+1</f>
        <v/>
      </c>
      <c r="GQ10" s="294">
        <f>GP10+1</f>
        <v/>
      </c>
      <c r="GR10" s="218" t="n"/>
      <c r="GS10" s="33" t="n"/>
      <c r="GT10" s="218" t="n"/>
      <c r="GU10" s="218" t="n"/>
    </row>
    <row r="11" ht="25.5" customHeight="1" s="371">
      <c r="A11" s="156" t="inlineStr">
        <is>
          <t>CLAVE</t>
        </is>
      </c>
      <c r="B11" s="156" t="inlineStr">
        <is>
          <t>PARTIDA</t>
        </is>
      </c>
      <c r="C11" s="4" t="n"/>
      <c r="D11" s="156" t="inlineStr">
        <is>
          <t>DESCRIPCIÓN DEL CONCEPTO</t>
        </is>
      </c>
      <c r="E11" s="156" t="inlineStr">
        <is>
          <t>IMPORTE</t>
        </is>
      </c>
      <c r="F11" s="156" t="inlineStr">
        <is>
          <t>INICIO</t>
        </is>
      </c>
      <c r="G11" s="156" t="inlineStr">
        <is>
          <t>FIN</t>
        </is>
      </c>
      <c r="H11" s="156" t="inlineStr">
        <is>
          <t>DÍAS</t>
        </is>
      </c>
      <c r="I11" s="156" t="inlineStr">
        <is>
          <t>AVANCE %</t>
        </is>
      </c>
      <c r="J11" s="156" t="inlineStr">
        <is>
          <t>ESTADO</t>
        </is>
      </c>
      <c r="K11" s="218" t="n"/>
      <c r="L11" s="218" t="n"/>
      <c r="M11" s="218" t="n"/>
      <c r="N11" s="218" t="n"/>
      <c r="O11" s="218" t="n"/>
      <c r="P11" s="218" t="n"/>
      <c r="Q11" s="218" t="n"/>
      <c r="R11" s="218" t="n"/>
      <c r="S11" s="218" t="n"/>
      <c r="T11" s="218" t="n"/>
      <c r="U11" s="218" t="n"/>
      <c r="V11" s="218" t="n"/>
      <c r="W11" s="218" t="n"/>
      <c r="X11" s="218" t="n"/>
      <c r="Y11" s="218" t="n"/>
      <c r="Z11" s="218" t="n"/>
      <c r="AA11" s="218" t="n"/>
      <c r="AB11" s="218" t="n"/>
      <c r="AC11" s="218" t="n"/>
      <c r="AD11" s="218" t="n"/>
      <c r="AE11" s="218" t="n"/>
      <c r="AF11" s="218" t="n"/>
      <c r="AG11" s="218" t="n"/>
      <c r="AH11" s="218" t="n"/>
      <c r="AI11" s="218" t="n"/>
      <c r="AJ11" s="218" t="n"/>
      <c r="AK11" s="218" t="n"/>
      <c r="AL11" s="218" t="n"/>
      <c r="AM11" s="218" t="n"/>
      <c r="AN11" s="218" t="n"/>
      <c r="AO11" s="218" t="n"/>
      <c r="AP11" s="218" t="n"/>
      <c r="AQ11" s="218" t="n"/>
      <c r="AR11" s="218" t="n"/>
      <c r="AS11" s="218" t="n"/>
      <c r="AT11" s="218" t="n"/>
      <c r="AU11" s="218" t="n"/>
      <c r="AV11" s="218" t="n"/>
      <c r="AW11" s="218" t="n"/>
      <c r="AX11" s="218" t="n"/>
      <c r="AY11" s="218" t="n"/>
      <c r="AZ11" s="218" t="n"/>
      <c r="BA11" s="218" t="n"/>
      <c r="BB11" s="218" t="n"/>
      <c r="BC11" s="218" t="n"/>
      <c r="BD11" s="218" t="n"/>
      <c r="BE11" s="218" t="n"/>
      <c r="BF11" s="218" t="n"/>
      <c r="BG11" s="218" t="n"/>
      <c r="BH11" s="218" t="n"/>
      <c r="BI11" s="218" t="n"/>
      <c r="BJ11" s="218" t="n"/>
      <c r="BK11" s="218" t="n"/>
      <c r="BL11" s="218" t="n"/>
      <c r="BM11" s="218" t="n"/>
      <c r="BN11" s="218" t="n"/>
      <c r="BO11" s="218" t="n"/>
      <c r="BP11" s="218" t="n"/>
      <c r="BQ11" s="218" t="n"/>
      <c r="BR11" s="218" t="n"/>
      <c r="BS11" s="218" t="n"/>
      <c r="BT11" s="218" t="n"/>
      <c r="BU11" s="218" t="n"/>
      <c r="BV11" s="218" t="n"/>
      <c r="BW11" s="218" t="n"/>
      <c r="BX11" s="218" t="n"/>
      <c r="BY11" s="218" t="n"/>
      <c r="BZ11" s="218" t="n"/>
      <c r="CA11" s="218" t="n"/>
      <c r="CB11" s="218" t="n"/>
      <c r="CC11" s="218" t="n"/>
      <c r="CD11" s="218" t="n"/>
      <c r="CE11" s="218" t="n"/>
      <c r="CF11" s="218" t="n"/>
      <c r="CG11" s="218" t="n"/>
      <c r="CH11" s="218" t="n"/>
      <c r="CI11" s="218" t="n"/>
      <c r="CJ11" s="218" t="n"/>
      <c r="CK11" s="218" t="n"/>
      <c r="CL11" s="218" t="n"/>
      <c r="CM11" s="218" t="n"/>
      <c r="CN11" s="218" t="n"/>
      <c r="CO11" s="218" t="n"/>
      <c r="CP11" s="218" t="n"/>
      <c r="CQ11" s="218" t="n"/>
      <c r="CR11" s="218" t="n"/>
      <c r="CS11" s="218" t="n"/>
      <c r="CT11" s="218" t="n"/>
      <c r="CU11" s="218" t="n"/>
      <c r="CV11" s="218" t="n"/>
      <c r="CW11" s="218" t="n"/>
      <c r="CX11" s="218" t="n"/>
      <c r="CY11" s="218" t="n"/>
      <c r="CZ11" s="218" t="n"/>
      <c r="DA11" s="218" t="n"/>
      <c r="DB11" s="218" t="n"/>
      <c r="DC11" s="218" t="n"/>
      <c r="DD11" s="218" t="n"/>
      <c r="DE11" s="218" t="n"/>
      <c r="DF11" s="218" t="n"/>
      <c r="DG11" s="218" t="n"/>
      <c r="DH11" s="218" t="n"/>
      <c r="DI11" s="218" t="n"/>
      <c r="DJ11" s="218" t="n"/>
      <c r="DK11" s="218" t="n"/>
      <c r="DL11" s="218" t="n"/>
      <c r="DM11" s="218" t="n"/>
      <c r="DN11" s="218" t="n"/>
      <c r="DO11" s="218" t="n"/>
      <c r="DP11" s="218" t="n"/>
      <c r="DQ11" s="218" t="n"/>
      <c r="DR11" s="218" t="n"/>
      <c r="DS11" s="218" t="n"/>
      <c r="DT11" s="218" t="n"/>
      <c r="DU11" s="218" t="n"/>
      <c r="DV11" s="218" t="n"/>
      <c r="DW11" s="218" t="n"/>
      <c r="DX11" s="218" t="n"/>
      <c r="DY11" s="218" t="n"/>
      <c r="DZ11" s="218" t="n"/>
      <c r="EA11" s="218" t="n"/>
      <c r="EB11" s="218" t="n"/>
      <c r="EC11" s="218" t="n"/>
      <c r="ED11" s="218" t="n"/>
      <c r="EE11" s="218" t="n"/>
      <c r="EF11" s="218" t="n"/>
      <c r="EG11" s="218" t="n"/>
      <c r="EH11" s="218" t="n"/>
      <c r="EI11" s="218" t="n"/>
      <c r="EJ11" s="218" t="n"/>
      <c r="EK11" s="218" t="n"/>
      <c r="EL11" s="218" t="n"/>
      <c r="EM11" s="218" t="n"/>
      <c r="EN11" s="218" t="n"/>
      <c r="EO11" s="218" t="n"/>
      <c r="EP11" s="218" t="n"/>
      <c r="EQ11" s="218" t="n"/>
      <c r="ER11" s="218" t="n"/>
      <c r="ES11" s="218" t="n"/>
      <c r="ET11" s="218" t="n"/>
      <c r="EU11" s="218" t="n"/>
      <c r="EV11" s="218" t="n"/>
      <c r="EW11" s="218" t="n"/>
      <c r="EX11" s="218" t="n"/>
      <c r="EY11" s="218" t="n"/>
      <c r="EZ11" s="218" t="n"/>
      <c r="FA11" s="218" t="n"/>
      <c r="FB11" s="218" t="n"/>
      <c r="FC11" s="218" t="n"/>
      <c r="FD11" s="218" t="n"/>
      <c r="FE11" s="218" t="n"/>
      <c r="FF11" s="218" t="n"/>
      <c r="FG11" s="218" t="n"/>
      <c r="FH11" s="218" t="n"/>
      <c r="FI11" s="218" t="n"/>
      <c r="FJ11" s="218" t="n"/>
      <c r="FK11" s="218" t="n"/>
      <c r="FL11" s="218" t="n"/>
      <c r="FM11" s="218" t="n"/>
      <c r="FN11" s="218" t="n"/>
      <c r="FO11" s="218" t="n"/>
      <c r="FP11" s="218" t="n"/>
      <c r="FQ11" s="218" t="n"/>
      <c r="FR11" s="218" t="n"/>
      <c r="FS11" s="218" t="n"/>
      <c r="FT11" s="218" t="n"/>
      <c r="FU11" s="218" t="n"/>
      <c r="FV11" s="218" t="n"/>
      <c r="FW11" s="218" t="n"/>
      <c r="FX11" s="218" t="n"/>
      <c r="FY11" s="218" t="n"/>
      <c r="FZ11" s="218" t="n"/>
      <c r="GA11" s="218" t="n"/>
      <c r="GB11" s="218" t="n"/>
      <c r="GC11" s="218" t="n"/>
      <c r="GD11" s="218" t="n"/>
      <c r="GE11" s="218" t="n"/>
      <c r="GF11" s="218" t="n"/>
      <c r="GG11" s="218" t="n"/>
      <c r="GH11" s="218" t="n"/>
      <c r="GI11" s="218" t="n"/>
      <c r="GJ11" s="218" t="n"/>
      <c r="GK11" s="218" t="n"/>
      <c r="GL11" s="218" t="n"/>
      <c r="GM11" s="218" t="n"/>
      <c r="GN11" s="218" t="n"/>
      <c r="GO11" s="218" t="n"/>
      <c r="GP11" s="218" t="n"/>
      <c r="GQ11" s="218" t="n"/>
      <c r="GR11" s="218" t="n"/>
      <c r="GS11" s="31" t="n"/>
      <c r="GT11" s="218" t="n"/>
      <c r="GU11" s="218" t="n"/>
    </row>
    <row r="12">
      <c r="A12" s="295">
        <f>IF(PRESUPUESTO!A12="","",PRESUPUESTO!A12)</f>
        <v/>
      </c>
      <c r="B12" s="296">
        <f>PRESUPUESTO!A10</f>
        <v/>
      </c>
      <c r="C12" s="297">
        <f>PRESUPUESTO!A11</f>
        <v/>
      </c>
      <c r="D12" s="42">
        <f>IF(PRESUPUESTO!B12="","",PRESUPUESTO!B12)</f>
        <v/>
      </c>
      <c r="E12" s="298">
        <f>IF(PRESUPUESTO!G12="",0,PRESUPUESTO!G12)</f>
        <v/>
      </c>
      <c r="F12" s="299" t="n">
        <v>46251</v>
      </c>
      <c r="G12" s="299" t="n">
        <v>46265</v>
      </c>
      <c r="H12" s="295">
        <f>IF(OR(F12="",G12=""),"",G12-F12+1)</f>
        <v/>
      </c>
      <c r="I12" s="300" t="n">
        <v>0</v>
      </c>
      <c r="J12" s="301" t="inlineStr">
        <is>
          <t>Planeado</t>
        </is>
      </c>
      <c r="K12" s="302" t="n"/>
      <c r="L12" s="302" t="n"/>
      <c r="M12" s="302" t="n"/>
      <c r="N12" s="302" t="n"/>
      <c r="O12" s="302" t="n"/>
      <c r="P12" s="302" t="n"/>
      <c r="Q12" s="302" t="n"/>
      <c r="R12" s="302" t="n"/>
      <c r="S12" s="302" t="n"/>
      <c r="T12" s="302" t="n"/>
      <c r="U12" s="302" t="n"/>
      <c r="V12" s="302" t="n"/>
      <c r="W12" s="302" t="n"/>
      <c r="X12" s="302" t="n"/>
      <c r="Y12" s="302" t="n"/>
      <c r="Z12" s="302" t="n"/>
      <c r="AA12" s="302" t="n"/>
      <c r="AB12" s="302" t="n"/>
      <c r="AC12" s="302" t="n"/>
      <c r="AD12" s="302" t="n"/>
      <c r="AE12" s="302" t="n"/>
      <c r="AF12" s="302" t="n"/>
      <c r="AG12" s="302" t="n"/>
      <c r="AH12" s="302" t="n"/>
      <c r="AI12" s="302" t="n"/>
      <c r="AJ12" s="302" t="n"/>
      <c r="AK12" s="302" t="n"/>
      <c r="AL12" s="302" t="n"/>
      <c r="AM12" s="302" t="n"/>
      <c r="AN12" s="302" t="n"/>
      <c r="AO12" s="302" t="n"/>
      <c r="AP12" s="302" t="n"/>
      <c r="AQ12" s="302" t="n"/>
      <c r="AR12" s="302" t="n"/>
      <c r="AS12" s="302" t="n"/>
      <c r="AT12" s="302" t="n"/>
      <c r="AU12" s="302" t="n"/>
      <c r="AV12" s="302" t="n"/>
      <c r="AW12" s="302" t="n"/>
      <c r="AX12" s="302" t="n"/>
      <c r="AY12" s="302" t="n"/>
      <c r="AZ12" s="302" t="n"/>
      <c r="BA12" s="302" t="n"/>
      <c r="BB12" s="302" t="n"/>
      <c r="BC12" s="302" t="n"/>
      <c r="BD12" s="302" t="n"/>
      <c r="BE12" s="302" t="n"/>
      <c r="BF12" s="302" t="n"/>
      <c r="BG12" s="302" t="n"/>
      <c r="BH12" s="302" t="n"/>
      <c r="BI12" s="302" t="n"/>
      <c r="BJ12" s="302" t="n"/>
      <c r="BK12" s="302" t="n"/>
      <c r="BL12" s="302" t="n"/>
      <c r="BM12" s="302" t="n"/>
      <c r="BN12" s="302" t="n"/>
      <c r="BO12" s="302" t="n"/>
      <c r="BP12" s="302" t="n"/>
      <c r="BQ12" s="302" t="n"/>
      <c r="BR12" s="302" t="n"/>
      <c r="BS12" s="302" t="n"/>
      <c r="BT12" s="302" t="n"/>
      <c r="BU12" s="302" t="n"/>
      <c r="BV12" s="302" t="n"/>
      <c r="BW12" s="302" t="n"/>
      <c r="BX12" s="302" t="n"/>
      <c r="BY12" s="302" t="n"/>
      <c r="BZ12" s="302" t="n"/>
      <c r="CA12" s="302" t="n"/>
      <c r="CB12" s="302" t="n"/>
      <c r="CC12" s="302" t="n"/>
      <c r="CD12" s="302" t="n"/>
      <c r="CE12" s="302" t="n"/>
      <c r="CF12" s="302" t="n"/>
      <c r="CG12" s="302" t="n"/>
      <c r="CH12" s="302" t="n"/>
      <c r="CI12" s="302" t="n"/>
      <c r="CJ12" s="302" t="n"/>
      <c r="CK12" s="302" t="n"/>
      <c r="CL12" s="302" t="n"/>
      <c r="CM12" s="302" t="n"/>
      <c r="CN12" s="302" t="n"/>
      <c r="CO12" s="302" t="n"/>
      <c r="CP12" s="302" t="n"/>
      <c r="CQ12" s="302" t="n"/>
      <c r="CR12" s="302" t="n"/>
      <c r="CS12" s="302" t="n"/>
      <c r="CT12" s="302" t="n"/>
      <c r="CU12" s="302" t="n"/>
      <c r="CV12" s="302" t="n"/>
      <c r="CW12" s="302" t="n"/>
      <c r="CX12" s="302" t="n"/>
      <c r="CY12" s="302" t="n"/>
      <c r="CZ12" s="302" t="n"/>
      <c r="DA12" s="302" t="n"/>
      <c r="DB12" s="302" t="n"/>
      <c r="DC12" s="302" t="n"/>
      <c r="DD12" s="302" t="n"/>
      <c r="DE12" s="302" t="n"/>
      <c r="DF12" s="302" t="n"/>
      <c r="DG12" s="302" t="n"/>
      <c r="DH12" s="302" t="n"/>
      <c r="DI12" s="302" t="n"/>
      <c r="DJ12" s="302" t="n"/>
      <c r="DK12" s="302" t="n"/>
      <c r="DL12" s="302" t="n"/>
      <c r="DM12" s="302" t="n"/>
      <c r="DN12" s="302" t="n"/>
      <c r="DO12" s="302" t="n"/>
      <c r="DP12" s="302" t="n"/>
      <c r="DQ12" s="302" t="n"/>
      <c r="DR12" s="302" t="n"/>
      <c r="DS12" s="302" t="n"/>
      <c r="DT12" s="302" t="n"/>
      <c r="DU12" s="302" t="n"/>
      <c r="DV12" s="302" t="n"/>
      <c r="DW12" s="302" t="n"/>
      <c r="DX12" s="302" t="n"/>
      <c r="DY12" s="302" t="n"/>
      <c r="DZ12" s="302" t="n"/>
      <c r="EA12" s="302" t="n"/>
      <c r="EB12" s="302" t="n"/>
      <c r="EC12" s="302" t="n"/>
      <c r="ED12" s="302" t="n"/>
      <c r="EE12" s="302" t="n"/>
      <c r="EF12" s="302" t="n"/>
      <c r="EG12" s="302" t="n"/>
      <c r="EH12" s="302" t="n"/>
      <c r="EI12" s="302" t="n"/>
      <c r="EJ12" s="302" t="n"/>
      <c r="EK12" s="302" t="n"/>
      <c r="EL12" s="302" t="n"/>
      <c r="EM12" s="302" t="n"/>
      <c r="EN12" s="302" t="n"/>
      <c r="EO12" s="302" t="n"/>
      <c r="EP12" s="302" t="n"/>
      <c r="EQ12" s="302" t="n"/>
      <c r="ER12" s="302" t="n"/>
      <c r="ES12" s="302" t="n"/>
      <c r="ET12" s="302" t="n"/>
      <c r="EU12" s="302" t="n"/>
      <c r="EV12" s="302" t="n"/>
      <c r="EW12" s="302" t="n"/>
      <c r="EX12" s="302" t="n"/>
      <c r="EY12" s="302" t="n"/>
      <c r="EZ12" s="302" t="n"/>
      <c r="FA12" s="302" t="n"/>
      <c r="FB12" s="302" t="n"/>
      <c r="FC12" s="302" t="n"/>
      <c r="FD12" s="302" t="n"/>
      <c r="FE12" s="302" t="n"/>
      <c r="FF12" s="302" t="n"/>
      <c r="FG12" s="302" t="n"/>
      <c r="FH12" s="302" t="n"/>
      <c r="FI12" s="302" t="n"/>
      <c r="FJ12" s="302" t="n"/>
      <c r="FK12" s="302" t="n"/>
      <c r="FL12" s="302" t="n"/>
      <c r="FM12" s="302" t="n"/>
      <c r="FN12" s="302" t="n"/>
      <c r="FO12" s="302" t="n"/>
      <c r="FP12" s="302" t="n"/>
      <c r="FQ12" s="302" t="n"/>
      <c r="FR12" s="302" t="n"/>
      <c r="FS12" s="302" t="n"/>
      <c r="FT12" s="302" t="n"/>
      <c r="FU12" s="302" t="n"/>
      <c r="FV12" s="302" t="n"/>
      <c r="FW12" s="302" t="n"/>
      <c r="FX12" s="302" t="n"/>
      <c r="FY12" s="302" t="n"/>
      <c r="FZ12" s="302" t="n"/>
      <c r="GA12" s="302" t="n"/>
      <c r="GB12" s="302" t="n"/>
      <c r="GC12" s="302" t="n"/>
      <c r="GD12" s="302" t="n"/>
      <c r="GE12" s="302" t="n"/>
      <c r="GF12" s="302" t="n"/>
      <c r="GG12" s="302" t="n"/>
      <c r="GH12" s="302" t="n"/>
      <c r="GI12" s="302" t="n"/>
      <c r="GJ12" s="302" t="n"/>
      <c r="GK12" s="302" t="n"/>
      <c r="GL12" s="302" t="n"/>
      <c r="GM12" s="302" t="n"/>
      <c r="GN12" s="302" t="n"/>
      <c r="GO12" s="302" t="n"/>
      <c r="GP12" s="302" t="n"/>
      <c r="GQ12" s="302" t="n"/>
      <c r="GR12" s="72" t="n"/>
      <c r="GS12" s="33" t="n"/>
      <c r="GT12" s="72" t="n"/>
      <c r="GU12" s="72" t="n"/>
    </row>
    <row r="13">
      <c r="A13" s="295">
        <f>IF(PRESUPUESTO!A13="","",PRESUPUESTO!A13)</f>
        <v/>
      </c>
      <c r="B13" s="63">
        <f>PRESUPUESTO!A10</f>
        <v/>
      </c>
      <c r="C13" s="63">
        <f>PRESUPUESTO!A11</f>
        <v/>
      </c>
      <c r="D13" s="42">
        <f>IF(PRESUPUESTO!B13="","",PRESUPUESTO!B13)</f>
        <v/>
      </c>
      <c r="E13" s="298">
        <f>IF(PRESUPUESTO!G13="",0,PRESUPUESTO!G13)</f>
        <v/>
      </c>
      <c r="F13" s="299" t="n">
        <v>46254</v>
      </c>
      <c r="G13" s="299" t="n">
        <v>46270</v>
      </c>
      <c r="H13" s="295">
        <f>IF(OR(F13="",G13=""),"",G13-F13+1)</f>
        <v/>
      </c>
      <c r="I13" s="300" t="n">
        <v>0</v>
      </c>
      <c r="J13" s="301" t="inlineStr">
        <is>
          <t>Planeado</t>
        </is>
      </c>
      <c r="K13" s="302" t="n"/>
      <c r="L13" s="302" t="n"/>
      <c r="M13" s="302" t="n"/>
      <c r="N13" s="302" t="n"/>
      <c r="O13" s="302" t="n"/>
      <c r="P13" s="302" t="n"/>
      <c r="Q13" s="302" t="n"/>
      <c r="R13" s="302" t="n"/>
      <c r="S13" s="302" t="n"/>
      <c r="T13" s="302" t="n"/>
      <c r="U13" s="302" t="n"/>
      <c r="V13" s="302" t="n"/>
      <c r="W13" s="302" t="n"/>
      <c r="X13" s="302" t="n"/>
      <c r="Y13" s="302" t="n"/>
      <c r="Z13" s="302" t="n"/>
      <c r="AA13" s="302" t="n"/>
      <c r="AB13" s="302" t="n"/>
      <c r="AC13" s="302" t="n"/>
      <c r="AD13" s="302" t="n"/>
      <c r="AE13" s="302" t="n"/>
      <c r="AF13" s="302" t="n"/>
      <c r="AG13" s="302" t="n"/>
      <c r="AH13" s="302" t="n"/>
      <c r="AI13" s="302" t="n"/>
      <c r="AJ13" s="302" t="n"/>
      <c r="AK13" s="302" t="n"/>
      <c r="AL13" s="302" t="n"/>
      <c r="AM13" s="302" t="n"/>
      <c r="AN13" s="302" t="n"/>
      <c r="AO13" s="302" t="n"/>
      <c r="AP13" s="302" t="n"/>
      <c r="AQ13" s="302" t="n"/>
      <c r="AR13" s="302" t="n"/>
      <c r="AS13" s="302" t="n"/>
      <c r="AT13" s="302" t="n"/>
      <c r="AU13" s="302" t="n"/>
      <c r="AV13" s="302" t="n"/>
      <c r="AW13" s="302" t="n"/>
      <c r="AX13" s="302" t="n"/>
      <c r="AY13" s="302" t="n"/>
      <c r="AZ13" s="302" t="n"/>
      <c r="BA13" s="302" t="n"/>
      <c r="BB13" s="302" t="n"/>
      <c r="BC13" s="302" t="n"/>
      <c r="BD13" s="302" t="n"/>
      <c r="BE13" s="302" t="n"/>
      <c r="BF13" s="302" t="n"/>
      <c r="BG13" s="302" t="n"/>
      <c r="BH13" s="302" t="n"/>
      <c r="BI13" s="302" t="n"/>
      <c r="BJ13" s="302" t="n"/>
      <c r="BK13" s="302" t="n"/>
      <c r="BL13" s="302" t="n"/>
      <c r="BM13" s="302" t="n"/>
      <c r="BN13" s="302" t="n"/>
      <c r="BO13" s="302" t="n"/>
      <c r="BP13" s="302" t="n"/>
      <c r="BQ13" s="302" t="n"/>
      <c r="BR13" s="302" t="n"/>
      <c r="BS13" s="302" t="n"/>
      <c r="BT13" s="302" t="n"/>
      <c r="BU13" s="302" t="n"/>
      <c r="BV13" s="302" t="n"/>
      <c r="BW13" s="302" t="n"/>
      <c r="BX13" s="302" t="n"/>
      <c r="BY13" s="302" t="n"/>
      <c r="BZ13" s="302" t="n"/>
      <c r="CA13" s="302" t="n"/>
      <c r="CB13" s="302" t="n"/>
      <c r="CC13" s="302" t="n"/>
      <c r="CD13" s="302" t="n"/>
      <c r="CE13" s="302" t="n"/>
      <c r="CF13" s="302" t="n"/>
      <c r="CG13" s="302" t="n"/>
      <c r="CH13" s="302" t="n"/>
      <c r="CI13" s="302" t="n"/>
      <c r="CJ13" s="302" t="n"/>
      <c r="CK13" s="302" t="n"/>
      <c r="CL13" s="302" t="n"/>
      <c r="CM13" s="302" t="n"/>
      <c r="CN13" s="302" t="n"/>
      <c r="CO13" s="302" t="n"/>
      <c r="CP13" s="302" t="n"/>
      <c r="CQ13" s="302" t="n"/>
      <c r="CR13" s="302" t="n"/>
      <c r="CS13" s="302" t="n"/>
      <c r="CT13" s="302" t="n"/>
      <c r="CU13" s="302" t="n"/>
      <c r="CV13" s="302" t="n"/>
      <c r="CW13" s="302" t="n"/>
      <c r="CX13" s="302" t="n"/>
      <c r="CY13" s="302" t="n"/>
      <c r="CZ13" s="302" t="n"/>
      <c r="DA13" s="302" t="n"/>
      <c r="DB13" s="302" t="n"/>
      <c r="DC13" s="302" t="n"/>
      <c r="DD13" s="302" t="n"/>
      <c r="DE13" s="302" t="n"/>
      <c r="DF13" s="302" t="n"/>
      <c r="DG13" s="302" t="n"/>
      <c r="DH13" s="302" t="n"/>
      <c r="DI13" s="302" t="n"/>
      <c r="DJ13" s="302" t="n"/>
      <c r="DK13" s="302" t="n"/>
      <c r="DL13" s="302" t="n"/>
      <c r="DM13" s="302" t="n"/>
      <c r="DN13" s="302" t="n"/>
      <c r="DO13" s="302" t="n"/>
      <c r="DP13" s="302" t="n"/>
      <c r="DQ13" s="302" t="n"/>
      <c r="DR13" s="302" t="n"/>
      <c r="DS13" s="302" t="n"/>
      <c r="DT13" s="302" t="n"/>
      <c r="DU13" s="302" t="n"/>
      <c r="DV13" s="302" t="n"/>
      <c r="DW13" s="302" t="n"/>
      <c r="DX13" s="302" t="n"/>
      <c r="DY13" s="302" t="n"/>
      <c r="DZ13" s="302" t="n"/>
      <c r="EA13" s="302" t="n"/>
      <c r="EB13" s="302" t="n"/>
      <c r="EC13" s="302" t="n"/>
      <c r="ED13" s="302" t="n"/>
      <c r="EE13" s="302" t="n"/>
      <c r="EF13" s="302" t="n"/>
      <c r="EG13" s="302" t="n"/>
      <c r="EH13" s="302" t="n"/>
      <c r="EI13" s="302" t="n"/>
      <c r="EJ13" s="302" t="n"/>
      <c r="EK13" s="302" t="n"/>
      <c r="EL13" s="302" t="n"/>
      <c r="EM13" s="302" t="n"/>
      <c r="EN13" s="302" t="n"/>
      <c r="EO13" s="302" t="n"/>
      <c r="EP13" s="302" t="n"/>
      <c r="EQ13" s="302" t="n"/>
      <c r="ER13" s="302" t="n"/>
      <c r="ES13" s="302" t="n"/>
      <c r="ET13" s="302" t="n"/>
      <c r="EU13" s="302" t="n"/>
      <c r="EV13" s="302" t="n"/>
      <c r="EW13" s="302" t="n"/>
      <c r="EX13" s="302" t="n"/>
      <c r="EY13" s="302" t="n"/>
      <c r="EZ13" s="302" t="n"/>
      <c r="FA13" s="302" t="n"/>
      <c r="FB13" s="302" t="n"/>
      <c r="FC13" s="302" t="n"/>
      <c r="FD13" s="302" t="n"/>
      <c r="FE13" s="302" t="n"/>
      <c r="FF13" s="302" t="n"/>
      <c r="FG13" s="302" t="n"/>
      <c r="FH13" s="302" t="n"/>
      <c r="FI13" s="302" t="n"/>
      <c r="FJ13" s="302" t="n"/>
      <c r="FK13" s="302" t="n"/>
      <c r="FL13" s="302" t="n"/>
      <c r="FM13" s="302" t="n"/>
      <c r="FN13" s="302" t="n"/>
      <c r="FO13" s="302" t="n"/>
      <c r="FP13" s="302" t="n"/>
      <c r="FQ13" s="302" t="n"/>
      <c r="FR13" s="302" t="n"/>
      <c r="FS13" s="302" t="n"/>
      <c r="FT13" s="302" t="n"/>
      <c r="FU13" s="302" t="n"/>
      <c r="FV13" s="302" t="n"/>
      <c r="FW13" s="302" t="n"/>
      <c r="FX13" s="302" t="n"/>
      <c r="FY13" s="302" t="n"/>
      <c r="FZ13" s="302" t="n"/>
      <c r="GA13" s="302" t="n"/>
      <c r="GB13" s="302" t="n"/>
      <c r="GC13" s="302" t="n"/>
      <c r="GD13" s="302" t="n"/>
      <c r="GE13" s="302" t="n"/>
      <c r="GF13" s="302" t="n"/>
      <c r="GG13" s="302" t="n"/>
      <c r="GH13" s="302" t="n"/>
      <c r="GI13" s="302" t="n"/>
      <c r="GJ13" s="302" t="n"/>
      <c r="GK13" s="302" t="n"/>
      <c r="GL13" s="302" t="n"/>
      <c r="GM13" s="302" t="n"/>
      <c r="GN13" s="302" t="n"/>
      <c r="GO13" s="302" t="n"/>
      <c r="GP13" s="302" t="n"/>
      <c r="GQ13" s="302" t="n"/>
      <c r="GR13" s="72" t="n"/>
      <c r="GS13" s="303" t="n"/>
      <c r="GT13" s="72" t="n"/>
      <c r="GU13" s="72" t="n"/>
    </row>
    <row r="14">
      <c r="A14" s="295">
        <f>IF(PRESUPUESTO!A14="","",PRESUPUESTO!A14)</f>
        <v/>
      </c>
      <c r="B14" s="63">
        <f>PRESUPUESTO!A10</f>
        <v/>
      </c>
      <c r="C14" s="63">
        <f>PRESUPUESTO!A11</f>
        <v/>
      </c>
      <c r="D14" s="42">
        <f>IF(PRESUPUESTO!B14="","",PRESUPUESTO!B14)</f>
        <v/>
      </c>
      <c r="E14" s="298">
        <f>IF(PRESUPUESTO!G14="",0,PRESUPUESTO!G14)</f>
        <v/>
      </c>
      <c r="F14" s="299" t="n">
        <v>46257</v>
      </c>
      <c r="G14" s="299" t="n">
        <v>46275</v>
      </c>
      <c r="H14" s="295">
        <f>IF(OR(F14="",G14=""),"",G14-F14+1)</f>
        <v/>
      </c>
      <c r="I14" s="300" t="n">
        <v>0</v>
      </c>
      <c r="J14" s="301" t="inlineStr">
        <is>
          <t>Planeado</t>
        </is>
      </c>
      <c r="K14" s="302" t="n"/>
      <c r="L14" s="302" t="n"/>
      <c r="M14" s="302" t="n"/>
      <c r="N14" s="302" t="n"/>
      <c r="O14" s="302" t="n"/>
      <c r="P14" s="302" t="n"/>
      <c r="Q14" s="302" t="n"/>
      <c r="R14" s="302" t="n"/>
      <c r="S14" s="302" t="n"/>
      <c r="T14" s="302" t="n"/>
      <c r="U14" s="302" t="n"/>
      <c r="V14" s="302" t="n"/>
      <c r="W14" s="302" t="n"/>
      <c r="X14" s="302" t="n"/>
      <c r="Y14" s="302" t="n"/>
      <c r="Z14" s="302" t="n"/>
      <c r="AA14" s="302" t="n"/>
      <c r="AB14" s="302" t="n"/>
      <c r="AC14" s="302" t="n"/>
      <c r="AD14" s="302" t="n"/>
      <c r="AE14" s="302" t="n"/>
      <c r="AF14" s="302" t="n"/>
      <c r="AG14" s="302" t="n"/>
      <c r="AH14" s="302" t="n"/>
      <c r="AI14" s="302" t="n"/>
      <c r="AJ14" s="302" t="n"/>
      <c r="AK14" s="302" t="n"/>
      <c r="AL14" s="302" t="n"/>
      <c r="AM14" s="302" t="n"/>
      <c r="AN14" s="302" t="n"/>
      <c r="AO14" s="302" t="n"/>
      <c r="AP14" s="302" t="n"/>
      <c r="AQ14" s="302" t="n"/>
      <c r="AR14" s="302" t="n"/>
      <c r="AS14" s="302" t="n"/>
      <c r="AT14" s="302" t="n"/>
      <c r="AU14" s="302" t="n"/>
      <c r="AV14" s="302" t="n"/>
      <c r="AW14" s="302" t="n"/>
      <c r="AX14" s="302" t="n"/>
      <c r="AY14" s="302" t="n"/>
      <c r="AZ14" s="302" t="n"/>
      <c r="BA14" s="302" t="n"/>
      <c r="BB14" s="302" t="n"/>
      <c r="BC14" s="302" t="n"/>
      <c r="BD14" s="302" t="n"/>
      <c r="BE14" s="302" t="n"/>
      <c r="BF14" s="302" t="n"/>
      <c r="BG14" s="302" t="n"/>
      <c r="BH14" s="302" t="n"/>
      <c r="BI14" s="302" t="n"/>
      <c r="BJ14" s="302" t="n"/>
      <c r="BK14" s="302" t="n"/>
      <c r="BL14" s="302" t="n"/>
      <c r="BM14" s="302" t="n"/>
      <c r="BN14" s="302" t="n"/>
      <c r="BO14" s="302" t="n"/>
      <c r="BP14" s="302" t="n"/>
      <c r="BQ14" s="302" t="n"/>
      <c r="BR14" s="302" t="n"/>
      <c r="BS14" s="302" t="n"/>
      <c r="BT14" s="302" t="n"/>
      <c r="BU14" s="302" t="n"/>
      <c r="BV14" s="302" t="n"/>
      <c r="BW14" s="302" t="n"/>
      <c r="BX14" s="302" t="n"/>
      <c r="BY14" s="302" t="n"/>
      <c r="BZ14" s="302" t="n"/>
      <c r="CA14" s="302" t="n"/>
      <c r="CB14" s="302" t="n"/>
      <c r="CC14" s="302" t="n"/>
      <c r="CD14" s="302" t="n"/>
      <c r="CE14" s="302" t="n"/>
      <c r="CF14" s="302" t="n"/>
      <c r="CG14" s="302" t="n"/>
      <c r="CH14" s="302" t="n"/>
      <c r="CI14" s="302" t="n"/>
      <c r="CJ14" s="302" t="n"/>
      <c r="CK14" s="302" t="n"/>
      <c r="CL14" s="302" t="n"/>
      <c r="CM14" s="302" t="n"/>
      <c r="CN14" s="302" t="n"/>
      <c r="CO14" s="302" t="n"/>
      <c r="CP14" s="302" t="n"/>
      <c r="CQ14" s="302" t="n"/>
      <c r="CR14" s="302" t="n"/>
      <c r="CS14" s="302" t="n"/>
      <c r="CT14" s="302" t="n"/>
      <c r="CU14" s="302" t="n"/>
      <c r="CV14" s="302" t="n"/>
      <c r="CW14" s="302" t="n"/>
      <c r="CX14" s="302" t="n"/>
      <c r="CY14" s="302" t="n"/>
      <c r="CZ14" s="302" t="n"/>
      <c r="DA14" s="302" t="n"/>
      <c r="DB14" s="302" t="n"/>
      <c r="DC14" s="302" t="n"/>
      <c r="DD14" s="302" t="n"/>
      <c r="DE14" s="302" t="n"/>
      <c r="DF14" s="302" t="n"/>
      <c r="DG14" s="302" t="n"/>
      <c r="DH14" s="302" t="n"/>
      <c r="DI14" s="302" t="n"/>
      <c r="DJ14" s="302" t="n"/>
      <c r="DK14" s="302" t="n"/>
      <c r="DL14" s="302" t="n"/>
      <c r="DM14" s="302" t="n"/>
      <c r="DN14" s="302" t="n"/>
      <c r="DO14" s="302" t="n"/>
      <c r="DP14" s="302" t="n"/>
      <c r="DQ14" s="302" t="n"/>
      <c r="DR14" s="302" t="n"/>
      <c r="DS14" s="302" t="n"/>
      <c r="DT14" s="302" t="n"/>
      <c r="DU14" s="302" t="n"/>
      <c r="DV14" s="302" t="n"/>
      <c r="DW14" s="302" t="n"/>
      <c r="DX14" s="302" t="n"/>
      <c r="DY14" s="302" t="n"/>
      <c r="DZ14" s="302" t="n"/>
      <c r="EA14" s="302" t="n"/>
      <c r="EB14" s="302" t="n"/>
      <c r="EC14" s="302" t="n"/>
      <c r="ED14" s="302" t="n"/>
      <c r="EE14" s="302" t="n"/>
      <c r="EF14" s="302" t="n"/>
      <c r="EG14" s="302" t="n"/>
      <c r="EH14" s="302" t="n"/>
      <c r="EI14" s="302" t="n"/>
      <c r="EJ14" s="302" t="n"/>
      <c r="EK14" s="302" t="n"/>
      <c r="EL14" s="302" t="n"/>
      <c r="EM14" s="302" t="n"/>
      <c r="EN14" s="302" t="n"/>
      <c r="EO14" s="302" t="n"/>
      <c r="EP14" s="302" t="n"/>
      <c r="EQ14" s="302" t="n"/>
      <c r="ER14" s="302" t="n"/>
      <c r="ES14" s="302" t="n"/>
      <c r="ET14" s="302" t="n"/>
      <c r="EU14" s="302" t="n"/>
      <c r="EV14" s="302" t="n"/>
      <c r="EW14" s="302" t="n"/>
      <c r="EX14" s="302" t="n"/>
      <c r="EY14" s="302" t="n"/>
      <c r="EZ14" s="302" t="n"/>
      <c r="FA14" s="302" t="n"/>
      <c r="FB14" s="302" t="n"/>
      <c r="FC14" s="302" t="n"/>
      <c r="FD14" s="302" t="n"/>
      <c r="FE14" s="302" t="n"/>
      <c r="FF14" s="302" t="n"/>
      <c r="FG14" s="302" t="n"/>
      <c r="FH14" s="302" t="n"/>
      <c r="FI14" s="302" t="n"/>
      <c r="FJ14" s="302" t="n"/>
      <c r="FK14" s="302" t="n"/>
      <c r="FL14" s="302" t="n"/>
      <c r="FM14" s="302" t="n"/>
      <c r="FN14" s="302" t="n"/>
      <c r="FO14" s="302" t="n"/>
      <c r="FP14" s="302" t="n"/>
      <c r="FQ14" s="302" t="n"/>
      <c r="FR14" s="302" t="n"/>
      <c r="FS14" s="302" t="n"/>
      <c r="FT14" s="302" t="n"/>
      <c r="FU14" s="302" t="n"/>
      <c r="FV14" s="302" t="n"/>
      <c r="FW14" s="302" t="n"/>
      <c r="FX14" s="302" t="n"/>
      <c r="FY14" s="302" t="n"/>
      <c r="FZ14" s="302" t="n"/>
      <c r="GA14" s="302" t="n"/>
      <c r="GB14" s="302" t="n"/>
      <c r="GC14" s="302" t="n"/>
      <c r="GD14" s="302" t="n"/>
      <c r="GE14" s="302" t="n"/>
      <c r="GF14" s="302" t="n"/>
      <c r="GG14" s="302" t="n"/>
      <c r="GH14" s="302" t="n"/>
      <c r="GI14" s="302" t="n"/>
      <c r="GJ14" s="302" t="n"/>
      <c r="GK14" s="302" t="n"/>
      <c r="GL14" s="302" t="n"/>
      <c r="GM14" s="302" t="n"/>
      <c r="GN14" s="302" t="n"/>
      <c r="GO14" s="302" t="n"/>
      <c r="GP14" s="302" t="n"/>
      <c r="GQ14" s="302" t="n"/>
      <c r="GR14" s="72" t="n"/>
      <c r="GS14" s="33" t="n"/>
      <c r="GT14" s="72" t="n"/>
      <c r="GU14" s="72" t="n"/>
    </row>
    <row r="15">
      <c r="A15" s="295">
        <f>IF(PRESUPUESTO!A15="","",PRESUPUESTO!A15)</f>
        <v/>
      </c>
      <c r="B15" s="63">
        <f>PRESUPUESTO!A10</f>
        <v/>
      </c>
      <c r="C15" s="297">
        <f>PRESUPUESTO!A11</f>
        <v/>
      </c>
      <c r="D15" s="42">
        <f>IF(PRESUPUESTO!B15="","",PRESUPUESTO!B15)</f>
        <v/>
      </c>
      <c r="E15" s="298">
        <f>IF(PRESUPUESTO!G15="",0,PRESUPUESTO!G15)</f>
        <v/>
      </c>
      <c r="F15" s="299" t="n">
        <v>46260</v>
      </c>
      <c r="G15" s="299" t="n">
        <v>46280</v>
      </c>
      <c r="H15" s="295">
        <f>IF(OR(F15="",G15=""),"",G15-F15+1)</f>
        <v/>
      </c>
      <c r="I15" s="300" t="n">
        <v>0</v>
      </c>
      <c r="J15" s="301" t="inlineStr">
        <is>
          <t>Planeado</t>
        </is>
      </c>
      <c r="K15" s="302" t="n"/>
      <c r="L15" s="302" t="n"/>
      <c r="M15" s="302" t="n"/>
      <c r="N15" s="302" t="n"/>
      <c r="O15" s="302" t="n"/>
      <c r="P15" s="302" t="n"/>
      <c r="Q15" s="302" t="n"/>
      <c r="R15" s="302" t="n"/>
      <c r="S15" s="302" t="n"/>
      <c r="T15" s="302" t="n"/>
      <c r="U15" s="302" t="n"/>
      <c r="V15" s="302" t="n"/>
      <c r="W15" s="302" t="n"/>
      <c r="X15" s="302" t="n"/>
      <c r="Y15" s="302" t="n"/>
      <c r="Z15" s="302" t="n"/>
      <c r="AA15" s="302" t="n"/>
      <c r="AB15" s="302" t="n"/>
      <c r="AC15" s="302" t="n"/>
      <c r="AD15" s="302" t="n"/>
      <c r="AE15" s="302" t="n"/>
      <c r="AF15" s="302" t="n"/>
      <c r="AG15" s="302" t="n"/>
      <c r="AH15" s="302" t="n"/>
      <c r="AI15" s="302" t="n"/>
      <c r="AJ15" s="302" t="n"/>
      <c r="AK15" s="302" t="n"/>
      <c r="AL15" s="302" t="n"/>
      <c r="AM15" s="302" t="n"/>
      <c r="AN15" s="302" t="n"/>
      <c r="AO15" s="302" t="n"/>
      <c r="AP15" s="302" t="n"/>
      <c r="AQ15" s="302" t="n"/>
      <c r="AR15" s="302" t="n"/>
      <c r="AS15" s="302" t="n"/>
      <c r="AT15" s="302" t="n"/>
      <c r="AU15" s="302" t="n"/>
      <c r="AV15" s="302" t="n"/>
      <c r="AW15" s="302" t="n"/>
      <c r="AX15" s="302" t="n"/>
      <c r="AY15" s="302" t="n"/>
      <c r="AZ15" s="302" t="n"/>
      <c r="BA15" s="302" t="n"/>
      <c r="BB15" s="302" t="n"/>
      <c r="BC15" s="302" t="n"/>
      <c r="BD15" s="302" t="n"/>
      <c r="BE15" s="302" t="n"/>
      <c r="BF15" s="302" t="n"/>
      <c r="BG15" s="302" t="n"/>
      <c r="BH15" s="302" t="n"/>
      <c r="BI15" s="302" t="n"/>
      <c r="BJ15" s="302" t="n"/>
      <c r="BK15" s="302" t="n"/>
      <c r="BL15" s="302" t="n"/>
      <c r="BM15" s="302" t="n"/>
      <c r="BN15" s="302" t="n"/>
      <c r="BO15" s="302" t="n"/>
      <c r="BP15" s="302" t="n"/>
      <c r="BQ15" s="302" t="n"/>
      <c r="BR15" s="302" t="n"/>
      <c r="BS15" s="302" t="n"/>
      <c r="BT15" s="302" t="n"/>
      <c r="BU15" s="302" t="n"/>
      <c r="BV15" s="302" t="n"/>
      <c r="BW15" s="302" t="n"/>
      <c r="BX15" s="302" t="n"/>
      <c r="BY15" s="302" t="n"/>
      <c r="BZ15" s="302" t="n"/>
      <c r="CA15" s="302" t="n"/>
      <c r="CB15" s="302" t="n"/>
      <c r="CC15" s="302" t="n"/>
      <c r="CD15" s="302" t="n"/>
      <c r="CE15" s="302" t="n"/>
      <c r="CF15" s="302" t="n"/>
      <c r="CG15" s="302" t="n"/>
      <c r="CH15" s="302" t="n"/>
      <c r="CI15" s="302" t="n"/>
      <c r="CJ15" s="302" t="n"/>
      <c r="CK15" s="302" t="n"/>
      <c r="CL15" s="302" t="n"/>
      <c r="CM15" s="302" t="n"/>
      <c r="CN15" s="302" t="n"/>
      <c r="CO15" s="302" t="n"/>
      <c r="CP15" s="302" t="n"/>
      <c r="CQ15" s="302" t="n"/>
      <c r="CR15" s="302" t="n"/>
      <c r="CS15" s="302" t="n"/>
      <c r="CT15" s="302" t="n"/>
      <c r="CU15" s="302" t="n"/>
      <c r="CV15" s="302" t="n"/>
      <c r="CW15" s="302" t="n"/>
      <c r="CX15" s="302" t="n"/>
      <c r="CY15" s="302" t="n"/>
      <c r="CZ15" s="302" t="n"/>
      <c r="DA15" s="302" t="n"/>
      <c r="DB15" s="302" t="n"/>
      <c r="DC15" s="302" t="n"/>
      <c r="DD15" s="302" t="n"/>
      <c r="DE15" s="302" t="n"/>
      <c r="DF15" s="302" t="n"/>
      <c r="DG15" s="302" t="n"/>
      <c r="DH15" s="302" t="n"/>
      <c r="DI15" s="302" t="n"/>
      <c r="DJ15" s="302" t="n"/>
      <c r="DK15" s="302" t="n"/>
      <c r="DL15" s="302" t="n"/>
      <c r="DM15" s="302" t="n"/>
      <c r="DN15" s="302" t="n"/>
      <c r="DO15" s="302" t="n"/>
      <c r="DP15" s="302" t="n"/>
      <c r="DQ15" s="302" t="n"/>
      <c r="DR15" s="302" t="n"/>
      <c r="DS15" s="302" t="n"/>
      <c r="DT15" s="302" t="n"/>
      <c r="DU15" s="302" t="n"/>
      <c r="DV15" s="302" t="n"/>
      <c r="DW15" s="302" t="n"/>
      <c r="DX15" s="302" t="n"/>
      <c r="DY15" s="302" t="n"/>
      <c r="DZ15" s="302" t="n"/>
      <c r="EA15" s="302" t="n"/>
      <c r="EB15" s="302" t="n"/>
      <c r="EC15" s="302" t="n"/>
      <c r="ED15" s="302" t="n"/>
      <c r="EE15" s="302" t="n"/>
      <c r="EF15" s="302" t="n"/>
      <c r="EG15" s="302" t="n"/>
      <c r="EH15" s="302" t="n"/>
      <c r="EI15" s="302" t="n"/>
      <c r="EJ15" s="302" t="n"/>
      <c r="EK15" s="302" t="n"/>
      <c r="EL15" s="302" t="n"/>
      <c r="EM15" s="302" t="n"/>
      <c r="EN15" s="302" t="n"/>
      <c r="EO15" s="302" t="n"/>
      <c r="EP15" s="302" t="n"/>
      <c r="EQ15" s="302" t="n"/>
      <c r="ER15" s="302" t="n"/>
      <c r="ES15" s="302" t="n"/>
      <c r="ET15" s="302" t="n"/>
      <c r="EU15" s="302" t="n"/>
      <c r="EV15" s="302" t="n"/>
      <c r="EW15" s="302" t="n"/>
      <c r="EX15" s="302" t="n"/>
      <c r="EY15" s="302" t="n"/>
      <c r="EZ15" s="302" t="n"/>
      <c r="FA15" s="302" t="n"/>
      <c r="FB15" s="302" t="n"/>
      <c r="FC15" s="302" t="n"/>
      <c r="FD15" s="302" t="n"/>
      <c r="FE15" s="302" t="n"/>
      <c r="FF15" s="302" t="n"/>
      <c r="FG15" s="302" t="n"/>
      <c r="FH15" s="302" t="n"/>
      <c r="FI15" s="302" t="n"/>
      <c r="FJ15" s="302" t="n"/>
      <c r="FK15" s="302" t="n"/>
      <c r="FL15" s="302" t="n"/>
      <c r="FM15" s="302" t="n"/>
      <c r="FN15" s="302" t="n"/>
      <c r="FO15" s="302" t="n"/>
      <c r="FP15" s="302" t="n"/>
      <c r="FQ15" s="302" t="n"/>
      <c r="FR15" s="302" t="n"/>
      <c r="FS15" s="302" t="n"/>
      <c r="FT15" s="302" t="n"/>
      <c r="FU15" s="302" t="n"/>
      <c r="FV15" s="302" t="n"/>
      <c r="FW15" s="302" t="n"/>
      <c r="FX15" s="302" t="n"/>
      <c r="FY15" s="302" t="n"/>
      <c r="FZ15" s="302" t="n"/>
      <c r="GA15" s="302" t="n"/>
      <c r="GB15" s="302" t="n"/>
      <c r="GC15" s="302" t="n"/>
      <c r="GD15" s="302" t="n"/>
      <c r="GE15" s="302" t="n"/>
      <c r="GF15" s="302" t="n"/>
      <c r="GG15" s="302" t="n"/>
      <c r="GH15" s="302" t="n"/>
      <c r="GI15" s="302" t="n"/>
      <c r="GJ15" s="302" t="n"/>
      <c r="GK15" s="302" t="n"/>
      <c r="GL15" s="302" t="n"/>
      <c r="GM15" s="302" t="n"/>
      <c r="GN15" s="302" t="n"/>
      <c r="GO15" s="302" t="n"/>
      <c r="GP15" s="302" t="n"/>
      <c r="GQ15" s="302" t="n"/>
      <c r="GR15" s="72" t="n"/>
      <c r="GS15" s="27" t="n"/>
      <c r="GT15" s="72" t="n"/>
      <c r="GU15" s="72" t="n"/>
    </row>
    <row r="16">
      <c r="A16" s="295">
        <f>IF(PRESUPUESTO!A16="","",PRESUPUESTO!A16)</f>
        <v/>
      </c>
      <c r="B16" s="63">
        <f>PRESUPUESTO!A10</f>
        <v/>
      </c>
      <c r="C16" s="63">
        <f>PRESUPUESTO!A11</f>
        <v/>
      </c>
      <c r="D16" s="42">
        <f>IF(PRESUPUESTO!B16="","",PRESUPUESTO!B16)</f>
        <v/>
      </c>
      <c r="E16" s="298">
        <f>IF(PRESUPUESTO!G16="",0,PRESUPUESTO!G16)</f>
        <v/>
      </c>
      <c r="F16" s="299" t="n">
        <v>46263</v>
      </c>
      <c r="G16" s="299" t="n">
        <v>46285</v>
      </c>
      <c r="H16" s="295">
        <f>IF(OR(F16="",G16=""),"",G16-F16+1)</f>
        <v/>
      </c>
      <c r="I16" s="300" t="n">
        <v>0</v>
      </c>
      <c r="J16" s="301" t="inlineStr">
        <is>
          <t>Planeado</t>
        </is>
      </c>
      <c r="K16" s="302" t="n"/>
      <c r="L16" s="302" t="n"/>
      <c r="M16" s="302" t="n"/>
      <c r="N16" s="302" t="n"/>
      <c r="O16" s="302" t="n"/>
      <c r="P16" s="302" t="n"/>
      <c r="Q16" s="302" t="n"/>
      <c r="R16" s="302" t="n"/>
      <c r="S16" s="302" t="n"/>
      <c r="T16" s="302" t="n"/>
      <c r="U16" s="302" t="n"/>
      <c r="V16" s="302" t="n"/>
      <c r="W16" s="302" t="n"/>
      <c r="X16" s="302" t="n"/>
      <c r="Y16" s="302" t="n"/>
      <c r="Z16" s="302" t="n"/>
      <c r="AA16" s="302" t="n"/>
      <c r="AB16" s="302" t="n"/>
      <c r="AC16" s="302" t="n"/>
      <c r="AD16" s="302" t="n"/>
      <c r="AE16" s="302" t="n"/>
      <c r="AF16" s="302" t="n"/>
      <c r="AG16" s="302" t="n"/>
      <c r="AH16" s="302" t="n"/>
      <c r="AI16" s="302" t="n"/>
      <c r="AJ16" s="302" t="n"/>
      <c r="AK16" s="302" t="n"/>
      <c r="AL16" s="302" t="n"/>
      <c r="AM16" s="302" t="n"/>
      <c r="AN16" s="302" t="n"/>
      <c r="AO16" s="302" t="n"/>
      <c r="AP16" s="302" t="n"/>
      <c r="AQ16" s="302" t="n"/>
      <c r="AR16" s="302" t="n"/>
      <c r="AS16" s="302" t="n"/>
      <c r="AT16" s="302" t="n"/>
      <c r="AU16" s="302" t="n"/>
      <c r="AV16" s="302" t="n"/>
      <c r="AW16" s="302" t="n"/>
      <c r="AX16" s="302" t="n"/>
      <c r="AY16" s="302" t="n"/>
      <c r="AZ16" s="302" t="n"/>
      <c r="BA16" s="302" t="n"/>
      <c r="BB16" s="302" t="n"/>
      <c r="BC16" s="302" t="n"/>
      <c r="BD16" s="302" t="n"/>
      <c r="BE16" s="302" t="n"/>
      <c r="BF16" s="302" t="n"/>
      <c r="BG16" s="302" t="n"/>
      <c r="BH16" s="302" t="n"/>
      <c r="BI16" s="302" t="n"/>
      <c r="BJ16" s="302" t="n"/>
      <c r="BK16" s="302" t="n"/>
      <c r="BL16" s="302" t="n"/>
      <c r="BM16" s="302" t="n"/>
      <c r="BN16" s="302" t="n"/>
      <c r="BO16" s="302" t="n"/>
      <c r="BP16" s="302" t="n"/>
      <c r="BQ16" s="302" t="n"/>
      <c r="BR16" s="302" t="n"/>
      <c r="BS16" s="302" t="n"/>
      <c r="BT16" s="302" t="n"/>
      <c r="BU16" s="302" t="n"/>
      <c r="BV16" s="302" t="n"/>
      <c r="BW16" s="302" t="n"/>
      <c r="BX16" s="302" t="n"/>
      <c r="BY16" s="302" t="n"/>
      <c r="BZ16" s="302" t="n"/>
      <c r="CA16" s="302" t="n"/>
      <c r="CB16" s="302" t="n"/>
      <c r="CC16" s="302" t="n"/>
      <c r="CD16" s="302" t="n"/>
      <c r="CE16" s="302" t="n"/>
      <c r="CF16" s="302" t="n"/>
      <c r="CG16" s="302" t="n"/>
      <c r="CH16" s="302" t="n"/>
      <c r="CI16" s="302" t="n"/>
      <c r="CJ16" s="302" t="n"/>
      <c r="CK16" s="302" t="n"/>
      <c r="CL16" s="302" t="n"/>
      <c r="CM16" s="302" t="n"/>
      <c r="CN16" s="302" t="n"/>
      <c r="CO16" s="302" t="n"/>
      <c r="CP16" s="302" t="n"/>
      <c r="CQ16" s="302" t="n"/>
      <c r="CR16" s="302" t="n"/>
      <c r="CS16" s="302" t="n"/>
      <c r="CT16" s="302" t="n"/>
      <c r="CU16" s="302" t="n"/>
      <c r="CV16" s="302" t="n"/>
      <c r="CW16" s="302" t="n"/>
      <c r="CX16" s="302" t="n"/>
      <c r="CY16" s="302" t="n"/>
      <c r="CZ16" s="302" t="n"/>
      <c r="DA16" s="302" t="n"/>
      <c r="DB16" s="302" t="n"/>
      <c r="DC16" s="302" t="n"/>
      <c r="DD16" s="302" t="n"/>
      <c r="DE16" s="302" t="n"/>
      <c r="DF16" s="302" t="n"/>
      <c r="DG16" s="302" t="n"/>
      <c r="DH16" s="302" t="n"/>
      <c r="DI16" s="302" t="n"/>
      <c r="DJ16" s="302" t="n"/>
      <c r="DK16" s="302" t="n"/>
      <c r="DL16" s="302" t="n"/>
      <c r="DM16" s="302" t="n"/>
      <c r="DN16" s="302" t="n"/>
      <c r="DO16" s="302" t="n"/>
      <c r="DP16" s="302" t="n"/>
      <c r="DQ16" s="302" t="n"/>
      <c r="DR16" s="302" t="n"/>
      <c r="DS16" s="302" t="n"/>
      <c r="DT16" s="302" t="n"/>
      <c r="DU16" s="302" t="n"/>
      <c r="DV16" s="302" t="n"/>
      <c r="DW16" s="302" t="n"/>
      <c r="DX16" s="302" t="n"/>
      <c r="DY16" s="302" t="n"/>
      <c r="DZ16" s="302" t="n"/>
      <c r="EA16" s="302" t="n"/>
      <c r="EB16" s="302" t="n"/>
      <c r="EC16" s="302" t="n"/>
      <c r="ED16" s="302" t="n"/>
      <c r="EE16" s="302" t="n"/>
      <c r="EF16" s="302" t="n"/>
      <c r="EG16" s="302" t="n"/>
      <c r="EH16" s="302" t="n"/>
      <c r="EI16" s="302" t="n"/>
      <c r="EJ16" s="302" t="n"/>
      <c r="EK16" s="302" t="n"/>
      <c r="EL16" s="302" t="n"/>
      <c r="EM16" s="302" t="n"/>
      <c r="EN16" s="302" t="n"/>
      <c r="EO16" s="302" t="n"/>
      <c r="EP16" s="302" t="n"/>
      <c r="EQ16" s="302" t="n"/>
      <c r="ER16" s="302" t="n"/>
      <c r="ES16" s="302" t="n"/>
      <c r="ET16" s="302" t="n"/>
      <c r="EU16" s="302" t="n"/>
      <c r="EV16" s="302" t="n"/>
      <c r="EW16" s="302" t="n"/>
      <c r="EX16" s="302" t="n"/>
      <c r="EY16" s="302" t="n"/>
      <c r="EZ16" s="302" t="n"/>
      <c r="FA16" s="302" t="n"/>
      <c r="FB16" s="302" t="n"/>
      <c r="FC16" s="302" t="n"/>
      <c r="FD16" s="302" t="n"/>
      <c r="FE16" s="302" t="n"/>
      <c r="FF16" s="302" t="n"/>
      <c r="FG16" s="302" t="n"/>
      <c r="FH16" s="302" t="n"/>
      <c r="FI16" s="302" t="n"/>
      <c r="FJ16" s="302" t="n"/>
      <c r="FK16" s="302" t="n"/>
      <c r="FL16" s="302" t="n"/>
      <c r="FM16" s="302" t="n"/>
      <c r="FN16" s="302" t="n"/>
      <c r="FO16" s="302" t="n"/>
      <c r="FP16" s="302" t="n"/>
      <c r="FQ16" s="302" t="n"/>
      <c r="FR16" s="302" t="n"/>
      <c r="FS16" s="302" t="n"/>
      <c r="FT16" s="302" t="n"/>
      <c r="FU16" s="302" t="n"/>
      <c r="FV16" s="302" t="n"/>
      <c r="FW16" s="302" t="n"/>
      <c r="FX16" s="302" t="n"/>
      <c r="FY16" s="302" t="n"/>
      <c r="FZ16" s="302" t="n"/>
      <c r="GA16" s="302" t="n"/>
      <c r="GB16" s="302" t="n"/>
      <c r="GC16" s="302" t="n"/>
      <c r="GD16" s="302" t="n"/>
      <c r="GE16" s="302" t="n"/>
      <c r="GF16" s="302" t="n"/>
      <c r="GG16" s="302" t="n"/>
      <c r="GH16" s="302" t="n"/>
      <c r="GI16" s="302" t="n"/>
      <c r="GJ16" s="302" t="n"/>
      <c r="GK16" s="302" t="n"/>
      <c r="GL16" s="302" t="n"/>
      <c r="GM16" s="302" t="n"/>
      <c r="GN16" s="302" t="n"/>
      <c r="GO16" s="302" t="n"/>
      <c r="GP16" s="302" t="n"/>
      <c r="GQ16" s="302" t="n"/>
      <c r="GR16" s="72" t="n"/>
      <c r="GS16" s="303" t="n"/>
      <c r="GT16" s="72" t="n"/>
      <c r="GU16" s="72" t="n"/>
    </row>
    <row r="17">
      <c r="A17" s="295">
        <f>IF(PRESUPUESTO!A17="","",PRESUPUESTO!A17)</f>
        <v/>
      </c>
      <c r="B17" s="63">
        <f>PRESUPUESTO!A10</f>
        <v/>
      </c>
      <c r="C17" s="297">
        <f>PRESUPUESTO!A11</f>
        <v/>
      </c>
      <c r="D17" s="42">
        <f>IF(PRESUPUESTO!B17="","",PRESUPUESTO!B17)</f>
        <v/>
      </c>
      <c r="E17" s="298">
        <f>IF(PRESUPUESTO!G17="",0,PRESUPUESTO!G17)</f>
        <v/>
      </c>
      <c r="F17" s="299" t="n">
        <v>46266</v>
      </c>
      <c r="G17" s="299" t="n">
        <v>46290</v>
      </c>
      <c r="H17" s="295">
        <f>IF(OR(F17="",G17=""),"",G17-F17+1)</f>
        <v/>
      </c>
      <c r="I17" s="300" t="n">
        <v>0</v>
      </c>
      <c r="J17" s="301" t="inlineStr">
        <is>
          <t>Planeado</t>
        </is>
      </c>
      <c r="K17" s="302" t="n"/>
      <c r="L17" s="302" t="n"/>
      <c r="M17" s="302" t="n"/>
      <c r="N17" s="302" t="n"/>
      <c r="O17" s="302" t="n"/>
      <c r="P17" s="302" t="n"/>
      <c r="Q17" s="302" t="n"/>
      <c r="R17" s="302" t="n"/>
      <c r="S17" s="302" t="n"/>
      <c r="T17" s="302" t="n"/>
      <c r="U17" s="302" t="n"/>
      <c r="V17" s="302" t="n"/>
      <c r="W17" s="302" t="n"/>
      <c r="X17" s="302" t="n"/>
      <c r="Y17" s="302" t="n"/>
      <c r="Z17" s="302" t="n"/>
      <c r="AA17" s="302" t="n"/>
      <c r="AB17" s="302" t="n"/>
      <c r="AC17" s="302" t="n"/>
      <c r="AD17" s="302" t="n"/>
      <c r="AE17" s="302" t="n"/>
      <c r="AF17" s="302" t="n"/>
      <c r="AG17" s="302" t="n"/>
      <c r="AH17" s="302" t="n"/>
      <c r="AI17" s="302" t="n"/>
      <c r="AJ17" s="302" t="n"/>
      <c r="AK17" s="302" t="n"/>
      <c r="AL17" s="302" t="n"/>
      <c r="AM17" s="302" t="n"/>
      <c r="AN17" s="302" t="n"/>
      <c r="AO17" s="302" t="n"/>
      <c r="AP17" s="302" t="n"/>
      <c r="AQ17" s="302" t="n"/>
      <c r="AR17" s="302" t="n"/>
      <c r="AS17" s="302" t="n"/>
      <c r="AT17" s="302" t="n"/>
      <c r="AU17" s="302" t="n"/>
      <c r="AV17" s="302" t="n"/>
      <c r="AW17" s="302" t="n"/>
      <c r="AX17" s="302" t="n"/>
      <c r="AY17" s="302" t="n"/>
      <c r="AZ17" s="302" t="n"/>
      <c r="BA17" s="302" t="n"/>
      <c r="BB17" s="302" t="n"/>
      <c r="BC17" s="302" t="n"/>
      <c r="BD17" s="302" t="n"/>
      <c r="BE17" s="302" t="n"/>
      <c r="BF17" s="302" t="n"/>
      <c r="BG17" s="302" t="n"/>
      <c r="BH17" s="302" t="n"/>
      <c r="BI17" s="302" t="n"/>
      <c r="BJ17" s="302" t="n"/>
      <c r="BK17" s="302" t="n"/>
      <c r="BL17" s="302" t="n"/>
      <c r="BM17" s="302" t="n"/>
      <c r="BN17" s="302" t="n"/>
      <c r="BO17" s="302" t="n"/>
      <c r="BP17" s="302" t="n"/>
      <c r="BQ17" s="302" t="n"/>
      <c r="BR17" s="302" t="n"/>
      <c r="BS17" s="302" t="n"/>
      <c r="BT17" s="302" t="n"/>
      <c r="BU17" s="302" t="n"/>
      <c r="BV17" s="302" t="n"/>
      <c r="BW17" s="302" t="n"/>
      <c r="BX17" s="302" t="n"/>
      <c r="BY17" s="302" t="n"/>
      <c r="BZ17" s="302" t="n"/>
      <c r="CA17" s="302" t="n"/>
      <c r="CB17" s="302" t="n"/>
      <c r="CC17" s="302" t="n"/>
      <c r="CD17" s="302" t="n"/>
      <c r="CE17" s="302" t="n"/>
      <c r="CF17" s="302" t="n"/>
      <c r="CG17" s="302" t="n"/>
      <c r="CH17" s="302" t="n"/>
      <c r="CI17" s="302" t="n"/>
      <c r="CJ17" s="302" t="n"/>
      <c r="CK17" s="302" t="n"/>
      <c r="CL17" s="302" t="n"/>
      <c r="CM17" s="302" t="n"/>
      <c r="CN17" s="302" t="n"/>
      <c r="CO17" s="302" t="n"/>
      <c r="CP17" s="302" t="n"/>
      <c r="CQ17" s="302" t="n"/>
      <c r="CR17" s="302" t="n"/>
      <c r="CS17" s="302" t="n"/>
      <c r="CT17" s="302" t="n"/>
      <c r="CU17" s="302" t="n"/>
      <c r="CV17" s="302" t="n"/>
      <c r="CW17" s="302" t="n"/>
      <c r="CX17" s="302" t="n"/>
      <c r="CY17" s="302" t="n"/>
      <c r="CZ17" s="302" t="n"/>
      <c r="DA17" s="302" t="n"/>
      <c r="DB17" s="302" t="n"/>
      <c r="DC17" s="302" t="n"/>
      <c r="DD17" s="302" t="n"/>
      <c r="DE17" s="302" t="n"/>
      <c r="DF17" s="302" t="n"/>
      <c r="DG17" s="302" t="n"/>
      <c r="DH17" s="302" t="n"/>
      <c r="DI17" s="302" t="n"/>
      <c r="DJ17" s="302" t="n"/>
      <c r="DK17" s="302" t="n"/>
      <c r="DL17" s="302" t="n"/>
      <c r="DM17" s="302" t="n"/>
      <c r="DN17" s="302" t="n"/>
      <c r="DO17" s="302" t="n"/>
      <c r="DP17" s="302" t="n"/>
      <c r="DQ17" s="302" t="n"/>
      <c r="DR17" s="302" t="n"/>
      <c r="DS17" s="302" t="n"/>
      <c r="DT17" s="302" t="n"/>
      <c r="DU17" s="302" t="n"/>
      <c r="DV17" s="302" t="n"/>
      <c r="DW17" s="302" t="n"/>
      <c r="DX17" s="302" t="n"/>
      <c r="DY17" s="302" t="n"/>
      <c r="DZ17" s="302" t="n"/>
      <c r="EA17" s="302" t="n"/>
      <c r="EB17" s="302" t="n"/>
      <c r="EC17" s="302" t="n"/>
      <c r="ED17" s="302" t="n"/>
      <c r="EE17" s="302" t="n"/>
      <c r="EF17" s="302" t="n"/>
      <c r="EG17" s="302" t="n"/>
      <c r="EH17" s="302" t="n"/>
      <c r="EI17" s="302" t="n"/>
      <c r="EJ17" s="302" t="n"/>
      <c r="EK17" s="302" t="n"/>
      <c r="EL17" s="302" t="n"/>
      <c r="EM17" s="302" t="n"/>
      <c r="EN17" s="302" t="n"/>
      <c r="EO17" s="302" t="n"/>
      <c r="EP17" s="302" t="n"/>
      <c r="EQ17" s="302" t="n"/>
      <c r="ER17" s="302" t="n"/>
      <c r="ES17" s="302" t="n"/>
      <c r="ET17" s="302" t="n"/>
      <c r="EU17" s="302" t="n"/>
      <c r="EV17" s="302" t="n"/>
      <c r="EW17" s="302" t="n"/>
      <c r="EX17" s="302" t="n"/>
      <c r="EY17" s="302" t="n"/>
      <c r="EZ17" s="302" t="n"/>
      <c r="FA17" s="302" t="n"/>
      <c r="FB17" s="302" t="n"/>
      <c r="FC17" s="302" t="n"/>
      <c r="FD17" s="302" t="n"/>
      <c r="FE17" s="302" t="n"/>
      <c r="FF17" s="302" t="n"/>
      <c r="FG17" s="302" t="n"/>
      <c r="FH17" s="302" t="n"/>
      <c r="FI17" s="302" t="n"/>
      <c r="FJ17" s="302" t="n"/>
      <c r="FK17" s="302" t="n"/>
      <c r="FL17" s="302" t="n"/>
      <c r="FM17" s="302" t="n"/>
      <c r="FN17" s="302" t="n"/>
      <c r="FO17" s="302" t="n"/>
      <c r="FP17" s="302" t="n"/>
      <c r="FQ17" s="302" t="n"/>
      <c r="FR17" s="302" t="n"/>
      <c r="FS17" s="302" t="n"/>
      <c r="FT17" s="302" t="n"/>
      <c r="FU17" s="302" t="n"/>
      <c r="FV17" s="302" t="n"/>
      <c r="FW17" s="302" t="n"/>
      <c r="FX17" s="302" t="n"/>
      <c r="FY17" s="302" t="n"/>
      <c r="FZ17" s="302" t="n"/>
      <c r="GA17" s="302" t="n"/>
      <c r="GB17" s="302" t="n"/>
      <c r="GC17" s="302" t="n"/>
      <c r="GD17" s="302" t="n"/>
      <c r="GE17" s="302" t="n"/>
      <c r="GF17" s="302" t="n"/>
      <c r="GG17" s="302" t="n"/>
      <c r="GH17" s="302" t="n"/>
      <c r="GI17" s="302" t="n"/>
      <c r="GJ17" s="302" t="n"/>
      <c r="GK17" s="302" t="n"/>
      <c r="GL17" s="302" t="n"/>
      <c r="GM17" s="302" t="n"/>
      <c r="GN17" s="302" t="n"/>
      <c r="GO17" s="302" t="n"/>
      <c r="GP17" s="302" t="n"/>
      <c r="GQ17" s="302" t="n"/>
      <c r="GR17" s="72" t="n"/>
      <c r="GS17" s="33" t="n"/>
      <c r="GT17" s="72" t="n"/>
      <c r="GU17" s="72" t="n"/>
    </row>
    <row r="18">
      <c r="A18" s="295">
        <f>IF(PRESUPUESTO!A18="","",PRESUPUESTO!A18)</f>
        <v/>
      </c>
      <c r="B18" s="63">
        <f>PRESUPUESTO!A10</f>
        <v/>
      </c>
      <c r="C18" s="63">
        <f>PRESUPUESTO!A11</f>
        <v/>
      </c>
      <c r="D18" s="42">
        <f>IF(PRESUPUESTO!B18="","",PRESUPUESTO!B18)</f>
        <v/>
      </c>
      <c r="E18" s="298">
        <f>IF(PRESUPUESTO!G18="",0,PRESUPUESTO!G18)</f>
        <v/>
      </c>
      <c r="F18" s="299" t="n">
        <v>46269</v>
      </c>
      <c r="G18" s="299" t="n">
        <v>46295</v>
      </c>
      <c r="H18" s="295">
        <f>IF(OR(F18="",G18=""),"",G18-F18+1)</f>
        <v/>
      </c>
      <c r="I18" s="300" t="n">
        <v>0</v>
      </c>
      <c r="J18" s="301" t="inlineStr">
        <is>
          <t>Planeado</t>
        </is>
      </c>
      <c r="K18" s="302" t="n"/>
      <c r="L18" s="302" t="n"/>
      <c r="M18" s="302" t="n"/>
      <c r="N18" s="302" t="n"/>
      <c r="O18" s="302" t="n"/>
      <c r="P18" s="302" t="n"/>
      <c r="Q18" s="302" t="n"/>
      <c r="R18" s="302" t="n"/>
      <c r="S18" s="302" t="n"/>
      <c r="T18" s="302" t="n"/>
      <c r="U18" s="302" t="n"/>
      <c r="V18" s="302" t="n"/>
      <c r="W18" s="302" t="n"/>
      <c r="X18" s="302" t="n"/>
      <c r="Y18" s="302" t="n"/>
      <c r="Z18" s="302" t="n"/>
      <c r="AA18" s="302" t="n"/>
      <c r="AB18" s="302" t="n"/>
      <c r="AC18" s="302" t="n"/>
      <c r="AD18" s="302" t="n"/>
      <c r="AE18" s="302" t="n"/>
      <c r="AF18" s="302" t="n"/>
      <c r="AG18" s="302" t="n"/>
      <c r="AH18" s="302" t="n"/>
      <c r="AI18" s="302" t="n"/>
      <c r="AJ18" s="302" t="n"/>
      <c r="AK18" s="302" t="n"/>
      <c r="AL18" s="302" t="n"/>
      <c r="AM18" s="302" t="n"/>
      <c r="AN18" s="302" t="n"/>
      <c r="AO18" s="302" t="n"/>
      <c r="AP18" s="302" t="n"/>
      <c r="AQ18" s="302" t="n"/>
      <c r="AR18" s="302" t="n"/>
      <c r="AS18" s="302" t="n"/>
      <c r="AT18" s="302" t="n"/>
      <c r="AU18" s="302" t="n"/>
      <c r="AV18" s="302" t="n"/>
      <c r="AW18" s="302" t="n"/>
      <c r="AX18" s="302" t="n"/>
      <c r="AY18" s="302" t="n"/>
      <c r="AZ18" s="302" t="n"/>
      <c r="BA18" s="302" t="n"/>
      <c r="BB18" s="302" t="n"/>
      <c r="BC18" s="302" t="n"/>
      <c r="BD18" s="302" t="n"/>
      <c r="BE18" s="302" t="n"/>
      <c r="BF18" s="302" t="n"/>
      <c r="BG18" s="302" t="n"/>
      <c r="BH18" s="302" t="n"/>
      <c r="BI18" s="302" t="n"/>
      <c r="BJ18" s="302" t="n"/>
      <c r="BK18" s="302" t="n"/>
      <c r="BL18" s="302" t="n"/>
      <c r="BM18" s="302" t="n"/>
      <c r="BN18" s="302" t="n"/>
      <c r="BO18" s="302" t="n"/>
      <c r="BP18" s="302" t="n"/>
      <c r="BQ18" s="302" t="n"/>
      <c r="BR18" s="302" t="n"/>
      <c r="BS18" s="302" t="n"/>
      <c r="BT18" s="302" t="n"/>
      <c r="BU18" s="302" t="n"/>
      <c r="BV18" s="302" t="n"/>
      <c r="BW18" s="302" t="n"/>
      <c r="BX18" s="302" t="n"/>
      <c r="BY18" s="302" t="n"/>
      <c r="BZ18" s="302" t="n"/>
      <c r="CA18" s="302" t="n"/>
      <c r="CB18" s="302" t="n"/>
      <c r="CC18" s="302" t="n"/>
      <c r="CD18" s="302" t="n"/>
      <c r="CE18" s="302" t="n"/>
      <c r="CF18" s="302" t="n"/>
      <c r="CG18" s="302" t="n"/>
      <c r="CH18" s="302" t="n"/>
      <c r="CI18" s="302" t="n"/>
      <c r="CJ18" s="302" t="n"/>
      <c r="CK18" s="302" t="n"/>
      <c r="CL18" s="302" t="n"/>
      <c r="CM18" s="302" t="n"/>
      <c r="CN18" s="302" t="n"/>
      <c r="CO18" s="302" t="n"/>
      <c r="CP18" s="302" t="n"/>
      <c r="CQ18" s="302" t="n"/>
      <c r="CR18" s="302" t="n"/>
      <c r="CS18" s="302" t="n"/>
      <c r="CT18" s="302" t="n"/>
      <c r="CU18" s="302" t="n"/>
      <c r="CV18" s="302" t="n"/>
      <c r="CW18" s="302" t="n"/>
      <c r="CX18" s="302" t="n"/>
      <c r="CY18" s="302" t="n"/>
      <c r="CZ18" s="302" t="n"/>
      <c r="DA18" s="302" t="n"/>
      <c r="DB18" s="302" t="n"/>
      <c r="DC18" s="302" t="n"/>
      <c r="DD18" s="302" t="n"/>
      <c r="DE18" s="302" t="n"/>
      <c r="DF18" s="302" t="n"/>
      <c r="DG18" s="302" t="n"/>
      <c r="DH18" s="302" t="n"/>
      <c r="DI18" s="302" t="n"/>
      <c r="DJ18" s="302" t="n"/>
      <c r="DK18" s="302" t="n"/>
      <c r="DL18" s="302" t="n"/>
      <c r="DM18" s="302" t="n"/>
      <c r="DN18" s="302" t="n"/>
      <c r="DO18" s="302" t="n"/>
      <c r="DP18" s="302" t="n"/>
      <c r="DQ18" s="302" t="n"/>
      <c r="DR18" s="302" t="n"/>
      <c r="DS18" s="302" t="n"/>
      <c r="DT18" s="302" t="n"/>
      <c r="DU18" s="302" t="n"/>
      <c r="DV18" s="302" t="n"/>
      <c r="DW18" s="302" t="n"/>
      <c r="DX18" s="302" t="n"/>
      <c r="DY18" s="302" t="n"/>
      <c r="DZ18" s="302" t="n"/>
      <c r="EA18" s="302" t="n"/>
      <c r="EB18" s="302" t="n"/>
      <c r="EC18" s="302" t="n"/>
      <c r="ED18" s="302" t="n"/>
      <c r="EE18" s="302" t="n"/>
      <c r="EF18" s="302" t="n"/>
      <c r="EG18" s="302" t="n"/>
      <c r="EH18" s="302" t="n"/>
      <c r="EI18" s="302" t="n"/>
      <c r="EJ18" s="302" t="n"/>
      <c r="EK18" s="302" t="n"/>
      <c r="EL18" s="302" t="n"/>
      <c r="EM18" s="302" t="n"/>
      <c r="EN18" s="302" t="n"/>
      <c r="EO18" s="302" t="n"/>
      <c r="EP18" s="302" t="n"/>
      <c r="EQ18" s="302" t="n"/>
      <c r="ER18" s="302" t="n"/>
      <c r="ES18" s="302" t="n"/>
      <c r="ET18" s="302" t="n"/>
      <c r="EU18" s="302" t="n"/>
      <c r="EV18" s="302" t="n"/>
      <c r="EW18" s="302" t="n"/>
      <c r="EX18" s="302" t="n"/>
      <c r="EY18" s="302" t="n"/>
      <c r="EZ18" s="302" t="n"/>
      <c r="FA18" s="302" t="n"/>
      <c r="FB18" s="302" t="n"/>
      <c r="FC18" s="302" t="n"/>
      <c r="FD18" s="302" t="n"/>
      <c r="FE18" s="302" t="n"/>
      <c r="FF18" s="302" t="n"/>
      <c r="FG18" s="302" t="n"/>
      <c r="FH18" s="302" t="n"/>
      <c r="FI18" s="302" t="n"/>
      <c r="FJ18" s="302" t="n"/>
      <c r="FK18" s="302" t="n"/>
      <c r="FL18" s="302" t="n"/>
      <c r="FM18" s="302" t="n"/>
      <c r="FN18" s="302" t="n"/>
      <c r="FO18" s="302" t="n"/>
      <c r="FP18" s="302" t="n"/>
      <c r="FQ18" s="302" t="n"/>
      <c r="FR18" s="302" t="n"/>
      <c r="FS18" s="302" t="n"/>
      <c r="FT18" s="302" t="n"/>
      <c r="FU18" s="302" t="n"/>
      <c r="FV18" s="302" t="n"/>
      <c r="FW18" s="302" t="n"/>
      <c r="FX18" s="302" t="n"/>
      <c r="FY18" s="302" t="n"/>
      <c r="FZ18" s="302" t="n"/>
      <c r="GA18" s="302" t="n"/>
      <c r="GB18" s="302" t="n"/>
      <c r="GC18" s="302" t="n"/>
      <c r="GD18" s="302" t="n"/>
      <c r="GE18" s="302" t="n"/>
      <c r="GF18" s="302" t="n"/>
      <c r="GG18" s="302" t="n"/>
      <c r="GH18" s="302" t="n"/>
      <c r="GI18" s="302" t="n"/>
      <c r="GJ18" s="302" t="n"/>
      <c r="GK18" s="302" t="n"/>
      <c r="GL18" s="302" t="n"/>
      <c r="GM18" s="302" t="n"/>
      <c r="GN18" s="302" t="n"/>
      <c r="GO18" s="302" t="n"/>
      <c r="GP18" s="302" t="n"/>
      <c r="GQ18" s="302" t="n"/>
      <c r="GR18" s="72" t="n"/>
      <c r="GS18" s="303" t="n"/>
      <c r="GT18" s="72" t="n"/>
      <c r="GU18" s="72" t="n"/>
    </row>
    <row r="19">
      <c r="A19" s="295">
        <f>IF(PRESUPUESTO!A19="","",PRESUPUESTO!A19)</f>
        <v/>
      </c>
      <c r="B19" s="63">
        <f>PRESUPUESTO!A10</f>
        <v/>
      </c>
      <c r="C19" s="297">
        <f>PRESUPUESTO!A11</f>
        <v/>
      </c>
      <c r="D19" s="42">
        <f>IF(PRESUPUESTO!B19="","",PRESUPUESTO!B19)</f>
        <v/>
      </c>
      <c r="E19" s="298">
        <f>IF(PRESUPUESTO!G19="",0,PRESUPUESTO!G19)</f>
        <v/>
      </c>
      <c r="F19" s="299" t="n">
        <v>46272</v>
      </c>
      <c r="G19" s="299" t="n">
        <v>46300</v>
      </c>
      <c r="H19" s="295">
        <f>IF(OR(F19="",G19=""),"",G19-F19+1)</f>
        <v/>
      </c>
      <c r="I19" s="300" t="n">
        <v>0</v>
      </c>
      <c r="J19" s="301" t="inlineStr">
        <is>
          <t>Planeado</t>
        </is>
      </c>
      <c r="K19" s="302" t="n"/>
      <c r="L19" s="302" t="n"/>
      <c r="M19" s="302" t="n"/>
      <c r="N19" s="302" t="n"/>
      <c r="O19" s="302" t="n"/>
      <c r="P19" s="302" t="n"/>
      <c r="Q19" s="302" t="n"/>
      <c r="R19" s="302" t="n"/>
      <c r="S19" s="302" t="n"/>
      <c r="T19" s="302" t="n"/>
      <c r="U19" s="302" t="n"/>
      <c r="V19" s="302" t="n"/>
      <c r="W19" s="302" t="n"/>
      <c r="X19" s="302" t="n"/>
      <c r="Y19" s="302" t="n"/>
      <c r="Z19" s="302" t="n"/>
      <c r="AA19" s="302" t="n"/>
      <c r="AB19" s="302" t="n"/>
      <c r="AC19" s="302" t="n"/>
      <c r="AD19" s="302" t="n"/>
      <c r="AE19" s="302" t="n"/>
      <c r="AF19" s="302" t="n"/>
      <c r="AG19" s="302" t="n"/>
      <c r="AH19" s="302" t="n"/>
      <c r="AI19" s="302" t="n"/>
      <c r="AJ19" s="302" t="n"/>
      <c r="AK19" s="302" t="n"/>
      <c r="AL19" s="302" t="n"/>
      <c r="AM19" s="302" t="n"/>
      <c r="AN19" s="302" t="n"/>
      <c r="AO19" s="302" t="n"/>
      <c r="AP19" s="302" t="n"/>
      <c r="AQ19" s="302" t="n"/>
      <c r="AR19" s="302" t="n"/>
      <c r="AS19" s="302" t="n"/>
      <c r="AT19" s="302" t="n"/>
      <c r="AU19" s="302" t="n"/>
      <c r="AV19" s="302" t="n"/>
      <c r="AW19" s="302" t="n"/>
      <c r="AX19" s="302" t="n"/>
      <c r="AY19" s="302" t="n"/>
      <c r="AZ19" s="302" t="n"/>
      <c r="BA19" s="302" t="n"/>
      <c r="BB19" s="302" t="n"/>
      <c r="BC19" s="302" t="n"/>
      <c r="BD19" s="302" t="n"/>
      <c r="BE19" s="302" t="n"/>
      <c r="BF19" s="302" t="n"/>
      <c r="BG19" s="302" t="n"/>
      <c r="BH19" s="302" t="n"/>
      <c r="BI19" s="302" t="n"/>
      <c r="BJ19" s="302" t="n"/>
      <c r="BK19" s="302" t="n"/>
      <c r="BL19" s="302" t="n"/>
      <c r="BM19" s="302" t="n"/>
      <c r="BN19" s="302" t="n"/>
      <c r="BO19" s="302" t="n"/>
      <c r="BP19" s="302" t="n"/>
      <c r="BQ19" s="302" t="n"/>
      <c r="BR19" s="302" t="n"/>
      <c r="BS19" s="302" t="n"/>
      <c r="BT19" s="302" t="n"/>
      <c r="BU19" s="302" t="n"/>
      <c r="BV19" s="302" t="n"/>
      <c r="BW19" s="302" t="n"/>
      <c r="BX19" s="302" t="n"/>
      <c r="BY19" s="302" t="n"/>
      <c r="BZ19" s="302" t="n"/>
      <c r="CA19" s="302" t="n"/>
      <c r="CB19" s="302" t="n"/>
      <c r="CC19" s="302" t="n"/>
      <c r="CD19" s="302" t="n"/>
      <c r="CE19" s="302" t="n"/>
      <c r="CF19" s="302" t="n"/>
      <c r="CG19" s="302" t="n"/>
      <c r="CH19" s="302" t="n"/>
      <c r="CI19" s="302" t="n"/>
      <c r="CJ19" s="302" t="n"/>
      <c r="CK19" s="302" t="n"/>
      <c r="CL19" s="302" t="n"/>
      <c r="CM19" s="302" t="n"/>
      <c r="CN19" s="302" t="n"/>
      <c r="CO19" s="302" t="n"/>
      <c r="CP19" s="302" t="n"/>
      <c r="CQ19" s="302" t="n"/>
      <c r="CR19" s="302" t="n"/>
      <c r="CS19" s="302" t="n"/>
      <c r="CT19" s="302" t="n"/>
      <c r="CU19" s="302" t="n"/>
      <c r="CV19" s="302" t="n"/>
      <c r="CW19" s="302" t="n"/>
      <c r="CX19" s="302" t="n"/>
      <c r="CY19" s="302" t="n"/>
      <c r="CZ19" s="302" t="n"/>
      <c r="DA19" s="302" t="n"/>
      <c r="DB19" s="302" t="n"/>
      <c r="DC19" s="302" t="n"/>
      <c r="DD19" s="302" t="n"/>
      <c r="DE19" s="302" t="n"/>
      <c r="DF19" s="302" t="n"/>
      <c r="DG19" s="302" t="n"/>
      <c r="DH19" s="302" t="n"/>
      <c r="DI19" s="302" t="n"/>
      <c r="DJ19" s="302" t="n"/>
      <c r="DK19" s="302" t="n"/>
      <c r="DL19" s="302" t="n"/>
      <c r="DM19" s="302" t="n"/>
      <c r="DN19" s="302" t="n"/>
      <c r="DO19" s="302" t="n"/>
      <c r="DP19" s="302" t="n"/>
      <c r="DQ19" s="302" t="n"/>
      <c r="DR19" s="302" t="n"/>
      <c r="DS19" s="302" t="n"/>
      <c r="DT19" s="302" t="n"/>
      <c r="DU19" s="302" t="n"/>
      <c r="DV19" s="302" t="n"/>
      <c r="DW19" s="302" t="n"/>
      <c r="DX19" s="302" t="n"/>
      <c r="DY19" s="302" t="n"/>
      <c r="DZ19" s="302" t="n"/>
      <c r="EA19" s="302" t="n"/>
      <c r="EB19" s="302" t="n"/>
      <c r="EC19" s="302" t="n"/>
      <c r="ED19" s="302" t="n"/>
      <c r="EE19" s="302" t="n"/>
      <c r="EF19" s="302" t="n"/>
      <c r="EG19" s="302" t="n"/>
      <c r="EH19" s="302" t="n"/>
      <c r="EI19" s="302" t="n"/>
      <c r="EJ19" s="302" t="n"/>
      <c r="EK19" s="302" t="n"/>
      <c r="EL19" s="302" t="n"/>
      <c r="EM19" s="302" t="n"/>
      <c r="EN19" s="302" t="n"/>
      <c r="EO19" s="302" t="n"/>
      <c r="EP19" s="302" t="n"/>
      <c r="EQ19" s="302" t="n"/>
      <c r="ER19" s="302" t="n"/>
      <c r="ES19" s="302" t="n"/>
      <c r="ET19" s="302" t="n"/>
      <c r="EU19" s="302" t="n"/>
      <c r="EV19" s="302" t="n"/>
      <c r="EW19" s="302" t="n"/>
      <c r="EX19" s="302" t="n"/>
      <c r="EY19" s="302" t="n"/>
      <c r="EZ19" s="302" t="n"/>
      <c r="FA19" s="302" t="n"/>
      <c r="FB19" s="302" t="n"/>
      <c r="FC19" s="302" t="n"/>
      <c r="FD19" s="302" t="n"/>
      <c r="FE19" s="302" t="n"/>
      <c r="FF19" s="302" t="n"/>
      <c r="FG19" s="302" t="n"/>
      <c r="FH19" s="302" t="n"/>
      <c r="FI19" s="302" t="n"/>
      <c r="FJ19" s="302" t="n"/>
      <c r="FK19" s="302" t="n"/>
      <c r="FL19" s="302" t="n"/>
      <c r="FM19" s="302" t="n"/>
      <c r="FN19" s="302" t="n"/>
      <c r="FO19" s="302" t="n"/>
      <c r="FP19" s="302" t="n"/>
      <c r="FQ19" s="302" t="n"/>
      <c r="FR19" s="302" t="n"/>
      <c r="FS19" s="302" t="n"/>
      <c r="FT19" s="302" t="n"/>
      <c r="FU19" s="302" t="n"/>
      <c r="FV19" s="302" t="n"/>
      <c r="FW19" s="302" t="n"/>
      <c r="FX19" s="302" t="n"/>
      <c r="FY19" s="302" t="n"/>
      <c r="FZ19" s="302" t="n"/>
      <c r="GA19" s="302" t="n"/>
      <c r="GB19" s="302" t="n"/>
      <c r="GC19" s="302" t="n"/>
      <c r="GD19" s="302" t="n"/>
      <c r="GE19" s="302" t="n"/>
      <c r="GF19" s="302" t="n"/>
      <c r="GG19" s="302" t="n"/>
      <c r="GH19" s="302" t="n"/>
      <c r="GI19" s="302" t="n"/>
      <c r="GJ19" s="302" t="n"/>
      <c r="GK19" s="302" t="n"/>
      <c r="GL19" s="302" t="n"/>
      <c r="GM19" s="302" t="n"/>
      <c r="GN19" s="302" t="n"/>
      <c r="GO19" s="302" t="n"/>
      <c r="GP19" s="302" t="n"/>
      <c r="GQ19" s="302" t="n"/>
      <c r="GR19" s="72" t="n"/>
      <c r="GS19" s="33" t="n"/>
      <c r="GT19" s="72" t="n"/>
      <c r="GU19" s="72" t="n"/>
    </row>
    <row r="20">
      <c r="A20" s="295">
        <f>IF(PRESUPUESTO!A21="","",PRESUPUESTO!A21)</f>
        <v/>
      </c>
      <c r="B20" s="63">
        <f>PRESUPUESTO!A10</f>
        <v/>
      </c>
      <c r="C20" s="63">
        <f>PRESUPUESTO!A20</f>
        <v/>
      </c>
      <c r="D20" s="42">
        <f>IF(PRESUPUESTO!B21="","",PRESUPUESTO!B21)</f>
        <v/>
      </c>
      <c r="E20" s="298">
        <f>IF(PRESUPUESTO!G21="",0,PRESUPUESTO!G21)</f>
        <v/>
      </c>
      <c r="F20" s="299" t="n">
        <v>46275</v>
      </c>
      <c r="G20" s="299" t="n">
        <v>46305</v>
      </c>
      <c r="H20" s="295">
        <f>IF(OR(F20="",G20=""),"",G20-F20+1)</f>
        <v/>
      </c>
      <c r="I20" s="300" t="n">
        <v>0</v>
      </c>
      <c r="J20" s="301" t="inlineStr">
        <is>
          <t>Planeado</t>
        </is>
      </c>
      <c r="K20" s="302" t="n"/>
      <c r="L20" s="302" t="n"/>
      <c r="M20" s="302" t="n"/>
      <c r="N20" s="302" t="n"/>
      <c r="O20" s="302" t="n"/>
      <c r="P20" s="302" t="n"/>
      <c r="Q20" s="302" t="n"/>
      <c r="R20" s="302" t="n"/>
      <c r="S20" s="302" t="n"/>
      <c r="T20" s="302" t="n"/>
      <c r="U20" s="302" t="n"/>
      <c r="V20" s="302" t="n"/>
      <c r="W20" s="302" t="n"/>
      <c r="X20" s="302" t="n"/>
      <c r="Y20" s="302" t="n"/>
      <c r="Z20" s="302" t="n"/>
      <c r="AA20" s="302" t="n"/>
      <c r="AB20" s="302" t="n"/>
      <c r="AC20" s="302" t="n"/>
      <c r="AD20" s="302" t="n"/>
      <c r="AE20" s="302" t="n"/>
      <c r="AF20" s="302" t="n"/>
      <c r="AG20" s="302" t="n"/>
      <c r="AH20" s="302" t="n"/>
      <c r="AI20" s="302" t="n"/>
      <c r="AJ20" s="302" t="n"/>
      <c r="AK20" s="302" t="n"/>
      <c r="AL20" s="302" t="n"/>
      <c r="AM20" s="302" t="n"/>
      <c r="AN20" s="302" t="n"/>
      <c r="AO20" s="302" t="n"/>
      <c r="AP20" s="302" t="n"/>
      <c r="AQ20" s="302" t="n"/>
      <c r="AR20" s="302" t="n"/>
      <c r="AS20" s="302" t="n"/>
      <c r="AT20" s="302" t="n"/>
      <c r="AU20" s="302" t="n"/>
      <c r="AV20" s="302" t="n"/>
      <c r="AW20" s="302" t="n"/>
      <c r="AX20" s="302" t="n"/>
      <c r="AY20" s="302" t="n"/>
      <c r="AZ20" s="302" t="n"/>
      <c r="BA20" s="302" t="n"/>
      <c r="BB20" s="302" t="n"/>
      <c r="BC20" s="302" t="n"/>
      <c r="BD20" s="302" t="n"/>
      <c r="BE20" s="302" t="n"/>
      <c r="BF20" s="302" t="n"/>
      <c r="BG20" s="302" t="n"/>
      <c r="BH20" s="302" t="n"/>
      <c r="BI20" s="302" t="n"/>
      <c r="BJ20" s="302" t="n"/>
      <c r="BK20" s="302" t="n"/>
      <c r="BL20" s="302" t="n"/>
      <c r="BM20" s="302" t="n"/>
      <c r="BN20" s="302" t="n"/>
      <c r="BO20" s="302" t="n"/>
      <c r="BP20" s="302" t="n"/>
      <c r="BQ20" s="302" t="n"/>
      <c r="BR20" s="302" t="n"/>
      <c r="BS20" s="302" t="n"/>
      <c r="BT20" s="302" t="n"/>
      <c r="BU20" s="302" t="n"/>
      <c r="BV20" s="302" t="n"/>
      <c r="BW20" s="302" t="n"/>
      <c r="BX20" s="302" t="n"/>
      <c r="BY20" s="302" t="n"/>
      <c r="BZ20" s="302" t="n"/>
      <c r="CA20" s="302" t="n"/>
      <c r="CB20" s="302" t="n"/>
      <c r="CC20" s="302" t="n"/>
      <c r="CD20" s="302" t="n"/>
      <c r="CE20" s="302" t="n"/>
      <c r="CF20" s="302" t="n"/>
      <c r="CG20" s="302" t="n"/>
      <c r="CH20" s="302" t="n"/>
      <c r="CI20" s="302" t="n"/>
      <c r="CJ20" s="302" t="n"/>
      <c r="CK20" s="302" t="n"/>
      <c r="CL20" s="302" t="n"/>
      <c r="CM20" s="302" t="n"/>
      <c r="CN20" s="302" t="n"/>
      <c r="CO20" s="302" t="n"/>
      <c r="CP20" s="302" t="n"/>
      <c r="CQ20" s="302" t="n"/>
      <c r="CR20" s="302" t="n"/>
      <c r="CS20" s="302" t="n"/>
      <c r="CT20" s="302" t="n"/>
      <c r="CU20" s="302" t="n"/>
      <c r="CV20" s="302" t="n"/>
      <c r="CW20" s="302" t="n"/>
      <c r="CX20" s="302" t="n"/>
      <c r="CY20" s="302" t="n"/>
      <c r="CZ20" s="302" t="n"/>
      <c r="DA20" s="302" t="n"/>
      <c r="DB20" s="302" t="n"/>
      <c r="DC20" s="302" t="n"/>
      <c r="DD20" s="302" t="n"/>
      <c r="DE20" s="302" t="n"/>
      <c r="DF20" s="302" t="n"/>
      <c r="DG20" s="302" t="n"/>
      <c r="DH20" s="302" t="n"/>
      <c r="DI20" s="302" t="n"/>
      <c r="DJ20" s="302" t="n"/>
      <c r="DK20" s="302" t="n"/>
      <c r="DL20" s="302" t="n"/>
      <c r="DM20" s="302" t="n"/>
      <c r="DN20" s="302" t="n"/>
      <c r="DO20" s="302" t="n"/>
      <c r="DP20" s="302" t="n"/>
      <c r="DQ20" s="302" t="n"/>
      <c r="DR20" s="302" t="n"/>
      <c r="DS20" s="302" t="n"/>
      <c r="DT20" s="302" t="n"/>
      <c r="DU20" s="302" t="n"/>
      <c r="DV20" s="302" t="n"/>
      <c r="DW20" s="302" t="n"/>
      <c r="DX20" s="302" t="n"/>
      <c r="DY20" s="302" t="n"/>
      <c r="DZ20" s="302" t="n"/>
      <c r="EA20" s="302" t="n"/>
      <c r="EB20" s="302" t="n"/>
      <c r="EC20" s="302" t="n"/>
      <c r="ED20" s="302" t="n"/>
      <c r="EE20" s="302" t="n"/>
      <c r="EF20" s="302" t="n"/>
      <c r="EG20" s="302" t="n"/>
      <c r="EH20" s="302" t="n"/>
      <c r="EI20" s="302" t="n"/>
      <c r="EJ20" s="302" t="n"/>
      <c r="EK20" s="302" t="n"/>
      <c r="EL20" s="302" t="n"/>
      <c r="EM20" s="302" t="n"/>
      <c r="EN20" s="302" t="n"/>
      <c r="EO20" s="302" t="n"/>
      <c r="EP20" s="302" t="n"/>
      <c r="EQ20" s="302" t="n"/>
      <c r="ER20" s="302" t="n"/>
      <c r="ES20" s="302" t="n"/>
      <c r="ET20" s="302" t="n"/>
      <c r="EU20" s="302" t="n"/>
      <c r="EV20" s="302" t="n"/>
      <c r="EW20" s="302" t="n"/>
      <c r="EX20" s="302" t="n"/>
      <c r="EY20" s="302" t="n"/>
      <c r="EZ20" s="302" t="n"/>
      <c r="FA20" s="302" t="n"/>
      <c r="FB20" s="302" t="n"/>
      <c r="FC20" s="302" t="n"/>
      <c r="FD20" s="302" t="n"/>
      <c r="FE20" s="302" t="n"/>
      <c r="FF20" s="302" t="n"/>
      <c r="FG20" s="302" t="n"/>
      <c r="FH20" s="302" t="n"/>
      <c r="FI20" s="302" t="n"/>
      <c r="FJ20" s="302" t="n"/>
      <c r="FK20" s="302" t="n"/>
      <c r="FL20" s="302" t="n"/>
      <c r="FM20" s="302" t="n"/>
      <c r="FN20" s="302" t="n"/>
      <c r="FO20" s="302" t="n"/>
      <c r="FP20" s="302" t="n"/>
      <c r="FQ20" s="302" t="n"/>
      <c r="FR20" s="302" t="n"/>
      <c r="FS20" s="302" t="n"/>
      <c r="FT20" s="302" t="n"/>
      <c r="FU20" s="302" t="n"/>
      <c r="FV20" s="302" t="n"/>
      <c r="FW20" s="302" t="n"/>
      <c r="FX20" s="302" t="n"/>
      <c r="FY20" s="302" t="n"/>
      <c r="FZ20" s="302" t="n"/>
      <c r="GA20" s="302" t="n"/>
      <c r="GB20" s="302" t="n"/>
      <c r="GC20" s="302" t="n"/>
      <c r="GD20" s="302" t="n"/>
      <c r="GE20" s="302" t="n"/>
      <c r="GF20" s="302" t="n"/>
      <c r="GG20" s="302" t="n"/>
      <c r="GH20" s="302" t="n"/>
      <c r="GI20" s="302" t="n"/>
      <c r="GJ20" s="302" t="n"/>
      <c r="GK20" s="302" t="n"/>
      <c r="GL20" s="302" t="n"/>
      <c r="GM20" s="302" t="n"/>
      <c r="GN20" s="302" t="n"/>
      <c r="GO20" s="302" t="n"/>
      <c r="GP20" s="302" t="n"/>
      <c r="GQ20" s="302" t="n"/>
      <c r="GR20" s="72" t="n"/>
      <c r="GS20" s="303" t="n"/>
      <c r="GT20" s="72" t="n"/>
      <c r="GU20" s="72" t="n"/>
    </row>
    <row r="21" ht="15.75" customHeight="1" s="371">
      <c r="A21" s="295">
        <f>IF(PRESUPUESTO!A22="","",PRESUPUESTO!A22)</f>
        <v/>
      </c>
      <c r="B21" s="63">
        <f>PRESUPUESTO!A10</f>
        <v/>
      </c>
      <c r="C21" s="63">
        <f>PRESUPUESTO!A20</f>
        <v/>
      </c>
      <c r="D21" s="42">
        <f>IF(PRESUPUESTO!B22="","",PRESUPUESTO!B22)</f>
        <v/>
      </c>
      <c r="E21" s="298">
        <f>IF(PRESUPUESTO!G22="",0,PRESUPUESTO!G22)</f>
        <v/>
      </c>
      <c r="F21" s="299" t="n">
        <v>46278</v>
      </c>
      <c r="G21" s="299" t="n">
        <v>46310</v>
      </c>
      <c r="H21" s="295">
        <f>IF(OR(F21="",G21=""),"",G21-F21+1)</f>
        <v/>
      </c>
      <c r="I21" s="300" t="n">
        <v>0</v>
      </c>
      <c r="J21" s="301" t="inlineStr">
        <is>
          <t>Planeado</t>
        </is>
      </c>
      <c r="K21" s="302" t="n"/>
      <c r="L21" s="302" t="n"/>
      <c r="M21" s="302" t="n"/>
      <c r="N21" s="302" t="n"/>
      <c r="O21" s="302" t="n"/>
      <c r="P21" s="302" t="n"/>
      <c r="Q21" s="302" t="n"/>
      <c r="R21" s="302" t="n"/>
      <c r="S21" s="302" t="n"/>
      <c r="T21" s="302" t="n"/>
      <c r="U21" s="302" t="n"/>
      <c r="V21" s="302" t="n"/>
      <c r="W21" s="302" t="n"/>
      <c r="X21" s="302" t="n"/>
      <c r="Y21" s="302" t="n"/>
      <c r="Z21" s="302" t="n"/>
      <c r="AA21" s="302" t="n"/>
      <c r="AB21" s="302" t="n"/>
      <c r="AC21" s="302" t="n"/>
      <c r="AD21" s="302" t="n"/>
      <c r="AE21" s="302" t="n"/>
      <c r="AF21" s="302" t="n"/>
      <c r="AG21" s="302" t="n"/>
      <c r="AH21" s="302" t="n"/>
      <c r="AI21" s="302" t="n"/>
      <c r="AJ21" s="302" t="n"/>
      <c r="AK21" s="302" t="n"/>
      <c r="AL21" s="302" t="n"/>
      <c r="AM21" s="302" t="n"/>
      <c r="AN21" s="302" t="n"/>
      <c r="AO21" s="302" t="n"/>
      <c r="AP21" s="302" t="n"/>
      <c r="AQ21" s="302" t="n"/>
      <c r="AR21" s="302" t="n"/>
      <c r="AS21" s="302" t="n"/>
      <c r="AT21" s="302" t="n"/>
      <c r="AU21" s="302" t="n"/>
      <c r="AV21" s="302" t="n"/>
      <c r="AW21" s="302" t="n"/>
      <c r="AX21" s="302" t="n"/>
      <c r="AY21" s="302" t="n"/>
      <c r="AZ21" s="302" t="n"/>
      <c r="BA21" s="302" t="n"/>
      <c r="BB21" s="302" t="n"/>
      <c r="BC21" s="302" t="n"/>
      <c r="BD21" s="302" t="n"/>
      <c r="BE21" s="302" t="n"/>
      <c r="BF21" s="302" t="n"/>
      <c r="BG21" s="302" t="n"/>
      <c r="BH21" s="302" t="n"/>
      <c r="BI21" s="302" t="n"/>
      <c r="BJ21" s="302" t="n"/>
      <c r="BK21" s="302" t="n"/>
      <c r="BL21" s="302" t="n"/>
      <c r="BM21" s="302" t="n"/>
      <c r="BN21" s="302" t="n"/>
      <c r="BO21" s="302" t="n"/>
      <c r="BP21" s="302" t="n"/>
      <c r="BQ21" s="302" t="n"/>
      <c r="BR21" s="302" t="n"/>
      <c r="BS21" s="302" t="n"/>
      <c r="BT21" s="302" t="n"/>
      <c r="BU21" s="302" t="n"/>
      <c r="BV21" s="302" t="n"/>
      <c r="BW21" s="302" t="n"/>
      <c r="BX21" s="302" t="n"/>
      <c r="BY21" s="302" t="n"/>
      <c r="BZ21" s="302" t="n"/>
      <c r="CA21" s="302" t="n"/>
      <c r="CB21" s="302" t="n"/>
      <c r="CC21" s="302" t="n"/>
      <c r="CD21" s="302" t="n"/>
      <c r="CE21" s="302" t="n"/>
      <c r="CF21" s="302" t="n"/>
      <c r="CG21" s="302" t="n"/>
      <c r="CH21" s="302" t="n"/>
      <c r="CI21" s="302" t="n"/>
      <c r="CJ21" s="302" t="n"/>
      <c r="CK21" s="302" t="n"/>
      <c r="CL21" s="302" t="n"/>
      <c r="CM21" s="302" t="n"/>
      <c r="CN21" s="302" t="n"/>
      <c r="CO21" s="302" t="n"/>
      <c r="CP21" s="302" t="n"/>
      <c r="CQ21" s="302" t="n"/>
      <c r="CR21" s="302" t="n"/>
      <c r="CS21" s="302" t="n"/>
      <c r="CT21" s="302" t="n"/>
      <c r="CU21" s="302" t="n"/>
      <c r="CV21" s="302" t="n"/>
      <c r="CW21" s="302" t="n"/>
      <c r="CX21" s="302" t="n"/>
      <c r="CY21" s="302" t="n"/>
      <c r="CZ21" s="302" t="n"/>
      <c r="DA21" s="302" t="n"/>
      <c r="DB21" s="302" t="n"/>
      <c r="DC21" s="302" t="n"/>
      <c r="DD21" s="302" t="n"/>
      <c r="DE21" s="302" t="n"/>
      <c r="DF21" s="302" t="n"/>
      <c r="DG21" s="302" t="n"/>
      <c r="DH21" s="302" t="n"/>
      <c r="DI21" s="302" t="n"/>
      <c r="DJ21" s="302" t="n"/>
      <c r="DK21" s="302" t="n"/>
      <c r="DL21" s="302" t="n"/>
      <c r="DM21" s="302" t="n"/>
      <c r="DN21" s="302" t="n"/>
      <c r="DO21" s="302" t="n"/>
      <c r="DP21" s="302" t="n"/>
      <c r="DQ21" s="302" t="n"/>
      <c r="DR21" s="302" t="n"/>
      <c r="DS21" s="302" t="n"/>
      <c r="DT21" s="302" t="n"/>
      <c r="DU21" s="302" t="n"/>
      <c r="DV21" s="302" t="n"/>
      <c r="DW21" s="302" t="n"/>
      <c r="DX21" s="302" t="n"/>
      <c r="DY21" s="302" t="n"/>
      <c r="DZ21" s="302" t="n"/>
      <c r="EA21" s="302" t="n"/>
      <c r="EB21" s="302" t="n"/>
      <c r="EC21" s="302" t="n"/>
      <c r="ED21" s="302" t="n"/>
      <c r="EE21" s="302" t="n"/>
      <c r="EF21" s="302" t="n"/>
      <c r="EG21" s="302" t="n"/>
      <c r="EH21" s="302" t="n"/>
      <c r="EI21" s="302" t="n"/>
      <c r="EJ21" s="302" t="n"/>
      <c r="EK21" s="302" t="n"/>
      <c r="EL21" s="302" t="n"/>
      <c r="EM21" s="302" t="n"/>
      <c r="EN21" s="302" t="n"/>
      <c r="EO21" s="302" t="n"/>
      <c r="EP21" s="302" t="n"/>
      <c r="EQ21" s="302" t="n"/>
      <c r="ER21" s="302" t="n"/>
      <c r="ES21" s="302" t="n"/>
      <c r="ET21" s="302" t="n"/>
      <c r="EU21" s="302" t="n"/>
      <c r="EV21" s="302" t="n"/>
      <c r="EW21" s="302" t="n"/>
      <c r="EX21" s="302" t="n"/>
      <c r="EY21" s="302" t="n"/>
      <c r="EZ21" s="302" t="n"/>
      <c r="FA21" s="302" t="n"/>
      <c r="FB21" s="302" t="n"/>
      <c r="FC21" s="302" t="n"/>
      <c r="FD21" s="302" t="n"/>
      <c r="FE21" s="302" t="n"/>
      <c r="FF21" s="302" t="n"/>
      <c r="FG21" s="302" t="n"/>
      <c r="FH21" s="302" t="n"/>
      <c r="FI21" s="302" t="n"/>
      <c r="FJ21" s="302" t="n"/>
      <c r="FK21" s="302" t="n"/>
      <c r="FL21" s="302" t="n"/>
      <c r="FM21" s="302" t="n"/>
      <c r="FN21" s="302" t="n"/>
      <c r="FO21" s="302" t="n"/>
      <c r="FP21" s="302" t="n"/>
      <c r="FQ21" s="302" t="n"/>
      <c r="FR21" s="302" t="n"/>
      <c r="FS21" s="302" t="n"/>
      <c r="FT21" s="302" t="n"/>
      <c r="FU21" s="302" t="n"/>
      <c r="FV21" s="302" t="n"/>
      <c r="FW21" s="302" t="n"/>
      <c r="FX21" s="302" t="n"/>
      <c r="FY21" s="302" t="n"/>
      <c r="FZ21" s="302" t="n"/>
      <c r="GA21" s="302" t="n"/>
      <c r="GB21" s="302" t="n"/>
      <c r="GC21" s="302" t="n"/>
      <c r="GD21" s="302" t="n"/>
      <c r="GE21" s="302" t="n"/>
      <c r="GF21" s="302" t="n"/>
      <c r="GG21" s="302" t="n"/>
      <c r="GH21" s="302" t="n"/>
      <c r="GI21" s="302" t="n"/>
      <c r="GJ21" s="302" t="n"/>
      <c r="GK21" s="302" t="n"/>
      <c r="GL21" s="302" t="n"/>
      <c r="GM21" s="302" t="n"/>
      <c r="GN21" s="302" t="n"/>
      <c r="GO21" s="302" t="n"/>
      <c r="GP21" s="302" t="n"/>
      <c r="GQ21" s="302" t="n"/>
      <c r="GR21" s="72" t="n"/>
      <c r="GS21" s="33" t="n"/>
      <c r="GT21" s="72" t="n"/>
      <c r="GU21" s="72" t="n"/>
    </row>
    <row r="22" ht="15.75" customHeight="1" s="371">
      <c r="A22" s="295">
        <f>IF(PRESUPUESTO!A24="","",PRESUPUESTO!A24)</f>
        <v/>
      </c>
      <c r="B22" s="63">
        <f>PRESUPUESTO!A10</f>
        <v/>
      </c>
      <c r="C22" s="297">
        <f>PRESUPUESTO!A23</f>
        <v/>
      </c>
      <c r="D22" s="42">
        <f>IF(PRESUPUESTO!B24="","",PRESUPUESTO!B24)</f>
        <v/>
      </c>
      <c r="E22" s="298">
        <f>IF(PRESUPUESTO!G24="",0,PRESUPUESTO!G24)</f>
        <v/>
      </c>
      <c r="F22" s="299" t="n">
        <v>46281</v>
      </c>
      <c r="G22" s="299" t="n">
        <v>46315</v>
      </c>
      <c r="H22" s="295">
        <f>IF(OR(F22="",G22=""),"",G22-F22+1)</f>
        <v/>
      </c>
      <c r="I22" s="300" t="n">
        <v>0</v>
      </c>
      <c r="J22" s="301" t="inlineStr">
        <is>
          <t>Planeado</t>
        </is>
      </c>
      <c r="K22" s="302" t="n"/>
      <c r="L22" s="302" t="n"/>
      <c r="M22" s="302" t="n"/>
      <c r="N22" s="302" t="n"/>
      <c r="O22" s="302" t="n"/>
      <c r="P22" s="302" t="n"/>
      <c r="Q22" s="302" t="n"/>
      <c r="R22" s="302" t="n"/>
      <c r="S22" s="302" t="n"/>
      <c r="T22" s="302" t="n"/>
      <c r="U22" s="302" t="n"/>
      <c r="V22" s="302" t="n"/>
      <c r="W22" s="302" t="n"/>
      <c r="X22" s="302" t="n"/>
      <c r="Y22" s="302" t="n"/>
      <c r="Z22" s="302" t="n"/>
      <c r="AA22" s="302" t="n"/>
      <c r="AB22" s="302" t="n"/>
      <c r="AC22" s="302" t="n"/>
      <c r="AD22" s="302" t="n"/>
      <c r="AE22" s="302" t="n"/>
      <c r="AF22" s="302" t="n"/>
      <c r="AG22" s="302" t="n"/>
      <c r="AH22" s="302" t="n"/>
      <c r="AI22" s="302" t="n"/>
      <c r="AJ22" s="302" t="n"/>
      <c r="AK22" s="302" t="n"/>
      <c r="AL22" s="302" t="n"/>
      <c r="AM22" s="302" t="n"/>
      <c r="AN22" s="302" t="n"/>
      <c r="AO22" s="302" t="n"/>
      <c r="AP22" s="302" t="n"/>
      <c r="AQ22" s="302" t="n"/>
      <c r="AR22" s="302" t="n"/>
      <c r="AS22" s="302" t="n"/>
      <c r="AT22" s="302" t="n"/>
      <c r="AU22" s="302" t="n"/>
      <c r="AV22" s="302" t="n"/>
      <c r="AW22" s="302" t="n"/>
      <c r="AX22" s="302" t="n"/>
      <c r="AY22" s="302" t="n"/>
      <c r="AZ22" s="302" t="n"/>
      <c r="BA22" s="302" t="n"/>
      <c r="BB22" s="302" t="n"/>
      <c r="BC22" s="302" t="n"/>
      <c r="BD22" s="302" t="n"/>
      <c r="BE22" s="302" t="n"/>
      <c r="BF22" s="302" t="n"/>
      <c r="BG22" s="302" t="n"/>
      <c r="BH22" s="302" t="n"/>
      <c r="BI22" s="302" t="n"/>
      <c r="BJ22" s="302" t="n"/>
      <c r="BK22" s="302" t="n"/>
      <c r="BL22" s="302" t="n"/>
      <c r="BM22" s="302" t="n"/>
      <c r="BN22" s="302" t="n"/>
      <c r="BO22" s="302" t="n"/>
      <c r="BP22" s="302" t="n"/>
      <c r="BQ22" s="302" t="n"/>
      <c r="BR22" s="302" t="n"/>
      <c r="BS22" s="302" t="n"/>
      <c r="BT22" s="302" t="n"/>
      <c r="BU22" s="302" t="n"/>
      <c r="BV22" s="302" t="n"/>
      <c r="BW22" s="302" t="n"/>
      <c r="BX22" s="302" t="n"/>
      <c r="BY22" s="302" t="n"/>
      <c r="BZ22" s="302" t="n"/>
      <c r="CA22" s="302" t="n"/>
      <c r="CB22" s="302" t="n"/>
      <c r="CC22" s="302" t="n"/>
      <c r="CD22" s="302" t="n"/>
      <c r="CE22" s="302" t="n"/>
      <c r="CF22" s="302" t="n"/>
      <c r="CG22" s="302" t="n"/>
      <c r="CH22" s="302" t="n"/>
      <c r="CI22" s="302" t="n"/>
      <c r="CJ22" s="302" t="n"/>
      <c r="CK22" s="302" t="n"/>
      <c r="CL22" s="302" t="n"/>
      <c r="CM22" s="302" t="n"/>
      <c r="CN22" s="302" t="n"/>
      <c r="CO22" s="302" t="n"/>
      <c r="CP22" s="302" t="n"/>
      <c r="CQ22" s="302" t="n"/>
      <c r="CR22" s="302" t="n"/>
      <c r="CS22" s="302" t="n"/>
      <c r="CT22" s="302" t="n"/>
      <c r="CU22" s="302" t="n"/>
      <c r="CV22" s="302" t="n"/>
      <c r="CW22" s="302" t="n"/>
      <c r="CX22" s="302" t="n"/>
      <c r="CY22" s="302" t="n"/>
      <c r="CZ22" s="302" t="n"/>
      <c r="DA22" s="302" t="n"/>
      <c r="DB22" s="302" t="n"/>
      <c r="DC22" s="302" t="n"/>
      <c r="DD22" s="302" t="n"/>
      <c r="DE22" s="302" t="n"/>
      <c r="DF22" s="302" t="n"/>
      <c r="DG22" s="302" t="n"/>
      <c r="DH22" s="302" t="n"/>
      <c r="DI22" s="302" t="n"/>
      <c r="DJ22" s="302" t="n"/>
      <c r="DK22" s="302" t="n"/>
      <c r="DL22" s="302" t="n"/>
      <c r="DM22" s="302" t="n"/>
      <c r="DN22" s="302" t="n"/>
      <c r="DO22" s="302" t="n"/>
      <c r="DP22" s="302" t="n"/>
      <c r="DQ22" s="302" t="n"/>
      <c r="DR22" s="302" t="n"/>
      <c r="DS22" s="302" t="n"/>
      <c r="DT22" s="302" t="n"/>
      <c r="DU22" s="302" t="n"/>
      <c r="DV22" s="302" t="n"/>
      <c r="DW22" s="302" t="n"/>
      <c r="DX22" s="302" t="n"/>
      <c r="DY22" s="302" t="n"/>
      <c r="DZ22" s="302" t="n"/>
      <c r="EA22" s="302" t="n"/>
      <c r="EB22" s="302" t="n"/>
      <c r="EC22" s="302" t="n"/>
      <c r="ED22" s="302" t="n"/>
      <c r="EE22" s="302" t="n"/>
      <c r="EF22" s="302" t="n"/>
      <c r="EG22" s="302" t="n"/>
      <c r="EH22" s="302" t="n"/>
      <c r="EI22" s="302" t="n"/>
      <c r="EJ22" s="302" t="n"/>
      <c r="EK22" s="302" t="n"/>
      <c r="EL22" s="302" t="n"/>
      <c r="EM22" s="302" t="n"/>
      <c r="EN22" s="302" t="n"/>
      <c r="EO22" s="302" t="n"/>
      <c r="EP22" s="302" t="n"/>
      <c r="EQ22" s="302" t="n"/>
      <c r="ER22" s="302" t="n"/>
      <c r="ES22" s="302" t="n"/>
      <c r="ET22" s="302" t="n"/>
      <c r="EU22" s="302" t="n"/>
      <c r="EV22" s="302" t="n"/>
      <c r="EW22" s="302" t="n"/>
      <c r="EX22" s="302" t="n"/>
      <c r="EY22" s="302" t="n"/>
      <c r="EZ22" s="302" t="n"/>
      <c r="FA22" s="302" t="n"/>
      <c r="FB22" s="302" t="n"/>
      <c r="FC22" s="302" t="n"/>
      <c r="FD22" s="302" t="n"/>
      <c r="FE22" s="302" t="n"/>
      <c r="FF22" s="302" t="n"/>
      <c r="FG22" s="302" t="n"/>
      <c r="FH22" s="302" t="n"/>
      <c r="FI22" s="302" t="n"/>
      <c r="FJ22" s="302" t="n"/>
      <c r="FK22" s="302" t="n"/>
      <c r="FL22" s="302" t="n"/>
      <c r="FM22" s="302" t="n"/>
      <c r="FN22" s="302" t="n"/>
      <c r="FO22" s="302" t="n"/>
      <c r="FP22" s="302" t="n"/>
      <c r="FQ22" s="302" t="n"/>
      <c r="FR22" s="302" t="n"/>
      <c r="FS22" s="302" t="n"/>
      <c r="FT22" s="302" t="n"/>
      <c r="FU22" s="302" t="n"/>
      <c r="FV22" s="302" t="n"/>
      <c r="FW22" s="302" t="n"/>
      <c r="FX22" s="302" t="n"/>
      <c r="FY22" s="302" t="n"/>
      <c r="FZ22" s="302" t="n"/>
      <c r="GA22" s="302" t="n"/>
      <c r="GB22" s="302" t="n"/>
      <c r="GC22" s="302" t="n"/>
      <c r="GD22" s="302" t="n"/>
      <c r="GE22" s="302" t="n"/>
      <c r="GF22" s="302" t="n"/>
      <c r="GG22" s="302" t="n"/>
      <c r="GH22" s="302" t="n"/>
      <c r="GI22" s="302" t="n"/>
      <c r="GJ22" s="302" t="n"/>
      <c r="GK22" s="302" t="n"/>
      <c r="GL22" s="302" t="n"/>
      <c r="GM22" s="302" t="n"/>
      <c r="GN22" s="302" t="n"/>
      <c r="GO22" s="302" t="n"/>
      <c r="GP22" s="302" t="n"/>
      <c r="GQ22" s="302" t="n"/>
      <c r="GR22" s="72" t="n"/>
      <c r="GS22" s="303" t="n"/>
      <c r="GT22" s="72" t="n"/>
      <c r="GU22" s="72" t="n"/>
    </row>
    <row r="23" ht="15.75" customHeight="1" s="371">
      <c r="A23" s="295">
        <f>IF(PRESUPUESTO!A25="","",PRESUPUESTO!A25)</f>
        <v/>
      </c>
      <c r="B23" s="63">
        <f>PRESUPUESTO!A10</f>
        <v/>
      </c>
      <c r="C23" s="63">
        <f>PRESUPUESTO!A23</f>
        <v/>
      </c>
      <c r="D23" s="42">
        <f>IF(PRESUPUESTO!B25="","",PRESUPUESTO!B25)</f>
        <v/>
      </c>
      <c r="E23" s="298">
        <f>IF(PRESUPUESTO!G25="",0,PRESUPUESTO!G25)</f>
        <v/>
      </c>
      <c r="F23" s="299" t="n">
        <v>46284</v>
      </c>
      <c r="G23" s="299" t="n">
        <v>46320</v>
      </c>
      <c r="H23" s="295">
        <f>IF(OR(F23="",G23=""),"",G23-F23+1)</f>
        <v/>
      </c>
      <c r="I23" s="300" t="n">
        <v>0</v>
      </c>
      <c r="J23" s="301" t="inlineStr">
        <is>
          <t>Planeado</t>
        </is>
      </c>
      <c r="K23" s="302" t="n"/>
      <c r="L23" s="302" t="n"/>
      <c r="M23" s="302" t="n"/>
      <c r="N23" s="302" t="n"/>
      <c r="O23" s="302" t="n"/>
      <c r="P23" s="302" t="n"/>
      <c r="Q23" s="302" t="n"/>
      <c r="R23" s="302" t="n"/>
      <c r="S23" s="302" t="n"/>
      <c r="T23" s="302" t="n"/>
      <c r="U23" s="302" t="n"/>
      <c r="V23" s="302" t="n"/>
      <c r="W23" s="302" t="n"/>
      <c r="X23" s="302" t="n"/>
      <c r="Y23" s="302" t="n"/>
      <c r="Z23" s="302" t="n"/>
      <c r="AA23" s="302" t="n"/>
      <c r="AB23" s="302" t="n"/>
      <c r="AC23" s="302" t="n"/>
      <c r="AD23" s="302" t="n"/>
      <c r="AE23" s="302" t="n"/>
      <c r="AF23" s="302" t="n"/>
      <c r="AG23" s="302" t="n"/>
      <c r="AH23" s="302" t="n"/>
      <c r="AI23" s="302" t="n"/>
      <c r="AJ23" s="302" t="n"/>
      <c r="AK23" s="302" t="n"/>
      <c r="AL23" s="302" t="n"/>
      <c r="AM23" s="302" t="n"/>
      <c r="AN23" s="302" t="n"/>
      <c r="AO23" s="302" t="n"/>
      <c r="AP23" s="302" t="n"/>
      <c r="AQ23" s="302" t="n"/>
      <c r="AR23" s="302" t="n"/>
      <c r="AS23" s="302" t="n"/>
      <c r="AT23" s="302" t="n"/>
      <c r="AU23" s="302" t="n"/>
      <c r="AV23" s="302" t="n"/>
      <c r="AW23" s="302" t="n"/>
      <c r="AX23" s="302" t="n"/>
      <c r="AY23" s="302" t="n"/>
      <c r="AZ23" s="302" t="n"/>
      <c r="BA23" s="302" t="n"/>
      <c r="BB23" s="302" t="n"/>
      <c r="BC23" s="302" t="n"/>
      <c r="BD23" s="302" t="n"/>
      <c r="BE23" s="302" t="n"/>
      <c r="BF23" s="302" t="n"/>
      <c r="BG23" s="302" t="n"/>
      <c r="BH23" s="302" t="n"/>
      <c r="BI23" s="302" t="n"/>
      <c r="BJ23" s="302" t="n"/>
      <c r="BK23" s="302" t="n"/>
      <c r="BL23" s="302" t="n"/>
      <c r="BM23" s="302" t="n"/>
      <c r="BN23" s="302" t="n"/>
      <c r="BO23" s="302" t="n"/>
      <c r="BP23" s="302" t="n"/>
      <c r="BQ23" s="302" t="n"/>
      <c r="BR23" s="302" t="n"/>
      <c r="BS23" s="302" t="n"/>
      <c r="BT23" s="302" t="n"/>
      <c r="BU23" s="302" t="n"/>
      <c r="BV23" s="302" t="n"/>
      <c r="BW23" s="302" t="n"/>
      <c r="BX23" s="302" t="n"/>
      <c r="BY23" s="302" t="n"/>
      <c r="BZ23" s="302" t="n"/>
      <c r="CA23" s="302" t="n"/>
      <c r="CB23" s="302" t="n"/>
      <c r="CC23" s="302" t="n"/>
      <c r="CD23" s="302" t="n"/>
      <c r="CE23" s="302" t="n"/>
      <c r="CF23" s="302" t="n"/>
      <c r="CG23" s="302" t="n"/>
      <c r="CH23" s="302" t="n"/>
      <c r="CI23" s="302" t="n"/>
      <c r="CJ23" s="302" t="n"/>
      <c r="CK23" s="302" t="n"/>
      <c r="CL23" s="302" t="n"/>
      <c r="CM23" s="302" t="n"/>
      <c r="CN23" s="302" t="n"/>
      <c r="CO23" s="302" t="n"/>
      <c r="CP23" s="302" t="n"/>
      <c r="CQ23" s="302" t="n"/>
      <c r="CR23" s="302" t="n"/>
      <c r="CS23" s="302" t="n"/>
      <c r="CT23" s="302" t="n"/>
      <c r="CU23" s="302" t="n"/>
      <c r="CV23" s="302" t="n"/>
      <c r="CW23" s="302" t="n"/>
      <c r="CX23" s="302" t="n"/>
      <c r="CY23" s="302" t="n"/>
      <c r="CZ23" s="302" t="n"/>
      <c r="DA23" s="302" t="n"/>
      <c r="DB23" s="302" t="n"/>
      <c r="DC23" s="302" t="n"/>
      <c r="DD23" s="302" t="n"/>
      <c r="DE23" s="302" t="n"/>
      <c r="DF23" s="302" t="n"/>
      <c r="DG23" s="302" t="n"/>
      <c r="DH23" s="302" t="n"/>
      <c r="DI23" s="302" t="n"/>
      <c r="DJ23" s="302" t="n"/>
      <c r="DK23" s="302" t="n"/>
      <c r="DL23" s="302" t="n"/>
      <c r="DM23" s="302" t="n"/>
      <c r="DN23" s="302" t="n"/>
      <c r="DO23" s="302" t="n"/>
      <c r="DP23" s="302" t="n"/>
      <c r="DQ23" s="302" t="n"/>
      <c r="DR23" s="302" t="n"/>
      <c r="DS23" s="302" t="n"/>
      <c r="DT23" s="302" t="n"/>
      <c r="DU23" s="302" t="n"/>
      <c r="DV23" s="302" t="n"/>
      <c r="DW23" s="302" t="n"/>
      <c r="DX23" s="302" t="n"/>
      <c r="DY23" s="302" t="n"/>
      <c r="DZ23" s="302" t="n"/>
      <c r="EA23" s="302" t="n"/>
      <c r="EB23" s="302" t="n"/>
      <c r="EC23" s="302" t="n"/>
      <c r="ED23" s="302" t="n"/>
      <c r="EE23" s="302" t="n"/>
      <c r="EF23" s="302" t="n"/>
      <c r="EG23" s="302" t="n"/>
      <c r="EH23" s="302" t="n"/>
      <c r="EI23" s="302" t="n"/>
      <c r="EJ23" s="302" t="n"/>
      <c r="EK23" s="302" t="n"/>
      <c r="EL23" s="302" t="n"/>
      <c r="EM23" s="302" t="n"/>
      <c r="EN23" s="302" t="n"/>
      <c r="EO23" s="302" t="n"/>
      <c r="EP23" s="302" t="n"/>
      <c r="EQ23" s="302" t="n"/>
      <c r="ER23" s="302" t="n"/>
      <c r="ES23" s="302" t="n"/>
      <c r="ET23" s="302" t="n"/>
      <c r="EU23" s="302" t="n"/>
      <c r="EV23" s="302" t="n"/>
      <c r="EW23" s="302" t="n"/>
      <c r="EX23" s="302" t="n"/>
      <c r="EY23" s="302" t="n"/>
      <c r="EZ23" s="302" t="n"/>
      <c r="FA23" s="302" t="n"/>
      <c r="FB23" s="302" t="n"/>
      <c r="FC23" s="302" t="n"/>
      <c r="FD23" s="302" t="n"/>
      <c r="FE23" s="302" t="n"/>
      <c r="FF23" s="302" t="n"/>
      <c r="FG23" s="302" t="n"/>
      <c r="FH23" s="302" t="n"/>
      <c r="FI23" s="302" t="n"/>
      <c r="FJ23" s="302" t="n"/>
      <c r="FK23" s="302" t="n"/>
      <c r="FL23" s="302" t="n"/>
      <c r="FM23" s="302" t="n"/>
      <c r="FN23" s="302" t="n"/>
      <c r="FO23" s="302" t="n"/>
      <c r="FP23" s="302" t="n"/>
      <c r="FQ23" s="302" t="n"/>
      <c r="FR23" s="302" t="n"/>
      <c r="FS23" s="302" t="n"/>
      <c r="FT23" s="302" t="n"/>
      <c r="FU23" s="302" t="n"/>
      <c r="FV23" s="302" t="n"/>
      <c r="FW23" s="302" t="n"/>
      <c r="FX23" s="302" t="n"/>
      <c r="FY23" s="302" t="n"/>
      <c r="FZ23" s="302" t="n"/>
      <c r="GA23" s="302" t="n"/>
      <c r="GB23" s="302" t="n"/>
      <c r="GC23" s="302" t="n"/>
      <c r="GD23" s="302" t="n"/>
      <c r="GE23" s="302" t="n"/>
      <c r="GF23" s="302" t="n"/>
      <c r="GG23" s="302" t="n"/>
      <c r="GH23" s="302" t="n"/>
      <c r="GI23" s="302" t="n"/>
      <c r="GJ23" s="302" t="n"/>
      <c r="GK23" s="302" t="n"/>
      <c r="GL23" s="302" t="n"/>
      <c r="GM23" s="302" t="n"/>
      <c r="GN23" s="302" t="n"/>
      <c r="GO23" s="302" t="n"/>
      <c r="GP23" s="302" t="n"/>
      <c r="GQ23" s="302" t="n"/>
      <c r="GR23" s="72" t="n"/>
      <c r="GS23" s="33" t="n"/>
      <c r="GT23" s="72" t="n"/>
      <c r="GU23" s="72" t="n"/>
    </row>
    <row r="24" ht="15.75" customHeight="1" s="371">
      <c r="A24" s="295">
        <f>IF(PRESUPUESTO!A27="","",PRESUPUESTO!A27)</f>
        <v/>
      </c>
      <c r="B24" s="63">
        <f>PRESUPUESTO!A10</f>
        <v/>
      </c>
      <c r="C24" s="63">
        <f>PRESUPUESTO!A26</f>
        <v/>
      </c>
      <c r="D24" s="42">
        <f>IF(PRESUPUESTO!B27="","",PRESUPUESTO!B27)</f>
        <v/>
      </c>
      <c r="E24" s="298">
        <f>IF(PRESUPUESTO!G27="",0,PRESUPUESTO!G27)</f>
        <v/>
      </c>
      <c r="F24" s="299" t="n">
        <v>46287</v>
      </c>
      <c r="G24" s="299" t="n">
        <v>46325</v>
      </c>
      <c r="H24" s="295">
        <f>IF(OR(F24="",G24=""),"",G24-F24+1)</f>
        <v/>
      </c>
      <c r="I24" s="300" t="n">
        <v>0</v>
      </c>
      <c r="J24" s="301" t="inlineStr">
        <is>
          <t>Planeado</t>
        </is>
      </c>
      <c r="K24" s="302" t="n"/>
      <c r="L24" s="302" t="n"/>
      <c r="M24" s="302" t="n"/>
      <c r="N24" s="302" t="n"/>
      <c r="O24" s="302" t="n"/>
      <c r="P24" s="302" t="n"/>
      <c r="Q24" s="302" t="n"/>
      <c r="R24" s="302" t="n"/>
      <c r="S24" s="302" t="n"/>
      <c r="T24" s="302" t="n"/>
      <c r="U24" s="302" t="n"/>
      <c r="V24" s="302" t="n"/>
      <c r="W24" s="302" t="n"/>
      <c r="X24" s="302" t="n"/>
      <c r="Y24" s="302" t="n"/>
      <c r="Z24" s="302" t="n"/>
      <c r="AA24" s="302" t="n"/>
      <c r="AB24" s="302" t="n"/>
      <c r="AC24" s="302" t="n"/>
      <c r="AD24" s="302" t="n"/>
      <c r="AE24" s="302" t="n"/>
      <c r="AF24" s="302" t="n"/>
      <c r="AG24" s="302" t="n"/>
      <c r="AH24" s="302" t="n"/>
      <c r="AI24" s="302" t="n"/>
      <c r="AJ24" s="302" t="n"/>
      <c r="AK24" s="302" t="n"/>
      <c r="AL24" s="302" t="n"/>
      <c r="AM24" s="302" t="n"/>
      <c r="AN24" s="302" t="n"/>
      <c r="AO24" s="302" t="n"/>
      <c r="AP24" s="302" t="n"/>
      <c r="AQ24" s="302" t="n"/>
      <c r="AR24" s="302" t="n"/>
      <c r="AS24" s="302" t="n"/>
      <c r="AT24" s="302" t="n"/>
      <c r="AU24" s="302" t="n"/>
      <c r="AV24" s="302" t="n"/>
      <c r="AW24" s="302" t="n"/>
      <c r="AX24" s="302" t="n"/>
      <c r="AY24" s="302" t="n"/>
      <c r="AZ24" s="302" t="n"/>
      <c r="BA24" s="302" t="n"/>
      <c r="BB24" s="302" t="n"/>
      <c r="BC24" s="302" t="n"/>
      <c r="BD24" s="302" t="n"/>
      <c r="BE24" s="302" t="n"/>
      <c r="BF24" s="302" t="n"/>
      <c r="BG24" s="302" t="n"/>
      <c r="BH24" s="302" t="n"/>
      <c r="BI24" s="302" t="n"/>
      <c r="BJ24" s="302" t="n"/>
      <c r="BK24" s="302" t="n"/>
      <c r="BL24" s="302" t="n"/>
      <c r="BM24" s="302" t="n"/>
      <c r="BN24" s="302" t="n"/>
      <c r="BO24" s="302" t="n"/>
      <c r="BP24" s="302" t="n"/>
      <c r="BQ24" s="302" t="n"/>
      <c r="BR24" s="302" t="n"/>
      <c r="BS24" s="302" t="n"/>
      <c r="BT24" s="302" t="n"/>
      <c r="BU24" s="302" t="n"/>
      <c r="BV24" s="302" t="n"/>
      <c r="BW24" s="302" t="n"/>
      <c r="BX24" s="302" t="n"/>
      <c r="BY24" s="302" t="n"/>
      <c r="BZ24" s="302" t="n"/>
      <c r="CA24" s="302" t="n"/>
      <c r="CB24" s="302" t="n"/>
      <c r="CC24" s="302" t="n"/>
      <c r="CD24" s="302" t="n"/>
      <c r="CE24" s="302" t="n"/>
      <c r="CF24" s="302" t="n"/>
      <c r="CG24" s="302" t="n"/>
      <c r="CH24" s="302" t="n"/>
      <c r="CI24" s="302" t="n"/>
      <c r="CJ24" s="302" t="n"/>
      <c r="CK24" s="302" t="n"/>
      <c r="CL24" s="302" t="n"/>
      <c r="CM24" s="302" t="n"/>
      <c r="CN24" s="302" t="n"/>
      <c r="CO24" s="302" t="n"/>
      <c r="CP24" s="302" t="n"/>
      <c r="CQ24" s="302" t="n"/>
      <c r="CR24" s="302" t="n"/>
      <c r="CS24" s="302" t="n"/>
      <c r="CT24" s="302" t="n"/>
      <c r="CU24" s="302" t="n"/>
      <c r="CV24" s="302" t="n"/>
      <c r="CW24" s="302" t="n"/>
      <c r="CX24" s="302" t="n"/>
      <c r="CY24" s="302" t="n"/>
      <c r="CZ24" s="302" t="n"/>
      <c r="DA24" s="302" t="n"/>
      <c r="DB24" s="302" t="n"/>
      <c r="DC24" s="302" t="n"/>
      <c r="DD24" s="302" t="n"/>
      <c r="DE24" s="302" t="n"/>
      <c r="DF24" s="302" t="n"/>
      <c r="DG24" s="302" t="n"/>
      <c r="DH24" s="302" t="n"/>
      <c r="DI24" s="302" t="n"/>
      <c r="DJ24" s="302" t="n"/>
      <c r="DK24" s="302" t="n"/>
      <c r="DL24" s="302" t="n"/>
      <c r="DM24" s="302" t="n"/>
      <c r="DN24" s="302" t="n"/>
      <c r="DO24" s="302" t="n"/>
      <c r="DP24" s="302" t="n"/>
      <c r="DQ24" s="302" t="n"/>
      <c r="DR24" s="302" t="n"/>
      <c r="DS24" s="302" t="n"/>
      <c r="DT24" s="302" t="n"/>
      <c r="DU24" s="302" t="n"/>
      <c r="DV24" s="302" t="n"/>
      <c r="DW24" s="302" t="n"/>
      <c r="DX24" s="302" t="n"/>
      <c r="DY24" s="302" t="n"/>
      <c r="DZ24" s="302" t="n"/>
      <c r="EA24" s="302" t="n"/>
      <c r="EB24" s="302" t="n"/>
      <c r="EC24" s="302" t="n"/>
      <c r="ED24" s="302" t="n"/>
      <c r="EE24" s="302" t="n"/>
      <c r="EF24" s="302" t="n"/>
      <c r="EG24" s="302" t="n"/>
      <c r="EH24" s="302" t="n"/>
      <c r="EI24" s="302" t="n"/>
      <c r="EJ24" s="302" t="n"/>
      <c r="EK24" s="302" t="n"/>
      <c r="EL24" s="302" t="n"/>
      <c r="EM24" s="302" t="n"/>
      <c r="EN24" s="302" t="n"/>
      <c r="EO24" s="302" t="n"/>
      <c r="EP24" s="302" t="n"/>
      <c r="EQ24" s="302" t="n"/>
      <c r="ER24" s="302" t="n"/>
      <c r="ES24" s="302" t="n"/>
      <c r="ET24" s="302" t="n"/>
      <c r="EU24" s="302" t="n"/>
      <c r="EV24" s="302" t="n"/>
      <c r="EW24" s="302" t="n"/>
      <c r="EX24" s="302" t="n"/>
      <c r="EY24" s="302" t="n"/>
      <c r="EZ24" s="302" t="n"/>
      <c r="FA24" s="302" t="n"/>
      <c r="FB24" s="302" t="n"/>
      <c r="FC24" s="302" t="n"/>
      <c r="FD24" s="302" t="n"/>
      <c r="FE24" s="302" t="n"/>
      <c r="FF24" s="302" t="n"/>
      <c r="FG24" s="302" t="n"/>
      <c r="FH24" s="302" t="n"/>
      <c r="FI24" s="302" t="n"/>
      <c r="FJ24" s="302" t="n"/>
      <c r="FK24" s="302" t="n"/>
      <c r="FL24" s="302" t="n"/>
      <c r="FM24" s="302" t="n"/>
      <c r="FN24" s="302" t="n"/>
      <c r="FO24" s="302" t="n"/>
      <c r="FP24" s="302" t="n"/>
      <c r="FQ24" s="302" t="n"/>
      <c r="FR24" s="302" t="n"/>
      <c r="FS24" s="302" t="n"/>
      <c r="FT24" s="302" t="n"/>
      <c r="FU24" s="302" t="n"/>
      <c r="FV24" s="302" t="n"/>
      <c r="FW24" s="302" t="n"/>
      <c r="FX24" s="302" t="n"/>
      <c r="FY24" s="302" t="n"/>
      <c r="FZ24" s="302" t="n"/>
      <c r="GA24" s="302" t="n"/>
      <c r="GB24" s="302" t="n"/>
      <c r="GC24" s="302" t="n"/>
      <c r="GD24" s="302" t="n"/>
      <c r="GE24" s="302" t="n"/>
      <c r="GF24" s="302" t="n"/>
      <c r="GG24" s="302" t="n"/>
      <c r="GH24" s="302" t="n"/>
      <c r="GI24" s="302" t="n"/>
      <c r="GJ24" s="302" t="n"/>
      <c r="GK24" s="302" t="n"/>
      <c r="GL24" s="302" t="n"/>
      <c r="GM24" s="302" t="n"/>
      <c r="GN24" s="302" t="n"/>
      <c r="GO24" s="302" t="n"/>
      <c r="GP24" s="302" t="n"/>
      <c r="GQ24" s="302" t="n"/>
      <c r="GR24" s="72" t="n"/>
      <c r="GS24" s="27" t="n"/>
      <c r="GT24" s="72" t="n"/>
      <c r="GU24" s="72" t="n"/>
    </row>
    <row r="25" ht="15.75" customHeight="1" s="371">
      <c r="A25" s="295">
        <f>IF(PRESUPUESTO!A28="","",PRESUPUESTO!A28)</f>
        <v/>
      </c>
      <c r="B25" s="63">
        <f>PRESUPUESTO!A10</f>
        <v/>
      </c>
      <c r="C25" s="63">
        <f>PRESUPUESTO!A26</f>
        <v/>
      </c>
      <c r="D25" s="42">
        <f>IF(PRESUPUESTO!B28="","",PRESUPUESTO!B28)</f>
        <v/>
      </c>
      <c r="E25" s="298">
        <f>IF(PRESUPUESTO!G28="",0,PRESUPUESTO!G28)</f>
        <v/>
      </c>
      <c r="F25" s="299" t="n">
        <v>46290</v>
      </c>
      <c r="G25" s="299" t="n">
        <v>46330</v>
      </c>
      <c r="H25" s="295">
        <f>IF(OR(F25="",G25=""),"",G25-F25+1)</f>
        <v/>
      </c>
      <c r="I25" s="300" t="n">
        <v>0</v>
      </c>
      <c r="J25" s="301" t="inlineStr">
        <is>
          <t>Planeado</t>
        </is>
      </c>
      <c r="K25" s="302" t="n"/>
      <c r="L25" s="302" t="n"/>
      <c r="M25" s="302" t="n"/>
      <c r="N25" s="302" t="n"/>
      <c r="O25" s="302" t="n"/>
      <c r="P25" s="302" t="n"/>
      <c r="Q25" s="302" t="n"/>
      <c r="R25" s="302" t="n"/>
      <c r="S25" s="302" t="n"/>
      <c r="T25" s="302" t="n"/>
      <c r="U25" s="302" t="n"/>
      <c r="V25" s="302" t="n"/>
      <c r="W25" s="302" t="n"/>
      <c r="X25" s="302" t="n"/>
      <c r="Y25" s="302" t="n"/>
      <c r="Z25" s="302" t="n"/>
      <c r="AA25" s="302" t="n"/>
      <c r="AB25" s="302" t="n"/>
      <c r="AC25" s="302" t="n"/>
      <c r="AD25" s="302" t="n"/>
      <c r="AE25" s="302" t="n"/>
      <c r="AF25" s="302" t="n"/>
      <c r="AG25" s="302" t="n"/>
      <c r="AH25" s="302" t="n"/>
      <c r="AI25" s="302" t="n"/>
      <c r="AJ25" s="302" t="n"/>
      <c r="AK25" s="302" t="n"/>
      <c r="AL25" s="302" t="n"/>
      <c r="AM25" s="302" t="n"/>
      <c r="AN25" s="302" t="n"/>
      <c r="AO25" s="302" t="n"/>
      <c r="AP25" s="302" t="n"/>
      <c r="AQ25" s="302" t="n"/>
      <c r="AR25" s="302" t="n"/>
      <c r="AS25" s="302" t="n"/>
      <c r="AT25" s="302" t="n"/>
      <c r="AU25" s="302" t="n"/>
      <c r="AV25" s="302" t="n"/>
      <c r="AW25" s="302" t="n"/>
      <c r="AX25" s="302" t="n"/>
      <c r="AY25" s="302" t="n"/>
      <c r="AZ25" s="302" t="n"/>
      <c r="BA25" s="302" t="n"/>
      <c r="BB25" s="302" t="n"/>
      <c r="BC25" s="302" t="n"/>
      <c r="BD25" s="302" t="n"/>
      <c r="BE25" s="302" t="n"/>
      <c r="BF25" s="302" t="n"/>
      <c r="BG25" s="302" t="n"/>
      <c r="BH25" s="302" t="n"/>
      <c r="BI25" s="302" t="n"/>
      <c r="BJ25" s="302" t="n"/>
      <c r="BK25" s="302" t="n"/>
      <c r="BL25" s="302" t="n"/>
      <c r="BM25" s="302" t="n"/>
      <c r="BN25" s="302" t="n"/>
      <c r="BO25" s="302" t="n"/>
      <c r="BP25" s="302" t="n"/>
      <c r="BQ25" s="302" t="n"/>
      <c r="BR25" s="302" t="n"/>
      <c r="BS25" s="302" t="n"/>
      <c r="BT25" s="302" t="n"/>
      <c r="BU25" s="302" t="n"/>
      <c r="BV25" s="302" t="n"/>
      <c r="BW25" s="302" t="n"/>
      <c r="BX25" s="302" t="n"/>
      <c r="BY25" s="302" t="n"/>
      <c r="BZ25" s="302" t="n"/>
      <c r="CA25" s="302" t="n"/>
      <c r="CB25" s="302" t="n"/>
      <c r="CC25" s="302" t="n"/>
      <c r="CD25" s="302" t="n"/>
      <c r="CE25" s="302" t="n"/>
      <c r="CF25" s="302" t="n"/>
      <c r="CG25" s="302" t="n"/>
      <c r="CH25" s="302" t="n"/>
      <c r="CI25" s="302" t="n"/>
      <c r="CJ25" s="302" t="n"/>
      <c r="CK25" s="302" t="n"/>
      <c r="CL25" s="302" t="n"/>
      <c r="CM25" s="302" t="n"/>
      <c r="CN25" s="302" t="n"/>
      <c r="CO25" s="302" t="n"/>
      <c r="CP25" s="302" t="n"/>
      <c r="CQ25" s="302" t="n"/>
      <c r="CR25" s="302" t="n"/>
      <c r="CS25" s="302" t="n"/>
      <c r="CT25" s="302" t="n"/>
      <c r="CU25" s="302" t="n"/>
      <c r="CV25" s="302" t="n"/>
      <c r="CW25" s="302" t="n"/>
      <c r="CX25" s="302" t="n"/>
      <c r="CY25" s="302" t="n"/>
      <c r="CZ25" s="302" t="n"/>
      <c r="DA25" s="302" t="n"/>
      <c r="DB25" s="302" t="n"/>
      <c r="DC25" s="302" t="n"/>
      <c r="DD25" s="302" t="n"/>
      <c r="DE25" s="302" t="n"/>
      <c r="DF25" s="302" t="n"/>
      <c r="DG25" s="302" t="n"/>
      <c r="DH25" s="302" t="n"/>
      <c r="DI25" s="302" t="n"/>
      <c r="DJ25" s="302" t="n"/>
      <c r="DK25" s="302" t="n"/>
      <c r="DL25" s="302" t="n"/>
      <c r="DM25" s="302" t="n"/>
      <c r="DN25" s="302" t="n"/>
      <c r="DO25" s="302" t="n"/>
      <c r="DP25" s="302" t="n"/>
      <c r="DQ25" s="302" t="n"/>
      <c r="DR25" s="302" t="n"/>
      <c r="DS25" s="302" t="n"/>
      <c r="DT25" s="302" t="n"/>
      <c r="DU25" s="302" t="n"/>
      <c r="DV25" s="302" t="n"/>
      <c r="DW25" s="302" t="n"/>
      <c r="DX25" s="302" t="n"/>
      <c r="DY25" s="302" t="n"/>
      <c r="DZ25" s="302" t="n"/>
      <c r="EA25" s="302" t="n"/>
      <c r="EB25" s="302" t="n"/>
      <c r="EC25" s="302" t="n"/>
      <c r="ED25" s="302" t="n"/>
      <c r="EE25" s="302" t="n"/>
      <c r="EF25" s="302" t="n"/>
      <c r="EG25" s="302" t="n"/>
      <c r="EH25" s="302" t="n"/>
      <c r="EI25" s="302" t="n"/>
      <c r="EJ25" s="302" t="n"/>
      <c r="EK25" s="302" t="n"/>
      <c r="EL25" s="302" t="n"/>
      <c r="EM25" s="302" t="n"/>
      <c r="EN25" s="302" t="n"/>
      <c r="EO25" s="302" t="n"/>
      <c r="EP25" s="302" t="n"/>
      <c r="EQ25" s="302" t="n"/>
      <c r="ER25" s="302" t="n"/>
      <c r="ES25" s="302" t="n"/>
      <c r="ET25" s="302" t="n"/>
      <c r="EU25" s="302" t="n"/>
      <c r="EV25" s="302" t="n"/>
      <c r="EW25" s="302" t="n"/>
      <c r="EX25" s="302" t="n"/>
      <c r="EY25" s="302" t="n"/>
      <c r="EZ25" s="302" t="n"/>
      <c r="FA25" s="302" t="n"/>
      <c r="FB25" s="302" t="n"/>
      <c r="FC25" s="302" t="n"/>
      <c r="FD25" s="302" t="n"/>
      <c r="FE25" s="302" t="n"/>
      <c r="FF25" s="302" t="n"/>
      <c r="FG25" s="302" t="n"/>
      <c r="FH25" s="302" t="n"/>
      <c r="FI25" s="302" t="n"/>
      <c r="FJ25" s="302" t="n"/>
      <c r="FK25" s="302" t="n"/>
      <c r="FL25" s="302" t="n"/>
      <c r="FM25" s="302" t="n"/>
      <c r="FN25" s="302" t="n"/>
      <c r="FO25" s="302" t="n"/>
      <c r="FP25" s="302" t="n"/>
      <c r="FQ25" s="302" t="n"/>
      <c r="FR25" s="302" t="n"/>
      <c r="FS25" s="302" t="n"/>
      <c r="FT25" s="302" t="n"/>
      <c r="FU25" s="302" t="n"/>
      <c r="FV25" s="302" t="n"/>
      <c r="FW25" s="302" t="n"/>
      <c r="FX25" s="302" t="n"/>
      <c r="FY25" s="302" t="n"/>
      <c r="FZ25" s="302" t="n"/>
      <c r="GA25" s="302" t="n"/>
      <c r="GB25" s="302" t="n"/>
      <c r="GC25" s="302" t="n"/>
      <c r="GD25" s="302" t="n"/>
      <c r="GE25" s="302" t="n"/>
      <c r="GF25" s="302" t="n"/>
      <c r="GG25" s="302" t="n"/>
      <c r="GH25" s="302" t="n"/>
      <c r="GI25" s="302" t="n"/>
      <c r="GJ25" s="302" t="n"/>
      <c r="GK25" s="302" t="n"/>
      <c r="GL25" s="302" t="n"/>
      <c r="GM25" s="302" t="n"/>
      <c r="GN25" s="302" t="n"/>
      <c r="GO25" s="302" t="n"/>
      <c r="GP25" s="302" t="n"/>
      <c r="GQ25" s="302" t="n"/>
      <c r="GR25" s="72" t="n"/>
      <c r="GS25" s="303" t="n"/>
      <c r="GT25" s="72" t="n"/>
      <c r="GU25" s="72" t="n"/>
    </row>
    <row r="26" ht="15.75" customHeight="1" s="371">
      <c r="A26" s="295">
        <f>IF(PRESUPUESTO!A29="","",PRESUPUESTO!A29)</f>
        <v/>
      </c>
      <c r="B26" s="63">
        <f>PRESUPUESTO!A10</f>
        <v/>
      </c>
      <c r="C26" s="63">
        <f>PRESUPUESTO!A26</f>
        <v/>
      </c>
      <c r="D26" s="42">
        <f>IF(PRESUPUESTO!B29="","",PRESUPUESTO!B29)</f>
        <v/>
      </c>
      <c r="E26" s="298">
        <f>IF(PRESUPUESTO!G29="",0,PRESUPUESTO!G29)</f>
        <v/>
      </c>
      <c r="F26" s="299" t="n">
        <v>46293</v>
      </c>
      <c r="G26" s="299" t="n">
        <v>46335</v>
      </c>
      <c r="H26" s="295">
        <f>IF(OR(F26="",G26=""),"",G26-F26+1)</f>
        <v/>
      </c>
      <c r="I26" s="300" t="n">
        <v>0</v>
      </c>
      <c r="J26" s="301" t="inlineStr">
        <is>
          <t>Planeado</t>
        </is>
      </c>
      <c r="K26" s="302" t="n"/>
      <c r="L26" s="302" t="n"/>
      <c r="M26" s="302" t="n"/>
      <c r="N26" s="302" t="n"/>
      <c r="O26" s="302" t="n"/>
      <c r="P26" s="302" t="n"/>
      <c r="Q26" s="302" t="n"/>
      <c r="R26" s="302" t="n"/>
      <c r="S26" s="302" t="n"/>
      <c r="T26" s="302" t="n"/>
      <c r="U26" s="302" t="n"/>
      <c r="V26" s="302" t="n"/>
      <c r="W26" s="302" t="n"/>
      <c r="X26" s="302" t="n"/>
      <c r="Y26" s="302" t="n"/>
      <c r="Z26" s="302" t="n"/>
      <c r="AA26" s="302" t="n"/>
      <c r="AB26" s="302" t="n"/>
      <c r="AC26" s="302" t="n"/>
      <c r="AD26" s="302" t="n"/>
      <c r="AE26" s="302" t="n"/>
      <c r="AF26" s="302" t="n"/>
      <c r="AG26" s="302" t="n"/>
      <c r="AH26" s="302" t="n"/>
      <c r="AI26" s="302" t="n"/>
      <c r="AJ26" s="302" t="n"/>
      <c r="AK26" s="302" t="n"/>
      <c r="AL26" s="302" t="n"/>
      <c r="AM26" s="302" t="n"/>
      <c r="AN26" s="302" t="n"/>
      <c r="AO26" s="302" t="n"/>
      <c r="AP26" s="302" t="n"/>
      <c r="AQ26" s="302" t="n"/>
      <c r="AR26" s="302" t="n"/>
      <c r="AS26" s="302" t="n"/>
      <c r="AT26" s="302" t="n"/>
      <c r="AU26" s="302" t="n"/>
      <c r="AV26" s="302" t="n"/>
      <c r="AW26" s="302" t="n"/>
      <c r="AX26" s="302" t="n"/>
      <c r="AY26" s="302" t="n"/>
      <c r="AZ26" s="302" t="n"/>
      <c r="BA26" s="302" t="n"/>
      <c r="BB26" s="302" t="n"/>
      <c r="BC26" s="302" t="n"/>
      <c r="BD26" s="302" t="n"/>
      <c r="BE26" s="302" t="n"/>
      <c r="BF26" s="302" t="n"/>
      <c r="BG26" s="302" t="n"/>
      <c r="BH26" s="302" t="n"/>
      <c r="BI26" s="302" t="n"/>
      <c r="BJ26" s="302" t="n"/>
      <c r="BK26" s="302" t="n"/>
      <c r="BL26" s="302" t="n"/>
      <c r="BM26" s="302" t="n"/>
      <c r="BN26" s="302" t="n"/>
      <c r="BO26" s="302" t="n"/>
      <c r="BP26" s="302" t="n"/>
      <c r="BQ26" s="302" t="n"/>
      <c r="BR26" s="302" t="n"/>
      <c r="BS26" s="302" t="n"/>
      <c r="BT26" s="302" t="n"/>
      <c r="BU26" s="302" t="n"/>
      <c r="BV26" s="302" t="n"/>
      <c r="BW26" s="302" t="n"/>
      <c r="BX26" s="302" t="n"/>
      <c r="BY26" s="302" t="n"/>
      <c r="BZ26" s="302" t="n"/>
      <c r="CA26" s="302" t="n"/>
      <c r="CB26" s="302" t="n"/>
      <c r="CC26" s="302" t="n"/>
      <c r="CD26" s="302" t="n"/>
      <c r="CE26" s="302" t="n"/>
      <c r="CF26" s="302" t="n"/>
      <c r="CG26" s="302" t="n"/>
      <c r="CH26" s="302" t="n"/>
      <c r="CI26" s="302" t="n"/>
      <c r="CJ26" s="302" t="n"/>
      <c r="CK26" s="302" t="n"/>
      <c r="CL26" s="302" t="n"/>
      <c r="CM26" s="302" t="n"/>
      <c r="CN26" s="302" t="n"/>
      <c r="CO26" s="302" t="n"/>
      <c r="CP26" s="302" t="n"/>
      <c r="CQ26" s="302" t="n"/>
      <c r="CR26" s="302" t="n"/>
      <c r="CS26" s="302" t="n"/>
      <c r="CT26" s="302" t="n"/>
      <c r="CU26" s="302" t="n"/>
      <c r="CV26" s="302" t="n"/>
      <c r="CW26" s="302" t="n"/>
      <c r="CX26" s="302" t="n"/>
      <c r="CY26" s="302" t="n"/>
      <c r="CZ26" s="302" t="n"/>
      <c r="DA26" s="302" t="n"/>
      <c r="DB26" s="302" t="n"/>
      <c r="DC26" s="302" t="n"/>
      <c r="DD26" s="302" t="n"/>
      <c r="DE26" s="302" t="n"/>
      <c r="DF26" s="302" t="n"/>
      <c r="DG26" s="302" t="n"/>
      <c r="DH26" s="302" t="n"/>
      <c r="DI26" s="302" t="n"/>
      <c r="DJ26" s="302" t="n"/>
      <c r="DK26" s="302" t="n"/>
      <c r="DL26" s="302" t="n"/>
      <c r="DM26" s="302" t="n"/>
      <c r="DN26" s="302" t="n"/>
      <c r="DO26" s="302" t="n"/>
      <c r="DP26" s="302" t="n"/>
      <c r="DQ26" s="302" t="n"/>
      <c r="DR26" s="302" t="n"/>
      <c r="DS26" s="302" t="n"/>
      <c r="DT26" s="302" t="n"/>
      <c r="DU26" s="302" t="n"/>
      <c r="DV26" s="302" t="n"/>
      <c r="DW26" s="302" t="n"/>
      <c r="DX26" s="302" t="n"/>
      <c r="DY26" s="302" t="n"/>
      <c r="DZ26" s="302" t="n"/>
      <c r="EA26" s="302" t="n"/>
      <c r="EB26" s="302" t="n"/>
      <c r="EC26" s="302" t="n"/>
      <c r="ED26" s="302" t="n"/>
      <c r="EE26" s="302" t="n"/>
      <c r="EF26" s="302" t="n"/>
      <c r="EG26" s="302" t="n"/>
      <c r="EH26" s="302" t="n"/>
      <c r="EI26" s="302" t="n"/>
      <c r="EJ26" s="302" t="n"/>
      <c r="EK26" s="302" t="n"/>
      <c r="EL26" s="302" t="n"/>
      <c r="EM26" s="302" t="n"/>
      <c r="EN26" s="302" t="n"/>
      <c r="EO26" s="302" t="n"/>
      <c r="EP26" s="302" t="n"/>
      <c r="EQ26" s="302" t="n"/>
      <c r="ER26" s="302" t="n"/>
      <c r="ES26" s="302" t="n"/>
      <c r="ET26" s="302" t="n"/>
      <c r="EU26" s="302" t="n"/>
      <c r="EV26" s="302" t="n"/>
      <c r="EW26" s="302" t="n"/>
      <c r="EX26" s="302" t="n"/>
      <c r="EY26" s="302" t="n"/>
      <c r="EZ26" s="302" t="n"/>
      <c r="FA26" s="302" t="n"/>
      <c r="FB26" s="302" t="n"/>
      <c r="FC26" s="302" t="n"/>
      <c r="FD26" s="302" t="n"/>
      <c r="FE26" s="302" t="n"/>
      <c r="FF26" s="302" t="n"/>
      <c r="FG26" s="302" t="n"/>
      <c r="FH26" s="302" t="n"/>
      <c r="FI26" s="302" t="n"/>
      <c r="FJ26" s="302" t="n"/>
      <c r="FK26" s="302" t="n"/>
      <c r="FL26" s="302" t="n"/>
      <c r="FM26" s="302" t="n"/>
      <c r="FN26" s="302" t="n"/>
      <c r="FO26" s="302" t="n"/>
      <c r="FP26" s="302" t="n"/>
      <c r="FQ26" s="302" t="n"/>
      <c r="FR26" s="302" t="n"/>
      <c r="FS26" s="302" t="n"/>
      <c r="FT26" s="302" t="n"/>
      <c r="FU26" s="302" t="n"/>
      <c r="FV26" s="302" t="n"/>
      <c r="FW26" s="302" t="n"/>
      <c r="FX26" s="302" t="n"/>
      <c r="FY26" s="302" t="n"/>
      <c r="FZ26" s="302" t="n"/>
      <c r="GA26" s="302" t="n"/>
      <c r="GB26" s="302" t="n"/>
      <c r="GC26" s="302" t="n"/>
      <c r="GD26" s="302" t="n"/>
      <c r="GE26" s="302" t="n"/>
      <c r="GF26" s="302" t="n"/>
      <c r="GG26" s="302" t="n"/>
      <c r="GH26" s="302" t="n"/>
      <c r="GI26" s="302" t="n"/>
      <c r="GJ26" s="302" t="n"/>
      <c r="GK26" s="302" t="n"/>
      <c r="GL26" s="302" t="n"/>
      <c r="GM26" s="302" t="n"/>
      <c r="GN26" s="302" t="n"/>
      <c r="GO26" s="302" t="n"/>
      <c r="GP26" s="302" t="n"/>
      <c r="GQ26" s="302" t="n"/>
      <c r="GR26" s="72" t="n"/>
      <c r="GS26" s="33" t="n"/>
      <c r="GT26" s="72" t="n"/>
      <c r="GU26" s="72" t="n"/>
    </row>
    <row r="27" ht="15.75" customHeight="1" s="371">
      <c r="A27" s="295">
        <f>IF(PRESUPUESTO!A31="","",PRESUPUESTO!A31)</f>
        <v/>
      </c>
      <c r="B27" s="63">
        <f>PRESUPUESTO!A10</f>
        <v/>
      </c>
      <c r="C27" s="63">
        <f>PRESUPUESTO!A30</f>
        <v/>
      </c>
      <c r="D27" s="42">
        <f>IF(PRESUPUESTO!B31="","",PRESUPUESTO!B31)</f>
        <v/>
      </c>
      <c r="E27" s="298">
        <f>IF(PRESUPUESTO!G31="",0,PRESUPUESTO!G31)</f>
        <v/>
      </c>
      <c r="F27" s="299" t="n">
        <v>46296</v>
      </c>
      <c r="G27" s="299" t="n">
        <v>46340</v>
      </c>
      <c r="H27" s="295">
        <f>IF(OR(F27="",G27=""),"",G27-F27+1)</f>
        <v/>
      </c>
      <c r="I27" s="300" t="n">
        <v>0</v>
      </c>
      <c r="J27" s="301" t="inlineStr">
        <is>
          <t>Planeado</t>
        </is>
      </c>
      <c r="K27" s="302" t="n"/>
      <c r="L27" s="302" t="n"/>
      <c r="M27" s="302" t="n"/>
      <c r="N27" s="302" t="n"/>
      <c r="O27" s="302" t="n"/>
      <c r="P27" s="302" t="n"/>
      <c r="Q27" s="302" t="n"/>
      <c r="R27" s="302" t="n"/>
      <c r="S27" s="302" t="n"/>
      <c r="T27" s="302" t="n"/>
      <c r="U27" s="302" t="n"/>
      <c r="V27" s="302" t="n"/>
      <c r="W27" s="302" t="n"/>
      <c r="X27" s="302" t="n"/>
      <c r="Y27" s="302" t="n"/>
      <c r="Z27" s="302" t="n"/>
      <c r="AA27" s="302" t="n"/>
      <c r="AB27" s="302" t="n"/>
      <c r="AC27" s="302" t="n"/>
      <c r="AD27" s="302" t="n"/>
      <c r="AE27" s="302" t="n"/>
      <c r="AF27" s="302" t="n"/>
      <c r="AG27" s="302" t="n"/>
      <c r="AH27" s="302" t="n"/>
      <c r="AI27" s="302" t="n"/>
      <c r="AJ27" s="302" t="n"/>
      <c r="AK27" s="302" t="n"/>
      <c r="AL27" s="302" t="n"/>
      <c r="AM27" s="302" t="n"/>
      <c r="AN27" s="302" t="n"/>
      <c r="AO27" s="302" t="n"/>
      <c r="AP27" s="302" t="n"/>
      <c r="AQ27" s="302" t="n"/>
      <c r="AR27" s="302" t="n"/>
      <c r="AS27" s="302" t="n"/>
      <c r="AT27" s="302" t="n"/>
      <c r="AU27" s="302" t="n"/>
      <c r="AV27" s="302" t="n"/>
      <c r="AW27" s="302" t="n"/>
      <c r="AX27" s="302" t="n"/>
      <c r="AY27" s="302" t="n"/>
      <c r="AZ27" s="302" t="n"/>
      <c r="BA27" s="302" t="n"/>
      <c r="BB27" s="302" t="n"/>
      <c r="BC27" s="302" t="n"/>
      <c r="BD27" s="302" t="n"/>
      <c r="BE27" s="302" t="n"/>
      <c r="BF27" s="302" t="n"/>
      <c r="BG27" s="302" t="n"/>
      <c r="BH27" s="302" t="n"/>
      <c r="BI27" s="302" t="n"/>
      <c r="BJ27" s="302" t="n"/>
      <c r="BK27" s="302" t="n"/>
      <c r="BL27" s="302" t="n"/>
      <c r="BM27" s="302" t="n"/>
      <c r="BN27" s="302" t="n"/>
      <c r="BO27" s="302" t="n"/>
      <c r="BP27" s="302" t="n"/>
      <c r="BQ27" s="302" t="n"/>
      <c r="BR27" s="302" t="n"/>
      <c r="BS27" s="302" t="n"/>
      <c r="BT27" s="302" t="n"/>
      <c r="BU27" s="302" t="n"/>
      <c r="BV27" s="302" t="n"/>
      <c r="BW27" s="302" t="n"/>
      <c r="BX27" s="302" t="n"/>
      <c r="BY27" s="302" t="n"/>
      <c r="BZ27" s="302" t="n"/>
      <c r="CA27" s="302" t="n"/>
      <c r="CB27" s="302" t="n"/>
      <c r="CC27" s="302" t="n"/>
      <c r="CD27" s="302" t="n"/>
      <c r="CE27" s="302" t="n"/>
      <c r="CF27" s="302" t="n"/>
      <c r="CG27" s="302" t="n"/>
      <c r="CH27" s="302" t="n"/>
      <c r="CI27" s="302" t="n"/>
      <c r="CJ27" s="302" t="n"/>
      <c r="CK27" s="302" t="n"/>
      <c r="CL27" s="302" t="n"/>
      <c r="CM27" s="302" t="n"/>
      <c r="CN27" s="302" t="n"/>
      <c r="CO27" s="302" t="n"/>
      <c r="CP27" s="302" t="n"/>
      <c r="CQ27" s="302" t="n"/>
      <c r="CR27" s="302" t="n"/>
      <c r="CS27" s="302" t="n"/>
      <c r="CT27" s="302" t="n"/>
      <c r="CU27" s="302" t="n"/>
      <c r="CV27" s="302" t="n"/>
      <c r="CW27" s="302" t="n"/>
      <c r="CX27" s="302" t="n"/>
      <c r="CY27" s="302" t="n"/>
      <c r="CZ27" s="302" t="n"/>
      <c r="DA27" s="302" t="n"/>
      <c r="DB27" s="302" t="n"/>
      <c r="DC27" s="302" t="n"/>
      <c r="DD27" s="302" t="n"/>
      <c r="DE27" s="302" t="n"/>
      <c r="DF27" s="302" t="n"/>
      <c r="DG27" s="302" t="n"/>
      <c r="DH27" s="302" t="n"/>
      <c r="DI27" s="302" t="n"/>
      <c r="DJ27" s="302" t="n"/>
      <c r="DK27" s="302" t="n"/>
      <c r="DL27" s="302" t="n"/>
      <c r="DM27" s="302" t="n"/>
      <c r="DN27" s="302" t="n"/>
      <c r="DO27" s="302" t="n"/>
      <c r="DP27" s="302" t="n"/>
      <c r="DQ27" s="302" t="n"/>
      <c r="DR27" s="302" t="n"/>
      <c r="DS27" s="302" t="n"/>
      <c r="DT27" s="302" t="n"/>
      <c r="DU27" s="302" t="n"/>
      <c r="DV27" s="302" t="n"/>
      <c r="DW27" s="302" t="n"/>
      <c r="DX27" s="302" t="n"/>
      <c r="DY27" s="302" t="n"/>
      <c r="DZ27" s="302" t="n"/>
      <c r="EA27" s="302" t="n"/>
      <c r="EB27" s="302" t="n"/>
      <c r="EC27" s="302" t="n"/>
      <c r="ED27" s="302" t="n"/>
      <c r="EE27" s="302" t="n"/>
      <c r="EF27" s="302" t="n"/>
      <c r="EG27" s="302" t="n"/>
      <c r="EH27" s="302" t="n"/>
      <c r="EI27" s="302" t="n"/>
      <c r="EJ27" s="302" t="n"/>
      <c r="EK27" s="302" t="n"/>
      <c r="EL27" s="302" t="n"/>
      <c r="EM27" s="302" t="n"/>
      <c r="EN27" s="302" t="n"/>
      <c r="EO27" s="302" t="n"/>
      <c r="EP27" s="302" t="n"/>
      <c r="EQ27" s="302" t="n"/>
      <c r="ER27" s="302" t="n"/>
      <c r="ES27" s="302" t="n"/>
      <c r="ET27" s="302" t="n"/>
      <c r="EU27" s="302" t="n"/>
      <c r="EV27" s="302" t="n"/>
      <c r="EW27" s="302" t="n"/>
      <c r="EX27" s="302" t="n"/>
      <c r="EY27" s="302" t="n"/>
      <c r="EZ27" s="302" t="n"/>
      <c r="FA27" s="302" t="n"/>
      <c r="FB27" s="302" t="n"/>
      <c r="FC27" s="302" t="n"/>
      <c r="FD27" s="302" t="n"/>
      <c r="FE27" s="302" t="n"/>
      <c r="FF27" s="302" t="n"/>
      <c r="FG27" s="302" t="n"/>
      <c r="FH27" s="302" t="n"/>
      <c r="FI27" s="302" t="n"/>
      <c r="FJ27" s="302" t="n"/>
      <c r="FK27" s="302" t="n"/>
      <c r="FL27" s="302" t="n"/>
      <c r="FM27" s="302" t="n"/>
      <c r="FN27" s="302" t="n"/>
      <c r="FO27" s="302" t="n"/>
      <c r="FP27" s="302" t="n"/>
      <c r="FQ27" s="302" t="n"/>
      <c r="FR27" s="302" t="n"/>
      <c r="FS27" s="302" t="n"/>
      <c r="FT27" s="302" t="n"/>
      <c r="FU27" s="302" t="n"/>
      <c r="FV27" s="302" t="n"/>
      <c r="FW27" s="302" t="n"/>
      <c r="FX27" s="302" t="n"/>
      <c r="FY27" s="302" t="n"/>
      <c r="FZ27" s="302" t="n"/>
      <c r="GA27" s="302" t="n"/>
      <c r="GB27" s="302" t="n"/>
      <c r="GC27" s="302" t="n"/>
      <c r="GD27" s="302" t="n"/>
      <c r="GE27" s="302" t="n"/>
      <c r="GF27" s="302" t="n"/>
      <c r="GG27" s="302" t="n"/>
      <c r="GH27" s="302" t="n"/>
      <c r="GI27" s="302" t="n"/>
      <c r="GJ27" s="302" t="n"/>
      <c r="GK27" s="302" t="n"/>
      <c r="GL27" s="302" t="n"/>
      <c r="GM27" s="302" t="n"/>
      <c r="GN27" s="302" t="n"/>
      <c r="GO27" s="302" t="n"/>
      <c r="GP27" s="302" t="n"/>
      <c r="GQ27" s="302" t="n"/>
      <c r="GR27" s="72" t="n"/>
      <c r="GS27" s="303" t="n"/>
      <c r="GT27" s="72" t="n"/>
      <c r="GU27" s="72" t="n"/>
    </row>
    <row r="28" ht="15.75" customHeight="1" s="371">
      <c r="A28" s="295">
        <f>IF(PRESUPUESTO!A32="","",PRESUPUESTO!A32)</f>
        <v/>
      </c>
      <c r="B28" s="63">
        <f>PRESUPUESTO!A10</f>
        <v/>
      </c>
      <c r="C28" s="63">
        <f>PRESUPUESTO!A30</f>
        <v/>
      </c>
      <c r="D28" s="42">
        <f>IF(PRESUPUESTO!B32="","",PRESUPUESTO!B32)</f>
        <v/>
      </c>
      <c r="E28" s="298">
        <f>IF(PRESUPUESTO!G32="",0,PRESUPUESTO!G32)</f>
        <v/>
      </c>
      <c r="F28" s="299" t="n">
        <v>46299</v>
      </c>
      <c r="G28" s="299" t="n">
        <v>46345</v>
      </c>
      <c r="H28" s="295">
        <f>IF(OR(F28="",G28=""),"",G28-F28+1)</f>
        <v/>
      </c>
      <c r="I28" s="300" t="n">
        <v>0</v>
      </c>
      <c r="J28" s="301" t="inlineStr">
        <is>
          <t>Planeado</t>
        </is>
      </c>
      <c r="K28" s="302" t="n"/>
      <c r="L28" s="302" t="n"/>
      <c r="M28" s="302" t="n"/>
      <c r="N28" s="302" t="n"/>
      <c r="O28" s="302" t="n"/>
      <c r="P28" s="302" t="n"/>
      <c r="Q28" s="302" t="n"/>
      <c r="R28" s="302" t="n"/>
      <c r="S28" s="302" t="n"/>
      <c r="T28" s="302" t="n"/>
      <c r="U28" s="302" t="n"/>
      <c r="V28" s="302" t="n"/>
      <c r="W28" s="302" t="n"/>
      <c r="X28" s="302" t="n"/>
      <c r="Y28" s="302" t="n"/>
      <c r="Z28" s="302" t="n"/>
      <c r="AA28" s="302" t="n"/>
      <c r="AB28" s="302" t="n"/>
      <c r="AC28" s="302" t="n"/>
      <c r="AD28" s="302" t="n"/>
      <c r="AE28" s="302" t="n"/>
      <c r="AF28" s="302" t="n"/>
      <c r="AG28" s="302" t="n"/>
      <c r="AH28" s="302" t="n"/>
      <c r="AI28" s="302" t="n"/>
      <c r="AJ28" s="302" t="n"/>
      <c r="AK28" s="302" t="n"/>
      <c r="AL28" s="302" t="n"/>
      <c r="AM28" s="302" t="n"/>
      <c r="AN28" s="302" t="n"/>
      <c r="AO28" s="302" t="n"/>
      <c r="AP28" s="302" t="n"/>
      <c r="AQ28" s="302" t="n"/>
      <c r="AR28" s="302" t="n"/>
      <c r="AS28" s="302" t="n"/>
      <c r="AT28" s="302" t="n"/>
      <c r="AU28" s="302" t="n"/>
      <c r="AV28" s="302" t="n"/>
      <c r="AW28" s="302" t="n"/>
      <c r="AX28" s="302" t="n"/>
      <c r="AY28" s="302" t="n"/>
      <c r="AZ28" s="302" t="n"/>
      <c r="BA28" s="302" t="n"/>
      <c r="BB28" s="302" t="n"/>
      <c r="BC28" s="302" t="n"/>
      <c r="BD28" s="302" t="n"/>
      <c r="BE28" s="302" t="n"/>
      <c r="BF28" s="302" t="n"/>
      <c r="BG28" s="302" t="n"/>
      <c r="BH28" s="302" t="n"/>
      <c r="BI28" s="302" t="n"/>
      <c r="BJ28" s="302" t="n"/>
      <c r="BK28" s="302" t="n"/>
      <c r="BL28" s="302" t="n"/>
      <c r="BM28" s="302" t="n"/>
      <c r="BN28" s="302" t="n"/>
      <c r="BO28" s="302" t="n"/>
      <c r="BP28" s="302" t="n"/>
      <c r="BQ28" s="302" t="n"/>
      <c r="BR28" s="302" t="n"/>
      <c r="BS28" s="302" t="n"/>
      <c r="BT28" s="302" t="n"/>
      <c r="BU28" s="302" t="n"/>
      <c r="BV28" s="302" t="n"/>
      <c r="BW28" s="302" t="n"/>
      <c r="BX28" s="302" t="n"/>
      <c r="BY28" s="302" t="n"/>
      <c r="BZ28" s="302" t="n"/>
      <c r="CA28" s="302" t="n"/>
      <c r="CB28" s="302" t="n"/>
      <c r="CC28" s="302" t="n"/>
      <c r="CD28" s="302" t="n"/>
      <c r="CE28" s="302" t="n"/>
      <c r="CF28" s="302" t="n"/>
      <c r="CG28" s="302" t="n"/>
      <c r="CH28" s="302" t="n"/>
      <c r="CI28" s="302" t="n"/>
      <c r="CJ28" s="302" t="n"/>
      <c r="CK28" s="302" t="n"/>
      <c r="CL28" s="302" t="n"/>
      <c r="CM28" s="302" t="n"/>
      <c r="CN28" s="302" t="n"/>
      <c r="CO28" s="302" t="n"/>
      <c r="CP28" s="302" t="n"/>
      <c r="CQ28" s="302" t="n"/>
      <c r="CR28" s="302" t="n"/>
      <c r="CS28" s="302" t="n"/>
      <c r="CT28" s="302" t="n"/>
      <c r="CU28" s="302" t="n"/>
      <c r="CV28" s="302" t="n"/>
      <c r="CW28" s="302" t="n"/>
      <c r="CX28" s="302" t="n"/>
      <c r="CY28" s="302" t="n"/>
      <c r="CZ28" s="302" t="n"/>
      <c r="DA28" s="302" t="n"/>
      <c r="DB28" s="302" t="n"/>
      <c r="DC28" s="302" t="n"/>
      <c r="DD28" s="302" t="n"/>
      <c r="DE28" s="302" t="n"/>
      <c r="DF28" s="302" t="n"/>
      <c r="DG28" s="302" t="n"/>
      <c r="DH28" s="302" t="n"/>
      <c r="DI28" s="302" t="n"/>
      <c r="DJ28" s="302" t="n"/>
      <c r="DK28" s="302" t="n"/>
      <c r="DL28" s="302" t="n"/>
      <c r="DM28" s="302" t="n"/>
      <c r="DN28" s="302" t="n"/>
      <c r="DO28" s="302" t="n"/>
      <c r="DP28" s="302" t="n"/>
      <c r="DQ28" s="302" t="n"/>
      <c r="DR28" s="302" t="n"/>
      <c r="DS28" s="302" t="n"/>
      <c r="DT28" s="302" t="n"/>
      <c r="DU28" s="302" t="n"/>
      <c r="DV28" s="302" t="n"/>
      <c r="DW28" s="302" t="n"/>
      <c r="DX28" s="302" t="n"/>
      <c r="DY28" s="302" t="n"/>
      <c r="DZ28" s="302" t="n"/>
      <c r="EA28" s="302" t="n"/>
      <c r="EB28" s="302" t="n"/>
      <c r="EC28" s="302" t="n"/>
      <c r="ED28" s="302" t="n"/>
      <c r="EE28" s="302" t="n"/>
      <c r="EF28" s="302" t="n"/>
      <c r="EG28" s="302" t="n"/>
      <c r="EH28" s="302" t="n"/>
      <c r="EI28" s="302" t="n"/>
      <c r="EJ28" s="302" t="n"/>
      <c r="EK28" s="302" t="n"/>
      <c r="EL28" s="302" t="n"/>
      <c r="EM28" s="302" t="n"/>
      <c r="EN28" s="302" t="n"/>
      <c r="EO28" s="302" t="n"/>
      <c r="EP28" s="302" t="n"/>
      <c r="EQ28" s="302" t="n"/>
      <c r="ER28" s="302" t="n"/>
      <c r="ES28" s="302" t="n"/>
      <c r="ET28" s="302" t="n"/>
      <c r="EU28" s="302" t="n"/>
      <c r="EV28" s="302" t="n"/>
      <c r="EW28" s="302" t="n"/>
      <c r="EX28" s="302" t="n"/>
      <c r="EY28" s="302" t="n"/>
      <c r="EZ28" s="302" t="n"/>
      <c r="FA28" s="302" t="n"/>
      <c r="FB28" s="302" t="n"/>
      <c r="FC28" s="302" t="n"/>
      <c r="FD28" s="302" t="n"/>
      <c r="FE28" s="302" t="n"/>
      <c r="FF28" s="302" t="n"/>
      <c r="FG28" s="302" t="n"/>
      <c r="FH28" s="302" t="n"/>
      <c r="FI28" s="302" t="n"/>
      <c r="FJ28" s="302" t="n"/>
      <c r="FK28" s="302" t="n"/>
      <c r="FL28" s="302" t="n"/>
      <c r="FM28" s="302" t="n"/>
      <c r="FN28" s="302" t="n"/>
      <c r="FO28" s="302" t="n"/>
      <c r="FP28" s="302" t="n"/>
      <c r="FQ28" s="302" t="n"/>
      <c r="FR28" s="302" t="n"/>
      <c r="FS28" s="302" t="n"/>
      <c r="FT28" s="302" t="n"/>
      <c r="FU28" s="302" t="n"/>
      <c r="FV28" s="302" t="n"/>
      <c r="FW28" s="302" t="n"/>
      <c r="FX28" s="302" t="n"/>
      <c r="FY28" s="302" t="n"/>
      <c r="FZ28" s="302" t="n"/>
      <c r="GA28" s="302" t="n"/>
      <c r="GB28" s="302" t="n"/>
      <c r="GC28" s="302" t="n"/>
      <c r="GD28" s="302" t="n"/>
      <c r="GE28" s="302" t="n"/>
      <c r="GF28" s="302" t="n"/>
      <c r="GG28" s="302" t="n"/>
      <c r="GH28" s="302" t="n"/>
      <c r="GI28" s="302" t="n"/>
      <c r="GJ28" s="302" t="n"/>
      <c r="GK28" s="302" t="n"/>
      <c r="GL28" s="302" t="n"/>
      <c r="GM28" s="302" t="n"/>
      <c r="GN28" s="302" t="n"/>
      <c r="GO28" s="302" t="n"/>
      <c r="GP28" s="302" t="n"/>
      <c r="GQ28" s="302" t="n"/>
      <c r="GR28" s="72" t="n"/>
      <c r="GS28" s="307" t="n"/>
      <c r="GT28" s="72" t="n"/>
      <c r="GU28" s="72" t="n"/>
    </row>
    <row r="29" ht="15.75" customHeight="1" s="371">
      <c r="A29" s="295">
        <f>IF(PRESUPUESTO!A33="","",PRESUPUESTO!A33)</f>
        <v/>
      </c>
      <c r="B29" s="63">
        <f>PRESUPUESTO!A10</f>
        <v/>
      </c>
      <c r="C29" s="63">
        <f>PRESUPUESTO!A30</f>
        <v/>
      </c>
      <c r="D29" s="42">
        <f>IF(PRESUPUESTO!B33="","",PRESUPUESTO!B33)</f>
        <v/>
      </c>
      <c r="E29" s="298">
        <f>IF(PRESUPUESTO!G33="",0,PRESUPUESTO!G33)</f>
        <v/>
      </c>
      <c r="F29" s="299" t="n">
        <v>46302</v>
      </c>
      <c r="G29" s="299" t="n">
        <v>46350</v>
      </c>
      <c r="H29" s="295">
        <f>IF(OR(F29="",G29=""),"",G29-F29+1)</f>
        <v/>
      </c>
      <c r="I29" s="300" t="n">
        <v>0</v>
      </c>
      <c r="J29" s="301" t="inlineStr">
        <is>
          <t>Planeado</t>
        </is>
      </c>
      <c r="K29" s="302" t="n"/>
      <c r="L29" s="302" t="n"/>
      <c r="M29" s="302" t="n"/>
      <c r="N29" s="302" t="n"/>
      <c r="O29" s="302" t="n"/>
      <c r="P29" s="302" t="n"/>
      <c r="Q29" s="302" t="n"/>
      <c r="R29" s="302" t="n"/>
      <c r="S29" s="302" t="n"/>
      <c r="T29" s="302" t="n"/>
      <c r="U29" s="302" t="n"/>
      <c r="V29" s="302" t="n"/>
      <c r="W29" s="302" t="n"/>
      <c r="X29" s="302" t="n"/>
      <c r="Y29" s="302" t="n"/>
      <c r="Z29" s="302" t="n"/>
      <c r="AA29" s="302" t="n"/>
      <c r="AB29" s="302" t="n"/>
      <c r="AC29" s="302" t="n"/>
      <c r="AD29" s="302" t="n"/>
      <c r="AE29" s="302" t="n"/>
      <c r="AF29" s="302" t="n"/>
      <c r="AG29" s="302" t="n"/>
      <c r="AH29" s="302" t="n"/>
      <c r="AI29" s="302" t="n"/>
      <c r="AJ29" s="302" t="n"/>
      <c r="AK29" s="302" t="n"/>
      <c r="AL29" s="302" t="n"/>
      <c r="AM29" s="302" t="n"/>
      <c r="AN29" s="302" t="n"/>
      <c r="AO29" s="302" t="n"/>
      <c r="AP29" s="302" t="n"/>
      <c r="AQ29" s="302" t="n"/>
      <c r="AR29" s="302" t="n"/>
      <c r="AS29" s="302" t="n"/>
      <c r="AT29" s="302" t="n"/>
      <c r="AU29" s="302" t="n"/>
      <c r="AV29" s="302" t="n"/>
      <c r="AW29" s="302" t="n"/>
      <c r="AX29" s="302" t="n"/>
      <c r="AY29" s="302" t="n"/>
      <c r="AZ29" s="302" t="n"/>
      <c r="BA29" s="302" t="n"/>
      <c r="BB29" s="302" t="n"/>
      <c r="BC29" s="302" t="n"/>
      <c r="BD29" s="302" t="n"/>
      <c r="BE29" s="302" t="n"/>
      <c r="BF29" s="302" t="n"/>
      <c r="BG29" s="302" t="n"/>
      <c r="BH29" s="302" t="n"/>
      <c r="BI29" s="302" t="n"/>
      <c r="BJ29" s="302" t="n"/>
      <c r="BK29" s="302" t="n"/>
      <c r="BL29" s="302" t="n"/>
      <c r="BM29" s="302" t="n"/>
      <c r="BN29" s="302" t="n"/>
      <c r="BO29" s="302" t="n"/>
      <c r="BP29" s="302" t="n"/>
      <c r="BQ29" s="302" t="n"/>
      <c r="BR29" s="302" t="n"/>
      <c r="BS29" s="302" t="n"/>
      <c r="BT29" s="302" t="n"/>
      <c r="BU29" s="302" t="n"/>
      <c r="BV29" s="302" t="n"/>
      <c r="BW29" s="302" t="n"/>
      <c r="BX29" s="302" t="n"/>
      <c r="BY29" s="302" t="n"/>
      <c r="BZ29" s="302" t="n"/>
      <c r="CA29" s="302" t="n"/>
      <c r="CB29" s="302" t="n"/>
      <c r="CC29" s="302" t="n"/>
      <c r="CD29" s="302" t="n"/>
      <c r="CE29" s="302" t="n"/>
      <c r="CF29" s="302" t="n"/>
      <c r="CG29" s="302" t="n"/>
      <c r="CH29" s="302" t="n"/>
      <c r="CI29" s="302" t="n"/>
      <c r="CJ29" s="302" t="n"/>
      <c r="CK29" s="302" t="n"/>
      <c r="CL29" s="302" t="n"/>
      <c r="CM29" s="302" t="n"/>
      <c r="CN29" s="302" t="n"/>
      <c r="CO29" s="302" t="n"/>
      <c r="CP29" s="302" t="n"/>
      <c r="CQ29" s="302" t="n"/>
      <c r="CR29" s="302" t="n"/>
      <c r="CS29" s="302" t="n"/>
      <c r="CT29" s="302" t="n"/>
      <c r="CU29" s="302" t="n"/>
      <c r="CV29" s="302" t="n"/>
      <c r="CW29" s="302" t="n"/>
      <c r="CX29" s="302" t="n"/>
      <c r="CY29" s="302" t="n"/>
      <c r="CZ29" s="302" t="n"/>
      <c r="DA29" s="302" t="n"/>
      <c r="DB29" s="302" t="n"/>
      <c r="DC29" s="302" t="n"/>
      <c r="DD29" s="302" t="n"/>
      <c r="DE29" s="302" t="n"/>
      <c r="DF29" s="302" t="n"/>
      <c r="DG29" s="302" t="n"/>
      <c r="DH29" s="302" t="n"/>
      <c r="DI29" s="302" t="n"/>
      <c r="DJ29" s="302" t="n"/>
      <c r="DK29" s="302" t="n"/>
      <c r="DL29" s="302" t="n"/>
      <c r="DM29" s="302" t="n"/>
      <c r="DN29" s="302" t="n"/>
      <c r="DO29" s="302" t="n"/>
      <c r="DP29" s="302" t="n"/>
      <c r="DQ29" s="302" t="n"/>
      <c r="DR29" s="302" t="n"/>
      <c r="DS29" s="302" t="n"/>
      <c r="DT29" s="302" t="n"/>
      <c r="DU29" s="302" t="n"/>
      <c r="DV29" s="302" t="n"/>
      <c r="DW29" s="302" t="n"/>
      <c r="DX29" s="302" t="n"/>
      <c r="DY29" s="302" t="n"/>
      <c r="DZ29" s="302" t="n"/>
      <c r="EA29" s="302" t="n"/>
      <c r="EB29" s="302" t="n"/>
      <c r="EC29" s="302" t="n"/>
      <c r="ED29" s="302" t="n"/>
      <c r="EE29" s="302" t="n"/>
      <c r="EF29" s="302" t="n"/>
      <c r="EG29" s="302" t="n"/>
      <c r="EH29" s="302" t="n"/>
      <c r="EI29" s="302" t="n"/>
      <c r="EJ29" s="302" t="n"/>
      <c r="EK29" s="302" t="n"/>
      <c r="EL29" s="302" t="n"/>
      <c r="EM29" s="302" t="n"/>
      <c r="EN29" s="302" t="n"/>
      <c r="EO29" s="302" t="n"/>
      <c r="EP29" s="302" t="n"/>
      <c r="EQ29" s="302" t="n"/>
      <c r="ER29" s="302" t="n"/>
      <c r="ES29" s="302" t="n"/>
      <c r="ET29" s="302" t="n"/>
      <c r="EU29" s="302" t="n"/>
      <c r="EV29" s="302" t="n"/>
      <c r="EW29" s="302" t="n"/>
      <c r="EX29" s="302" t="n"/>
      <c r="EY29" s="302" t="n"/>
      <c r="EZ29" s="302" t="n"/>
      <c r="FA29" s="302" t="n"/>
      <c r="FB29" s="302" t="n"/>
      <c r="FC29" s="302" t="n"/>
      <c r="FD29" s="302" t="n"/>
      <c r="FE29" s="302" t="n"/>
      <c r="FF29" s="302" t="n"/>
      <c r="FG29" s="302" t="n"/>
      <c r="FH29" s="302" t="n"/>
      <c r="FI29" s="302" t="n"/>
      <c r="FJ29" s="302" t="n"/>
      <c r="FK29" s="302" t="n"/>
      <c r="FL29" s="302" t="n"/>
      <c r="FM29" s="302" t="n"/>
      <c r="FN29" s="302" t="n"/>
      <c r="FO29" s="302" t="n"/>
      <c r="FP29" s="302" t="n"/>
      <c r="FQ29" s="302" t="n"/>
      <c r="FR29" s="302" t="n"/>
      <c r="FS29" s="302" t="n"/>
      <c r="FT29" s="302" t="n"/>
      <c r="FU29" s="302" t="n"/>
      <c r="FV29" s="302" t="n"/>
      <c r="FW29" s="302" t="n"/>
      <c r="FX29" s="302" t="n"/>
      <c r="FY29" s="302" t="n"/>
      <c r="FZ29" s="302" t="n"/>
      <c r="GA29" s="302" t="n"/>
      <c r="GB29" s="302" t="n"/>
      <c r="GC29" s="302" t="n"/>
      <c r="GD29" s="302" t="n"/>
      <c r="GE29" s="302" t="n"/>
      <c r="GF29" s="302" t="n"/>
      <c r="GG29" s="302" t="n"/>
      <c r="GH29" s="302" t="n"/>
      <c r="GI29" s="302" t="n"/>
      <c r="GJ29" s="302" t="n"/>
      <c r="GK29" s="302" t="n"/>
      <c r="GL29" s="302" t="n"/>
      <c r="GM29" s="302" t="n"/>
      <c r="GN29" s="302" t="n"/>
      <c r="GO29" s="302" t="n"/>
      <c r="GP29" s="302" t="n"/>
      <c r="GQ29" s="302" t="n"/>
      <c r="GR29" s="72" t="n"/>
      <c r="GS29" s="303" t="n"/>
      <c r="GT29" s="72" t="n"/>
      <c r="GU29" s="72" t="n"/>
    </row>
    <row r="30" ht="15.75" customHeight="1" s="371">
      <c r="A30" s="295">
        <f>IF(PRESUPUESTO!A34="","",PRESUPUESTO!A34)</f>
        <v/>
      </c>
      <c r="B30" s="63">
        <f>PRESUPUESTO!A10</f>
        <v/>
      </c>
      <c r="C30" s="297">
        <f>PRESUPUESTO!A30</f>
        <v/>
      </c>
      <c r="D30" s="42">
        <f>IF(PRESUPUESTO!B34="","",PRESUPUESTO!B34)</f>
        <v/>
      </c>
      <c r="E30" s="298">
        <f>IF(PRESUPUESTO!G34="",0,PRESUPUESTO!G34)</f>
        <v/>
      </c>
      <c r="F30" s="299" t="n">
        <v>46305</v>
      </c>
      <c r="G30" s="299" t="n">
        <v>46355</v>
      </c>
      <c r="H30" s="295">
        <f>IF(OR(F30="",G30=""),"",G30-F30+1)</f>
        <v/>
      </c>
      <c r="I30" s="300" t="n">
        <v>0</v>
      </c>
      <c r="J30" s="301" t="inlineStr">
        <is>
          <t>Planeado</t>
        </is>
      </c>
      <c r="K30" s="302" t="n"/>
      <c r="L30" s="302" t="n"/>
      <c r="M30" s="302" t="n"/>
      <c r="N30" s="302" t="n"/>
      <c r="O30" s="302" t="n"/>
      <c r="P30" s="302" t="n"/>
      <c r="Q30" s="302" t="n"/>
      <c r="R30" s="302" t="n"/>
      <c r="S30" s="302" t="n"/>
      <c r="T30" s="302" t="n"/>
      <c r="U30" s="302" t="n"/>
      <c r="V30" s="302" t="n"/>
      <c r="W30" s="302" t="n"/>
      <c r="X30" s="302" t="n"/>
      <c r="Y30" s="302" t="n"/>
      <c r="Z30" s="302" t="n"/>
      <c r="AA30" s="302" t="n"/>
      <c r="AB30" s="302" t="n"/>
      <c r="AC30" s="302" t="n"/>
      <c r="AD30" s="302" t="n"/>
      <c r="AE30" s="302" t="n"/>
      <c r="AF30" s="302" t="n"/>
      <c r="AG30" s="302" t="n"/>
      <c r="AH30" s="302" t="n"/>
      <c r="AI30" s="302" t="n"/>
      <c r="AJ30" s="302" t="n"/>
      <c r="AK30" s="302" t="n"/>
      <c r="AL30" s="302" t="n"/>
      <c r="AM30" s="302" t="n"/>
      <c r="AN30" s="302" t="n"/>
      <c r="AO30" s="302" t="n"/>
      <c r="AP30" s="302" t="n"/>
      <c r="AQ30" s="302" t="n"/>
      <c r="AR30" s="302" t="n"/>
      <c r="AS30" s="302" t="n"/>
      <c r="AT30" s="302" t="n"/>
      <c r="AU30" s="302" t="n"/>
      <c r="AV30" s="302" t="n"/>
      <c r="AW30" s="302" t="n"/>
      <c r="AX30" s="302" t="n"/>
      <c r="AY30" s="302" t="n"/>
      <c r="AZ30" s="302" t="n"/>
      <c r="BA30" s="302" t="n"/>
      <c r="BB30" s="302" t="n"/>
      <c r="BC30" s="302" t="n"/>
      <c r="BD30" s="302" t="n"/>
      <c r="BE30" s="302" t="n"/>
      <c r="BF30" s="302" t="n"/>
      <c r="BG30" s="302" t="n"/>
      <c r="BH30" s="302" t="n"/>
      <c r="BI30" s="302" t="n"/>
      <c r="BJ30" s="302" t="n"/>
      <c r="BK30" s="302" t="n"/>
      <c r="BL30" s="302" t="n"/>
      <c r="BM30" s="302" t="n"/>
      <c r="BN30" s="302" t="n"/>
      <c r="BO30" s="302" t="n"/>
      <c r="BP30" s="302" t="n"/>
      <c r="BQ30" s="302" t="n"/>
      <c r="BR30" s="302" t="n"/>
      <c r="BS30" s="302" t="n"/>
      <c r="BT30" s="302" t="n"/>
      <c r="BU30" s="302" t="n"/>
      <c r="BV30" s="302" t="n"/>
      <c r="BW30" s="302" t="n"/>
      <c r="BX30" s="302" t="n"/>
      <c r="BY30" s="302" t="n"/>
      <c r="BZ30" s="302" t="n"/>
      <c r="CA30" s="302" t="n"/>
      <c r="CB30" s="302" t="n"/>
      <c r="CC30" s="302" t="n"/>
      <c r="CD30" s="302" t="n"/>
      <c r="CE30" s="302" t="n"/>
      <c r="CF30" s="302" t="n"/>
      <c r="CG30" s="302" t="n"/>
      <c r="CH30" s="302" t="n"/>
      <c r="CI30" s="302" t="n"/>
      <c r="CJ30" s="302" t="n"/>
      <c r="CK30" s="302" t="n"/>
      <c r="CL30" s="302" t="n"/>
      <c r="CM30" s="302" t="n"/>
      <c r="CN30" s="302" t="n"/>
      <c r="CO30" s="302" t="n"/>
      <c r="CP30" s="302" t="n"/>
      <c r="CQ30" s="302" t="n"/>
      <c r="CR30" s="302" t="n"/>
      <c r="CS30" s="302" t="n"/>
      <c r="CT30" s="302" t="n"/>
      <c r="CU30" s="302" t="n"/>
      <c r="CV30" s="302" t="n"/>
      <c r="CW30" s="302" t="n"/>
      <c r="CX30" s="302" t="n"/>
      <c r="CY30" s="302" t="n"/>
      <c r="CZ30" s="302" t="n"/>
      <c r="DA30" s="302" t="n"/>
      <c r="DB30" s="302" t="n"/>
      <c r="DC30" s="302" t="n"/>
      <c r="DD30" s="302" t="n"/>
      <c r="DE30" s="302" t="n"/>
      <c r="DF30" s="302" t="n"/>
      <c r="DG30" s="302" t="n"/>
      <c r="DH30" s="302" t="n"/>
      <c r="DI30" s="302" t="n"/>
      <c r="DJ30" s="302" t="n"/>
      <c r="DK30" s="302" t="n"/>
      <c r="DL30" s="302" t="n"/>
      <c r="DM30" s="302" t="n"/>
      <c r="DN30" s="302" t="n"/>
      <c r="DO30" s="302" t="n"/>
      <c r="DP30" s="302" t="n"/>
      <c r="DQ30" s="302" t="n"/>
      <c r="DR30" s="302" t="n"/>
      <c r="DS30" s="302" t="n"/>
      <c r="DT30" s="302" t="n"/>
      <c r="DU30" s="302" t="n"/>
      <c r="DV30" s="302" t="n"/>
      <c r="DW30" s="302" t="n"/>
      <c r="DX30" s="302" t="n"/>
      <c r="DY30" s="302" t="n"/>
      <c r="DZ30" s="302" t="n"/>
      <c r="EA30" s="302" t="n"/>
      <c r="EB30" s="302" t="n"/>
      <c r="EC30" s="302" t="n"/>
      <c r="ED30" s="302" t="n"/>
      <c r="EE30" s="302" t="n"/>
      <c r="EF30" s="302" t="n"/>
      <c r="EG30" s="302" t="n"/>
      <c r="EH30" s="302" t="n"/>
      <c r="EI30" s="302" t="n"/>
      <c r="EJ30" s="302" t="n"/>
      <c r="EK30" s="302" t="n"/>
      <c r="EL30" s="302" t="n"/>
      <c r="EM30" s="302" t="n"/>
      <c r="EN30" s="302" t="n"/>
      <c r="EO30" s="302" t="n"/>
      <c r="EP30" s="302" t="n"/>
      <c r="EQ30" s="302" t="n"/>
      <c r="ER30" s="302" t="n"/>
      <c r="ES30" s="302" t="n"/>
      <c r="ET30" s="302" t="n"/>
      <c r="EU30" s="302" t="n"/>
      <c r="EV30" s="302" t="n"/>
      <c r="EW30" s="302" t="n"/>
      <c r="EX30" s="302" t="n"/>
      <c r="EY30" s="302" t="n"/>
      <c r="EZ30" s="302" t="n"/>
      <c r="FA30" s="302" t="n"/>
      <c r="FB30" s="302" t="n"/>
      <c r="FC30" s="302" t="n"/>
      <c r="FD30" s="302" t="n"/>
      <c r="FE30" s="302" t="n"/>
      <c r="FF30" s="302" t="n"/>
      <c r="FG30" s="302" t="n"/>
      <c r="FH30" s="302" t="n"/>
      <c r="FI30" s="302" t="n"/>
      <c r="FJ30" s="302" t="n"/>
      <c r="FK30" s="302" t="n"/>
      <c r="FL30" s="302" t="n"/>
      <c r="FM30" s="302" t="n"/>
      <c r="FN30" s="302" t="n"/>
      <c r="FO30" s="302" t="n"/>
      <c r="FP30" s="302" t="n"/>
      <c r="FQ30" s="302" t="n"/>
      <c r="FR30" s="302" t="n"/>
      <c r="FS30" s="302" t="n"/>
      <c r="FT30" s="302" t="n"/>
      <c r="FU30" s="302" t="n"/>
      <c r="FV30" s="302" t="n"/>
      <c r="FW30" s="302" t="n"/>
      <c r="FX30" s="302" t="n"/>
      <c r="FY30" s="302" t="n"/>
      <c r="FZ30" s="302" t="n"/>
      <c r="GA30" s="302" t="n"/>
      <c r="GB30" s="302" t="n"/>
      <c r="GC30" s="302" t="n"/>
      <c r="GD30" s="302" t="n"/>
      <c r="GE30" s="302" t="n"/>
      <c r="GF30" s="302" t="n"/>
      <c r="GG30" s="302" t="n"/>
      <c r="GH30" s="302" t="n"/>
      <c r="GI30" s="302" t="n"/>
      <c r="GJ30" s="302" t="n"/>
      <c r="GK30" s="302" t="n"/>
      <c r="GL30" s="302" t="n"/>
      <c r="GM30" s="302" t="n"/>
      <c r="GN30" s="302" t="n"/>
      <c r="GO30" s="302" t="n"/>
      <c r="GP30" s="302" t="n"/>
      <c r="GQ30" s="302" t="n"/>
      <c r="GR30" s="72" t="n"/>
      <c r="GS30" s="33" t="n"/>
      <c r="GT30" s="72" t="n"/>
      <c r="GU30" s="72" t="n"/>
    </row>
    <row r="31" ht="15.75" customHeight="1" s="371">
      <c r="A31" s="295">
        <f>IF(PRESUPUESTO!A35="","",PRESUPUESTO!A35)</f>
        <v/>
      </c>
      <c r="B31" s="63">
        <f>PRESUPUESTO!A10</f>
        <v/>
      </c>
      <c r="C31" s="63">
        <f>PRESUPUESTO!A30</f>
        <v/>
      </c>
      <c r="D31" s="42">
        <f>IF(PRESUPUESTO!B35="","",PRESUPUESTO!B35)</f>
        <v/>
      </c>
      <c r="E31" s="298">
        <f>IF(PRESUPUESTO!G35="",0,PRESUPUESTO!G35)</f>
        <v/>
      </c>
      <c r="F31" s="299" t="n">
        <v>46308</v>
      </c>
      <c r="G31" s="299" t="n">
        <v>46360</v>
      </c>
      <c r="H31" s="295">
        <f>IF(OR(F31="",G31=""),"",G31-F31+1)</f>
        <v/>
      </c>
      <c r="I31" s="300" t="n">
        <v>0</v>
      </c>
      <c r="J31" s="301" t="inlineStr">
        <is>
          <t>Planeado</t>
        </is>
      </c>
      <c r="K31" s="302" t="n"/>
      <c r="L31" s="302" t="n"/>
      <c r="M31" s="302" t="n"/>
      <c r="N31" s="302" t="n"/>
      <c r="O31" s="302" t="n"/>
      <c r="P31" s="302" t="n"/>
      <c r="Q31" s="302" t="n"/>
      <c r="R31" s="302" t="n"/>
      <c r="S31" s="302" t="n"/>
      <c r="T31" s="302" t="n"/>
      <c r="U31" s="302" t="n"/>
      <c r="V31" s="302" t="n"/>
      <c r="W31" s="302" t="n"/>
      <c r="X31" s="302" t="n"/>
      <c r="Y31" s="302" t="n"/>
      <c r="Z31" s="302" t="n"/>
      <c r="AA31" s="302" t="n"/>
      <c r="AB31" s="302" t="n"/>
      <c r="AC31" s="302" t="n"/>
      <c r="AD31" s="302" t="n"/>
      <c r="AE31" s="302" t="n"/>
      <c r="AF31" s="302" t="n"/>
      <c r="AG31" s="302" t="n"/>
      <c r="AH31" s="302" t="n"/>
      <c r="AI31" s="302" t="n"/>
      <c r="AJ31" s="302" t="n"/>
      <c r="AK31" s="302" t="n"/>
      <c r="AL31" s="302" t="n"/>
      <c r="AM31" s="302" t="n"/>
      <c r="AN31" s="302" t="n"/>
      <c r="AO31" s="302" t="n"/>
      <c r="AP31" s="302" t="n"/>
      <c r="AQ31" s="302" t="n"/>
      <c r="AR31" s="302" t="n"/>
      <c r="AS31" s="302" t="n"/>
      <c r="AT31" s="302" t="n"/>
      <c r="AU31" s="302" t="n"/>
      <c r="AV31" s="302" t="n"/>
      <c r="AW31" s="302" t="n"/>
      <c r="AX31" s="302" t="n"/>
      <c r="AY31" s="302" t="n"/>
      <c r="AZ31" s="302" t="n"/>
      <c r="BA31" s="302" t="n"/>
      <c r="BB31" s="302" t="n"/>
      <c r="BC31" s="302" t="n"/>
      <c r="BD31" s="302" t="n"/>
      <c r="BE31" s="302" t="n"/>
      <c r="BF31" s="302" t="n"/>
      <c r="BG31" s="302" t="n"/>
      <c r="BH31" s="302" t="n"/>
      <c r="BI31" s="302" t="n"/>
      <c r="BJ31" s="302" t="n"/>
      <c r="BK31" s="302" t="n"/>
      <c r="BL31" s="302" t="n"/>
      <c r="BM31" s="302" t="n"/>
      <c r="BN31" s="302" t="n"/>
      <c r="BO31" s="302" t="n"/>
      <c r="BP31" s="302" t="n"/>
      <c r="BQ31" s="302" t="n"/>
      <c r="BR31" s="302" t="n"/>
      <c r="BS31" s="302" t="n"/>
      <c r="BT31" s="302" t="n"/>
      <c r="BU31" s="302" t="n"/>
      <c r="BV31" s="302" t="n"/>
      <c r="BW31" s="302" t="n"/>
      <c r="BX31" s="302" t="n"/>
      <c r="BY31" s="302" t="n"/>
      <c r="BZ31" s="302" t="n"/>
      <c r="CA31" s="302" t="n"/>
      <c r="CB31" s="302" t="n"/>
      <c r="CC31" s="302" t="n"/>
      <c r="CD31" s="302" t="n"/>
      <c r="CE31" s="302" t="n"/>
      <c r="CF31" s="302" t="n"/>
      <c r="CG31" s="302" t="n"/>
      <c r="CH31" s="302" t="n"/>
      <c r="CI31" s="302" t="n"/>
      <c r="CJ31" s="302" t="n"/>
      <c r="CK31" s="302" t="n"/>
      <c r="CL31" s="302" t="n"/>
      <c r="CM31" s="302" t="n"/>
      <c r="CN31" s="302" t="n"/>
      <c r="CO31" s="302" t="n"/>
      <c r="CP31" s="302" t="n"/>
      <c r="CQ31" s="302" t="n"/>
      <c r="CR31" s="302" t="n"/>
      <c r="CS31" s="302" t="n"/>
      <c r="CT31" s="302" t="n"/>
      <c r="CU31" s="302" t="n"/>
      <c r="CV31" s="302" t="n"/>
      <c r="CW31" s="302" t="n"/>
      <c r="CX31" s="302" t="n"/>
      <c r="CY31" s="302" t="n"/>
      <c r="CZ31" s="302" t="n"/>
      <c r="DA31" s="302" t="n"/>
      <c r="DB31" s="302" t="n"/>
      <c r="DC31" s="302" t="n"/>
      <c r="DD31" s="302" t="n"/>
      <c r="DE31" s="302" t="n"/>
      <c r="DF31" s="302" t="n"/>
      <c r="DG31" s="302" t="n"/>
      <c r="DH31" s="302" t="n"/>
      <c r="DI31" s="302" t="n"/>
      <c r="DJ31" s="302" t="n"/>
      <c r="DK31" s="302" t="n"/>
      <c r="DL31" s="302" t="n"/>
      <c r="DM31" s="302" t="n"/>
      <c r="DN31" s="302" t="n"/>
      <c r="DO31" s="302" t="n"/>
      <c r="DP31" s="302" t="n"/>
      <c r="DQ31" s="302" t="n"/>
      <c r="DR31" s="302" t="n"/>
      <c r="DS31" s="302" t="n"/>
      <c r="DT31" s="302" t="n"/>
      <c r="DU31" s="302" t="n"/>
      <c r="DV31" s="302" t="n"/>
      <c r="DW31" s="302" t="n"/>
      <c r="DX31" s="302" t="n"/>
      <c r="DY31" s="302" t="n"/>
      <c r="DZ31" s="302" t="n"/>
      <c r="EA31" s="302" t="n"/>
      <c r="EB31" s="302" t="n"/>
      <c r="EC31" s="302" t="n"/>
      <c r="ED31" s="302" t="n"/>
      <c r="EE31" s="302" t="n"/>
      <c r="EF31" s="302" t="n"/>
      <c r="EG31" s="302" t="n"/>
      <c r="EH31" s="302" t="n"/>
      <c r="EI31" s="302" t="n"/>
      <c r="EJ31" s="302" t="n"/>
      <c r="EK31" s="302" t="n"/>
      <c r="EL31" s="302" t="n"/>
      <c r="EM31" s="302" t="n"/>
      <c r="EN31" s="302" t="n"/>
      <c r="EO31" s="302" t="n"/>
      <c r="EP31" s="302" t="n"/>
      <c r="EQ31" s="302" t="n"/>
      <c r="ER31" s="302" t="n"/>
      <c r="ES31" s="302" t="n"/>
      <c r="ET31" s="302" t="n"/>
      <c r="EU31" s="302" t="n"/>
      <c r="EV31" s="302" t="n"/>
      <c r="EW31" s="302" t="n"/>
      <c r="EX31" s="302" t="n"/>
      <c r="EY31" s="302" t="n"/>
      <c r="EZ31" s="302" t="n"/>
      <c r="FA31" s="302" t="n"/>
      <c r="FB31" s="302" t="n"/>
      <c r="FC31" s="302" t="n"/>
      <c r="FD31" s="302" t="n"/>
      <c r="FE31" s="302" t="n"/>
      <c r="FF31" s="302" t="n"/>
      <c r="FG31" s="302" t="n"/>
      <c r="FH31" s="302" t="n"/>
      <c r="FI31" s="302" t="n"/>
      <c r="FJ31" s="302" t="n"/>
      <c r="FK31" s="302" t="n"/>
      <c r="FL31" s="302" t="n"/>
      <c r="FM31" s="302" t="n"/>
      <c r="FN31" s="302" t="n"/>
      <c r="FO31" s="302" t="n"/>
      <c r="FP31" s="302" t="n"/>
      <c r="FQ31" s="302" t="n"/>
      <c r="FR31" s="302" t="n"/>
      <c r="FS31" s="302" t="n"/>
      <c r="FT31" s="302" t="n"/>
      <c r="FU31" s="302" t="n"/>
      <c r="FV31" s="302" t="n"/>
      <c r="FW31" s="302" t="n"/>
      <c r="FX31" s="302" t="n"/>
      <c r="FY31" s="302" t="n"/>
      <c r="FZ31" s="302" t="n"/>
      <c r="GA31" s="302" t="n"/>
      <c r="GB31" s="302" t="n"/>
      <c r="GC31" s="302" t="n"/>
      <c r="GD31" s="302" t="n"/>
      <c r="GE31" s="302" t="n"/>
      <c r="GF31" s="302" t="n"/>
      <c r="GG31" s="302" t="n"/>
      <c r="GH31" s="302" t="n"/>
      <c r="GI31" s="302" t="n"/>
      <c r="GJ31" s="302" t="n"/>
      <c r="GK31" s="302" t="n"/>
      <c r="GL31" s="302" t="n"/>
      <c r="GM31" s="302" t="n"/>
      <c r="GN31" s="302" t="n"/>
      <c r="GO31" s="302" t="n"/>
      <c r="GP31" s="302" t="n"/>
      <c r="GQ31" s="302" t="n"/>
      <c r="GR31" s="72" t="n"/>
      <c r="GS31" s="27" t="n"/>
      <c r="GT31" s="72" t="n"/>
      <c r="GU31" s="72" t="n"/>
    </row>
    <row r="32" ht="15.75" customHeight="1" s="371">
      <c r="A32" s="295">
        <f>IF(PRESUPUESTO!A36="","",PRESUPUESTO!A36)</f>
        <v/>
      </c>
      <c r="B32" s="63">
        <f>PRESUPUESTO!A10</f>
        <v/>
      </c>
      <c r="C32" s="297">
        <f>PRESUPUESTO!A30</f>
        <v/>
      </c>
      <c r="D32" s="42">
        <f>IF(PRESUPUESTO!B36="","",PRESUPUESTO!B36)</f>
        <v/>
      </c>
      <c r="E32" s="298">
        <f>IF(PRESUPUESTO!G36="",0,PRESUPUESTO!G36)</f>
        <v/>
      </c>
      <c r="F32" s="299" t="n">
        <v>46311</v>
      </c>
      <c r="G32" s="299" t="n">
        <v>46365</v>
      </c>
      <c r="H32" s="295">
        <f>IF(OR(F32="",G32=""),"",G32-F32+1)</f>
        <v/>
      </c>
      <c r="I32" s="300" t="n">
        <v>0</v>
      </c>
      <c r="J32" s="301" t="inlineStr">
        <is>
          <t>Planeado</t>
        </is>
      </c>
      <c r="K32" s="302" t="n"/>
      <c r="L32" s="302" t="n"/>
      <c r="M32" s="302" t="n"/>
      <c r="N32" s="302" t="n"/>
      <c r="O32" s="302" t="n"/>
      <c r="P32" s="302" t="n"/>
      <c r="Q32" s="302" t="n"/>
      <c r="R32" s="302" t="n"/>
      <c r="S32" s="302" t="n"/>
      <c r="T32" s="302" t="n"/>
      <c r="U32" s="302" t="n"/>
      <c r="V32" s="302" t="n"/>
      <c r="W32" s="302" t="n"/>
      <c r="X32" s="302" t="n"/>
      <c r="Y32" s="302" t="n"/>
      <c r="Z32" s="302" t="n"/>
      <c r="AA32" s="302" t="n"/>
      <c r="AB32" s="302" t="n"/>
      <c r="AC32" s="302" t="n"/>
      <c r="AD32" s="302" t="n"/>
      <c r="AE32" s="302" t="n"/>
      <c r="AF32" s="302" t="n"/>
      <c r="AG32" s="302" t="n"/>
      <c r="AH32" s="302" t="n"/>
      <c r="AI32" s="302" t="n"/>
      <c r="AJ32" s="302" t="n"/>
      <c r="AK32" s="302" t="n"/>
      <c r="AL32" s="302" t="n"/>
      <c r="AM32" s="302" t="n"/>
      <c r="AN32" s="302" t="n"/>
      <c r="AO32" s="302" t="n"/>
      <c r="AP32" s="302" t="n"/>
      <c r="AQ32" s="302" t="n"/>
      <c r="AR32" s="302" t="n"/>
      <c r="AS32" s="302" t="n"/>
      <c r="AT32" s="302" t="n"/>
      <c r="AU32" s="302" t="n"/>
      <c r="AV32" s="302" t="n"/>
      <c r="AW32" s="302" t="n"/>
      <c r="AX32" s="302" t="n"/>
      <c r="AY32" s="302" t="n"/>
      <c r="AZ32" s="302" t="n"/>
      <c r="BA32" s="302" t="n"/>
      <c r="BB32" s="302" t="n"/>
      <c r="BC32" s="302" t="n"/>
      <c r="BD32" s="302" t="n"/>
      <c r="BE32" s="302" t="n"/>
      <c r="BF32" s="302" t="n"/>
      <c r="BG32" s="302" t="n"/>
      <c r="BH32" s="302" t="n"/>
      <c r="BI32" s="302" t="n"/>
      <c r="BJ32" s="302" t="n"/>
      <c r="BK32" s="302" t="n"/>
      <c r="BL32" s="302" t="n"/>
      <c r="BM32" s="302" t="n"/>
      <c r="BN32" s="302" t="n"/>
      <c r="BO32" s="302" t="n"/>
      <c r="BP32" s="302" t="n"/>
      <c r="BQ32" s="302" t="n"/>
      <c r="BR32" s="302" t="n"/>
      <c r="BS32" s="302" t="n"/>
      <c r="BT32" s="302" t="n"/>
      <c r="BU32" s="302" t="n"/>
      <c r="BV32" s="302" t="n"/>
      <c r="BW32" s="302" t="n"/>
      <c r="BX32" s="302" t="n"/>
      <c r="BY32" s="302" t="n"/>
      <c r="BZ32" s="302" t="n"/>
      <c r="CA32" s="302" t="n"/>
      <c r="CB32" s="302" t="n"/>
      <c r="CC32" s="302" t="n"/>
      <c r="CD32" s="302" t="n"/>
      <c r="CE32" s="302" t="n"/>
      <c r="CF32" s="302" t="n"/>
      <c r="CG32" s="302" t="n"/>
      <c r="CH32" s="302" t="n"/>
      <c r="CI32" s="302" t="n"/>
      <c r="CJ32" s="302" t="n"/>
      <c r="CK32" s="302" t="n"/>
      <c r="CL32" s="302" t="n"/>
      <c r="CM32" s="302" t="n"/>
      <c r="CN32" s="302" t="n"/>
      <c r="CO32" s="302" t="n"/>
      <c r="CP32" s="302" t="n"/>
      <c r="CQ32" s="302" t="n"/>
      <c r="CR32" s="302" t="n"/>
      <c r="CS32" s="302" t="n"/>
      <c r="CT32" s="302" t="n"/>
      <c r="CU32" s="302" t="n"/>
      <c r="CV32" s="302" t="n"/>
      <c r="CW32" s="302" t="n"/>
      <c r="CX32" s="302" t="n"/>
      <c r="CY32" s="302" t="n"/>
      <c r="CZ32" s="302" t="n"/>
      <c r="DA32" s="302" t="n"/>
      <c r="DB32" s="302" t="n"/>
      <c r="DC32" s="302" t="n"/>
      <c r="DD32" s="302" t="n"/>
      <c r="DE32" s="302" t="n"/>
      <c r="DF32" s="302" t="n"/>
      <c r="DG32" s="302" t="n"/>
      <c r="DH32" s="302" t="n"/>
      <c r="DI32" s="302" t="n"/>
      <c r="DJ32" s="302" t="n"/>
      <c r="DK32" s="302" t="n"/>
      <c r="DL32" s="302" t="n"/>
      <c r="DM32" s="302" t="n"/>
      <c r="DN32" s="302" t="n"/>
      <c r="DO32" s="302" t="n"/>
      <c r="DP32" s="302" t="n"/>
      <c r="DQ32" s="302" t="n"/>
      <c r="DR32" s="302" t="n"/>
      <c r="DS32" s="302" t="n"/>
      <c r="DT32" s="302" t="n"/>
      <c r="DU32" s="302" t="n"/>
      <c r="DV32" s="302" t="n"/>
      <c r="DW32" s="302" t="n"/>
      <c r="DX32" s="302" t="n"/>
      <c r="DY32" s="302" t="n"/>
      <c r="DZ32" s="302" t="n"/>
      <c r="EA32" s="302" t="n"/>
      <c r="EB32" s="302" t="n"/>
      <c r="EC32" s="302" t="n"/>
      <c r="ED32" s="302" t="n"/>
      <c r="EE32" s="302" t="n"/>
      <c r="EF32" s="302" t="n"/>
      <c r="EG32" s="302" t="n"/>
      <c r="EH32" s="302" t="n"/>
      <c r="EI32" s="302" t="n"/>
      <c r="EJ32" s="302" t="n"/>
      <c r="EK32" s="302" t="n"/>
      <c r="EL32" s="302" t="n"/>
      <c r="EM32" s="302" t="n"/>
      <c r="EN32" s="302" t="n"/>
      <c r="EO32" s="302" t="n"/>
      <c r="EP32" s="302" t="n"/>
      <c r="EQ32" s="302" t="n"/>
      <c r="ER32" s="302" t="n"/>
      <c r="ES32" s="302" t="n"/>
      <c r="ET32" s="302" t="n"/>
      <c r="EU32" s="302" t="n"/>
      <c r="EV32" s="302" t="n"/>
      <c r="EW32" s="302" t="n"/>
      <c r="EX32" s="302" t="n"/>
      <c r="EY32" s="302" t="n"/>
      <c r="EZ32" s="302" t="n"/>
      <c r="FA32" s="302" t="n"/>
      <c r="FB32" s="302" t="n"/>
      <c r="FC32" s="302" t="n"/>
      <c r="FD32" s="302" t="n"/>
      <c r="FE32" s="302" t="n"/>
      <c r="FF32" s="302" t="n"/>
      <c r="FG32" s="302" t="n"/>
      <c r="FH32" s="302" t="n"/>
      <c r="FI32" s="302" t="n"/>
      <c r="FJ32" s="302" t="n"/>
      <c r="FK32" s="302" t="n"/>
      <c r="FL32" s="302" t="n"/>
      <c r="FM32" s="302" t="n"/>
      <c r="FN32" s="302" t="n"/>
      <c r="FO32" s="302" t="n"/>
      <c r="FP32" s="302" t="n"/>
      <c r="FQ32" s="302" t="n"/>
      <c r="FR32" s="302" t="n"/>
      <c r="FS32" s="302" t="n"/>
      <c r="FT32" s="302" t="n"/>
      <c r="FU32" s="302" t="n"/>
      <c r="FV32" s="302" t="n"/>
      <c r="FW32" s="302" t="n"/>
      <c r="FX32" s="302" t="n"/>
      <c r="FY32" s="302" t="n"/>
      <c r="FZ32" s="302" t="n"/>
      <c r="GA32" s="302" t="n"/>
      <c r="GB32" s="302" t="n"/>
      <c r="GC32" s="302" t="n"/>
      <c r="GD32" s="302" t="n"/>
      <c r="GE32" s="302" t="n"/>
      <c r="GF32" s="302" t="n"/>
      <c r="GG32" s="302" t="n"/>
      <c r="GH32" s="302" t="n"/>
      <c r="GI32" s="302" t="n"/>
      <c r="GJ32" s="302" t="n"/>
      <c r="GK32" s="302" t="n"/>
      <c r="GL32" s="302" t="n"/>
      <c r="GM32" s="302" t="n"/>
      <c r="GN32" s="302" t="n"/>
      <c r="GO32" s="302" t="n"/>
      <c r="GP32" s="302" t="n"/>
      <c r="GQ32" s="302" t="n"/>
      <c r="GR32" s="72" t="n"/>
      <c r="GS32" s="314" t="n"/>
      <c r="GT32" s="72" t="n"/>
      <c r="GU32" s="315" t="n"/>
    </row>
    <row r="33" ht="15.75" customHeight="1" s="371">
      <c r="A33" s="295">
        <f>IF(PRESUPUESTO!A37="","",PRESUPUESTO!A37)</f>
        <v/>
      </c>
      <c r="B33" s="63">
        <f>PRESUPUESTO!A10</f>
        <v/>
      </c>
      <c r="C33" s="63">
        <f>PRESUPUESTO!A30</f>
        <v/>
      </c>
      <c r="D33" s="42">
        <f>IF(PRESUPUESTO!B37="","",PRESUPUESTO!B37)</f>
        <v/>
      </c>
      <c r="E33" s="298">
        <f>IF(PRESUPUESTO!G37="",0,PRESUPUESTO!G37)</f>
        <v/>
      </c>
      <c r="F33" s="299" t="n">
        <v>46314</v>
      </c>
      <c r="G33" s="299" t="n">
        <v>46370</v>
      </c>
      <c r="H33" s="295">
        <f>IF(OR(F33="",G33=""),"",G33-F33+1)</f>
        <v/>
      </c>
      <c r="I33" s="300" t="n">
        <v>0</v>
      </c>
      <c r="J33" s="301" t="inlineStr">
        <is>
          <t>Planeado</t>
        </is>
      </c>
      <c r="K33" s="302" t="n"/>
      <c r="L33" s="302" t="n"/>
      <c r="M33" s="302" t="n"/>
      <c r="N33" s="302" t="n"/>
      <c r="O33" s="302" t="n"/>
      <c r="P33" s="302" t="n"/>
      <c r="Q33" s="302" t="n"/>
      <c r="R33" s="302" t="n"/>
      <c r="S33" s="302" t="n"/>
      <c r="T33" s="302" t="n"/>
      <c r="U33" s="302" t="n"/>
      <c r="V33" s="302" t="n"/>
      <c r="W33" s="302" t="n"/>
      <c r="X33" s="302" t="n"/>
      <c r="Y33" s="302" t="n"/>
      <c r="Z33" s="302" t="n"/>
      <c r="AA33" s="302" t="n"/>
      <c r="AB33" s="302" t="n"/>
      <c r="AC33" s="302" t="n"/>
      <c r="AD33" s="302" t="n"/>
      <c r="AE33" s="302" t="n"/>
      <c r="AF33" s="302" t="n"/>
      <c r="AG33" s="302" t="n"/>
      <c r="AH33" s="302" t="n"/>
      <c r="AI33" s="302" t="n"/>
      <c r="AJ33" s="302" t="n"/>
      <c r="AK33" s="302" t="n"/>
      <c r="AL33" s="302" t="n"/>
      <c r="AM33" s="302" t="n"/>
      <c r="AN33" s="302" t="n"/>
      <c r="AO33" s="302" t="n"/>
      <c r="AP33" s="302" t="n"/>
      <c r="AQ33" s="302" t="n"/>
      <c r="AR33" s="302" t="n"/>
      <c r="AS33" s="302" t="n"/>
      <c r="AT33" s="302" t="n"/>
      <c r="AU33" s="302" t="n"/>
      <c r="AV33" s="302" t="n"/>
      <c r="AW33" s="302" t="n"/>
      <c r="AX33" s="302" t="n"/>
      <c r="AY33" s="302" t="n"/>
      <c r="AZ33" s="302" t="n"/>
      <c r="BA33" s="302" t="n"/>
      <c r="BB33" s="302" t="n"/>
      <c r="BC33" s="302" t="n"/>
      <c r="BD33" s="302" t="n"/>
      <c r="BE33" s="302" t="n"/>
      <c r="BF33" s="302" t="n"/>
      <c r="BG33" s="302" t="n"/>
      <c r="BH33" s="302" t="n"/>
      <c r="BI33" s="302" t="n"/>
      <c r="BJ33" s="302" t="n"/>
      <c r="BK33" s="302" t="n"/>
      <c r="BL33" s="302" t="n"/>
      <c r="BM33" s="302" t="n"/>
      <c r="BN33" s="302" t="n"/>
      <c r="BO33" s="302" t="n"/>
      <c r="BP33" s="302" t="n"/>
      <c r="BQ33" s="302" t="n"/>
      <c r="BR33" s="302" t="n"/>
      <c r="BS33" s="302" t="n"/>
      <c r="BT33" s="302" t="n"/>
      <c r="BU33" s="302" t="n"/>
      <c r="BV33" s="302" t="n"/>
      <c r="BW33" s="302" t="n"/>
      <c r="BX33" s="302" t="n"/>
      <c r="BY33" s="302" t="n"/>
      <c r="BZ33" s="302" t="n"/>
      <c r="CA33" s="302" t="n"/>
      <c r="CB33" s="302" t="n"/>
      <c r="CC33" s="302" t="n"/>
      <c r="CD33" s="302" t="n"/>
      <c r="CE33" s="302" t="n"/>
      <c r="CF33" s="302" t="n"/>
      <c r="CG33" s="302" t="n"/>
      <c r="CH33" s="302" t="n"/>
      <c r="CI33" s="302" t="n"/>
      <c r="CJ33" s="302" t="n"/>
      <c r="CK33" s="302" t="n"/>
      <c r="CL33" s="302" t="n"/>
      <c r="CM33" s="302" t="n"/>
      <c r="CN33" s="302" t="n"/>
      <c r="CO33" s="302" t="n"/>
      <c r="CP33" s="302" t="n"/>
      <c r="CQ33" s="302" t="n"/>
      <c r="CR33" s="302" t="n"/>
      <c r="CS33" s="302" t="n"/>
      <c r="CT33" s="302" t="n"/>
      <c r="CU33" s="302" t="n"/>
      <c r="CV33" s="302" t="n"/>
      <c r="CW33" s="302" t="n"/>
      <c r="CX33" s="302" t="n"/>
      <c r="CY33" s="302" t="n"/>
      <c r="CZ33" s="302" t="n"/>
      <c r="DA33" s="302" t="n"/>
      <c r="DB33" s="302" t="n"/>
      <c r="DC33" s="302" t="n"/>
      <c r="DD33" s="302" t="n"/>
      <c r="DE33" s="302" t="n"/>
      <c r="DF33" s="302" t="n"/>
      <c r="DG33" s="302" t="n"/>
      <c r="DH33" s="302" t="n"/>
      <c r="DI33" s="302" t="n"/>
      <c r="DJ33" s="302" t="n"/>
      <c r="DK33" s="302" t="n"/>
      <c r="DL33" s="302" t="n"/>
      <c r="DM33" s="302" t="n"/>
      <c r="DN33" s="302" t="n"/>
      <c r="DO33" s="302" t="n"/>
      <c r="DP33" s="302" t="n"/>
      <c r="DQ33" s="302" t="n"/>
      <c r="DR33" s="302" t="n"/>
      <c r="DS33" s="302" t="n"/>
      <c r="DT33" s="302" t="n"/>
      <c r="DU33" s="302" t="n"/>
      <c r="DV33" s="302" t="n"/>
      <c r="DW33" s="302" t="n"/>
      <c r="DX33" s="302" t="n"/>
      <c r="DY33" s="302" t="n"/>
      <c r="DZ33" s="302" t="n"/>
      <c r="EA33" s="302" t="n"/>
      <c r="EB33" s="302" t="n"/>
      <c r="EC33" s="302" t="n"/>
      <c r="ED33" s="302" t="n"/>
      <c r="EE33" s="302" t="n"/>
      <c r="EF33" s="302" t="n"/>
      <c r="EG33" s="302" t="n"/>
      <c r="EH33" s="302" t="n"/>
      <c r="EI33" s="302" t="n"/>
      <c r="EJ33" s="302" t="n"/>
      <c r="EK33" s="302" t="n"/>
      <c r="EL33" s="302" t="n"/>
      <c r="EM33" s="302" t="n"/>
      <c r="EN33" s="302" t="n"/>
      <c r="EO33" s="302" t="n"/>
      <c r="EP33" s="302" t="n"/>
      <c r="EQ33" s="302" t="n"/>
      <c r="ER33" s="302" t="n"/>
      <c r="ES33" s="302" t="n"/>
      <c r="ET33" s="302" t="n"/>
      <c r="EU33" s="302" t="n"/>
      <c r="EV33" s="302" t="n"/>
      <c r="EW33" s="302" t="n"/>
      <c r="EX33" s="302" t="n"/>
      <c r="EY33" s="302" t="n"/>
      <c r="EZ33" s="302" t="n"/>
      <c r="FA33" s="302" t="n"/>
      <c r="FB33" s="302" t="n"/>
      <c r="FC33" s="302" t="n"/>
      <c r="FD33" s="302" t="n"/>
      <c r="FE33" s="302" t="n"/>
      <c r="FF33" s="302" t="n"/>
      <c r="FG33" s="302" t="n"/>
      <c r="FH33" s="302" t="n"/>
      <c r="FI33" s="302" t="n"/>
      <c r="FJ33" s="302" t="n"/>
      <c r="FK33" s="302" t="n"/>
      <c r="FL33" s="302" t="n"/>
      <c r="FM33" s="302" t="n"/>
      <c r="FN33" s="302" t="n"/>
      <c r="FO33" s="302" t="n"/>
      <c r="FP33" s="302" t="n"/>
      <c r="FQ33" s="302" t="n"/>
      <c r="FR33" s="302" t="n"/>
      <c r="FS33" s="302" t="n"/>
      <c r="FT33" s="302" t="n"/>
      <c r="FU33" s="302" t="n"/>
      <c r="FV33" s="302" t="n"/>
      <c r="FW33" s="302" t="n"/>
      <c r="FX33" s="302" t="n"/>
      <c r="FY33" s="302" t="n"/>
      <c r="FZ33" s="302" t="n"/>
      <c r="GA33" s="302" t="n"/>
      <c r="GB33" s="302" t="n"/>
      <c r="GC33" s="302" t="n"/>
      <c r="GD33" s="302" t="n"/>
      <c r="GE33" s="302" t="n"/>
      <c r="GF33" s="302" t="n"/>
      <c r="GG33" s="302" t="n"/>
      <c r="GH33" s="302" t="n"/>
      <c r="GI33" s="302" t="n"/>
      <c r="GJ33" s="302" t="n"/>
      <c r="GK33" s="302" t="n"/>
      <c r="GL33" s="302" t="n"/>
      <c r="GM33" s="302" t="n"/>
      <c r="GN33" s="302" t="n"/>
      <c r="GO33" s="302" t="n"/>
      <c r="GP33" s="302" t="n"/>
      <c r="GQ33" s="302" t="n"/>
      <c r="GR33" s="72" t="n"/>
      <c r="GS33" s="314" t="n"/>
      <c r="GT33" s="72" t="n"/>
      <c r="GU33" s="315" t="n"/>
    </row>
    <row r="34" ht="15.75" customHeight="1" s="371">
      <c r="A34" s="295">
        <f>IF(PRESUPUESTO!A38="","",PRESUPUESTO!A38)</f>
        <v/>
      </c>
      <c r="B34" s="63">
        <f>PRESUPUESTO!A10</f>
        <v/>
      </c>
      <c r="C34" s="297">
        <f>PRESUPUESTO!A30</f>
        <v/>
      </c>
      <c r="D34" s="42">
        <f>IF(PRESUPUESTO!B38="","",PRESUPUESTO!B38)</f>
        <v/>
      </c>
      <c r="E34" s="298">
        <f>IF(PRESUPUESTO!G38="",0,PRESUPUESTO!G38)</f>
        <v/>
      </c>
      <c r="F34" s="299" t="n">
        <v>46317</v>
      </c>
      <c r="G34" s="299" t="n">
        <v>46375</v>
      </c>
      <c r="H34" s="295">
        <f>IF(OR(F34="",G34=""),"",G34-F34+1)</f>
        <v/>
      </c>
      <c r="I34" s="300" t="n">
        <v>0</v>
      </c>
      <c r="J34" s="301" t="inlineStr">
        <is>
          <t>Planeado</t>
        </is>
      </c>
      <c r="K34" s="302" t="n"/>
      <c r="L34" s="302" t="n"/>
      <c r="M34" s="302" t="n"/>
      <c r="N34" s="302" t="n"/>
      <c r="O34" s="302" t="n"/>
      <c r="P34" s="302" t="n"/>
      <c r="Q34" s="302" t="n"/>
      <c r="R34" s="302" t="n"/>
      <c r="S34" s="302" t="n"/>
      <c r="T34" s="302" t="n"/>
      <c r="U34" s="302" t="n"/>
      <c r="V34" s="302" t="n"/>
      <c r="W34" s="302" t="n"/>
      <c r="X34" s="302" t="n"/>
      <c r="Y34" s="302" t="n"/>
      <c r="Z34" s="302" t="n"/>
      <c r="AA34" s="302" t="n"/>
      <c r="AB34" s="302" t="n"/>
      <c r="AC34" s="302" t="n"/>
      <c r="AD34" s="302" t="n"/>
      <c r="AE34" s="302" t="n"/>
      <c r="AF34" s="302" t="n"/>
      <c r="AG34" s="302" t="n"/>
      <c r="AH34" s="302" t="n"/>
      <c r="AI34" s="302" t="n"/>
      <c r="AJ34" s="302" t="n"/>
      <c r="AK34" s="302" t="n"/>
      <c r="AL34" s="302" t="n"/>
      <c r="AM34" s="302" t="n"/>
      <c r="AN34" s="302" t="n"/>
      <c r="AO34" s="302" t="n"/>
      <c r="AP34" s="302" t="n"/>
      <c r="AQ34" s="302" t="n"/>
      <c r="AR34" s="302" t="n"/>
      <c r="AS34" s="302" t="n"/>
      <c r="AT34" s="302" t="n"/>
      <c r="AU34" s="302" t="n"/>
      <c r="AV34" s="302" t="n"/>
      <c r="AW34" s="302" t="n"/>
      <c r="AX34" s="302" t="n"/>
      <c r="AY34" s="302" t="n"/>
      <c r="AZ34" s="302" t="n"/>
      <c r="BA34" s="302" t="n"/>
      <c r="BB34" s="302" t="n"/>
      <c r="BC34" s="302" t="n"/>
      <c r="BD34" s="302" t="n"/>
      <c r="BE34" s="302" t="n"/>
      <c r="BF34" s="302" t="n"/>
      <c r="BG34" s="302" t="n"/>
      <c r="BH34" s="302" t="n"/>
      <c r="BI34" s="302" t="n"/>
      <c r="BJ34" s="302" t="n"/>
      <c r="BK34" s="302" t="n"/>
      <c r="BL34" s="302" t="n"/>
      <c r="BM34" s="302" t="n"/>
      <c r="BN34" s="302" t="n"/>
      <c r="BO34" s="302" t="n"/>
      <c r="BP34" s="302" t="n"/>
      <c r="BQ34" s="302" t="n"/>
      <c r="BR34" s="302" t="n"/>
      <c r="BS34" s="302" t="n"/>
      <c r="BT34" s="302" t="n"/>
      <c r="BU34" s="302" t="n"/>
      <c r="BV34" s="302" t="n"/>
      <c r="BW34" s="302" t="n"/>
      <c r="BX34" s="302" t="n"/>
      <c r="BY34" s="302" t="n"/>
      <c r="BZ34" s="302" t="n"/>
      <c r="CA34" s="302" t="n"/>
      <c r="CB34" s="302" t="n"/>
      <c r="CC34" s="302" t="n"/>
      <c r="CD34" s="302" t="n"/>
      <c r="CE34" s="302" t="n"/>
      <c r="CF34" s="302" t="n"/>
      <c r="CG34" s="302" t="n"/>
      <c r="CH34" s="302" t="n"/>
      <c r="CI34" s="302" t="n"/>
      <c r="CJ34" s="302" t="n"/>
      <c r="CK34" s="302" t="n"/>
      <c r="CL34" s="302" t="n"/>
      <c r="CM34" s="302" t="n"/>
      <c r="CN34" s="302" t="n"/>
      <c r="CO34" s="302" t="n"/>
      <c r="CP34" s="302" t="n"/>
      <c r="CQ34" s="302" t="n"/>
      <c r="CR34" s="302" t="n"/>
      <c r="CS34" s="302" t="n"/>
      <c r="CT34" s="302" t="n"/>
      <c r="CU34" s="302" t="n"/>
      <c r="CV34" s="302" t="n"/>
      <c r="CW34" s="302" t="n"/>
      <c r="CX34" s="302" t="n"/>
      <c r="CY34" s="302" t="n"/>
      <c r="CZ34" s="302" t="n"/>
      <c r="DA34" s="302" t="n"/>
      <c r="DB34" s="302" t="n"/>
      <c r="DC34" s="302" t="n"/>
      <c r="DD34" s="302" t="n"/>
      <c r="DE34" s="302" t="n"/>
      <c r="DF34" s="302" t="n"/>
      <c r="DG34" s="302" t="n"/>
      <c r="DH34" s="302" t="n"/>
      <c r="DI34" s="302" t="n"/>
      <c r="DJ34" s="302" t="n"/>
      <c r="DK34" s="302" t="n"/>
      <c r="DL34" s="302" t="n"/>
      <c r="DM34" s="302" t="n"/>
      <c r="DN34" s="302" t="n"/>
      <c r="DO34" s="302" t="n"/>
      <c r="DP34" s="302" t="n"/>
      <c r="DQ34" s="302" t="n"/>
      <c r="DR34" s="302" t="n"/>
      <c r="DS34" s="302" t="n"/>
      <c r="DT34" s="302" t="n"/>
      <c r="DU34" s="302" t="n"/>
      <c r="DV34" s="302" t="n"/>
      <c r="DW34" s="302" t="n"/>
      <c r="DX34" s="302" t="n"/>
      <c r="DY34" s="302" t="n"/>
      <c r="DZ34" s="302" t="n"/>
      <c r="EA34" s="302" t="n"/>
      <c r="EB34" s="302" t="n"/>
      <c r="EC34" s="302" t="n"/>
      <c r="ED34" s="302" t="n"/>
      <c r="EE34" s="302" t="n"/>
      <c r="EF34" s="302" t="n"/>
      <c r="EG34" s="302" t="n"/>
      <c r="EH34" s="302" t="n"/>
      <c r="EI34" s="302" t="n"/>
      <c r="EJ34" s="302" t="n"/>
      <c r="EK34" s="302" t="n"/>
      <c r="EL34" s="302" t="n"/>
      <c r="EM34" s="302" t="n"/>
      <c r="EN34" s="302" t="n"/>
      <c r="EO34" s="302" t="n"/>
      <c r="EP34" s="302" t="n"/>
      <c r="EQ34" s="302" t="n"/>
      <c r="ER34" s="302" t="n"/>
      <c r="ES34" s="302" t="n"/>
      <c r="ET34" s="302" t="n"/>
      <c r="EU34" s="302" t="n"/>
      <c r="EV34" s="302" t="n"/>
      <c r="EW34" s="302" t="n"/>
      <c r="EX34" s="302" t="n"/>
      <c r="EY34" s="302" t="n"/>
      <c r="EZ34" s="302" t="n"/>
      <c r="FA34" s="302" t="n"/>
      <c r="FB34" s="302" t="n"/>
      <c r="FC34" s="302" t="n"/>
      <c r="FD34" s="302" t="n"/>
      <c r="FE34" s="302" t="n"/>
      <c r="FF34" s="302" t="n"/>
      <c r="FG34" s="302" t="n"/>
      <c r="FH34" s="302" t="n"/>
      <c r="FI34" s="302" t="n"/>
      <c r="FJ34" s="302" t="n"/>
      <c r="FK34" s="302" t="n"/>
      <c r="FL34" s="302" t="n"/>
      <c r="FM34" s="302" t="n"/>
      <c r="FN34" s="302" t="n"/>
      <c r="FO34" s="302" t="n"/>
      <c r="FP34" s="302" t="n"/>
      <c r="FQ34" s="302" t="n"/>
      <c r="FR34" s="302" t="n"/>
      <c r="FS34" s="302" t="n"/>
      <c r="FT34" s="302" t="n"/>
      <c r="FU34" s="302" t="n"/>
      <c r="FV34" s="302" t="n"/>
      <c r="FW34" s="302" t="n"/>
      <c r="FX34" s="302" t="n"/>
      <c r="FY34" s="302" t="n"/>
      <c r="FZ34" s="302" t="n"/>
      <c r="GA34" s="302" t="n"/>
      <c r="GB34" s="302" t="n"/>
      <c r="GC34" s="302" t="n"/>
      <c r="GD34" s="302" t="n"/>
      <c r="GE34" s="302" t="n"/>
      <c r="GF34" s="302" t="n"/>
      <c r="GG34" s="302" t="n"/>
      <c r="GH34" s="302" t="n"/>
      <c r="GI34" s="302" t="n"/>
      <c r="GJ34" s="302" t="n"/>
      <c r="GK34" s="302" t="n"/>
      <c r="GL34" s="302" t="n"/>
      <c r="GM34" s="302" t="n"/>
      <c r="GN34" s="302" t="n"/>
      <c r="GO34" s="302" t="n"/>
      <c r="GP34" s="302" t="n"/>
      <c r="GQ34" s="302" t="n"/>
      <c r="GR34" s="72" t="n"/>
      <c r="GS34" s="314" t="n"/>
      <c r="GT34" s="72" t="n"/>
      <c r="GU34" s="317" t="n"/>
    </row>
    <row r="35" ht="15.75" customHeight="1" s="371">
      <c r="A35" s="295">
        <f>IF(PRESUPUESTO!A40="","",PRESUPUESTO!A40)</f>
        <v/>
      </c>
      <c r="B35" s="63">
        <f>PRESUPUESTO!A10</f>
        <v/>
      </c>
      <c r="C35" s="63">
        <f>PRESUPUESTO!A39</f>
        <v/>
      </c>
      <c r="D35" s="42">
        <f>IF(PRESUPUESTO!B40="","",PRESUPUESTO!B40)</f>
        <v/>
      </c>
      <c r="E35" s="298">
        <f>IF(PRESUPUESTO!G40="",0,PRESUPUESTO!G40)</f>
        <v/>
      </c>
      <c r="F35" s="299" t="n">
        <v>46320</v>
      </c>
      <c r="G35" s="299" t="n">
        <v>46380</v>
      </c>
      <c r="H35" s="295">
        <f>IF(OR(F35="",G35=""),"",G35-F35+1)</f>
        <v/>
      </c>
      <c r="I35" s="300" t="n">
        <v>0</v>
      </c>
      <c r="J35" s="301" t="inlineStr">
        <is>
          <t>Planeado</t>
        </is>
      </c>
      <c r="K35" s="302" t="n"/>
      <c r="L35" s="302" t="n"/>
      <c r="M35" s="302" t="n"/>
      <c r="N35" s="302" t="n"/>
      <c r="O35" s="302" t="n"/>
      <c r="P35" s="302" t="n"/>
      <c r="Q35" s="302" t="n"/>
      <c r="R35" s="302" t="n"/>
      <c r="S35" s="302" t="n"/>
      <c r="T35" s="302" t="n"/>
      <c r="U35" s="302" t="n"/>
      <c r="V35" s="302" t="n"/>
      <c r="W35" s="302" t="n"/>
      <c r="X35" s="302" t="n"/>
      <c r="Y35" s="302" t="n"/>
      <c r="Z35" s="302" t="n"/>
      <c r="AA35" s="302" t="n"/>
      <c r="AB35" s="302" t="n"/>
      <c r="AC35" s="302" t="n"/>
      <c r="AD35" s="302" t="n"/>
      <c r="AE35" s="302" t="n"/>
      <c r="AF35" s="302" t="n"/>
      <c r="AG35" s="302" t="n"/>
      <c r="AH35" s="302" t="n"/>
      <c r="AI35" s="302" t="n"/>
      <c r="AJ35" s="302" t="n"/>
      <c r="AK35" s="302" t="n"/>
      <c r="AL35" s="302" t="n"/>
      <c r="AM35" s="302" t="n"/>
      <c r="AN35" s="302" t="n"/>
      <c r="AO35" s="302" t="n"/>
      <c r="AP35" s="302" t="n"/>
      <c r="AQ35" s="302" t="n"/>
      <c r="AR35" s="302" t="n"/>
      <c r="AS35" s="302" t="n"/>
      <c r="AT35" s="302" t="n"/>
      <c r="AU35" s="302" t="n"/>
      <c r="AV35" s="302" t="n"/>
      <c r="AW35" s="302" t="n"/>
      <c r="AX35" s="302" t="n"/>
      <c r="AY35" s="302" t="n"/>
      <c r="AZ35" s="302" t="n"/>
      <c r="BA35" s="302" t="n"/>
      <c r="BB35" s="302" t="n"/>
      <c r="BC35" s="302" t="n"/>
      <c r="BD35" s="302" t="n"/>
      <c r="BE35" s="302" t="n"/>
      <c r="BF35" s="302" t="n"/>
      <c r="BG35" s="302" t="n"/>
      <c r="BH35" s="302" t="n"/>
      <c r="BI35" s="302" t="n"/>
      <c r="BJ35" s="302" t="n"/>
      <c r="BK35" s="302" t="n"/>
      <c r="BL35" s="302" t="n"/>
      <c r="BM35" s="302" t="n"/>
      <c r="BN35" s="302" t="n"/>
      <c r="BO35" s="302" t="n"/>
      <c r="BP35" s="302" t="n"/>
      <c r="BQ35" s="302" t="n"/>
      <c r="BR35" s="302" t="n"/>
      <c r="BS35" s="302" t="n"/>
      <c r="BT35" s="302" t="n"/>
      <c r="BU35" s="302" t="n"/>
      <c r="BV35" s="302" t="n"/>
      <c r="BW35" s="302" t="n"/>
      <c r="BX35" s="302" t="n"/>
      <c r="BY35" s="302" t="n"/>
      <c r="BZ35" s="302" t="n"/>
      <c r="CA35" s="302" t="n"/>
      <c r="CB35" s="302" t="n"/>
      <c r="CC35" s="302" t="n"/>
      <c r="CD35" s="302" t="n"/>
      <c r="CE35" s="302" t="n"/>
      <c r="CF35" s="302" t="n"/>
      <c r="CG35" s="302" t="n"/>
      <c r="CH35" s="302" t="n"/>
      <c r="CI35" s="302" t="n"/>
      <c r="CJ35" s="302" t="n"/>
      <c r="CK35" s="302" t="n"/>
      <c r="CL35" s="302" t="n"/>
      <c r="CM35" s="302" t="n"/>
      <c r="CN35" s="302" t="n"/>
      <c r="CO35" s="302" t="n"/>
      <c r="CP35" s="302" t="n"/>
      <c r="CQ35" s="302" t="n"/>
      <c r="CR35" s="302" t="n"/>
      <c r="CS35" s="302" t="n"/>
      <c r="CT35" s="302" t="n"/>
      <c r="CU35" s="302" t="n"/>
      <c r="CV35" s="302" t="n"/>
      <c r="CW35" s="302" t="n"/>
      <c r="CX35" s="302" t="n"/>
      <c r="CY35" s="302" t="n"/>
      <c r="CZ35" s="302" t="n"/>
      <c r="DA35" s="302" t="n"/>
      <c r="DB35" s="302" t="n"/>
      <c r="DC35" s="302" t="n"/>
      <c r="DD35" s="302" t="n"/>
      <c r="DE35" s="302" t="n"/>
      <c r="DF35" s="302" t="n"/>
      <c r="DG35" s="302" t="n"/>
      <c r="DH35" s="302" t="n"/>
      <c r="DI35" s="302" t="n"/>
      <c r="DJ35" s="302" t="n"/>
      <c r="DK35" s="302" t="n"/>
      <c r="DL35" s="302" t="n"/>
      <c r="DM35" s="302" t="n"/>
      <c r="DN35" s="302" t="n"/>
      <c r="DO35" s="302" t="n"/>
      <c r="DP35" s="302" t="n"/>
      <c r="DQ35" s="302" t="n"/>
      <c r="DR35" s="302" t="n"/>
      <c r="DS35" s="302" t="n"/>
      <c r="DT35" s="302" t="n"/>
      <c r="DU35" s="302" t="n"/>
      <c r="DV35" s="302" t="n"/>
      <c r="DW35" s="302" t="n"/>
      <c r="DX35" s="302" t="n"/>
      <c r="DY35" s="302" t="n"/>
      <c r="DZ35" s="302" t="n"/>
      <c r="EA35" s="302" t="n"/>
      <c r="EB35" s="302" t="n"/>
      <c r="EC35" s="302" t="n"/>
      <c r="ED35" s="302" t="n"/>
      <c r="EE35" s="302" t="n"/>
      <c r="EF35" s="302" t="n"/>
      <c r="EG35" s="302" t="n"/>
      <c r="EH35" s="302" t="n"/>
      <c r="EI35" s="302" t="n"/>
      <c r="EJ35" s="302" t="n"/>
      <c r="EK35" s="302" t="n"/>
      <c r="EL35" s="302" t="n"/>
      <c r="EM35" s="302" t="n"/>
      <c r="EN35" s="302" t="n"/>
      <c r="EO35" s="302" t="n"/>
      <c r="EP35" s="302" t="n"/>
      <c r="EQ35" s="302" t="n"/>
      <c r="ER35" s="302" t="n"/>
      <c r="ES35" s="302" t="n"/>
      <c r="ET35" s="302" t="n"/>
      <c r="EU35" s="302" t="n"/>
      <c r="EV35" s="302" t="n"/>
      <c r="EW35" s="302" t="n"/>
      <c r="EX35" s="302" t="n"/>
      <c r="EY35" s="302" t="n"/>
      <c r="EZ35" s="302" t="n"/>
      <c r="FA35" s="302" t="n"/>
      <c r="FB35" s="302" t="n"/>
      <c r="FC35" s="302" t="n"/>
      <c r="FD35" s="302" t="n"/>
      <c r="FE35" s="302" t="n"/>
      <c r="FF35" s="302" t="n"/>
      <c r="FG35" s="302" t="n"/>
      <c r="FH35" s="302" t="n"/>
      <c r="FI35" s="302" t="n"/>
      <c r="FJ35" s="302" t="n"/>
      <c r="FK35" s="302" t="n"/>
      <c r="FL35" s="302" t="n"/>
      <c r="FM35" s="302" t="n"/>
      <c r="FN35" s="302" t="n"/>
      <c r="FO35" s="302" t="n"/>
      <c r="FP35" s="302" t="n"/>
      <c r="FQ35" s="302" t="n"/>
      <c r="FR35" s="302" t="n"/>
      <c r="FS35" s="302" t="n"/>
      <c r="FT35" s="302" t="n"/>
      <c r="FU35" s="302" t="n"/>
      <c r="FV35" s="302" t="n"/>
      <c r="FW35" s="302" t="n"/>
      <c r="FX35" s="302" t="n"/>
      <c r="FY35" s="302" t="n"/>
      <c r="FZ35" s="302" t="n"/>
      <c r="GA35" s="302" t="n"/>
      <c r="GB35" s="302" t="n"/>
      <c r="GC35" s="302" t="n"/>
      <c r="GD35" s="302" t="n"/>
      <c r="GE35" s="302" t="n"/>
      <c r="GF35" s="302" t="n"/>
      <c r="GG35" s="302" t="n"/>
      <c r="GH35" s="302" t="n"/>
      <c r="GI35" s="302" t="n"/>
      <c r="GJ35" s="302" t="n"/>
      <c r="GK35" s="302" t="n"/>
      <c r="GL35" s="302" t="n"/>
      <c r="GM35" s="302" t="n"/>
      <c r="GN35" s="302" t="n"/>
      <c r="GO35" s="302" t="n"/>
      <c r="GP35" s="302" t="n"/>
      <c r="GQ35" s="302" t="n"/>
      <c r="GR35" s="72" t="n"/>
      <c r="GS35" s="318" t="n"/>
      <c r="GT35" s="72" t="n"/>
      <c r="GU35" s="72" t="n"/>
    </row>
    <row r="36" ht="15.75" customHeight="1" s="371">
      <c r="A36" s="295">
        <f>IF(PRESUPUESTO!A41="","",PRESUPUESTO!A41)</f>
        <v/>
      </c>
      <c r="B36" s="296">
        <f>PRESUPUESTO!A10</f>
        <v/>
      </c>
      <c r="C36" s="297">
        <f>PRESUPUESTO!A39</f>
        <v/>
      </c>
      <c r="D36" s="42">
        <f>IF(PRESUPUESTO!B41="","",PRESUPUESTO!B41)</f>
        <v/>
      </c>
      <c r="E36" s="298">
        <f>IF(PRESUPUESTO!G41="",0,PRESUPUESTO!G41)</f>
        <v/>
      </c>
      <c r="F36" s="299" t="n">
        <v>46323</v>
      </c>
      <c r="G36" s="299" t="n">
        <v>46385</v>
      </c>
      <c r="H36" s="295">
        <f>IF(OR(F36="",G36=""),"",G36-F36+1)</f>
        <v/>
      </c>
      <c r="I36" s="300" t="n">
        <v>0</v>
      </c>
      <c r="J36" s="301" t="inlineStr">
        <is>
          <t>Planeado</t>
        </is>
      </c>
      <c r="K36" s="302" t="n"/>
      <c r="L36" s="302" t="n"/>
      <c r="M36" s="302" t="n"/>
      <c r="N36" s="302" t="n"/>
      <c r="O36" s="302" t="n"/>
      <c r="P36" s="302" t="n"/>
      <c r="Q36" s="302" t="n"/>
      <c r="R36" s="302" t="n"/>
      <c r="S36" s="302" t="n"/>
      <c r="T36" s="302" t="n"/>
      <c r="U36" s="302" t="n"/>
      <c r="V36" s="302" t="n"/>
      <c r="W36" s="302" t="n"/>
      <c r="X36" s="302" t="n"/>
      <c r="Y36" s="302" t="n"/>
      <c r="Z36" s="302" t="n"/>
      <c r="AA36" s="302" t="n"/>
      <c r="AB36" s="302" t="n"/>
      <c r="AC36" s="302" t="n"/>
      <c r="AD36" s="302" t="n"/>
      <c r="AE36" s="302" t="n"/>
      <c r="AF36" s="302" t="n"/>
      <c r="AG36" s="302" t="n"/>
      <c r="AH36" s="302" t="n"/>
      <c r="AI36" s="302" t="n"/>
      <c r="AJ36" s="302" t="n"/>
      <c r="AK36" s="302" t="n"/>
      <c r="AL36" s="302" t="n"/>
      <c r="AM36" s="302" t="n"/>
      <c r="AN36" s="302" t="n"/>
      <c r="AO36" s="302" t="n"/>
      <c r="AP36" s="302" t="n"/>
      <c r="AQ36" s="302" t="n"/>
      <c r="AR36" s="302" t="n"/>
      <c r="AS36" s="302" t="n"/>
      <c r="AT36" s="302" t="n"/>
      <c r="AU36" s="302" t="n"/>
      <c r="AV36" s="302" t="n"/>
      <c r="AW36" s="302" t="n"/>
      <c r="AX36" s="302" t="n"/>
      <c r="AY36" s="302" t="n"/>
      <c r="AZ36" s="302" t="n"/>
      <c r="BA36" s="302" t="n"/>
      <c r="BB36" s="302" t="n"/>
      <c r="BC36" s="302" t="n"/>
      <c r="BD36" s="302" t="n"/>
      <c r="BE36" s="302" t="n"/>
      <c r="BF36" s="302" t="n"/>
      <c r="BG36" s="302" t="n"/>
      <c r="BH36" s="302" t="n"/>
      <c r="BI36" s="302" t="n"/>
      <c r="BJ36" s="302" t="n"/>
      <c r="BK36" s="302" t="n"/>
      <c r="BL36" s="302" t="n"/>
      <c r="BM36" s="302" t="n"/>
      <c r="BN36" s="302" t="n"/>
      <c r="BO36" s="302" t="n"/>
      <c r="BP36" s="302" t="n"/>
      <c r="BQ36" s="302" t="n"/>
      <c r="BR36" s="302" t="n"/>
      <c r="BS36" s="302" t="n"/>
      <c r="BT36" s="302" t="n"/>
      <c r="BU36" s="302" t="n"/>
      <c r="BV36" s="302" t="n"/>
      <c r="BW36" s="302" t="n"/>
      <c r="BX36" s="302" t="n"/>
      <c r="BY36" s="302" t="n"/>
      <c r="BZ36" s="302" t="n"/>
      <c r="CA36" s="302" t="n"/>
      <c r="CB36" s="302" t="n"/>
      <c r="CC36" s="302" t="n"/>
      <c r="CD36" s="302" t="n"/>
      <c r="CE36" s="302" t="n"/>
      <c r="CF36" s="302" t="n"/>
      <c r="CG36" s="302" t="n"/>
      <c r="CH36" s="302" t="n"/>
      <c r="CI36" s="302" t="n"/>
      <c r="CJ36" s="302" t="n"/>
      <c r="CK36" s="302" t="n"/>
      <c r="CL36" s="302" t="n"/>
      <c r="CM36" s="302" t="n"/>
      <c r="CN36" s="302" t="n"/>
      <c r="CO36" s="302" t="n"/>
      <c r="CP36" s="302" t="n"/>
      <c r="CQ36" s="302" t="n"/>
      <c r="CR36" s="302" t="n"/>
      <c r="CS36" s="302" t="n"/>
      <c r="CT36" s="302" t="n"/>
      <c r="CU36" s="302" t="n"/>
      <c r="CV36" s="302" t="n"/>
      <c r="CW36" s="302" t="n"/>
      <c r="CX36" s="302" t="n"/>
      <c r="CY36" s="302" t="n"/>
      <c r="CZ36" s="302" t="n"/>
      <c r="DA36" s="302" t="n"/>
      <c r="DB36" s="302" t="n"/>
      <c r="DC36" s="302" t="n"/>
      <c r="DD36" s="302" t="n"/>
      <c r="DE36" s="302" t="n"/>
      <c r="DF36" s="302" t="n"/>
      <c r="DG36" s="302" t="n"/>
      <c r="DH36" s="302" t="n"/>
      <c r="DI36" s="302" t="n"/>
      <c r="DJ36" s="302" t="n"/>
      <c r="DK36" s="302" t="n"/>
      <c r="DL36" s="302" t="n"/>
      <c r="DM36" s="302" t="n"/>
      <c r="DN36" s="302" t="n"/>
      <c r="DO36" s="302" t="n"/>
      <c r="DP36" s="302" t="n"/>
      <c r="DQ36" s="302" t="n"/>
      <c r="DR36" s="302" t="n"/>
      <c r="DS36" s="302" t="n"/>
      <c r="DT36" s="302" t="n"/>
      <c r="DU36" s="302" t="n"/>
      <c r="DV36" s="302" t="n"/>
      <c r="DW36" s="302" t="n"/>
      <c r="DX36" s="302" t="n"/>
      <c r="DY36" s="302" t="n"/>
      <c r="DZ36" s="302" t="n"/>
      <c r="EA36" s="302" t="n"/>
      <c r="EB36" s="302" t="n"/>
      <c r="EC36" s="302" t="n"/>
      <c r="ED36" s="302" t="n"/>
      <c r="EE36" s="302" t="n"/>
      <c r="EF36" s="302" t="n"/>
      <c r="EG36" s="302" t="n"/>
      <c r="EH36" s="302" t="n"/>
      <c r="EI36" s="302" t="n"/>
      <c r="EJ36" s="302" t="n"/>
      <c r="EK36" s="302" t="n"/>
      <c r="EL36" s="302" t="n"/>
      <c r="EM36" s="302" t="n"/>
      <c r="EN36" s="302" t="n"/>
      <c r="EO36" s="302" t="n"/>
      <c r="EP36" s="302" t="n"/>
      <c r="EQ36" s="302" t="n"/>
      <c r="ER36" s="302" t="n"/>
      <c r="ES36" s="302" t="n"/>
      <c r="ET36" s="302" t="n"/>
      <c r="EU36" s="302" t="n"/>
      <c r="EV36" s="302" t="n"/>
      <c r="EW36" s="302" t="n"/>
      <c r="EX36" s="302" t="n"/>
      <c r="EY36" s="302" t="n"/>
      <c r="EZ36" s="302" t="n"/>
      <c r="FA36" s="302" t="n"/>
      <c r="FB36" s="302" t="n"/>
      <c r="FC36" s="302" t="n"/>
      <c r="FD36" s="302" t="n"/>
      <c r="FE36" s="302" t="n"/>
      <c r="FF36" s="302" t="n"/>
      <c r="FG36" s="302" t="n"/>
      <c r="FH36" s="302" t="n"/>
      <c r="FI36" s="302" t="n"/>
      <c r="FJ36" s="302" t="n"/>
      <c r="FK36" s="302" t="n"/>
      <c r="FL36" s="302" t="n"/>
      <c r="FM36" s="302" t="n"/>
      <c r="FN36" s="302" t="n"/>
      <c r="FO36" s="302" t="n"/>
      <c r="FP36" s="302" t="n"/>
      <c r="FQ36" s="302" t="n"/>
      <c r="FR36" s="302" t="n"/>
      <c r="FS36" s="302" t="n"/>
      <c r="FT36" s="302" t="n"/>
      <c r="FU36" s="302" t="n"/>
      <c r="FV36" s="302" t="n"/>
      <c r="FW36" s="302" t="n"/>
      <c r="FX36" s="302" t="n"/>
      <c r="FY36" s="302" t="n"/>
      <c r="FZ36" s="302" t="n"/>
      <c r="GA36" s="302" t="n"/>
      <c r="GB36" s="302" t="n"/>
      <c r="GC36" s="302" t="n"/>
      <c r="GD36" s="302" t="n"/>
      <c r="GE36" s="302" t="n"/>
      <c r="GF36" s="302" t="n"/>
      <c r="GG36" s="302" t="n"/>
      <c r="GH36" s="302" t="n"/>
      <c r="GI36" s="302" t="n"/>
      <c r="GJ36" s="302" t="n"/>
      <c r="GK36" s="302" t="n"/>
      <c r="GL36" s="302" t="n"/>
      <c r="GM36" s="302" t="n"/>
      <c r="GN36" s="302" t="n"/>
      <c r="GO36" s="302" t="n"/>
      <c r="GP36" s="302" t="n"/>
      <c r="GQ36" s="302" t="n"/>
      <c r="GR36" s="72" t="n"/>
      <c r="GS36" s="319" t="n"/>
      <c r="GT36" s="72" t="n"/>
      <c r="GU36" s="72" t="n"/>
    </row>
    <row r="37" ht="15.75" customHeight="1" s="371">
      <c r="A37" s="295">
        <f>IF(PRESUPUESTO!A43="","",PRESUPUESTO!A43)</f>
        <v/>
      </c>
      <c r="B37" s="63">
        <f>PRESUPUESTO!A10</f>
        <v/>
      </c>
      <c r="C37" s="297">
        <f>PRESUPUESTO!A42</f>
        <v/>
      </c>
      <c r="D37" s="42">
        <f>IF(PRESUPUESTO!B43="","",PRESUPUESTO!B43)</f>
        <v/>
      </c>
      <c r="E37" s="298">
        <f>IF(PRESUPUESTO!G43="",0,PRESUPUESTO!G43)</f>
        <v/>
      </c>
      <c r="F37" s="299" t="n">
        <v>46326</v>
      </c>
      <c r="G37" s="299" t="n">
        <v>46390</v>
      </c>
      <c r="H37" s="295">
        <f>IF(OR(F37="",G37=""),"",G37-F37+1)</f>
        <v/>
      </c>
      <c r="I37" s="300" t="n">
        <v>0</v>
      </c>
      <c r="J37" s="301" t="inlineStr">
        <is>
          <t>Planeado</t>
        </is>
      </c>
      <c r="K37" s="302" t="n"/>
      <c r="L37" s="302" t="n"/>
      <c r="M37" s="302" t="n"/>
      <c r="N37" s="302" t="n"/>
      <c r="O37" s="302" t="n"/>
      <c r="P37" s="302" t="n"/>
      <c r="Q37" s="302" t="n"/>
      <c r="R37" s="302" t="n"/>
      <c r="S37" s="302" t="n"/>
      <c r="T37" s="302" t="n"/>
      <c r="U37" s="302" t="n"/>
      <c r="V37" s="302" t="n"/>
      <c r="W37" s="302" t="n"/>
      <c r="X37" s="302" t="n"/>
      <c r="Y37" s="302" t="n"/>
      <c r="Z37" s="302" t="n"/>
      <c r="AA37" s="302" t="n"/>
      <c r="AB37" s="302" t="n"/>
      <c r="AC37" s="302" t="n"/>
      <c r="AD37" s="302" t="n"/>
      <c r="AE37" s="302" t="n"/>
      <c r="AF37" s="302" t="n"/>
      <c r="AG37" s="302" t="n"/>
      <c r="AH37" s="302" t="n"/>
      <c r="AI37" s="302" t="n"/>
      <c r="AJ37" s="302" t="n"/>
      <c r="AK37" s="302" t="n"/>
      <c r="AL37" s="302" t="n"/>
      <c r="AM37" s="302" t="n"/>
      <c r="AN37" s="302" t="n"/>
      <c r="AO37" s="302" t="n"/>
      <c r="AP37" s="302" t="n"/>
      <c r="AQ37" s="302" t="n"/>
      <c r="AR37" s="302" t="n"/>
      <c r="AS37" s="302" t="n"/>
      <c r="AT37" s="302" t="n"/>
      <c r="AU37" s="302" t="n"/>
      <c r="AV37" s="302" t="n"/>
      <c r="AW37" s="302" t="n"/>
      <c r="AX37" s="302" t="n"/>
      <c r="AY37" s="302" t="n"/>
      <c r="AZ37" s="302" t="n"/>
      <c r="BA37" s="302" t="n"/>
      <c r="BB37" s="302" t="n"/>
      <c r="BC37" s="302" t="n"/>
      <c r="BD37" s="302" t="n"/>
      <c r="BE37" s="302" t="n"/>
      <c r="BF37" s="302" t="n"/>
      <c r="BG37" s="302" t="n"/>
      <c r="BH37" s="302" t="n"/>
      <c r="BI37" s="302" t="n"/>
      <c r="BJ37" s="302" t="n"/>
      <c r="BK37" s="302" t="n"/>
      <c r="BL37" s="302" t="n"/>
      <c r="BM37" s="302" t="n"/>
      <c r="BN37" s="302" t="n"/>
      <c r="BO37" s="302" t="n"/>
      <c r="BP37" s="302" t="n"/>
      <c r="BQ37" s="302" t="n"/>
      <c r="BR37" s="302" t="n"/>
      <c r="BS37" s="302" t="n"/>
      <c r="BT37" s="302" t="n"/>
      <c r="BU37" s="302" t="n"/>
      <c r="BV37" s="302" t="n"/>
      <c r="BW37" s="302" t="n"/>
      <c r="BX37" s="302" t="n"/>
      <c r="BY37" s="302" t="n"/>
      <c r="BZ37" s="302" t="n"/>
      <c r="CA37" s="302" t="n"/>
      <c r="CB37" s="302" t="n"/>
      <c r="CC37" s="302" t="n"/>
      <c r="CD37" s="302" t="n"/>
      <c r="CE37" s="302" t="n"/>
      <c r="CF37" s="302" t="n"/>
      <c r="CG37" s="302" t="n"/>
      <c r="CH37" s="302" t="n"/>
      <c r="CI37" s="302" t="n"/>
      <c r="CJ37" s="302" t="n"/>
      <c r="CK37" s="302" t="n"/>
      <c r="CL37" s="302" t="n"/>
      <c r="CM37" s="302" t="n"/>
      <c r="CN37" s="302" t="n"/>
      <c r="CO37" s="302" t="n"/>
      <c r="CP37" s="302" t="n"/>
      <c r="CQ37" s="302" t="n"/>
      <c r="CR37" s="302" t="n"/>
      <c r="CS37" s="302" t="n"/>
      <c r="CT37" s="302" t="n"/>
      <c r="CU37" s="302" t="n"/>
      <c r="CV37" s="302" t="n"/>
      <c r="CW37" s="302" t="n"/>
      <c r="CX37" s="302" t="n"/>
      <c r="CY37" s="302" t="n"/>
      <c r="CZ37" s="302" t="n"/>
      <c r="DA37" s="302" t="n"/>
      <c r="DB37" s="302" t="n"/>
      <c r="DC37" s="302" t="n"/>
      <c r="DD37" s="302" t="n"/>
      <c r="DE37" s="302" t="n"/>
      <c r="DF37" s="302" t="n"/>
      <c r="DG37" s="302" t="n"/>
      <c r="DH37" s="302" t="n"/>
      <c r="DI37" s="302" t="n"/>
      <c r="DJ37" s="302" t="n"/>
      <c r="DK37" s="302" t="n"/>
      <c r="DL37" s="302" t="n"/>
      <c r="DM37" s="302" t="n"/>
      <c r="DN37" s="302" t="n"/>
      <c r="DO37" s="302" t="n"/>
      <c r="DP37" s="302" t="n"/>
      <c r="DQ37" s="302" t="n"/>
      <c r="DR37" s="302" t="n"/>
      <c r="DS37" s="302" t="n"/>
      <c r="DT37" s="302" t="n"/>
      <c r="DU37" s="302" t="n"/>
      <c r="DV37" s="302" t="n"/>
      <c r="DW37" s="302" t="n"/>
      <c r="DX37" s="302" t="n"/>
      <c r="DY37" s="302" t="n"/>
      <c r="DZ37" s="302" t="n"/>
      <c r="EA37" s="302" t="n"/>
      <c r="EB37" s="302" t="n"/>
      <c r="EC37" s="302" t="n"/>
      <c r="ED37" s="302" t="n"/>
      <c r="EE37" s="302" t="n"/>
      <c r="EF37" s="302" t="n"/>
      <c r="EG37" s="302" t="n"/>
      <c r="EH37" s="302" t="n"/>
      <c r="EI37" s="302" t="n"/>
      <c r="EJ37" s="302" t="n"/>
      <c r="EK37" s="302" t="n"/>
      <c r="EL37" s="302" t="n"/>
      <c r="EM37" s="302" t="n"/>
      <c r="EN37" s="302" t="n"/>
      <c r="EO37" s="302" t="n"/>
      <c r="EP37" s="302" t="n"/>
      <c r="EQ37" s="302" t="n"/>
      <c r="ER37" s="302" t="n"/>
      <c r="ES37" s="302" t="n"/>
      <c r="ET37" s="302" t="n"/>
      <c r="EU37" s="302" t="n"/>
      <c r="EV37" s="302" t="n"/>
      <c r="EW37" s="302" t="n"/>
      <c r="EX37" s="302" t="n"/>
      <c r="EY37" s="302" t="n"/>
      <c r="EZ37" s="302" t="n"/>
      <c r="FA37" s="302" t="n"/>
      <c r="FB37" s="302" t="n"/>
      <c r="FC37" s="302" t="n"/>
      <c r="FD37" s="302" t="n"/>
      <c r="FE37" s="302" t="n"/>
      <c r="FF37" s="302" t="n"/>
      <c r="FG37" s="302" t="n"/>
      <c r="FH37" s="302" t="n"/>
      <c r="FI37" s="302" t="n"/>
      <c r="FJ37" s="302" t="n"/>
      <c r="FK37" s="302" t="n"/>
      <c r="FL37" s="302" t="n"/>
      <c r="FM37" s="302" t="n"/>
      <c r="FN37" s="302" t="n"/>
      <c r="FO37" s="302" t="n"/>
      <c r="FP37" s="302" t="n"/>
      <c r="FQ37" s="302" t="n"/>
      <c r="FR37" s="302" t="n"/>
      <c r="FS37" s="302" t="n"/>
      <c r="FT37" s="302" t="n"/>
      <c r="FU37" s="302" t="n"/>
      <c r="FV37" s="302" t="n"/>
      <c r="FW37" s="302" t="n"/>
      <c r="FX37" s="302" t="n"/>
      <c r="FY37" s="302" t="n"/>
      <c r="FZ37" s="302" t="n"/>
      <c r="GA37" s="302" t="n"/>
      <c r="GB37" s="302" t="n"/>
      <c r="GC37" s="302" t="n"/>
      <c r="GD37" s="302" t="n"/>
      <c r="GE37" s="302" t="n"/>
      <c r="GF37" s="302" t="n"/>
      <c r="GG37" s="302" t="n"/>
      <c r="GH37" s="302" t="n"/>
      <c r="GI37" s="302" t="n"/>
      <c r="GJ37" s="302" t="n"/>
      <c r="GK37" s="302" t="n"/>
      <c r="GL37" s="302" t="n"/>
      <c r="GM37" s="302" t="n"/>
      <c r="GN37" s="302" t="n"/>
      <c r="GO37" s="302" t="n"/>
      <c r="GP37" s="302" t="n"/>
      <c r="GQ37" s="302" t="n"/>
      <c r="GR37" s="72" t="n"/>
      <c r="GS37" s="72" t="n"/>
      <c r="GT37" s="72" t="n"/>
      <c r="GU37" s="72" t="n"/>
    </row>
    <row r="38" ht="15.75" customHeight="1" s="371">
      <c r="A38" s="295">
        <f>IF(PRESUPUESTO!A44="","",PRESUPUESTO!A44)</f>
        <v/>
      </c>
      <c r="B38" s="63">
        <f>PRESUPUESTO!A10</f>
        <v/>
      </c>
      <c r="C38" s="63">
        <f>PRESUPUESTO!A42</f>
        <v/>
      </c>
      <c r="D38" s="42">
        <f>IF(PRESUPUESTO!B44="","",PRESUPUESTO!B44)</f>
        <v/>
      </c>
      <c r="E38" s="298">
        <f>IF(PRESUPUESTO!G44="",0,PRESUPUESTO!G44)</f>
        <v/>
      </c>
      <c r="F38" s="299" t="n">
        <v>46329</v>
      </c>
      <c r="G38" s="299" t="n">
        <v>46395</v>
      </c>
      <c r="H38" s="295">
        <f>IF(OR(F38="",G38=""),"",G38-F38+1)</f>
        <v/>
      </c>
      <c r="I38" s="300" t="n">
        <v>0</v>
      </c>
      <c r="J38" s="301" t="inlineStr">
        <is>
          <t>Planeado</t>
        </is>
      </c>
      <c r="K38" s="302" t="n"/>
      <c r="L38" s="302" t="n"/>
      <c r="M38" s="302" t="n"/>
      <c r="N38" s="302" t="n"/>
      <c r="O38" s="302" t="n"/>
      <c r="P38" s="302" t="n"/>
      <c r="Q38" s="302" t="n"/>
      <c r="R38" s="302" t="n"/>
      <c r="S38" s="302" t="n"/>
      <c r="T38" s="302" t="n"/>
      <c r="U38" s="302" t="n"/>
      <c r="V38" s="302" t="n"/>
      <c r="W38" s="302" t="n"/>
      <c r="X38" s="302" t="n"/>
      <c r="Y38" s="302" t="n"/>
      <c r="Z38" s="302" t="n"/>
      <c r="AA38" s="302" t="n"/>
      <c r="AB38" s="302" t="n"/>
      <c r="AC38" s="302" t="n"/>
      <c r="AD38" s="302" t="n"/>
      <c r="AE38" s="302" t="n"/>
      <c r="AF38" s="302" t="n"/>
      <c r="AG38" s="302" t="n"/>
      <c r="AH38" s="302" t="n"/>
      <c r="AI38" s="302" t="n"/>
      <c r="AJ38" s="302" t="n"/>
      <c r="AK38" s="302" t="n"/>
      <c r="AL38" s="302" t="n"/>
      <c r="AM38" s="302" t="n"/>
      <c r="AN38" s="302" t="n"/>
      <c r="AO38" s="302" t="n"/>
      <c r="AP38" s="302" t="n"/>
      <c r="AQ38" s="302" t="n"/>
      <c r="AR38" s="302" t="n"/>
      <c r="AS38" s="302" t="n"/>
      <c r="AT38" s="302" t="n"/>
      <c r="AU38" s="302" t="n"/>
      <c r="AV38" s="302" t="n"/>
      <c r="AW38" s="302" t="n"/>
      <c r="AX38" s="302" t="n"/>
      <c r="AY38" s="302" t="n"/>
      <c r="AZ38" s="302" t="n"/>
      <c r="BA38" s="302" t="n"/>
      <c r="BB38" s="302" t="n"/>
      <c r="BC38" s="302" t="n"/>
      <c r="BD38" s="302" t="n"/>
      <c r="BE38" s="302" t="n"/>
      <c r="BF38" s="302" t="n"/>
      <c r="BG38" s="302" t="n"/>
      <c r="BH38" s="302" t="n"/>
      <c r="BI38" s="302" t="n"/>
      <c r="BJ38" s="302" t="n"/>
      <c r="BK38" s="302" t="n"/>
      <c r="BL38" s="302" t="n"/>
      <c r="BM38" s="302" t="n"/>
      <c r="BN38" s="302" t="n"/>
      <c r="BO38" s="302" t="n"/>
      <c r="BP38" s="302" t="n"/>
      <c r="BQ38" s="302" t="n"/>
      <c r="BR38" s="302" t="n"/>
      <c r="BS38" s="302" t="n"/>
      <c r="BT38" s="302" t="n"/>
      <c r="BU38" s="302" t="n"/>
      <c r="BV38" s="302" t="n"/>
      <c r="BW38" s="302" t="n"/>
      <c r="BX38" s="302" t="n"/>
      <c r="BY38" s="302" t="n"/>
      <c r="BZ38" s="302" t="n"/>
      <c r="CA38" s="302" t="n"/>
      <c r="CB38" s="302" t="n"/>
      <c r="CC38" s="302" t="n"/>
      <c r="CD38" s="302" t="n"/>
      <c r="CE38" s="302" t="n"/>
      <c r="CF38" s="302" t="n"/>
      <c r="CG38" s="302" t="n"/>
      <c r="CH38" s="302" t="n"/>
      <c r="CI38" s="302" t="n"/>
      <c r="CJ38" s="302" t="n"/>
      <c r="CK38" s="302" t="n"/>
      <c r="CL38" s="302" t="n"/>
      <c r="CM38" s="302" t="n"/>
      <c r="CN38" s="302" t="n"/>
      <c r="CO38" s="302" t="n"/>
      <c r="CP38" s="302" t="n"/>
      <c r="CQ38" s="302" t="n"/>
      <c r="CR38" s="302" t="n"/>
      <c r="CS38" s="302" t="n"/>
      <c r="CT38" s="302" t="n"/>
      <c r="CU38" s="302" t="n"/>
      <c r="CV38" s="302" t="n"/>
      <c r="CW38" s="302" t="n"/>
      <c r="CX38" s="302" t="n"/>
      <c r="CY38" s="302" t="n"/>
      <c r="CZ38" s="302" t="n"/>
      <c r="DA38" s="302" t="n"/>
      <c r="DB38" s="302" t="n"/>
      <c r="DC38" s="302" t="n"/>
      <c r="DD38" s="302" t="n"/>
      <c r="DE38" s="302" t="n"/>
      <c r="DF38" s="302" t="n"/>
      <c r="DG38" s="302" t="n"/>
      <c r="DH38" s="302" t="n"/>
      <c r="DI38" s="302" t="n"/>
      <c r="DJ38" s="302" t="n"/>
      <c r="DK38" s="302" t="n"/>
      <c r="DL38" s="302" t="n"/>
      <c r="DM38" s="302" t="n"/>
      <c r="DN38" s="302" t="n"/>
      <c r="DO38" s="302" t="n"/>
      <c r="DP38" s="302" t="n"/>
      <c r="DQ38" s="302" t="n"/>
      <c r="DR38" s="302" t="n"/>
      <c r="DS38" s="302" t="n"/>
      <c r="DT38" s="302" t="n"/>
      <c r="DU38" s="302" t="n"/>
      <c r="DV38" s="302" t="n"/>
      <c r="DW38" s="302" t="n"/>
      <c r="DX38" s="302" t="n"/>
      <c r="DY38" s="302" t="n"/>
      <c r="DZ38" s="302" t="n"/>
      <c r="EA38" s="302" t="n"/>
      <c r="EB38" s="302" t="n"/>
      <c r="EC38" s="302" t="n"/>
      <c r="ED38" s="302" t="n"/>
      <c r="EE38" s="302" t="n"/>
      <c r="EF38" s="302" t="n"/>
      <c r="EG38" s="302" t="n"/>
      <c r="EH38" s="302" t="n"/>
      <c r="EI38" s="302" t="n"/>
      <c r="EJ38" s="302" t="n"/>
      <c r="EK38" s="302" t="n"/>
      <c r="EL38" s="302" t="n"/>
      <c r="EM38" s="302" t="n"/>
      <c r="EN38" s="302" t="n"/>
      <c r="EO38" s="302" t="n"/>
      <c r="EP38" s="302" t="n"/>
      <c r="EQ38" s="302" t="n"/>
      <c r="ER38" s="302" t="n"/>
      <c r="ES38" s="302" t="n"/>
      <c r="ET38" s="302" t="n"/>
      <c r="EU38" s="302" t="n"/>
      <c r="EV38" s="302" t="n"/>
      <c r="EW38" s="302" t="n"/>
      <c r="EX38" s="302" t="n"/>
      <c r="EY38" s="302" t="n"/>
      <c r="EZ38" s="302" t="n"/>
      <c r="FA38" s="302" t="n"/>
      <c r="FB38" s="302" t="n"/>
      <c r="FC38" s="302" t="n"/>
      <c r="FD38" s="302" t="n"/>
      <c r="FE38" s="302" t="n"/>
      <c r="FF38" s="302" t="n"/>
      <c r="FG38" s="302" t="n"/>
      <c r="FH38" s="302" t="n"/>
      <c r="FI38" s="302" t="n"/>
      <c r="FJ38" s="302" t="n"/>
      <c r="FK38" s="302" t="n"/>
      <c r="FL38" s="302" t="n"/>
      <c r="FM38" s="302" t="n"/>
      <c r="FN38" s="302" t="n"/>
      <c r="FO38" s="302" t="n"/>
      <c r="FP38" s="302" t="n"/>
      <c r="FQ38" s="302" t="n"/>
      <c r="FR38" s="302" t="n"/>
      <c r="FS38" s="302" t="n"/>
      <c r="FT38" s="302" t="n"/>
      <c r="FU38" s="302" t="n"/>
      <c r="FV38" s="302" t="n"/>
      <c r="FW38" s="302" t="n"/>
      <c r="FX38" s="302" t="n"/>
      <c r="FY38" s="302" t="n"/>
      <c r="FZ38" s="302" t="n"/>
      <c r="GA38" s="302" t="n"/>
      <c r="GB38" s="302" t="n"/>
      <c r="GC38" s="302" t="n"/>
      <c r="GD38" s="302" t="n"/>
      <c r="GE38" s="302" t="n"/>
      <c r="GF38" s="302" t="n"/>
      <c r="GG38" s="302" t="n"/>
      <c r="GH38" s="302" t="n"/>
      <c r="GI38" s="302" t="n"/>
      <c r="GJ38" s="302" t="n"/>
      <c r="GK38" s="302" t="n"/>
      <c r="GL38" s="302" t="n"/>
      <c r="GM38" s="302" t="n"/>
      <c r="GN38" s="302" t="n"/>
      <c r="GO38" s="302" t="n"/>
      <c r="GP38" s="302" t="n"/>
      <c r="GQ38" s="302" t="n"/>
      <c r="GR38" s="72" t="n"/>
      <c r="GS38" s="320" t="n"/>
      <c r="GT38" s="72" t="n"/>
      <c r="GU38" s="72" t="n"/>
    </row>
    <row r="39" ht="15.75" customHeight="1" s="371">
      <c r="A39" s="295">
        <f>IF(PRESUPUESTO!A46="","",PRESUPUESTO!A46)</f>
        <v/>
      </c>
      <c r="B39" s="63">
        <f>PRESUPUESTO!A10</f>
        <v/>
      </c>
      <c r="C39" s="297">
        <f>PRESUPUESTO!A45</f>
        <v/>
      </c>
      <c r="D39" s="42">
        <f>IF(PRESUPUESTO!B46="","",PRESUPUESTO!B46)</f>
        <v/>
      </c>
      <c r="E39" s="298">
        <f>IF(PRESUPUESTO!G46="",0,PRESUPUESTO!G46)</f>
        <v/>
      </c>
      <c r="F39" s="299" t="n">
        <v>46332</v>
      </c>
      <c r="G39" s="299" t="n">
        <v>46400</v>
      </c>
      <c r="H39" s="295">
        <f>IF(OR(F39="",G39=""),"",G39-F39+1)</f>
        <v/>
      </c>
      <c r="I39" s="300" t="n">
        <v>0</v>
      </c>
      <c r="J39" s="301" t="inlineStr">
        <is>
          <t>Planeado</t>
        </is>
      </c>
      <c r="K39" s="302" t="n"/>
      <c r="L39" s="302" t="n"/>
      <c r="M39" s="302" t="n"/>
      <c r="N39" s="302" t="n"/>
      <c r="O39" s="302" t="n"/>
      <c r="P39" s="302" t="n"/>
      <c r="Q39" s="302" t="n"/>
      <c r="R39" s="302" t="n"/>
      <c r="S39" s="302" t="n"/>
      <c r="T39" s="302" t="n"/>
      <c r="U39" s="302" t="n"/>
      <c r="V39" s="302" t="n"/>
      <c r="W39" s="302" t="n"/>
      <c r="X39" s="302" t="n"/>
      <c r="Y39" s="302" t="n"/>
      <c r="Z39" s="302" t="n"/>
      <c r="AA39" s="302" t="n"/>
      <c r="AB39" s="302" t="n"/>
      <c r="AC39" s="302" t="n"/>
      <c r="AD39" s="302" t="n"/>
      <c r="AE39" s="302" t="n"/>
      <c r="AF39" s="302" t="n"/>
      <c r="AG39" s="302" t="n"/>
      <c r="AH39" s="302" t="n"/>
      <c r="AI39" s="302" t="n"/>
      <c r="AJ39" s="302" t="n"/>
      <c r="AK39" s="302" t="n"/>
      <c r="AL39" s="302" t="n"/>
      <c r="AM39" s="302" t="n"/>
      <c r="AN39" s="302" t="n"/>
      <c r="AO39" s="302" t="n"/>
      <c r="AP39" s="302" t="n"/>
      <c r="AQ39" s="302" t="n"/>
      <c r="AR39" s="302" t="n"/>
      <c r="AS39" s="302" t="n"/>
      <c r="AT39" s="302" t="n"/>
      <c r="AU39" s="302" t="n"/>
      <c r="AV39" s="302" t="n"/>
      <c r="AW39" s="302" t="n"/>
      <c r="AX39" s="302" t="n"/>
      <c r="AY39" s="302" t="n"/>
      <c r="AZ39" s="302" t="n"/>
      <c r="BA39" s="302" t="n"/>
      <c r="BB39" s="302" t="n"/>
      <c r="BC39" s="302" t="n"/>
      <c r="BD39" s="302" t="n"/>
      <c r="BE39" s="302" t="n"/>
      <c r="BF39" s="302" t="n"/>
      <c r="BG39" s="302" t="n"/>
      <c r="BH39" s="302" t="n"/>
      <c r="BI39" s="302" t="n"/>
      <c r="BJ39" s="302" t="n"/>
      <c r="BK39" s="302" t="n"/>
      <c r="BL39" s="302" t="n"/>
      <c r="BM39" s="302" t="n"/>
      <c r="BN39" s="302" t="n"/>
      <c r="BO39" s="302" t="n"/>
      <c r="BP39" s="302" t="n"/>
      <c r="BQ39" s="302" t="n"/>
      <c r="BR39" s="302" t="n"/>
      <c r="BS39" s="302" t="n"/>
      <c r="BT39" s="302" t="n"/>
      <c r="BU39" s="302" t="n"/>
      <c r="BV39" s="302" t="n"/>
      <c r="BW39" s="302" t="n"/>
      <c r="BX39" s="302" t="n"/>
      <c r="BY39" s="302" t="n"/>
      <c r="BZ39" s="302" t="n"/>
      <c r="CA39" s="302" t="n"/>
      <c r="CB39" s="302" t="n"/>
      <c r="CC39" s="302" t="n"/>
      <c r="CD39" s="302" t="n"/>
      <c r="CE39" s="302" t="n"/>
      <c r="CF39" s="302" t="n"/>
      <c r="CG39" s="302" t="n"/>
      <c r="CH39" s="302" t="n"/>
      <c r="CI39" s="302" t="n"/>
      <c r="CJ39" s="302" t="n"/>
      <c r="CK39" s="302" t="n"/>
      <c r="CL39" s="302" t="n"/>
      <c r="CM39" s="302" t="n"/>
      <c r="CN39" s="302" t="n"/>
      <c r="CO39" s="302" t="n"/>
      <c r="CP39" s="302" t="n"/>
      <c r="CQ39" s="302" t="n"/>
      <c r="CR39" s="302" t="n"/>
      <c r="CS39" s="302" t="n"/>
      <c r="CT39" s="302" t="n"/>
      <c r="CU39" s="302" t="n"/>
      <c r="CV39" s="302" t="n"/>
      <c r="CW39" s="302" t="n"/>
      <c r="CX39" s="302" t="n"/>
      <c r="CY39" s="302" t="n"/>
      <c r="CZ39" s="302" t="n"/>
      <c r="DA39" s="302" t="n"/>
      <c r="DB39" s="302" t="n"/>
      <c r="DC39" s="302" t="n"/>
      <c r="DD39" s="302" t="n"/>
      <c r="DE39" s="302" t="n"/>
      <c r="DF39" s="302" t="n"/>
      <c r="DG39" s="302" t="n"/>
      <c r="DH39" s="302" t="n"/>
      <c r="DI39" s="302" t="n"/>
      <c r="DJ39" s="302" t="n"/>
      <c r="DK39" s="302" t="n"/>
      <c r="DL39" s="302" t="n"/>
      <c r="DM39" s="302" t="n"/>
      <c r="DN39" s="302" t="n"/>
      <c r="DO39" s="302" t="n"/>
      <c r="DP39" s="302" t="n"/>
      <c r="DQ39" s="302" t="n"/>
      <c r="DR39" s="302" t="n"/>
      <c r="DS39" s="302" t="n"/>
      <c r="DT39" s="302" t="n"/>
      <c r="DU39" s="302" t="n"/>
      <c r="DV39" s="302" t="n"/>
      <c r="DW39" s="302" t="n"/>
      <c r="DX39" s="302" t="n"/>
      <c r="DY39" s="302" t="n"/>
      <c r="DZ39" s="302" t="n"/>
      <c r="EA39" s="302" t="n"/>
      <c r="EB39" s="302" t="n"/>
      <c r="EC39" s="302" t="n"/>
      <c r="ED39" s="302" t="n"/>
      <c r="EE39" s="302" t="n"/>
      <c r="EF39" s="302" t="n"/>
      <c r="EG39" s="302" t="n"/>
      <c r="EH39" s="302" t="n"/>
      <c r="EI39" s="302" t="n"/>
      <c r="EJ39" s="302" t="n"/>
      <c r="EK39" s="302" t="n"/>
      <c r="EL39" s="302" t="n"/>
      <c r="EM39" s="302" t="n"/>
      <c r="EN39" s="302" t="n"/>
      <c r="EO39" s="302" t="n"/>
      <c r="EP39" s="302" t="n"/>
      <c r="EQ39" s="302" t="n"/>
      <c r="ER39" s="302" t="n"/>
      <c r="ES39" s="302" t="n"/>
      <c r="ET39" s="302" t="n"/>
      <c r="EU39" s="302" t="n"/>
      <c r="EV39" s="302" t="n"/>
      <c r="EW39" s="302" t="n"/>
      <c r="EX39" s="302" t="n"/>
      <c r="EY39" s="302" t="n"/>
      <c r="EZ39" s="302" t="n"/>
      <c r="FA39" s="302" t="n"/>
      <c r="FB39" s="302" t="n"/>
      <c r="FC39" s="302" t="n"/>
      <c r="FD39" s="302" t="n"/>
      <c r="FE39" s="302" t="n"/>
      <c r="FF39" s="302" t="n"/>
      <c r="FG39" s="302" t="n"/>
      <c r="FH39" s="302" t="n"/>
      <c r="FI39" s="302" t="n"/>
      <c r="FJ39" s="302" t="n"/>
      <c r="FK39" s="302" t="n"/>
      <c r="FL39" s="302" t="n"/>
      <c r="FM39" s="302" t="n"/>
      <c r="FN39" s="302" t="n"/>
      <c r="FO39" s="302" t="n"/>
      <c r="FP39" s="302" t="n"/>
      <c r="FQ39" s="302" t="n"/>
      <c r="FR39" s="302" t="n"/>
      <c r="FS39" s="302" t="n"/>
      <c r="FT39" s="302" t="n"/>
      <c r="FU39" s="302" t="n"/>
      <c r="FV39" s="302" t="n"/>
      <c r="FW39" s="302" t="n"/>
      <c r="FX39" s="302" t="n"/>
      <c r="FY39" s="302" t="n"/>
      <c r="FZ39" s="302" t="n"/>
      <c r="GA39" s="302" t="n"/>
      <c r="GB39" s="302" t="n"/>
      <c r="GC39" s="302" t="n"/>
      <c r="GD39" s="302" t="n"/>
      <c r="GE39" s="302" t="n"/>
      <c r="GF39" s="302" t="n"/>
      <c r="GG39" s="302" t="n"/>
      <c r="GH39" s="302" t="n"/>
      <c r="GI39" s="302" t="n"/>
      <c r="GJ39" s="302" t="n"/>
      <c r="GK39" s="302" t="n"/>
      <c r="GL39" s="302" t="n"/>
      <c r="GM39" s="302" t="n"/>
      <c r="GN39" s="302" t="n"/>
      <c r="GO39" s="302" t="n"/>
      <c r="GP39" s="302" t="n"/>
      <c r="GQ39" s="302" t="n"/>
      <c r="GR39" s="72" t="n"/>
      <c r="GS39" s="72" t="n"/>
      <c r="GT39" s="72" t="n"/>
      <c r="GU39" s="72" t="n"/>
    </row>
    <row r="40" ht="15.75" customHeight="1" s="371">
      <c r="A40" s="295">
        <f>IF(PRESUPUESTO!A47="","",PRESUPUESTO!A47)</f>
        <v/>
      </c>
      <c r="B40" s="63">
        <f>PRESUPUESTO!A10</f>
        <v/>
      </c>
      <c r="C40" s="297">
        <f>PRESUPUESTO!A45</f>
        <v/>
      </c>
      <c r="D40" s="42">
        <f>IF(PRESUPUESTO!B47="","",PRESUPUESTO!B47)</f>
        <v/>
      </c>
      <c r="E40" s="298">
        <f>IF(PRESUPUESTO!G47="",0,PRESUPUESTO!G47)</f>
        <v/>
      </c>
      <c r="F40" s="299" t="n">
        <v>46335</v>
      </c>
      <c r="G40" s="299" t="n">
        <v>46405</v>
      </c>
      <c r="H40" s="295">
        <f>IF(OR(F40="",G40=""),"",G40-F40+1)</f>
        <v/>
      </c>
      <c r="I40" s="300" t="n">
        <v>0</v>
      </c>
      <c r="J40" s="301" t="inlineStr">
        <is>
          <t>Planeado</t>
        </is>
      </c>
      <c r="K40" s="302" t="n"/>
      <c r="L40" s="302" t="n"/>
      <c r="M40" s="302" t="n"/>
      <c r="N40" s="302" t="n"/>
      <c r="O40" s="302" t="n"/>
      <c r="P40" s="302" t="n"/>
      <c r="Q40" s="302" t="n"/>
      <c r="R40" s="302" t="n"/>
      <c r="S40" s="302" t="n"/>
      <c r="T40" s="302" t="n"/>
      <c r="U40" s="302" t="n"/>
      <c r="V40" s="302" t="n"/>
      <c r="W40" s="302" t="n"/>
      <c r="X40" s="302" t="n"/>
      <c r="Y40" s="302" t="n"/>
      <c r="Z40" s="302" t="n"/>
      <c r="AA40" s="302" t="n"/>
      <c r="AB40" s="302" t="n"/>
      <c r="AC40" s="302" t="n"/>
      <c r="AD40" s="302" t="n"/>
      <c r="AE40" s="302" t="n"/>
      <c r="AF40" s="302" t="n"/>
      <c r="AG40" s="302" t="n"/>
      <c r="AH40" s="302" t="n"/>
      <c r="AI40" s="302" t="n"/>
      <c r="AJ40" s="302" t="n"/>
      <c r="AK40" s="302" t="n"/>
      <c r="AL40" s="302" t="n"/>
      <c r="AM40" s="302" t="n"/>
      <c r="AN40" s="302" t="n"/>
      <c r="AO40" s="302" t="n"/>
      <c r="AP40" s="302" t="n"/>
      <c r="AQ40" s="302" t="n"/>
      <c r="AR40" s="302" t="n"/>
      <c r="AS40" s="302" t="n"/>
      <c r="AT40" s="302" t="n"/>
      <c r="AU40" s="302" t="n"/>
      <c r="AV40" s="302" t="n"/>
      <c r="AW40" s="302" t="n"/>
      <c r="AX40" s="302" t="n"/>
      <c r="AY40" s="302" t="n"/>
      <c r="AZ40" s="302" t="n"/>
      <c r="BA40" s="302" t="n"/>
      <c r="BB40" s="302" t="n"/>
      <c r="BC40" s="302" t="n"/>
      <c r="BD40" s="302" t="n"/>
      <c r="BE40" s="302" t="n"/>
      <c r="BF40" s="302" t="n"/>
      <c r="BG40" s="302" t="n"/>
      <c r="BH40" s="302" t="n"/>
      <c r="BI40" s="302" t="n"/>
      <c r="BJ40" s="302" t="n"/>
      <c r="BK40" s="302" t="n"/>
      <c r="BL40" s="302" t="n"/>
      <c r="BM40" s="302" t="n"/>
      <c r="BN40" s="302" t="n"/>
      <c r="BO40" s="302" t="n"/>
      <c r="BP40" s="302" t="n"/>
      <c r="BQ40" s="302" t="n"/>
      <c r="BR40" s="302" t="n"/>
      <c r="BS40" s="302" t="n"/>
      <c r="BT40" s="302" t="n"/>
      <c r="BU40" s="302" t="n"/>
      <c r="BV40" s="302" t="n"/>
      <c r="BW40" s="302" t="n"/>
      <c r="BX40" s="302" t="n"/>
      <c r="BY40" s="302" t="n"/>
      <c r="BZ40" s="302" t="n"/>
      <c r="CA40" s="302" t="n"/>
      <c r="CB40" s="302" t="n"/>
      <c r="CC40" s="302" t="n"/>
      <c r="CD40" s="302" t="n"/>
      <c r="CE40" s="302" t="n"/>
      <c r="CF40" s="302" t="n"/>
      <c r="CG40" s="302" t="n"/>
      <c r="CH40" s="302" t="n"/>
      <c r="CI40" s="302" t="n"/>
      <c r="CJ40" s="302" t="n"/>
      <c r="CK40" s="302" t="n"/>
      <c r="CL40" s="302" t="n"/>
      <c r="CM40" s="302" t="n"/>
      <c r="CN40" s="302" t="n"/>
      <c r="CO40" s="302" t="n"/>
      <c r="CP40" s="302" t="n"/>
      <c r="CQ40" s="302" t="n"/>
      <c r="CR40" s="302" t="n"/>
      <c r="CS40" s="302" t="n"/>
      <c r="CT40" s="302" t="n"/>
      <c r="CU40" s="302" t="n"/>
      <c r="CV40" s="302" t="n"/>
      <c r="CW40" s="302" t="n"/>
      <c r="CX40" s="302" t="n"/>
      <c r="CY40" s="302" t="n"/>
      <c r="CZ40" s="302" t="n"/>
      <c r="DA40" s="302" t="n"/>
      <c r="DB40" s="302" t="n"/>
      <c r="DC40" s="302" t="n"/>
      <c r="DD40" s="302" t="n"/>
      <c r="DE40" s="302" t="n"/>
      <c r="DF40" s="302" t="n"/>
      <c r="DG40" s="302" t="n"/>
      <c r="DH40" s="302" t="n"/>
      <c r="DI40" s="302" t="n"/>
      <c r="DJ40" s="302" t="n"/>
      <c r="DK40" s="302" t="n"/>
      <c r="DL40" s="302" t="n"/>
      <c r="DM40" s="302" t="n"/>
      <c r="DN40" s="302" t="n"/>
      <c r="DO40" s="302" t="n"/>
      <c r="DP40" s="302" t="n"/>
      <c r="DQ40" s="302" t="n"/>
      <c r="DR40" s="302" t="n"/>
      <c r="DS40" s="302" t="n"/>
      <c r="DT40" s="302" t="n"/>
      <c r="DU40" s="302" t="n"/>
      <c r="DV40" s="302" t="n"/>
      <c r="DW40" s="302" t="n"/>
      <c r="DX40" s="302" t="n"/>
      <c r="DY40" s="302" t="n"/>
      <c r="DZ40" s="302" t="n"/>
      <c r="EA40" s="302" t="n"/>
      <c r="EB40" s="302" t="n"/>
      <c r="EC40" s="302" t="n"/>
      <c r="ED40" s="302" t="n"/>
      <c r="EE40" s="302" t="n"/>
      <c r="EF40" s="302" t="n"/>
      <c r="EG40" s="302" t="n"/>
      <c r="EH40" s="302" t="n"/>
      <c r="EI40" s="302" t="n"/>
      <c r="EJ40" s="302" t="n"/>
      <c r="EK40" s="302" t="n"/>
      <c r="EL40" s="302" t="n"/>
      <c r="EM40" s="302" t="n"/>
      <c r="EN40" s="302" t="n"/>
      <c r="EO40" s="302" t="n"/>
      <c r="EP40" s="302" t="n"/>
      <c r="EQ40" s="302" t="n"/>
      <c r="ER40" s="302" t="n"/>
      <c r="ES40" s="302" t="n"/>
      <c r="ET40" s="302" t="n"/>
      <c r="EU40" s="302" t="n"/>
      <c r="EV40" s="302" t="n"/>
      <c r="EW40" s="302" t="n"/>
      <c r="EX40" s="302" t="n"/>
      <c r="EY40" s="302" t="n"/>
      <c r="EZ40" s="302" t="n"/>
      <c r="FA40" s="302" t="n"/>
      <c r="FB40" s="302" t="n"/>
      <c r="FC40" s="302" t="n"/>
      <c r="FD40" s="302" t="n"/>
      <c r="FE40" s="302" t="n"/>
      <c r="FF40" s="302" t="n"/>
      <c r="FG40" s="302" t="n"/>
      <c r="FH40" s="302" t="n"/>
      <c r="FI40" s="302" t="n"/>
      <c r="FJ40" s="302" t="n"/>
      <c r="FK40" s="302" t="n"/>
      <c r="FL40" s="302" t="n"/>
      <c r="FM40" s="302" t="n"/>
      <c r="FN40" s="302" t="n"/>
      <c r="FO40" s="302" t="n"/>
      <c r="FP40" s="302" t="n"/>
      <c r="FQ40" s="302" t="n"/>
      <c r="FR40" s="302" t="n"/>
      <c r="FS40" s="302" t="n"/>
      <c r="FT40" s="302" t="n"/>
      <c r="FU40" s="302" t="n"/>
      <c r="FV40" s="302" t="n"/>
      <c r="FW40" s="302" t="n"/>
      <c r="FX40" s="302" t="n"/>
      <c r="FY40" s="302" t="n"/>
      <c r="FZ40" s="302" t="n"/>
      <c r="GA40" s="302" t="n"/>
      <c r="GB40" s="302" t="n"/>
      <c r="GC40" s="302" t="n"/>
      <c r="GD40" s="302" t="n"/>
      <c r="GE40" s="302" t="n"/>
      <c r="GF40" s="302" t="n"/>
      <c r="GG40" s="302" t="n"/>
      <c r="GH40" s="302" t="n"/>
      <c r="GI40" s="302" t="n"/>
      <c r="GJ40" s="302" t="n"/>
      <c r="GK40" s="302" t="n"/>
      <c r="GL40" s="302" t="n"/>
      <c r="GM40" s="302" t="n"/>
      <c r="GN40" s="302" t="n"/>
      <c r="GO40" s="302" t="n"/>
      <c r="GP40" s="302" t="n"/>
      <c r="GQ40" s="302" t="n"/>
      <c r="GR40" s="72" t="n"/>
      <c r="GS40" s="72" t="n"/>
      <c r="GT40" s="72" t="n"/>
      <c r="GU40" s="72" t="n"/>
    </row>
    <row r="41" ht="15.75" customHeight="1" s="371">
      <c r="A41" s="295">
        <f>IF(PRESUPUESTO!A50="","",PRESUPUESTO!A50)</f>
        <v/>
      </c>
      <c r="B41" s="63">
        <f>PRESUPUESTO!A48</f>
        <v/>
      </c>
      <c r="C41" s="63">
        <f>PRESUPUESTO!A49</f>
        <v/>
      </c>
      <c r="D41" s="42">
        <f>IF(PRESUPUESTO!B50="","",PRESUPUESTO!B50)</f>
        <v/>
      </c>
      <c r="E41" s="298">
        <f>IF(PRESUPUESTO!G50="",0,PRESUPUESTO!G50)</f>
        <v/>
      </c>
      <c r="F41" s="299" t="n">
        <v>46338</v>
      </c>
      <c r="G41" s="299" t="n">
        <v>46410</v>
      </c>
      <c r="H41" s="295">
        <f>IF(OR(F41="",G41=""),"",G41-F41+1)</f>
        <v/>
      </c>
      <c r="I41" s="300" t="n">
        <v>0</v>
      </c>
      <c r="J41" s="301" t="inlineStr">
        <is>
          <t>Planeado</t>
        </is>
      </c>
      <c r="K41" s="302" t="n"/>
      <c r="L41" s="302" t="n"/>
      <c r="M41" s="302" t="n"/>
      <c r="N41" s="302" t="n"/>
      <c r="O41" s="302" t="n"/>
      <c r="P41" s="302" t="n"/>
      <c r="Q41" s="302" t="n"/>
      <c r="R41" s="302" t="n"/>
      <c r="S41" s="302" t="n"/>
      <c r="T41" s="302" t="n"/>
      <c r="U41" s="302" t="n"/>
      <c r="V41" s="302" t="n"/>
      <c r="W41" s="302" t="n"/>
      <c r="X41" s="302" t="n"/>
      <c r="Y41" s="302" t="n"/>
      <c r="Z41" s="302" t="n"/>
      <c r="AA41" s="302" t="n"/>
      <c r="AB41" s="302" t="n"/>
      <c r="AC41" s="302" t="n"/>
      <c r="AD41" s="302" t="n"/>
      <c r="AE41" s="302" t="n"/>
      <c r="AF41" s="302" t="n"/>
      <c r="AG41" s="302" t="n"/>
      <c r="AH41" s="302" t="n"/>
      <c r="AI41" s="302" t="n"/>
      <c r="AJ41" s="302" t="n"/>
      <c r="AK41" s="302" t="n"/>
      <c r="AL41" s="302" t="n"/>
      <c r="AM41" s="302" t="n"/>
      <c r="AN41" s="302" t="n"/>
      <c r="AO41" s="302" t="n"/>
      <c r="AP41" s="302" t="n"/>
      <c r="AQ41" s="302" t="n"/>
      <c r="AR41" s="302" t="n"/>
      <c r="AS41" s="302" t="n"/>
      <c r="AT41" s="302" t="n"/>
      <c r="AU41" s="302" t="n"/>
      <c r="AV41" s="302" t="n"/>
      <c r="AW41" s="302" t="n"/>
      <c r="AX41" s="302" t="n"/>
      <c r="AY41" s="302" t="n"/>
      <c r="AZ41" s="302" t="n"/>
      <c r="BA41" s="302" t="n"/>
      <c r="BB41" s="302" t="n"/>
      <c r="BC41" s="302" t="n"/>
      <c r="BD41" s="302" t="n"/>
      <c r="BE41" s="302" t="n"/>
      <c r="BF41" s="302" t="n"/>
      <c r="BG41" s="302" t="n"/>
      <c r="BH41" s="302" t="n"/>
      <c r="BI41" s="302" t="n"/>
      <c r="BJ41" s="302" t="n"/>
      <c r="BK41" s="302" t="n"/>
      <c r="BL41" s="302" t="n"/>
      <c r="BM41" s="302" t="n"/>
      <c r="BN41" s="302" t="n"/>
      <c r="BO41" s="302" t="n"/>
      <c r="BP41" s="302" t="n"/>
      <c r="BQ41" s="302" t="n"/>
      <c r="BR41" s="302" t="n"/>
      <c r="BS41" s="302" t="n"/>
      <c r="BT41" s="302" t="n"/>
      <c r="BU41" s="302" t="n"/>
      <c r="BV41" s="302" t="n"/>
      <c r="BW41" s="302" t="n"/>
      <c r="BX41" s="302" t="n"/>
      <c r="BY41" s="302" t="n"/>
      <c r="BZ41" s="302" t="n"/>
      <c r="CA41" s="302" t="n"/>
      <c r="CB41" s="302" t="n"/>
      <c r="CC41" s="302" t="n"/>
      <c r="CD41" s="302" t="n"/>
      <c r="CE41" s="302" t="n"/>
      <c r="CF41" s="302" t="n"/>
      <c r="CG41" s="302" t="n"/>
      <c r="CH41" s="302" t="n"/>
      <c r="CI41" s="302" t="n"/>
      <c r="CJ41" s="302" t="n"/>
      <c r="CK41" s="302" t="n"/>
      <c r="CL41" s="302" t="n"/>
      <c r="CM41" s="302" t="n"/>
      <c r="CN41" s="302" t="n"/>
      <c r="CO41" s="302" t="n"/>
      <c r="CP41" s="302" t="n"/>
      <c r="CQ41" s="302" t="n"/>
      <c r="CR41" s="302" t="n"/>
      <c r="CS41" s="302" t="n"/>
      <c r="CT41" s="302" t="n"/>
      <c r="CU41" s="302" t="n"/>
      <c r="CV41" s="302" t="n"/>
      <c r="CW41" s="302" t="n"/>
      <c r="CX41" s="302" t="n"/>
      <c r="CY41" s="302" t="n"/>
      <c r="CZ41" s="302" t="n"/>
      <c r="DA41" s="302" t="n"/>
      <c r="DB41" s="302" t="n"/>
      <c r="DC41" s="302" t="n"/>
      <c r="DD41" s="302" t="n"/>
      <c r="DE41" s="302" t="n"/>
      <c r="DF41" s="302" t="n"/>
      <c r="DG41" s="302" t="n"/>
      <c r="DH41" s="302" t="n"/>
      <c r="DI41" s="302" t="n"/>
      <c r="DJ41" s="302" t="n"/>
      <c r="DK41" s="302" t="n"/>
      <c r="DL41" s="302" t="n"/>
      <c r="DM41" s="302" t="n"/>
      <c r="DN41" s="302" t="n"/>
      <c r="DO41" s="302" t="n"/>
      <c r="DP41" s="302" t="n"/>
      <c r="DQ41" s="302" t="n"/>
      <c r="DR41" s="302" t="n"/>
      <c r="DS41" s="302" t="n"/>
      <c r="DT41" s="302" t="n"/>
      <c r="DU41" s="302" t="n"/>
      <c r="DV41" s="302" t="n"/>
      <c r="DW41" s="302" t="n"/>
      <c r="DX41" s="302" t="n"/>
      <c r="DY41" s="302" t="n"/>
      <c r="DZ41" s="302" t="n"/>
      <c r="EA41" s="302" t="n"/>
      <c r="EB41" s="302" t="n"/>
      <c r="EC41" s="302" t="n"/>
      <c r="ED41" s="302" t="n"/>
      <c r="EE41" s="302" t="n"/>
      <c r="EF41" s="302" t="n"/>
      <c r="EG41" s="302" t="n"/>
      <c r="EH41" s="302" t="n"/>
      <c r="EI41" s="302" t="n"/>
      <c r="EJ41" s="302" t="n"/>
      <c r="EK41" s="302" t="n"/>
      <c r="EL41" s="302" t="n"/>
      <c r="EM41" s="302" t="n"/>
      <c r="EN41" s="302" t="n"/>
      <c r="EO41" s="302" t="n"/>
      <c r="EP41" s="302" t="n"/>
      <c r="EQ41" s="302" t="n"/>
      <c r="ER41" s="302" t="n"/>
      <c r="ES41" s="302" t="n"/>
      <c r="ET41" s="302" t="n"/>
      <c r="EU41" s="302" t="n"/>
      <c r="EV41" s="302" t="n"/>
      <c r="EW41" s="302" t="n"/>
      <c r="EX41" s="302" t="n"/>
      <c r="EY41" s="302" t="n"/>
      <c r="EZ41" s="302" t="n"/>
      <c r="FA41" s="302" t="n"/>
      <c r="FB41" s="302" t="n"/>
      <c r="FC41" s="302" t="n"/>
      <c r="FD41" s="302" t="n"/>
      <c r="FE41" s="302" t="n"/>
      <c r="FF41" s="302" t="n"/>
      <c r="FG41" s="302" t="n"/>
      <c r="FH41" s="302" t="n"/>
      <c r="FI41" s="302" t="n"/>
      <c r="FJ41" s="302" t="n"/>
      <c r="FK41" s="302" t="n"/>
      <c r="FL41" s="302" t="n"/>
      <c r="FM41" s="302" t="n"/>
      <c r="FN41" s="302" t="n"/>
      <c r="FO41" s="302" t="n"/>
      <c r="FP41" s="302" t="n"/>
      <c r="FQ41" s="302" t="n"/>
      <c r="FR41" s="302" t="n"/>
      <c r="FS41" s="302" t="n"/>
      <c r="FT41" s="302" t="n"/>
      <c r="FU41" s="302" t="n"/>
      <c r="FV41" s="302" t="n"/>
      <c r="FW41" s="302" t="n"/>
      <c r="FX41" s="302" t="n"/>
      <c r="FY41" s="302" t="n"/>
      <c r="FZ41" s="302" t="n"/>
      <c r="GA41" s="302" t="n"/>
      <c r="GB41" s="302" t="n"/>
      <c r="GC41" s="302" t="n"/>
      <c r="GD41" s="302" t="n"/>
      <c r="GE41" s="302" t="n"/>
      <c r="GF41" s="302" t="n"/>
      <c r="GG41" s="302" t="n"/>
      <c r="GH41" s="302" t="n"/>
      <c r="GI41" s="302" t="n"/>
      <c r="GJ41" s="302" t="n"/>
      <c r="GK41" s="302" t="n"/>
      <c r="GL41" s="302" t="n"/>
      <c r="GM41" s="302" t="n"/>
      <c r="GN41" s="302" t="n"/>
      <c r="GO41" s="302" t="n"/>
      <c r="GP41" s="302" t="n"/>
      <c r="GQ41" s="302" t="n"/>
      <c r="GR41" s="72" t="n"/>
      <c r="GS41" s="72" t="n"/>
      <c r="GT41" s="72" t="n"/>
      <c r="GU41" s="72" t="n"/>
    </row>
    <row r="42" ht="15.75" customHeight="1" s="371">
      <c r="A42" s="295">
        <f>IF(PRESUPUESTO!A52="","",PRESUPUESTO!A52)</f>
        <v/>
      </c>
      <c r="B42" s="63">
        <f>PRESUPUESTO!A48</f>
        <v/>
      </c>
      <c r="C42" s="63">
        <f>PRESUPUESTO!A51</f>
        <v/>
      </c>
      <c r="D42" s="42">
        <f>IF(PRESUPUESTO!B52="","",PRESUPUESTO!B52)</f>
        <v/>
      </c>
      <c r="E42" s="298">
        <f>IF(PRESUPUESTO!G52="",0,PRESUPUESTO!G52)</f>
        <v/>
      </c>
      <c r="F42" s="299" t="n">
        <v>46341</v>
      </c>
      <c r="G42" s="299" t="n">
        <v>46415</v>
      </c>
      <c r="H42" s="295">
        <f>IF(OR(F42="",G42=""),"",G42-F42+1)</f>
        <v/>
      </c>
      <c r="I42" s="300" t="n">
        <v>0</v>
      </c>
      <c r="J42" s="301" t="inlineStr">
        <is>
          <t>Planeado</t>
        </is>
      </c>
      <c r="K42" s="302" t="n"/>
      <c r="L42" s="302" t="n"/>
      <c r="M42" s="302" t="n"/>
      <c r="N42" s="302" t="n"/>
      <c r="O42" s="302" t="n"/>
      <c r="P42" s="302" t="n"/>
      <c r="Q42" s="302" t="n"/>
      <c r="R42" s="302" t="n"/>
      <c r="S42" s="302" t="n"/>
      <c r="T42" s="302" t="n"/>
      <c r="U42" s="302" t="n"/>
      <c r="V42" s="302" t="n"/>
      <c r="W42" s="302" t="n"/>
      <c r="X42" s="302" t="n"/>
      <c r="Y42" s="302" t="n"/>
      <c r="Z42" s="302" t="n"/>
      <c r="AA42" s="302" t="n"/>
      <c r="AB42" s="302" t="n"/>
      <c r="AC42" s="302" t="n"/>
      <c r="AD42" s="302" t="n"/>
      <c r="AE42" s="302" t="n"/>
      <c r="AF42" s="302" t="n"/>
      <c r="AG42" s="302" t="n"/>
      <c r="AH42" s="302" t="n"/>
      <c r="AI42" s="302" t="n"/>
      <c r="AJ42" s="302" t="n"/>
      <c r="AK42" s="302" t="n"/>
      <c r="AL42" s="302" t="n"/>
      <c r="AM42" s="302" t="n"/>
      <c r="AN42" s="302" t="n"/>
      <c r="AO42" s="302" t="n"/>
      <c r="AP42" s="302" t="n"/>
      <c r="AQ42" s="302" t="n"/>
      <c r="AR42" s="302" t="n"/>
      <c r="AS42" s="302" t="n"/>
      <c r="AT42" s="302" t="n"/>
      <c r="AU42" s="302" t="n"/>
      <c r="AV42" s="302" t="n"/>
      <c r="AW42" s="302" t="n"/>
      <c r="AX42" s="302" t="n"/>
      <c r="AY42" s="302" t="n"/>
      <c r="AZ42" s="302" t="n"/>
      <c r="BA42" s="302" t="n"/>
      <c r="BB42" s="302" t="n"/>
      <c r="BC42" s="302" t="n"/>
      <c r="BD42" s="302" t="n"/>
      <c r="BE42" s="302" t="n"/>
      <c r="BF42" s="302" t="n"/>
      <c r="BG42" s="302" t="n"/>
      <c r="BH42" s="302" t="n"/>
      <c r="BI42" s="302" t="n"/>
      <c r="BJ42" s="302" t="n"/>
      <c r="BK42" s="302" t="n"/>
      <c r="BL42" s="302" t="n"/>
      <c r="BM42" s="302" t="n"/>
      <c r="BN42" s="302" t="n"/>
      <c r="BO42" s="302" t="n"/>
      <c r="BP42" s="302" t="n"/>
      <c r="BQ42" s="302" t="n"/>
      <c r="BR42" s="302" t="n"/>
      <c r="BS42" s="302" t="n"/>
      <c r="BT42" s="302" t="n"/>
      <c r="BU42" s="302" t="n"/>
      <c r="BV42" s="302" t="n"/>
      <c r="BW42" s="302" t="n"/>
      <c r="BX42" s="302" t="n"/>
      <c r="BY42" s="302" t="n"/>
      <c r="BZ42" s="302" t="n"/>
      <c r="CA42" s="302" t="n"/>
      <c r="CB42" s="302" t="n"/>
      <c r="CC42" s="302" t="n"/>
      <c r="CD42" s="302" t="n"/>
      <c r="CE42" s="302" t="n"/>
      <c r="CF42" s="302" t="n"/>
      <c r="CG42" s="302" t="n"/>
      <c r="CH42" s="302" t="n"/>
      <c r="CI42" s="302" t="n"/>
      <c r="CJ42" s="302" t="n"/>
      <c r="CK42" s="302" t="n"/>
      <c r="CL42" s="302" t="n"/>
      <c r="CM42" s="302" t="n"/>
      <c r="CN42" s="302" t="n"/>
      <c r="CO42" s="302" t="n"/>
      <c r="CP42" s="302" t="n"/>
      <c r="CQ42" s="302" t="n"/>
      <c r="CR42" s="302" t="n"/>
      <c r="CS42" s="302" t="n"/>
      <c r="CT42" s="302" t="n"/>
      <c r="CU42" s="302" t="n"/>
      <c r="CV42" s="302" t="n"/>
      <c r="CW42" s="302" t="n"/>
      <c r="CX42" s="302" t="n"/>
      <c r="CY42" s="302" t="n"/>
      <c r="CZ42" s="302" t="n"/>
      <c r="DA42" s="302" t="n"/>
      <c r="DB42" s="302" t="n"/>
      <c r="DC42" s="302" t="n"/>
      <c r="DD42" s="302" t="n"/>
      <c r="DE42" s="302" t="n"/>
      <c r="DF42" s="302" t="n"/>
      <c r="DG42" s="302" t="n"/>
      <c r="DH42" s="302" t="n"/>
      <c r="DI42" s="302" t="n"/>
      <c r="DJ42" s="302" t="n"/>
      <c r="DK42" s="302" t="n"/>
      <c r="DL42" s="302" t="n"/>
      <c r="DM42" s="302" t="n"/>
      <c r="DN42" s="302" t="n"/>
      <c r="DO42" s="302" t="n"/>
      <c r="DP42" s="302" t="n"/>
      <c r="DQ42" s="302" t="n"/>
      <c r="DR42" s="302" t="n"/>
      <c r="DS42" s="302" t="n"/>
      <c r="DT42" s="302" t="n"/>
      <c r="DU42" s="302" t="n"/>
      <c r="DV42" s="302" t="n"/>
      <c r="DW42" s="302" t="n"/>
      <c r="DX42" s="302" t="n"/>
      <c r="DY42" s="302" t="n"/>
      <c r="DZ42" s="302" t="n"/>
      <c r="EA42" s="302" t="n"/>
      <c r="EB42" s="302" t="n"/>
      <c r="EC42" s="302" t="n"/>
      <c r="ED42" s="302" t="n"/>
      <c r="EE42" s="302" t="n"/>
      <c r="EF42" s="302" t="n"/>
      <c r="EG42" s="302" t="n"/>
      <c r="EH42" s="302" t="n"/>
      <c r="EI42" s="302" t="n"/>
      <c r="EJ42" s="302" t="n"/>
      <c r="EK42" s="302" t="n"/>
      <c r="EL42" s="302" t="n"/>
      <c r="EM42" s="302" t="n"/>
      <c r="EN42" s="302" t="n"/>
      <c r="EO42" s="302" t="n"/>
      <c r="EP42" s="302" t="n"/>
      <c r="EQ42" s="302" t="n"/>
      <c r="ER42" s="302" t="n"/>
      <c r="ES42" s="302" t="n"/>
      <c r="ET42" s="302" t="n"/>
      <c r="EU42" s="302" t="n"/>
      <c r="EV42" s="302" t="n"/>
      <c r="EW42" s="302" t="n"/>
      <c r="EX42" s="302" t="n"/>
      <c r="EY42" s="302" t="n"/>
      <c r="EZ42" s="302" t="n"/>
      <c r="FA42" s="302" t="n"/>
      <c r="FB42" s="302" t="n"/>
      <c r="FC42" s="302" t="n"/>
      <c r="FD42" s="302" t="n"/>
      <c r="FE42" s="302" t="n"/>
      <c r="FF42" s="302" t="n"/>
      <c r="FG42" s="302" t="n"/>
      <c r="FH42" s="302" t="n"/>
      <c r="FI42" s="302" t="n"/>
      <c r="FJ42" s="302" t="n"/>
      <c r="FK42" s="302" t="n"/>
      <c r="FL42" s="302" t="n"/>
      <c r="FM42" s="302" t="n"/>
      <c r="FN42" s="302" t="n"/>
      <c r="FO42" s="302" t="n"/>
      <c r="FP42" s="302" t="n"/>
      <c r="FQ42" s="302" t="n"/>
      <c r="FR42" s="302" t="n"/>
      <c r="FS42" s="302" t="n"/>
      <c r="FT42" s="302" t="n"/>
      <c r="FU42" s="302" t="n"/>
      <c r="FV42" s="302" t="n"/>
      <c r="FW42" s="302" t="n"/>
      <c r="FX42" s="302" t="n"/>
      <c r="FY42" s="302" t="n"/>
      <c r="FZ42" s="302" t="n"/>
      <c r="GA42" s="302" t="n"/>
      <c r="GB42" s="302" t="n"/>
      <c r="GC42" s="302" t="n"/>
      <c r="GD42" s="302" t="n"/>
      <c r="GE42" s="302" t="n"/>
      <c r="GF42" s="302" t="n"/>
      <c r="GG42" s="302" t="n"/>
      <c r="GH42" s="302" t="n"/>
      <c r="GI42" s="302" t="n"/>
      <c r="GJ42" s="302" t="n"/>
      <c r="GK42" s="302" t="n"/>
      <c r="GL42" s="302" t="n"/>
      <c r="GM42" s="302" t="n"/>
      <c r="GN42" s="302" t="n"/>
      <c r="GO42" s="302" t="n"/>
      <c r="GP42" s="302" t="n"/>
      <c r="GQ42" s="302" t="n"/>
      <c r="GR42" s="72" t="n"/>
      <c r="GS42" s="72" t="n"/>
      <c r="GT42" s="72" t="n"/>
      <c r="GU42" s="72" t="n"/>
    </row>
    <row r="43" ht="15.75" customHeight="1" s="371">
      <c r="A43" s="295">
        <f>IF(PRESUPUESTO!A53="","",PRESUPUESTO!A53)</f>
        <v/>
      </c>
      <c r="B43" s="63">
        <f>PRESUPUESTO!A48</f>
        <v/>
      </c>
      <c r="C43" s="63">
        <f>PRESUPUESTO!A51</f>
        <v/>
      </c>
      <c r="D43" s="42">
        <f>IF(PRESUPUESTO!B53="","",PRESUPUESTO!B53)</f>
        <v/>
      </c>
      <c r="E43" s="298">
        <f>IF(PRESUPUESTO!G53="",0,PRESUPUESTO!G53)</f>
        <v/>
      </c>
      <c r="F43" s="299" t="n">
        <v>46344</v>
      </c>
      <c r="G43" s="299" t="n">
        <v>46420</v>
      </c>
      <c r="H43" s="295">
        <f>IF(OR(F43="",G43=""),"",G43-F43+1)</f>
        <v/>
      </c>
      <c r="I43" s="300" t="n">
        <v>0</v>
      </c>
      <c r="J43" s="301" t="inlineStr">
        <is>
          <t>Planeado</t>
        </is>
      </c>
      <c r="K43" s="302" t="n"/>
      <c r="L43" s="302" t="n"/>
      <c r="M43" s="302" t="n"/>
      <c r="N43" s="302" t="n"/>
      <c r="O43" s="302" t="n"/>
      <c r="P43" s="302" t="n"/>
      <c r="Q43" s="302" t="n"/>
      <c r="R43" s="302" t="n"/>
      <c r="S43" s="302" t="n"/>
      <c r="T43" s="302" t="n"/>
      <c r="U43" s="302" t="n"/>
      <c r="V43" s="302" t="n"/>
      <c r="W43" s="302" t="n"/>
      <c r="X43" s="302" t="n"/>
      <c r="Y43" s="302" t="n"/>
      <c r="Z43" s="302" t="n"/>
      <c r="AA43" s="302" t="n"/>
      <c r="AB43" s="302" t="n"/>
      <c r="AC43" s="302" t="n"/>
      <c r="AD43" s="302" t="n"/>
      <c r="AE43" s="302" t="n"/>
      <c r="AF43" s="302" t="n"/>
      <c r="AG43" s="302" t="n"/>
      <c r="AH43" s="302" t="n"/>
      <c r="AI43" s="302" t="n"/>
      <c r="AJ43" s="302" t="n"/>
      <c r="AK43" s="302" t="n"/>
      <c r="AL43" s="302" t="n"/>
      <c r="AM43" s="302" t="n"/>
      <c r="AN43" s="302" t="n"/>
      <c r="AO43" s="302" t="n"/>
      <c r="AP43" s="302" t="n"/>
      <c r="AQ43" s="302" t="n"/>
      <c r="AR43" s="302" t="n"/>
      <c r="AS43" s="302" t="n"/>
      <c r="AT43" s="302" t="n"/>
      <c r="AU43" s="302" t="n"/>
      <c r="AV43" s="302" t="n"/>
      <c r="AW43" s="302" t="n"/>
      <c r="AX43" s="302" t="n"/>
      <c r="AY43" s="302" t="n"/>
      <c r="AZ43" s="302" t="n"/>
      <c r="BA43" s="302" t="n"/>
      <c r="BB43" s="302" t="n"/>
      <c r="BC43" s="302" t="n"/>
      <c r="BD43" s="302" t="n"/>
      <c r="BE43" s="302" t="n"/>
      <c r="BF43" s="302" t="n"/>
      <c r="BG43" s="302" t="n"/>
      <c r="BH43" s="302" t="n"/>
      <c r="BI43" s="302" t="n"/>
      <c r="BJ43" s="302" t="n"/>
      <c r="BK43" s="302" t="n"/>
      <c r="BL43" s="302" t="n"/>
      <c r="BM43" s="302" t="n"/>
      <c r="BN43" s="302" t="n"/>
      <c r="BO43" s="302" t="n"/>
      <c r="BP43" s="302" t="n"/>
      <c r="BQ43" s="302" t="n"/>
      <c r="BR43" s="302" t="n"/>
      <c r="BS43" s="302" t="n"/>
      <c r="BT43" s="302" t="n"/>
      <c r="BU43" s="302" t="n"/>
      <c r="BV43" s="302" t="n"/>
      <c r="BW43" s="302" t="n"/>
      <c r="BX43" s="302" t="n"/>
      <c r="BY43" s="302" t="n"/>
      <c r="BZ43" s="302" t="n"/>
      <c r="CA43" s="302" t="n"/>
      <c r="CB43" s="302" t="n"/>
      <c r="CC43" s="302" t="n"/>
      <c r="CD43" s="302" t="n"/>
      <c r="CE43" s="302" t="n"/>
      <c r="CF43" s="302" t="n"/>
      <c r="CG43" s="302" t="n"/>
      <c r="CH43" s="302" t="n"/>
      <c r="CI43" s="302" t="n"/>
      <c r="CJ43" s="302" t="n"/>
      <c r="CK43" s="302" t="n"/>
      <c r="CL43" s="302" t="n"/>
      <c r="CM43" s="302" t="n"/>
      <c r="CN43" s="302" t="n"/>
      <c r="CO43" s="302" t="n"/>
      <c r="CP43" s="302" t="n"/>
      <c r="CQ43" s="302" t="n"/>
      <c r="CR43" s="302" t="n"/>
      <c r="CS43" s="302" t="n"/>
      <c r="CT43" s="302" t="n"/>
      <c r="CU43" s="302" t="n"/>
      <c r="CV43" s="302" t="n"/>
      <c r="CW43" s="302" t="n"/>
      <c r="CX43" s="302" t="n"/>
      <c r="CY43" s="302" t="n"/>
      <c r="CZ43" s="302" t="n"/>
      <c r="DA43" s="302" t="n"/>
      <c r="DB43" s="302" t="n"/>
      <c r="DC43" s="302" t="n"/>
      <c r="DD43" s="302" t="n"/>
      <c r="DE43" s="302" t="n"/>
      <c r="DF43" s="302" t="n"/>
      <c r="DG43" s="302" t="n"/>
      <c r="DH43" s="302" t="n"/>
      <c r="DI43" s="302" t="n"/>
      <c r="DJ43" s="302" t="n"/>
      <c r="DK43" s="302" t="n"/>
      <c r="DL43" s="302" t="n"/>
      <c r="DM43" s="302" t="n"/>
      <c r="DN43" s="302" t="n"/>
      <c r="DO43" s="302" t="n"/>
      <c r="DP43" s="302" t="n"/>
      <c r="DQ43" s="302" t="n"/>
      <c r="DR43" s="302" t="n"/>
      <c r="DS43" s="302" t="n"/>
      <c r="DT43" s="302" t="n"/>
      <c r="DU43" s="302" t="n"/>
      <c r="DV43" s="302" t="n"/>
      <c r="DW43" s="302" t="n"/>
      <c r="DX43" s="302" t="n"/>
      <c r="DY43" s="302" t="n"/>
      <c r="DZ43" s="302" t="n"/>
      <c r="EA43" s="302" t="n"/>
      <c r="EB43" s="302" t="n"/>
      <c r="EC43" s="302" t="n"/>
      <c r="ED43" s="302" t="n"/>
      <c r="EE43" s="302" t="n"/>
      <c r="EF43" s="302" t="n"/>
      <c r="EG43" s="302" t="n"/>
      <c r="EH43" s="302" t="n"/>
      <c r="EI43" s="302" t="n"/>
      <c r="EJ43" s="302" t="n"/>
      <c r="EK43" s="302" t="n"/>
      <c r="EL43" s="302" t="n"/>
      <c r="EM43" s="302" t="n"/>
      <c r="EN43" s="302" t="n"/>
      <c r="EO43" s="302" t="n"/>
      <c r="EP43" s="302" t="n"/>
      <c r="EQ43" s="302" t="n"/>
      <c r="ER43" s="302" t="n"/>
      <c r="ES43" s="302" t="n"/>
      <c r="ET43" s="302" t="n"/>
      <c r="EU43" s="302" t="n"/>
      <c r="EV43" s="302" t="n"/>
      <c r="EW43" s="302" t="n"/>
      <c r="EX43" s="302" t="n"/>
      <c r="EY43" s="302" t="n"/>
      <c r="EZ43" s="302" t="n"/>
      <c r="FA43" s="302" t="n"/>
      <c r="FB43" s="302" t="n"/>
      <c r="FC43" s="302" t="n"/>
      <c r="FD43" s="302" t="n"/>
      <c r="FE43" s="302" t="n"/>
      <c r="FF43" s="302" t="n"/>
      <c r="FG43" s="302" t="n"/>
      <c r="FH43" s="302" t="n"/>
      <c r="FI43" s="302" t="n"/>
      <c r="FJ43" s="302" t="n"/>
      <c r="FK43" s="302" t="n"/>
      <c r="FL43" s="302" t="n"/>
      <c r="FM43" s="302" t="n"/>
      <c r="FN43" s="302" t="n"/>
      <c r="FO43" s="302" t="n"/>
      <c r="FP43" s="302" t="n"/>
      <c r="FQ43" s="302" t="n"/>
      <c r="FR43" s="302" t="n"/>
      <c r="FS43" s="302" t="n"/>
      <c r="FT43" s="302" t="n"/>
      <c r="FU43" s="302" t="n"/>
      <c r="FV43" s="302" t="n"/>
      <c r="FW43" s="302" t="n"/>
      <c r="FX43" s="302" t="n"/>
      <c r="FY43" s="302" t="n"/>
      <c r="FZ43" s="302" t="n"/>
      <c r="GA43" s="302" t="n"/>
      <c r="GB43" s="302" t="n"/>
      <c r="GC43" s="302" t="n"/>
      <c r="GD43" s="302" t="n"/>
      <c r="GE43" s="302" t="n"/>
      <c r="GF43" s="302" t="n"/>
      <c r="GG43" s="302" t="n"/>
      <c r="GH43" s="302" t="n"/>
      <c r="GI43" s="302" t="n"/>
      <c r="GJ43" s="302" t="n"/>
      <c r="GK43" s="302" t="n"/>
      <c r="GL43" s="302" t="n"/>
      <c r="GM43" s="302" t="n"/>
      <c r="GN43" s="302" t="n"/>
      <c r="GO43" s="302" t="n"/>
      <c r="GP43" s="302" t="n"/>
      <c r="GQ43" s="302" t="n"/>
      <c r="GR43" s="72" t="n"/>
      <c r="GS43" s="72" t="n"/>
      <c r="GT43" s="72" t="n"/>
      <c r="GU43" s="72" t="n"/>
    </row>
    <row r="44" ht="15.75" customHeight="1" s="371">
      <c r="A44" s="295">
        <f>IF(PRESUPUESTO!A55="","",PRESUPUESTO!A55)</f>
        <v/>
      </c>
      <c r="B44" s="63">
        <f>PRESUPUESTO!A48</f>
        <v/>
      </c>
      <c r="C44" s="63">
        <f>PRESUPUESTO!A54</f>
        <v/>
      </c>
      <c r="D44" s="42">
        <f>IF(PRESUPUESTO!B55="","",PRESUPUESTO!B55)</f>
        <v/>
      </c>
      <c r="E44" s="298">
        <f>IF(PRESUPUESTO!G55="",0,PRESUPUESTO!G55)</f>
        <v/>
      </c>
      <c r="F44" s="299" t="n">
        <v>46347</v>
      </c>
      <c r="G44" s="299" t="n">
        <v>46425</v>
      </c>
      <c r="H44" s="295">
        <f>IF(OR(F44="",G44=""),"",G44-F44+1)</f>
        <v/>
      </c>
      <c r="I44" s="300" t="n">
        <v>0</v>
      </c>
      <c r="J44" s="301" t="inlineStr">
        <is>
          <t>Planeado</t>
        </is>
      </c>
      <c r="K44" s="302" t="n"/>
      <c r="L44" s="302" t="n"/>
      <c r="M44" s="302" t="n"/>
      <c r="N44" s="302" t="n"/>
      <c r="O44" s="302" t="n"/>
      <c r="P44" s="302" t="n"/>
      <c r="Q44" s="302" t="n"/>
      <c r="R44" s="302" t="n"/>
      <c r="S44" s="302" t="n"/>
      <c r="T44" s="302" t="n"/>
      <c r="U44" s="302" t="n"/>
      <c r="V44" s="302" t="n"/>
      <c r="W44" s="302" t="n"/>
      <c r="X44" s="302" t="n"/>
      <c r="Y44" s="302" t="n"/>
      <c r="Z44" s="302" t="n"/>
      <c r="AA44" s="302" t="n"/>
      <c r="AB44" s="302" t="n"/>
      <c r="AC44" s="302" t="n"/>
      <c r="AD44" s="302" t="n"/>
      <c r="AE44" s="302" t="n"/>
      <c r="AF44" s="302" t="n"/>
      <c r="AG44" s="302" t="n"/>
      <c r="AH44" s="302" t="n"/>
      <c r="AI44" s="302" t="n"/>
      <c r="AJ44" s="302" t="n"/>
      <c r="AK44" s="302" t="n"/>
      <c r="AL44" s="302" t="n"/>
      <c r="AM44" s="302" t="n"/>
      <c r="AN44" s="302" t="n"/>
      <c r="AO44" s="302" t="n"/>
      <c r="AP44" s="302" t="n"/>
      <c r="AQ44" s="302" t="n"/>
      <c r="AR44" s="302" t="n"/>
      <c r="AS44" s="302" t="n"/>
      <c r="AT44" s="302" t="n"/>
      <c r="AU44" s="302" t="n"/>
      <c r="AV44" s="302" t="n"/>
      <c r="AW44" s="302" t="n"/>
      <c r="AX44" s="302" t="n"/>
      <c r="AY44" s="302" t="n"/>
      <c r="AZ44" s="302" t="n"/>
      <c r="BA44" s="302" t="n"/>
      <c r="BB44" s="302" t="n"/>
      <c r="BC44" s="302" t="n"/>
      <c r="BD44" s="302" t="n"/>
      <c r="BE44" s="302" t="n"/>
      <c r="BF44" s="302" t="n"/>
      <c r="BG44" s="302" t="n"/>
      <c r="BH44" s="302" t="n"/>
      <c r="BI44" s="302" t="n"/>
      <c r="BJ44" s="302" t="n"/>
      <c r="BK44" s="302" t="n"/>
      <c r="BL44" s="302" t="n"/>
      <c r="BM44" s="302" t="n"/>
      <c r="BN44" s="302" t="n"/>
      <c r="BO44" s="302" t="n"/>
      <c r="BP44" s="302" t="n"/>
      <c r="BQ44" s="302" t="n"/>
      <c r="BR44" s="302" t="n"/>
      <c r="BS44" s="302" t="n"/>
      <c r="BT44" s="302" t="n"/>
      <c r="BU44" s="302" t="n"/>
      <c r="BV44" s="302" t="n"/>
      <c r="BW44" s="302" t="n"/>
      <c r="BX44" s="302" t="n"/>
      <c r="BY44" s="302" t="n"/>
      <c r="BZ44" s="302" t="n"/>
      <c r="CA44" s="302" t="n"/>
      <c r="CB44" s="302" t="n"/>
      <c r="CC44" s="302" t="n"/>
      <c r="CD44" s="302" t="n"/>
      <c r="CE44" s="302" t="n"/>
      <c r="CF44" s="302" t="n"/>
      <c r="CG44" s="302" t="n"/>
      <c r="CH44" s="302" t="n"/>
      <c r="CI44" s="302" t="n"/>
      <c r="CJ44" s="302" t="n"/>
      <c r="CK44" s="302" t="n"/>
      <c r="CL44" s="302" t="n"/>
      <c r="CM44" s="302" t="n"/>
      <c r="CN44" s="302" t="n"/>
      <c r="CO44" s="302" t="n"/>
      <c r="CP44" s="302" t="n"/>
      <c r="CQ44" s="302" t="n"/>
      <c r="CR44" s="302" t="n"/>
      <c r="CS44" s="302" t="n"/>
      <c r="CT44" s="302" t="n"/>
      <c r="CU44" s="302" t="n"/>
      <c r="CV44" s="302" t="n"/>
      <c r="CW44" s="302" t="n"/>
      <c r="CX44" s="302" t="n"/>
      <c r="CY44" s="302" t="n"/>
      <c r="CZ44" s="302" t="n"/>
      <c r="DA44" s="302" t="n"/>
      <c r="DB44" s="302" t="n"/>
      <c r="DC44" s="302" t="n"/>
      <c r="DD44" s="302" t="n"/>
      <c r="DE44" s="302" t="n"/>
      <c r="DF44" s="302" t="n"/>
      <c r="DG44" s="302" t="n"/>
      <c r="DH44" s="302" t="n"/>
      <c r="DI44" s="302" t="n"/>
      <c r="DJ44" s="302" t="n"/>
      <c r="DK44" s="302" t="n"/>
      <c r="DL44" s="302" t="n"/>
      <c r="DM44" s="302" t="n"/>
      <c r="DN44" s="302" t="n"/>
      <c r="DO44" s="302" t="n"/>
      <c r="DP44" s="302" t="n"/>
      <c r="DQ44" s="302" t="n"/>
      <c r="DR44" s="302" t="n"/>
      <c r="DS44" s="302" t="n"/>
      <c r="DT44" s="302" t="n"/>
      <c r="DU44" s="302" t="n"/>
      <c r="DV44" s="302" t="n"/>
      <c r="DW44" s="302" t="n"/>
      <c r="DX44" s="302" t="n"/>
      <c r="DY44" s="302" t="n"/>
      <c r="DZ44" s="302" t="n"/>
      <c r="EA44" s="302" t="n"/>
      <c r="EB44" s="302" t="n"/>
      <c r="EC44" s="302" t="n"/>
      <c r="ED44" s="302" t="n"/>
      <c r="EE44" s="302" t="n"/>
      <c r="EF44" s="302" t="n"/>
      <c r="EG44" s="302" t="n"/>
      <c r="EH44" s="302" t="n"/>
      <c r="EI44" s="302" t="n"/>
      <c r="EJ44" s="302" t="n"/>
      <c r="EK44" s="302" t="n"/>
      <c r="EL44" s="302" t="n"/>
      <c r="EM44" s="302" t="n"/>
      <c r="EN44" s="302" t="n"/>
      <c r="EO44" s="302" t="n"/>
      <c r="EP44" s="302" t="n"/>
      <c r="EQ44" s="302" t="n"/>
      <c r="ER44" s="302" t="n"/>
      <c r="ES44" s="302" t="n"/>
      <c r="ET44" s="302" t="n"/>
      <c r="EU44" s="302" t="n"/>
      <c r="EV44" s="302" t="n"/>
      <c r="EW44" s="302" t="n"/>
      <c r="EX44" s="302" t="n"/>
      <c r="EY44" s="302" t="n"/>
      <c r="EZ44" s="302" t="n"/>
      <c r="FA44" s="302" t="n"/>
      <c r="FB44" s="302" t="n"/>
      <c r="FC44" s="302" t="n"/>
      <c r="FD44" s="302" t="n"/>
      <c r="FE44" s="302" t="n"/>
      <c r="FF44" s="302" t="n"/>
      <c r="FG44" s="302" t="n"/>
      <c r="FH44" s="302" t="n"/>
      <c r="FI44" s="302" t="n"/>
      <c r="FJ44" s="302" t="n"/>
      <c r="FK44" s="302" t="n"/>
      <c r="FL44" s="302" t="n"/>
      <c r="FM44" s="302" t="n"/>
      <c r="FN44" s="302" t="n"/>
      <c r="FO44" s="302" t="n"/>
      <c r="FP44" s="302" t="n"/>
      <c r="FQ44" s="302" t="n"/>
      <c r="FR44" s="302" t="n"/>
      <c r="FS44" s="302" t="n"/>
      <c r="FT44" s="302" t="n"/>
      <c r="FU44" s="302" t="n"/>
      <c r="FV44" s="302" t="n"/>
      <c r="FW44" s="302" t="n"/>
      <c r="FX44" s="302" t="n"/>
      <c r="FY44" s="302" t="n"/>
      <c r="FZ44" s="302" t="n"/>
      <c r="GA44" s="302" t="n"/>
      <c r="GB44" s="302" t="n"/>
      <c r="GC44" s="302" t="n"/>
      <c r="GD44" s="302" t="n"/>
      <c r="GE44" s="302" t="n"/>
      <c r="GF44" s="302" t="n"/>
      <c r="GG44" s="302" t="n"/>
      <c r="GH44" s="302" t="n"/>
      <c r="GI44" s="302" t="n"/>
      <c r="GJ44" s="302" t="n"/>
      <c r="GK44" s="302" t="n"/>
      <c r="GL44" s="302" t="n"/>
      <c r="GM44" s="302" t="n"/>
      <c r="GN44" s="302" t="n"/>
      <c r="GO44" s="302" t="n"/>
      <c r="GP44" s="302" t="n"/>
      <c r="GQ44" s="302" t="n"/>
      <c r="GR44" s="72" t="n"/>
      <c r="GS44" s="72" t="n"/>
      <c r="GT44" s="72" t="n"/>
      <c r="GU44" s="72" t="n"/>
    </row>
    <row r="45" ht="15.75" customHeight="1" s="371">
      <c r="A45" s="295">
        <f>IF(PRESUPUESTO!A57="","",PRESUPUESTO!A57)</f>
        <v/>
      </c>
      <c r="B45" s="63">
        <f>PRESUPUESTO!A48</f>
        <v/>
      </c>
      <c r="C45" s="63">
        <f>PRESUPUESTO!A56</f>
        <v/>
      </c>
      <c r="D45" s="42">
        <f>IF(PRESUPUESTO!B57="","",PRESUPUESTO!B57)</f>
        <v/>
      </c>
      <c r="E45" s="298">
        <f>IF(PRESUPUESTO!G57="",0,PRESUPUESTO!G57)</f>
        <v/>
      </c>
      <c r="F45" s="299" t="n">
        <v>46350</v>
      </c>
      <c r="G45" s="299" t="n">
        <v>46430</v>
      </c>
      <c r="H45" s="295">
        <f>IF(OR(F45="",G45=""),"",G45-F45+1)</f>
        <v/>
      </c>
      <c r="I45" s="300" t="n">
        <v>0</v>
      </c>
      <c r="J45" s="301" t="inlineStr">
        <is>
          <t>Planeado</t>
        </is>
      </c>
      <c r="K45" s="302" t="n"/>
      <c r="L45" s="302" t="n"/>
      <c r="M45" s="302" t="n"/>
      <c r="N45" s="302" t="n"/>
      <c r="O45" s="302" t="n"/>
      <c r="P45" s="302" t="n"/>
      <c r="Q45" s="302" t="n"/>
      <c r="R45" s="302" t="n"/>
      <c r="S45" s="302" t="n"/>
      <c r="T45" s="302" t="n"/>
      <c r="U45" s="302" t="n"/>
      <c r="V45" s="302" t="n"/>
      <c r="W45" s="302" t="n"/>
      <c r="X45" s="302" t="n"/>
      <c r="Y45" s="302" t="n"/>
      <c r="Z45" s="302" t="n"/>
      <c r="AA45" s="302" t="n"/>
      <c r="AB45" s="302" t="n"/>
      <c r="AC45" s="302" t="n"/>
      <c r="AD45" s="302" t="n"/>
      <c r="AE45" s="302" t="n"/>
      <c r="AF45" s="302" t="n"/>
      <c r="AG45" s="302" t="n"/>
      <c r="AH45" s="302" t="n"/>
      <c r="AI45" s="302" t="n"/>
      <c r="AJ45" s="302" t="n"/>
      <c r="AK45" s="302" t="n"/>
      <c r="AL45" s="302" t="n"/>
      <c r="AM45" s="302" t="n"/>
      <c r="AN45" s="302" t="n"/>
      <c r="AO45" s="302" t="n"/>
      <c r="AP45" s="302" t="n"/>
      <c r="AQ45" s="302" t="n"/>
      <c r="AR45" s="302" t="n"/>
      <c r="AS45" s="302" t="n"/>
      <c r="AT45" s="302" t="n"/>
      <c r="AU45" s="302" t="n"/>
      <c r="AV45" s="302" t="n"/>
      <c r="AW45" s="302" t="n"/>
      <c r="AX45" s="302" t="n"/>
      <c r="AY45" s="302" t="n"/>
      <c r="AZ45" s="302" t="n"/>
      <c r="BA45" s="302" t="n"/>
      <c r="BB45" s="302" t="n"/>
      <c r="BC45" s="302" t="n"/>
      <c r="BD45" s="302" t="n"/>
      <c r="BE45" s="302" t="n"/>
      <c r="BF45" s="302" t="n"/>
      <c r="BG45" s="302" t="n"/>
      <c r="BH45" s="302" t="n"/>
      <c r="BI45" s="302" t="n"/>
      <c r="BJ45" s="302" t="n"/>
      <c r="BK45" s="302" t="n"/>
      <c r="BL45" s="302" t="n"/>
      <c r="BM45" s="302" t="n"/>
      <c r="BN45" s="302" t="n"/>
      <c r="BO45" s="302" t="n"/>
      <c r="BP45" s="302" t="n"/>
      <c r="BQ45" s="302" t="n"/>
      <c r="BR45" s="302" t="n"/>
      <c r="BS45" s="302" t="n"/>
      <c r="BT45" s="302" t="n"/>
      <c r="BU45" s="302" t="n"/>
      <c r="BV45" s="302" t="n"/>
      <c r="BW45" s="302" t="n"/>
      <c r="BX45" s="302" t="n"/>
      <c r="BY45" s="302" t="n"/>
      <c r="BZ45" s="302" t="n"/>
      <c r="CA45" s="302" t="n"/>
      <c r="CB45" s="302" t="n"/>
      <c r="CC45" s="302" t="n"/>
      <c r="CD45" s="302" t="n"/>
      <c r="CE45" s="302" t="n"/>
      <c r="CF45" s="302" t="n"/>
      <c r="CG45" s="302" t="n"/>
      <c r="CH45" s="302" t="n"/>
      <c r="CI45" s="302" t="n"/>
      <c r="CJ45" s="302" t="n"/>
      <c r="CK45" s="302" t="n"/>
      <c r="CL45" s="302" t="n"/>
      <c r="CM45" s="302" t="n"/>
      <c r="CN45" s="302" t="n"/>
      <c r="CO45" s="302" t="n"/>
      <c r="CP45" s="302" t="n"/>
      <c r="CQ45" s="302" t="n"/>
      <c r="CR45" s="302" t="n"/>
      <c r="CS45" s="302" t="n"/>
      <c r="CT45" s="302" t="n"/>
      <c r="CU45" s="302" t="n"/>
      <c r="CV45" s="302" t="n"/>
      <c r="CW45" s="302" t="n"/>
      <c r="CX45" s="302" t="n"/>
      <c r="CY45" s="302" t="n"/>
      <c r="CZ45" s="302" t="n"/>
      <c r="DA45" s="302" t="n"/>
      <c r="DB45" s="302" t="n"/>
      <c r="DC45" s="302" t="n"/>
      <c r="DD45" s="302" t="n"/>
      <c r="DE45" s="302" t="n"/>
      <c r="DF45" s="302" t="n"/>
      <c r="DG45" s="302" t="n"/>
      <c r="DH45" s="302" t="n"/>
      <c r="DI45" s="302" t="n"/>
      <c r="DJ45" s="302" t="n"/>
      <c r="DK45" s="302" t="n"/>
      <c r="DL45" s="302" t="n"/>
      <c r="DM45" s="302" t="n"/>
      <c r="DN45" s="302" t="n"/>
      <c r="DO45" s="302" t="n"/>
      <c r="DP45" s="302" t="n"/>
      <c r="DQ45" s="302" t="n"/>
      <c r="DR45" s="302" t="n"/>
      <c r="DS45" s="302" t="n"/>
      <c r="DT45" s="302" t="n"/>
      <c r="DU45" s="302" t="n"/>
      <c r="DV45" s="302" t="n"/>
      <c r="DW45" s="302" t="n"/>
      <c r="DX45" s="302" t="n"/>
      <c r="DY45" s="302" t="n"/>
      <c r="DZ45" s="302" t="n"/>
      <c r="EA45" s="302" t="n"/>
      <c r="EB45" s="302" t="n"/>
      <c r="EC45" s="302" t="n"/>
      <c r="ED45" s="302" t="n"/>
      <c r="EE45" s="302" t="n"/>
      <c r="EF45" s="302" t="n"/>
      <c r="EG45" s="302" t="n"/>
      <c r="EH45" s="302" t="n"/>
      <c r="EI45" s="302" t="n"/>
      <c r="EJ45" s="302" t="n"/>
      <c r="EK45" s="302" t="n"/>
      <c r="EL45" s="302" t="n"/>
      <c r="EM45" s="302" t="n"/>
      <c r="EN45" s="302" t="n"/>
      <c r="EO45" s="302" t="n"/>
      <c r="EP45" s="302" t="n"/>
      <c r="EQ45" s="302" t="n"/>
      <c r="ER45" s="302" t="n"/>
      <c r="ES45" s="302" t="n"/>
      <c r="ET45" s="302" t="n"/>
      <c r="EU45" s="302" t="n"/>
      <c r="EV45" s="302" t="n"/>
      <c r="EW45" s="302" t="n"/>
      <c r="EX45" s="302" t="n"/>
      <c r="EY45" s="302" t="n"/>
      <c r="EZ45" s="302" t="n"/>
      <c r="FA45" s="302" t="n"/>
      <c r="FB45" s="302" t="n"/>
      <c r="FC45" s="302" t="n"/>
      <c r="FD45" s="302" t="n"/>
      <c r="FE45" s="302" t="n"/>
      <c r="FF45" s="302" t="n"/>
      <c r="FG45" s="302" t="n"/>
      <c r="FH45" s="302" t="n"/>
      <c r="FI45" s="302" t="n"/>
      <c r="FJ45" s="302" t="n"/>
      <c r="FK45" s="302" t="n"/>
      <c r="FL45" s="302" t="n"/>
      <c r="FM45" s="302" t="n"/>
      <c r="FN45" s="302" t="n"/>
      <c r="FO45" s="302" t="n"/>
      <c r="FP45" s="302" t="n"/>
      <c r="FQ45" s="302" t="n"/>
      <c r="FR45" s="302" t="n"/>
      <c r="FS45" s="302" t="n"/>
      <c r="FT45" s="302" t="n"/>
      <c r="FU45" s="302" t="n"/>
      <c r="FV45" s="302" t="n"/>
      <c r="FW45" s="302" t="n"/>
      <c r="FX45" s="302" t="n"/>
      <c r="FY45" s="302" t="n"/>
      <c r="FZ45" s="302" t="n"/>
      <c r="GA45" s="302" t="n"/>
      <c r="GB45" s="302" t="n"/>
      <c r="GC45" s="302" t="n"/>
      <c r="GD45" s="302" t="n"/>
      <c r="GE45" s="302" t="n"/>
      <c r="GF45" s="302" t="n"/>
      <c r="GG45" s="302" t="n"/>
      <c r="GH45" s="302" t="n"/>
      <c r="GI45" s="302" t="n"/>
      <c r="GJ45" s="302" t="n"/>
      <c r="GK45" s="302" t="n"/>
      <c r="GL45" s="302" t="n"/>
      <c r="GM45" s="302" t="n"/>
      <c r="GN45" s="302" t="n"/>
      <c r="GO45" s="302" t="n"/>
      <c r="GP45" s="302" t="n"/>
      <c r="GQ45" s="302" t="n"/>
      <c r="GR45" s="72" t="n"/>
      <c r="GS45" s="72" t="n"/>
      <c r="GT45" s="72" t="n"/>
      <c r="GU45" s="72" t="n"/>
    </row>
    <row r="46" ht="15.75" customHeight="1" s="371">
      <c r="A46" s="295">
        <f>IF(PRESUPUESTO!A58="","",PRESUPUESTO!A58)</f>
        <v/>
      </c>
      <c r="B46" s="63">
        <f>PRESUPUESTO!A48</f>
        <v/>
      </c>
      <c r="C46" s="63">
        <f>PRESUPUESTO!A56</f>
        <v/>
      </c>
      <c r="D46" s="42">
        <f>IF(PRESUPUESTO!B58="","",PRESUPUESTO!B58)</f>
        <v/>
      </c>
      <c r="E46" s="298">
        <f>IF(PRESUPUESTO!G58="",0,PRESUPUESTO!G58)</f>
        <v/>
      </c>
      <c r="F46" s="299" t="n">
        <v>46353</v>
      </c>
      <c r="G46" s="299" t="n">
        <v>46435</v>
      </c>
      <c r="H46" s="295">
        <f>IF(OR(F46="",G46=""),"",G46-F46+1)</f>
        <v/>
      </c>
      <c r="I46" s="300" t="n">
        <v>0</v>
      </c>
      <c r="J46" s="301" t="inlineStr">
        <is>
          <t>Planeado</t>
        </is>
      </c>
      <c r="K46" s="302" t="n"/>
      <c r="L46" s="302" t="n"/>
      <c r="M46" s="302" t="n"/>
      <c r="N46" s="302" t="n"/>
      <c r="O46" s="302" t="n"/>
      <c r="P46" s="302" t="n"/>
      <c r="Q46" s="302" t="n"/>
      <c r="R46" s="302" t="n"/>
      <c r="S46" s="302" t="n"/>
      <c r="T46" s="302" t="n"/>
      <c r="U46" s="302" t="n"/>
      <c r="V46" s="302" t="n"/>
      <c r="W46" s="302" t="n"/>
      <c r="X46" s="302" t="n"/>
      <c r="Y46" s="302" t="n"/>
      <c r="Z46" s="302" t="n"/>
      <c r="AA46" s="302" t="n"/>
      <c r="AB46" s="302" t="n"/>
      <c r="AC46" s="302" t="n"/>
      <c r="AD46" s="302" t="n"/>
      <c r="AE46" s="302" t="n"/>
      <c r="AF46" s="302" t="n"/>
      <c r="AG46" s="302" t="n"/>
      <c r="AH46" s="302" t="n"/>
      <c r="AI46" s="302" t="n"/>
      <c r="AJ46" s="302" t="n"/>
      <c r="AK46" s="302" t="n"/>
      <c r="AL46" s="302" t="n"/>
      <c r="AM46" s="302" t="n"/>
      <c r="AN46" s="302" t="n"/>
      <c r="AO46" s="302" t="n"/>
      <c r="AP46" s="302" t="n"/>
      <c r="AQ46" s="302" t="n"/>
      <c r="AR46" s="302" t="n"/>
      <c r="AS46" s="302" t="n"/>
      <c r="AT46" s="302" t="n"/>
      <c r="AU46" s="302" t="n"/>
      <c r="AV46" s="302" t="n"/>
      <c r="AW46" s="302" t="n"/>
      <c r="AX46" s="302" t="n"/>
      <c r="AY46" s="302" t="n"/>
      <c r="AZ46" s="302" t="n"/>
      <c r="BA46" s="302" t="n"/>
      <c r="BB46" s="302" t="n"/>
      <c r="BC46" s="302" t="n"/>
      <c r="BD46" s="302" t="n"/>
      <c r="BE46" s="302" t="n"/>
      <c r="BF46" s="302" t="n"/>
      <c r="BG46" s="302" t="n"/>
      <c r="BH46" s="302" t="n"/>
      <c r="BI46" s="302" t="n"/>
      <c r="BJ46" s="302" t="n"/>
      <c r="BK46" s="302" t="n"/>
      <c r="BL46" s="302" t="n"/>
      <c r="BM46" s="302" t="n"/>
      <c r="BN46" s="302" t="n"/>
      <c r="BO46" s="302" t="n"/>
      <c r="BP46" s="302" t="n"/>
      <c r="BQ46" s="302" t="n"/>
      <c r="BR46" s="302" t="n"/>
      <c r="BS46" s="302" t="n"/>
      <c r="BT46" s="302" t="n"/>
      <c r="BU46" s="302" t="n"/>
      <c r="BV46" s="302" t="n"/>
      <c r="BW46" s="302" t="n"/>
      <c r="BX46" s="302" t="n"/>
      <c r="BY46" s="302" t="n"/>
      <c r="BZ46" s="302" t="n"/>
      <c r="CA46" s="302" t="n"/>
      <c r="CB46" s="302" t="n"/>
      <c r="CC46" s="302" t="n"/>
      <c r="CD46" s="302" t="n"/>
      <c r="CE46" s="302" t="n"/>
      <c r="CF46" s="302" t="n"/>
      <c r="CG46" s="302" t="n"/>
      <c r="CH46" s="302" t="n"/>
      <c r="CI46" s="302" t="n"/>
      <c r="CJ46" s="302" t="n"/>
      <c r="CK46" s="302" t="n"/>
      <c r="CL46" s="302" t="n"/>
      <c r="CM46" s="302" t="n"/>
      <c r="CN46" s="302" t="n"/>
      <c r="CO46" s="302" t="n"/>
      <c r="CP46" s="302" t="n"/>
      <c r="CQ46" s="302" t="n"/>
      <c r="CR46" s="302" t="n"/>
      <c r="CS46" s="302" t="n"/>
      <c r="CT46" s="302" t="n"/>
      <c r="CU46" s="302" t="n"/>
      <c r="CV46" s="302" t="n"/>
      <c r="CW46" s="302" t="n"/>
      <c r="CX46" s="302" t="n"/>
      <c r="CY46" s="302" t="n"/>
      <c r="CZ46" s="302" t="n"/>
      <c r="DA46" s="302" t="n"/>
      <c r="DB46" s="302" t="n"/>
      <c r="DC46" s="302" t="n"/>
      <c r="DD46" s="302" t="n"/>
      <c r="DE46" s="302" t="n"/>
      <c r="DF46" s="302" t="n"/>
      <c r="DG46" s="302" t="n"/>
      <c r="DH46" s="302" t="n"/>
      <c r="DI46" s="302" t="n"/>
      <c r="DJ46" s="302" t="n"/>
      <c r="DK46" s="302" t="n"/>
      <c r="DL46" s="302" t="n"/>
      <c r="DM46" s="302" t="n"/>
      <c r="DN46" s="302" t="n"/>
      <c r="DO46" s="302" t="n"/>
      <c r="DP46" s="302" t="n"/>
      <c r="DQ46" s="302" t="n"/>
      <c r="DR46" s="302" t="n"/>
      <c r="DS46" s="302" t="n"/>
      <c r="DT46" s="302" t="n"/>
      <c r="DU46" s="302" t="n"/>
      <c r="DV46" s="302" t="n"/>
      <c r="DW46" s="302" t="n"/>
      <c r="DX46" s="302" t="n"/>
      <c r="DY46" s="302" t="n"/>
      <c r="DZ46" s="302" t="n"/>
      <c r="EA46" s="302" t="n"/>
      <c r="EB46" s="302" t="n"/>
      <c r="EC46" s="302" t="n"/>
      <c r="ED46" s="302" t="n"/>
      <c r="EE46" s="302" t="n"/>
      <c r="EF46" s="302" t="n"/>
      <c r="EG46" s="302" t="n"/>
      <c r="EH46" s="302" t="n"/>
      <c r="EI46" s="302" t="n"/>
      <c r="EJ46" s="302" t="n"/>
      <c r="EK46" s="302" t="n"/>
      <c r="EL46" s="302" t="n"/>
      <c r="EM46" s="302" t="n"/>
      <c r="EN46" s="302" t="n"/>
      <c r="EO46" s="302" t="n"/>
      <c r="EP46" s="302" t="n"/>
      <c r="EQ46" s="302" t="n"/>
      <c r="ER46" s="302" t="n"/>
      <c r="ES46" s="302" t="n"/>
      <c r="ET46" s="302" t="n"/>
      <c r="EU46" s="302" t="n"/>
      <c r="EV46" s="302" t="n"/>
      <c r="EW46" s="302" t="n"/>
      <c r="EX46" s="302" t="n"/>
      <c r="EY46" s="302" t="n"/>
      <c r="EZ46" s="302" t="n"/>
      <c r="FA46" s="302" t="n"/>
      <c r="FB46" s="302" t="n"/>
      <c r="FC46" s="302" t="n"/>
      <c r="FD46" s="302" t="n"/>
      <c r="FE46" s="302" t="n"/>
      <c r="FF46" s="302" t="n"/>
      <c r="FG46" s="302" t="n"/>
      <c r="FH46" s="302" t="n"/>
      <c r="FI46" s="302" t="n"/>
      <c r="FJ46" s="302" t="n"/>
      <c r="FK46" s="302" t="n"/>
      <c r="FL46" s="302" t="n"/>
      <c r="FM46" s="302" t="n"/>
      <c r="FN46" s="302" t="n"/>
      <c r="FO46" s="302" t="n"/>
      <c r="FP46" s="302" t="n"/>
      <c r="FQ46" s="302" t="n"/>
      <c r="FR46" s="302" t="n"/>
      <c r="FS46" s="302" t="n"/>
      <c r="FT46" s="302" t="n"/>
      <c r="FU46" s="302" t="n"/>
      <c r="FV46" s="302" t="n"/>
      <c r="FW46" s="302" t="n"/>
      <c r="FX46" s="302" t="n"/>
      <c r="FY46" s="302" t="n"/>
      <c r="FZ46" s="302" t="n"/>
      <c r="GA46" s="302" t="n"/>
      <c r="GB46" s="302" t="n"/>
      <c r="GC46" s="302" t="n"/>
      <c r="GD46" s="302" t="n"/>
      <c r="GE46" s="302" t="n"/>
      <c r="GF46" s="302" t="n"/>
      <c r="GG46" s="302" t="n"/>
      <c r="GH46" s="302" t="n"/>
      <c r="GI46" s="302" t="n"/>
      <c r="GJ46" s="302" t="n"/>
      <c r="GK46" s="302" t="n"/>
      <c r="GL46" s="302" t="n"/>
      <c r="GM46" s="302" t="n"/>
      <c r="GN46" s="302" t="n"/>
      <c r="GO46" s="302" t="n"/>
      <c r="GP46" s="302" t="n"/>
      <c r="GQ46" s="302" t="n"/>
      <c r="GR46" s="72" t="n"/>
      <c r="GS46" s="72" t="n"/>
      <c r="GT46" s="72" t="n"/>
      <c r="GU46" s="72" t="n"/>
    </row>
    <row r="47" ht="15.75" customHeight="1" s="371">
      <c r="A47" s="295">
        <f>IF(PRESUPUESTO!A59="","",PRESUPUESTO!A59)</f>
        <v/>
      </c>
      <c r="B47" s="63">
        <f>PRESUPUESTO!A48</f>
        <v/>
      </c>
      <c r="C47" s="63">
        <f>PRESUPUESTO!A56</f>
        <v/>
      </c>
      <c r="D47" s="42">
        <f>IF(PRESUPUESTO!B59="","",PRESUPUESTO!B59)</f>
        <v/>
      </c>
      <c r="E47" s="298">
        <f>IF(PRESUPUESTO!G59="",0,PRESUPUESTO!G59)</f>
        <v/>
      </c>
      <c r="F47" s="299" t="n">
        <v>46356</v>
      </c>
      <c r="G47" s="299" t="n">
        <v>46440</v>
      </c>
      <c r="H47" s="295">
        <f>IF(OR(F47="",G47=""),"",G47-F47+1)</f>
        <v/>
      </c>
      <c r="I47" s="300" t="n">
        <v>0</v>
      </c>
      <c r="J47" s="301" t="inlineStr">
        <is>
          <t>Planeado</t>
        </is>
      </c>
      <c r="K47" s="302" t="n"/>
      <c r="L47" s="302" t="n"/>
      <c r="M47" s="302" t="n"/>
      <c r="N47" s="302" t="n"/>
      <c r="O47" s="302" t="n"/>
      <c r="P47" s="302" t="n"/>
      <c r="Q47" s="302" t="n"/>
      <c r="R47" s="302" t="n"/>
      <c r="S47" s="302" t="n"/>
      <c r="T47" s="302" t="n"/>
      <c r="U47" s="302" t="n"/>
      <c r="V47" s="302" t="n"/>
      <c r="W47" s="302" t="n"/>
      <c r="X47" s="302" t="n"/>
      <c r="Y47" s="302" t="n"/>
      <c r="Z47" s="302" t="n"/>
      <c r="AA47" s="302" t="n"/>
      <c r="AB47" s="302" t="n"/>
      <c r="AC47" s="302" t="n"/>
      <c r="AD47" s="302" t="n"/>
      <c r="AE47" s="302" t="n"/>
      <c r="AF47" s="302" t="n"/>
      <c r="AG47" s="302" t="n"/>
      <c r="AH47" s="302" t="n"/>
      <c r="AI47" s="302" t="n"/>
      <c r="AJ47" s="302" t="n"/>
      <c r="AK47" s="302" t="n"/>
      <c r="AL47" s="302" t="n"/>
      <c r="AM47" s="302" t="n"/>
      <c r="AN47" s="302" t="n"/>
      <c r="AO47" s="302" t="n"/>
      <c r="AP47" s="302" t="n"/>
      <c r="AQ47" s="302" t="n"/>
      <c r="AR47" s="302" t="n"/>
      <c r="AS47" s="302" t="n"/>
      <c r="AT47" s="302" t="n"/>
      <c r="AU47" s="302" t="n"/>
      <c r="AV47" s="302" t="n"/>
      <c r="AW47" s="302" t="n"/>
      <c r="AX47" s="302" t="n"/>
      <c r="AY47" s="302" t="n"/>
      <c r="AZ47" s="302" t="n"/>
      <c r="BA47" s="302" t="n"/>
      <c r="BB47" s="302" t="n"/>
      <c r="BC47" s="302" t="n"/>
      <c r="BD47" s="302" t="n"/>
      <c r="BE47" s="302" t="n"/>
      <c r="BF47" s="302" t="n"/>
      <c r="BG47" s="302" t="n"/>
      <c r="BH47" s="302" t="n"/>
      <c r="BI47" s="302" t="n"/>
      <c r="BJ47" s="302" t="n"/>
      <c r="BK47" s="302" t="n"/>
      <c r="BL47" s="302" t="n"/>
      <c r="BM47" s="302" t="n"/>
      <c r="BN47" s="302" t="n"/>
      <c r="BO47" s="302" t="n"/>
      <c r="BP47" s="302" t="n"/>
      <c r="BQ47" s="302" t="n"/>
      <c r="BR47" s="302" t="n"/>
      <c r="BS47" s="302" t="n"/>
      <c r="BT47" s="302" t="n"/>
      <c r="BU47" s="302" t="n"/>
      <c r="BV47" s="302" t="n"/>
      <c r="BW47" s="302" t="n"/>
      <c r="BX47" s="302" t="n"/>
      <c r="BY47" s="302" t="n"/>
      <c r="BZ47" s="302" t="n"/>
      <c r="CA47" s="302" t="n"/>
      <c r="CB47" s="302" t="n"/>
      <c r="CC47" s="302" t="n"/>
      <c r="CD47" s="302" t="n"/>
      <c r="CE47" s="302" t="n"/>
      <c r="CF47" s="302" t="n"/>
      <c r="CG47" s="302" t="n"/>
      <c r="CH47" s="302" t="n"/>
      <c r="CI47" s="302" t="n"/>
      <c r="CJ47" s="302" t="n"/>
      <c r="CK47" s="302" t="n"/>
      <c r="CL47" s="302" t="n"/>
      <c r="CM47" s="302" t="n"/>
      <c r="CN47" s="302" t="n"/>
      <c r="CO47" s="302" t="n"/>
      <c r="CP47" s="302" t="n"/>
      <c r="CQ47" s="302" t="n"/>
      <c r="CR47" s="302" t="n"/>
      <c r="CS47" s="302" t="n"/>
      <c r="CT47" s="302" t="n"/>
      <c r="CU47" s="302" t="n"/>
      <c r="CV47" s="302" t="n"/>
      <c r="CW47" s="302" t="n"/>
      <c r="CX47" s="302" t="n"/>
      <c r="CY47" s="302" t="n"/>
      <c r="CZ47" s="302" t="n"/>
      <c r="DA47" s="302" t="n"/>
      <c r="DB47" s="302" t="n"/>
      <c r="DC47" s="302" t="n"/>
      <c r="DD47" s="302" t="n"/>
      <c r="DE47" s="302" t="n"/>
      <c r="DF47" s="302" t="n"/>
      <c r="DG47" s="302" t="n"/>
      <c r="DH47" s="302" t="n"/>
      <c r="DI47" s="302" t="n"/>
      <c r="DJ47" s="302" t="n"/>
      <c r="DK47" s="302" t="n"/>
      <c r="DL47" s="302" t="n"/>
      <c r="DM47" s="302" t="n"/>
      <c r="DN47" s="302" t="n"/>
      <c r="DO47" s="302" t="n"/>
      <c r="DP47" s="302" t="n"/>
      <c r="DQ47" s="302" t="n"/>
      <c r="DR47" s="302" t="n"/>
      <c r="DS47" s="302" t="n"/>
      <c r="DT47" s="302" t="n"/>
      <c r="DU47" s="302" t="n"/>
      <c r="DV47" s="302" t="n"/>
      <c r="DW47" s="302" t="n"/>
      <c r="DX47" s="302" t="n"/>
      <c r="DY47" s="302" t="n"/>
      <c r="DZ47" s="302" t="n"/>
      <c r="EA47" s="302" t="n"/>
      <c r="EB47" s="302" t="n"/>
      <c r="EC47" s="302" t="n"/>
      <c r="ED47" s="302" t="n"/>
      <c r="EE47" s="302" t="n"/>
      <c r="EF47" s="302" t="n"/>
      <c r="EG47" s="302" t="n"/>
      <c r="EH47" s="302" t="n"/>
      <c r="EI47" s="302" t="n"/>
      <c r="EJ47" s="302" t="n"/>
      <c r="EK47" s="302" t="n"/>
      <c r="EL47" s="302" t="n"/>
      <c r="EM47" s="302" t="n"/>
      <c r="EN47" s="302" t="n"/>
      <c r="EO47" s="302" t="n"/>
      <c r="EP47" s="302" t="n"/>
      <c r="EQ47" s="302" t="n"/>
      <c r="ER47" s="302" t="n"/>
      <c r="ES47" s="302" t="n"/>
      <c r="ET47" s="302" t="n"/>
      <c r="EU47" s="302" t="n"/>
      <c r="EV47" s="302" t="n"/>
      <c r="EW47" s="302" t="n"/>
      <c r="EX47" s="302" t="n"/>
      <c r="EY47" s="302" t="n"/>
      <c r="EZ47" s="302" t="n"/>
      <c r="FA47" s="302" t="n"/>
      <c r="FB47" s="302" t="n"/>
      <c r="FC47" s="302" t="n"/>
      <c r="FD47" s="302" t="n"/>
      <c r="FE47" s="302" t="n"/>
      <c r="FF47" s="302" t="n"/>
      <c r="FG47" s="302" t="n"/>
      <c r="FH47" s="302" t="n"/>
      <c r="FI47" s="302" t="n"/>
      <c r="FJ47" s="302" t="n"/>
      <c r="FK47" s="302" t="n"/>
      <c r="FL47" s="302" t="n"/>
      <c r="FM47" s="302" t="n"/>
      <c r="FN47" s="302" t="n"/>
      <c r="FO47" s="302" t="n"/>
      <c r="FP47" s="302" t="n"/>
      <c r="FQ47" s="302" t="n"/>
      <c r="FR47" s="302" t="n"/>
      <c r="FS47" s="302" t="n"/>
      <c r="FT47" s="302" t="n"/>
      <c r="FU47" s="302" t="n"/>
      <c r="FV47" s="302" t="n"/>
      <c r="FW47" s="302" t="n"/>
      <c r="FX47" s="302" t="n"/>
      <c r="FY47" s="302" t="n"/>
      <c r="FZ47" s="302" t="n"/>
      <c r="GA47" s="302" t="n"/>
      <c r="GB47" s="302" t="n"/>
      <c r="GC47" s="302" t="n"/>
      <c r="GD47" s="302" t="n"/>
      <c r="GE47" s="302" t="n"/>
      <c r="GF47" s="302" t="n"/>
      <c r="GG47" s="302" t="n"/>
      <c r="GH47" s="302" t="n"/>
      <c r="GI47" s="302" t="n"/>
      <c r="GJ47" s="302" t="n"/>
      <c r="GK47" s="302" t="n"/>
      <c r="GL47" s="302" t="n"/>
      <c r="GM47" s="302" t="n"/>
      <c r="GN47" s="302" t="n"/>
      <c r="GO47" s="302" t="n"/>
      <c r="GP47" s="302" t="n"/>
      <c r="GQ47" s="302" t="n"/>
      <c r="GR47" s="72" t="n"/>
      <c r="GS47" s="72" t="n"/>
      <c r="GT47" s="72" t="n"/>
      <c r="GU47" s="72" t="n"/>
    </row>
    <row r="48" ht="15.75" customHeight="1" s="371">
      <c r="A48" s="295">
        <f>IF(PRESUPUESTO!A60="","",PRESUPUESTO!A60)</f>
        <v/>
      </c>
      <c r="B48" s="63">
        <f>PRESUPUESTO!A48</f>
        <v/>
      </c>
      <c r="C48" s="63">
        <f>PRESUPUESTO!A56</f>
        <v/>
      </c>
      <c r="D48" s="42">
        <f>IF(PRESUPUESTO!B60="","",PRESUPUESTO!B60)</f>
        <v/>
      </c>
      <c r="E48" s="298">
        <f>IF(PRESUPUESTO!G60="",0,PRESUPUESTO!G60)</f>
        <v/>
      </c>
      <c r="F48" s="299" t="n">
        <v>46359</v>
      </c>
      <c r="G48" s="299" t="n">
        <v>46445</v>
      </c>
      <c r="H48" s="295">
        <f>IF(OR(F48="",G48=""),"",G48-F48+1)</f>
        <v/>
      </c>
      <c r="I48" s="300" t="n">
        <v>0</v>
      </c>
      <c r="J48" s="301" t="inlineStr">
        <is>
          <t>Planeado</t>
        </is>
      </c>
      <c r="K48" s="302" t="n"/>
      <c r="L48" s="302" t="n"/>
      <c r="M48" s="302" t="n"/>
      <c r="N48" s="302" t="n"/>
      <c r="O48" s="302" t="n"/>
      <c r="P48" s="302" t="n"/>
      <c r="Q48" s="302" t="n"/>
      <c r="R48" s="302" t="n"/>
      <c r="S48" s="302" t="n"/>
      <c r="T48" s="302" t="n"/>
      <c r="U48" s="302" t="n"/>
      <c r="V48" s="302" t="n"/>
      <c r="W48" s="302" t="n"/>
      <c r="X48" s="302" t="n"/>
      <c r="Y48" s="302" t="n"/>
      <c r="Z48" s="302" t="n"/>
      <c r="AA48" s="302" t="n"/>
      <c r="AB48" s="302" t="n"/>
      <c r="AC48" s="302" t="n"/>
      <c r="AD48" s="302" t="n"/>
      <c r="AE48" s="302" t="n"/>
      <c r="AF48" s="302" t="n"/>
      <c r="AG48" s="302" t="n"/>
      <c r="AH48" s="302" t="n"/>
      <c r="AI48" s="302" t="n"/>
      <c r="AJ48" s="302" t="n"/>
      <c r="AK48" s="302" t="n"/>
      <c r="AL48" s="302" t="n"/>
      <c r="AM48" s="302" t="n"/>
      <c r="AN48" s="302" t="n"/>
      <c r="AO48" s="302" t="n"/>
      <c r="AP48" s="302" t="n"/>
      <c r="AQ48" s="302" t="n"/>
      <c r="AR48" s="302" t="n"/>
      <c r="AS48" s="302" t="n"/>
      <c r="AT48" s="302" t="n"/>
      <c r="AU48" s="302" t="n"/>
      <c r="AV48" s="302" t="n"/>
      <c r="AW48" s="302" t="n"/>
      <c r="AX48" s="302" t="n"/>
      <c r="AY48" s="302" t="n"/>
      <c r="AZ48" s="302" t="n"/>
      <c r="BA48" s="302" t="n"/>
      <c r="BB48" s="302" t="n"/>
      <c r="BC48" s="302" t="n"/>
      <c r="BD48" s="302" t="n"/>
      <c r="BE48" s="302" t="n"/>
      <c r="BF48" s="302" t="n"/>
      <c r="BG48" s="302" t="n"/>
      <c r="BH48" s="302" t="n"/>
      <c r="BI48" s="302" t="n"/>
      <c r="BJ48" s="302" t="n"/>
      <c r="BK48" s="302" t="n"/>
      <c r="BL48" s="302" t="n"/>
      <c r="BM48" s="302" t="n"/>
      <c r="BN48" s="302" t="n"/>
      <c r="BO48" s="302" t="n"/>
      <c r="BP48" s="302" t="n"/>
      <c r="BQ48" s="302" t="n"/>
      <c r="BR48" s="302" t="n"/>
      <c r="BS48" s="302" t="n"/>
      <c r="BT48" s="302" t="n"/>
      <c r="BU48" s="302" t="n"/>
      <c r="BV48" s="302" t="n"/>
      <c r="BW48" s="302" t="n"/>
      <c r="BX48" s="302" t="n"/>
      <c r="BY48" s="302" t="n"/>
      <c r="BZ48" s="302" t="n"/>
      <c r="CA48" s="302" t="n"/>
      <c r="CB48" s="302" t="n"/>
      <c r="CC48" s="302" t="n"/>
      <c r="CD48" s="302" t="n"/>
      <c r="CE48" s="302" t="n"/>
      <c r="CF48" s="302" t="n"/>
      <c r="CG48" s="302" t="n"/>
      <c r="CH48" s="302" t="n"/>
      <c r="CI48" s="302" t="n"/>
      <c r="CJ48" s="302" t="n"/>
      <c r="CK48" s="302" t="n"/>
      <c r="CL48" s="302" t="n"/>
      <c r="CM48" s="302" t="n"/>
      <c r="CN48" s="302" t="n"/>
      <c r="CO48" s="302" t="n"/>
      <c r="CP48" s="302" t="n"/>
      <c r="CQ48" s="302" t="n"/>
      <c r="CR48" s="302" t="n"/>
      <c r="CS48" s="302" t="n"/>
      <c r="CT48" s="302" t="n"/>
      <c r="CU48" s="302" t="n"/>
      <c r="CV48" s="302" t="n"/>
      <c r="CW48" s="302" t="n"/>
      <c r="CX48" s="302" t="n"/>
      <c r="CY48" s="302" t="n"/>
      <c r="CZ48" s="302" t="n"/>
      <c r="DA48" s="302" t="n"/>
      <c r="DB48" s="302" t="n"/>
      <c r="DC48" s="302" t="n"/>
      <c r="DD48" s="302" t="n"/>
      <c r="DE48" s="302" t="n"/>
      <c r="DF48" s="302" t="n"/>
      <c r="DG48" s="302" t="n"/>
      <c r="DH48" s="302" t="n"/>
      <c r="DI48" s="302" t="n"/>
      <c r="DJ48" s="302" t="n"/>
      <c r="DK48" s="302" t="n"/>
      <c r="DL48" s="302" t="n"/>
      <c r="DM48" s="302" t="n"/>
      <c r="DN48" s="302" t="n"/>
      <c r="DO48" s="302" t="n"/>
      <c r="DP48" s="302" t="n"/>
      <c r="DQ48" s="302" t="n"/>
      <c r="DR48" s="302" t="n"/>
      <c r="DS48" s="302" t="n"/>
      <c r="DT48" s="302" t="n"/>
      <c r="DU48" s="302" t="n"/>
      <c r="DV48" s="302" t="n"/>
      <c r="DW48" s="302" t="n"/>
      <c r="DX48" s="302" t="n"/>
      <c r="DY48" s="302" t="n"/>
      <c r="DZ48" s="302" t="n"/>
      <c r="EA48" s="302" t="n"/>
      <c r="EB48" s="302" t="n"/>
      <c r="EC48" s="302" t="n"/>
      <c r="ED48" s="302" t="n"/>
      <c r="EE48" s="302" t="n"/>
      <c r="EF48" s="302" t="n"/>
      <c r="EG48" s="302" t="n"/>
      <c r="EH48" s="302" t="n"/>
      <c r="EI48" s="302" t="n"/>
      <c r="EJ48" s="302" t="n"/>
      <c r="EK48" s="302" t="n"/>
      <c r="EL48" s="302" t="n"/>
      <c r="EM48" s="302" t="n"/>
      <c r="EN48" s="302" t="n"/>
      <c r="EO48" s="302" t="n"/>
      <c r="EP48" s="302" t="n"/>
      <c r="EQ48" s="302" t="n"/>
      <c r="ER48" s="302" t="n"/>
      <c r="ES48" s="302" t="n"/>
      <c r="ET48" s="302" t="n"/>
      <c r="EU48" s="302" t="n"/>
      <c r="EV48" s="302" t="n"/>
      <c r="EW48" s="302" t="n"/>
      <c r="EX48" s="302" t="n"/>
      <c r="EY48" s="302" t="n"/>
      <c r="EZ48" s="302" t="n"/>
      <c r="FA48" s="302" t="n"/>
      <c r="FB48" s="302" t="n"/>
      <c r="FC48" s="302" t="n"/>
      <c r="FD48" s="302" t="n"/>
      <c r="FE48" s="302" t="n"/>
      <c r="FF48" s="302" t="n"/>
      <c r="FG48" s="302" t="n"/>
      <c r="FH48" s="302" t="n"/>
      <c r="FI48" s="302" t="n"/>
      <c r="FJ48" s="302" t="n"/>
      <c r="FK48" s="302" t="n"/>
      <c r="FL48" s="302" t="n"/>
      <c r="FM48" s="302" t="n"/>
      <c r="FN48" s="302" t="n"/>
      <c r="FO48" s="302" t="n"/>
      <c r="FP48" s="302" t="n"/>
      <c r="FQ48" s="302" t="n"/>
      <c r="FR48" s="302" t="n"/>
      <c r="FS48" s="302" t="n"/>
      <c r="FT48" s="302" t="n"/>
      <c r="FU48" s="302" t="n"/>
      <c r="FV48" s="302" t="n"/>
      <c r="FW48" s="302" t="n"/>
      <c r="FX48" s="302" t="n"/>
      <c r="FY48" s="302" t="n"/>
      <c r="FZ48" s="302" t="n"/>
      <c r="GA48" s="302" t="n"/>
      <c r="GB48" s="302" t="n"/>
      <c r="GC48" s="302" t="n"/>
      <c r="GD48" s="302" t="n"/>
      <c r="GE48" s="302" t="n"/>
      <c r="GF48" s="302" t="n"/>
      <c r="GG48" s="302" t="n"/>
      <c r="GH48" s="302" t="n"/>
      <c r="GI48" s="302" t="n"/>
      <c r="GJ48" s="302" t="n"/>
      <c r="GK48" s="302" t="n"/>
      <c r="GL48" s="302" t="n"/>
      <c r="GM48" s="302" t="n"/>
      <c r="GN48" s="302" t="n"/>
      <c r="GO48" s="302" t="n"/>
      <c r="GP48" s="302" t="n"/>
      <c r="GQ48" s="302" t="n"/>
      <c r="GR48" s="72" t="n"/>
      <c r="GS48" s="72" t="n"/>
      <c r="GT48" s="72" t="n"/>
      <c r="GU48" s="72" t="n"/>
    </row>
    <row r="49" ht="15.75" customHeight="1" s="371">
      <c r="A49" s="295">
        <f>IF(PRESUPUESTO!A61="","",PRESUPUESTO!A61)</f>
        <v/>
      </c>
      <c r="B49" s="63">
        <f>PRESUPUESTO!A48</f>
        <v/>
      </c>
      <c r="C49" s="63">
        <f>PRESUPUESTO!A56</f>
        <v/>
      </c>
      <c r="D49" s="42">
        <f>IF(PRESUPUESTO!B61="","",PRESUPUESTO!B61)</f>
        <v/>
      </c>
      <c r="E49" s="298">
        <f>IF(PRESUPUESTO!G61="",0,PRESUPUESTO!G61)</f>
        <v/>
      </c>
      <c r="F49" s="299" t="n">
        <v>46362</v>
      </c>
      <c r="G49" s="299" t="n">
        <v>46450</v>
      </c>
      <c r="H49" s="295">
        <f>IF(OR(F49="",G49=""),"",G49-F49+1)</f>
        <v/>
      </c>
      <c r="I49" s="300" t="n">
        <v>0</v>
      </c>
      <c r="J49" s="301" t="inlineStr">
        <is>
          <t>Planeado</t>
        </is>
      </c>
      <c r="K49" s="302" t="n"/>
      <c r="L49" s="302" t="n"/>
      <c r="M49" s="302" t="n"/>
      <c r="N49" s="302" t="n"/>
      <c r="O49" s="302" t="n"/>
      <c r="P49" s="302" t="n"/>
      <c r="Q49" s="302" t="n"/>
      <c r="R49" s="302" t="n"/>
      <c r="S49" s="302" t="n"/>
      <c r="T49" s="302" t="n"/>
      <c r="U49" s="302" t="n"/>
      <c r="V49" s="302" t="n"/>
      <c r="W49" s="302" t="n"/>
      <c r="X49" s="302" t="n"/>
      <c r="Y49" s="302" t="n"/>
      <c r="Z49" s="302" t="n"/>
      <c r="AA49" s="302" t="n"/>
      <c r="AB49" s="302" t="n"/>
      <c r="AC49" s="302" t="n"/>
      <c r="AD49" s="302" t="n"/>
      <c r="AE49" s="302" t="n"/>
      <c r="AF49" s="302" t="n"/>
      <c r="AG49" s="302" t="n"/>
      <c r="AH49" s="302" t="n"/>
      <c r="AI49" s="302" t="n"/>
      <c r="AJ49" s="302" t="n"/>
      <c r="AK49" s="302" t="n"/>
      <c r="AL49" s="302" t="n"/>
      <c r="AM49" s="302" t="n"/>
      <c r="AN49" s="302" t="n"/>
      <c r="AO49" s="302" t="n"/>
      <c r="AP49" s="302" t="n"/>
      <c r="AQ49" s="302" t="n"/>
      <c r="AR49" s="302" t="n"/>
      <c r="AS49" s="302" t="n"/>
      <c r="AT49" s="302" t="n"/>
      <c r="AU49" s="302" t="n"/>
      <c r="AV49" s="302" t="n"/>
      <c r="AW49" s="302" t="n"/>
      <c r="AX49" s="302" t="n"/>
      <c r="AY49" s="302" t="n"/>
      <c r="AZ49" s="302" t="n"/>
      <c r="BA49" s="302" t="n"/>
      <c r="BB49" s="302" t="n"/>
      <c r="BC49" s="302" t="n"/>
      <c r="BD49" s="302" t="n"/>
      <c r="BE49" s="302" t="n"/>
      <c r="BF49" s="302" t="n"/>
      <c r="BG49" s="302" t="n"/>
      <c r="BH49" s="302" t="n"/>
      <c r="BI49" s="302" t="n"/>
      <c r="BJ49" s="302" t="n"/>
      <c r="BK49" s="302" t="n"/>
      <c r="BL49" s="302" t="n"/>
      <c r="BM49" s="302" t="n"/>
      <c r="BN49" s="302" t="n"/>
      <c r="BO49" s="302" t="n"/>
      <c r="BP49" s="302" t="n"/>
      <c r="BQ49" s="302" t="n"/>
      <c r="BR49" s="302" t="n"/>
      <c r="BS49" s="302" t="n"/>
      <c r="BT49" s="302" t="n"/>
      <c r="BU49" s="302" t="n"/>
      <c r="BV49" s="302" t="n"/>
      <c r="BW49" s="302" t="n"/>
      <c r="BX49" s="302" t="n"/>
      <c r="BY49" s="302" t="n"/>
      <c r="BZ49" s="302" t="n"/>
      <c r="CA49" s="302" t="n"/>
      <c r="CB49" s="302" t="n"/>
      <c r="CC49" s="302" t="n"/>
      <c r="CD49" s="302" t="n"/>
      <c r="CE49" s="302" t="n"/>
      <c r="CF49" s="302" t="n"/>
      <c r="CG49" s="302" t="n"/>
      <c r="CH49" s="302" t="n"/>
      <c r="CI49" s="302" t="n"/>
      <c r="CJ49" s="302" t="n"/>
      <c r="CK49" s="302" t="n"/>
      <c r="CL49" s="302" t="n"/>
      <c r="CM49" s="302" t="n"/>
      <c r="CN49" s="302" t="n"/>
      <c r="CO49" s="302" t="n"/>
      <c r="CP49" s="302" t="n"/>
      <c r="CQ49" s="302" t="n"/>
      <c r="CR49" s="302" t="n"/>
      <c r="CS49" s="302" t="n"/>
      <c r="CT49" s="302" t="n"/>
      <c r="CU49" s="302" t="n"/>
      <c r="CV49" s="302" t="n"/>
      <c r="CW49" s="302" t="n"/>
      <c r="CX49" s="302" t="n"/>
      <c r="CY49" s="302" t="n"/>
      <c r="CZ49" s="302" t="n"/>
      <c r="DA49" s="302" t="n"/>
      <c r="DB49" s="302" t="n"/>
      <c r="DC49" s="302" t="n"/>
      <c r="DD49" s="302" t="n"/>
      <c r="DE49" s="302" t="n"/>
      <c r="DF49" s="302" t="n"/>
      <c r="DG49" s="302" t="n"/>
      <c r="DH49" s="302" t="n"/>
      <c r="DI49" s="302" t="n"/>
      <c r="DJ49" s="302" t="n"/>
      <c r="DK49" s="302" t="n"/>
      <c r="DL49" s="302" t="n"/>
      <c r="DM49" s="302" t="n"/>
      <c r="DN49" s="302" t="n"/>
      <c r="DO49" s="302" t="n"/>
      <c r="DP49" s="302" t="n"/>
      <c r="DQ49" s="302" t="n"/>
      <c r="DR49" s="302" t="n"/>
      <c r="DS49" s="302" t="n"/>
      <c r="DT49" s="302" t="n"/>
      <c r="DU49" s="302" t="n"/>
      <c r="DV49" s="302" t="n"/>
      <c r="DW49" s="302" t="n"/>
      <c r="DX49" s="302" t="n"/>
      <c r="DY49" s="302" t="n"/>
      <c r="DZ49" s="302" t="n"/>
      <c r="EA49" s="302" t="n"/>
      <c r="EB49" s="302" t="n"/>
      <c r="EC49" s="302" t="n"/>
      <c r="ED49" s="302" t="n"/>
      <c r="EE49" s="302" t="n"/>
      <c r="EF49" s="302" t="n"/>
      <c r="EG49" s="302" t="n"/>
      <c r="EH49" s="302" t="n"/>
      <c r="EI49" s="302" t="n"/>
      <c r="EJ49" s="302" t="n"/>
      <c r="EK49" s="302" t="n"/>
      <c r="EL49" s="302" t="n"/>
      <c r="EM49" s="302" t="n"/>
      <c r="EN49" s="302" t="n"/>
      <c r="EO49" s="302" t="n"/>
      <c r="EP49" s="302" t="n"/>
      <c r="EQ49" s="302" t="n"/>
      <c r="ER49" s="302" t="n"/>
      <c r="ES49" s="302" t="n"/>
      <c r="ET49" s="302" t="n"/>
      <c r="EU49" s="302" t="n"/>
      <c r="EV49" s="302" t="n"/>
      <c r="EW49" s="302" t="n"/>
      <c r="EX49" s="302" t="n"/>
      <c r="EY49" s="302" t="n"/>
      <c r="EZ49" s="302" t="n"/>
      <c r="FA49" s="302" t="n"/>
      <c r="FB49" s="302" t="n"/>
      <c r="FC49" s="302" t="n"/>
      <c r="FD49" s="302" t="n"/>
      <c r="FE49" s="302" t="n"/>
      <c r="FF49" s="302" t="n"/>
      <c r="FG49" s="302" t="n"/>
      <c r="FH49" s="302" t="n"/>
      <c r="FI49" s="302" t="n"/>
      <c r="FJ49" s="302" t="n"/>
      <c r="FK49" s="302" t="n"/>
      <c r="FL49" s="302" t="n"/>
      <c r="FM49" s="302" t="n"/>
      <c r="FN49" s="302" t="n"/>
      <c r="FO49" s="302" t="n"/>
      <c r="FP49" s="302" t="n"/>
      <c r="FQ49" s="302" t="n"/>
      <c r="FR49" s="302" t="n"/>
      <c r="FS49" s="302" t="n"/>
      <c r="FT49" s="302" t="n"/>
      <c r="FU49" s="302" t="n"/>
      <c r="FV49" s="302" t="n"/>
      <c r="FW49" s="302" t="n"/>
      <c r="FX49" s="302" t="n"/>
      <c r="FY49" s="302" t="n"/>
      <c r="FZ49" s="302" t="n"/>
      <c r="GA49" s="302" t="n"/>
      <c r="GB49" s="302" t="n"/>
      <c r="GC49" s="302" t="n"/>
      <c r="GD49" s="302" t="n"/>
      <c r="GE49" s="302" t="n"/>
      <c r="GF49" s="302" t="n"/>
      <c r="GG49" s="302" t="n"/>
      <c r="GH49" s="302" t="n"/>
      <c r="GI49" s="302" t="n"/>
      <c r="GJ49" s="302" t="n"/>
      <c r="GK49" s="302" t="n"/>
      <c r="GL49" s="302" t="n"/>
      <c r="GM49" s="302" t="n"/>
      <c r="GN49" s="302" t="n"/>
      <c r="GO49" s="302" t="n"/>
      <c r="GP49" s="302" t="n"/>
      <c r="GQ49" s="302" t="n"/>
      <c r="GR49" s="72" t="n"/>
      <c r="GS49" s="72" t="n"/>
      <c r="GT49" s="72" t="n"/>
      <c r="GU49" s="72" t="n"/>
    </row>
    <row r="50" ht="15.75" customHeight="1" s="371">
      <c r="A50" s="295">
        <f>IF(PRESUPUESTO!A62="","",PRESUPUESTO!A62)</f>
        <v/>
      </c>
      <c r="B50" s="63">
        <f>PRESUPUESTO!A48</f>
        <v/>
      </c>
      <c r="C50" s="297">
        <f>PRESUPUESTO!A56</f>
        <v/>
      </c>
      <c r="D50" s="42">
        <f>IF(PRESUPUESTO!B62="","",PRESUPUESTO!B62)</f>
        <v/>
      </c>
      <c r="E50" s="298">
        <f>IF(PRESUPUESTO!G62="",0,PRESUPUESTO!G62)</f>
        <v/>
      </c>
      <c r="F50" s="299" t="n">
        <v>46365</v>
      </c>
      <c r="G50" s="299" t="n">
        <v>46455</v>
      </c>
      <c r="H50" s="295">
        <f>IF(OR(F50="",G50=""),"",G50-F50+1)</f>
        <v/>
      </c>
      <c r="I50" s="300" t="n">
        <v>0</v>
      </c>
      <c r="J50" s="301" t="inlineStr">
        <is>
          <t>Planeado</t>
        </is>
      </c>
      <c r="K50" s="302" t="n"/>
      <c r="L50" s="302" t="n"/>
      <c r="M50" s="302" t="n"/>
      <c r="N50" s="302" t="n"/>
      <c r="O50" s="302" t="n"/>
      <c r="P50" s="302" t="n"/>
      <c r="Q50" s="302" t="n"/>
      <c r="R50" s="302" t="n"/>
      <c r="S50" s="302" t="n"/>
      <c r="T50" s="302" t="n"/>
      <c r="U50" s="302" t="n"/>
      <c r="V50" s="302" t="n"/>
      <c r="W50" s="302" t="n"/>
      <c r="X50" s="302" t="n"/>
      <c r="Y50" s="302" t="n"/>
      <c r="Z50" s="302" t="n"/>
      <c r="AA50" s="302" t="n"/>
      <c r="AB50" s="302" t="n"/>
      <c r="AC50" s="302" t="n"/>
      <c r="AD50" s="302" t="n"/>
      <c r="AE50" s="302" t="n"/>
      <c r="AF50" s="302" t="n"/>
      <c r="AG50" s="302" t="n"/>
      <c r="AH50" s="302" t="n"/>
      <c r="AI50" s="302" t="n"/>
      <c r="AJ50" s="302" t="n"/>
      <c r="AK50" s="302" t="n"/>
      <c r="AL50" s="302" t="n"/>
      <c r="AM50" s="302" t="n"/>
      <c r="AN50" s="302" t="n"/>
      <c r="AO50" s="302" t="n"/>
      <c r="AP50" s="302" t="n"/>
      <c r="AQ50" s="302" t="n"/>
      <c r="AR50" s="302" t="n"/>
      <c r="AS50" s="302" t="n"/>
      <c r="AT50" s="302" t="n"/>
      <c r="AU50" s="302" t="n"/>
      <c r="AV50" s="302" t="n"/>
      <c r="AW50" s="302" t="n"/>
      <c r="AX50" s="302" t="n"/>
      <c r="AY50" s="302" t="n"/>
      <c r="AZ50" s="302" t="n"/>
      <c r="BA50" s="302" t="n"/>
      <c r="BB50" s="302" t="n"/>
      <c r="BC50" s="302" t="n"/>
      <c r="BD50" s="302" t="n"/>
      <c r="BE50" s="302" t="n"/>
      <c r="BF50" s="302" t="n"/>
      <c r="BG50" s="302" t="n"/>
      <c r="BH50" s="302" t="n"/>
      <c r="BI50" s="302" t="n"/>
      <c r="BJ50" s="302" t="n"/>
      <c r="BK50" s="302" t="n"/>
      <c r="BL50" s="302" t="n"/>
      <c r="BM50" s="302" t="n"/>
      <c r="BN50" s="302" t="n"/>
      <c r="BO50" s="302" t="n"/>
      <c r="BP50" s="302" t="n"/>
      <c r="BQ50" s="302" t="n"/>
      <c r="BR50" s="302" t="n"/>
      <c r="BS50" s="302" t="n"/>
      <c r="BT50" s="302" t="n"/>
      <c r="BU50" s="302" t="n"/>
      <c r="BV50" s="302" t="n"/>
      <c r="BW50" s="302" t="n"/>
      <c r="BX50" s="302" t="n"/>
      <c r="BY50" s="302" t="n"/>
      <c r="BZ50" s="302" t="n"/>
      <c r="CA50" s="302" t="n"/>
      <c r="CB50" s="302" t="n"/>
      <c r="CC50" s="302" t="n"/>
      <c r="CD50" s="302" t="n"/>
      <c r="CE50" s="302" t="n"/>
      <c r="CF50" s="302" t="n"/>
      <c r="CG50" s="302" t="n"/>
      <c r="CH50" s="302" t="n"/>
      <c r="CI50" s="302" t="n"/>
      <c r="CJ50" s="302" t="n"/>
      <c r="CK50" s="302" t="n"/>
      <c r="CL50" s="302" t="n"/>
      <c r="CM50" s="302" t="n"/>
      <c r="CN50" s="302" t="n"/>
      <c r="CO50" s="302" t="n"/>
      <c r="CP50" s="302" t="n"/>
      <c r="CQ50" s="302" t="n"/>
      <c r="CR50" s="302" t="n"/>
      <c r="CS50" s="302" t="n"/>
      <c r="CT50" s="302" t="n"/>
      <c r="CU50" s="302" t="n"/>
      <c r="CV50" s="302" t="n"/>
      <c r="CW50" s="302" t="n"/>
      <c r="CX50" s="302" t="n"/>
      <c r="CY50" s="302" t="n"/>
      <c r="CZ50" s="302" t="n"/>
      <c r="DA50" s="302" t="n"/>
      <c r="DB50" s="302" t="n"/>
      <c r="DC50" s="302" t="n"/>
      <c r="DD50" s="302" t="n"/>
      <c r="DE50" s="302" t="n"/>
      <c r="DF50" s="302" t="n"/>
      <c r="DG50" s="302" t="n"/>
      <c r="DH50" s="302" t="n"/>
      <c r="DI50" s="302" t="n"/>
      <c r="DJ50" s="302" t="n"/>
      <c r="DK50" s="302" t="n"/>
      <c r="DL50" s="302" t="n"/>
      <c r="DM50" s="302" t="n"/>
      <c r="DN50" s="302" t="n"/>
      <c r="DO50" s="302" t="n"/>
      <c r="DP50" s="302" t="n"/>
      <c r="DQ50" s="302" t="n"/>
      <c r="DR50" s="302" t="n"/>
      <c r="DS50" s="302" t="n"/>
      <c r="DT50" s="302" t="n"/>
      <c r="DU50" s="302" t="n"/>
      <c r="DV50" s="302" t="n"/>
      <c r="DW50" s="302" t="n"/>
      <c r="DX50" s="302" t="n"/>
      <c r="DY50" s="302" t="n"/>
      <c r="DZ50" s="302" t="n"/>
      <c r="EA50" s="302" t="n"/>
      <c r="EB50" s="302" t="n"/>
      <c r="EC50" s="302" t="n"/>
      <c r="ED50" s="302" t="n"/>
      <c r="EE50" s="302" t="n"/>
      <c r="EF50" s="302" t="n"/>
      <c r="EG50" s="302" t="n"/>
      <c r="EH50" s="302" t="n"/>
      <c r="EI50" s="302" t="n"/>
      <c r="EJ50" s="302" t="n"/>
      <c r="EK50" s="302" t="n"/>
      <c r="EL50" s="302" t="n"/>
      <c r="EM50" s="302" t="n"/>
      <c r="EN50" s="302" t="n"/>
      <c r="EO50" s="302" t="n"/>
      <c r="EP50" s="302" t="n"/>
      <c r="EQ50" s="302" t="n"/>
      <c r="ER50" s="302" t="n"/>
      <c r="ES50" s="302" t="n"/>
      <c r="ET50" s="302" t="n"/>
      <c r="EU50" s="302" t="n"/>
      <c r="EV50" s="302" t="n"/>
      <c r="EW50" s="302" t="n"/>
      <c r="EX50" s="302" t="n"/>
      <c r="EY50" s="302" t="n"/>
      <c r="EZ50" s="302" t="n"/>
      <c r="FA50" s="302" t="n"/>
      <c r="FB50" s="302" t="n"/>
      <c r="FC50" s="302" t="n"/>
      <c r="FD50" s="302" t="n"/>
      <c r="FE50" s="302" t="n"/>
      <c r="FF50" s="302" t="n"/>
      <c r="FG50" s="302" t="n"/>
      <c r="FH50" s="302" t="n"/>
      <c r="FI50" s="302" t="n"/>
      <c r="FJ50" s="302" t="n"/>
      <c r="FK50" s="302" t="n"/>
      <c r="FL50" s="302" t="n"/>
      <c r="FM50" s="302" t="n"/>
      <c r="FN50" s="302" t="n"/>
      <c r="FO50" s="302" t="n"/>
      <c r="FP50" s="302" t="n"/>
      <c r="FQ50" s="302" t="n"/>
      <c r="FR50" s="302" t="n"/>
      <c r="FS50" s="302" t="n"/>
      <c r="FT50" s="302" t="n"/>
      <c r="FU50" s="302" t="n"/>
      <c r="FV50" s="302" t="n"/>
      <c r="FW50" s="302" t="n"/>
      <c r="FX50" s="302" t="n"/>
      <c r="FY50" s="302" t="n"/>
      <c r="FZ50" s="302" t="n"/>
      <c r="GA50" s="302" t="n"/>
      <c r="GB50" s="302" t="n"/>
      <c r="GC50" s="302" t="n"/>
      <c r="GD50" s="302" t="n"/>
      <c r="GE50" s="302" t="n"/>
      <c r="GF50" s="302" t="n"/>
      <c r="GG50" s="302" t="n"/>
      <c r="GH50" s="302" t="n"/>
      <c r="GI50" s="302" t="n"/>
      <c r="GJ50" s="302" t="n"/>
      <c r="GK50" s="302" t="n"/>
      <c r="GL50" s="302" t="n"/>
      <c r="GM50" s="302" t="n"/>
      <c r="GN50" s="302" t="n"/>
      <c r="GO50" s="302" t="n"/>
      <c r="GP50" s="302" t="n"/>
      <c r="GQ50" s="302" t="n"/>
      <c r="GR50" s="72" t="n"/>
      <c r="GS50" s="72" t="n"/>
      <c r="GT50" s="72" t="n"/>
      <c r="GU50" s="72" t="n"/>
    </row>
    <row r="51" ht="15.75" customHeight="1" s="371">
      <c r="A51" s="295">
        <f>IF(PRESUPUESTO!A63="","",PRESUPUESTO!A63)</f>
        <v/>
      </c>
      <c r="B51" s="63">
        <f>PRESUPUESTO!A48</f>
        <v/>
      </c>
      <c r="C51" s="63">
        <f>PRESUPUESTO!A56</f>
        <v/>
      </c>
      <c r="D51" s="42">
        <f>IF(PRESUPUESTO!B63="","",PRESUPUESTO!B63)</f>
        <v/>
      </c>
      <c r="E51" s="298">
        <f>IF(PRESUPUESTO!G63="",0,PRESUPUESTO!G63)</f>
        <v/>
      </c>
      <c r="F51" s="299" t="n">
        <v>46368</v>
      </c>
      <c r="G51" s="299" t="n">
        <v>46460</v>
      </c>
      <c r="H51" s="295">
        <f>IF(OR(F51="",G51=""),"",G51-F51+1)</f>
        <v/>
      </c>
      <c r="I51" s="300" t="n">
        <v>0</v>
      </c>
      <c r="J51" s="301" t="inlineStr">
        <is>
          <t>Planeado</t>
        </is>
      </c>
      <c r="K51" s="302" t="n"/>
      <c r="L51" s="302" t="n"/>
      <c r="M51" s="302" t="n"/>
      <c r="N51" s="302" t="n"/>
      <c r="O51" s="302" t="n"/>
      <c r="P51" s="302" t="n"/>
      <c r="Q51" s="302" t="n"/>
      <c r="R51" s="302" t="n"/>
      <c r="S51" s="302" t="n"/>
      <c r="T51" s="302" t="n"/>
      <c r="U51" s="302" t="n"/>
      <c r="V51" s="302" t="n"/>
      <c r="W51" s="302" t="n"/>
      <c r="X51" s="302" t="n"/>
      <c r="Y51" s="302" t="n"/>
      <c r="Z51" s="302" t="n"/>
      <c r="AA51" s="302" t="n"/>
      <c r="AB51" s="302" t="n"/>
      <c r="AC51" s="302" t="n"/>
      <c r="AD51" s="302" t="n"/>
      <c r="AE51" s="302" t="n"/>
      <c r="AF51" s="302" t="n"/>
      <c r="AG51" s="302" t="n"/>
      <c r="AH51" s="302" t="n"/>
      <c r="AI51" s="302" t="n"/>
      <c r="AJ51" s="302" t="n"/>
      <c r="AK51" s="302" t="n"/>
      <c r="AL51" s="302" t="n"/>
      <c r="AM51" s="302" t="n"/>
      <c r="AN51" s="302" t="n"/>
      <c r="AO51" s="302" t="n"/>
      <c r="AP51" s="302" t="n"/>
      <c r="AQ51" s="302" t="n"/>
      <c r="AR51" s="302" t="n"/>
      <c r="AS51" s="302" t="n"/>
      <c r="AT51" s="302" t="n"/>
      <c r="AU51" s="302" t="n"/>
      <c r="AV51" s="302" t="n"/>
      <c r="AW51" s="302" t="n"/>
      <c r="AX51" s="302" t="n"/>
      <c r="AY51" s="302" t="n"/>
      <c r="AZ51" s="302" t="n"/>
      <c r="BA51" s="302" t="n"/>
      <c r="BB51" s="302" t="n"/>
      <c r="BC51" s="302" t="n"/>
      <c r="BD51" s="302" t="n"/>
      <c r="BE51" s="302" t="n"/>
      <c r="BF51" s="302" t="n"/>
      <c r="BG51" s="302" t="n"/>
      <c r="BH51" s="302" t="n"/>
      <c r="BI51" s="302" t="n"/>
      <c r="BJ51" s="302" t="n"/>
      <c r="BK51" s="302" t="n"/>
      <c r="BL51" s="302" t="n"/>
      <c r="BM51" s="302" t="n"/>
      <c r="BN51" s="302" t="n"/>
      <c r="BO51" s="302" t="n"/>
      <c r="BP51" s="302" t="n"/>
      <c r="BQ51" s="302" t="n"/>
      <c r="BR51" s="302" t="n"/>
      <c r="BS51" s="302" t="n"/>
      <c r="BT51" s="302" t="n"/>
      <c r="BU51" s="302" t="n"/>
      <c r="BV51" s="302" t="n"/>
      <c r="BW51" s="302" t="n"/>
      <c r="BX51" s="302" t="n"/>
      <c r="BY51" s="302" t="n"/>
      <c r="BZ51" s="302" t="n"/>
      <c r="CA51" s="302" t="n"/>
      <c r="CB51" s="302" t="n"/>
      <c r="CC51" s="302" t="n"/>
      <c r="CD51" s="302" t="n"/>
      <c r="CE51" s="302" t="n"/>
      <c r="CF51" s="302" t="n"/>
      <c r="CG51" s="302" t="n"/>
      <c r="CH51" s="302" t="n"/>
      <c r="CI51" s="302" t="n"/>
      <c r="CJ51" s="302" t="n"/>
      <c r="CK51" s="302" t="n"/>
      <c r="CL51" s="302" t="n"/>
      <c r="CM51" s="302" t="n"/>
      <c r="CN51" s="302" t="n"/>
      <c r="CO51" s="302" t="n"/>
      <c r="CP51" s="302" t="n"/>
      <c r="CQ51" s="302" t="n"/>
      <c r="CR51" s="302" t="n"/>
      <c r="CS51" s="302" t="n"/>
      <c r="CT51" s="302" t="n"/>
      <c r="CU51" s="302" t="n"/>
      <c r="CV51" s="302" t="n"/>
      <c r="CW51" s="302" t="n"/>
      <c r="CX51" s="302" t="n"/>
      <c r="CY51" s="302" t="n"/>
      <c r="CZ51" s="302" t="n"/>
      <c r="DA51" s="302" t="n"/>
      <c r="DB51" s="302" t="n"/>
      <c r="DC51" s="302" t="n"/>
      <c r="DD51" s="302" t="n"/>
      <c r="DE51" s="302" t="n"/>
      <c r="DF51" s="302" t="n"/>
      <c r="DG51" s="302" t="n"/>
      <c r="DH51" s="302" t="n"/>
      <c r="DI51" s="302" t="n"/>
      <c r="DJ51" s="302" t="n"/>
      <c r="DK51" s="302" t="n"/>
      <c r="DL51" s="302" t="n"/>
      <c r="DM51" s="302" t="n"/>
      <c r="DN51" s="302" t="n"/>
      <c r="DO51" s="302" t="n"/>
      <c r="DP51" s="302" t="n"/>
      <c r="DQ51" s="302" t="n"/>
      <c r="DR51" s="302" t="n"/>
      <c r="DS51" s="302" t="n"/>
      <c r="DT51" s="302" t="n"/>
      <c r="DU51" s="302" t="n"/>
      <c r="DV51" s="302" t="n"/>
      <c r="DW51" s="302" t="n"/>
      <c r="DX51" s="302" t="n"/>
      <c r="DY51" s="302" t="n"/>
      <c r="DZ51" s="302" t="n"/>
      <c r="EA51" s="302" t="n"/>
      <c r="EB51" s="302" t="n"/>
      <c r="EC51" s="302" t="n"/>
      <c r="ED51" s="302" t="n"/>
      <c r="EE51" s="302" t="n"/>
      <c r="EF51" s="302" t="n"/>
      <c r="EG51" s="302" t="n"/>
      <c r="EH51" s="302" t="n"/>
      <c r="EI51" s="302" t="n"/>
      <c r="EJ51" s="302" t="n"/>
      <c r="EK51" s="302" t="n"/>
      <c r="EL51" s="302" t="n"/>
      <c r="EM51" s="302" t="n"/>
      <c r="EN51" s="302" t="n"/>
      <c r="EO51" s="302" t="n"/>
      <c r="EP51" s="302" t="n"/>
      <c r="EQ51" s="302" t="n"/>
      <c r="ER51" s="302" t="n"/>
      <c r="ES51" s="302" t="n"/>
      <c r="ET51" s="302" t="n"/>
      <c r="EU51" s="302" t="n"/>
      <c r="EV51" s="302" t="n"/>
      <c r="EW51" s="302" t="n"/>
      <c r="EX51" s="302" t="n"/>
      <c r="EY51" s="302" t="n"/>
      <c r="EZ51" s="302" t="n"/>
      <c r="FA51" s="302" t="n"/>
      <c r="FB51" s="302" t="n"/>
      <c r="FC51" s="302" t="n"/>
      <c r="FD51" s="302" t="n"/>
      <c r="FE51" s="302" t="n"/>
      <c r="FF51" s="302" t="n"/>
      <c r="FG51" s="302" t="n"/>
      <c r="FH51" s="302" t="n"/>
      <c r="FI51" s="302" t="n"/>
      <c r="FJ51" s="302" t="n"/>
      <c r="FK51" s="302" t="n"/>
      <c r="FL51" s="302" t="n"/>
      <c r="FM51" s="302" t="n"/>
      <c r="FN51" s="302" t="n"/>
      <c r="FO51" s="302" t="n"/>
      <c r="FP51" s="302" t="n"/>
      <c r="FQ51" s="302" t="n"/>
      <c r="FR51" s="302" t="n"/>
      <c r="FS51" s="302" t="n"/>
      <c r="FT51" s="302" t="n"/>
      <c r="FU51" s="302" t="n"/>
      <c r="FV51" s="302" t="n"/>
      <c r="FW51" s="302" t="n"/>
      <c r="FX51" s="302" t="n"/>
      <c r="FY51" s="302" t="n"/>
      <c r="FZ51" s="302" t="n"/>
      <c r="GA51" s="302" t="n"/>
      <c r="GB51" s="302" t="n"/>
      <c r="GC51" s="302" t="n"/>
      <c r="GD51" s="302" t="n"/>
      <c r="GE51" s="302" t="n"/>
      <c r="GF51" s="302" t="n"/>
      <c r="GG51" s="302" t="n"/>
      <c r="GH51" s="302" t="n"/>
      <c r="GI51" s="302" t="n"/>
      <c r="GJ51" s="302" t="n"/>
      <c r="GK51" s="302" t="n"/>
      <c r="GL51" s="302" t="n"/>
      <c r="GM51" s="302" t="n"/>
      <c r="GN51" s="302" t="n"/>
      <c r="GO51" s="302" t="n"/>
      <c r="GP51" s="302" t="n"/>
      <c r="GQ51" s="302" t="n"/>
      <c r="GR51" s="72" t="n"/>
      <c r="GS51" s="72" t="n"/>
      <c r="GT51" s="72" t="n"/>
      <c r="GU51" s="72" t="n"/>
    </row>
    <row r="52" ht="15.75" customHeight="1" s="371">
      <c r="A52" s="295">
        <f>IF(PRESUPUESTO!A64="","",PRESUPUESTO!A64)</f>
        <v/>
      </c>
      <c r="B52" s="63">
        <f>PRESUPUESTO!A48</f>
        <v/>
      </c>
      <c r="C52" s="63">
        <f>PRESUPUESTO!A56</f>
        <v/>
      </c>
      <c r="D52" s="42">
        <f>IF(PRESUPUESTO!B64="","",PRESUPUESTO!B64)</f>
        <v/>
      </c>
      <c r="E52" s="298">
        <f>IF(PRESUPUESTO!G64="",0,PRESUPUESTO!G64)</f>
        <v/>
      </c>
      <c r="F52" s="299" t="n">
        <v>46371</v>
      </c>
      <c r="G52" s="299" t="n">
        <v>46465</v>
      </c>
      <c r="H52" s="295">
        <f>IF(OR(F52="",G52=""),"",G52-F52+1)</f>
        <v/>
      </c>
      <c r="I52" s="300" t="n">
        <v>0</v>
      </c>
      <c r="J52" s="301" t="inlineStr">
        <is>
          <t>Planeado</t>
        </is>
      </c>
      <c r="K52" s="302" t="n"/>
      <c r="L52" s="302" t="n"/>
      <c r="M52" s="302" t="n"/>
      <c r="N52" s="302" t="n"/>
      <c r="O52" s="302" t="n"/>
      <c r="P52" s="302" t="n"/>
      <c r="Q52" s="302" t="n"/>
      <c r="R52" s="302" t="n"/>
      <c r="S52" s="302" t="n"/>
      <c r="T52" s="302" t="n"/>
      <c r="U52" s="302" t="n"/>
      <c r="V52" s="302" t="n"/>
      <c r="W52" s="302" t="n"/>
      <c r="X52" s="302" t="n"/>
      <c r="Y52" s="302" t="n"/>
      <c r="Z52" s="302" t="n"/>
      <c r="AA52" s="302" t="n"/>
      <c r="AB52" s="302" t="n"/>
      <c r="AC52" s="302" t="n"/>
      <c r="AD52" s="302" t="n"/>
      <c r="AE52" s="302" t="n"/>
      <c r="AF52" s="302" t="n"/>
      <c r="AG52" s="302" t="n"/>
      <c r="AH52" s="302" t="n"/>
      <c r="AI52" s="302" t="n"/>
      <c r="AJ52" s="302" t="n"/>
      <c r="AK52" s="302" t="n"/>
      <c r="AL52" s="302" t="n"/>
      <c r="AM52" s="302" t="n"/>
      <c r="AN52" s="302" t="n"/>
      <c r="AO52" s="302" t="n"/>
      <c r="AP52" s="302" t="n"/>
      <c r="AQ52" s="302" t="n"/>
      <c r="AR52" s="302" t="n"/>
      <c r="AS52" s="302" t="n"/>
      <c r="AT52" s="302" t="n"/>
      <c r="AU52" s="302" t="n"/>
      <c r="AV52" s="302" t="n"/>
      <c r="AW52" s="302" t="n"/>
      <c r="AX52" s="302" t="n"/>
      <c r="AY52" s="302" t="n"/>
      <c r="AZ52" s="302" t="n"/>
      <c r="BA52" s="302" t="n"/>
      <c r="BB52" s="302" t="n"/>
      <c r="BC52" s="302" t="n"/>
      <c r="BD52" s="302" t="n"/>
      <c r="BE52" s="302" t="n"/>
      <c r="BF52" s="302" t="n"/>
      <c r="BG52" s="302" t="n"/>
      <c r="BH52" s="302" t="n"/>
      <c r="BI52" s="302" t="n"/>
      <c r="BJ52" s="302" t="n"/>
      <c r="BK52" s="302" t="n"/>
      <c r="BL52" s="302" t="n"/>
      <c r="BM52" s="302" t="n"/>
      <c r="BN52" s="302" t="n"/>
      <c r="BO52" s="302" t="n"/>
      <c r="BP52" s="302" t="n"/>
      <c r="BQ52" s="302" t="n"/>
      <c r="BR52" s="302" t="n"/>
      <c r="BS52" s="302" t="n"/>
      <c r="BT52" s="302" t="n"/>
      <c r="BU52" s="302" t="n"/>
      <c r="BV52" s="302" t="n"/>
      <c r="BW52" s="302" t="n"/>
      <c r="BX52" s="302" t="n"/>
      <c r="BY52" s="302" t="n"/>
      <c r="BZ52" s="302" t="n"/>
      <c r="CA52" s="302" t="n"/>
      <c r="CB52" s="302" t="n"/>
      <c r="CC52" s="302" t="n"/>
      <c r="CD52" s="302" t="n"/>
      <c r="CE52" s="302" t="n"/>
      <c r="CF52" s="302" t="n"/>
      <c r="CG52" s="302" t="n"/>
      <c r="CH52" s="302" t="n"/>
      <c r="CI52" s="302" t="n"/>
      <c r="CJ52" s="302" t="n"/>
      <c r="CK52" s="302" t="n"/>
      <c r="CL52" s="302" t="n"/>
      <c r="CM52" s="302" t="n"/>
      <c r="CN52" s="302" t="n"/>
      <c r="CO52" s="302" t="n"/>
      <c r="CP52" s="302" t="n"/>
      <c r="CQ52" s="302" t="n"/>
      <c r="CR52" s="302" t="n"/>
      <c r="CS52" s="302" t="n"/>
      <c r="CT52" s="302" t="n"/>
      <c r="CU52" s="302" t="n"/>
      <c r="CV52" s="302" t="n"/>
      <c r="CW52" s="302" t="n"/>
      <c r="CX52" s="302" t="n"/>
      <c r="CY52" s="302" t="n"/>
      <c r="CZ52" s="302" t="n"/>
      <c r="DA52" s="302" t="n"/>
      <c r="DB52" s="302" t="n"/>
      <c r="DC52" s="302" t="n"/>
      <c r="DD52" s="302" t="n"/>
      <c r="DE52" s="302" t="n"/>
      <c r="DF52" s="302" t="n"/>
      <c r="DG52" s="302" t="n"/>
      <c r="DH52" s="302" t="n"/>
      <c r="DI52" s="302" t="n"/>
      <c r="DJ52" s="302" t="n"/>
      <c r="DK52" s="302" t="n"/>
      <c r="DL52" s="302" t="n"/>
      <c r="DM52" s="302" t="n"/>
      <c r="DN52" s="302" t="n"/>
      <c r="DO52" s="302" t="n"/>
      <c r="DP52" s="302" t="n"/>
      <c r="DQ52" s="302" t="n"/>
      <c r="DR52" s="302" t="n"/>
      <c r="DS52" s="302" t="n"/>
      <c r="DT52" s="302" t="n"/>
      <c r="DU52" s="302" t="n"/>
      <c r="DV52" s="302" t="n"/>
      <c r="DW52" s="302" t="n"/>
      <c r="DX52" s="302" t="n"/>
      <c r="DY52" s="302" t="n"/>
      <c r="DZ52" s="302" t="n"/>
      <c r="EA52" s="302" t="n"/>
      <c r="EB52" s="302" t="n"/>
      <c r="EC52" s="302" t="n"/>
      <c r="ED52" s="302" t="n"/>
      <c r="EE52" s="302" t="n"/>
      <c r="EF52" s="302" t="n"/>
      <c r="EG52" s="302" t="n"/>
      <c r="EH52" s="302" t="n"/>
      <c r="EI52" s="302" t="n"/>
      <c r="EJ52" s="302" t="n"/>
      <c r="EK52" s="302" t="n"/>
      <c r="EL52" s="302" t="n"/>
      <c r="EM52" s="302" t="n"/>
      <c r="EN52" s="302" t="n"/>
      <c r="EO52" s="302" t="n"/>
      <c r="EP52" s="302" t="n"/>
      <c r="EQ52" s="302" t="n"/>
      <c r="ER52" s="302" t="n"/>
      <c r="ES52" s="302" t="n"/>
      <c r="ET52" s="302" t="n"/>
      <c r="EU52" s="302" t="n"/>
      <c r="EV52" s="302" t="n"/>
      <c r="EW52" s="302" t="n"/>
      <c r="EX52" s="302" t="n"/>
      <c r="EY52" s="302" t="n"/>
      <c r="EZ52" s="302" t="n"/>
      <c r="FA52" s="302" t="n"/>
      <c r="FB52" s="302" t="n"/>
      <c r="FC52" s="302" t="n"/>
      <c r="FD52" s="302" t="n"/>
      <c r="FE52" s="302" t="n"/>
      <c r="FF52" s="302" t="n"/>
      <c r="FG52" s="302" t="n"/>
      <c r="FH52" s="302" t="n"/>
      <c r="FI52" s="302" t="n"/>
      <c r="FJ52" s="302" t="n"/>
      <c r="FK52" s="302" t="n"/>
      <c r="FL52" s="302" t="n"/>
      <c r="FM52" s="302" t="n"/>
      <c r="FN52" s="302" t="n"/>
      <c r="FO52" s="302" t="n"/>
      <c r="FP52" s="302" t="n"/>
      <c r="FQ52" s="302" t="n"/>
      <c r="FR52" s="302" t="n"/>
      <c r="FS52" s="302" t="n"/>
      <c r="FT52" s="302" t="n"/>
      <c r="FU52" s="302" t="n"/>
      <c r="FV52" s="302" t="n"/>
      <c r="FW52" s="302" t="n"/>
      <c r="FX52" s="302" t="n"/>
      <c r="FY52" s="302" t="n"/>
      <c r="FZ52" s="302" t="n"/>
      <c r="GA52" s="302" t="n"/>
      <c r="GB52" s="302" t="n"/>
      <c r="GC52" s="302" t="n"/>
      <c r="GD52" s="302" t="n"/>
      <c r="GE52" s="302" t="n"/>
      <c r="GF52" s="302" t="n"/>
      <c r="GG52" s="302" t="n"/>
      <c r="GH52" s="302" t="n"/>
      <c r="GI52" s="302" t="n"/>
      <c r="GJ52" s="302" t="n"/>
      <c r="GK52" s="302" t="n"/>
      <c r="GL52" s="302" t="n"/>
      <c r="GM52" s="302" t="n"/>
      <c r="GN52" s="302" t="n"/>
      <c r="GO52" s="302" t="n"/>
      <c r="GP52" s="302" t="n"/>
      <c r="GQ52" s="302" t="n"/>
      <c r="GR52" s="72" t="n"/>
      <c r="GS52" s="72" t="n"/>
      <c r="GT52" s="72" t="n"/>
      <c r="GU52" s="72" t="n"/>
    </row>
    <row r="53" ht="15.75" customHeight="1" s="371">
      <c r="A53" s="295">
        <f>IF(PRESUPUESTO!A65="","",PRESUPUESTO!A65)</f>
        <v/>
      </c>
      <c r="B53" s="63">
        <f>PRESUPUESTO!A48</f>
        <v/>
      </c>
      <c r="C53" s="63">
        <f>PRESUPUESTO!A56</f>
        <v/>
      </c>
      <c r="D53" s="42">
        <f>IF(PRESUPUESTO!B65="","",PRESUPUESTO!B65)</f>
        <v/>
      </c>
      <c r="E53" s="298">
        <f>IF(PRESUPUESTO!G65="",0,PRESUPUESTO!G65)</f>
        <v/>
      </c>
      <c r="F53" s="299" t="n">
        <v>46374</v>
      </c>
      <c r="G53" s="299" t="n">
        <v>46470</v>
      </c>
      <c r="H53" s="295">
        <f>IF(OR(F53="",G53=""),"",G53-F53+1)</f>
        <v/>
      </c>
      <c r="I53" s="300" t="n">
        <v>0</v>
      </c>
      <c r="J53" s="301" t="inlineStr">
        <is>
          <t>Planeado</t>
        </is>
      </c>
      <c r="K53" s="302" t="n"/>
      <c r="L53" s="302" t="n"/>
      <c r="M53" s="302" t="n"/>
      <c r="N53" s="302" t="n"/>
      <c r="O53" s="302" t="n"/>
      <c r="P53" s="302" t="n"/>
      <c r="Q53" s="302" t="n"/>
      <c r="R53" s="302" t="n"/>
      <c r="S53" s="302" t="n"/>
      <c r="T53" s="302" t="n"/>
      <c r="U53" s="302" t="n"/>
      <c r="V53" s="302" t="n"/>
      <c r="W53" s="302" t="n"/>
      <c r="X53" s="302" t="n"/>
      <c r="Y53" s="302" t="n"/>
      <c r="Z53" s="302" t="n"/>
      <c r="AA53" s="302" t="n"/>
      <c r="AB53" s="302" t="n"/>
      <c r="AC53" s="302" t="n"/>
      <c r="AD53" s="302" t="n"/>
      <c r="AE53" s="302" t="n"/>
      <c r="AF53" s="302" t="n"/>
      <c r="AG53" s="302" t="n"/>
      <c r="AH53" s="302" t="n"/>
      <c r="AI53" s="302" t="n"/>
      <c r="AJ53" s="302" t="n"/>
      <c r="AK53" s="302" t="n"/>
      <c r="AL53" s="302" t="n"/>
      <c r="AM53" s="302" t="n"/>
      <c r="AN53" s="302" t="n"/>
      <c r="AO53" s="302" t="n"/>
      <c r="AP53" s="302" t="n"/>
      <c r="AQ53" s="302" t="n"/>
      <c r="AR53" s="302" t="n"/>
      <c r="AS53" s="302" t="n"/>
      <c r="AT53" s="302" t="n"/>
      <c r="AU53" s="302" t="n"/>
      <c r="AV53" s="302" t="n"/>
      <c r="AW53" s="302" t="n"/>
      <c r="AX53" s="302" t="n"/>
      <c r="AY53" s="302" t="n"/>
      <c r="AZ53" s="302" t="n"/>
      <c r="BA53" s="302" t="n"/>
      <c r="BB53" s="302" t="n"/>
      <c r="BC53" s="302" t="n"/>
      <c r="BD53" s="302" t="n"/>
      <c r="BE53" s="302" t="n"/>
      <c r="BF53" s="302" t="n"/>
      <c r="BG53" s="302" t="n"/>
      <c r="BH53" s="302" t="n"/>
      <c r="BI53" s="302" t="n"/>
      <c r="BJ53" s="302" t="n"/>
      <c r="BK53" s="302" t="n"/>
      <c r="BL53" s="302" t="n"/>
      <c r="BM53" s="302" t="n"/>
      <c r="BN53" s="302" t="n"/>
      <c r="BO53" s="302" t="n"/>
      <c r="BP53" s="302" t="n"/>
      <c r="BQ53" s="302" t="n"/>
      <c r="BR53" s="302" t="n"/>
      <c r="BS53" s="302" t="n"/>
      <c r="BT53" s="302" t="n"/>
      <c r="BU53" s="302" t="n"/>
      <c r="BV53" s="302" t="n"/>
      <c r="BW53" s="302" t="n"/>
      <c r="BX53" s="302" t="n"/>
      <c r="BY53" s="302" t="n"/>
      <c r="BZ53" s="302" t="n"/>
      <c r="CA53" s="302" t="n"/>
      <c r="CB53" s="302" t="n"/>
      <c r="CC53" s="302" t="n"/>
      <c r="CD53" s="302" t="n"/>
      <c r="CE53" s="302" t="n"/>
      <c r="CF53" s="302" t="n"/>
      <c r="CG53" s="302" t="n"/>
      <c r="CH53" s="302" t="n"/>
      <c r="CI53" s="302" t="n"/>
      <c r="CJ53" s="302" t="n"/>
      <c r="CK53" s="302" t="n"/>
      <c r="CL53" s="302" t="n"/>
      <c r="CM53" s="302" t="n"/>
      <c r="CN53" s="302" t="n"/>
      <c r="CO53" s="302" t="n"/>
      <c r="CP53" s="302" t="n"/>
      <c r="CQ53" s="302" t="n"/>
      <c r="CR53" s="302" t="n"/>
      <c r="CS53" s="302" t="n"/>
      <c r="CT53" s="302" t="n"/>
      <c r="CU53" s="302" t="n"/>
      <c r="CV53" s="302" t="n"/>
      <c r="CW53" s="302" t="n"/>
      <c r="CX53" s="302" t="n"/>
      <c r="CY53" s="302" t="n"/>
      <c r="CZ53" s="302" t="n"/>
      <c r="DA53" s="302" t="n"/>
      <c r="DB53" s="302" t="n"/>
      <c r="DC53" s="302" t="n"/>
      <c r="DD53" s="302" t="n"/>
      <c r="DE53" s="302" t="n"/>
      <c r="DF53" s="302" t="n"/>
      <c r="DG53" s="302" t="n"/>
      <c r="DH53" s="302" t="n"/>
      <c r="DI53" s="302" t="n"/>
      <c r="DJ53" s="302" t="n"/>
      <c r="DK53" s="302" t="n"/>
      <c r="DL53" s="302" t="n"/>
      <c r="DM53" s="302" t="n"/>
      <c r="DN53" s="302" t="n"/>
      <c r="DO53" s="302" t="n"/>
      <c r="DP53" s="302" t="n"/>
      <c r="DQ53" s="302" t="n"/>
      <c r="DR53" s="302" t="n"/>
      <c r="DS53" s="302" t="n"/>
      <c r="DT53" s="302" t="n"/>
      <c r="DU53" s="302" t="n"/>
      <c r="DV53" s="302" t="n"/>
      <c r="DW53" s="302" t="n"/>
      <c r="DX53" s="302" t="n"/>
      <c r="DY53" s="302" t="n"/>
      <c r="DZ53" s="302" t="n"/>
      <c r="EA53" s="302" t="n"/>
      <c r="EB53" s="302" t="n"/>
      <c r="EC53" s="302" t="n"/>
      <c r="ED53" s="302" t="n"/>
      <c r="EE53" s="302" t="n"/>
      <c r="EF53" s="302" t="n"/>
      <c r="EG53" s="302" t="n"/>
      <c r="EH53" s="302" t="n"/>
      <c r="EI53" s="302" t="n"/>
      <c r="EJ53" s="302" t="n"/>
      <c r="EK53" s="302" t="n"/>
      <c r="EL53" s="302" t="n"/>
      <c r="EM53" s="302" t="n"/>
      <c r="EN53" s="302" t="n"/>
      <c r="EO53" s="302" t="n"/>
      <c r="EP53" s="302" t="n"/>
      <c r="EQ53" s="302" t="n"/>
      <c r="ER53" s="302" t="n"/>
      <c r="ES53" s="302" t="n"/>
      <c r="ET53" s="302" t="n"/>
      <c r="EU53" s="302" t="n"/>
      <c r="EV53" s="302" t="n"/>
      <c r="EW53" s="302" t="n"/>
      <c r="EX53" s="302" t="n"/>
      <c r="EY53" s="302" t="n"/>
      <c r="EZ53" s="302" t="n"/>
      <c r="FA53" s="302" t="n"/>
      <c r="FB53" s="302" t="n"/>
      <c r="FC53" s="302" t="n"/>
      <c r="FD53" s="302" t="n"/>
      <c r="FE53" s="302" t="n"/>
      <c r="FF53" s="302" t="n"/>
      <c r="FG53" s="302" t="n"/>
      <c r="FH53" s="302" t="n"/>
      <c r="FI53" s="302" t="n"/>
      <c r="FJ53" s="302" t="n"/>
      <c r="FK53" s="302" t="n"/>
      <c r="FL53" s="302" t="n"/>
      <c r="FM53" s="302" t="n"/>
      <c r="FN53" s="302" t="n"/>
      <c r="FO53" s="302" t="n"/>
      <c r="FP53" s="302" t="n"/>
      <c r="FQ53" s="302" t="n"/>
      <c r="FR53" s="302" t="n"/>
      <c r="FS53" s="302" t="n"/>
      <c r="FT53" s="302" t="n"/>
      <c r="FU53" s="302" t="n"/>
      <c r="FV53" s="302" t="n"/>
      <c r="FW53" s="302" t="n"/>
      <c r="FX53" s="302" t="n"/>
      <c r="FY53" s="302" t="n"/>
      <c r="FZ53" s="302" t="n"/>
      <c r="GA53" s="302" t="n"/>
      <c r="GB53" s="302" t="n"/>
      <c r="GC53" s="302" t="n"/>
      <c r="GD53" s="302" t="n"/>
      <c r="GE53" s="302" t="n"/>
      <c r="GF53" s="302" t="n"/>
      <c r="GG53" s="302" t="n"/>
      <c r="GH53" s="302" t="n"/>
      <c r="GI53" s="302" t="n"/>
      <c r="GJ53" s="302" t="n"/>
      <c r="GK53" s="302" t="n"/>
      <c r="GL53" s="302" t="n"/>
      <c r="GM53" s="302" t="n"/>
      <c r="GN53" s="302" t="n"/>
      <c r="GO53" s="302" t="n"/>
      <c r="GP53" s="302" t="n"/>
      <c r="GQ53" s="302" t="n"/>
      <c r="GR53" s="72" t="n"/>
      <c r="GS53" s="72" t="n"/>
      <c r="GT53" s="72" t="n"/>
      <c r="GU53" s="72" t="n"/>
    </row>
    <row r="54" ht="15.75" customHeight="1" s="371">
      <c r="A54" s="295">
        <f>IF(PRESUPUESTO!A66="","",PRESUPUESTO!A66)</f>
        <v/>
      </c>
      <c r="B54" s="63">
        <f>PRESUPUESTO!A48</f>
        <v/>
      </c>
      <c r="C54" s="63">
        <f>PRESUPUESTO!A56</f>
        <v/>
      </c>
      <c r="D54" s="42">
        <f>IF(PRESUPUESTO!B66="","",PRESUPUESTO!B66)</f>
        <v/>
      </c>
      <c r="E54" s="298">
        <f>IF(PRESUPUESTO!G66="",0,PRESUPUESTO!G66)</f>
        <v/>
      </c>
      <c r="F54" s="299" t="n">
        <v>46377</v>
      </c>
      <c r="G54" s="299" t="n">
        <v>46475</v>
      </c>
      <c r="H54" s="295">
        <f>IF(OR(F54="",G54=""),"",G54-F54+1)</f>
        <v/>
      </c>
      <c r="I54" s="300" t="n">
        <v>0</v>
      </c>
      <c r="J54" s="301" t="inlineStr">
        <is>
          <t>Planeado</t>
        </is>
      </c>
      <c r="K54" s="302" t="n"/>
      <c r="L54" s="302" t="n"/>
      <c r="M54" s="302" t="n"/>
      <c r="N54" s="302" t="n"/>
      <c r="O54" s="302" t="n"/>
      <c r="P54" s="302" t="n"/>
      <c r="Q54" s="302" t="n"/>
      <c r="R54" s="302" t="n"/>
      <c r="S54" s="302" t="n"/>
      <c r="T54" s="302" t="n"/>
      <c r="U54" s="302" t="n"/>
      <c r="V54" s="302" t="n"/>
      <c r="W54" s="302" t="n"/>
      <c r="X54" s="302" t="n"/>
      <c r="Y54" s="302" t="n"/>
      <c r="Z54" s="302" t="n"/>
      <c r="AA54" s="302" t="n"/>
      <c r="AB54" s="302" t="n"/>
      <c r="AC54" s="302" t="n"/>
      <c r="AD54" s="302" t="n"/>
      <c r="AE54" s="302" t="n"/>
      <c r="AF54" s="302" t="n"/>
      <c r="AG54" s="302" t="n"/>
      <c r="AH54" s="302" t="n"/>
      <c r="AI54" s="302" t="n"/>
      <c r="AJ54" s="302" t="n"/>
      <c r="AK54" s="302" t="n"/>
      <c r="AL54" s="302" t="n"/>
      <c r="AM54" s="302" t="n"/>
      <c r="AN54" s="302" t="n"/>
      <c r="AO54" s="302" t="n"/>
      <c r="AP54" s="302" t="n"/>
      <c r="AQ54" s="302" t="n"/>
      <c r="AR54" s="302" t="n"/>
      <c r="AS54" s="302" t="n"/>
      <c r="AT54" s="302" t="n"/>
      <c r="AU54" s="302" t="n"/>
      <c r="AV54" s="302" t="n"/>
      <c r="AW54" s="302" t="n"/>
      <c r="AX54" s="302" t="n"/>
      <c r="AY54" s="302" t="n"/>
      <c r="AZ54" s="302" t="n"/>
      <c r="BA54" s="302" t="n"/>
      <c r="BB54" s="302" t="n"/>
      <c r="BC54" s="302" t="n"/>
      <c r="BD54" s="302" t="n"/>
      <c r="BE54" s="302" t="n"/>
      <c r="BF54" s="302" t="n"/>
      <c r="BG54" s="302" t="n"/>
      <c r="BH54" s="302" t="n"/>
      <c r="BI54" s="302" t="n"/>
      <c r="BJ54" s="302" t="n"/>
      <c r="BK54" s="302" t="n"/>
      <c r="BL54" s="302" t="n"/>
      <c r="BM54" s="302" t="n"/>
      <c r="BN54" s="302" t="n"/>
      <c r="BO54" s="302" t="n"/>
      <c r="BP54" s="302" t="n"/>
      <c r="BQ54" s="302" t="n"/>
      <c r="BR54" s="302" t="n"/>
      <c r="BS54" s="302" t="n"/>
      <c r="BT54" s="302" t="n"/>
      <c r="BU54" s="302" t="n"/>
      <c r="BV54" s="302" t="n"/>
      <c r="BW54" s="302" t="n"/>
      <c r="BX54" s="302" t="n"/>
      <c r="BY54" s="302" t="n"/>
      <c r="BZ54" s="302" t="n"/>
      <c r="CA54" s="302" t="n"/>
      <c r="CB54" s="302" t="n"/>
      <c r="CC54" s="302" t="n"/>
      <c r="CD54" s="302" t="n"/>
      <c r="CE54" s="302" t="n"/>
      <c r="CF54" s="302" t="n"/>
      <c r="CG54" s="302" t="n"/>
      <c r="CH54" s="302" t="n"/>
      <c r="CI54" s="302" t="n"/>
      <c r="CJ54" s="302" t="n"/>
      <c r="CK54" s="302" t="n"/>
      <c r="CL54" s="302" t="n"/>
      <c r="CM54" s="302" t="n"/>
      <c r="CN54" s="302" t="n"/>
      <c r="CO54" s="302" t="n"/>
      <c r="CP54" s="302" t="n"/>
      <c r="CQ54" s="302" t="n"/>
      <c r="CR54" s="302" t="n"/>
      <c r="CS54" s="302" t="n"/>
      <c r="CT54" s="302" t="n"/>
      <c r="CU54" s="302" t="n"/>
      <c r="CV54" s="302" t="n"/>
      <c r="CW54" s="302" t="n"/>
      <c r="CX54" s="302" t="n"/>
      <c r="CY54" s="302" t="n"/>
      <c r="CZ54" s="302" t="n"/>
      <c r="DA54" s="302" t="n"/>
      <c r="DB54" s="302" t="n"/>
      <c r="DC54" s="302" t="n"/>
      <c r="DD54" s="302" t="n"/>
      <c r="DE54" s="302" t="n"/>
      <c r="DF54" s="302" t="n"/>
      <c r="DG54" s="302" t="n"/>
      <c r="DH54" s="302" t="n"/>
      <c r="DI54" s="302" t="n"/>
      <c r="DJ54" s="302" t="n"/>
      <c r="DK54" s="302" t="n"/>
      <c r="DL54" s="302" t="n"/>
      <c r="DM54" s="302" t="n"/>
      <c r="DN54" s="302" t="n"/>
      <c r="DO54" s="302" t="n"/>
      <c r="DP54" s="302" t="n"/>
      <c r="DQ54" s="302" t="n"/>
      <c r="DR54" s="302" t="n"/>
      <c r="DS54" s="302" t="n"/>
      <c r="DT54" s="302" t="n"/>
      <c r="DU54" s="302" t="n"/>
      <c r="DV54" s="302" t="n"/>
      <c r="DW54" s="302" t="n"/>
      <c r="DX54" s="302" t="n"/>
      <c r="DY54" s="302" t="n"/>
      <c r="DZ54" s="302" t="n"/>
      <c r="EA54" s="302" t="n"/>
      <c r="EB54" s="302" t="n"/>
      <c r="EC54" s="302" t="n"/>
      <c r="ED54" s="302" t="n"/>
      <c r="EE54" s="302" t="n"/>
      <c r="EF54" s="302" t="n"/>
      <c r="EG54" s="302" t="n"/>
      <c r="EH54" s="302" t="n"/>
      <c r="EI54" s="302" t="n"/>
      <c r="EJ54" s="302" t="n"/>
      <c r="EK54" s="302" t="n"/>
      <c r="EL54" s="302" t="n"/>
      <c r="EM54" s="302" t="n"/>
      <c r="EN54" s="302" t="n"/>
      <c r="EO54" s="302" t="n"/>
      <c r="EP54" s="302" t="n"/>
      <c r="EQ54" s="302" t="n"/>
      <c r="ER54" s="302" t="n"/>
      <c r="ES54" s="302" t="n"/>
      <c r="ET54" s="302" t="n"/>
      <c r="EU54" s="302" t="n"/>
      <c r="EV54" s="302" t="n"/>
      <c r="EW54" s="302" t="n"/>
      <c r="EX54" s="302" t="n"/>
      <c r="EY54" s="302" t="n"/>
      <c r="EZ54" s="302" t="n"/>
      <c r="FA54" s="302" t="n"/>
      <c r="FB54" s="302" t="n"/>
      <c r="FC54" s="302" t="n"/>
      <c r="FD54" s="302" t="n"/>
      <c r="FE54" s="302" t="n"/>
      <c r="FF54" s="302" t="n"/>
      <c r="FG54" s="302" t="n"/>
      <c r="FH54" s="302" t="n"/>
      <c r="FI54" s="302" t="n"/>
      <c r="FJ54" s="302" t="n"/>
      <c r="FK54" s="302" t="n"/>
      <c r="FL54" s="302" t="n"/>
      <c r="FM54" s="302" t="n"/>
      <c r="FN54" s="302" t="n"/>
      <c r="FO54" s="302" t="n"/>
      <c r="FP54" s="302" t="n"/>
      <c r="FQ54" s="302" t="n"/>
      <c r="FR54" s="302" t="n"/>
      <c r="FS54" s="302" t="n"/>
      <c r="FT54" s="302" t="n"/>
      <c r="FU54" s="302" t="n"/>
      <c r="FV54" s="302" t="n"/>
      <c r="FW54" s="302" t="n"/>
      <c r="FX54" s="302" t="n"/>
      <c r="FY54" s="302" t="n"/>
      <c r="FZ54" s="302" t="n"/>
      <c r="GA54" s="302" t="n"/>
      <c r="GB54" s="302" t="n"/>
      <c r="GC54" s="302" t="n"/>
      <c r="GD54" s="302" t="n"/>
      <c r="GE54" s="302" t="n"/>
      <c r="GF54" s="302" t="n"/>
      <c r="GG54" s="302" t="n"/>
      <c r="GH54" s="302" t="n"/>
      <c r="GI54" s="302" t="n"/>
      <c r="GJ54" s="302" t="n"/>
      <c r="GK54" s="302" t="n"/>
      <c r="GL54" s="302" t="n"/>
      <c r="GM54" s="302" t="n"/>
      <c r="GN54" s="302" t="n"/>
      <c r="GO54" s="302" t="n"/>
      <c r="GP54" s="302" t="n"/>
      <c r="GQ54" s="302" t="n"/>
      <c r="GR54" s="72" t="n"/>
      <c r="GS54" s="72" t="n"/>
      <c r="GT54" s="72" t="n"/>
      <c r="GU54" s="72" t="n"/>
    </row>
    <row r="55" ht="15.75" customHeight="1" s="371">
      <c r="A55" s="295">
        <f>IF(PRESUPUESTO!A68="","",PRESUPUESTO!A68)</f>
        <v/>
      </c>
      <c r="B55" s="63">
        <f>PRESUPUESTO!A48</f>
        <v/>
      </c>
      <c r="C55" s="63">
        <f>PRESUPUESTO!A67</f>
        <v/>
      </c>
      <c r="D55" s="42">
        <f>IF(PRESUPUESTO!B68="","",PRESUPUESTO!B68)</f>
        <v/>
      </c>
      <c r="E55" s="298">
        <f>IF(PRESUPUESTO!G68="",0,PRESUPUESTO!G68)</f>
        <v/>
      </c>
      <c r="F55" s="299" t="n">
        <v>46380</v>
      </c>
      <c r="G55" s="299" t="n">
        <v>46480</v>
      </c>
      <c r="H55" s="295">
        <f>IF(OR(F55="",G55=""),"",G55-F55+1)</f>
        <v/>
      </c>
      <c r="I55" s="300" t="n">
        <v>0</v>
      </c>
      <c r="J55" s="301" t="inlineStr">
        <is>
          <t>Planeado</t>
        </is>
      </c>
      <c r="K55" s="302" t="n"/>
      <c r="L55" s="302" t="n"/>
      <c r="M55" s="302" t="n"/>
      <c r="N55" s="302" t="n"/>
      <c r="O55" s="302" t="n"/>
      <c r="P55" s="302" t="n"/>
      <c r="Q55" s="302" t="n"/>
      <c r="R55" s="302" t="n"/>
      <c r="S55" s="302" t="n"/>
      <c r="T55" s="302" t="n"/>
      <c r="U55" s="302" t="n"/>
      <c r="V55" s="302" t="n"/>
      <c r="W55" s="302" t="n"/>
      <c r="X55" s="302" t="n"/>
      <c r="Y55" s="302" t="n"/>
      <c r="Z55" s="302" t="n"/>
      <c r="AA55" s="302" t="n"/>
      <c r="AB55" s="302" t="n"/>
      <c r="AC55" s="302" t="n"/>
      <c r="AD55" s="302" t="n"/>
      <c r="AE55" s="302" t="n"/>
      <c r="AF55" s="302" t="n"/>
      <c r="AG55" s="302" t="n"/>
      <c r="AH55" s="302" t="n"/>
      <c r="AI55" s="302" t="n"/>
      <c r="AJ55" s="302" t="n"/>
      <c r="AK55" s="302" t="n"/>
      <c r="AL55" s="302" t="n"/>
      <c r="AM55" s="302" t="n"/>
      <c r="AN55" s="302" t="n"/>
      <c r="AO55" s="302" t="n"/>
      <c r="AP55" s="302" t="n"/>
      <c r="AQ55" s="302" t="n"/>
      <c r="AR55" s="302" t="n"/>
      <c r="AS55" s="302" t="n"/>
      <c r="AT55" s="302" t="n"/>
      <c r="AU55" s="302" t="n"/>
      <c r="AV55" s="302" t="n"/>
      <c r="AW55" s="302" t="n"/>
      <c r="AX55" s="302" t="n"/>
      <c r="AY55" s="302" t="n"/>
      <c r="AZ55" s="302" t="n"/>
      <c r="BA55" s="302" t="n"/>
      <c r="BB55" s="302" t="n"/>
      <c r="BC55" s="302" t="n"/>
      <c r="BD55" s="302" t="n"/>
      <c r="BE55" s="302" t="n"/>
      <c r="BF55" s="302" t="n"/>
      <c r="BG55" s="302" t="n"/>
      <c r="BH55" s="302" t="n"/>
      <c r="BI55" s="302" t="n"/>
      <c r="BJ55" s="302" t="n"/>
      <c r="BK55" s="302" t="n"/>
      <c r="BL55" s="302" t="n"/>
      <c r="BM55" s="302" t="n"/>
      <c r="BN55" s="302" t="n"/>
      <c r="BO55" s="302" t="n"/>
      <c r="BP55" s="302" t="n"/>
      <c r="BQ55" s="302" t="n"/>
      <c r="BR55" s="302" t="n"/>
      <c r="BS55" s="302" t="n"/>
      <c r="BT55" s="302" t="n"/>
      <c r="BU55" s="302" t="n"/>
      <c r="BV55" s="302" t="n"/>
      <c r="BW55" s="302" t="n"/>
      <c r="BX55" s="302" t="n"/>
      <c r="BY55" s="302" t="n"/>
      <c r="BZ55" s="302" t="n"/>
      <c r="CA55" s="302" t="n"/>
      <c r="CB55" s="302" t="n"/>
      <c r="CC55" s="302" t="n"/>
      <c r="CD55" s="302" t="n"/>
      <c r="CE55" s="302" t="n"/>
      <c r="CF55" s="302" t="n"/>
      <c r="CG55" s="302" t="n"/>
      <c r="CH55" s="302" t="n"/>
      <c r="CI55" s="302" t="n"/>
      <c r="CJ55" s="302" t="n"/>
      <c r="CK55" s="302" t="n"/>
      <c r="CL55" s="302" t="n"/>
      <c r="CM55" s="302" t="n"/>
      <c r="CN55" s="302" t="n"/>
      <c r="CO55" s="302" t="n"/>
      <c r="CP55" s="302" t="n"/>
      <c r="CQ55" s="302" t="n"/>
      <c r="CR55" s="302" t="n"/>
      <c r="CS55" s="302" t="n"/>
      <c r="CT55" s="302" t="n"/>
      <c r="CU55" s="302" t="n"/>
      <c r="CV55" s="302" t="n"/>
      <c r="CW55" s="302" t="n"/>
      <c r="CX55" s="302" t="n"/>
      <c r="CY55" s="302" t="n"/>
      <c r="CZ55" s="302" t="n"/>
      <c r="DA55" s="302" t="n"/>
      <c r="DB55" s="302" t="n"/>
      <c r="DC55" s="302" t="n"/>
      <c r="DD55" s="302" t="n"/>
      <c r="DE55" s="302" t="n"/>
      <c r="DF55" s="302" t="n"/>
      <c r="DG55" s="302" t="n"/>
      <c r="DH55" s="302" t="n"/>
      <c r="DI55" s="302" t="n"/>
      <c r="DJ55" s="302" t="n"/>
      <c r="DK55" s="302" t="n"/>
      <c r="DL55" s="302" t="n"/>
      <c r="DM55" s="302" t="n"/>
      <c r="DN55" s="302" t="n"/>
      <c r="DO55" s="302" t="n"/>
      <c r="DP55" s="302" t="n"/>
      <c r="DQ55" s="302" t="n"/>
      <c r="DR55" s="302" t="n"/>
      <c r="DS55" s="302" t="n"/>
      <c r="DT55" s="302" t="n"/>
      <c r="DU55" s="302" t="n"/>
      <c r="DV55" s="302" t="n"/>
      <c r="DW55" s="302" t="n"/>
      <c r="DX55" s="302" t="n"/>
      <c r="DY55" s="302" t="n"/>
      <c r="DZ55" s="302" t="n"/>
      <c r="EA55" s="302" t="n"/>
      <c r="EB55" s="302" t="n"/>
      <c r="EC55" s="302" t="n"/>
      <c r="ED55" s="302" t="n"/>
      <c r="EE55" s="302" t="n"/>
      <c r="EF55" s="302" t="n"/>
      <c r="EG55" s="302" t="n"/>
      <c r="EH55" s="302" t="n"/>
      <c r="EI55" s="302" t="n"/>
      <c r="EJ55" s="302" t="n"/>
      <c r="EK55" s="302" t="n"/>
      <c r="EL55" s="302" t="n"/>
      <c r="EM55" s="302" t="n"/>
      <c r="EN55" s="302" t="n"/>
      <c r="EO55" s="302" t="n"/>
      <c r="EP55" s="302" t="n"/>
      <c r="EQ55" s="302" t="n"/>
      <c r="ER55" s="302" t="n"/>
      <c r="ES55" s="302" t="n"/>
      <c r="ET55" s="302" t="n"/>
      <c r="EU55" s="302" t="n"/>
      <c r="EV55" s="302" t="n"/>
      <c r="EW55" s="302" t="n"/>
      <c r="EX55" s="302" t="n"/>
      <c r="EY55" s="302" t="n"/>
      <c r="EZ55" s="302" t="n"/>
      <c r="FA55" s="302" t="n"/>
      <c r="FB55" s="302" t="n"/>
      <c r="FC55" s="302" t="n"/>
      <c r="FD55" s="302" t="n"/>
      <c r="FE55" s="302" t="n"/>
      <c r="FF55" s="302" t="n"/>
      <c r="FG55" s="302" t="n"/>
      <c r="FH55" s="302" t="n"/>
      <c r="FI55" s="302" t="n"/>
      <c r="FJ55" s="302" t="n"/>
      <c r="FK55" s="302" t="n"/>
      <c r="FL55" s="302" t="n"/>
      <c r="FM55" s="302" t="n"/>
      <c r="FN55" s="302" t="n"/>
      <c r="FO55" s="302" t="n"/>
      <c r="FP55" s="302" t="n"/>
      <c r="FQ55" s="302" t="n"/>
      <c r="FR55" s="302" t="n"/>
      <c r="FS55" s="302" t="n"/>
      <c r="FT55" s="302" t="n"/>
      <c r="FU55" s="302" t="n"/>
      <c r="FV55" s="302" t="n"/>
      <c r="FW55" s="302" t="n"/>
      <c r="FX55" s="302" t="n"/>
      <c r="FY55" s="302" t="n"/>
      <c r="FZ55" s="302" t="n"/>
      <c r="GA55" s="302" t="n"/>
      <c r="GB55" s="302" t="n"/>
      <c r="GC55" s="302" t="n"/>
      <c r="GD55" s="302" t="n"/>
      <c r="GE55" s="302" t="n"/>
      <c r="GF55" s="302" t="n"/>
      <c r="GG55" s="302" t="n"/>
      <c r="GH55" s="302" t="n"/>
      <c r="GI55" s="302" t="n"/>
      <c r="GJ55" s="302" t="n"/>
      <c r="GK55" s="302" t="n"/>
      <c r="GL55" s="302" t="n"/>
      <c r="GM55" s="302" t="n"/>
      <c r="GN55" s="302" t="n"/>
      <c r="GO55" s="302" t="n"/>
      <c r="GP55" s="302" t="n"/>
      <c r="GQ55" s="302" t="n"/>
      <c r="GR55" s="72" t="n"/>
      <c r="GS55" s="72" t="n"/>
      <c r="GT55" s="72" t="n"/>
      <c r="GU55" s="72" t="n"/>
    </row>
    <row r="56" ht="15.75" customHeight="1" s="371">
      <c r="A56" s="295">
        <f>IF(PRESUPUESTO!A69="","",PRESUPUESTO!A69)</f>
        <v/>
      </c>
      <c r="B56" s="63">
        <f>PRESUPUESTO!A48</f>
        <v/>
      </c>
      <c r="C56" s="63">
        <f>PRESUPUESTO!A67</f>
        <v/>
      </c>
      <c r="D56" s="42">
        <f>IF(PRESUPUESTO!B69="","",PRESUPUESTO!B69)</f>
        <v/>
      </c>
      <c r="E56" s="298">
        <f>IF(PRESUPUESTO!G69="",0,PRESUPUESTO!G69)</f>
        <v/>
      </c>
      <c r="F56" s="299" t="n">
        <v>46383</v>
      </c>
      <c r="G56" s="299" t="n">
        <v>46485</v>
      </c>
      <c r="H56" s="295">
        <f>IF(OR(F56="",G56=""),"",G56-F56+1)</f>
        <v/>
      </c>
      <c r="I56" s="300" t="n">
        <v>0</v>
      </c>
      <c r="J56" s="301" t="inlineStr">
        <is>
          <t>Planeado</t>
        </is>
      </c>
      <c r="K56" s="302" t="n"/>
      <c r="L56" s="302" t="n"/>
      <c r="M56" s="302" t="n"/>
      <c r="N56" s="302" t="n"/>
      <c r="O56" s="302" t="n"/>
      <c r="P56" s="302" t="n"/>
      <c r="Q56" s="302" t="n"/>
      <c r="R56" s="302" t="n"/>
      <c r="S56" s="302" t="n"/>
      <c r="T56" s="302" t="n"/>
      <c r="U56" s="302" t="n"/>
      <c r="V56" s="302" t="n"/>
      <c r="W56" s="302" t="n"/>
      <c r="X56" s="302" t="n"/>
      <c r="Y56" s="302" t="n"/>
      <c r="Z56" s="302" t="n"/>
      <c r="AA56" s="302" t="n"/>
      <c r="AB56" s="302" t="n"/>
      <c r="AC56" s="302" t="n"/>
      <c r="AD56" s="302" t="n"/>
      <c r="AE56" s="302" t="n"/>
      <c r="AF56" s="302" t="n"/>
      <c r="AG56" s="302" t="n"/>
      <c r="AH56" s="302" t="n"/>
      <c r="AI56" s="302" t="n"/>
      <c r="AJ56" s="302" t="n"/>
      <c r="AK56" s="302" t="n"/>
      <c r="AL56" s="302" t="n"/>
      <c r="AM56" s="302" t="n"/>
      <c r="AN56" s="302" t="n"/>
      <c r="AO56" s="302" t="n"/>
      <c r="AP56" s="302" t="n"/>
      <c r="AQ56" s="302" t="n"/>
      <c r="AR56" s="302" t="n"/>
      <c r="AS56" s="302" t="n"/>
      <c r="AT56" s="302" t="n"/>
      <c r="AU56" s="302" t="n"/>
      <c r="AV56" s="302" t="n"/>
      <c r="AW56" s="302" t="n"/>
      <c r="AX56" s="302" t="n"/>
      <c r="AY56" s="302" t="n"/>
      <c r="AZ56" s="302" t="n"/>
      <c r="BA56" s="302" t="n"/>
      <c r="BB56" s="302" t="n"/>
      <c r="BC56" s="302" t="n"/>
      <c r="BD56" s="302" t="n"/>
      <c r="BE56" s="302" t="n"/>
      <c r="BF56" s="302" t="n"/>
      <c r="BG56" s="302" t="n"/>
      <c r="BH56" s="302" t="n"/>
      <c r="BI56" s="302" t="n"/>
      <c r="BJ56" s="302" t="n"/>
      <c r="BK56" s="302" t="n"/>
      <c r="BL56" s="302" t="n"/>
      <c r="BM56" s="302" t="n"/>
      <c r="BN56" s="302" t="n"/>
      <c r="BO56" s="302" t="n"/>
      <c r="BP56" s="302" t="n"/>
      <c r="BQ56" s="302" t="n"/>
      <c r="BR56" s="302" t="n"/>
      <c r="BS56" s="302" t="n"/>
      <c r="BT56" s="302" t="n"/>
      <c r="BU56" s="302" t="n"/>
      <c r="BV56" s="302" t="n"/>
      <c r="BW56" s="302" t="n"/>
      <c r="BX56" s="302" t="n"/>
      <c r="BY56" s="302" t="n"/>
      <c r="BZ56" s="302" t="n"/>
      <c r="CA56" s="302" t="n"/>
      <c r="CB56" s="302" t="n"/>
      <c r="CC56" s="302" t="n"/>
      <c r="CD56" s="302" t="n"/>
      <c r="CE56" s="302" t="n"/>
      <c r="CF56" s="302" t="n"/>
      <c r="CG56" s="302" t="n"/>
      <c r="CH56" s="302" t="n"/>
      <c r="CI56" s="302" t="n"/>
      <c r="CJ56" s="302" t="n"/>
      <c r="CK56" s="302" t="n"/>
      <c r="CL56" s="302" t="n"/>
      <c r="CM56" s="302" t="n"/>
      <c r="CN56" s="302" t="n"/>
      <c r="CO56" s="302" t="n"/>
      <c r="CP56" s="302" t="n"/>
      <c r="CQ56" s="302" t="n"/>
      <c r="CR56" s="302" t="n"/>
      <c r="CS56" s="302" t="n"/>
      <c r="CT56" s="302" t="n"/>
      <c r="CU56" s="302" t="n"/>
      <c r="CV56" s="302" t="n"/>
      <c r="CW56" s="302" t="n"/>
      <c r="CX56" s="302" t="n"/>
      <c r="CY56" s="302" t="n"/>
      <c r="CZ56" s="302" t="n"/>
      <c r="DA56" s="302" t="n"/>
      <c r="DB56" s="302" t="n"/>
      <c r="DC56" s="302" t="n"/>
      <c r="DD56" s="302" t="n"/>
      <c r="DE56" s="302" t="n"/>
      <c r="DF56" s="302" t="n"/>
      <c r="DG56" s="302" t="n"/>
      <c r="DH56" s="302" t="n"/>
      <c r="DI56" s="302" t="n"/>
      <c r="DJ56" s="302" t="n"/>
      <c r="DK56" s="302" t="n"/>
      <c r="DL56" s="302" t="n"/>
      <c r="DM56" s="302" t="n"/>
      <c r="DN56" s="302" t="n"/>
      <c r="DO56" s="302" t="n"/>
      <c r="DP56" s="302" t="n"/>
      <c r="DQ56" s="302" t="n"/>
      <c r="DR56" s="302" t="n"/>
      <c r="DS56" s="302" t="n"/>
      <c r="DT56" s="302" t="n"/>
      <c r="DU56" s="302" t="n"/>
      <c r="DV56" s="302" t="n"/>
      <c r="DW56" s="302" t="n"/>
      <c r="DX56" s="302" t="n"/>
      <c r="DY56" s="302" t="n"/>
      <c r="DZ56" s="302" t="n"/>
      <c r="EA56" s="302" t="n"/>
      <c r="EB56" s="302" t="n"/>
      <c r="EC56" s="302" t="n"/>
      <c r="ED56" s="302" t="n"/>
      <c r="EE56" s="302" t="n"/>
      <c r="EF56" s="302" t="n"/>
      <c r="EG56" s="302" t="n"/>
      <c r="EH56" s="302" t="n"/>
      <c r="EI56" s="302" t="n"/>
      <c r="EJ56" s="302" t="n"/>
      <c r="EK56" s="302" t="n"/>
      <c r="EL56" s="302" t="n"/>
      <c r="EM56" s="302" t="n"/>
      <c r="EN56" s="302" t="n"/>
      <c r="EO56" s="302" t="n"/>
      <c r="EP56" s="302" t="n"/>
      <c r="EQ56" s="302" t="n"/>
      <c r="ER56" s="302" t="n"/>
      <c r="ES56" s="302" t="n"/>
      <c r="ET56" s="302" t="n"/>
      <c r="EU56" s="302" t="n"/>
      <c r="EV56" s="302" t="n"/>
      <c r="EW56" s="302" t="n"/>
      <c r="EX56" s="302" t="n"/>
      <c r="EY56" s="302" t="n"/>
      <c r="EZ56" s="302" t="n"/>
      <c r="FA56" s="302" t="n"/>
      <c r="FB56" s="302" t="n"/>
      <c r="FC56" s="302" t="n"/>
      <c r="FD56" s="302" t="n"/>
      <c r="FE56" s="302" t="n"/>
      <c r="FF56" s="302" t="n"/>
      <c r="FG56" s="302" t="n"/>
      <c r="FH56" s="302" t="n"/>
      <c r="FI56" s="302" t="n"/>
      <c r="FJ56" s="302" t="n"/>
      <c r="FK56" s="302" t="n"/>
      <c r="FL56" s="302" t="n"/>
      <c r="FM56" s="302" t="n"/>
      <c r="FN56" s="302" t="n"/>
      <c r="FO56" s="302" t="n"/>
      <c r="FP56" s="302" t="n"/>
      <c r="FQ56" s="302" t="n"/>
      <c r="FR56" s="302" t="n"/>
      <c r="FS56" s="302" t="n"/>
      <c r="FT56" s="302" t="n"/>
      <c r="FU56" s="302" t="n"/>
      <c r="FV56" s="302" t="n"/>
      <c r="FW56" s="302" t="n"/>
      <c r="FX56" s="302" t="n"/>
      <c r="FY56" s="302" t="n"/>
      <c r="FZ56" s="302" t="n"/>
      <c r="GA56" s="302" t="n"/>
      <c r="GB56" s="302" t="n"/>
      <c r="GC56" s="302" t="n"/>
      <c r="GD56" s="302" t="n"/>
      <c r="GE56" s="302" t="n"/>
      <c r="GF56" s="302" t="n"/>
      <c r="GG56" s="302" t="n"/>
      <c r="GH56" s="302" t="n"/>
      <c r="GI56" s="302" t="n"/>
      <c r="GJ56" s="302" t="n"/>
      <c r="GK56" s="302" t="n"/>
      <c r="GL56" s="302" t="n"/>
      <c r="GM56" s="302" t="n"/>
      <c r="GN56" s="302" t="n"/>
      <c r="GO56" s="302" t="n"/>
      <c r="GP56" s="302" t="n"/>
      <c r="GQ56" s="302" t="n"/>
      <c r="GR56" s="72" t="n"/>
      <c r="GS56" s="72" t="n"/>
      <c r="GT56" s="72" t="n"/>
      <c r="GU56" s="72" t="n"/>
    </row>
    <row r="57" ht="15.75" customHeight="1" s="371">
      <c r="A57" s="295">
        <f>IF(PRESUPUESTO!A70="","",PRESUPUESTO!A70)</f>
        <v/>
      </c>
      <c r="B57" s="63">
        <f>PRESUPUESTO!A48</f>
        <v/>
      </c>
      <c r="C57" s="63">
        <f>PRESUPUESTO!A67</f>
        <v/>
      </c>
      <c r="D57" s="42">
        <f>IF(PRESUPUESTO!B70="","",PRESUPUESTO!B70)</f>
        <v/>
      </c>
      <c r="E57" s="298">
        <f>IF(PRESUPUESTO!G70="",0,PRESUPUESTO!G70)</f>
        <v/>
      </c>
      <c r="F57" s="299" t="n">
        <v>46386</v>
      </c>
      <c r="G57" s="299" t="n">
        <v>46490</v>
      </c>
      <c r="H57" s="295">
        <f>IF(OR(F57="",G57=""),"",G57-F57+1)</f>
        <v/>
      </c>
      <c r="I57" s="300" t="n">
        <v>0</v>
      </c>
      <c r="J57" s="301" t="inlineStr">
        <is>
          <t>Planeado</t>
        </is>
      </c>
      <c r="K57" s="302" t="n"/>
      <c r="L57" s="302" t="n"/>
      <c r="M57" s="302" t="n"/>
      <c r="N57" s="302" t="n"/>
      <c r="O57" s="302" t="n"/>
      <c r="P57" s="302" t="n"/>
      <c r="Q57" s="302" t="n"/>
      <c r="R57" s="302" t="n"/>
      <c r="S57" s="302" t="n"/>
      <c r="T57" s="302" t="n"/>
      <c r="U57" s="302" t="n"/>
      <c r="V57" s="302" t="n"/>
      <c r="W57" s="302" t="n"/>
      <c r="X57" s="302" t="n"/>
      <c r="Y57" s="302" t="n"/>
      <c r="Z57" s="302" t="n"/>
      <c r="AA57" s="302" t="n"/>
      <c r="AB57" s="302" t="n"/>
      <c r="AC57" s="302" t="n"/>
      <c r="AD57" s="302" t="n"/>
      <c r="AE57" s="302" t="n"/>
      <c r="AF57" s="302" t="n"/>
      <c r="AG57" s="302" t="n"/>
      <c r="AH57" s="302" t="n"/>
      <c r="AI57" s="302" t="n"/>
      <c r="AJ57" s="302" t="n"/>
      <c r="AK57" s="302" t="n"/>
      <c r="AL57" s="302" t="n"/>
      <c r="AM57" s="302" t="n"/>
      <c r="AN57" s="302" t="n"/>
      <c r="AO57" s="302" t="n"/>
      <c r="AP57" s="302" t="n"/>
      <c r="AQ57" s="302" t="n"/>
      <c r="AR57" s="302" t="n"/>
      <c r="AS57" s="302" t="n"/>
      <c r="AT57" s="302" t="n"/>
      <c r="AU57" s="302" t="n"/>
      <c r="AV57" s="302" t="n"/>
      <c r="AW57" s="302" t="n"/>
      <c r="AX57" s="302" t="n"/>
      <c r="AY57" s="302" t="n"/>
      <c r="AZ57" s="302" t="n"/>
      <c r="BA57" s="302" t="n"/>
      <c r="BB57" s="302" t="n"/>
      <c r="BC57" s="302" t="n"/>
      <c r="BD57" s="302" t="n"/>
      <c r="BE57" s="302" t="n"/>
      <c r="BF57" s="302" t="n"/>
      <c r="BG57" s="302" t="n"/>
      <c r="BH57" s="302" t="n"/>
      <c r="BI57" s="302" t="n"/>
      <c r="BJ57" s="302" t="n"/>
      <c r="BK57" s="302" t="n"/>
      <c r="BL57" s="302" t="n"/>
      <c r="BM57" s="302" t="n"/>
      <c r="BN57" s="302" t="n"/>
      <c r="BO57" s="302" t="n"/>
      <c r="BP57" s="302" t="n"/>
      <c r="BQ57" s="302" t="n"/>
      <c r="BR57" s="302" t="n"/>
      <c r="BS57" s="302" t="n"/>
      <c r="BT57" s="302" t="n"/>
      <c r="BU57" s="302" t="n"/>
      <c r="BV57" s="302" t="n"/>
      <c r="BW57" s="302" t="n"/>
      <c r="BX57" s="302" t="n"/>
      <c r="BY57" s="302" t="n"/>
      <c r="BZ57" s="302" t="n"/>
      <c r="CA57" s="302" t="n"/>
      <c r="CB57" s="302" t="n"/>
      <c r="CC57" s="302" t="n"/>
      <c r="CD57" s="302" t="n"/>
      <c r="CE57" s="302" t="n"/>
      <c r="CF57" s="302" t="n"/>
      <c r="CG57" s="302" t="n"/>
      <c r="CH57" s="302" t="n"/>
      <c r="CI57" s="302" t="n"/>
      <c r="CJ57" s="302" t="n"/>
      <c r="CK57" s="302" t="n"/>
      <c r="CL57" s="302" t="n"/>
      <c r="CM57" s="302" t="n"/>
      <c r="CN57" s="302" t="n"/>
      <c r="CO57" s="302" t="n"/>
      <c r="CP57" s="302" t="n"/>
      <c r="CQ57" s="302" t="n"/>
      <c r="CR57" s="302" t="n"/>
      <c r="CS57" s="302" t="n"/>
      <c r="CT57" s="302" t="n"/>
      <c r="CU57" s="302" t="n"/>
      <c r="CV57" s="302" t="n"/>
      <c r="CW57" s="302" t="n"/>
      <c r="CX57" s="302" t="n"/>
      <c r="CY57" s="302" t="n"/>
      <c r="CZ57" s="302" t="n"/>
      <c r="DA57" s="302" t="n"/>
      <c r="DB57" s="302" t="n"/>
      <c r="DC57" s="302" t="n"/>
      <c r="DD57" s="302" t="n"/>
      <c r="DE57" s="302" t="n"/>
      <c r="DF57" s="302" t="n"/>
      <c r="DG57" s="302" t="n"/>
      <c r="DH57" s="302" t="n"/>
      <c r="DI57" s="302" t="n"/>
      <c r="DJ57" s="302" t="n"/>
      <c r="DK57" s="302" t="n"/>
      <c r="DL57" s="302" t="n"/>
      <c r="DM57" s="302" t="n"/>
      <c r="DN57" s="302" t="n"/>
      <c r="DO57" s="302" t="n"/>
      <c r="DP57" s="302" t="n"/>
      <c r="DQ57" s="302" t="n"/>
      <c r="DR57" s="302" t="n"/>
      <c r="DS57" s="302" t="n"/>
      <c r="DT57" s="302" t="n"/>
      <c r="DU57" s="302" t="n"/>
      <c r="DV57" s="302" t="n"/>
      <c r="DW57" s="302" t="n"/>
      <c r="DX57" s="302" t="n"/>
      <c r="DY57" s="302" t="n"/>
      <c r="DZ57" s="302" t="n"/>
      <c r="EA57" s="302" t="n"/>
      <c r="EB57" s="302" t="n"/>
      <c r="EC57" s="302" t="n"/>
      <c r="ED57" s="302" t="n"/>
      <c r="EE57" s="302" t="n"/>
      <c r="EF57" s="302" t="n"/>
      <c r="EG57" s="302" t="n"/>
      <c r="EH57" s="302" t="n"/>
      <c r="EI57" s="302" t="n"/>
      <c r="EJ57" s="302" t="n"/>
      <c r="EK57" s="302" t="n"/>
      <c r="EL57" s="302" t="n"/>
      <c r="EM57" s="302" t="n"/>
      <c r="EN57" s="302" t="n"/>
      <c r="EO57" s="302" t="n"/>
      <c r="EP57" s="302" t="n"/>
      <c r="EQ57" s="302" t="n"/>
      <c r="ER57" s="302" t="n"/>
      <c r="ES57" s="302" t="n"/>
      <c r="ET57" s="302" t="n"/>
      <c r="EU57" s="302" t="n"/>
      <c r="EV57" s="302" t="n"/>
      <c r="EW57" s="302" t="n"/>
      <c r="EX57" s="302" t="n"/>
      <c r="EY57" s="302" t="n"/>
      <c r="EZ57" s="302" t="n"/>
      <c r="FA57" s="302" t="n"/>
      <c r="FB57" s="302" t="n"/>
      <c r="FC57" s="302" t="n"/>
      <c r="FD57" s="302" t="n"/>
      <c r="FE57" s="302" t="n"/>
      <c r="FF57" s="302" t="n"/>
      <c r="FG57" s="302" t="n"/>
      <c r="FH57" s="302" t="n"/>
      <c r="FI57" s="302" t="n"/>
      <c r="FJ57" s="302" t="n"/>
      <c r="FK57" s="302" t="n"/>
      <c r="FL57" s="302" t="n"/>
      <c r="FM57" s="302" t="n"/>
      <c r="FN57" s="302" t="n"/>
      <c r="FO57" s="302" t="n"/>
      <c r="FP57" s="302" t="n"/>
      <c r="FQ57" s="302" t="n"/>
      <c r="FR57" s="302" t="n"/>
      <c r="FS57" s="302" t="n"/>
      <c r="FT57" s="302" t="n"/>
      <c r="FU57" s="302" t="n"/>
      <c r="FV57" s="302" t="n"/>
      <c r="FW57" s="302" t="n"/>
      <c r="FX57" s="302" t="n"/>
      <c r="FY57" s="302" t="n"/>
      <c r="FZ57" s="302" t="n"/>
      <c r="GA57" s="302" t="n"/>
      <c r="GB57" s="302" t="n"/>
      <c r="GC57" s="302" t="n"/>
      <c r="GD57" s="302" t="n"/>
      <c r="GE57" s="302" t="n"/>
      <c r="GF57" s="302" t="n"/>
      <c r="GG57" s="302" t="n"/>
      <c r="GH57" s="302" t="n"/>
      <c r="GI57" s="302" t="n"/>
      <c r="GJ57" s="302" t="n"/>
      <c r="GK57" s="302" t="n"/>
      <c r="GL57" s="302" t="n"/>
      <c r="GM57" s="302" t="n"/>
      <c r="GN57" s="302" t="n"/>
      <c r="GO57" s="302" t="n"/>
      <c r="GP57" s="302" t="n"/>
      <c r="GQ57" s="302" t="n"/>
      <c r="GR57" s="72" t="n"/>
      <c r="GS57" s="72" t="n"/>
      <c r="GT57" s="72" t="n"/>
      <c r="GU57" s="72" t="n"/>
    </row>
    <row r="58" ht="15.75" customHeight="1" s="371">
      <c r="A58" s="295">
        <f>IF(PRESUPUESTO!A71="","",PRESUPUESTO!A71)</f>
        <v/>
      </c>
      <c r="B58" s="63">
        <f>PRESUPUESTO!A48</f>
        <v/>
      </c>
      <c r="C58" s="63">
        <f>PRESUPUESTO!A67</f>
        <v/>
      </c>
      <c r="D58" s="42">
        <f>IF(PRESUPUESTO!B71="","",PRESUPUESTO!B71)</f>
        <v/>
      </c>
      <c r="E58" s="298">
        <f>IF(PRESUPUESTO!G71="",0,PRESUPUESTO!G71)</f>
        <v/>
      </c>
      <c r="F58" s="299" t="n">
        <v>46389</v>
      </c>
      <c r="G58" s="299" t="n">
        <v>46495</v>
      </c>
      <c r="H58" s="295">
        <f>IF(OR(F58="",G58=""),"",G58-F58+1)</f>
        <v/>
      </c>
      <c r="I58" s="300" t="n">
        <v>0</v>
      </c>
      <c r="J58" s="301" t="inlineStr">
        <is>
          <t>Planeado</t>
        </is>
      </c>
      <c r="K58" s="302" t="n"/>
      <c r="L58" s="302" t="n"/>
      <c r="M58" s="302" t="n"/>
      <c r="N58" s="302" t="n"/>
      <c r="O58" s="302" t="n"/>
      <c r="P58" s="302" t="n"/>
      <c r="Q58" s="302" t="n"/>
      <c r="R58" s="302" t="n"/>
      <c r="S58" s="302" t="n"/>
      <c r="T58" s="302" t="n"/>
      <c r="U58" s="302" t="n"/>
      <c r="V58" s="302" t="n"/>
      <c r="W58" s="302" t="n"/>
      <c r="X58" s="302" t="n"/>
      <c r="Y58" s="302" t="n"/>
      <c r="Z58" s="302" t="n"/>
      <c r="AA58" s="302" t="n"/>
      <c r="AB58" s="302" t="n"/>
      <c r="AC58" s="302" t="n"/>
      <c r="AD58" s="302" t="n"/>
      <c r="AE58" s="302" t="n"/>
      <c r="AF58" s="302" t="n"/>
      <c r="AG58" s="302" t="n"/>
      <c r="AH58" s="302" t="n"/>
      <c r="AI58" s="302" t="n"/>
      <c r="AJ58" s="302" t="n"/>
      <c r="AK58" s="302" t="n"/>
      <c r="AL58" s="302" t="n"/>
      <c r="AM58" s="302" t="n"/>
      <c r="AN58" s="302" t="n"/>
      <c r="AO58" s="302" t="n"/>
      <c r="AP58" s="302" t="n"/>
      <c r="AQ58" s="302" t="n"/>
      <c r="AR58" s="302" t="n"/>
      <c r="AS58" s="302" t="n"/>
      <c r="AT58" s="302" t="n"/>
      <c r="AU58" s="302" t="n"/>
      <c r="AV58" s="302" t="n"/>
      <c r="AW58" s="302" t="n"/>
      <c r="AX58" s="302" t="n"/>
      <c r="AY58" s="302" t="n"/>
      <c r="AZ58" s="302" t="n"/>
      <c r="BA58" s="302" t="n"/>
      <c r="BB58" s="302" t="n"/>
      <c r="BC58" s="302" t="n"/>
      <c r="BD58" s="302" t="n"/>
      <c r="BE58" s="302" t="n"/>
      <c r="BF58" s="302" t="n"/>
      <c r="BG58" s="302" t="n"/>
      <c r="BH58" s="302" t="n"/>
      <c r="BI58" s="302" t="n"/>
      <c r="BJ58" s="302" t="n"/>
      <c r="BK58" s="302" t="n"/>
      <c r="BL58" s="302" t="n"/>
      <c r="BM58" s="302" t="n"/>
      <c r="BN58" s="302" t="n"/>
      <c r="BO58" s="302" t="n"/>
      <c r="BP58" s="302" t="n"/>
      <c r="BQ58" s="302" t="n"/>
      <c r="BR58" s="302" t="n"/>
      <c r="BS58" s="302" t="n"/>
      <c r="BT58" s="302" t="n"/>
      <c r="BU58" s="302" t="n"/>
      <c r="BV58" s="302" t="n"/>
      <c r="BW58" s="302" t="n"/>
      <c r="BX58" s="302" t="n"/>
      <c r="BY58" s="302" t="n"/>
      <c r="BZ58" s="302" t="n"/>
      <c r="CA58" s="302" t="n"/>
      <c r="CB58" s="302" t="n"/>
      <c r="CC58" s="302" t="n"/>
      <c r="CD58" s="302" t="n"/>
      <c r="CE58" s="302" t="n"/>
      <c r="CF58" s="302" t="n"/>
      <c r="CG58" s="302" t="n"/>
      <c r="CH58" s="302" t="n"/>
      <c r="CI58" s="302" t="n"/>
      <c r="CJ58" s="302" t="n"/>
      <c r="CK58" s="302" t="n"/>
      <c r="CL58" s="302" t="n"/>
      <c r="CM58" s="302" t="n"/>
      <c r="CN58" s="302" t="n"/>
      <c r="CO58" s="302" t="n"/>
      <c r="CP58" s="302" t="n"/>
      <c r="CQ58" s="302" t="n"/>
      <c r="CR58" s="302" t="n"/>
      <c r="CS58" s="302" t="n"/>
      <c r="CT58" s="302" t="n"/>
      <c r="CU58" s="302" t="n"/>
      <c r="CV58" s="302" t="n"/>
      <c r="CW58" s="302" t="n"/>
      <c r="CX58" s="302" t="n"/>
      <c r="CY58" s="302" t="n"/>
      <c r="CZ58" s="302" t="n"/>
      <c r="DA58" s="302" t="n"/>
      <c r="DB58" s="302" t="n"/>
      <c r="DC58" s="302" t="n"/>
      <c r="DD58" s="302" t="n"/>
      <c r="DE58" s="302" t="n"/>
      <c r="DF58" s="302" t="n"/>
      <c r="DG58" s="302" t="n"/>
      <c r="DH58" s="302" t="n"/>
      <c r="DI58" s="302" t="n"/>
      <c r="DJ58" s="302" t="n"/>
      <c r="DK58" s="302" t="n"/>
      <c r="DL58" s="302" t="n"/>
      <c r="DM58" s="302" t="n"/>
      <c r="DN58" s="302" t="n"/>
      <c r="DO58" s="302" t="n"/>
      <c r="DP58" s="302" t="n"/>
      <c r="DQ58" s="302" t="n"/>
      <c r="DR58" s="302" t="n"/>
      <c r="DS58" s="302" t="n"/>
      <c r="DT58" s="302" t="n"/>
      <c r="DU58" s="302" t="n"/>
      <c r="DV58" s="302" t="n"/>
      <c r="DW58" s="302" t="n"/>
      <c r="DX58" s="302" t="n"/>
      <c r="DY58" s="302" t="n"/>
      <c r="DZ58" s="302" t="n"/>
      <c r="EA58" s="302" t="n"/>
      <c r="EB58" s="302" t="n"/>
      <c r="EC58" s="302" t="n"/>
      <c r="ED58" s="302" t="n"/>
      <c r="EE58" s="302" t="n"/>
      <c r="EF58" s="302" t="n"/>
      <c r="EG58" s="302" t="n"/>
      <c r="EH58" s="302" t="n"/>
      <c r="EI58" s="302" t="n"/>
      <c r="EJ58" s="302" t="n"/>
      <c r="EK58" s="302" t="n"/>
      <c r="EL58" s="302" t="n"/>
      <c r="EM58" s="302" t="n"/>
      <c r="EN58" s="302" t="n"/>
      <c r="EO58" s="302" t="n"/>
      <c r="EP58" s="302" t="n"/>
      <c r="EQ58" s="302" t="n"/>
      <c r="ER58" s="302" t="n"/>
      <c r="ES58" s="302" t="n"/>
      <c r="ET58" s="302" t="n"/>
      <c r="EU58" s="302" t="n"/>
      <c r="EV58" s="302" t="n"/>
      <c r="EW58" s="302" t="n"/>
      <c r="EX58" s="302" t="n"/>
      <c r="EY58" s="302" t="n"/>
      <c r="EZ58" s="302" t="n"/>
      <c r="FA58" s="302" t="n"/>
      <c r="FB58" s="302" t="n"/>
      <c r="FC58" s="302" t="n"/>
      <c r="FD58" s="302" t="n"/>
      <c r="FE58" s="302" t="n"/>
      <c r="FF58" s="302" t="n"/>
      <c r="FG58" s="302" t="n"/>
      <c r="FH58" s="302" t="n"/>
      <c r="FI58" s="302" t="n"/>
      <c r="FJ58" s="302" t="n"/>
      <c r="FK58" s="302" t="n"/>
      <c r="FL58" s="302" t="n"/>
      <c r="FM58" s="302" t="n"/>
      <c r="FN58" s="302" t="n"/>
      <c r="FO58" s="302" t="n"/>
      <c r="FP58" s="302" t="n"/>
      <c r="FQ58" s="302" t="n"/>
      <c r="FR58" s="302" t="n"/>
      <c r="FS58" s="302" t="n"/>
      <c r="FT58" s="302" t="n"/>
      <c r="FU58" s="302" t="n"/>
      <c r="FV58" s="302" t="n"/>
      <c r="FW58" s="302" t="n"/>
      <c r="FX58" s="302" t="n"/>
      <c r="FY58" s="302" t="n"/>
      <c r="FZ58" s="302" t="n"/>
      <c r="GA58" s="302" t="n"/>
      <c r="GB58" s="302" t="n"/>
      <c r="GC58" s="302" t="n"/>
      <c r="GD58" s="302" t="n"/>
      <c r="GE58" s="302" t="n"/>
      <c r="GF58" s="302" t="n"/>
      <c r="GG58" s="302" t="n"/>
      <c r="GH58" s="302" t="n"/>
      <c r="GI58" s="302" t="n"/>
      <c r="GJ58" s="302" t="n"/>
      <c r="GK58" s="302" t="n"/>
      <c r="GL58" s="302" t="n"/>
      <c r="GM58" s="302" t="n"/>
      <c r="GN58" s="302" t="n"/>
      <c r="GO58" s="302" t="n"/>
      <c r="GP58" s="302" t="n"/>
      <c r="GQ58" s="302" t="n"/>
      <c r="GR58" s="72" t="n"/>
      <c r="GS58" s="72" t="n"/>
      <c r="GT58" s="72" t="n"/>
      <c r="GU58" s="72" t="n"/>
    </row>
    <row r="59" ht="15.75" customHeight="1" s="371">
      <c r="A59" s="295">
        <f>IF(PRESUPUESTO!A72="","",PRESUPUESTO!A72)</f>
        <v/>
      </c>
      <c r="B59" s="63">
        <f>PRESUPUESTO!A48</f>
        <v/>
      </c>
      <c r="C59" s="63">
        <f>PRESUPUESTO!A67</f>
        <v/>
      </c>
      <c r="D59" s="42">
        <f>IF(PRESUPUESTO!B72="","",PRESUPUESTO!B72)</f>
        <v/>
      </c>
      <c r="E59" s="298">
        <f>IF(PRESUPUESTO!G72="",0,PRESUPUESTO!G72)</f>
        <v/>
      </c>
      <c r="F59" s="299" t="n">
        <v>46392</v>
      </c>
      <c r="G59" s="299" t="n">
        <v>46500</v>
      </c>
      <c r="H59" s="295">
        <f>IF(OR(F59="",G59=""),"",G59-F59+1)</f>
        <v/>
      </c>
      <c r="I59" s="300" t="n">
        <v>0</v>
      </c>
      <c r="J59" s="301" t="inlineStr">
        <is>
          <t>Planeado</t>
        </is>
      </c>
      <c r="K59" s="302" t="n"/>
      <c r="L59" s="302" t="n"/>
      <c r="M59" s="302" t="n"/>
      <c r="N59" s="302" t="n"/>
      <c r="O59" s="302" t="n"/>
      <c r="P59" s="302" t="n"/>
      <c r="Q59" s="302" t="n"/>
      <c r="R59" s="302" t="n"/>
      <c r="S59" s="302" t="n"/>
      <c r="T59" s="302" t="n"/>
      <c r="U59" s="302" t="n"/>
      <c r="V59" s="302" t="n"/>
      <c r="W59" s="302" t="n"/>
      <c r="X59" s="302" t="n"/>
      <c r="Y59" s="302" t="n"/>
      <c r="Z59" s="302" t="n"/>
      <c r="AA59" s="302" t="n"/>
      <c r="AB59" s="302" t="n"/>
      <c r="AC59" s="302" t="n"/>
      <c r="AD59" s="302" t="n"/>
      <c r="AE59" s="302" t="n"/>
      <c r="AF59" s="302" t="n"/>
      <c r="AG59" s="302" t="n"/>
      <c r="AH59" s="302" t="n"/>
      <c r="AI59" s="302" t="n"/>
      <c r="AJ59" s="302" t="n"/>
      <c r="AK59" s="302" t="n"/>
      <c r="AL59" s="302" t="n"/>
      <c r="AM59" s="302" t="n"/>
      <c r="AN59" s="302" t="n"/>
      <c r="AO59" s="302" t="n"/>
      <c r="AP59" s="302" t="n"/>
      <c r="AQ59" s="302" t="n"/>
      <c r="AR59" s="302" t="n"/>
      <c r="AS59" s="302" t="n"/>
      <c r="AT59" s="302" t="n"/>
      <c r="AU59" s="302" t="n"/>
      <c r="AV59" s="302" t="n"/>
      <c r="AW59" s="302" t="n"/>
      <c r="AX59" s="302" t="n"/>
      <c r="AY59" s="302" t="n"/>
      <c r="AZ59" s="302" t="n"/>
      <c r="BA59" s="302" t="n"/>
      <c r="BB59" s="302" t="n"/>
      <c r="BC59" s="302" t="n"/>
      <c r="BD59" s="302" t="n"/>
      <c r="BE59" s="302" t="n"/>
      <c r="BF59" s="302" t="n"/>
      <c r="BG59" s="302" t="n"/>
      <c r="BH59" s="302" t="n"/>
      <c r="BI59" s="302" t="n"/>
      <c r="BJ59" s="302" t="n"/>
      <c r="BK59" s="302" t="n"/>
      <c r="BL59" s="302" t="n"/>
      <c r="BM59" s="302" t="n"/>
      <c r="BN59" s="302" t="n"/>
      <c r="BO59" s="302" t="n"/>
      <c r="BP59" s="302" t="n"/>
      <c r="BQ59" s="302" t="n"/>
      <c r="BR59" s="302" t="n"/>
      <c r="BS59" s="302" t="n"/>
      <c r="BT59" s="302" t="n"/>
      <c r="BU59" s="302" t="n"/>
      <c r="BV59" s="302" t="n"/>
      <c r="BW59" s="302" t="n"/>
      <c r="BX59" s="302" t="n"/>
      <c r="BY59" s="302" t="n"/>
      <c r="BZ59" s="302" t="n"/>
      <c r="CA59" s="302" t="n"/>
      <c r="CB59" s="302" t="n"/>
      <c r="CC59" s="302" t="n"/>
      <c r="CD59" s="302" t="n"/>
      <c r="CE59" s="302" t="n"/>
      <c r="CF59" s="302" t="n"/>
      <c r="CG59" s="302" t="n"/>
      <c r="CH59" s="302" t="n"/>
      <c r="CI59" s="302" t="n"/>
      <c r="CJ59" s="302" t="n"/>
      <c r="CK59" s="302" t="n"/>
      <c r="CL59" s="302" t="n"/>
      <c r="CM59" s="302" t="n"/>
      <c r="CN59" s="302" t="n"/>
      <c r="CO59" s="302" t="n"/>
      <c r="CP59" s="302" t="n"/>
      <c r="CQ59" s="302" t="n"/>
      <c r="CR59" s="302" t="n"/>
      <c r="CS59" s="302" t="n"/>
      <c r="CT59" s="302" t="n"/>
      <c r="CU59" s="302" t="n"/>
      <c r="CV59" s="302" t="n"/>
      <c r="CW59" s="302" t="n"/>
      <c r="CX59" s="302" t="n"/>
      <c r="CY59" s="302" t="n"/>
      <c r="CZ59" s="302" t="n"/>
      <c r="DA59" s="302" t="n"/>
      <c r="DB59" s="302" t="n"/>
      <c r="DC59" s="302" t="n"/>
      <c r="DD59" s="302" t="n"/>
      <c r="DE59" s="302" t="n"/>
      <c r="DF59" s="302" t="n"/>
      <c r="DG59" s="302" t="n"/>
      <c r="DH59" s="302" t="n"/>
      <c r="DI59" s="302" t="n"/>
      <c r="DJ59" s="302" t="n"/>
      <c r="DK59" s="302" t="n"/>
      <c r="DL59" s="302" t="n"/>
      <c r="DM59" s="302" t="n"/>
      <c r="DN59" s="302" t="n"/>
      <c r="DO59" s="302" t="n"/>
      <c r="DP59" s="302" t="n"/>
      <c r="DQ59" s="302" t="n"/>
      <c r="DR59" s="302" t="n"/>
      <c r="DS59" s="302" t="n"/>
      <c r="DT59" s="302" t="n"/>
      <c r="DU59" s="302" t="n"/>
      <c r="DV59" s="302" t="n"/>
      <c r="DW59" s="302" t="n"/>
      <c r="DX59" s="302" t="n"/>
      <c r="DY59" s="302" t="n"/>
      <c r="DZ59" s="302" t="n"/>
      <c r="EA59" s="302" t="n"/>
      <c r="EB59" s="302" t="n"/>
      <c r="EC59" s="302" t="n"/>
      <c r="ED59" s="302" t="n"/>
      <c r="EE59" s="302" t="n"/>
      <c r="EF59" s="302" t="n"/>
      <c r="EG59" s="302" t="n"/>
      <c r="EH59" s="302" t="n"/>
      <c r="EI59" s="302" t="n"/>
      <c r="EJ59" s="302" t="n"/>
      <c r="EK59" s="302" t="n"/>
      <c r="EL59" s="302" t="n"/>
      <c r="EM59" s="302" t="n"/>
      <c r="EN59" s="302" t="n"/>
      <c r="EO59" s="302" t="n"/>
      <c r="EP59" s="302" t="n"/>
      <c r="EQ59" s="302" t="n"/>
      <c r="ER59" s="302" t="n"/>
      <c r="ES59" s="302" t="n"/>
      <c r="ET59" s="302" t="n"/>
      <c r="EU59" s="302" t="n"/>
      <c r="EV59" s="302" t="n"/>
      <c r="EW59" s="302" t="n"/>
      <c r="EX59" s="302" t="n"/>
      <c r="EY59" s="302" t="n"/>
      <c r="EZ59" s="302" t="n"/>
      <c r="FA59" s="302" t="n"/>
      <c r="FB59" s="302" t="n"/>
      <c r="FC59" s="302" t="n"/>
      <c r="FD59" s="302" t="n"/>
      <c r="FE59" s="302" t="n"/>
      <c r="FF59" s="302" t="n"/>
      <c r="FG59" s="302" t="n"/>
      <c r="FH59" s="302" t="n"/>
      <c r="FI59" s="302" t="n"/>
      <c r="FJ59" s="302" t="n"/>
      <c r="FK59" s="302" t="n"/>
      <c r="FL59" s="302" t="n"/>
      <c r="FM59" s="302" t="n"/>
      <c r="FN59" s="302" t="n"/>
      <c r="FO59" s="302" t="n"/>
      <c r="FP59" s="302" t="n"/>
      <c r="FQ59" s="302" t="n"/>
      <c r="FR59" s="302" t="n"/>
      <c r="FS59" s="302" t="n"/>
      <c r="FT59" s="302" t="n"/>
      <c r="FU59" s="302" t="n"/>
      <c r="FV59" s="302" t="n"/>
      <c r="FW59" s="302" t="n"/>
      <c r="FX59" s="302" t="n"/>
      <c r="FY59" s="302" t="n"/>
      <c r="FZ59" s="302" t="n"/>
      <c r="GA59" s="302" t="n"/>
      <c r="GB59" s="302" t="n"/>
      <c r="GC59" s="302" t="n"/>
      <c r="GD59" s="302" t="n"/>
      <c r="GE59" s="302" t="n"/>
      <c r="GF59" s="302" t="n"/>
      <c r="GG59" s="302" t="n"/>
      <c r="GH59" s="302" t="n"/>
      <c r="GI59" s="302" t="n"/>
      <c r="GJ59" s="302" t="n"/>
      <c r="GK59" s="302" t="n"/>
      <c r="GL59" s="302" t="n"/>
      <c r="GM59" s="302" t="n"/>
      <c r="GN59" s="302" t="n"/>
      <c r="GO59" s="302" t="n"/>
      <c r="GP59" s="302" t="n"/>
      <c r="GQ59" s="302" t="n"/>
      <c r="GR59" s="72" t="n"/>
      <c r="GS59" s="72" t="n"/>
      <c r="GT59" s="72" t="n"/>
      <c r="GU59" s="72" t="n"/>
    </row>
    <row r="60" ht="15.75" customHeight="1" s="371">
      <c r="A60" s="295">
        <f>IF(PRESUPUESTO!A73="","",PRESUPUESTO!A73)</f>
        <v/>
      </c>
      <c r="B60" s="63">
        <f>PRESUPUESTO!A48</f>
        <v/>
      </c>
      <c r="C60" s="63">
        <f>PRESUPUESTO!A67</f>
        <v/>
      </c>
      <c r="D60" s="42">
        <f>IF(PRESUPUESTO!B73="","",PRESUPUESTO!B73)</f>
        <v/>
      </c>
      <c r="E60" s="298">
        <f>IF(PRESUPUESTO!G73="",0,PRESUPUESTO!G73)</f>
        <v/>
      </c>
      <c r="F60" s="299" t="n">
        <v>46395</v>
      </c>
      <c r="G60" s="299" t="n">
        <v>46505</v>
      </c>
      <c r="H60" s="295">
        <f>IF(OR(F60="",G60=""),"",G60-F60+1)</f>
        <v/>
      </c>
      <c r="I60" s="300" t="n">
        <v>0</v>
      </c>
      <c r="J60" s="301" t="inlineStr">
        <is>
          <t>Planeado</t>
        </is>
      </c>
      <c r="K60" s="302" t="n"/>
      <c r="L60" s="302" t="n"/>
      <c r="M60" s="302" t="n"/>
      <c r="N60" s="302" t="n"/>
      <c r="O60" s="302" t="n"/>
      <c r="P60" s="302" t="n"/>
      <c r="Q60" s="302" t="n"/>
      <c r="R60" s="302" t="n"/>
      <c r="S60" s="302" t="n"/>
      <c r="T60" s="302" t="n"/>
      <c r="U60" s="302" t="n"/>
      <c r="V60" s="302" t="n"/>
      <c r="W60" s="302" t="n"/>
      <c r="X60" s="302" t="n"/>
      <c r="Y60" s="302" t="n"/>
      <c r="Z60" s="302" t="n"/>
      <c r="AA60" s="302" t="n"/>
      <c r="AB60" s="302" t="n"/>
      <c r="AC60" s="302" t="n"/>
      <c r="AD60" s="302" t="n"/>
      <c r="AE60" s="302" t="n"/>
      <c r="AF60" s="302" t="n"/>
      <c r="AG60" s="302" t="n"/>
      <c r="AH60" s="302" t="n"/>
      <c r="AI60" s="302" t="n"/>
      <c r="AJ60" s="302" t="n"/>
      <c r="AK60" s="302" t="n"/>
      <c r="AL60" s="302" t="n"/>
      <c r="AM60" s="302" t="n"/>
      <c r="AN60" s="302" t="n"/>
      <c r="AO60" s="302" t="n"/>
      <c r="AP60" s="302" t="n"/>
      <c r="AQ60" s="302" t="n"/>
      <c r="AR60" s="302" t="n"/>
      <c r="AS60" s="302" t="n"/>
      <c r="AT60" s="302" t="n"/>
      <c r="AU60" s="302" t="n"/>
      <c r="AV60" s="302" t="n"/>
      <c r="AW60" s="302" t="n"/>
      <c r="AX60" s="302" t="n"/>
      <c r="AY60" s="302" t="n"/>
      <c r="AZ60" s="302" t="n"/>
      <c r="BA60" s="302" t="n"/>
      <c r="BB60" s="302" t="n"/>
      <c r="BC60" s="302" t="n"/>
      <c r="BD60" s="302" t="n"/>
      <c r="BE60" s="302" t="n"/>
      <c r="BF60" s="302" t="n"/>
      <c r="BG60" s="302" t="n"/>
      <c r="BH60" s="302" t="n"/>
      <c r="BI60" s="302" t="n"/>
      <c r="BJ60" s="302" t="n"/>
      <c r="BK60" s="302" t="n"/>
      <c r="BL60" s="302" t="n"/>
      <c r="BM60" s="302" t="n"/>
      <c r="BN60" s="302" t="n"/>
      <c r="BO60" s="302" t="n"/>
      <c r="BP60" s="302" t="n"/>
      <c r="BQ60" s="302" t="n"/>
      <c r="BR60" s="302" t="n"/>
      <c r="BS60" s="302" t="n"/>
      <c r="BT60" s="302" t="n"/>
      <c r="BU60" s="302" t="n"/>
      <c r="BV60" s="302" t="n"/>
      <c r="BW60" s="302" t="n"/>
      <c r="BX60" s="302" t="n"/>
      <c r="BY60" s="302" t="n"/>
      <c r="BZ60" s="302" t="n"/>
      <c r="CA60" s="302" t="n"/>
      <c r="CB60" s="302" t="n"/>
      <c r="CC60" s="302" t="n"/>
      <c r="CD60" s="302" t="n"/>
      <c r="CE60" s="302" t="n"/>
      <c r="CF60" s="302" t="n"/>
      <c r="CG60" s="302" t="n"/>
      <c r="CH60" s="302" t="n"/>
      <c r="CI60" s="302" t="n"/>
      <c r="CJ60" s="302" t="n"/>
      <c r="CK60" s="302" t="n"/>
      <c r="CL60" s="302" t="n"/>
      <c r="CM60" s="302" t="n"/>
      <c r="CN60" s="302" t="n"/>
      <c r="CO60" s="302" t="n"/>
      <c r="CP60" s="302" t="n"/>
      <c r="CQ60" s="302" t="n"/>
      <c r="CR60" s="302" t="n"/>
      <c r="CS60" s="302" t="n"/>
      <c r="CT60" s="302" t="n"/>
      <c r="CU60" s="302" t="n"/>
      <c r="CV60" s="302" t="n"/>
      <c r="CW60" s="302" t="n"/>
      <c r="CX60" s="302" t="n"/>
      <c r="CY60" s="302" t="n"/>
      <c r="CZ60" s="302" t="n"/>
      <c r="DA60" s="302" t="n"/>
      <c r="DB60" s="302" t="n"/>
      <c r="DC60" s="302" t="n"/>
      <c r="DD60" s="302" t="n"/>
      <c r="DE60" s="302" t="n"/>
      <c r="DF60" s="302" t="n"/>
      <c r="DG60" s="302" t="n"/>
      <c r="DH60" s="302" t="n"/>
      <c r="DI60" s="302" t="n"/>
      <c r="DJ60" s="302" t="n"/>
      <c r="DK60" s="302" t="n"/>
      <c r="DL60" s="302" t="n"/>
      <c r="DM60" s="302" t="n"/>
      <c r="DN60" s="302" t="n"/>
      <c r="DO60" s="302" t="n"/>
      <c r="DP60" s="302" t="n"/>
      <c r="DQ60" s="302" t="n"/>
      <c r="DR60" s="302" t="n"/>
      <c r="DS60" s="302" t="n"/>
      <c r="DT60" s="302" t="n"/>
      <c r="DU60" s="302" t="n"/>
      <c r="DV60" s="302" t="n"/>
      <c r="DW60" s="302" t="n"/>
      <c r="DX60" s="302" t="n"/>
      <c r="DY60" s="302" t="n"/>
      <c r="DZ60" s="302" t="n"/>
      <c r="EA60" s="302" t="n"/>
      <c r="EB60" s="302" t="n"/>
      <c r="EC60" s="302" t="n"/>
      <c r="ED60" s="302" t="n"/>
      <c r="EE60" s="302" t="n"/>
      <c r="EF60" s="302" t="n"/>
      <c r="EG60" s="302" t="n"/>
      <c r="EH60" s="302" t="n"/>
      <c r="EI60" s="302" t="n"/>
      <c r="EJ60" s="302" t="n"/>
      <c r="EK60" s="302" t="n"/>
      <c r="EL60" s="302" t="n"/>
      <c r="EM60" s="302" t="n"/>
      <c r="EN60" s="302" t="n"/>
      <c r="EO60" s="302" t="n"/>
      <c r="EP60" s="302" t="n"/>
      <c r="EQ60" s="302" t="n"/>
      <c r="ER60" s="302" t="n"/>
      <c r="ES60" s="302" t="n"/>
      <c r="ET60" s="302" t="n"/>
      <c r="EU60" s="302" t="n"/>
      <c r="EV60" s="302" t="n"/>
      <c r="EW60" s="302" t="n"/>
      <c r="EX60" s="302" t="n"/>
      <c r="EY60" s="302" t="n"/>
      <c r="EZ60" s="302" t="n"/>
      <c r="FA60" s="302" t="n"/>
      <c r="FB60" s="302" t="n"/>
      <c r="FC60" s="302" t="n"/>
      <c r="FD60" s="302" t="n"/>
      <c r="FE60" s="302" t="n"/>
      <c r="FF60" s="302" t="n"/>
      <c r="FG60" s="302" t="n"/>
      <c r="FH60" s="302" t="n"/>
      <c r="FI60" s="302" t="n"/>
      <c r="FJ60" s="302" t="n"/>
      <c r="FK60" s="302" t="n"/>
      <c r="FL60" s="302" t="n"/>
      <c r="FM60" s="302" t="n"/>
      <c r="FN60" s="302" t="n"/>
      <c r="FO60" s="302" t="n"/>
      <c r="FP60" s="302" t="n"/>
      <c r="FQ60" s="302" t="n"/>
      <c r="FR60" s="302" t="n"/>
      <c r="FS60" s="302" t="n"/>
      <c r="FT60" s="302" t="n"/>
      <c r="FU60" s="302" t="n"/>
      <c r="FV60" s="302" t="n"/>
      <c r="FW60" s="302" t="n"/>
      <c r="FX60" s="302" t="n"/>
      <c r="FY60" s="302" t="n"/>
      <c r="FZ60" s="302" t="n"/>
      <c r="GA60" s="302" t="n"/>
      <c r="GB60" s="302" t="n"/>
      <c r="GC60" s="302" t="n"/>
      <c r="GD60" s="302" t="n"/>
      <c r="GE60" s="302" t="n"/>
      <c r="GF60" s="302" t="n"/>
      <c r="GG60" s="302" t="n"/>
      <c r="GH60" s="302" t="n"/>
      <c r="GI60" s="302" t="n"/>
      <c r="GJ60" s="302" t="n"/>
      <c r="GK60" s="302" t="n"/>
      <c r="GL60" s="302" t="n"/>
      <c r="GM60" s="302" t="n"/>
      <c r="GN60" s="302" t="n"/>
      <c r="GO60" s="302" t="n"/>
      <c r="GP60" s="302" t="n"/>
      <c r="GQ60" s="302" t="n"/>
      <c r="GR60" s="72" t="n"/>
      <c r="GS60" s="72" t="n"/>
      <c r="GT60" s="72" t="n"/>
      <c r="GU60" s="72" t="n"/>
    </row>
    <row r="61" ht="15.75" customHeight="1" s="371">
      <c r="A61" s="295">
        <f>IF(PRESUPUESTO!A74="","",PRESUPUESTO!A74)</f>
        <v/>
      </c>
      <c r="B61" s="63">
        <f>PRESUPUESTO!A48</f>
        <v/>
      </c>
      <c r="C61" s="297">
        <f>PRESUPUESTO!A67</f>
        <v/>
      </c>
      <c r="D61" s="42">
        <f>IF(PRESUPUESTO!B74="","",PRESUPUESTO!B74)</f>
        <v/>
      </c>
      <c r="E61" s="298">
        <f>IF(PRESUPUESTO!G74="",0,PRESUPUESTO!G74)</f>
        <v/>
      </c>
      <c r="F61" s="299" t="n">
        <v>46398</v>
      </c>
      <c r="G61" s="299" t="n">
        <v>46510</v>
      </c>
      <c r="H61" s="295">
        <f>IF(OR(F61="",G61=""),"",G61-F61+1)</f>
        <v/>
      </c>
      <c r="I61" s="300" t="n">
        <v>0</v>
      </c>
      <c r="J61" s="301" t="inlineStr">
        <is>
          <t>Planeado</t>
        </is>
      </c>
      <c r="K61" s="302" t="n"/>
      <c r="L61" s="302" t="n"/>
      <c r="M61" s="302" t="n"/>
      <c r="N61" s="302" t="n"/>
      <c r="O61" s="302" t="n"/>
      <c r="P61" s="302" t="n"/>
      <c r="Q61" s="302" t="n"/>
      <c r="R61" s="302" t="n"/>
      <c r="S61" s="302" t="n"/>
      <c r="T61" s="302" t="n"/>
      <c r="U61" s="302" t="n"/>
      <c r="V61" s="302" t="n"/>
      <c r="W61" s="302" t="n"/>
      <c r="X61" s="302" t="n"/>
      <c r="Y61" s="302" t="n"/>
      <c r="Z61" s="302" t="n"/>
      <c r="AA61" s="302" t="n"/>
      <c r="AB61" s="302" t="n"/>
      <c r="AC61" s="302" t="n"/>
      <c r="AD61" s="302" t="n"/>
      <c r="AE61" s="302" t="n"/>
      <c r="AF61" s="302" t="n"/>
      <c r="AG61" s="302" t="n"/>
      <c r="AH61" s="302" t="n"/>
      <c r="AI61" s="302" t="n"/>
      <c r="AJ61" s="302" t="n"/>
      <c r="AK61" s="302" t="n"/>
      <c r="AL61" s="302" t="n"/>
      <c r="AM61" s="302" t="n"/>
      <c r="AN61" s="302" t="n"/>
      <c r="AO61" s="302" t="n"/>
      <c r="AP61" s="302" t="n"/>
      <c r="AQ61" s="302" t="n"/>
      <c r="AR61" s="302" t="n"/>
      <c r="AS61" s="302" t="n"/>
      <c r="AT61" s="302" t="n"/>
      <c r="AU61" s="302" t="n"/>
      <c r="AV61" s="302" t="n"/>
      <c r="AW61" s="302" t="n"/>
      <c r="AX61" s="302" t="n"/>
      <c r="AY61" s="302" t="n"/>
      <c r="AZ61" s="302" t="n"/>
      <c r="BA61" s="302" t="n"/>
      <c r="BB61" s="302" t="n"/>
      <c r="BC61" s="302" t="n"/>
      <c r="BD61" s="302" t="n"/>
      <c r="BE61" s="302" t="n"/>
      <c r="BF61" s="302" t="n"/>
      <c r="BG61" s="302" t="n"/>
      <c r="BH61" s="302" t="n"/>
      <c r="BI61" s="302" t="n"/>
      <c r="BJ61" s="302" t="n"/>
      <c r="BK61" s="302" t="n"/>
      <c r="BL61" s="302" t="n"/>
      <c r="BM61" s="302" t="n"/>
      <c r="BN61" s="302" t="n"/>
      <c r="BO61" s="302" t="n"/>
      <c r="BP61" s="302" t="n"/>
      <c r="BQ61" s="302" t="n"/>
      <c r="BR61" s="302" t="n"/>
      <c r="BS61" s="302" t="n"/>
      <c r="BT61" s="302" t="n"/>
      <c r="BU61" s="302" t="n"/>
      <c r="BV61" s="302" t="n"/>
      <c r="BW61" s="302" t="n"/>
      <c r="BX61" s="302" t="n"/>
      <c r="BY61" s="302" t="n"/>
      <c r="BZ61" s="302" t="n"/>
      <c r="CA61" s="302" t="n"/>
      <c r="CB61" s="302" t="n"/>
      <c r="CC61" s="302" t="n"/>
      <c r="CD61" s="302" t="n"/>
      <c r="CE61" s="302" t="n"/>
      <c r="CF61" s="302" t="n"/>
      <c r="CG61" s="302" t="n"/>
      <c r="CH61" s="302" t="n"/>
      <c r="CI61" s="302" t="n"/>
      <c r="CJ61" s="302" t="n"/>
      <c r="CK61" s="302" t="n"/>
      <c r="CL61" s="302" t="n"/>
      <c r="CM61" s="302" t="n"/>
      <c r="CN61" s="302" t="n"/>
      <c r="CO61" s="302" t="n"/>
      <c r="CP61" s="302" t="n"/>
      <c r="CQ61" s="302" t="n"/>
      <c r="CR61" s="302" t="n"/>
      <c r="CS61" s="302" t="n"/>
      <c r="CT61" s="302" t="n"/>
      <c r="CU61" s="302" t="n"/>
      <c r="CV61" s="302" t="n"/>
      <c r="CW61" s="302" t="n"/>
      <c r="CX61" s="302" t="n"/>
      <c r="CY61" s="302" t="n"/>
      <c r="CZ61" s="302" t="n"/>
      <c r="DA61" s="302" t="n"/>
      <c r="DB61" s="302" t="n"/>
      <c r="DC61" s="302" t="n"/>
      <c r="DD61" s="302" t="n"/>
      <c r="DE61" s="302" t="n"/>
      <c r="DF61" s="302" t="n"/>
      <c r="DG61" s="302" t="n"/>
      <c r="DH61" s="302" t="n"/>
      <c r="DI61" s="302" t="n"/>
      <c r="DJ61" s="302" t="n"/>
      <c r="DK61" s="302" t="n"/>
      <c r="DL61" s="302" t="n"/>
      <c r="DM61" s="302" t="n"/>
      <c r="DN61" s="302" t="n"/>
      <c r="DO61" s="302" t="n"/>
      <c r="DP61" s="302" t="n"/>
      <c r="DQ61" s="302" t="n"/>
      <c r="DR61" s="302" t="n"/>
      <c r="DS61" s="302" t="n"/>
      <c r="DT61" s="302" t="n"/>
      <c r="DU61" s="302" t="n"/>
      <c r="DV61" s="302" t="n"/>
      <c r="DW61" s="302" t="n"/>
      <c r="DX61" s="302" t="n"/>
      <c r="DY61" s="302" t="n"/>
      <c r="DZ61" s="302" t="n"/>
      <c r="EA61" s="302" t="n"/>
      <c r="EB61" s="302" t="n"/>
      <c r="EC61" s="302" t="n"/>
      <c r="ED61" s="302" t="n"/>
      <c r="EE61" s="302" t="n"/>
      <c r="EF61" s="302" t="n"/>
      <c r="EG61" s="302" t="n"/>
      <c r="EH61" s="302" t="n"/>
      <c r="EI61" s="302" t="n"/>
      <c r="EJ61" s="302" t="n"/>
      <c r="EK61" s="302" t="n"/>
      <c r="EL61" s="302" t="n"/>
      <c r="EM61" s="302" t="n"/>
      <c r="EN61" s="302" t="n"/>
      <c r="EO61" s="302" t="n"/>
      <c r="EP61" s="302" t="n"/>
      <c r="EQ61" s="302" t="n"/>
      <c r="ER61" s="302" t="n"/>
      <c r="ES61" s="302" t="n"/>
      <c r="ET61" s="302" t="n"/>
      <c r="EU61" s="302" t="n"/>
      <c r="EV61" s="302" t="n"/>
      <c r="EW61" s="302" t="n"/>
      <c r="EX61" s="302" t="n"/>
      <c r="EY61" s="302" t="n"/>
      <c r="EZ61" s="302" t="n"/>
      <c r="FA61" s="302" t="n"/>
      <c r="FB61" s="302" t="n"/>
      <c r="FC61" s="302" t="n"/>
      <c r="FD61" s="302" t="n"/>
      <c r="FE61" s="302" t="n"/>
      <c r="FF61" s="302" t="n"/>
      <c r="FG61" s="302" t="n"/>
      <c r="FH61" s="302" t="n"/>
      <c r="FI61" s="302" t="n"/>
      <c r="FJ61" s="302" t="n"/>
      <c r="FK61" s="302" t="n"/>
      <c r="FL61" s="302" t="n"/>
      <c r="FM61" s="302" t="n"/>
      <c r="FN61" s="302" t="n"/>
      <c r="FO61" s="302" t="n"/>
      <c r="FP61" s="302" t="n"/>
      <c r="FQ61" s="302" t="n"/>
      <c r="FR61" s="302" t="n"/>
      <c r="FS61" s="302" t="n"/>
      <c r="FT61" s="302" t="n"/>
      <c r="FU61" s="302" t="n"/>
      <c r="FV61" s="302" t="n"/>
      <c r="FW61" s="302" t="n"/>
      <c r="FX61" s="302" t="n"/>
      <c r="FY61" s="302" t="n"/>
      <c r="FZ61" s="302" t="n"/>
      <c r="GA61" s="302" t="n"/>
      <c r="GB61" s="302" t="n"/>
      <c r="GC61" s="302" t="n"/>
      <c r="GD61" s="302" t="n"/>
      <c r="GE61" s="302" t="n"/>
      <c r="GF61" s="302" t="n"/>
      <c r="GG61" s="302" t="n"/>
      <c r="GH61" s="302" t="n"/>
      <c r="GI61" s="302" t="n"/>
      <c r="GJ61" s="302" t="n"/>
      <c r="GK61" s="302" t="n"/>
      <c r="GL61" s="302" t="n"/>
      <c r="GM61" s="302" t="n"/>
      <c r="GN61" s="302" t="n"/>
      <c r="GO61" s="302" t="n"/>
      <c r="GP61" s="302" t="n"/>
      <c r="GQ61" s="302" t="n"/>
      <c r="GR61" s="72" t="n"/>
      <c r="GS61" s="72" t="n"/>
      <c r="GT61" s="72" t="n"/>
      <c r="GU61" s="72" t="n"/>
    </row>
    <row r="62" ht="15.75" customHeight="1" s="371">
      <c r="A62" s="295">
        <f>IF(PRESUPUESTO!A75="","",PRESUPUESTO!A75)</f>
        <v/>
      </c>
      <c r="B62" s="63">
        <f>PRESUPUESTO!A48</f>
        <v/>
      </c>
      <c r="C62" s="297">
        <f>PRESUPUESTO!A67</f>
        <v/>
      </c>
      <c r="D62" s="42">
        <f>IF(PRESUPUESTO!B75="","",PRESUPUESTO!B75)</f>
        <v/>
      </c>
      <c r="E62" s="298">
        <f>IF(PRESUPUESTO!G75="",0,PRESUPUESTO!G75)</f>
        <v/>
      </c>
      <c r="F62" s="299" t="n">
        <v>46401</v>
      </c>
      <c r="G62" s="299" t="n">
        <v>46515</v>
      </c>
      <c r="H62" s="295">
        <f>IF(OR(F62="",G62=""),"",G62-F62+1)</f>
        <v/>
      </c>
      <c r="I62" s="300" t="n">
        <v>0</v>
      </c>
      <c r="J62" s="301" t="inlineStr">
        <is>
          <t>Planeado</t>
        </is>
      </c>
      <c r="K62" s="302" t="n"/>
      <c r="L62" s="302" t="n"/>
      <c r="M62" s="302" t="n"/>
      <c r="N62" s="302" t="n"/>
      <c r="O62" s="302" t="n"/>
      <c r="P62" s="302" t="n"/>
      <c r="Q62" s="302" t="n"/>
      <c r="R62" s="302" t="n"/>
      <c r="S62" s="302" t="n"/>
      <c r="T62" s="302" t="n"/>
      <c r="U62" s="302" t="n"/>
      <c r="V62" s="302" t="n"/>
      <c r="W62" s="302" t="n"/>
      <c r="X62" s="302" t="n"/>
      <c r="Y62" s="302" t="n"/>
      <c r="Z62" s="302" t="n"/>
      <c r="AA62" s="302" t="n"/>
      <c r="AB62" s="302" t="n"/>
      <c r="AC62" s="302" t="n"/>
      <c r="AD62" s="302" t="n"/>
      <c r="AE62" s="302" t="n"/>
      <c r="AF62" s="302" t="n"/>
      <c r="AG62" s="302" t="n"/>
      <c r="AH62" s="302" t="n"/>
      <c r="AI62" s="302" t="n"/>
      <c r="AJ62" s="302" t="n"/>
      <c r="AK62" s="302" t="n"/>
      <c r="AL62" s="302" t="n"/>
      <c r="AM62" s="302" t="n"/>
      <c r="AN62" s="302" t="n"/>
      <c r="AO62" s="302" t="n"/>
      <c r="AP62" s="302" t="n"/>
      <c r="AQ62" s="302" t="n"/>
      <c r="AR62" s="302" t="n"/>
      <c r="AS62" s="302" t="n"/>
      <c r="AT62" s="302" t="n"/>
      <c r="AU62" s="302" t="n"/>
      <c r="AV62" s="302" t="n"/>
      <c r="AW62" s="302" t="n"/>
      <c r="AX62" s="302" t="n"/>
      <c r="AY62" s="302" t="n"/>
      <c r="AZ62" s="302" t="n"/>
      <c r="BA62" s="302" t="n"/>
      <c r="BB62" s="302" t="n"/>
      <c r="BC62" s="302" t="n"/>
      <c r="BD62" s="302" t="n"/>
      <c r="BE62" s="302" t="n"/>
      <c r="BF62" s="302" t="n"/>
      <c r="BG62" s="302" t="n"/>
      <c r="BH62" s="302" t="n"/>
      <c r="BI62" s="302" t="n"/>
      <c r="BJ62" s="302" t="n"/>
      <c r="BK62" s="302" t="n"/>
      <c r="BL62" s="302" t="n"/>
      <c r="BM62" s="302" t="n"/>
      <c r="BN62" s="302" t="n"/>
      <c r="BO62" s="302" t="n"/>
      <c r="BP62" s="302" t="n"/>
      <c r="BQ62" s="302" t="n"/>
      <c r="BR62" s="302" t="n"/>
      <c r="BS62" s="302" t="n"/>
      <c r="BT62" s="302" t="n"/>
      <c r="BU62" s="302" t="n"/>
      <c r="BV62" s="302" t="n"/>
      <c r="BW62" s="302" t="n"/>
      <c r="BX62" s="302" t="n"/>
      <c r="BY62" s="302" t="n"/>
      <c r="BZ62" s="302" t="n"/>
      <c r="CA62" s="302" t="n"/>
      <c r="CB62" s="302" t="n"/>
      <c r="CC62" s="302" t="n"/>
      <c r="CD62" s="302" t="n"/>
      <c r="CE62" s="302" t="n"/>
      <c r="CF62" s="302" t="n"/>
      <c r="CG62" s="302" t="n"/>
      <c r="CH62" s="302" t="n"/>
      <c r="CI62" s="302" t="n"/>
      <c r="CJ62" s="302" t="n"/>
      <c r="CK62" s="302" t="n"/>
      <c r="CL62" s="302" t="n"/>
      <c r="CM62" s="302" t="n"/>
      <c r="CN62" s="302" t="n"/>
      <c r="CO62" s="302" t="n"/>
      <c r="CP62" s="302" t="n"/>
      <c r="CQ62" s="302" t="n"/>
      <c r="CR62" s="302" t="n"/>
      <c r="CS62" s="302" t="n"/>
      <c r="CT62" s="302" t="n"/>
      <c r="CU62" s="302" t="n"/>
      <c r="CV62" s="302" t="n"/>
      <c r="CW62" s="302" t="n"/>
      <c r="CX62" s="302" t="n"/>
      <c r="CY62" s="302" t="n"/>
      <c r="CZ62" s="302" t="n"/>
      <c r="DA62" s="302" t="n"/>
      <c r="DB62" s="302" t="n"/>
      <c r="DC62" s="302" t="n"/>
      <c r="DD62" s="302" t="n"/>
      <c r="DE62" s="302" t="n"/>
      <c r="DF62" s="302" t="n"/>
      <c r="DG62" s="302" t="n"/>
      <c r="DH62" s="302" t="n"/>
      <c r="DI62" s="302" t="n"/>
      <c r="DJ62" s="302" t="n"/>
      <c r="DK62" s="302" t="n"/>
      <c r="DL62" s="302" t="n"/>
      <c r="DM62" s="302" t="n"/>
      <c r="DN62" s="302" t="n"/>
      <c r="DO62" s="302" t="n"/>
      <c r="DP62" s="302" t="n"/>
      <c r="DQ62" s="302" t="n"/>
      <c r="DR62" s="302" t="n"/>
      <c r="DS62" s="302" t="n"/>
      <c r="DT62" s="302" t="n"/>
      <c r="DU62" s="302" t="n"/>
      <c r="DV62" s="302" t="n"/>
      <c r="DW62" s="302" t="n"/>
      <c r="DX62" s="302" t="n"/>
      <c r="DY62" s="302" t="n"/>
      <c r="DZ62" s="302" t="n"/>
      <c r="EA62" s="302" t="n"/>
      <c r="EB62" s="302" t="n"/>
      <c r="EC62" s="302" t="n"/>
      <c r="ED62" s="302" t="n"/>
      <c r="EE62" s="302" t="n"/>
      <c r="EF62" s="302" t="n"/>
      <c r="EG62" s="302" t="n"/>
      <c r="EH62" s="302" t="n"/>
      <c r="EI62" s="302" t="n"/>
      <c r="EJ62" s="302" t="n"/>
      <c r="EK62" s="302" t="n"/>
      <c r="EL62" s="302" t="n"/>
      <c r="EM62" s="302" t="n"/>
      <c r="EN62" s="302" t="n"/>
      <c r="EO62" s="302" t="n"/>
      <c r="EP62" s="302" t="n"/>
      <c r="EQ62" s="302" t="n"/>
      <c r="ER62" s="302" t="n"/>
      <c r="ES62" s="302" t="n"/>
      <c r="ET62" s="302" t="n"/>
      <c r="EU62" s="302" t="n"/>
      <c r="EV62" s="302" t="n"/>
      <c r="EW62" s="302" t="n"/>
      <c r="EX62" s="302" t="n"/>
      <c r="EY62" s="302" t="n"/>
      <c r="EZ62" s="302" t="n"/>
      <c r="FA62" s="302" t="n"/>
      <c r="FB62" s="302" t="n"/>
      <c r="FC62" s="302" t="n"/>
      <c r="FD62" s="302" t="n"/>
      <c r="FE62" s="302" t="n"/>
      <c r="FF62" s="302" t="n"/>
      <c r="FG62" s="302" t="n"/>
      <c r="FH62" s="302" t="n"/>
      <c r="FI62" s="302" t="n"/>
      <c r="FJ62" s="302" t="n"/>
      <c r="FK62" s="302" t="n"/>
      <c r="FL62" s="302" t="n"/>
      <c r="FM62" s="302" t="n"/>
      <c r="FN62" s="302" t="n"/>
      <c r="FO62" s="302" t="n"/>
      <c r="FP62" s="302" t="n"/>
      <c r="FQ62" s="302" t="n"/>
      <c r="FR62" s="302" t="n"/>
      <c r="FS62" s="302" t="n"/>
      <c r="FT62" s="302" t="n"/>
      <c r="FU62" s="302" t="n"/>
      <c r="FV62" s="302" t="n"/>
      <c r="FW62" s="302" t="n"/>
      <c r="FX62" s="302" t="n"/>
      <c r="FY62" s="302" t="n"/>
      <c r="FZ62" s="302" t="n"/>
      <c r="GA62" s="302" t="n"/>
      <c r="GB62" s="302" t="n"/>
      <c r="GC62" s="302" t="n"/>
      <c r="GD62" s="302" t="n"/>
      <c r="GE62" s="302" t="n"/>
      <c r="GF62" s="302" t="n"/>
      <c r="GG62" s="302" t="n"/>
      <c r="GH62" s="302" t="n"/>
      <c r="GI62" s="302" t="n"/>
      <c r="GJ62" s="302" t="n"/>
      <c r="GK62" s="302" t="n"/>
      <c r="GL62" s="302" t="n"/>
      <c r="GM62" s="302" t="n"/>
      <c r="GN62" s="302" t="n"/>
      <c r="GO62" s="302" t="n"/>
      <c r="GP62" s="302" t="n"/>
      <c r="GQ62" s="302" t="n"/>
      <c r="GR62" s="72" t="n"/>
      <c r="GS62" s="72" t="n"/>
      <c r="GT62" s="72" t="n"/>
      <c r="GU62" s="72" t="n"/>
    </row>
    <row r="63" ht="15.75" customHeight="1" s="371">
      <c r="A63" s="295">
        <f>IF(PRESUPUESTO!A76="","",PRESUPUESTO!A76)</f>
        <v/>
      </c>
      <c r="B63" s="63">
        <f>PRESUPUESTO!A48</f>
        <v/>
      </c>
      <c r="C63" s="63">
        <f>PRESUPUESTO!A67</f>
        <v/>
      </c>
      <c r="D63" s="42">
        <f>IF(PRESUPUESTO!B76="","",PRESUPUESTO!B76)</f>
        <v/>
      </c>
      <c r="E63" s="298">
        <f>IF(PRESUPUESTO!G76="",0,PRESUPUESTO!G76)</f>
        <v/>
      </c>
      <c r="F63" s="299" t="n">
        <v>46404</v>
      </c>
      <c r="G63" s="299" t="n">
        <v>46520</v>
      </c>
      <c r="H63" s="295">
        <f>IF(OR(F63="",G63=""),"",G63-F63+1)</f>
        <v/>
      </c>
      <c r="I63" s="300" t="n">
        <v>0</v>
      </c>
      <c r="J63" s="301" t="inlineStr">
        <is>
          <t>Planeado</t>
        </is>
      </c>
      <c r="K63" s="302" t="n"/>
      <c r="L63" s="302" t="n"/>
      <c r="M63" s="302" t="n"/>
      <c r="N63" s="302" t="n"/>
      <c r="O63" s="302" t="n"/>
      <c r="P63" s="302" t="n"/>
      <c r="Q63" s="302" t="n"/>
      <c r="R63" s="302" t="n"/>
      <c r="S63" s="302" t="n"/>
      <c r="T63" s="302" t="n"/>
      <c r="U63" s="302" t="n"/>
      <c r="V63" s="302" t="n"/>
      <c r="W63" s="302" t="n"/>
      <c r="X63" s="302" t="n"/>
      <c r="Y63" s="302" t="n"/>
      <c r="Z63" s="302" t="n"/>
      <c r="AA63" s="302" t="n"/>
      <c r="AB63" s="302" t="n"/>
      <c r="AC63" s="302" t="n"/>
      <c r="AD63" s="302" t="n"/>
      <c r="AE63" s="302" t="n"/>
      <c r="AF63" s="302" t="n"/>
      <c r="AG63" s="302" t="n"/>
      <c r="AH63" s="302" t="n"/>
      <c r="AI63" s="302" t="n"/>
      <c r="AJ63" s="302" t="n"/>
      <c r="AK63" s="302" t="n"/>
      <c r="AL63" s="302" t="n"/>
      <c r="AM63" s="302" t="n"/>
      <c r="AN63" s="302" t="n"/>
      <c r="AO63" s="302" t="n"/>
      <c r="AP63" s="302" t="n"/>
      <c r="AQ63" s="302" t="n"/>
      <c r="AR63" s="302" t="n"/>
      <c r="AS63" s="302" t="n"/>
      <c r="AT63" s="302" t="n"/>
      <c r="AU63" s="302" t="n"/>
      <c r="AV63" s="302" t="n"/>
      <c r="AW63" s="302" t="n"/>
      <c r="AX63" s="302" t="n"/>
      <c r="AY63" s="302" t="n"/>
      <c r="AZ63" s="302" t="n"/>
      <c r="BA63" s="302" t="n"/>
      <c r="BB63" s="302" t="n"/>
      <c r="BC63" s="302" t="n"/>
      <c r="BD63" s="302" t="n"/>
      <c r="BE63" s="302" t="n"/>
      <c r="BF63" s="302" t="n"/>
      <c r="BG63" s="302" t="n"/>
      <c r="BH63" s="302" t="n"/>
      <c r="BI63" s="302" t="n"/>
      <c r="BJ63" s="302" t="n"/>
      <c r="BK63" s="302" t="n"/>
      <c r="BL63" s="302" t="n"/>
      <c r="BM63" s="302" t="n"/>
      <c r="BN63" s="302" t="n"/>
      <c r="BO63" s="302" t="n"/>
      <c r="BP63" s="302" t="n"/>
      <c r="BQ63" s="302" t="n"/>
      <c r="BR63" s="302" t="n"/>
      <c r="BS63" s="302" t="n"/>
      <c r="BT63" s="302" t="n"/>
      <c r="BU63" s="302" t="n"/>
      <c r="BV63" s="302" t="n"/>
      <c r="BW63" s="302" t="n"/>
      <c r="BX63" s="302" t="n"/>
      <c r="BY63" s="302" t="n"/>
      <c r="BZ63" s="302" t="n"/>
      <c r="CA63" s="302" t="n"/>
      <c r="CB63" s="302" t="n"/>
      <c r="CC63" s="302" t="n"/>
      <c r="CD63" s="302" t="n"/>
      <c r="CE63" s="302" t="n"/>
      <c r="CF63" s="302" t="n"/>
      <c r="CG63" s="302" t="n"/>
      <c r="CH63" s="302" t="n"/>
      <c r="CI63" s="302" t="n"/>
      <c r="CJ63" s="302" t="n"/>
      <c r="CK63" s="302" t="n"/>
      <c r="CL63" s="302" t="n"/>
      <c r="CM63" s="302" t="n"/>
      <c r="CN63" s="302" t="n"/>
      <c r="CO63" s="302" t="n"/>
      <c r="CP63" s="302" t="n"/>
      <c r="CQ63" s="302" t="n"/>
      <c r="CR63" s="302" t="n"/>
      <c r="CS63" s="302" t="n"/>
      <c r="CT63" s="302" t="n"/>
      <c r="CU63" s="302" t="n"/>
      <c r="CV63" s="302" t="n"/>
      <c r="CW63" s="302" t="n"/>
      <c r="CX63" s="302" t="n"/>
      <c r="CY63" s="302" t="n"/>
      <c r="CZ63" s="302" t="n"/>
      <c r="DA63" s="302" t="n"/>
      <c r="DB63" s="302" t="n"/>
      <c r="DC63" s="302" t="n"/>
      <c r="DD63" s="302" t="n"/>
      <c r="DE63" s="302" t="n"/>
      <c r="DF63" s="302" t="n"/>
      <c r="DG63" s="302" t="n"/>
      <c r="DH63" s="302" t="n"/>
      <c r="DI63" s="302" t="n"/>
      <c r="DJ63" s="302" t="n"/>
      <c r="DK63" s="302" t="n"/>
      <c r="DL63" s="302" t="n"/>
      <c r="DM63" s="302" t="n"/>
      <c r="DN63" s="302" t="n"/>
      <c r="DO63" s="302" t="n"/>
      <c r="DP63" s="302" t="n"/>
      <c r="DQ63" s="302" t="n"/>
      <c r="DR63" s="302" t="n"/>
      <c r="DS63" s="302" t="n"/>
      <c r="DT63" s="302" t="n"/>
      <c r="DU63" s="302" t="n"/>
      <c r="DV63" s="302" t="n"/>
      <c r="DW63" s="302" t="n"/>
      <c r="DX63" s="302" t="n"/>
      <c r="DY63" s="302" t="n"/>
      <c r="DZ63" s="302" t="n"/>
      <c r="EA63" s="302" t="n"/>
      <c r="EB63" s="302" t="n"/>
      <c r="EC63" s="302" t="n"/>
      <c r="ED63" s="302" t="n"/>
      <c r="EE63" s="302" t="n"/>
      <c r="EF63" s="302" t="n"/>
      <c r="EG63" s="302" t="n"/>
      <c r="EH63" s="302" t="n"/>
      <c r="EI63" s="302" t="n"/>
      <c r="EJ63" s="302" t="n"/>
      <c r="EK63" s="302" t="n"/>
      <c r="EL63" s="302" t="n"/>
      <c r="EM63" s="302" t="n"/>
      <c r="EN63" s="302" t="n"/>
      <c r="EO63" s="302" t="n"/>
      <c r="EP63" s="302" t="n"/>
      <c r="EQ63" s="302" t="n"/>
      <c r="ER63" s="302" t="n"/>
      <c r="ES63" s="302" t="n"/>
      <c r="ET63" s="302" t="n"/>
      <c r="EU63" s="302" t="n"/>
      <c r="EV63" s="302" t="n"/>
      <c r="EW63" s="302" t="n"/>
      <c r="EX63" s="302" t="n"/>
      <c r="EY63" s="302" t="n"/>
      <c r="EZ63" s="302" t="n"/>
      <c r="FA63" s="302" t="n"/>
      <c r="FB63" s="302" t="n"/>
      <c r="FC63" s="302" t="n"/>
      <c r="FD63" s="302" t="n"/>
      <c r="FE63" s="302" t="n"/>
      <c r="FF63" s="302" t="n"/>
      <c r="FG63" s="302" t="n"/>
      <c r="FH63" s="302" t="n"/>
      <c r="FI63" s="302" t="n"/>
      <c r="FJ63" s="302" t="n"/>
      <c r="FK63" s="302" t="n"/>
      <c r="FL63" s="302" t="n"/>
      <c r="FM63" s="302" t="n"/>
      <c r="FN63" s="302" t="n"/>
      <c r="FO63" s="302" t="n"/>
      <c r="FP63" s="302" t="n"/>
      <c r="FQ63" s="302" t="n"/>
      <c r="FR63" s="302" t="n"/>
      <c r="FS63" s="302" t="n"/>
      <c r="FT63" s="302" t="n"/>
      <c r="FU63" s="302" t="n"/>
      <c r="FV63" s="302" t="n"/>
      <c r="FW63" s="302" t="n"/>
      <c r="FX63" s="302" t="n"/>
      <c r="FY63" s="302" t="n"/>
      <c r="FZ63" s="302" t="n"/>
      <c r="GA63" s="302" t="n"/>
      <c r="GB63" s="302" t="n"/>
      <c r="GC63" s="302" t="n"/>
      <c r="GD63" s="302" t="n"/>
      <c r="GE63" s="302" t="n"/>
      <c r="GF63" s="302" t="n"/>
      <c r="GG63" s="302" t="n"/>
      <c r="GH63" s="302" t="n"/>
      <c r="GI63" s="302" t="n"/>
      <c r="GJ63" s="302" t="n"/>
      <c r="GK63" s="302" t="n"/>
      <c r="GL63" s="302" t="n"/>
      <c r="GM63" s="302" t="n"/>
      <c r="GN63" s="302" t="n"/>
      <c r="GO63" s="302" t="n"/>
      <c r="GP63" s="302" t="n"/>
      <c r="GQ63" s="302" t="n"/>
      <c r="GR63" s="72" t="n"/>
      <c r="GS63" s="72" t="n"/>
      <c r="GT63" s="72" t="n"/>
      <c r="GU63" s="72" t="n"/>
    </row>
    <row r="64" ht="15.75" customHeight="1" s="371">
      <c r="A64" s="295">
        <f>IF(PRESUPUESTO!A77="","",PRESUPUESTO!A77)</f>
        <v/>
      </c>
      <c r="B64" s="63">
        <f>PRESUPUESTO!A48</f>
        <v/>
      </c>
      <c r="C64" s="63">
        <f>PRESUPUESTO!A67</f>
        <v/>
      </c>
      <c r="D64" s="42">
        <f>IF(PRESUPUESTO!B77="","",PRESUPUESTO!B77)</f>
        <v/>
      </c>
      <c r="E64" s="298">
        <f>IF(PRESUPUESTO!G77="",0,PRESUPUESTO!G77)</f>
        <v/>
      </c>
      <c r="F64" s="299" t="n">
        <v>46407</v>
      </c>
      <c r="G64" s="299" t="n">
        <v>46525</v>
      </c>
      <c r="H64" s="295">
        <f>IF(OR(F64="",G64=""),"",G64-F64+1)</f>
        <v/>
      </c>
      <c r="I64" s="300" t="n">
        <v>0</v>
      </c>
      <c r="J64" s="301" t="inlineStr">
        <is>
          <t>Planeado</t>
        </is>
      </c>
      <c r="K64" s="302" t="n"/>
      <c r="L64" s="302" t="n"/>
      <c r="M64" s="302" t="n"/>
      <c r="N64" s="302" t="n"/>
      <c r="O64" s="302" t="n"/>
      <c r="P64" s="302" t="n"/>
      <c r="Q64" s="302" t="n"/>
      <c r="R64" s="302" t="n"/>
      <c r="S64" s="302" t="n"/>
      <c r="T64" s="302" t="n"/>
      <c r="U64" s="302" t="n"/>
      <c r="V64" s="302" t="n"/>
      <c r="W64" s="302" t="n"/>
      <c r="X64" s="302" t="n"/>
      <c r="Y64" s="302" t="n"/>
      <c r="Z64" s="302" t="n"/>
      <c r="AA64" s="302" t="n"/>
      <c r="AB64" s="302" t="n"/>
      <c r="AC64" s="302" t="n"/>
      <c r="AD64" s="302" t="n"/>
      <c r="AE64" s="302" t="n"/>
      <c r="AF64" s="302" t="n"/>
      <c r="AG64" s="302" t="n"/>
      <c r="AH64" s="302" t="n"/>
      <c r="AI64" s="302" t="n"/>
      <c r="AJ64" s="302" t="n"/>
      <c r="AK64" s="302" t="n"/>
      <c r="AL64" s="302" t="n"/>
      <c r="AM64" s="302" t="n"/>
      <c r="AN64" s="302" t="n"/>
      <c r="AO64" s="302" t="n"/>
      <c r="AP64" s="302" t="n"/>
      <c r="AQ64" s="302" t="n"/>
      <c r="AR64" s="302" t="n"/>
      <c r="AS64" s="302" t="n"/>
      <c r="AT64" s="302" t="n"/>
      <c r="AU64" s="302" t="n"/>
      <c r="AV64" s="302" t="n"/>
      <c r="AW64" s="302" t="n"/>
      <c r="AX64" s="302" t="n"/>
      <c r="AY64" s="302" t="n"/>
      <c r="AZ64" s="302" t="n"/>
      <c r="BA64" s="302" t="n"/>
      <c r="BB64" s="302" t="n"/>
      <c r="BC64" s="302" t="n"/>
      <c r="BD64" s="302" t="n"/>
      <c r="BE64" s="302" t="n"/>
      <c r="BF64" s="302" t="n"/>
      <c r="BG64" s="302" t="n"/>
      <c r="BH64" s="302" t="n"/>
      <c r="BI64" s="302" t="n"/>
      <c r="BJ64" s="302" t="n"/>
      <c r="BK64" s="302" t="n"/>
      <c r="BL64" s="302" t="n"/>
      <c r="BM64" s="302" t="n"/>
      <c r="BN64" s="302" t="n"/>
      <c r="BO64" s="302" t="n"/>
      <c r="BP64" s="302" t="n"/>
      <c r="BQ64" s="302" t="n"/>
      <c r="BR64" s="302" t="n"/>
      <c r="BS64" s="302" t="n"/>
      <c r="BT64" s="302" t="n"/>
      <c r="BU64" s="302" t="n"/>
      <c r="BV64" s="302" t="n"/>
      <c r="BW64" s="302" t="n"/>
      <c r="BX64" s="302" t="n"/>
      <c r="BY64" s="302" t="n"/>
      <c r="BZ64" s="302" t="n"/>
      <c r="CA64" s="302" t="n"/>
      <c r="CB64" s="302" t="n"/>
      <c r="CC64" s="302" t="n"/>
      <c r="CD64" s="302" t="n"/>
      <c r="CE64" s="302" t="n"/>
      <c r="CF64" s="302" t="n"/>
      <c r="CG64" s="302" t="n"/>
      <c r="CH64" s="302" t="n"/>
      <c r="CI64" s="302" t="n"/>
      <c r="CJ64" s="302" t="n"/>
      <c r="CK64" s="302" t="n"/>
      <c r="CL64" s="302" t="n"/>
      <c r="CM64" s="302" t="n"/>
      <c r="CN64" s="302" t="n"/>
      <c r="CO64" s="302" t="n"/>
      <c r="CP64" s="302" t="n"/>
      <c r="CQ64" s="302" t="n"/>
      <c r="CR64" s="302" t="n"/>
      <c r="CS64" s="302" t="n"/>
      <c r="CT64" s="302" t="n"/>
      <c r="CU64" s="302" t="n"/>
      <c r="CV64" s="302" t="n"/>
      <c r="CW64" s="302" t="n"/>
      <c r="CX64" s="302" t="n"/>
      <c r="CY64" s="302" t="n"/>
      <c r="CZ64" s="302" t="n"/>
      <c r="DA64" s="302" t="n"/>
      <c r="DB64" s="302" t="n"/>
      <c r="DC64" s="302" t="n"/>
      <c r="DD64" s="302" t="n"/>
      <c r="DE64" s="302" t="n"/>
      <c r="DF64" s="302" t="n"/>
      <c r="DG64" s="302" t="n"/>
      <c r="DH64" s="302" t="n"/>
      <c r="DI64" s="302" t="n"/>
      <c r="DJ64" s="302" t="n"/>
      <c r="DK64" s="302" t="n"/>
      <c r="DL64" s="302" t="n"/>
      <c r="DM64" s="302" t="n"/>
      <c r="DN64" s="302" t="n"/>
      <c r="DO64" s="302" t="n"/>
      <c r="DP64" s="302" t="n"/>
      <c r="DQ64" s="302" t="n"/>
      <c r="DR64" s="302" t="n"/>
      <c r="DS64" s="302" t="n"/>
      <c r="DT64" s="302" t="n"/>
      <c r="DU64" s="302" t="n"/>
      <c r="DV64" s="302" t="n"/>
      <c r="DW64" s="302" t="n"/>
      <c r="DX64" s="302" t="n"/>
      <c r="DY64" s="302" t="n"/>
      <c r="DZ64" s="302" t="n"/>
      <c r="EA64" s="302" t="n"/>
      <c r="EB64" s="302" t="n"/>
      <c r="EC64" s="302" t="n"/>
      <c r="ED64" s="302" t="n"/>
      <c r="EE64" s="302" t="n"/>
      <c r="EF64" s="302" t="n"/>
      <c r="EG64" s="302" t="n"/>
      <c r="EH64" s="302" t="n"/>
      <c r="EI64" s="302" t="n"/>
      <c r="EJ64" s="302" t="n"/>
      <c r="EK64" s="302" t="n"/>
      <c r="EL64" s="302" t="n"/>
      <c r="EM64" s="302" t="n"/>
      <c r="EN64" s="302" t="n"/>
      <c r="EO64" s="302" t="n"/>
      <c r="EP64" s="302" t="n"/>
      <c r="EQ64" s="302" t="n"/>
      <c r="ER64" s="302" t="n"/>
      <c r="ES64" s="302" t="n"/>
      <c r="ET64" s="302" t="n"/>
      <c r="EU64" s="302" t="n"/>
      <c r="EV64" s="302" t="n"/>
      <c r="EW64" s="302" t="n"/>
      <c r="EX64" s="302" t="n"/>
      <c r="EY64" s="302" t="n"/>
      <c r="EZ64" s="302" t="n"/>
      <c r="FA64" s="302" t="n"/>
      <c r="FB64" s="302" t="n"/>
      <c r="FC64" s="302" t="n"/>
      <c r="FD64" s="302" t="n"/>
      <c r="FE64" s="302" t="n"/>
      <c r="FF64" s="302" t="n"/>
      <c r="FG64" s="302" t="n"/>
      <c r="FH64" s="302" t="n"/>
      <c r="FI64" s="302" t="n"/>
      <c r="FJ64" s="302" t="n"/>
      <c r="FK64" s="302" t="n"/>
      <c r="FL64" s="302" t="n"/>
      <c r="FM64" s="302" t="n"/>
      <c r="FN64" s="302" t="n"/>
      <c r="FO64" s="302" t="n"/>
      <c r="FP64" s="302" t="n"/>
      <c r="FQ64" s="302" t="n"/>
      <c r="FR64" s="302" t="n"/>
      <c r="FS64" s="302" t="n"/>
      <c r="FT64" s="302" t="n"/>
      <c r="FU64" s="302" t="n"/>
      <c r="FV64" s="302" t="n"/>
      <c r="FW64" s="302" t="n"/>
      <c r="FX64" s="302" t="n"/>
      <c r="FY64" s="302" t="n"/>
      <c r="FZ64" s="302" t="n"/>
      <c r="GA64" s="302" t="n"/>
      <c r="GB64" s="302" t="n"/>
      <c r="GC64" s="302" t="n"/>
      <c r="GD64" s="302" t="n"/>
      <c r="GE64" s="302" t="n"/>
      <c r="GF64" s="302" t="n"/>
      <c r="GG64" s="302" t="n"/>
      <c r="GH64" s="302" t="n"/>
      <c r="GI64" s="302" t="n"/>
      <c r="GJ64" s="302" t="n"/>
      <c r="GK64" s="302" t="n"/>
      <c r="GL64" s="302" t="n"/>
      <c r="GM64" s="302" t="n"/>
      <c r="GN64" s="302" t="n"/>
      <c r="GO64" s="302" t="n"/>
      <c r="GP64" s="302" t="n"/>
      <c r="GQ64" s="302" t="n"/>
      <c r="GR64" s="72" t="n"/>
      <c r="GS64" s="72" t="n"/>
      <c r="GT64" s="72" t="n"/>
      <c r="GU64" s="72" t="n"/>
    </row>
    <row r="65" ht="15.75" customHeight="1" s="371">
      <c r="A65" s="295">
        <f>IF(PRESUPUESTO!A78="","",PRESUPUESTO!A78)</f>
        <v/>
      </c>
      <c r="B65" s="63">
        <f>PRESUPUESTO!A48</f>
        <v/>
      </c>
      <c r="C65" s="63">
        <f>PRESUPUESTO!A67</f>
        <v/>
      </c>
      <c r="D65" s="42">
        <f>IF(PRESUPUESTO!B78="","",PRESUPUESTO!B78)</f>
        <v/>
      </c>
      <c r="E65" s="298">
        <f>IF(PRESUPUESTO!G78="",0,PRESUPUESTO!G78)</f>
        <v/>
      </c>
      <c r="F65" s="299" t="n">
        <v>46410</v>
      </c>
      <c r="G65" s="299" t="n">
        <v>46530</v>
      </c>
      <c r="H65" s="295">
        <f>IF(OR(F65="",G65=""),"",G65-F65+1)</f>
        <v/>
      </c>
      <c r="I65" s="300" t="n">
        <v>0</v>
      </c>
      <c r="J65" s="301" t="inlineStr">
        <is>
          <t>Planeado</t>
        </is>
      </c>
      <c r="K65" s="302" t="n"/>
      <c r="L65" s="302" t="n"/>
      <c r="M65" s="302" t="n"/>
      <c r="N65" s="302" t="n"/>
      <c r="O65" s="302" t="n"/>
      <c r="P65" s="302" t="n"/>
      <c r="Q65" s="302" t="n"/>
      <c r="R65" s="302" t="n"/>
      <c r="S65" s="302" t="n"/>
      <c r="T65" s="302" t="n"/>
      <c r="U65" s="302" t="n"/>
      <c r="V65" s="302" t="n"/>
      <c r="W65" s="302" t="n"/>
      <c r="X65" s="302" t="n"/>
      <c r="Y65" s="302" t="n"/>
      <c r="Z65" s="302" t="n"/>
      <c r="AA65" s="302" t="n"/>
      <c r="AB65" s="302" t="n"/>
      <c r="AC65" s="302" t="n"/>
      <c r="AD65" s="302" t="n"/>
      <c r="AE65" s="302" t="n"/>
      <c r="AF65" s="302" t="n"/>
      <c r="AG65" s="302" t="n"/>
      <c r="AH65" s="302" t="n"/>
      <c r="AI65" s="302" t="n"/>
      <c r="AJ65" s="302" t="n"/>
      <c r="AK65" s="302" t="n"/>
      <c r="AL65" s="302" t="n"/>
      <c r="AM65" s="302" t="n"/>
      <c r="AN65" s="302" t="n"/>
      <c r="AO65" s="302" t="n"/>
      <c r="AP65" s="302" t="n"/>
      <c r="AQ65" s="302" t="n"/>
      <c r="AR65" s="302" t="n"/>
      <c r="AS65" s="302" t="n"/>
      <c r="AT65" s="302" t="n"/>
      <c r="AU65" s="302" t="n"/>
      <c r="AV65" s="302" t="n"/>
      <c r="AW65" s="302" t="n"/>
      <c r="AX65" s="302" t="n"/>
      <c r="AY65" s="302" t="n"/>
      <c r="AZ65" s="302" t="n"/>
      <c r="BA65" s="302" t="n"/>
      <c r="BB65" s="302" t="n"/>
      <c r="BC65" s="302" t="n"/>
      <c r="BD65" s="302" t="n"/>
      <c r="BE65" s="302" t="n"/>
      <c r="BF65" s="302" t="n"/>
      <c r="BG65" s="302" t="n"/>
      <c r="BH65" s="302" t="n"/>
      <c r="BI65" s="302" t="n"/>
      <c r="BJ65" s="302" t="n"/>
      <c r="BK65" s="302" t="n"/>
      <c r="BL65" s="302" t="n"/>
      <c r="BM65" s="302" t="n"/>
      <c r="BN65" s="302" t="n"/>
      <c r="BO65" s="302" t="n"/>
      <c r="BP65" s="302" t="n"/>
      <c r="BQ65" s="302" t="n"/>
      <c r="BR65" s="302" t="n"/>
      <c r="BS65" s="302" t="n"/>
      <c r="BT65" s="302" t="n"/>
      <c r="BU65" s="302" t="n"/>
      <c r="BV65" s="302" t="n"/>
      <c r="BW65" s="302" t="n"/>
      <c r="BX65" s="302" t="n"/>
      <c r="BY65" s="302" t="n"/>
      <c r="BZ65" s="302" t="n"/>
      <c r="CA65" s="302" t="n"/>
      <c r="CB65" s="302" t="n"/>
      <c r="CC65" s="302" t="n"/>
      <c r="CD65" s="302" t="n"/>
      <c r="CE65" s="302" t="n"/>
      <c r="CF65" s="302" t="n"/>
      <c r="CG65" s="302" t="n"/>
      <c r="CH65" s="302" t="n"/>
      <c r="CI65" s="302" t="n"/>
      <c r="CJ65" s="302" t="n"/>
      <c r="CK65" s="302" t="n"/>
      <c r="CL65" s="302" t="n"/>
      <c r="CM65" s="302" t="n"/>
      <c r="CN65" s="302" t="n"/>
      <c r="CO65" s="302" t="n"/>
      <c r="CP65" s="302" t="n"/>
      <c r="CQ65" s="302" t="n"/>
      <c r="CR65" s="302" t="n"/>
      <c r="CS65" s="302" t="n"/>
      <c r="CT65" s="302" t="n"/>
      <c r="CU65" s="302" t="n"/>
      <c r="CV65" s="302" t="n"/>
      <c r="CW65" s="302" t="n"/>
      <c r="CX65" s="302" t="n"/>
      <c r="CY65" s="302" t="n"/>
      <c r="CZ65" s="302" t="n"/>
      <c r="DA65" s="302" t="n"/>
      <c r="DB65" s="302" t="n"/>
      <c r="DC65" s="302" t="n"/>
      <c r="DD65" s="302" t="n"/>
      <c r="DE65" s="302" t="n"/>
      <c r="DF65" s="302" t="n"/>
      <c r="DG65" s="302" t="n"/>
      <c r="DH65" s="302" t="n"/>
      <c r="DI65" s="302" t="n"/>
      <c r="DJ65" s="302" t="n"/>
      <c r="DK65" s="302" t="n"/>
      <c r="DL65" s="302" t="n"/>
      <c r="DM65" s="302" t="n"/>
      <c r="DN65" s="302" t="n"/>
      <c r="DO65" s="302" t="n"/>
      <c r="DP65" s="302" t="n"/>
      <c r="DQ65" s="302" t="n"/>
      <c r="DR65" s="302" t="n"/>
      <c r="DS65" s="302" t="n"/>
      <c r="DT65" s="302" t="n"/>
      <c r="DU65" s="302" t="n"/>
      <c r="DV65" s="302" t="n"/>
      <c r="DW65" s="302" t="n"/>
      <c r="DX65" s="302" t="n"/>
      <c r="DY65" s="302" t="n"/>
      <c r="DZ65" s="302" t="n"/>
      <c r="EA65" s="302" t="n"/>
      <c r="EB65" s="302" t="n"/>
      <c r="EC65" s="302" t="n"/>
      <c r="ED65" s="302" t="n"/>
      <c r="EE65" s="302" t="n"/>
      <c r="EF65" s="302" t="n"/>
      <c r="EG65" s="302" t="n"/>
      <c r="EH65" s="302" t="n"/>
      <c r="EI65" s="302" t="n"/>
      <c r="EJ65" s="302" t="n"/>
      <c r="EK65" s="302" t="n"/>
      <c r="EL65" s="302" t="n"/>
      <c r="EM65" s="302" t="n"/>
      <c r="EN65" s="302" t="n"/>
      <c r="EO65" s="302" t="n"/>
      <c r="EP65" s="302" t="n"/>
      <c r="EQ65" s="302" t="n"/>
      <c r="ER65" s="302" t="n"/>
      <c r="ES65" s="302" t="n"/>
      <c r="ET65" s="302" t="n"/>
      <c r="EU65" s="302" t="n"/>
      <c r="EV65" s="302" t="n"/>
      <c r="EW65" s="302" t="n"/>
      <c r="EX65" s="302" t="n"/>
      <c r="EY65" s="302" t="n"/>
      <c r="EZ65" s="302" t="n"/>
      <c r="FA65" s="302" t="n"/>
      <c r="FB65" s="302" t="n"/>
      <c r="FC65" s="302" t="n"/>
      <c r="FD65" s="302" t="n"/>
      <c r="FE65" s="302" t="n"/>
      <c r="FF65" s="302" t="n"/>
      <c r="FG65" s="302" t="n"/>
      <c r="FH65" s="302" t="n"/>
      <c r="FI65" s="302" t="n"/>
      <c r="FJ65" s="302" t="n"/>
      <c r="FK65" s="302" t="n"/>
      <c r="FL65" s="302" t="n"/>
      <c r="FM65" s="302" t="n"/>
      <c r="FN65" s="302" t="n"/>
      <c r="FO65" s="302" t="n"/>
      <c r="FP65" s="302" t="n"/>
      <c r="FQ65" s="302" t="n"/>
      <c r="FR65" s="302" t="n"/>
      <c r="FS65" s="302" t="n"/>
      <c r="FT65" s="302" t="n"/>
      <c r="FU65" s="302" t="n"/>
      <c r="FV65" s="302" t="n"/>
      <c r="FW65" s="302" t="n"/>
      <c r="FX65" s="302" t="n"/>
      <c r="FY65" s="302" t="n"/>
      <c r="FZ65" s="302" t="n"/>
      <c r="GA65" s="302" t="n"/>
      <c r="GB65" s="302" t="n"/>
      <c r="GC65" s="302" t="n"/>
      <c r="GD65" s="302" t="n"/>
      <c r="GE65" s="302" t="n"/>
      <c r="GF65" s="302" t="n"/>
      <c r="GG65" s="302" t="n"/>
      <c r="GH65" s="302" t="n"/>
      <c r="GI65" s="302" t="n"/>
      <c r="GJ65" s="302" t="n"/>
      <c r="GK65" s="302" t="n"/>
      <c r="GL65" s="302" t="n"/>
      <c r="GM65" s="302" t="n"/>
      <c r="GN65" s="302" t="n"/>
      <c r="GO65" s="302" t="n"/>
      <c r="GP65" s="302" t="n"/>
      <c r="GQ65" s="302" t="n"/>
      <c r="GR65" s="72" t="n"/>
      <c r="GS65" s="72" t="n"/>
      <c r="GT65" s="72" t="n"/>
      <c r="GU65" s="72" t="n"/>
    </row>
    <row r="66" ht="15.75" customHeight="1" s="371">
      <c r="A66" s="295">
        <f>IF(PRESUPUESTO!A79="","",PRESUPUESTO!A79)</f>
        <v/>
      </c>
      <c r="B66" s="63">
        <f>PRESUPUESTO!A48</f>
        <v/>
      </c>
      <c r="C66" s="63">
        <f>PRESUPUESTO!A67</f>
        <v/>
      </c>
      <c r="D66" s="42">
        <f>IF(PRESUPUESTO!B79="","",PRESUPUESTO!B79)</f>
        <v/>
      </c>
      <c r="E66" s="298">
        <f>IF(PRESUPUESTO!G79="",0,PRESUPUESTO!G79)</f>
        <v/>
      </c>
      <c r="F66" s="299" t="n">
        <v>46413</v>
      </c>
      <c r="G66" s="299" t="n">
        <v>46535</v>
      </c>
      <c r="H66" s="295">
        <f>IF(OR(F66="",G66=""),"",G66-F66+1)</f>
        <v/>
      </c>
      <c r="I66" s="300" t="n">
        <v>0</v>
      </c>
      <c r="J66" s="301" t="inlineStr">
        <is>
          <t>Planeado</t>
        </is>
      </c>
      <c r="K66" s="302" t="n"/>
      <c r="L66" s="302" t="n"/>
      <c r="M66" s="302" t="n"/>
      <c r="N66" s="302" t="n"/>
      <c r="O66" s="302" t="n"/>
      <c r="P66" s="302" t="n"/>
      <c r="Q66" s="302" t="n"/>
      <c r="R66" s="302" t="n"/>
      <c r="S66" s="302" t="n"/>
      <c r="T66" s="302" t="n"/>
      <c r="U66" s="302" t="n"/>
      <c r="V66" s="302" t="n"/>
      <c r="W66" s="302" t="n"/>
      <c r="X66" s="302" t="n"/>
      <c r="Y66" s="302" t="n"/>
      <c r="Z66" s="302" t="n"/>
      <c r="AA66" s="302" t="n"/>
      <c r="AB66" s="302" t="n"/>
      <c r="AC66" s="302" t="n"/>
      <c r="AD66" s="302" t="n"/>
      <c r="AE66" s="302" t="n"/>
      <c r="AF66" s="302" t="n"/>
      <c r="AG66" s="302" t="n"/>
      <c r="AH66" s="302" t="n"/>
      <c r="AI66" s="302" t="n"/>
      <c r="AJ66" s="302" t="n"/>
      <c r="AK66" s="302" t="n"/>
      <c r="AL66" s="302" t="n"/>
      <c r="AM66" s="302" t="n"/>
      <c r="AN66" s="302" t="n"/>
      <c r="AO66" s="302" t="n"/>
      <c r="AP66" s="302" t="n"/>
      <c r="AQ66" s="302" t="n"/>
      <c r="AR66" s="302" t="n"/>
      <c r="AS66" s="302" t="n"/>
      <c r="AT66" s="302" t="n"/>
      <c r="AU66" s="302" t="n"/>
      <c r="AV66" s="302" t="n"/>
      <c r="AW66" s="302" t="n"/>
      <c r="AX66" s="302" t="n"/>
      <c r="AY66" s="302" t="n"/>
      <c r="AZ66" s="302" t="n"/>
      <c r="BA66" s="302" t="n"/>
      <c r="BB66" s="302" t="n"/>
      <c r="BC66" s="302" t="n"/>
      <c r="BD66" s="302" t="n"/>
      <c r="BE66" s="302" t="n"/>
      <c r="BF66" s="302" t="n"/>
      <c r="BG66" s="302" t="n"/>
      <c r="BH66" s="302" t="n"/>
      <c r="BI66" s="302" t="n"/>
      <c r="BJ66" s="302" t="n"/>
      <c r="BK66" s="302" t="n"/>
      <c r="BL66" s="302" t="n"/>
      <c r="BM66" s="302" t="n"/>
      <c r="BN66" s="302" t="n"/>
      <c r="BO66" s="302" t="n"/>
      <c r="BP66" s="302" t="n"/>
      <c r="BQ66" s="302" t="n"/>
      <c r="BR66" s="302" t="n"/>
      <c r="BS66" s="302" t="n"/>
      <c r="BT66" s="302" t="n"/>
      <c r="BU66" s="302" t="n"/>
      <c r="BV66" s="302" t="n"/>
      <c r="BW66" s="302" t="n"/>
      <c r="BX66" s="302" t="n"/>
      <c r="BY66" s="302" t="n"/>
      <c r="BZ66" s="302" t="n"/>
      <c r="CA66" s="302" t="n"/>
      <c r="CB66" s="302" t="n"/>
      <c r="CC66" s="302" t="n"/>
      <c r="CD66" s="302" t="n"/>
      <c r="CE66" s="302" t="n"/>
      <c r="CF66" s="302" t="n"/>
      <c r="CG66" s="302" t="n"/>
      <c r="CH66" s="302" t="n"/>
      <c r="CI66" s="302" t="n"/>
      <c r="CJ66" s="302" t="n"/>
      <c r="CK66" s="302" t="n"/>
      <c r="CL66" s="302" t="n"/>
      <c r="CM66" s="302" t="n"/>
      <c r="CN66" s="302" t="n"/>
      <c r="CO66" s="302" t="n"/>
      <c r="CP66" s="302" t="n"/>
      <c r="CQ66" s="302" t="n"/>
      <c r="CR66" s="302" t="n"/>
      <c r="CS66" s="302" t="n"/>
      <c r="CT66" s="302" t="n"/>
      <c r="CU66" s="302" t="n"/>
      <c r="CV66" s="302" t="n"/>
      <c r="CW66" s="302" t="n"/>
      <c r="CX66" s="302" t="n"/>
      <c r="CY66" s="302" t="n"/>
      <c r="CZ66" s="302" t="n"/>
      <c r="DA66" s="302" t="n"/>
      <c r="DB66" s="302" t="n"/>
      <c r="DC66" s="302" t="n"/>
      <c r="DD66" s="302" t="n"/>
      <c r="DE66" s="302" t="n"/>
      <c r="DF66" s="302" t="n"/>
      <c r="DG66" s="302" t="n"/>
      <c r="DH66" s="302" t="n"/>
      <c r="DI66" s="302" t="n"/>
      <c r="DJ66" s="302" t="n"/>
      <c r="DK66" s="302" t="n"/>
      <c r="DL66" s="302" t="n"/>
      <c r="DM66" s="302" t="n"/>
      <c r="DN66" s="302" t="n"/>
      <c r="DO66" s="302" t="n"/>
      <c r="DP66" s="302" t="n"/>
      <c r="DQ66" s="302" t="n"/>
      <c r="DR66" s="302" t="n"/>
      <c r="DS66" s="302" t="n"/>
      <c r="DT66" s="302" t="n"/>
      <c r="DU66" s="302" t="n"/>
      <c r="DV66" s="302" t="n"/>
      <c r="DW66" s="302" t="n"/>
      <c r="DX66" s="302" t="n"/>
      <c r="DY66" s="302" t="n"/>
      <c r="DZ66" s="302" t="n"/>
      <c r="EA66" s="302" t="n"/>
      <c r="EB66" s="302" t="n"/>
      <c r="EC66" s="302" t="n"/>
      <c r="ED66" s="302" t="n"/>
      <c r="EE66" s="302" t="n"/>
      <c r="EF66" s="302" t="n"/>
      <c r="EG66" s="302" t="n"/>
      <c r="EH66" s="302" t="n"/>
      <c r="EI66" s="302" t="n"/>
      <c r="EJ66" s="302" t="n"/>
      <c r="EK66" s="302" t="n"/>
      <c r="EL66" s="302" t="n"/>
      <c r="EM66" s="302" t="n"/>
      <c r="EN66" s="302" t="n"/>
      <c r="EO66" s="302" t="n"/>
      <c r="EP66" s="302" t="n"/>
      <c r="EQ66" s="302" t="n"/>
      <c r="ER66" s="302" t="n"/>
      <c r="ES66" s="302" t="n"/>
      <c r="ET66" s="302" t="n"/>
      <c r="EU66" s="302" t="n"/>
      <c r="EV66" s="302" t="n"/>
      <c r="EW66" s="302" t="n"/>
      <c r="EX66" s="302" t="n"/>
      <c r="EY66" s="302" t="n"/>
      <c r="EZ66" s="302" t="n"/>
      <c r="FA66" s="302" t="n"/>
      <c r="FB66" s="302" t="n"/>
      <c r="FC66" s="302" t="n"/>
      <c r="FD66" s="302" t="n"/>
      <c r="FE66" s="302" t="n"/>
      <c r="FF66" s="302" t="n"/>
      <c r="FG66" s="302" t="n"/>
      <c r="FH66" s="302" t="n"/>
      <c r="FI66" s="302" t="n"/>
      <c r="FJ66" s="302" t="n"/>
      <c r="FK66" s="302" t="n"/>
      <c r="FL66" s="302" t="n"/>
      <c r="FM66" s="302" t="n"/>
      <c r="FN66" s="302" t="n"/>
      <c r="FO66" s="302" t="n"/>
      <c r="FP66" s="302" t="n"/>
      <c r="FQ66" s="302" t="n"/>
      <c r="FR66" s="302" t="n"/>
      <c r="FS66" s="302" t="n"/>
      <c r="FT66" s="302" t="n"/>
      <c r="FU66" s="302" t="n"/>
      <c r="FV66" s="302" t="n"/>
      <c r="FW66" s="302" t="n"/>
      <c r="FX66" s="302" t="n"/>
      <c r="FY66" s="302" t="n"/>
      <c r="FZ66" s="302" t="n"/>
      <c r="GA66" s="302" t="n"/>
      <c r="GB66" s="302" t="n"/>
      <c r="GC66" s="302" t="n"/>
      <c r="GD66" s="302" t="n"/>
      <c r="GE66" s="302" t="n"/>
      <c r="GF66" s="302" t="n"/>
      <c r="GG66" s="302" t="n"/>
      <c r="GH66" s="302" t="n"/>
      <c r="GI66" s="302" t="n"/>
      <c r="GJ66" s="302" t="n"/>
      <c r="GK66" s="302" t="n"/>
      <c r="GL66" s="302" t="n"/>
      <c r="GM66" s="302" t="n"/>
      <c r="GN66" s="302" t="n"/>
      <c r="GO66" s="302" t="n"/>
      <c r="GP66" s="302" t="n"/>
      <c r="GQ66" s="302" t="n"/>
      <c r="GR66" s="72" t="n"/>
      <c r="GS66" s="72" t="n"/>
      <c r="GT66" s="72" t="n"/>
      <c r="GU66" s="72" t="n"/>
    </row>
    <row r="67" ht="15.75" customHeight="1" s="371">
      <c r="A67" s="295">
        <f>IF(PRESUPUESTO!A81="","",PRESUPUESTO!A81)</f>
        <v/>
      </c>
      <c r="B67" s="63">
        <f>PRESUPUESTO!A48</f>
        <v/>
      </c>
      <c r="C67" s="63">
        <f>PRESUPUESTO!A80</f>
        <v/>
      </c>
      <c r="D67" s="42">
        <f>IF(PRESUPUESTO!B81="","",PRESUPUESTO!B81)</f>
        <v/>
      </c>
      <c r="E67" s="298">
        <f>IF(PRESUPUESTO!G81="",0,PRESUPUESTO!G81)</f>
        <v/>
      </c>
      <c r="F67" s="299" t="n">
        <v>46416</v>
      </c>
      <c r="G67" s="299" t="n">
        <v>46540</v>
      </c>
      <c r="H67" s="295">
        <f>IF(OR(F67="",G67=""),"",G67-F67+1)</f>
        <v/>
      </c>
      <c r="I67" s="300" t="n">
        <v>0</v>
      </c>
      <c r="J67" s="301" t="inlineStr">
        <is>
          <t>Planeado</t>
        </is>
      </c>
      <c r="K67" s="302" t="n"/>
      <c r="L67" s="302" t="n"/>
      <c r="M67" s="302" t="n"/>
      <c r="N67" s="302" t="n"/>
      <c r="O67" s="302" t="n"/>
      <c r="P67" s="302" t="n"/>
      <c r="Q67" s="302" t="n"/>
      <c r="R67" s="302" t="n"/>
      <c r="S67" s="302" t="n"/>
      <c r="T67" s="302" t="n"/>
      <c r="U67" s="302" t="n"/>
      <c r="V67" s="302" t="n"/>
      <c r="W67" s="302" t="n"/>
      <c r="X67" s="302" t="n"/>
      <c r="Y67" s="302" t="n"/>
      <c r="Z67" s="302" t="n"/>
      <c r="AA67" s="302" t="n"/>
      <c r="AB67" s="302" t="n"/>
      <c r="AC67" s="302" t="n"/>
      <c r="AD67" s="302" t="n"/>
      <c r="AE67" s="302" t="n"/>
      <c r="AF67" s="302" t="n"/>
      <c r="AG67" s="302" t="n"/>
      <c r="AH67" s="302" t="n"/>
      <c r="AI67" s="302" t="n"/>
      <c r="AJ67" s="302" t="n"/>
      <c r="AK67" s="302" t="n"/>
      <c r="AL67" s="302" t="n"/>
      <c r="AM67" s="302" t="n"/>
      <c r="AN67" s="302" t="n"/>
      <c r="AO67" s="302" t="n"/>
      <c r="AP67" s="302" t="n"/>
      <c r="AQ67" s="302" t="n"/>
      <c r="AR67" s="302" t="n"/>
      <c r="AS67" s="302" t="n"/>
      <c r="AT67" s="302" t="n"/>
      <c r="AU67" s="302" t="n"/>
      <c r="AV67" s="302" t="n"/>
      <c r="AW67" s="302" t="n"/>
      <c r="AX67" s="302" t="n"/>
      <c r="AY67" s="302" t="n"/>
      <c r="AZ67" s="302" t="n"/>
      <c r="BA67" s="302" t="n"/>
      <c r="BB67" s="302" t="n"/>
      <c r="BC67" s="302" t="n"/>
      <c r="BD67" s="302" t="n"/>
      <c r="BE67" s="302" t="n"/>
      <c r="BF67" s="302" t="n"/>
      <c r="BG67" s="302" t="n"/>
      <c r="BH67" s="302" t="n"/>
      <c r="BI67" s="302" t="n"/>
      <c r="BJ67" s="302" t="n"/>
      <c r="BK67" s="302" t="n"/>
      <c r="BL67" s="302" t="n"/>
      <c r="BM67" s="302" t="n"/>
      <c r="BN67" s="302" t="n"/>
      <c r="BO67" s="302" t="n"/>
      <c r="BP67" s="302" t="n"/>
      <c r="BQ67" s="302" t="n"/>
      <c r="BR67" s="302" t="n"/>
      <c r="BS67" s="302" t="n"/>
      <c r="BT67" s="302" t="n"/>
      <c r="BU67" s="302" t="n"/>
      <c r="BV67" s="302" t="n"/>
      <c r="BW67" s="302" t="n"/>
      <c r="BX67" s="302" t="n"/>
      <c r="BY67" s="302" t="n"/>
      <c r="BZ67" s="302" t="n"/>
      <c r="CA67" s="302" t="n"/>
      <c r="CB67" s="302" t="n"/>
      <c r="CC67" s="302" t="n"/>
      <c r="CD67" s="302" t="n"/>
      <c r="CE67" s="302" t="n"/>
      <c r="CF67" s="302" t="n"/>
      <c r="CG67" s="302" t="n"/>
      <c r="CH67" s="302" t="n"/>
      <c r="CI67" s="302" t="n"/>
      <c r="CJ67" s="302" t="n"/>
      <c r="CK67" s="302" t="n"/>
      <c r="CL67" s="302" t="n"/>
      <c r="CM67" s="302" t="n"/>
      <c r="CN67" s="302" t="n"/>
      <c r="CO67" s="302" t="n"/>
      <c r="CP67" s="302" t="n"/>
      <c r="CQ67" s="302" t="n"/>
      <c r="CR67" s="302" t="n"/>
      <c r="CS67" s="302" t="n"/>
      <c r="CT67" s="302" t="n"/>
      <c r="CU67" s="302" t="n"/>
      <c r="CV67" s="302" t="n"/>
      <c r="CW67" s="302" t="n"/>
      <c r="CX67" s="302" t="n"/>
      <c r="CY67" s="302" t="n"/>
      <c r="CZ67" s="302" t="n"/>
      <c r="DA67" s="302" t="n"/>
      <c r="DB67" s="302" t="n"/>
      <c r="DC67" s="302" t="n"/>
      <c r="DD67" s="302" t="n"/>
      <c r="DE67" s="302" t="n"/>
      <c r="DF67" s="302" t="n"/>
      <c r="DG67" s="302" t="n"/>
      <c r="DH67" s="302" t="n"/>
      <c r="DI67" s="302" t="n"/>
      <c r="DJ67" s="302" t="n"/>
      <c r="DK67" s="302" t="n"/>
      <c r="DL67" s="302" t="n"/>
      <c r="DM67" s="302" t="n"/>
      <c r="DN67" s="302" t="n"/>
      <c r="DO67" s="302" t="n"/>
      <c r="DP67" s="302" t="n"/>
      <c r="DQ67" s="302" t="n"/>
      <c r="DR67" s="302" t="n"/>
      <c r="DS67" s="302" t="n"/>
      <c r="DT67" s="302" t="n"/>
      <c r="DU67" s="302" t="n"/>
      <c r="DV67" s="302" t="n"/>
      <c r="DW67" s="302" t="n"/>
      <c r="DX67" s="302" t="n"/>
      <c r="DY67" s="302" t="n"/>
      <c r="DZ67" s="302" t="n"/>
      <c r="EA67" s="302" t="n"/>
      <c r="EB67" s="302" t="n"/>
      <c r="EC67" s="302" t="n"/>
      <c r="ED67" s="302" t="n"/>
      <c r="EE67" s="302" t="n"/>
      <c r="EF67" s="302" t="n"/>
      <c r="EG67" s="302" t="n"/>
      <c r="EH67" s="302" t="n"/>
      <c r="EI67" s="302" t="n"/>
      <c r="EJ67" s="302" t="n"/>
      <c r="EK67" s="302" t="n"/>
      <c r="EL67" s="302" t="n"/>
      <c r="EM67" s="302" t="n"/>
      <c r="EN67" s="302" t="n"/>
      <c r="EO67" s="302" t="n"/>
      <c r="EP67" s="302" t="n"/>
      <c r="EQ67" s="302" t="n"/>
      <c r="ER67" s="302" t="n"/>
      <c r="ES67" s="302" t="n"/>
      <c r="ET67" s="302" t="n"/>
      <c r="EU67" s="302" t="n"/>
      <c r="EV67" s="302" t="n"/>
      <c r="EW67" s="302" t="n"/>
      <c r="EX67" s="302" t="n"/>
      <c r="EY67" s="302" t="n"/>
      <c r="EZ67" s="302" t="n"/>
      <c r="FA67" s="302" t="n"/>
      <c r="FB67" s="302" t="n"/>
      <c r="FC67" s="302" t="n"/>
      <c r="FD67" s="302" t="n"/>
      <c r="FE67" s="302" t="n"/>
      <c r="FF67" s="302" t="n"/>
      <c r="FG67" s="302" t="n"/>
      <c r="FH67" s="302" t="n"/>
      <c r="FI67" s="302" t="n"/>
      <c r="FJ67" s="302" t="n"/>
      <c r="FK67" s="302" t="n"/>
      <c r="FL67" s="302" t="n"/>
      <c r="FM67" s="302" t="n"/>
      <c r="FN67" s="302" t="n"/>
      <c r="FO67" s="302" t="n"/>
      <c r="FP67" s="302" t="n"/>
      <c r="FQ67" s="302" t="n"/>
      <c r="FR67" s="302" t="n"/>
      <c r="FS67" s="302" t="n"/>
      <c r="FT67" s="302" t="n"/>
      <c r="FU67" s="302" t="n"/>
      <c r="FV67" s="302" t="n"/>
      <c r="FW67" s="302" t="n"/>
      <c r="FX67" s="302" t="n"/>
      <c r="FY67" s="302" t="n"/>
      <c r="FZ67" s="302" t="n"/>
      <c r="GA67" s="302" t="n"/>
      <c r="GB67" s="302" t="n"/>
      <c r="GC67" s="302" t="n"/>
      <c r="GD67" s="302" t="n"/>
      <c r="GE67" s="302" t="n"/>
      <c r="GF67" s="302" t="n"/>
      <c r="GG67" s="302" t="n"/>
      <c r="GH67" s="302" t="n"/>
      <c r="GI67" s="302" t="n"/>
      <c r="GJ67" s="302" t="n"/>
      <c r="GK67" s="302" t="n"/>
      <c r="GL67" s="302" t="n"/>
      <c r="GM67" s="302" t="n"/>
      <c r="GN67" s="302" t="n"/>
      <c r="GO67" s="302" t="n"/>
      <c r="GP67" s="302" t="n"/>
      <c r="GQ67" s="302" t="n"/>
      <c r="GR67" s="72" t="n"/>
      <c r="GS67" s="72" t="n"/>
      <c r="GT67" s="72" t="n"/>
      <c r="GU67" s="72" t="n"/>
    </row>
    <row r="68" ht="15.75" customHeight="1" s="371">
      <c r="A68" s="295">
        <f>IF(PRESUPUESTO!A82="","",PRESUPUESTO!A82)</f>
        <v/>
      </c>
      <c r="B68" s="63">
        <f>PRESUPUESTO!A48</f>
        <v/>
      </c>
      <c r="C68" s="63">
        <f>PRESUPUESTO!A80</f>
        <v/>
      </c>
      <c r="D68" s="42">
        <f>IF(PRESUPUESTO!B82="","",PRESUPUESTO!B82)</f>
        <v/>
      </c>
      <c r="E68" s="298">
        <f>IF(PRESUPUESTO!G82="",0,PRESUPUESTO!G82)</f>
        <v/>
      </c>
      <c r="F68" s="299" t="n">
        <v>46419</v>
      </c>
      <c r="G68" s="299" t="n">
        <v>46545</v>
      </c>
      <c r="H68" s="295">
        <f>IF(OR(F68="",G68=""),"",G68-F68+1)</f>
        <v/>
      </c>
      <c r="I68" s="300" t="n">
        <v>0</v>
      </c>
      <c r="J68" s="301" t="inlineStr">
        <is>
          <t>Planeado</t>
        </is>
      </c>
      <c r="K68" s="302" t="n"/>
      <c r="L68" s="302" t="n"/>
      <c r="M68" s="302" t="n"/>
      <c r="N68" s="302" t="n"/>
      <c r="O68" s="302" t="n"/>
      <c r="P68" s="302" t="n"/>
      <c r="Q68" s="302" t="n"/>
      <c r="R68" s="302" t="n"/>
      <c r="S68" s="302" t="n"/>
      <c r="T68" s="302" t="n"/>
      <c r="U68" s="302" t="n"/>
      <c r="V68" s="302" t="n"/>
      <c r="W68" s="302" t="n"/>
      <c r="X68" s="302" t="n"/>
      <c r="Y68" s="302" t="n"/>
      <c r="Z68" s="302" t="n"/>
      <c r="AA68" s="302" t="n"/>
      <c r="AB68" s="302" t="n"/>
      <c r="AC68" s="302" t="n"/>
      <c r="AD68" s="302" t="n"/>
      <c r="AE68" s="302" t="n"/>
      <c r="AF68" s="302" t="n"/>
      <c r="AG68" s="302" t="n"/>
      <c r="AH68" s="302" t="n"/>
      <c r="AI68" s="302" t="n"/>
      <c r="AJ68" s="302" t="n"/>
      <c r="AK68" s="302" t="n"/>
      <c r="AL68" s="302" t="n"/>
      <c r="AM68" s="302" t="n"/>
      <c r="AN68" s="302" t="n"/>
      <c r="AO68" s="302" t="n"/>
      <c r="AP68" s="302" t="n"/>
      <c r="AQ68" s="302" t="n"/>
      <c r="AR68" s="302" t="n"/>
      <c r="AS68" s="302" t="n"/>
      <c r="AT68" s="302" t="n"/>
      <c r="AU68" s="302" t="n"/>
      <c r="AV68" s="302" t="n"/>
      <c r="AW68" s="302" t="n"/>
      <c r="AX68" s="302" t="n"/>
      <c r="AY68" s="302" t="n"/>
      <c r="AZ68" s="302" t="n"/>
      <c r="BA68" s="302" t="n"/>
      <c r="BB68" s="302" t="n"/>
      <c r="BC68" s="302" t="n"/>
      <c r="BD68" s="302" t="n"/>
      <c r="BE68" s="302" t="n"/>
      <c r="BF68" s="302" t="n"/>
      <c r="BG68" s="302" t="n"/>
      <c r="BH68" s="302" t="n"/>
      <c r="BI68" s="302" t="n"/>
      <c r="BJ68" s="302" t="n"/>
      <c r="BK68" s="302" t="n"/>
      <c r="BL68" s="302" t="n"/>
      <c r="BM68" s="302" t="n"/>
      <c r="BN68" s="302" t="n"/>
      <c r="BO68" s="302" t="n"/>
      <c r="BP68" s="302" t="n"/>
      <c r="BQ68" s="302" t="n"/>
      <c r="BR68" s="302" t="n"/>
      <c r="BS68" s="302" t="n"/>
      <c r="BT68" s="302" t="n"/>
      <c r="BU68" s="302" t="n"/>
      <c r="BV68" s="302" t="n"/>
      <c r="BW68" s="302" t="n"/>
      <c r="BX68" s="302" t="n"/>
      <c r="BY68" s="302" t="n"/>
      <c r="BZ68" s="302" t="n"/>
      <c r="CA68" s="302" t="n"/>
      <c r="CB68" s="302" t="n"/>
      <c r="CC68" s="302" t="n"/>
      <c r="CD68" s="302" t="n"/>
      <c r="CE68" s="302" t="n"/>
      <c r="CF68" s="302" t="n"/>
      <c r="CG68" s="302" t="n"/>
      <c r="CH68" s="302" t="n"/>
      <c r="CI68" s="302" t="n"/>
      <c r="CJ68" s="302" t="n"/>
      <c r="CK68" s="302" t="n"/>
      <c r="CL68" s="302" t="n"/>
      <c r="CM68" s="302" t="n"/>
      <c r="CN68" s="302" t="n"/>
      <c r="CO68" s="302" t="n"/>
      <c r="CP68" s="302" t="n"/>
      <c r="CQ68" s="302" t="n"/>
      <c r="CR68" s="302" t="n"/>
      <c r="CS68" s="302" t="n"/>
      <c r="CT68" s="302" t="n"/>
      <c r="CU68" s="302" t="n"/>
      <c r="CV68" s="302" t="n"/>
      <c r="CW68" s="302" t="n"/>
      <c r="CX68" s="302" t="n"/>
      <c r="CY68" s="302" t="n"/>
      <c r="CZ68" s="302" t="n"/>
      <c r="DA68" s="302" t="n"/>
      <c r="DB68" s="302" t="n"/>
      <c r="DC68" s="302" t="n"/>
      <c r="DD68" s="302" t="n"/>
      <c r="DE68" s="302" t="n"/>
      <c r="DF68" s="302" t="n"/>
      <c r="DG68" s="302" t="n"/>
      <c r="DH68" s="302" t="n"/>
      <c r="DI68" s="302" t="n"/>
      <c r="DJ68" s="302" t="n"/>
      <c r="DK68" s="302" t="n"/>
      <c r="DL68" s="302" t="n"/>
      <c r="DM68" s="302" t="n"/>
      <c r="DN68" s="302" t="n"/>
      <c r="DO68" s="302" t="n"/>
      <c r="DP68" s="302" t="n"/>
      <c r="DQ68" s="302" t="n"/>
      <c r="DR68" s="302" t="n"/>
      <c r="DS68" s="302" t="n"/>
      <c r="DT68" s="302" t="n"/>
      <c r="DU68" s="302" t="n"/>
      <c r="DV68" s="302" t="n"/>
      <c r="DW68" s="302" t="n"/>
      <c r="DX68" s="302" t="n"/>
      <c r="DY68" s="302" t="n"/>
      <c r="DZ68" s="302" t="n"/>
      <c r="EA68" s="302" t="n"/>
      <c r="EB68" s="302" t="n"/>
      <c r="EC68" s="302" t="n"/>
      <c r="ED68" s="302" t="n"/>
      <c r="EE68" s="302" t="n"/>
      <c r="EF68" s="302" t="n"/>
      <c r="EG68" s="302" t="n"/>
      <c r="EH68" s="302" t="n"/>
      <c r="EI68" s="302" t="n"/>
      <c r="EJ68" s="302" t="n"/>
      <c r="EK68" s="302" t="n"/>
      <c r="EL68" s="302" t="n"/>
      <c r="EM68" s="302" t="n"/>
      <c r="EN68" s="302" t="n"/>
      <c r="EO68" s="302" t="n"/>
      <c r="EP68" s="302" t="n"/>
      <c r="EQ68" s="302" t="n"/>
      <c r="ER68" s="302" t="n"/>
      <c r="ES68" s="302" t="n"/>
      <c r="ET68" s="302" t="n"/>
      <c r="EU68" s="302" t="n"/>
      <c r="EV68" s="302" t="n"/>
      <c r="EW68" s="302" t="n"/>
      <c r="EX68" s="302" t="n"/>
      <c r="EY68" s="302" t="n"/>
      <c r="EZ68" s="302" t="n"/>
      <c r="FA68" s="302" t="n"/>
      <c r="FB68" s="302" t="n"/>
      <c r="FC68" s="302" t="n"/>
      <c r="FD68" s="302" t="n"/>
      <c r="FE68" s="302" t="n"/>
      <c r="FF68" s="302" t="n"/>
      <c r="FG68" s="302" t="n"/>
      <c r="FH68" s="302" t="n"/>
      <c r="FI68" s="302" t="n"/>
      <c r="FJ68" s="302" t="n"/>
      <c r="FK68" s="302" t="n"/>
      <c r="FL68" s="302" t="n"/>
      <c r="FM68" s="302" t="n"/>
      <c r="FN68" s="302" t="n"/>
      <c r="FO68" s="302" t="n"/>
      <c r="FP68" s="302" t="n"/>
      <c r="FQ68" s="302" t="n"/>
      <c r="FR68" s="302" t="n"/>
      <c r="FS68" s="302" t="n"/>
      <c r="FT68" s="302" t="n"/>
      <c r="FU68" s="302" t="n"/>
      <c r="FV68" s="302" t="n"/>
      <c r="FW68" s="302" t="n"/>
      <c r="FX68" s="302" t="n"/>
      <c r="FY68" s="302" t="n"/>
      <c r="FZ68" s="302" t="n"/>
      <c r="GA68" s="302" t="n"/>
      <c r="GB68" s="302" t="n"/>
      <c r="GC68" s="302" t="n"/>
      <c r="GD68" s="302" t="n"/>
      <c r="GE68" s="302" t="n"/>
      <c r="GF68" s="302" t="n"/>
      <c r="GG68" s="302" t="n"/>
      <c r="GH68" s="302" t="n"/>
      <c r="GI68" s="302" t="n"/>
      <c r="GJ68" s="302" t="n"/>
      <c r="GK68" s="302" t="n"/>
      <c r="GL68" s="302" t="n"/>
      <c r="GM68" s="302" t="n"/>
      <c r="GN68" s="302" t="n"/>
      <c r="GO68" s="302" t="n"/>
      <c r="GP68" s="302" t="n"/>
      <c r="GQ68" s="302" t="n"/>
      <c r="GR68" s="72" t="n"/>
      <c r="GS68" s="72" t="n"/>
      <c r="GT68" s="72" t="n"/>
      <c r="GU68" s="72" t="n"/>
    </row>
    <row r="69" ht="15.75" customHeight="1" s="371">
      <c r="A69" s="295">
        <f>IF(PRESUPUESTO!A83="","",PRESUPUESTO!A83)</f>
        <v/>
      </c>
      <c r="B69" s="63">
        <f>PRESUPUESTO!A48</f>
        <v/>
      </c>
      <c r="C69" s="63">
        <f>PRESUPUESTO!A80</f>
        <v/>
      </c>
      <c r="D69" s="42">
        <f>IF(PRESUPUESTO!B83="","",PRESUPUESTO!B83)</f>
        <v/>
      </c>
      <c r="E69" s="298">
        <f>IF(PRESUPUESTO!G83="",0,PRESUPUESTO!G83)</f>
        <v/>
      </c>
      <c r="F69" s="299" t="n">
        <v>46422</v>
      </c>
      <c r="G69" s="299" t="n">
        <v>46550</v>
      </c>
      <c r="H69" s="295">
        <f>IF(OR(F69="",G69=""),"",G69-F69+1)</f>
        <v/>
      </c>
      <c r="I69" s="300" t="n">
        <v>0</v>
      </c>
      <c r="J69" s="301" t="inlineStr">
        <is>
          <t>Planeado</t>
        </is>
      </c>
      <c r="K69" s="302" t="n"/>
      <c r="L69" s="302" t="n"/>
      <c r="M69" s="302" t="n"/>
      <c r="N69" s="302" t="n"/>
      <c r="O69" s="302" t="n"/>
      <c r="P69" s="302" t="n"/>
      <c r="Q69" s="302" t="n"/>
      <c r="R69" s="302" t="n"/>
      <c r="S69" s="302" t="n"/>
      <c r="T69" s="302" t="n"/>
      <c r="U69" s="302" t="n"/>
      <c r="V69" s="302" t="n"/>
      <c r="W69" s="302" t="n"/>
      <c r="X69" s="302" t="n"/>
      <c r="Y69" s="302" t="n"/>
      <c r="Z69" s="302" t="n"/>
      <c r="AA69" s="302" t="n"/>
      <c r="AB69" s="302" t="n"/>
      <c r="AC69" s="302" t="n"/>
      <c r="AD69" s="302" t="n"/>
      <c r="AE69" s="302" t="n"/>
      <c r="AF69" s="302" t="n"/>
      <c r="AG69" s="302" t="n"/>
      <c r="AH69" s="302" t="n"/>
      <c r="AI69" s="302" t="n"/>
      <c r="AJ69" s="302" t="n"/>
      <c r="AK69" s="302" t="n"/>
      <c r="AL69" s="302" t="n"/>
      <c r="AM69" s="302" t="n"/>
      <c r="AN69" s="302" t="n"/>
      <c r="AO69" s="302" t="n"/>
      <c r="AP69" s="302" t="n"/>
      <c r="AQ69" s="302" t="n"/>
      <c r="AR69" s="302" t="n"/>
      <c r="AS69" s="302" t="n"/>
      <c r="AT69" s="302" t="n"/>
      <c r="AU69" s="302" t="n"/>
      <c r="AV69" s="302" t="n"/>
      <c r="AW69" s="302" t="n"/>
      <c r="AX69" s="302" t="n"/>
      <c r="AY69" s="302" t="n"/>
      <c r="AZ69" s="302" t="n"/>
      <c r="BA69" s="302" t="n"/>
      <c r="BB69" s="302" t="n"/>
      <c r="BC69" s="302" t="n"/>
      <c r="BD69" s="302" t="n"/>
      <c r="BE69" s="302" t="n"/>
      <c r="BF69" s="302" t="n"/>
      <c r="BG69" s="302" t="n"/>
      <c r="BH69" s="302" t="n"/>
      <c r="BI69" s="302" t="n"/>
      <c r="BJ69" s="302" t="n"/>
      <c r="BK69" s="302" t="n"/>
      <c r="BL69" s="302" t="n"/>
      <c r="BM69" s="302" t="n"/>
      <c r="BN69" s="302" t="n"/>
      <c r="BO69" s="302" t="n"/>
      <c r="BP69" s="302" t="n"/>
      <c r="BQ69" s="302" t="n"/>
      <c r="BR69" s="302" t="n"/>
      <c r="BS69" s="302" t="n"/>
      <c r="BT69" s="302" t="n"/>
      <c r="BU69" s="302" t="n"/>
      <c r="BV69" s="302" t="n"/>
      <c r="BW69" s="302" t="n"/>
      <c r="BX69" s="302" t="n"/>
      <c r="BY69" s="302" t="n"/>
      <c r="BZ69" s="302" t="n"/>
      <c r="CA69" s="302" t="n"/>
      <c r="CB69" s="302" t="n"/>
      <c r="CC69" s="302" t="n"/>
      <c r="CD69" s="302" t="n"/>
      <c r="CE69" s="302" t="n"/>
      <c r="CF69" s="302" t="n"/>
      <c r="CG69" s="302" t="n"/>
      <c r="CH69" s="302" t="n"/>
      <c r="CI69" s="302" t="n"/>
      <c r="CJ69" s="302" t="n"/>
      <c r="CK69" s="302" t="n"/>
      <c r="CL69" s="302" t="n"/>
      <c r="CM69" s="302" t="n"/>
      <c r="CN69" s="302" t="n"/>
      <c r="CO69" s="302" t="n"/>
      <c r="CP69" s="302" t="n"/>
      <c r="CQ69" s="302" t="n"/>
      <c r="CR69" s="302" t="n"/>
      <c r="CS69" s="302" t="n"/>
      <c r="CT69" s="302" t="n"/>
      <c r="CU69" s="302" t="n"/>
      <c r="CV69" s="302" t="n"/>
      <c r="CW69" s="302" t="n"/>
      <c r="CX69" s="302" t="n"/>
      <c r="CY69" s="302" t="n"/>
      <c r="CZ69" s="302" t="n"/>
      <c r="DA69" s="302" t="n"/>
      <c r="DB69" s="302" t="n"/>
      <c r="DC69" s="302" t="n"/>
      <c r="DD69" s="302" t="n"/>
      <c r="DE69" s="302" t="n"/>
      <c r="DF69" s="302" t="n"/>
      <c r="DG69" s="302" t="n"/>
      <c r="DH69" s="302" t="n"/>
      <c r="DI69" s="302" t="n"/>
      <c r="DJ69" s="302" t="n"/>
      <c r="DK69" s="302" t="n"/>
      <c r="DL69" s="302" t="n"/>
      <c r="DM69" s="302" t="n"/>
      <c r="DN69" s="302" t="n"/>
      <c r="DO69" s="302" t="n"/>
      <c r="DP69" s="302" t="n"/>
      <c r="DQ69" s="302" t="n"/>
      <c r="DR69" s="302" t="n"/>
      <c r="DS69" s="302" t="n"/>
      <c r="DT69" s="302" t="n"/>
      <c r="DU69" s="302" t="n"/>
      <c r="DV69" s="302" t="n"/>
      <c r="DW69" s="302" t="n"/>
      <c r="DX69" s="302" t="n"/>
      <c r="DY69" s="302" t="n"/>
      <c r="DZ69" s="302" t="n"/>
      <c r="EA69" s="302" t="n"/>
      <c r="EB69" s="302" t="n"/>
      <c r="EC69" s="302" t="n"/>
      <c r="ED69" s="302" t="n"/>
      <c r="EE69" s="302" t="n"/>
      <c r="EF69" s="302" t="n"/>
      <c r="EG69" s="302" t="n"/>
      <c r="EH69" s="302" t="n"/>
      <c r="EI69" s="302" t="n"/>
      <c r="EJ69" s="302" t="n"/>
      <c r="EK69" s="302" t="n"/>
      <c r="EL69" s="302" t="n"/>
      <c r="EM69" s="302" t="n"/>
      <c r="EN69" s="302" t="n"/>
      <c r="EO69" s="302" t="n"/>
      <c r="EP69" s="302" t="n"/>
      <c r="EQ69" s="302" t="n"/>
      <c r="ER69" s="302" t="n"/>
      <c r="ES69" s="302" t="n"/>
      <c r="ET69" s="302" t="n"/>
      <c r="EU69" s="302" t="n"/>
      <c r="EV69" s="302" t="n"/>
      <c r="EW69" s="302" t="n"/>
      <c r="EX69" s="302" t="n"/>
      <c r="EY69" s="302" t="n"/>
      <c r="EZ69" s="302" t="n"/>
      <c r="FA69" s="302" t="n"/>
      <c r="FB69" s="302" t="n"/>
      <c r="FC69" s="302" t="n"/>
      <c r="FD69" s="302" t="n"/>
      <c r="FE69" s="302" t="n"/>
      <c r="FF69" s="302" t="n"/>
      <c r="FG69" s="302" t="n"/>
      <c r="FH69" s="302" t="n"/>
      <c r="FI69" s="302" t="n"/>
      <c r="FJ69" s="302" t="n"/>
      <c r="FK69" s="302" t="n"/>
      <c r="FL69" s="302" t="n"/>
      <c r="FM69" s="302" t="n"/>
      <c r="FN69" s="302" t="n"/>
      <c r="FO69" s="302" t="n"/>
      <c r="FP69" s="302" t="n"/>
      <c r="FQ69" s="302" t="n"/>
      <c r="FR69" s="302" t="n"/>
      <c r="FS69" s="302" t="n"/>
      <c r="FT69" s="302" t="n"/>
      <c r="FU69" s="302" t="n"/>
      <c r="FV69" s="302" t="n"/>
      <c r="FW69" s="302" t="n"/>
      <c r="FX69" s="302" t="n"/>
      <c r="FY69" s="302" t="n"/>
      <c r="FZ69" s="302" t="n"/>
      <c r="GA69" s="302" t="n"/>
      <c r="GB69" s="302" t="n"/>
      <c r="GC69" s="302" t="n"/>
      <c r="GD69" s="302" t="n"/>
      <c r="GE69" s="302" t="n"/>
      <c r="GF69" s="302" t="n"/>
      <c r="GG69" s="302" t="n"/>
      <c r="GH69" s="302" t="n"/>
      <c r="GI69" s="302" t="n"/>
      <c r="GJ69" s="302" t="n"/>
      <c r="GK69" s="302" t="n"/>
      <c r="GL69" s="302" t="n"/>
      <c r="GM69" s="302" t="n"/>
      <c r="GN69" s="302" t="n"/>
      <c r="GO69" s="302" t="n"/>
      <c r="GP69" s="302" t="n"/>
      <c r="GQ69" s="302" t="n"/>
      <c r="GR69" s="72" t="n"/>
      <c r="GS69" s="72" t="n"/>
      <c r="GT69" s="72" t="n"/>
      <c r="GU69" s="72" t="n"/>
    </row>
    <row r="70" ht="15.75" customHeight="1" s="371">
      <c r="A70" s="295">
        <f>IF(PRESUPUESTO!A84="","",PRESUPUESTO!A84)</f>
        <v/>
      </c>
      <c r="B70" s="63">
        <f>PRESUPUESTO!A48</f>
        <v/>
      </c>
      <c r="C70" s="63">
        <f>PRESUPUESTO!A80</f>
        <v/>
      </c>
      <c r="D70" s="42">
        <f>IF(PRESUPUESTO!B84="","",PRESUPUESTO!B84)</f>
        <v/>
      </c>
      <c r="E70" s="298">
        <f>IF(PRESUPUESTO!G84="",0,PRESUPUESTO!G84)</f>
        <v/>
      </c>
      <c r="F70" s="299" t="n">
        <v>46425</v>
      </c>
      <c r="G70" s="299" t="n">
        <v>46555</v>
      </c>
      <c r="H70" s="295">
        <f>IF(OR(F70="",G70=""),"",G70-F70+1)</f>
        <v/>
      </c>
      <c r="I70" s="300" t="n">
        <v>0</v>
      </c>
      <c r="J70" s="301" t="inlineStr">
        <is>
          <t>Planeado</t>
        </is>
      </c>
      <c r="K70" s="302" t="n"/>
      <c r="L70" s="302" t="n"/>
      <c r="M70" s="302" t="n"/>
      <c r="N70" s="302" t="n"/>
      <c r="O70" s="302" t="n"/>
      <c r="P70" s="302" t="n"/>
      <c r="Q70" s="302" t="n"/>
      <c r="R70" s="302" t="n"/>
      <c r="S70" s="302" t="n"/>
      <c r="T70" s="302" t="n"/>
      <c r="U70" s="302" t="n"/>
      <c r="V70" s="302" t="n"/>
      <c r="W70" s="302" t="n"/>
      <c r="X70" s="302" t="n"/>
      <c r="Y70" s="302" t="n"/>
      <c r="Z70" s="302" t="n"/>
      <c r="AA70" s="302" t="n"/>
      <c r="AB70" s="302" t="n"/>
      <c r="AC70" s="302" t="n"/>
      <c r="AD70" s="302" t="n"/>
      <c r="AE70" s="302" t="n"/>
      <c r="AF70" s="302" t="n"/>
      <c r="AG70" s="302" t="n"/>
      <c r="AH70" s="302" t="n"/>
      <c r="AI70" s="302" t="n"/>
      <c r="AJ70" s="302" t="n"/>
      <c r="AK70" s="302" t="n"/>
      <c r="AL70" s="302" t="n"/>
      <c r="AM70" s="302" t="n"/>
      <c r="AN70" s="302" t="n"/>
      <c r="AO70" s="302" t="n"/>
      <c r="AP70" s="302" t="n"/>
      <c r="AQ70" s="302" t="n"/>
      <c r="AR70" s="302" t="n"/>
      <c r="AS70" s="302" t="n"/>
      <c r="AT70" s="302" t="n"/>
      <c r="AU70" s="302" t="n"/>
      <c r="AV70" s="302" t="n"/>
      <c r="AW70" s="302" t="n"/>
      <c r="AX70" s="302" t="n"/>
      <c r="AY70" s="302" t="n"/>
      <c r="AZ70" s="302" t="n"/>
      <c r="BA70" s="302" t="n"/>
      <c r="BB70" s="302" t="n"/>
      <c r="BC70" s="302" t="n"/>
      <c r="BD70" s="302" t="n"/>
      <c r="BE70" s="302" t="n"/>
      <c r="BF70" s="302" t="n"/>
      <c r="BG70" s="302" t="n"/>
      <c r="BH70" s="302" t="n"/>
      <c r="BI70" s="302" t="n"/>
      <c r="BJ70" s="302" t="n"/>
      <c r="BK70" s="302" t="n"/>
      <c r="BL70" s="302" t="n"/>
      <c r="BM70" s="302" t="n"/>
      <c r="BN70" s="302" t="n"/>
      <c r="BO70" s="302" t="n"/>
      <c r="BP70" s="302" t="n"/>
      <c r="BQ70" s="302" t="n"/>
      <c r="BR70" s="302" t="n"/>
      <c r="BS70" s="302" t="n"/>
      <c r="BT70" s="302" t="n"/>
      <c r="BU70" s="302" t="n"/>
      <c r="BV70" s="302" t="n"/>
      <c r="BW70" s="302" t="n"/>
      <c r="BX70" s="302" t="n"/>
      <c r="BY70" s="302" t="n"/>
      <c r="BZ70" s="302" t="n"/>
      <c r="CA70" s="302" t="n"/>
      <c r="CB70" s="302" t="n"/>
      <c r="CC70" s="302" t="n"/>
      <c r="CD70" s="302" t="n"/>
      <c r="CE70" s="302" t="n"/>
      <c r="CF70" s="302" t="n"/>
      <c r="CG70" s="302" t="n"/>
      <c r="CH70" s="302" t="n"/>
      <c r="CI70" s="302" t="n"/>
      <c r="CJ70" s="302" t="n"/>
      <c r="CK70" s="302" t="n"/>
      <c r="CL70" s="302" t="n"/>
      <c r="CM70" s="302" t="n"/>
      <c r="CN70" s="302" t="n"/>
      <c r="CO70" s="302" t="n"/>
      <c r="CP70" s="302" t="n"/>
      <c r="CQ70" s="302" t="n"/>
      <c r="CR70" s="302" t="n"/>
      <c r="CS70" s="302" t="n"/>
      <c r="CT70" s="302" t="n"/>
      <c r="CU70" s="302" t="n"/>
      <c r="CV70" s="302" t="n"/>
      <c r="CW70" s="302" t="n"/>
      <c r="CX70" s="302" t="n"/>
      <c r="CY70" s="302" t="n"/>
      <c r="CZ70" s="302" t="n"/>
      <c r="DA70" s="302" t="n"/>
      <c r="DB70" s="302" t="n"/>
      <c r="DC70" s="302" t="n"/>
      <c r="DD70" s="302" t="n"/>
      <c r="DE70" s="302" t="n"/>
      <c r="DF70" s="302" t="n"/>
      <c r="DG70" s="302" t="n"/>
      <c r="DH70" s="302" t="n"/>
      <c r="DI70" s="302" t="n"/>
      <c r="DJ70" s="302" t="n"/>
      <c r="DK70" s="302" t="n"/>
      <c r="DL70" s="302" t="n"/>
      <c r="DM70" s="302" t="n"/>
      <c r="DN70" s="302" t="n"/>
      <c r="DO70" s="302" t="n"/>
      <c r="DP70" s="302" t="n"/>
      <c r="DQ70" s="302" t="n"/>
      <c r="DR70" s="302" t="n"/>
      <c r="DS70" s="302" t="n"/>
      <c r="DT70" s="302" t="n"/>
      <c r="DU70" s="302" t="n"/>
      <c r="DV70" s="302" t="n"/>
      <c r="DW70" s="302" t="n"/>
      <c r="DX70" s="302" t="n"/>
      <c r="DY70" s="302" t="n"/>
      <c r="DZ70" s="302" t="n"/>
      <c r="EA70" s="302" t="n"/>
      <c r="EB70" s="302" t="n"/>
      <c r="EC70" s="302" t="n"/>
      <c r="ED70" s="302" t="n"/>
      <c r="EE70" s="302" t="n"/>
      <c r="EF70" s="302" t="n"/>
      <c r="EG70" s="302" t="n"/>
      <c r="EH70" s="302" t="n"/>
      <c r="EI70" s="302" t="n"/>
      <c r="EJ70" s="302" t="n"/>
      <c r="EK70" s="302" t="n"/>
      <c r="EL70" s="302" t="n"/>
      <c r="EM70" s="302" t="n"/>
      <c r="EN70" s="302" t="n"/>
      <c r="EO70" s="302" t="n"/>
      <c r="EP70" s="302" t="n"/>
      <c r="EQ70" s="302" t="n"/>
      <c r="ER70" s="302" t="n"/>
      <c r="ES70" s="302" t="n"/>
      <c r="ET70" s="302" t="n"/>
      <c r="EU70" s="302" t="n"/>
      <c r="EV70" s="302" t="n"/>
      <c r="EW70" s="302" t="n"/>
      <c r="EX70" s="302" t="n"/>
      <c r="EY70" s="302" t="n"/>
      <c r="EZ70" s="302" t="n"/>
      <c r="FA70" s="302" t="n"/>
      <c r="FB70" s="302" t="n"/>
      <c r="FC70" s="302" t="n"/>
      <c r="FD70" s="302" t="n"/>
      <c r="FE70" s="302" t="n"/>
      <c r="FF70" s="302" t="n"/>
      <c r="FG70" s="302" t="n"/>
      <c r="FH70" s="302" t="n"/>
      <c r="FI70" s="302" t="n"/>
      <c r="FJ70" s="302" t="n"/>
      <c r="FK70" s="302" t="n"/>
      <c r="FL70" s="302" t="n"/>
      <c r="FM70" s="302" t="n"/>
      <c r="FN70" s="302" t="n"/>
      <c r="FO70" s="302" t="n"/>
      <c r="FP70" s="302" t="n"/>
      <c r="FQ70" s="302" t="n"/>
      <c r="FR70" s="302" t="n"/>
      <c r="FS70" s="302" t="n"/>
      <c r="FT70" s="302" t="n"/>
      <c r="FU70" s="302" t="n"/>
      <c r="FV70" s="302" t="n"/>
      <c r="FW70" s="302" t="n"/>
      <c r="FX70" s="302" t="n"/>
      <c r="FY70" s="302" t="n"/>
      <c r="FZ70" s="302" t="n"/>
      <c r="GA70" s="302" t="n"/>
      <c r="GB70" s="302" t="n"/>
      <c r="GC70" s="302" t="n"/>
      <c r="GD70" s="302" t="n"/>
      <c r="GE70" s="302" t="n"/>
      <c r="GF70" s="302" t="n"/>
      <c r="GG70" s="302" t="n"/>
      <c r="GH70" s="302" t="n"/>
      <c r="GI70" s="302" t="n"/>
      <c r="GJ70" s="302" t="n"/>
      <c r="GK70" s="302" t="n"/>
      <c r="GL70" s="302" t="n"/>
      <c r="GM70" s="302" t="n"/>
      <c r="GN70" s="302" t="n"/>
      <c r="GO70" s="302" t="n"/>
      <c r="GP70" s="302" t="n"/>
      <c r="GQ70" s="302" t="n"/>
      <c r="GR70" s="72" t="n"/>
      <c r="GS70" s="72" t="n"/>
      <c r="GT70" s="72" t="n"/>
      <c r="GU70" s="72" t="n"/>
    </row>
    <row r="71" ht="15.75" customHeight="1" s="371">
      <c r="A71" s="295">
        <f>IF(PRESUPUESTO!A85="","",PRESUPUESTO!A85)</f>
        <v/>
      </c>
      <c r="B71" s="63">
        <f>PRESUPUESTO!A48</f>
        <v/>
      </c>
      <c r="C71" s="63">
        <f>PRESUPUESTO!A80</f>
        <v/>
      </c>
      <c r="D71" s="42">
        <f>IF(PRESUPUESTO!B85="","",PRESUPUESTO!B85)</f>
        <v/>
      </c>
      <c r="E71" s="298">
        <f>IF(PRESUPUESTO!G85="",0,PRESUPUESTO!G85)</f>
        <v/>
      </c>
      <c r="F71" s="299" t="n">
        <v>46428</v>
      </c>
      <c r="G71" s="299" t="n">
        <v>46560</v>
      </c>
      <c r="H71" s="295">
        <f>IF(OR(F71="",G71=""),"",G71-F71+1)</f>
        <v/>
      </c>
      <c r="I71" s="300" t="n">
        <v>0</v>
      </c>
      <c r="J71" s="301" t="inlineStr">
        <is>
          <t>Planeado</t>
        </is>
      </c>
      <c r="K71" s="302" t="n"/>
      <c r="L71" s="302" t="n"/>
      <c r="M71" s="302" t="n"/>
      <c r="N71" s="302" t="n"/>
      <c r="O71" s="302" t="n"/>
      <c r="P71" s="302" t="n"/>
      <c r="Q71" s="302" t="n"/>
      <c r="R71" s="302" t="n"/>
      <c r="S71" s="302" t="n"/>
      <c r="T71" s="302" t="n"/>
      <c r="U71" s="302" t="n"/>
      <c r="V71" s="302" t="n"/>
      <c r="W71" s="302" t="n"/>
      <c r="X71" s="302" t="n"/>
      <c r="Y71" s="302" t="n"/>
      <c r="Z71" s="302" t="n"/>
      <c r="AA71" s="302" t="n"/>
      <c r="AB71" s="302" t="n"/>
      <c r="AC71" s="302" t="n"/>
      <c r="AD71" s="302" t="n"/>
      <c r="AE71" s="302" t="n"/>
      <c r="AF71" s="302" t="n"/>
      <c r="AG71" s="302" t="n"/>
      <c r="AH71" s="302" t="n"/>
      <c r="AI71" s="302" t="n"/>
      <c r="AJ71" s="302" t="n"/>
      <c r="AK71" s="302" t="n"/>
      <c r="AL71" s="302" t="n"/>
      <c r="AM71" s="302" t="n"/>
      <c r="AN71" s="302" t="n"/>
      <c r="AO71" s="302" t="n"/>
      <c r="AP71" s="302" t="n"/>
      <c r="AQ71" s="302" t="n"/>
      <c r="AR71" s="302" t="n"/>
      <c r="AS71" s="302" t="n"/>
      <c r="AT71" s="302" t="n"/>
      <c r="AU71" s="302" t="n"/>
      <c r="AV71" s="302" t="n"/>
      <c r="AW71" s="302" t="n"/>
      <c r="AX71" s="302" t="n"/>
      <c r="AY71" s="302" t="n"/>
      <c r="AZ71" s="302" t="n"/>
      <c r="BA71" s="302" t="n"/>
      <c r="BB71" s="302" t="n"/>
      <c r="BC71" s="302" t="n"/>
      <c r="BD71" s="302" t="n"/>
      <c r="BE71" s="302" t="n"/>
      <c r="BF71" s="302" t="n"/>
      <c r="BG71" s="302" t="n"/>
      <c r="BH71" s="302" t="n"/>
      <c r="BI71" s="302" t="n"/>
      <c r="BJ71" s="302" t="n"/>
      <c r="BK71" s="302" t="n"/>
      <c r="BL71" s="302" t="n"/>
      <c r="BM71" s="302" t="n"/>
      <c r="BN71" s="302" t="n"/>
      <c r="BO71" s="302" t="n"/>
      <c r="BP71" s="302" t="n"/>
      <c r="BQ71" s="302" t="n"/>
      <c r="BR71" s="302" t="n"/>
      <c r="BS71" s="302" t="n"/>
      <c r="BT71" s="302" t="n"/>
      <c r="BU71" s="302" t="n"/>
      <c r="BV71" s="302" t="n"/>
      <c r="BW71" s="302" t="n"/>
      <c r="BX71" s="302" t="n"/>
      <c r="BY71" s="302" t="n"/>
      <c r="BZ71" s="302" t="n"/>
      <c r="CA71" s="302" t="n"/>
      <c r="CB71" s="302" t="n"/>
      <c r="CC71" s="302" t="n"/>
      <c r="CD71" s="302" t="n"/>
      <c r="CE71" s="302" t="n"/>
      <c r="CF71" s="302" t="n"/>
      <c r="CG71" s="302" t="n"/>
      <c r="CH71" s="302" t="n"/>
      <c r="CI71" s="302" t="n"/>
      <c r="CJ71" s="302" t="n"/>
      <c r="CK71" s="302" t="n"/>
      <c r="CL71" s="302" t="n"/>
      <c r="CM71" s="302" t="n"/>
      <c r="CN71" s="302" t="n"/>
      <c r="CO71" s="302" t="n"/>
      <c r="CP71" s="302" t="n"/>
      <c r="CQ71" s="302" t="n"/>
      <c r="CR71" s="302" t="n"/>
      <c r="CS71" s="302" t="n"/>
      <c r="CT71" s="302" t="n"/>
      <c r="CU71" s="302" t="n"/>
      <c r="CV71" s="302" t="n"/>
      <c r="CW71" s="302" t="n"/>
      <c r="CX71" s="302" t="n"/>
      <c r="CY71" s="302" t="n"/>
      <c r="CZ71" s="302" t="n"/>
      <c r="DA71" s="302" t="n"/>
      <c r="DB71" s="302" t="n"/>
      <c r="DC71" s="302" t="n"/>
      <c r="DD71" s="302" t="n"/>
      <c r="DE71" s="302" t="n"/>
      <c r="DF71" s="302" t="n"/>
      <c r="DG71" s="302" t="n"/>
      <c r="DH71" s="302" t="n"/>
      <c r="DI71" s="302" t="n"/>
      <c r="DJ71" s="302" t="n"/>
      <c r="DK71" s="302" t="n"/>
      <c r="DL71" s="302" t="n"/>
      <c r="DM71" s="302" t="n"/>
      <c r="DN71" s="302" t="n"/>
      <c r="DO71" s="302" t="n"/>
      <c r="DP71" s="302" t="n"/>
      <c r="DQ71" s="302" t="n"/>
      <c r="DR71" s="302" t="n"/>
      <c r="DS71" s="302" t="n"/>
      <c r="DT71" s="302" t="n"/>
      <c r="DU71" s="302" t="n"/>
      <c r="DV71" s="302" t="n"/>
      <c r="DW71" s="302" t="n"/>
      <c r="DX71" s="302" t="n"/>
      <c r="DY71" s="302" t="n"/>
      <c r="DZ71" s="302" t="n"/>
      <c r="EA71" s="302" t="n"/>
      <c r="EB71" s="302" t="n"/>
      <c r="EC71" s="302" t="n"/>
      <c r="ED71" s="302" t="n"/>
      <c r="EE71" s="302" t="n"/>
      <c r="EF71" s="302" t="n"/>
      <c r="EG71" s="302" t="n"/>
      <c r="EH71" s="302" t="n"/>
      <c r="EI71" s="302" t="n"/>
      <c r="EJ71" s="302" t="n"/>
      <c r="EK71" s="302" t="n"/>
      <c r="EL71" s="302" t="n"/>
      <c r="EM71" s="302" t="n"/>
      <c r="EN71" s="302" t="n"/>
      <c r="EO71" s="302" t="n"/>
      <c r="EP71" s="302" t="n"/>
      <c r="EQ71" s="302" t="n"/>
      <c r="ER71" s="302" t="n"/>
      <c r="ES71" s="302" t="n"/>
      <c r="ET71" s="302" t="n"/>
      <c r="EU71" s="302" t="n"/>
      <c r="EV71" s="302" t="n"/>
      <c r="EW71" s="302" t="n"/>
      <c r="EX71" s="302" t="n"/>
      <c r="EY71" s="302" t="n"/>
      <c r="EZ71" s="302" t="n"/>
      <c r="FA71" s="302" t="n"/>
      <c r="FB71" s="302" t="n"/>
      <c r="FC71" s="302" t="n"/>
      <c r="FD71" s="302" t="n"/>
      <c r="FE71" s="302" t="n"/>
      <c r="FF71" s="302" t="n"/>
      <c r="FG71" s="302" t="n"/>
      <c r="FH71" s="302" t="n"/>
      <c r="FI71" s="302" t="n"/>
      <c r="FJ71" s="302" t="n"/>
      <c r="FK71" s="302" t="n"/>
      <c r="FL71" s="302" t="n"/>
      <c r="FM71" s="302" t="n"/>
      <c r="FN71" s="302" t="n"/>
      <c r="FO71" s="302" t="n"/>
      <c r="FP71" s="302" t="n"/>
      <c r="FQ71" s="302" t="n"/>
      <c r="FR71" s="302" t="n"/>
      <c r="FS71" s="302" t="n"/>
      <c r="FT71" s="302" t="n"/>
      <c r="FU71" s="302" t="n"/>
      <c r="FV71" s="302" t="n"/>
      <c r="FW71" s="302" t="n"/>
      <c r="FX71" s="302" t="n"/>
      <c r="FY71" s="302" t="n"/>
      <c r="FZ71" s="302" t="n"/>
      <c r="GA71" s="302" t="n"/>
      <c r="GB71" s="302" t="n"/>
      <c r="GC71" s="302" t="n"/>
      <c r="GD71" s="302" t="n"/>
      <c r="GE71" s="302" t="n"/>
      <c r="GF71" s="302" t="n"/>
      <c r="GG71" s="302" t="n"/>
      <c r="GH71" s="302" t="n"/>
      <c r="GI71" s="302" t="n"/>
      <c r="GJ71" s="302" t="n"/>
      <c r="GK71" s="302" t="n"/>
      <c r="GL71" s="302" t="n"/>
      <c r="GM71" s="302" t="n"/>
      <c r="GN71" s="302" t="n"/>
      <c r="GO71" s="302" t="n"/>
      <c r="GP71" s="302" t="n"/>
      <c r="GQ71" s="302" t="n"/>
      <c r="GR71" s="72" t="n"/>
      <c r="GS71" s="72" t="n"/>
      <c r="GT71" s="72" t="n"/>
      <c r="GU71" s="72" t="n"/>
    </row>
    <row r="72" ht="15.75" customHeight="1" s="371">
      <c r="A72" s="295">
        <f>IF(PRESUPUESTO!A86="","",PRESUPUESTO!A86)</f>
        <v/>
      </c>
      <c r="B72" s="63">
        <f>PRESUPUESTO!A48</f>
        <v/>
      </c>
      <c r="C72" s="63">
        <f>PRESUPUESTO!A80</f>
        <v/>
      </c>
      <c r="D72" s="42">
        <f>IF(PRESUPUESTO!B86="","",PRESUPUESTO!B86)</f>
        <v/>
      </c>
      <c r="E72" s="298">
        <f>IF(PRESUPUESTO!G86="",0,PRESUPUESTO!G86)</f>
        <v/>
      </c>
      <c r="F72" s="299" t="n">
        <v>46431</v>
      </c>
      <c r="G72" s="299" t="n">
        <v>46565</v>
      </c>
      <c r="H72" s="295">
        <f>IF(OR(F72="",G72=""),"",G72-F72+1)</f>
        <v/>
      </c>
      <c r="I72" s="300" t="n">
        <v>0</v>
      </c>
      <c r="J72" s="301" t="inlineStr">
        <is>
          <t>Planeado</t>
        </is>
      </c>
      <c r="K72" s="302" t="n"/>
      <c r="L72" s="302" t="n"/>
      <c r="M72" s="302" t="n"/>
      <c r="N72" s="302" t="n"/>
      <c r="O72" s="302" t="n"/>
      <c r="P72" s="302" t="n"/>
      <c r="Q72" s="302" t="n"/>
      <c r="R72" s="302" t="n"/>
      <c r="S72" s="302" t="n"/>
      <c r="T72" s="302" t="n"/>
      <c r="U72" s="302" t="n"/>
      <c r="V72" s="302" t="n"/>
      <c r="W72" s="302" t="n"/>
      <c r="X72" s="302" t="n"/>
      <c r="Y72" s="302" t="n"/>
      <c r="Z72" s="302" t="n"/>
      <c r="AA72" s="302" t="n"/>
      <c r="AB72" s="302" t="n"/>
      <c r="AC72" s="302" t="n"/>
      <c r="AD72" s="302" t="n"/>
      <c r="AE72" s="302" t="n"/>
      <c r="AF72" s="302" t="n"/>
      <c r="AG72" s="302" t="n"/>
      <c r="AH72" s="302" t="n"/>
      <c r="AI72" s="302" t="n"/>
      <c r="AJ72" s="302" t="n"/>
      <c r="AK72" s="302" t="n"/>
      <c r="AL72" s="302" t="n"/>
      <c r="AM72" s="302" t="n"/>
      <c r="AN72" s="302" t="n"/>
      <c r="AO72" s="302" t="n"/>
      <c r="AP72" s="302" t="n"/>
      <c r="AQ72" s="302" t="n"/>
      <c r="AR72" s="302" t="n"/>
      <c r="AS72" s="302" t="n"/>
      <c r="AT72" s="302" t="n"/>
      <c r="AU72" s="302" t="n"/>
      <c r="AV72" s="302" t="n"/>
      <c r="AW72" s="302" t="n"/>
      <c r="AX72" s="302" t="n"/>
      <c r="AY72" s="302" t="n"/>
      <c r="AZ72" s="302" t="n"/>
      <c r="BA72" s="302" t="n"/>
      <c r="BB72" s="302" t="n"/>
      <c r="BC72" s="302" t="n"/>
      <c r="BD72" s="302" t="n"/>
      <c r="BE72" s="302" t="n"/>
      <c r="BF72" s="302" t="n"/>
      <c r="BG72" s="302" t="n"/>
      <c r="BH72" s="302" t="n"/>
      <c r="BI72" s="302" t="n"/>
      <c r="BJ72" s="302" t="n"/>
      <c r="BK72" s="302" t="n"/>
      <c r="BL72" s="302" t="n"/>
      <c r="BM72" s="302" t="n"/>
      <c r="BN72" s="302" t="n"/>
      <c r="BO72" s="302" t="n"/>
      <c r="BP72" s="302" t="n"/>
      <c r="BQ72" s="302" t="n"/>
      <c r="BR72" s="302" t="n"/>
      <c r="BS72" s="302" t="n"/>
      <c r="BT72" s="302" t="n"/>
      <c r="BU72" s="302" t="n"/>
      <c r="BV72" s="302" t="n"/>
      <c r="BW72" s="302" t="n"/>
      <c r="BX72" s="302" t="n"/>
      <c r="BY72" s="302" t="n"/>
      <c r="BZ72" s="302" t="n"/>
      <c r="CA72" s="302" t="n"/>
      <c r="CB72" s="302" t="n"/>
      <c r="CC72" s="302" t="n"/>
      <c r="CD72" s="302" t="n"/>
      <c r="CE72" s="302" t="n"/>
      <c r="CF72" s="302" t="n"/>
      <c r="CG72" s="302" t="n"/>
      <c r="CH72" s="302" t="n"/>
      <c r="CI72" s="302" t="n"/>
      <c r="CJ72" s="302" t="n"/>
      <c r="CK72" s="302" t="n"/>
      <c r="CL72" s="302" t="n"/>
      <c r="CM72" s="302" t="n"/>
      <c r="CN72" s="302" t="n"/>
      <c r="CO72" s="302" t="n"/>
      <c r="CP72" s="302" t="n"/>
      <c r="CQ72" s="302" t="n"/>
      <c r="CR72" s="302" t="n"/>
      <c r="CS72" s="302" t="n"/>
      <c r="CT72" s="302" t="n"/>
      <c r="CU72" s="302" t="n"/>
      <c r="CV72" s="302" t="n"/>
      <c r="CW72" s="302" t="n"/>
      <c r="CX72" s="302" t="n"/>
      <c r="CY72" s="302" t="n"/>
      <c r="CZ72" s="302" t="n"/>
      <c r="DA72" s="302" t="n"/>
      <c r="DB72" s="302" t="n"/>
      <c r="DC72" s="302" t="n"/>
      <c r="DD72" s="302" t="n"/>
      <c r="DE72" s="302" t="n"/>
      <c r="DF72" s="302" t="n"/>
      <c r="DG72" s="302" t="n"/>
      <c r="DH72" s="302" t="n"/>
      <c r="DI72" s="302" t="n"/>
      <c r="DJ72" s="302" t="n"/>
      <c r="DK72" s="302" t="n"/>
      <c r="DL72" s="302" t="n"/>
      <c r="DM72" s="302" t="n"/>
      <c r="DN72" s="302" t="n"/>
      <c r="DO72" s="302" t="n"/>
      <c r="DP72" s="302" t="n"/>
      <c r="DQ72" s="302" t="n"/>
      <c r="DR72" s="302" t="n"/>
      <c r="DS72" s="302" t="n"/>
      <c r="DT72" s="302" t="n"/>
      <c r="DU72" s="302" t="n"/>
      <c r="DV72" s="302" t="n"/>
      <c r="DW72" s="302" t="n"/>
      <c r="DX72" s="302" t="n"/>
      <c r="DY72" s="302" t="n"/>
      <c r="DZ72" s="302" t="n"/>
      <c r="EA72" s="302" t="n"/>
      <c r="EB72" s="302" t="n"/>
      <c r="EC72" s="302" t="n"/>
      <c r="ED72" s="302" t="n"/>
      <c r="EE72" s="302" t="n"/>
      <c r="EF72" s="302" t="n"/>
      <c r="EG72" s="302" t="n"/>
      <c r="EH72" s="302" t="n"/>
      <c r="EI72" s="302" t="n"/>
      <c r="EJ72" s="302" t="n"/>
      <c r="EK72" s="302" t="n"/>
      <c r="EL72" s="302" t="n"/>
      <c r="EM72" s="302" t="n"/>
      <c r="EN72" s="302" t="n"/>
      <c r="EO72" s="302" t="n"/>
      <c r="EP72" s="302" t="n"/>
      <c r="EQ72" s="302" t="n"/>
      <c r="ER72" s="302" t="n"/>
      <c r="ES72" s="302" t="n"/>
      <c r="ET72" s="302" t="n"/>
      <c r="EU72" s="302" t="n"/>
      <c r="EV72" s="302" t="n"/>
      <c r="EW72" s="302" t="n"/>
      <c r="EX72" s="302" t="n"/>
      <c r="EY72" s="302" t="n"/>
      <c r="EZ72" s="302" t="n"/>
      <c r="FA72" s="302" t="n"/>
      <c r="FB72" s="302" t="n"/>
      <c r="FC72" s="302" t="n"/>
      <c r="FD72" s="302" t="n"/>
      <c r="FE72" s="302" t="n"/>
      <c r="FF72" s="302" t="n"/>
      <c r="FG72" s="302" t="n"/>
      <c r="FH72" s="302" t="n"/>
      <c r="FI72" s="302" t="n"/>
      <c r="FJ72" s="302" t="n"/>
      <c r="FK72" s="302" t="n"/>
      <c r="FL72" s="302" t="n"/>
      <c r="FM72" s="302" t="n"/>
      <c r="FN72" s="302" t="n"/>
      <c r="FO72" s="302" t="n"/>
      <c r="FP72" s="302" t="n"/>
      <c r="FQ72" s="302" t="n"/>
      <c r="FR72" s="302" t="n"/>
      <c r="FS72" s="302" t="n"/>
      <c r="FT72" s="302" t="n"/>
      <c r="FU72" s="302" t="n"/>
      <c r="FV72" s="302" t="n"/>
      <c r="FW72" s="302" t="n"/>
      <c r="FX72" s="302" t="n"/>
      <c r="FY72" s="302" t="n"/>
      <c r="FZ72" s="302" t="n"/>
      <c r="GA72" s="302" t="n"/>
      <c r="GB72" s="302" t="n"/>
      <c r="GC72" s="302" t="n"/>
      <c r="GD72" s="302" t="n"/>
      <c r="GE72" s="302" t="n"/>
      <c r="GF72" s="302" t="n"/>
      <c r="GG72" s="302" t="n"/>
      <c r="GH72" s="302" t="n"/>
      <c r="GI72" s="302" t="n"/>
      <c r="GJ72" s="302" t="n"/>
      <c r="GK72" s="302" t="n"/>
      <c r="GL72" s="302" t="n"/>
      <c r="GM72" s="302" t="n"/>
      <c r="GN72" s="302" t="n"/>
      <c r="GO72" s="302" t="n"/>
      <c r="GP72" s="302" t="n"/>
      <c r="GQ72" s="302" t="n"/>
      <c r="GR72" s="72" t="n"/>
      <c r="GS72" s="72" t="n"/>
      <c r="GT72" s="72" t="n"/>
      <c r="GU72" s="72" t="n"/>
    </row>
    <row r="73" ht="15.75" customHeight="1" s="371">
      <c r="A73" s="295">
        <f>IF(PRESUPUESTO!A87="","",PRESUPUESTO!A87)</f>
        <v/>
      </c>
      <c r="B73" s="63">
        <f>PRESUPUESTO!A48</f>
        <v/>
      </c>
      <c r="C73" s="63">
        <f>PRESUPUESTO!A80</f>
        <v/>
      </c>
      <c r="D73" s="42">
        <f>IF(PRESUPUESTO!B87="","",PRESUPUESTO!B87)</f>
        <v/>
      </c>
      <c r="E73" s="298">
        <f>IF(PRESUPUESTO!G87="",0,PRESUPUESTO!G87)</f>
        <v/>
      </c>
      <c r="F73" s="299" t="n">
        <v>46434</v>
      </c>
      <c r="G73" s="299" t="n">
        <v>46570</v>
      </c>
      <c r="H73" s="295">
        <f>IF(OR(F73="",G73=""),"",G73-F73+1)</f>
        <v/>
      </c>
      <c r="I73" s="300" t="n">
        <v>0</v>
      </c>
      <c r="J73" s="301" t="inlineStr">
        <is>
          <t>Planeado</t>
        </is>
      </c>
      <c r="K73" s="302" t="n"/>
      <c r="L73" s="302" t="n"/>
      <c r="M73" s="302" t="n"/>
      <c r="N73" s="302" t="n"/>
      <c r="O73" s="302" t="n"/>
      <c r="P73" s="302" t="n"/>
      <c r="Q73" s="302" t="n"/>
      <c r="R73" s="302" t="n"/>
      <c r="S73" s="302" t="n"/>
      <c r="T73" s="302" t="n"/>
      <c r="U73" s="302" t="n"/>
      <c r="V73" s="302" t="n"/>
      <c r="W73" s="302" t="n"/>
      <c r="X73" s="302" t="n"/>
      <c r="Y73" s="302" t="n"/>
      <c r="Z73" s="302" t="n"/>
      <c r="AA73" s="302" t="n"/>
      <c r="AB73" s="302" t="n"/>
      <c r="AC73" s="302" t="n"/>
      <c r="AD73" s="302" t="n"/>
      <c r="AE73" s="302" t="n"/>
      <c r="AF73" s="302" t="n"/>
      <c r="AG73" s="302" t="n"/>
      <c r="AH73" s="302" t="n"/>
      <c r="AI73" s="302" t="n"/>
      <c r="AJ73" s="302" t="n"/>
      <c r="AK73" s="302" t="n"/>
      <c r="AL73" s="302" t="n"/>
      <c r="AM73" s="302" t="n"/>
      <c r="AN73" s="302" t="n"/>
      <c r="AO73" s="302" t="n"/>
      <c r="AP73" s="302" t="n"/>
      <c r="AQ73" s="302" t="n"/>
      <c r="AR73" s="302" t="n"/>
      <c r="AS73" s="302" t="n"/>
      <c r="AT73" s="302" t="n"/>
      <c r="AU73" s="302" t="n"/>
      <c r="AV73" s="302" t="n"/>
      <c r="AW73" s="302" t="n"/>
      <c r="AX73" s="302" t="n"/>
      <c r="AY73" s="302" t="n"/>
      <c r="AZ73" s="302" t="n"/>
      <c r="BA73" s="302" t="n"/>
      <c r="BB73" s="302" t="n"/>
      <c r="BC73" s="302" t="n"/>
      <c r="BD73" s="302" t="n"/>
      <c r="BE73" s="302" t="n"/>
      <c r="BF73" s="302" t="n"/>
      <c r="BG73" s="302" t="n"/>
      <c r="BH73" s="302" t="n"/>
      <c r="BI73" s="302" t="n"/>
      <c r="BJ73" s="302" t="n"/>
      <c r="BK73" s="302" t="n"/>
      <c r="BL73" s="302" t="n"/>
      <c r="BM73" s="302" t="n"/>
      <c r="BN73" s="302" t="n"/>
      <c r="BO73" s="302" t="n"/>
      <c r="BP73" s="302" t="n"/>
      <c r="BQ73" s="302" t="n"/>
      <c r="BR73" s="302" t="n"/>
      <c r="BS73" s="302" t="n"/>
      <c r="BT73" s="302" t="n"/>
      <c r="BU73" s="302" t="n"/>
      <c r="BV73" s="302" t="n"/>
      <c r="BW73" s="302" t="n"/>
      <c r="BX73" s="302" t="n"/>
      <c r="BY73" s="302" t="n"/>
      <c r="BZ73" s="302" t="n"/>
      <c r="CA73" s="302" t="n"/>
      <c r="CB73" s="302" t="n"/>
      <c r="CC73" s="302" t="n"/>
      <c r="CD73" s="302" t="n"/>
      <c r="CE73" s="302" t="n"/>
      <c r="CF73" s="302" t="n"/>
      <c r="CG73" s="302" t="n"/>
      <c r="CH73" s="302" t="n"/>
      <c r="CI73" s="302" t="n"/>
      <c r="CJ73" s="302" t="n"/>
      <c r="CK73" s="302" t="n"/>
      <c r="CL73" s="302" t="n"/>
      <c r="CM73" s="302" t="n"/>
      <c r="CN73" s="302" t="n"/>
      <c r="CO73" s="302" t="n"/>
      <c r="CP73" s="302" t="n"/>
      <c r="CQ73" s="302" t="n"/>
      <c r="CR73" s="302" t="n"/>
      <c r="CS73" s="302" t="n"/>
      <c r="CT73" s="302" t="n"/>
      <c r="CU73" s="302" t="n"/>
      <c r="CV73" s="302" t="n"/>
      <c r="CW73" s="302" t="n"/>
      <c r="CX73" s="302" t="n"/>
      <c r="CY73" s="302" t="n"/>
      <c r="CZ73" s="302" t="n"/>
      <c r="DA73" s="302" t="n"/>
      <c r="DB73" s="302" t="n"/>
      <c r="DC73" s="302" t="n"/>
      <c r="DD73" s="302" t="n"/>
      <c r="DE73" s="302" t="n"/>
      <c r="DF73" s="302" t="n"/>
      <c r="DG73" s="302" t="n"/>
      <c r="DH73" s="302" t="n"/>
      <c r="DI73" s="302" t="n"/>
      <c r="DJ73" s="302" t="n"/>
      <c r="DK73" s="302" t="n"/>
      <c r="DL73" s="302" t="n"/>
      <c r="DM73" s="302" t="n"/>
      <c r="DN73" s="302" t="n"/>
      <c r="DO73" s="302" t="n"/>
      <c r="DP73" s="302" t="n"/>
      <c r="DQ73" s="302" t="n"/>
      <c r="DR73" s="302" t="n"/>
      <c r="DS73" s="302" t="n"/>
      <c r="DT73" s="302" t="n"/>
      <c r="DU73" s="302" t="n"/>
      <c r="DV73" s="302" t="n"/>
      <c r="DW73" s="302" t="n"/>
      <c r="DX73" s="302" t="n"/>
      <c r="DY73" s="302" t="n"/>
      <c r="DZ73" s="302" t="n"/>
      <c r="EA73" s="302" t="n"/>
      <c r="EB73" s="302" t="n"/>
      <c r="EC73" s="302" t="n"/>
      <c r="ED73" s="302" t="n"/>
      <c r="EE73" s="302" t="n"/>
      <c r="EF73" s="302" t="n"/>
      <c r="EG73" s="302" t="n"/>
      <c r="EH73" s="302" t="n"/>
      <c r="EI73" s="302" t="n"/>
      <c r="EJ73" s="302" t="n"/>
      <c r="EK73" s="302" t="n"/>
      <c r="EL73" s="302" t="n"/>
      <c r="EM73" s="302" t="n"/>
      <c r="EN73" s="302" t="n"/>
      <c r="EO73" s="302" t="n"/>
      <c r="EP73" s="302" t="n"/>
      <c r="EQ73" s="302" t="n"/>
      <c r="ER73" s="302" t="n"/>
      <c r="ES73" s="302" t="n"/>
      <c r="ET73" s="302" t="n"/>
      <c r="EU73" s="302" t="n"/>
      <c r="EV73" s="302" t="n"/>
      <c r="EW73" s="302" t="n"/>
      <c r="EX73" s="302" t="n"/>
      <c r="EY73" s="302" t="n"/>
      <c r="EZ73" s="302" t="n"/>
      <c r="FA73" s="302" t="n"/>
      <c r="FB73" s="302" t="n"/>
      <c r="FC73" s="302" t="n"/>
      <c r="FD73" s="302" t="n"/>
      <c r="FE73" s="302" t="n"/>
      <c r="FF73" s="302" t="n"/>
      <c r="FG73" s="302" t="n"/>
      <c r="FH73" s="302" t="n"/>
      <c r="FI73" s="302" t="n"/>
      <c r="FJ73" s="302" t="n"/>
      <c r="FK73" s="302" t="n"/>
      <c r="FL73" s="302" t="n"/>
      <c r="FM73" s="302" t="n"/>
      <c r="FN73" s="302" t="n"/>
      <c r="FO73" s="302" t="n"/>
      <c r="FP73" s="302" t="n"/>
      <c r="FQ73" s="302" t="n"/>
      <c r="FR73" s="302" t="n"/>
      <c r="FS73" s="302" t="n"/>
      <c r="FT73" s="302" t="n"/>
      <c r="FU73" s="302" t="n"/>
      <c r="FV73" s="302" t="n"/>
      <c r="FW73" s="302" t="n"/>
      <c r="FX73" s="302" t="n"/>
      <c r="FY73" s="302" t="n"/>
      <c r="FZ73" s="302" t="n"/>
      <c r="GA73" s="302" t="n"/>
      <c r="GB73" s="302" t="n"/>
      <c r="GC73" s="302" t="n"/>
      <c r="GD73" s="302" t="n"/>
      <c r="GE73" s="302" t="n"/>
      <c r="GF73" s="302" t="n"/>
      <c r="GG73" s="302" t="n"/>
      <c r="GH73" s="302" t="n"/>
      <c r="GI73" s="302" t="n"/>
      <c r="GJ73" s="302" t="n"/>
      <c r="GK73" s="302" t="n"/>
      <c r="GL73" s="302" t="n"/>
      <c r="GM73" s="302" t="n"/>
      <c r="GN73" s="302" t="n"/>
      <c r="GO73" s="302" t="n"/>
      <c r="GP73" s="302" t="n"/>
      <c r="GQ73" s="302" t="n"/>
      <c r="GR73" s="72" t="n"/>
      <c r="GS73" s="72" t="n"/>
      <c r="GT73" s="72" t="n"/>
      <c r="GU73" s="72" t="n"/>
    </row>
    <row r="74" ht="15.75" customHeight="1" s="371">
      <c r="A74" s="295">
        <f>IF(PRESUPUESTO!A88="","",PRESUPUESTO!A88)</f>
        <v/>
      </c>
      <c r="B74" s="63">
        <f>PRESUPUESTO!A48</f>
        <v/>
      </c>
      <c r="C74" s="63">
        <f>PRESUPUESTO!A80</f>
        <v/>
      </c>
      <c r="D74" s="42">
        <f>IF(PRESUPUESTO!B88="","",PRESUPUESTO!B88)</f>
        <v/>
      </c>
      <c r="E74" s="298">
        <f>IF(PRESUPUESTO!G88="",0,PRESUPUESTO!G88)</f>
        <v/>
      </c>
      <c r="F74" s="299" t="n">
        <v>46437</v>
      </c>
      <c r="G74" s="299" t="n">
        <v>46575</v>
      </c>
      <c r="H74" s="295">
        <f>IF(OR(F74="",G74=""),"",G74-F74+1)</f>
        <v/>
      </c>
      <c r="I74" s="300" t="n">
        <v>0</v>
      </c>
      <c r="J74" s="301" t="inlineStr">
        <is>
          <t>Planeado</t>
        </is>
      </c>
      <c r="K74" s="302" t="n"/>
      <c r="L74" s="302" t="n"/>
      <c r="M74" s="302" t="n"/>
      <c r="N74" s="302" t="n"/>
      <c r="O74" s="302" t="n"/>
      <c r="P74" s="302" t="n"/>
      <c r="Q74" s="302" t="n"/>
      <c r="R74" s="302" t="n"/>
      <c r="S74" s="302" t="n"/>
      <c r="T74" s="302" t="n"/>
      <c r="U74" s="302" t="n"/>
      <c r="V74" s="302" t="n"/>
      <c r="W74" s="302" t="n"/>
      <c r="X74" s="302" t="n"/>
      <c r="Y74" s="302" t="n"/>
      <c r="Z74" s="302" t="n"/>
      <c r="AA74" s="302" t="n"/>
      <c r="AB74" s="302" t="n"/>
      <c r="AC74" s="302" t="n"/>
      <c r="AD74" s="302" t="n"/>
      <c r="AE74" s="302" t="n"/>
      <c r="AF74" s="302" t="n"/>
      <c r="AG74" s="302" t="n"/>
      <c r="AH74" s="302" t="n"/>
      <c r="AI74" s="302" t="n"/>
      <c r="AJ74" s="302" t="n"/>
      <c r="AK74" s="302" t="n"/>
      <c r="AL74" s="302" t="n"/>
      <c r="AM74" s="302" t="n"/>
      <c r="AN74" s="302" t="n"/>
      <c r="AO74" s="302" t="n"/>
      <c r="AP74" s="302" t="n"/>
      <c r="AQ74" s="302" t="n"/>
      <c r="AR74" s="302" t="n"/>
      <c r="AS74" s="302" t="n"/>
      <c r="AT74" s="302" t="n"/>
      <c r="AU74" s="302" t="n"/>
      <c r="AV74" s="302" t="n"/>
      <c r="AW74" s="302" t="n"/>
      <c r="AX74" s="302" t="n"/>
      <c r="AY74" s="302" t="n"/>
      <c r="AZ74" s="302" t="n"/>
      <c r="BA74" s="302" t="n"/>
      <c r="BB74" s="302" t="n"/>
      <c r="BC74" s="302" t="n"/>
      <c r="BD74" s="302" t="n"/>
      <c r="BE74" s="302" t="n"/>
      <c r="BF74" s="302" t="n"/>
      <c r="BG74" s="302" t="n"/>
      <c r="BH74" s="302" t="n"/>
      <c r="BI74" s="302" t="n"/>
      <c r="BJ74" s="302" t="n"/>
      <c r="BK74" s="302" t="n"/>
      <c r="BL74" s="302" t="n"/>
      <c r="BM74" s="302" t="n"/>
      <c r="BN74" s="302" t="n"/>
      <c r="BO74" s="302" t="n"/>
      <c r="BP74" s="302" t="n"/>
      <c r="BQ74" s="302" t="n"/>
      <c r="BR74" s="302" t="n"/>
      <c r="BS74" s="302" t="n"/>
      <c r="BT74" s="302" t="n"/>
      <c r="BU74" s="302" t="n"/>
      <c r="BV74" s="302" t="n"/>
      <c r="BW74" s="302" t="n"/>
      <c r="BX74" s="302" t="n"/>
      <c r="BY74" s="302" t="n"/>
      <c r="BZ74" s="302" t="n"/>
      <c r="CA74" s="302" t="n"/>
      <c r="CB74" s="302" t="n"/>
      <c r="CC74" s="302" t="n"/>
      <c r="CD74" s="302" t="n"/>
      <c r="CE74" s="302" t="n"/>
      <c r="CF74" s="302" t="n"/>
      <c r="CG74" s="302" t="n"/>
      <c r="CH74" s="302" t="n"/>
      <c r="CI74" s="302" t="n"/>
      <c r="CJ74" s="302" t="n"/>
      <c r="CK74" s="302" t="n"/>
      <c r="CL74" s="302" t="n"/>
      <c r="CM74" s="302" t="n"/>
      <c r="CN74" s="302" t="n"/>
      <c r="CO74" s="302" t="n"/>
      <c r="CP74" s="302" t="n"/>
      <c r="CQ74" s="302" t="n"/>
      <c r="CR74" s="302" t="n"/>
      <c r="CS74" s="302" t="n"/>
      <c r="CT74" s="302" t="n"/>
      <c r="CU74" s="302" t="n"/>
      <c r="CV74" s="302" t="n"/>
      <c r="CW74" s="302" t="n"/>
      <c r="CX74" s="302" t="n"/>
      <c r="CY74" s="302" t="n"/>
      <c r="CZ74" s="302" t="n"/>
      <c r="DA74" s="302" t="n"/>
      <c r="DB74" s="302" t="n"/>
      <c r="DC74" s="302" t="n"/>
      <c r="DD74" s="302" t="n"/>
      <c r="DE74" s="302" t="n"/>
      <c r="DF74" s="302" t="n"/>
      <c r="DG74" s="302" t="n"/>
      <c r="DH74" s="302" t="n"/>
      <c r="DI74" s="302" t="n"/>
      <c r="DJ74" s="302" t="n"/>
      <c r="DK74" s="302" t="n"/>
      <c r="DL74" s="302" t="n"/>
      <c r="DM74" s="302" t="n"/>
      <c r="DN74" s="302" t="n"/>
      <c r="DO74" s="302" t="n"/>
      <c r="DP74" s="302" t="n"/>
      <c r="DQ74" s="302" t="n"/>
      <c r="DR74" s="302" t="n"/>
      <c r="DS74" s="302" t="n"/>
      <c r="DT74" s="302" t="n"/>
      <c r="DU74" s="302" t="n"/>
      <c r="DV74" s="302" t="n"/>
      <c r="DW74" s="302" t="n"/>
      <c r="DX74" s="302" t="n"/>
      <c r="DY74" s="302" t="n"/>
      <c r="DZ74" s="302" t="n"/>
      <c r="EA74" s="302" t="n"/>
      <c r="EB74" s="302" t="n"/>
      <c r="EC74" s="302" t="n"/>
      <c r="ED74" s="302" t="n"/>
      <c r="EE74" s="302" t="n"/>
      <c r="EF74" s="302" t="n"/>
      <c r="EG74" s="302" t="n"/>
      <c r="EH74" s="302" t="n"/>
      <c r="EI74" s="302" t="n"/>
      <c r="EJ74" s="302" t="n"/>
      <c r="EK74" s="302" t="n"/>
      <c r="EL74" s="302" t="n"/>
      <c r="EM74" s="302" t="n"/>
      <c r="EN74" s="302" t="n"/>
      <c r="EO74" s="302" t="n"/>
      <c r="EP74" s="302" t="n"/>
      <c r="EQ74" s="302" t="n"/>
      <c r="ER74" s="302" t="n"/>
      <c r="ES74" s="302" t="n"/>
      <c r="ET74" s="302" t="n"/>
      <c r="EU74" s="302" t="n"/>
      <c r="EV74" s="302" t="n"/>
      <c r="EW74" s="302" t="n"/>
      <c r="EX74" s="302" t="n"/>
      <c r="EY74" s="302" t="n"/>
      <c r="EZ74" s="302" t="n"/>
      <c r="FA74" s="302" t="n"/>
      <c r="FB74" s="302" t="n"/>
      <c r="FC74" s="302" t="n"/>
      <c r="FD74" s="302" t="n"/>
      <c r="FE74" s="302" t="n"/>
      <c r="FF74" s="302" t="n"/>
      <c r="FG74" s="302" t="n"/>
      <c r="FH74" s="302" t="n"/>
      <c r="FI74" s="302" t="n"/>
      <c r="FJ74" s="302" t="n"/>
      <c r="FK74" s="302" t="n"/>
      <c r="FL74" s="302" t="n"/>
      <c r="FM74" s="302" t="n"/>
      <c r="FN74" s="302" t="n"/>
      <c r="FO74" s="302" t="n"/>
      <c r="FP74" s="302" t="n"/>
      <c r="FQ74" s="302" t="n"/>
      <c r="FR74" s="302" t="n"/>
      <c r="FS74" s="302" t="n"/>
      <c r="FT74" s="302" t="n"/>
      <c r="FU74" s="302" t="n"/>
      <c r="FV74" s="302" t="n"/>
      <c r="FW74" s="302" t="n"/>
      <c r="FX74" s="302" t="n"/>
      <c r="FY74" s="302" t="n"/>
      <c r="FZ74" s="302" t="n"/>
      <c r="GA74" s="302" t="n"/>
      <c r="GB74" s="302" t="n"/>
      <c r="GC74" s="302" t="n"/>
      <c r="GD74" s="302" t="n"/>
      <c r="GE74" s="302" t="n"/>
      <c r="GF74" s="302" t="n"/>
      <c r="GG74" s="302" t="n"/>
      <c r="GH74" s="302" t="n"/>
      <c r="GI74" s="302" t="n"/>
      <c r="GJ74" s="302" t="n"/>
      <c r="GK74" s="302" t="n"/>
      <c r="GL74" s="302" t="n"/>
      <c r="GM74" s="302" t="n"/>
      <c r="GN74" s="302" t="n"/>
      <c r="GO74" s="302" t="n"/>
      <c r="GP74" s="302" t="n"/>
      <c r="GQ74" s="302" t="n"/>
      <c r="GR74" s="72" t="n"/>
      <c r="GS74" s="72" t="n"/>
      <c r="GT74" s="72" t="n"/>
      <c r="GU74" s="72" t="n"/>
    </row>
    <row r="75" ht="15.75" customHeight="1" s="371">
      <c r="A75" s="295">
        <f>IF(PRESUPUESTO!A89="","",PRESUPUESTO!A89)</f>
        <v/>
      </c>
      <c r="B75" s="63">
        <f>PRESUPUESTO!A48</f>
        <v/>
      </c>
      <c r="C75" s="63">
        <f>PRESUPUESTO!A80</f>
        <v/>
      </c>
      <c r="D75" s="42">
        <f>IF(PRESUPUESTO!B89="","",PRESUPUESTO!B89)</f>
        <v/>
      </c>
      <c r="E75" s="298">
        <f>IF(PRESUPUESTO!G89="",0,PRESUPUESTO!G89)</f>
        <v/>
      </c>
      <c r="F75" s="299" t="n">
        <v>46440</v>
      </c>
      <c r="G75" s="299" t="n">
        <v>46580</v>
      </c>
      <c r="H75" s="295">
        <f>IF(OR(F75="",G75=""),"",G75-F75+1)</f>
        <v/>
      </c>
      <c r="I75" s="300" t="n">
        <v>0</v>
      </c>
      <c r="J75" s="301" t="inlineStr">
        <is>
          <t>Planeado</t>
        </is>
      </c>
      <c r="K75" s="302" t="n"/>
      <c r="L75" s="302" t="n"/>
      <c r="M75" s="302" t="n"/>
      <c r="N75" s="302" t="n"/>
      <c r="O75" s="302" t="n"/>
      <c r="P75" s="302" t="n"/>
      <c r="Q75" s="302" t="n"/>
      <c r="R75" s="302" t="n"/>
      <c r="S75" s="302" t="n"/>
      <c r="T75" s="302" t="n"/>
      <c r="U75" s="302" t="n"/>
      <c r="V75" s="302" t="n"/>
      <c r="W75" s="302" t="n"/>
      <c r="X75" s="302" t="n"/>
      <c r="Y75" s="302" t="n"/>
      <c r="Z75" s="302" t="n"/>
      <c r="AA75" s="302" t="n"/>
      <c r="AB75" s="302" t="n"/>
      <c r="AC75" s="302" t="n"/>
      <c r="AD75" s="302" t="n"/>
      <c r="AE75" s="302" t="n"/>
      <c r="AF75" s="302" t="n"/>
      <c r="AG75" s="302" t="n"/>
      <c r="AH75" s="302" t="n"/>
      <c r="AI75" s="302" t="n"/>
      <c r="AJ75" s="302" t="n"/>
      <c r="AK75" s="302" t="n"/>
      <c r="AL75" s="302" t="n"/>
      <c r="AM75" s="302" t="n"/>
      <c r="AN75" s="302" t="n"/>
      <c r="AO75" s="302" t="n"/>
      <c r="AP75" s="302" t="n"/>
      <c r="AQ75" s="302" t="n"/>
      <c r="AR75" s="302" t="n"/>
      <c r="AS75" s="302" t="n"/>
      <c r="AT75" s="302" t="n"/>
      <c r="AU75" s="302" t="n"/>
      <c r="AV75" s="302" t="n"/>
      <c r="AW75" s="302" t="n"/>
      <c r="AX75" s="302" t="n"/>
      <c r="AY75" s="302" t="n"/>
      <c r="AZ75" s="302" t="n"/>
      <c r="BA75" s="302" t="n"/>
      <c r="BB75" s="302" t="n"/>
      <c r="BC75" s="302" t="n"/>
      <c r="BD75" s="302" t="n"/>
      <c r="BE75" s="302" t="n"/>
      <c r="BF75" s="302" t="n"/>
      <c r="BG75" s="302" t="n"/>
      <c r="BH75" s="302" t="n"/>
      <c r="BI75" s="302" t="n"/>
      <c r="BJ75" s="302" t="n"/>
      <c r="BK75" s="302" t="n"/>
      <c r="BL75" s="302" t="n"/>
      <c r="BM75" s="302" t="n"/>
      <c r="BN75" s="302" t="n"/>
      <c r="BO75" s="302" t="n"/>
      <c r="BP75" s="302" t="n"/>
      <c r="BQ75" s="302" t="n"/>
      <c r="BR75" s="302" t="n"/>
      <c r="BS75" s="302" t="n"/>
      <c r="BT75" s="302" t="n"/>
      <c r="BU75" s="302" t="n"/>
      <c r="BV75" s="302" t="n"/>
      <c r="BW75" s="302" t="n"/>
      <c r="BX75" s="302" t="n"/>
      <c r="BY75" s="302" t="n"/>
      <c r="BZ75" s="302" t="n"/>
      <c r="CA75" s="302" t="n"/>
      <c r="CB75" s="302" t="n"/>
      <c r="CC75" s="302" t="n"/>
      <c r="CD75" s="302" t="n"/>
      <c r="CE75" s="302" t="n"/>
      <c r="CF75" s="302" t="n"/>
      <c r="CG75" s="302" t="n"/>
      <c r="CH75" s="302" t="n"/>
      <c r="CI75" s="302" t="n"/>
      <c r="CJ75" s="302" t="n"/>
      <c r="CK75" s="302" t="n"/>
      <c r="CL75" s="302" t="n"/>
      <c r="CM75" s="302" t="n"/>
      <c r="CN75" s="302" t="n"/>
      <c r="CO75" s="302" t="n"/>
      <c r="CP75" s="302" t="n"/>
      <c r="CQ75" s="302" t="n"/>
      <c r="CR75" s="302" t="n"/>
      <c r="CS75" s="302" t="n"/>
      <c r="CT75" s="302" t="n"/>
      <c r="CU75" s="302" t="n"/>
      <c r="CV75" s="302" t="n"/>
      <c r="CW75" s="302" t="n"/>
      <c r="CX75" s="302" t="n"/>
      <c r="CY75" s="302" t="n"/>
      <c r="CZ75" s="302" t="n"/>
      <c r="DA75" s="302" t="n"/>
      <c r="DB75" s="302" t="n"/>
      <c r="DC75" s="302" t="n"/>
      <c r="DD75" s="302" t="n"/>
      <c r="DE75" s="302" t="n"/>
      <c r="DF75" s="302" t="n"/>
      <c r="DG75" s="302" t="n"/>
      <c r="DH75" s="302" t="n"/>
      <c r="DI75" s="302" t="n"/>
      <c r="DJ75" s="302" t="n"/>
      <c r="DK75" s="302" t="n"/>
      <c r="DL75" s="302" t="n"/>
      <c r="DM75" s="302" t="n"/>
      <c r="DN75" s="302" t="n"/>
      <c r="DO75" s="302" t="n"/>
      <c r="DP75" s="302" t="n"/>
      <c r="DQ75" s="302" t="n"/>
      <c r="DR75" s="302" t="n"/>
      <c r="DS75" s="302" t="n"/>
      <c r="DT75" s="302" t="n"/>
      <c r="DU75" s="302" t="n"/>
      <c r="DV75" s="302" t="n"/>
      <c r="DW75" s="302" t="n"/>
      <c r="DX75" s="302" t="n"/>
      <c r="DY75" s="302" t="n"/>
      <c r="DZ75" s="302" t="n"/>
      <c r="EA75" s="302" t="n"/>
      <c r="EB75" s="302" t="n"/>
      <c r="EC75" s="302" t="n"/>
      <c r="ED75" s="302" t="n"/>
      <c r="EE75" s="302" t="n"/>
      <c r="EF75" s="302" t="n"/>
      <c r="EG75" s="302" t="n"/>
      <c r="EH75" s="302" t="n"/>
      <c r="EI75" s="302" t="n"/>
      <c r="EJ75" s="302" t="n"/>
      <c r="EK75" s="302" t="n"/>
      <c r="EL75" s="302" t="n"/>
      <c r="EM75" s="302" t="n"/>
      <c r="EN75" s="302" t="n"/>
      <c r="EO75" s="302" t="n"/>
      <c r="EP75" s="302" t="n"/>
      <c r="EQ75" s="302" t="n"/>
      <c r="ER75" s="302" t="n"/>
      <c r="ES75" s="302" t="n"/>
      <c r="ET75" s="302" t="n"/>
      <c r="EU75" s="302" t="n"/>
      <c r="EV75" s="302" t="n"/>
      <c r="EW75" s="302" t="n"/>
      <c r="EX75" s="302" t="n"/>
      <c r="EY75" s="302" t="n"/>
      <c r="EZ75" s="302" t="n"/>
      <c r="FA75" s="302" t="n"/>
      <c r="FB75" s="302" t="n"/>
      <c r="FC75" s="302" t="n"/>
      <c r="FD75" s="302" t="n"/>
      <c r="FE75" s="302" t="n"/>
      <c r="FF75" s="302" t="n"/>
      <c r="FG75" s="302" t="n"/>
      <c r="FH75" s="302" t="n"/>
      <c r="FI75" s="302" t="n"/>
      <c r="FJ75" s="302" t="n"/>
      <c r="FK75" s="302" t="n"/>
      <c r="FL75" s="302" t="n"/>
      <c r="FM75" s="302" t="n"/>
      <c r="FN75" s="302" t="n"/>
      <c r="FO75" s="302" t="n"/>
      <c r="FP75" s="302" t="n"/>
      <c r="FQ75" s="302" t="n"/>
      <c r="FR75" s="302" t="n"/>
      <c r="FS75" s="302" t="n"/>
      <c r="FT75" s="302" t="n"/>
      <c r="FU75" s="302" t="n"/>
      <c r="FV75" s="302" t="n"/>
      <c r="FW75" s="302" t="n"/>
      <c r="FX75" s="302" t="n"/>
      <c r="FY75" s="302" t="n"/>
      <c r="FZ75" s="302" t="n"/>
      <c r="GA75" s="302" t="n"/>
      <c r="GB75" s="302" t="n"/>
      <c r="GC75" s="302" t="n"/>
      <c r="GD75" s="302" t="n"/>
      <c r="GE75" s="302" t="n"/>
      <c r="GF75" s="302" t="n"/>
      <c r="GG75" s="302" t="n"/>
      <c r="GH75" s="302" t="n"/>
      <c r="GI75" s="302" t="n"/>
      <c r="GJ75" s="302" t="n"/>
      <c r="GK75" s="302" t="n"/>
      <c r="GL75" s="302" t="n"/>
      <c r="GM75" s="302" t="n"/>
      <c r="GN75" s="302" t="n"/>
      <c r="GO75" s="302" t="n"/>
      <c r="GP75" s="302" t="n"/>
      <c r="GQ75" s="302" t="n"/>
      <c r="GR75" s="72" t="n"/>
      <c r="GS75" s="72" t="n"/>
      <c r="GT75" s="72" t="n"/>
      <c r="GU75" s="72" t="n"/>
    </row>
    <row r="76" ht="15.75" customHeight="1" s="371">
      <c r="A76" s="295">
        <f>IF(PRESUPUESTO!A90="","",PRESUPUESTO!A90)</f>
        <v/>
      </c>
      <c r="B76" s="63">
        <f>PRESUPUESTO!A48</f>
        <v/>
      </c>
      <c r="C76" s="63">
        <f>PRESUPUESTO!A80</f>
        <v/>
      </c>
      <c r="D76" s="42">
        <f>IF(PRESUPUESTO!B90="","",PRESUPUESTO!B90)</f>
        <v/>
      </c>
      <c r="E76" s="298">
        <f>IF(PRESUPUESTO!G90="",0,PRESUPUESTO!G90)</f>
        <v/>
      </c>
      <c r="F76" s="299" t="n">
        <v>46443</v>
      </c>
      <c r="G76" s="299" t="n">
        <v>46585</v>
      </c>
      <c r="H76" s="295">
        <f>IF(OR(F76="",G76=""),"",G76-F76+1)</f>
        <v/>
      </c>
      <c r="I76" s="300" t="n">
        <v>0</v>
      </c>
      <c r="J76" s="301" t="inlineStr">
        <is>
          <t>Planeado</t>
        </is>
      </c>
      <c r="K76" s="302" t="n"/>
      <c r="L76" s="302" t="n"/>
      <c r="M76" s="302" t="n"/>
      <c r="N76" s="302" t="n"/>
      <c r="O76" s="302" t="n"/>
      <c r="P76" s="302" t="n"/>
      <c r="Q76" s="302" t="n"/>
      <c r="R76" s="302" t="n"/>
      <c r="S76" s="302" t="n"/>
      <c r="T76" s="302" t="n"/>
      <c r="U76" s="302" t="n"/>
      <c r="V76" s="302" t="n"/>
      <c r="W76" s="302" t="n"/>
      <c r="X76" s="302" t="n"/>
      <c r="Y76" s="302" t="n"/>
      <c r="Z76" s="302" t="n"/>
      <c r="AA76" s="302" t="n"/>
      <c r="AB76" s="302" t="n"/>
      <c r="AC76" s="302" t="n"/>
      <c r="AD76" s="302" t="n"/>
      <c r="AE76" s="302" t="n"/>
      <c r="AF76" s="302" t="n"/>
      <c r="AG76" s="302" t="n"/>
      <c r="AH76" s="302" t="n"/>
      <c r="AI76" s="302" t="n"/>
      <c r="AJ76" s="302" t="n"/>
      <c r="AK76" s="302" t="n"/>
      <c r="AL76" s="302" t="n"/>
      <c r="AM76" s="302" t="n"/>
      <c r="AN76" s="302" t="n"/>
      <c r="AO76" s="302" t="n"/>
      <c r="AP76" s="302" t="n"/>
      <c r="AQ76" s="302" t="n"/>
      <c r="AR76" s="302" t="n"/>
      <c r="AS76" s="302" t="n"/>
      <c r="AT76" s="302" t="n"/>
      <c r="AU76" s="302" t="n"/>
      <c r="AV76" s="302" t="n"/>
      <c r="AW76" s="302" t="n"/>
      <c r="AX76" s="302" t="n"/>
      <c r="AY76" s="302" t="n"/>
      <c r="AZ76" s="302" t="n"/>
      <c r="BA76" s="302" t="n"/>
      <c r="BB76" s="302" t="n"/>
      <c r="BC76" s="302" t="n"/>
      <c r="BD76" s="302" t="n"/>
      <c r="BE76" s="302" t="n"/>
      <c r="BF76" s="302" t="n"/>
      <c r="BG76" s="302" t="n"/>
      <c r="BH76" s="302" t="n"/>
      <c r="BI76" s="302" t="n"/>
      <c r="BJ76" s="302" t="n"/>
      <c r="BK76" s="302" t="n"/>
      <c r="BL76" s="302" t="n"/>
      <c r="BM76" s="302" t="n"/>
      <c r="BN76" s="302" t="n"/>
      <c r="BO76" s="302" t="n"/>
      <c r="BP76" s="302" t="n"/>
      <c r="BQ76" s="302" t="n"/>
      <c r="BR76" s="302" t="n"/>
      <c r="BS76" s="302" t="n"/>
      <c r="BT76" s="302" t="n"/>
      <c r="BU76" s="302" t="n"/>
      <c r="BV76" s="302" t="n"/>
      <c r="BW76" s="302" t="n"/>
      <c r="BX76" s="302" t="n"/>
      <c r="BY76" s="302" t="n"/>
      <c r="BZ76" s="302" t="n"/>
      <c r="CA76" s="302" t="n"/>
      <c r="CB76" s="302" t="n"/>
      <c r="CC76" s="302" t="n"/>
      <c r="CD76" s="302" t="n"/>
      <c r="CE76" s="302" t="n"/>
      <c r="CF76" s="302" t="n"/>
      <c r="CG76" s="302" t="n"/>
      <c r="CH76" s="302" t="n"/>
      <c r="CI76" s="302" t="n"/>
      <c r="CJ76" s="302" t="n"/>
      <c r="CK76" s="302" t="n"/>
      <c r="CL76" s="302" t="n"/>
      <c r="CM76" s="302" t="n"/>
      <c r="CN76" s="302" t="n"/>
      <c r="CO76" s="302" t="n"/>
      <c r="CP76" s="302" t="n"/>
      <c r="CQ76" s="302" t="n"/>
      <c r="CR76" s="302" t="n"/>
      <c r="CS76" s="302" t="n"/>
      <c r="CT76" s="302" t="n"/>
      <c r="CU76" s="302" t="n"/>
      <c r="CV76" s="302" t="n"/>
      <c r="CW76" s="302" t="n"/>
      <c r="CX76" s="302" t="n"/>
      <c r="CY76" s="302" t="n"/>
      <c r="CZ76" s="302" t="n"/>
      <c r="DA76" s="302" t="n"/>
      <c r="DB76" s="302" t="n"/>
      <c r="DC76" s="302" t="n"/>
      <c r="DD76" s="302" t="n"/>
      <c r="DE76" s="302" t="n"/>
      <c r="DF76" s="302" t="n"/>
      <c r="DG76" s="302" t="n"/>
      <c r="DH76" s="302" t="n"/>
      <c r="DI76" s="302" t="n"/>
      <c r="DJ76" s="302" t="n"/>
      <c r="DK76" s="302" t="n"/>
      <c r="DL76" s="302" t="n"/>
      <c r="DM76" s="302" t="n"/>
      <c r="DN76" s="302" t="n"/>
      <c r="DO76" s="302" t="n"/>
      <c r="DP76" s="302" t="n"/>
      <c r="DQ76" s="302" t="n"/>
      <c r="DR76" s="302" t="n"/>
      <c r="DS76" s="302" t="n"/>
      <c r="DT76" s="302" t="n"/>
      <c r="DU76" s="302" t="n"/>
      <c r="DV76" s="302" t="n"/>
      <c r="DW76" s="302" t="n"/>
      <c r="DX76" s="302" t="n"/>
      <c r="DY76" s="302" t="n"/>
      <c r="DZ76" s="302" t="n"/>
      <c r="EA76" s="302" t="n"/>
      <c r="EB76" s="302" t="n"/>
      <c r="EC76" s="302" t="n"/>
      <c r="ED76" s="302" t="n"/>
      <c r="EE76" s="302" t="n"/>
      <c r="EF76" s="302" t="n"/>
      <c r="EG76" s="302" t="n"/>
      <c r="EH76" s="302" t="n"/>
      <c r="EI76" s="302" t="n"/>
      <c r="EJ76" s="302" t="n"/>
      <c r="EK76" s="302" t="n"/>
      <c r="EL76" s="302" t="n"/>
      <c r="EM76" s="302" t="n"/>
      <c r="EN76" s="302" t="n"/>
      <c r="EO76" s="302" t="n"/>
      <c r="EP76" s="302" t="n"/>
      <c r="EQ76" s="302" t="n"/>
      <c r="ER76" s="302" t="n"/>
      <c r="ES76" s="302" t="n"/>
      <c r="ET76" s="302" t="n"/>
      <c r="EU76" s="302" t="n"/>
      <c r="EV76" s="302" t="n"/>
      <c r="EW76" s="302" t="n"/>
      <c r="EX76" s="302" t="n"/>
      <c r="EY76" s="302" t="n"/>
      <c r="EZ76" s="302" t="n"/>
      <c r="FA76" s="302" t="n"/>
      <c r="FB76" s="302" t="n"/>
      <c r="FC76" s="302" t="n"/>
      <c r="FD76" s="302" t="n"/>
      <c r="FE76" s="302" t="n"/>
      <c r="FF76" s="302" t="n"/>
      <c r="FG76" s="302" t="n"/>
      <c r="FH76" s="302" t="n"/>
      <c r="FI76" s="302" t="n"/>
      <c r="FJ76" s="302" t="n"/>
      <c r="FK76" s="302" t="n"/>
      <c r="FL76" s="302" t="n"/>
      <c r="FM76" s="302" t="n"/>
      <c r="FN76" s="302" t="n"/>
      <c r="FO76" s="302" t="n"/>
      <c r="FP76" s="302" t="n"/>
      <c r="FQ76" s="302" t="n"/>
      <c r="FR76" s="302" t="n"/>
      <c r="FS76" s="302" t="n"/>
      <c r="FT76" s="302" t="n"/>
      <c r="FU76" s="302" t="n"/>
      <c r="FV76" s="302" t="n"/>
      <c r="FW76" s="302" t="n"/>
      <c r="FX76" s="302" t="n"/>
      <c r="FY76" s="302" t="n"/>
      <c r="FZ76" s="302" t="n"/>
      <c r="GA76" s="302" t="n"/>
      <c r="GB76" s="302" t="n"/>
      <c r="GC76" s="302" t="n"/>
      <c r="GD76" s="302" t="n"/>
      <c r="GE76" s="302" t="n"/>
      <c r="GF76" s="302" t="n"/>
      <c r="GG76" s="302" t="n"/>
      <c r="GH76" s="302" t="n"/>
      <c r="GI76" s="302" t="n"/>
      <c r="GJ76" s="302" t="n"/>
      <c r="GK76" s="302" t="n"/>
      <c r="GL76" s="302" t="n"/>
      <c r="GM76" s="302" t="n"/>
      <c r="GN76" s="302" t="n"/>
      <c r="GO76" s="302" t="n"/>
      <c r="GP76" s="302" t="n"/>
      <c r="GQ76" s="302" t="n"/>
      <c r="GR76" s="72" t="n"/>
      <c r="GS76" s="72" t="n"/>
      <c r="GT76" s="72" t="n"/>
      <c r="GU76" s="72" t="n"/>
    </row>
    <row r="77" ht="15.75" customHeight="1" s="371">
      <c r="A77" s="295">
        <f>IF(PRESUPUESTO!A91="","",PRESUPUESTO!A91)</f>
        <v/>
      </c>
      <c r="B77" s="63">
        <f>PRESUPUESTO!A48</f>
        <v/>
      </c>
      <c r="C77" s="63">
        <f>PRESUPUESTO!A80</f>
        <v/>
      </c>
      <c r="D77" s="42">
        <f>IF(PRESUPUESTO!B91="","",PRESUPUESTO!B91)</f>
        <v/>
      </c>
      <c r="E77" s="298">
        <f>IF(PRESUPUESTO!G91="",0,PRESUPUESTO!G91)</f>
        <v/>
      </c>
      <c r="F77" s="299" t="n">
        <v>46446</v>
      </c>
      <c r="G77" s="299" t="n">
        <v>46590</v>
      </c>
      <c r="H77" s="295">
        <f>IF(OR(F77="",G77=""),"",G77-F77+1)</f>
        <v/>
      </c>
      <c r="I77" s="300" t="n">
        <v>0</v>
      </c>
      <c r="J77" s="301" t="inlineStr">
        <is>
          <t>Planeado</t>
        </is>
      </c>
      <c r="K77" s="302" t="n"/>
      <c r="L77" s="302" t="n"/>
      <c r="M77" s="302" t="n"/>
      <c r="N77" s="302" t="n"/>
      <c r="O77" s="302" t="n"/>
      <c r="P77" s="302" t="n"/>
      <c r="Q77" s="302" t="n"/>
      <c r="R77" s="302" t="n"/>
      <c r="S77" s="302" t="n"/>
      <c r="T77" s="302" t="n"/>
      <c r="U77" s="302" t="n"/>
      <c r="V77" s="302" t="n"/>
      <c r="W77" s="302" t="n"/>
      <c r="X77" s="302" t="n"/>
      <c r="Y77" s="302" t="n"/>
      <c r="Z77" s="302" t="n"/>
      <c r="AA77" s="302" t="n"/>
      <c r="AB77" s="302" t="n"/>
      <c r="AC77" s="302" t="n"/>
      <c r="AD77" s="302" t="n"/>
      <c r="AE77" s="302" t="n"/>
      <c r="AF77" s="302" t="n"/>
      <c r="AG77" s="302" t="n"/>
      <c r="AH77" s="302" t="n"/>
      <c r="AI77" s="302" t="n"/>
      <c r="AJ77" s="302" t="n"/>
      <c r="AK77" s="302" t="n"/>
      <c r="AL77" s="302" t="n"/>
      <c r="AM77" s="302" t="n"/>
      <c r="AN77" s="302" t="n"/>
      <c r="AO77" s="302" t="n"/>
      <c r="AP77" s="302" t="n"/>
      <c r="AQ77" s="302" t="n"/>
      <c r="AR77" s="302" t="n"/>
      <c r="AS77" s="302" t="n"/>
      <c r="AT77" s="302" t="n"/>
      <c r="AU77" s="302" t="n"/>
      <c r="AV77" s="302" t="n"/>
      <c r="AW77" s="302" t="n"/>
      <c r="AX77" s="302" t="n"/>
      <c r="AY77" s="302" t="n"/>
      <c r="AZ77" s="302" t="n"/>
      <c r="BA77" s="302" t="n"/>
      <c r="BB77" s="302" t="n"/>
      <c r="BC77" s="302" t="n"/>
      <c r="BD77" s="302" t="n"/>
      <c r="BE77" s="302" t="n"/>
      <c r="BF77" s="302" t="n"/>
      <c r="BG77" s="302" t="n"/>
      <c r="BH77" s="302" t="n"/>
      <c r="BI77" s="302" t="n"/>
      <c r="BJ77" s="302" t="n"/>
      <c r="BK77" s="302" t="n"/>
      <c r="BL77" s="302" t="n"/>
      <c r="BM77" s="302" t="n"/>
      <c r="BN77" s="302" t="n"/>
      <c r="BO77" s="302" t="n"/>
      <c r="BP77" s="302" t="n"/>
      <c r="BQ77" s="302" t="n"/>
      <c r="BR77" s="302" t="n"/>
      <c r="BS77" s="302" t="n"/>
      <c r="BT77" s="302" t="n"/>
      <c r="BU77" s="302" t="n"/>
      <c r="BV77" s="302" t="n"/>
      <c r="BW77" s="302" t="n"/>
      <c r="BX77" s="302" t="n"/>
      <c r="BY77" s="302" t="n"/>
      <c r="BZ77" s="302" t="n"/>
      <c r="CA77" s="302" t="n"/>
      <c r="CB77" s="302" t="n"/>
      <c r="CC77" s="302" t="n"/>
      <c r="CD77" s="302" t="n"/>
      <c r="CE77" s="302" t="n"/>
      <c r="CF77" s="302" t="n"/>
      <c r="CG77" s="302" t="n"/>
      <c r="CH77" s="302" t="n"/>
      <c r="CI77" s="302" t="n"/>
      <c r="CJ77" s="302" t="n"/>
      <c r="CK77" s="302" t="n"/>
      <c r="CL77" s="302" t="n"/>
      <c r="CM77" s="302" t="n"/>
      <c r="CN77" s="302" t="n"/>
      <c r="CO77" s="302" t="n"/>
      <c r="CP77" s="302" t="n"/>
      <c r="CQ77" s="302" t="n"/>
      <c r="CR77" s="302" t="n"/>
      <c r="CS77" s="302" t="n"/>
      <c r="CT77" s="302" t="n"/>
      <c r="CU77" s="302" t="n"/>
      <c r="CV77" s="302" t="n"/>
      <c r="CW77" s="302" t="n"/>
      <c r="CX77" s="302" t="n"/>
      <c r="CY77" s="302" t="n"/>
      <c r="CZ77" s="302" t="n"/>
      <c r="DA77" s="302" t="n"/>
      <c r="DB77" s="302" t="n"/>
      <c r="DC77" s="302" t="n"/>
      <c r="DD77" s="302" t="n"/>
      <c r="DE77" s="302" t="n"/>
      <c r="DF77" s="302" t="n"/>
      <c r="DG77" s="302" t="n"/>
      <c r="DH77" s="302" t="n"/>
      <c r="DI77" s="302" t="n"/>
      <c r="DJ77" s="302" t="n"/>
      <c r="DK77" s="302" t="n"/>
      <c r="DL77" s="302" t="n"/>
      <c r="DM77" s="302" t="n"/>
      <c r="DN77" s="302" t="n"/>
      <c r="DO77" s="302" t="n"/>
      <c r="DP77" s="302" t="n"/>
      <c r="DQ77" s="302" t="n"/>
      <c r="DR77" s="302" t="n"/>
      <c r="DS77" s="302" t="n"/>
      <c r="DT77" s="302" t="n"/>
      <c r="DU77" s="302" t="n"/>
      <c r="DV77" s="302" t="n"/>
      <c r="DW77" s="302" t="n"/>
      <c r="DX77" s="302" t="n"/>
      <c r="DY77" s="302" t="n"/>
      <c r="DZ77" s="302" t="n"/>
      <c r="EA77" s="302" t="n"/>
      <c r="EB77" s="302" t="n"/>
      <c r="EC77" s="302" t="n"/>
      <c r="ED77" s="302" t="n"/>
      <c r="EE77" s="302" t="n"/>
      <c r="EF77" s="302" t="n"/>
      <c r="EG77" s="302" t="n"/>
      <c r="EH77" s="302" t="n"/>
      <c r="EI77" s="302" t="n"/>
      <c r="EJ77" s="302" t="n"/>
      <c r="EK77" s="302" t="n"/>
      <c r="EL77" s="302" t="n"/>
      <c r="EM77" s="302" t="n"/>
      <c r="EN77" s="302" t="n"/>
      <c r="EO77" s="302" t="n"/>
      <c r="EP77" s="302" t="n"/>
      <c r="EQ77" s="302" t="n"/>
      <c r="ER77" s="302" t="n"/>
      <c r="ES77" s="302" t="n"/>
      <c r="ET77" s="302" t="n"/>
      <c r="EU77" s="302" t="n"/>
      <c r="EV77" s="302" t="n"/>
      <c r="EW77" s="302" t="n"/>
      <c r="EX77" s="302" t="n"/>
      <c r="EY77" s="302" t="n"/>
      <c r="EZ77" s="302" t="n"/>
      <c r="FA77" s="302" t="n"/>
      <c r="FB77" s="302" t="n"/>
      <c r="FC77" s="302" t="n"/>
      <c r="FD77" s="302" t="n"/>
      <c r="FE77" s="302" t="n"/>
      <c r="FF77" s="302" t="n"/>
      <c r="FG77" s="302" t="n"/>
      <c r="FH77" s="302" t="n"/>
      <c r="FI77" s="302" t="n"/>
      <c r="FJ77" s="302" t="n"/>
      <c r="FK77" s="302" t="n"/>
      <c r="FL77" s="302" t="n"/>
      <c r="FM77" s="302" t="n"/>
      <c r="FN77" s="302" t="n"/>
      <c r="FO77" s="302" t="n"/>
      <c r="FP77" s="302" t="n"/>
      <c r="FQ77" s="302" t="n"/>
      <c r="FR77" s="302" t="n"/>
      <c r="FS77" s="302" t="n"/>
      <c r="FT77" s="302" t="n"/>
      <c r="FU77" s="302" t="n"/>
      <c r="FV77" s="302" t="n"/>
      <c r="FW77" s="302" t="n"/>
      <c r="FX77" s="302" t="n"/>
      <c r="FY77" s="302" t="n"/>
      <c r="FZ77" s="302" t="n"/>
      <c r="GA77" s="302" t="n"/>
      <c r="GB77" s="302" t="n"/>
      <c r="GC77" s="302" t="n"/>
      <c r="GD77" s="302" t="n"/>
      <c r="GE77" s="302" t="n"/>
      <c r="GF77" s="302" t="n"/>
      <c r="GG77" s="302" t="n"/>
      <c r="GH77" s="302" t="n"/>
      <c r="GI77" s="302" t="n"/>
      <c r="GJ77" s="302" t="n"/>
      <c r="GK77" s="302" t="n"/>
      <c r="GL77" s="302" t="n"/>
      <c r="GM77" s="302" t="n"/>
      <c r="GN77" s="302" t="n"/>
      <c r="GO77" s="302" t="n"/>
      <c r="GP77" s="302" t="n"/>
      <c r="GQ77" s="302" t="n"/>
      <c r="GR77" s="72" t="n"/>
      <c r="GS77" s="72" t="n"/>
      <c r="GT77" s="72" t="n"/>
      <c r="GU77" s="72" t="n"/>
    </row>
    <row r="78" ht="15.75" customHeight="1" s="371">
      <c r="A78" s="295">
        <f>IF(PRESUPUESTO!A92="","",PRESUPUESTO!A92)</f>
        <v/>
      </c>
      <c r="B78" s="63">
        <f>PRESUPUESTO!A48</f>
        <v/>
      </c>
      <c r="C78" s="63">
        <f>PRESUPUESTO!A80</f>
        <v/>
      </c>
      <c r="D78" s="42">
        <f>IF(PRESUPUESTO!B92="","",PRESUPUESTO!B92)</f>
        <v/>
      </c>
      <c r="E78" s="298">
        <f>IF(PRESUPUESTO!G92="",0,PRESUPUESTO!G92)</f>
        <v/>
      </c>
      <c r="F78" s="299" t="n">
        <v>46449</v>
      </c>
      <c r="G78" s="299" t="n">
        <v>46595</v>
      </c>
      <c r="H78" s="295">
        <f>IF(OR(F78="",G78=""),"",G78-F78+1)</f>
        <v/>
      </c>
      <c r="I78" s="300" t="n">
        <v>0</v>
      </c>
      <c r="J78" s="301" t="inlineStr">
        <is>
          <t>Planeado</t>
        </is>
      </c>
      <c r="K78" s="302" t="n"/>
      <c r="L78" s="302" t="n"/>
      <c r="M78" s="302" t="n"/>
      <c r="N78" s="302" t="n"/>
      <c r="O78" s="302" t="n"/>
      <c r="P78" s="302" t="n"/>
      <c r="Q78" s="302" t="n"/>
      <c r="R78" s="302" t="n"/>
      <c r="S78" s="302" t="n"/>
      <c r="T78" s="302" t="n"/>
      <c r="U78" s="302" t="n"/>
      <c r="V78" s="302" t="n"/>
      <c r="W78" s="302" t="n"/>
      <c r="X78" s="302" t="n"/>
      <c r="Y78" s="302" t="n"/>
      <c r="Z78" s="302" t="n"/>
      <c r="AA78" s="302" t="n"/>
      <c r="AB78" s="302" t="n"/>
      <c r="AC78" s="302" t="n"/>
      <c r="AD78" s="302" t="n"/>
      <c r="AE78" s="302" t="n"/>
      <c r="AF78" s="302" t="n"/>
      <c r="AG78" s="302" t="n"/>
      <c r="AH78" s="302" t="n"/>
      <c r="AI78" s="302" t="n"/>
      <c r="AJ78" s="302" t="n"/>
      <c r="AK78" s="302" t="n"/>
      <c r="AL78" s="302" t="n"/>
      <c r="AM78" s="302" t="n"/>
      <c r="AN78" s="302" t="n"/>
      <c r="AO78" s="302" t="n"/>
      <c r="AP78" s="302" t="n"/>
      <c r="AQ78" s="302" t="n"/>
      <c r="AR78" s="302" t="n"/>
      <c r="AS78" s="302" t="n"/>
      <c r="AT78" s="302" t="n"/>
      <c r="AU78" s="302" t="n"/>
      <c r="AV78" s="302" t="n"/>
      <c r="AW78" s="302" t="n"/>
      <c r="AX78" s="302" t="n"/>
      <c r="AY78" s="302" t="n"/>
      <c r="AZ78" s="302" t="n"/>
      <c r="BA78" s="302" t="n"/>
      <c r="BB78" s="302" t="n"/>
      <c r="BC78" s="302" t="n"/>
      <c r="BD78" s="302" t="n"/>
      <c r="BE78" s="302" t="n"/>
      <c r="BF78" s="302" t="n"/>
      <c r="BG78" s="302" t="n"/>
      <c r="BH78" s="302" t="n"/>
      <c r="BI78" s="302" t="n"/>
      <c r="BJ78" s="302" t="n"/>
      <c r="BK78" s="302" t="n"/>
      <c r="BL78" s="302" t="n"/>
      <c r="BM78" s="302" t="n"/>
      <c r="BN78" s="302" t="n"/>
      <c r="BO78" s="302" t="n"/>
      <c r="BP78" s="302" t="n"/>
      <c r="BQ78" s="302" t="n"/>
      <c r="BR78" s="302" t="n"/>
      <c r="BS78" s="302" t="n"/>
      <c r="BT78" s="302" t="n"/>
      <c r="BU78" s="302" t="n"/>
      <c r="BV78" s="302" t="n"/>
      <c r="BW78" s="302" t="n"/>
      <c r="BX78" s="302" t="n"/>
      <c r="BY78" s="302" t="n"/>
      <c r="BZ78" s="302" t="n"/>
      <c r="CA78" s="302" t="n"/>
      <c r="CB78" s="302" t="n"/>
      <c r="CC78" s="302" t="n"/>
      <c r="CD78" s="302" t="n"/>
      <c r="CE78" s="302" t="n"/>
      <c r="CF78" s="302" t="n"/>
      <c r="CG78" s="302" t="n"/>
      <c r="CH78" s="302" t="n"/>
      <c r="CI78" s="302" t="n"/>
      <c r="CJ78" s="302" t="n"/>
      <c r="CK78" s="302" t="n"/>
      <c r="CL78" s="302" t="n"/>
      <c r="CM78" s="302" t="n"/>
      <c r="CN78" s="302" t="n"/>
      <c r="CO78" s="302" t="n"/>
      <c r="CP78" s="302" t="n"/>
      <c r="CQ78" s="302" t="n"/>
      <c r="CR78" s="302" t="n"/>
      <c r="CS78" s="302" t="n"/>
      <c r="CT78" s="302" t="n"/>
      <c r="CU78" s="302" t="n"/>
      <c r="CV78" s="302" t="n"/>
      <c r="CW78" s="302" t="n"/>
      <c r="CX78" s="302" t="n"/>
      <c r="CY78" s="302" t="n"/>
      <c r="CZ78" s="302" t="n"/>
      <c r="DA78" s="302" t="n"/>
      <c r="DB78" s="302" t="n"/>
      <c r="DC78" s="302" t="n"/>
      <c r="DD78" s="302" t="n"/>
      <c r="DE78" s="302" t="n"/>
      <c r="DF78" s="302" t="n"/>
      <c r="DG78" s="302" t="n"/>
      <c r="DH78" s="302" t="n"/>
      <c r="DI78" s="302" t="n"/>
      <c r="DJ78" s="302" t="n"/>
      <c r="DK78" s="302" t="n"/>
      <c r="DL78" s="302" t="n"/>
      <c r="DM78" s="302" t="n"/>
      <c r="DN78" s="302" t="n"/>
      <c r="DO78" s="302" t="n"/>
      <c r="DP78" s="302" t="n"/>
      <c r="DQ78" s="302" t="n"/>
      <c r="DR78" s="302" t="n"/>
      <c r="DS78" s="302" t="n"/>
      <c r="DT78" s="302" t="n"/>
      <c r="DU78" s="302" t="n"/>
      <c r="DV78" s="302" t="n"/>
      <c r="DW78" s="302" t="n"/>
      <c r="DX78" s="302" t="n"/>
      <c r="DY78" s="302" t="n"/>
      <c r="DZ78" s="302" t="n"/>
      <c r="EA78" s="302" t="n"/>
      <c r="EB78" s="302" t="n"/>
      <c r="EC78" s="302" t="n"/>
      <c r="ED78" s="302" t="n"/>
      <c r="EE78" s="302" t="n"/>
      <c r="EF78" s="302" t="n"/>
      <c r="EG78" s="302" t="n"/>
      <c r="EH78" s="302" t="n"/>
      <c r="EI78" s="302" t="n"/>
      <c r="EJ78" s="302" t="n"/>
      <c r="EK78" s="302" t="n"/>
      <c r="EL78" s="302" t="n"/>
      <c r="EM78" s="302" t="n"/>
      <c r="EN78" s="302" t="n"/>
      <c r="EO78" s="302" t="n"/>
      <c r="EP78" s="302" t="n"/>
      <c r="EQ78" s="302" t="n"/>
      <c r="ER78" s="302" t="n"/>
      <c r="ES78" s="302" t="n"/>
      <c r="ET78" s="302" t="n"/>
      <c r="EU78" s="302" t="n"/>
      <c r="EV78" s="302" t="n"/>
      <c r="EW78" s="302" t="n"/>
      <c r="EX78" s="302" t="n"/>
      <c r="EY78" s="302" t="n"/>
      <c r="EZ78" s="302" t="n"/>
      <c r="FA78" s="302" t="n"/>
      <c r="FB78" s="302" t="n"/>
      <c r="FC78" s="302" t="n"/>
      <c r="FD78" s="302" t="n"/>
      <c r="FE78" s="302" t="n"/>
      <c r="FF78" s="302" t="n"/>
      <c r="FG78" s="302" t="n"/>
      <c r="FH78" s="302" t="n"/>
      <c r="FI78" s="302" t="n"/>
      <c r="FJ78" s="302" t="n"/>
      <c r="FK78" s="302" t="n"/>
      <c r="FL78" s="302" t="n"/>
      <c r="FM78" s="302" t="n"/>
      <c r="FN78" s="302" t="n"/>
      <c r="FO78" s="302" t="n"/>
      <c r="FP78" s="302" t="n"/>
      <c r="FQ78" s="302" t="n"/>
      <c r="FR78" s="302" t="n"/>
      <c r="FS78" s="302" t="n"/>
      <c r="FT78" s="302" t="n"/>
      <c r="FU78" s="302" t="n"/>
      <c r="FV78" s="302" t="n"/>
      <c r="FW78" s="302" t="n"/>
      <c r="FX78" s="302" t="n"/>
      <c r="FY78" s="302" t="n"/>
      <c r="FZ78" s="302" t="n"/>
      <c r="GA78" s="302" t="n"/>
      <c r="GB78" s="302" t="n"/>
      <c r="GC78" s="302" t="n"/>
      <c r="GD78" s="302" t="n"/>
      <c r="GE78" s="302" t="n"/>
      <c r="GF78" s="302" t="n"/>
      <c r="GG78" s="302" t="n"/>
      <c r="GH78" s="302" t="n"/>
      <c r="GI78" s="302" t="n"/>
      <c r="GJ78" s="302" t="n"/>
      <c r="GK78" s="302" t="n"/>
      <c r="GL78" s="302" t="n"/>
      <c r="GM78" s="302" t="n"/>
      <c r="GN78" s="302" t="n"/>
      <c r="GO78" s="302" t="n"/>
      <c r="GP78" s="302" t="n"/>
      <c r="GQ78" s="302" t="n"/>
      <c r="GR78" s="72" t="n"/>
      <c r="GS78" s="72" t="n"/>
      <c r="GT78" s="72" t="n"/>
      <c r="GU78" s="72" t="n"/>
    </row>
    <row r="79" ht="15.75" customHeight="1" s="371">
      <c r="A79" s="295">
        <f>IF(PRESUPUESTO!A93="","",PRESUPUESTO!A93)</f>
        <v/>
      </c>
      <c r="B79" s="63">
        <f>PRESUPUESTO!A48</f>
        <v/>
      </c>
      <c r="C79" s="63">
        <f>PRESUPUESTO!A80</f>
        <v/>
      </c>
      <c r="D79" s="42">
        <f>IF(PRESUPUESTO!B93="","",PRESUPUESTO!B93)</f>
        <v/>
      </c>
      <c r="E79" s="298">
        <f>IF(PRESUPUESTO!G93="",0,PRESUPUESTO!G93)</f>
        <v/>
      </c>
      <c r="F79" s="299" t="n">
        <v>46452</v>
      </c>
      <c r="G79" s="299" t="n">
        <v>46600</v>
      </c>
      <c r="H79" s="295">
        <f>IF(OR(F79="",G79=""),"",G79-F79+1)</f>
        <v/>
      </c>
      <c r="I79" s="300" t="n">
        <v>0</v>
      </c>
      <c r="J79" s="301" t="inlineStr">
        <is>
          <t>Planeado</t>
        </is>
      </c>
      <c r="K79" s="302" t="n"/>
      <c r="L79" s="302" t="n"/>
      <c r="M79" s="302" t="n"/>
      <c r="N79" s="302" t="n"/>
      <c r="O79" s="302" t="n"/>
      <c r="P79" s="302" t="n"/>
      <c r="Q79" s="302" t="n"/>
      <c r="R79" s="302" t="n"/>
      <c r="S79" s="302" t="n"/>
      <c r="T79" s="302" t="n"/>
      <c r="U79" s="302" t="n"/>
      <c r="V79" s="302" t="n"/>
      <c r="W79" s="302" t="n"/>
      <c r="X79" s="302" t="n"/>
      <c r="Y79" s="302" t="n"/>
      <c r="Z79" s="302" t="n"/>
      <c r="AA79" s="302" t="n"/>
      <c r="AB79" s="302" t="n"/>
      <c r="AC79" s="302" t="n"/>
      <c r="AD79" s="302" t="n"/>
      <c r="AE79" s="302" t="n"/>
      <c r="AF79" s="302" t="n"/>
      <c r="AG79" s="302" t="n"/>
      <c r="AH79" s="302" t="n"/>
      <c r="AI79" s="302" t="n"/>
      <c r="AJ79" s="302" t="n"/>
      <c r="AK79" s="302" t="n"/>
      <c r="AL79" s="302" t="n"/>
      <c r="AM79" s="302" t="n"/>
      <c r="AN79" s="302" t="n"/>
      <c r="AO79" s="302" t="n"/>
      <c r="AP79" s="302" t="n"/>
      <c r="AQ79" s="302" t="n"/>
      <c r="AR79" s="302" t="n"/>
      <c r="AS79" s="302" t="n"/>
      <c r="AT79" s="302" t="n"/>
      <c r="AU79" s="302" t="n"/>
      <c r="AV79" s="302" t="n"/>
      <c r="AW79" s="302" t="n"/>
      <c r="AX79" s="302" t="n"/>
      <c r="AY79" s="302" t="n"/>
      <c r="AZ79" s="302" t="n"/>
      <c r="BA79" s="302" t="n"/>
      <c r="BB79" s="302" t="n"/>
      <c r="BC79" s="302" t="n"/>
      <c r="BD79" s="302" t="n"/>
      <c r="BE79" s="302" t="n"/>
      <c r="BF79" s="302" t="n"/>
      <c r="BG79" s="302" t="n"/>
      <c r="BH79" s="302" t="n"/>
      <c r="BI79" s="302" t="n"/>
      <c r="BJ79" s="302" t="n"/>
      <c r="BK79" s="302" t="n"/>
      <c r="BL79" s="302" t="n"/>
      <c r="BM79" s="302" t="n"/>
      <c r="BN79" s="302" t="n"/>
      <c r="BO79" s="302" t="n"/>
      <c r="BP79" s="302" t="n"/>
      <c r="BQ79" s="302" t="n"/>
      <c r="BR79" s="302" t="n"/>
      <c r="BS79" s="302" t="n"/>
      <c r="BT79" s="302" t="n"/>
      <c r="BU79" s="302" t="n"/>
      <c r="BV79" s="302" t="n"/>
      <c r="BW79" s="302" t="n"/>
      <c r="BX79" s="302" t="n"/>
      <c r="BY79" s="302" t="n"/>
      <c r="BZ79" s="302" t="n"/>
      <c r="CA79" s="302" t="n"/>
      <c r="CB79" s="302" t="n"/>
      <c r="CC79" s="302" t="n"/>
      <c r="CD79" s="302" t="n"/>
      <c r="CE79" s="302" t="n"/>
      <c r="CF79" s="302" t="n"/>
      <c r="CG79" s="302" t="n"/>
      <c r="CH79" s="302" t="n"/>
      <c r="CI79" s="302" t="n"/>
      <c r="CJ79" s="302" t="n"/>
      <c r="CK79" s="302" t="n"/>
      <c r="CL79" s="302" t="n"/>
      <c r="CM79" s="302" t="n"/>
      <c r="CN79" s="302" t="n"/>
      <c r="CO79" s="302" t="n"/>
      <c r="CP79" s="302" t="n"/>
      <c r="CQ79" s="302" t="n"/>
      <c r="CR79" s="302" t="n"/>
      <c r="CS79" s="302" t="n"/>
      <c r="CT79" s="302" t="n"/>
      <c r="CU79" s="302" t="n"/>
      <c r="CV79" s="302" t="n"/>
      <c r="CW79" s="302" t="n"/>
      <c r="CX79" s="302" t="n"/>
      <c r="CY79" s="302" t="n"/>
      <c r="CZ79" s="302" t="n"/>
      <c r="DA79" s="302" t="n"/>
      <c r="DB79" s="302" t="n"/>
      <c r="DC79" s="302" t="n"/>
      <c r="DD79" s="302" t="n"/>
      <c r="DE79" s="302" t="n"/>
      <c r="DF79" s="302" t="n"/>
      <c r="DG79" s="302" t="n"/>
      <c r="DH79" s="302" t="n"/>
      <c r="DI79" s="302" t="n"/>
      <c r="DJ79" s="302" t="n"/>
      <c r="DK79" s="302" t="n"/>
      <c r="DL79" s="302" t="n"/>
      <c r="DM79" s="302" t="n"/>
      <c r="DN79" s="302" t="n"/>
      <c r="DO79" s="302" t="n"/>
      <c r="DP79" s="302" t="n"/>
      <c r="DQ79" s="302" t="n"/>
      <c r="DR79" s="302" t="n"/>
      <c r="DS79" s="302" t="n"/>
      <c r="DT79" s="302" t="n"/>
      <c r="DU79" s="302" t="n"/>
      <c r="DV79" s="302" t="n"/>
      <c r="DW79" s="302" t="n"/>
      <c r="DX79" s="302" t="n"/>
      <c r="DY79" s="302" t="n"/>
      <c r="DZ79" s="302" t="n"/>
      <c r="EA79" s="302" t="n"/>
      <c r="EB79" s="302" t="n"/>
      <c r="EC79" s="302" t="n"/>
      <c r="ED79" s="302" t="n"/>
      <c r="EE79" s="302" t="n"/>
      <c r="EF79" s="302" t="n"/>
      <c r="EG79" s="302" t="n"/>
      <c r="EH79" s="302" t="n"/>
      <c r="EI79" s="302" t="n"/>
      <c r="EJ79" s="302" t="n"/>
      <c r="EK79" s="302" t="n"/>
      <c r="EL79" s="302" t="n"/>
      <c r="EM79" s="302" t="n"/>
      <c r="EN79" s="302" t="n"/>
      <c r="EO79" s="302" t="n"/>
      <c r="EP79" s="302" t="n"/>
      <c r="EQ79" s="302" t="n"/>
      <c r="ER79" s="302" t="n"/>
      <c r="ES79" s="302" t="n"/>
      <c r="ET79" s="302" t="n"/>
      <c r="EU79" s="302" t="n"/>
      <c r="EV79" s="302" t="n"/>
      <c r="EW79" s="302" t="n"/>
      <c r="EX79" s="302" t="n"/>
      <c r="EY79" s="302" t="n"/>
      <c r="EZ79" s="302" t="n"/>
      <c r="FA79" s="302" t="n"/>
      <c r="FB79" s="302" t="n"/>
      <c r="FC79" s="302" t="n"/>
      <c r="FD79" s="302" t="n"/>
      <c r="FE79" s="302" t="n"/>
      <c r="FF79" s="302" t="n"/>
      <c r="FG79" s="302" t="n"/>
      <c r="FH79" s="302" t="n"/>
      <c r="FI79" s="302" t="n"/>
      <c r="FJ79" s="302" t="n"/>
      <c r="FK79" s="302" t="n"/>
      <c r="FL79" s="302" t="n"/>
      <c r="FM79" s="302" t="n"/>
      <c r="FN79" s="302" t="n"/>
      <c r="FO79" s="302" t="n"/>
      <c r="FP79" s="302" t="n"/>
      <c r="FQ79" s="302" t="n"/>
      <c r="FR79" s="302" t="n"/>
      <c r="FS79" s="302" t="n"/>
      <c r="FT79" s="302" t="n"/>
      <c r="FU79" s="302" t="n"/>
      <c r="FV79" s="302" t="n"/>
      <c r="FW79" s="302" t="n"/>
      <c r="FX79" s="302" t="n"/>
      <c r="FY79" s="302" t="n"/>
      <c r="FZ79" s="302" t="n"/>
      <c r="GA79" s="302" t="n"/>
      <c r="GB79" s="302" t="n"/>
      <c r="GC79" s="302" t="n"/>
      <c r="GD79" s="302" t="n"/>
      <c r="GE79" s="302" t="n"/>
      <c r="GF79" s="302" t="n"/>
      <c r="GG79" s="302" t="n"/>
      <c r="GH79" s="302" t="n"/>
      <c r="GI79" s="302" t="n"/>
      <c r="GJ79" s="302" t="n"/>
      <c r="GK79" s="302" t="n"/>
      <c r="GL79" s="302" t="n"/>
      <c r="GM79" s="302" t="n"/>
      <c r="GN79" s="302" t="n"/>
      <c r="GO79" s="302" t="n"/>
      <c r="GP79" s="302" t="n"/>
      <c r="GQ79" s="302" t="n"/>
      <c r="GR79" s="72" t="n"/>
      <c r="GS79" s="72" t="n"/>
      <c r="GT79" s="72" t="n"/>
      <c r="GU79" s="72" t="n"/>
    </row>
    <row r="80" ht="15.75" customHeight="1" s="371">
      <c r="A80" s="295">
        <f>IF(PRESUPUESTO!A94="","",PRESUPUESTO!A94)</f>
        <v/>
      </c>
      <c r="B80" s="63">
        <f>PRESUPUESTO!A48</f>
        <v/>
      </c>
      <c r="C80" s="297">
        <f>PRESUPUESTO!A80</f>
        <v/>
      </c>
      <c r="D80" s="42">
        <f>IF(PRESUPUESTO!B94="","",PRESUPUESTO!B94)</f>
        <v/>
      </c>
      <c r="E80" s="298">
        <f>IF(PRESUPUESTO!G94="",0,PRESUPUESTO!G94)</f>
        <v/>
      </c>
      <c r="F80" s="299" t="n">
        <v>46455</v>
      </c>
      <c r="G80" s="299" t="n">
        <v>46605</v>
      </c>
      <c r="H80" s="295">
        <f>IF(OR(F80="",G80=""),"",G80-F80+1)</f>
        <v/>
      </c>
      <c r="I80" s="300" t="n">
        <v>0</v>
      </c>
      <c r="J80" s="301" t="inlineStr">
        <is>
          <t>Planeado</t>
        </is>
      </c>
      <c r="K80" s="302" t="n"/>
      <c r="L80" s="302" t="n"/>
      <c r="M80" s="302" t="n"/>
      <c r="N80" s="302" t="n"/>
      <c r="O80" s="302" t="n"/>
      <c r="P80" s="302" t="n"/>
      <c r="Q80" s="302" t="n"/>
      <c r="R80" s="302" t="n"/>
      <c r="S80" s="302" t="n"/>
      <c r="T80" s="302" t="n"/>
      <c r="U80" s="302" t="n"/>
      <c r="V80" s="302" t="n"/>
      <c r="W80" s="302" t="n"/>
      <c r="X80" s="302" t="n"/>
      <c r="Y80" s="302" t="n"/>
      <c r="Z80" s="302" t="n"/>
      <c r="AA80" s="302" t="n"/>
      <c r="AB80" s="302" t="n"/>
      <c r="AC80" s="302" t="n"/>
      <c r="AD80" s="302" t="n"/>
      <c r="AE80" s="302" t="n"/>
      <c r="AF80" s="302" t="n"/>
      <c r="AG80" s="302" t="n"/>
      <c r="AH80" s="302" t="n"/>
      <c r="AI80" s="302" t="n"/>
      <c r="AJ80" s="302" t="n"/>
      <c r="AK80" s="302" t="n"/>
      <c r="AL80" s="302" t="n"/>
      <c r="AM80" s="302" t="n"/>
      <c r="AN80" s="302" t="n"/>
      <c r="AO80" s="302" t="n"/>
      <c r="AP80" s="302" t="n"/>
      <c r="AQ80" s="302" t="n"/>
      <c r="AR80" s="302" t="n"/>
      <c r="AS80" s="302" t="n"/>
      <c r="AT80" s="302" t="n"/>
      <c r="AU80" s="302" t="n"/>
      <c r="AV80" s="302" t="n"/>
      <c r="AW80" s="302" t="n"/>
      <c r="AX80" s="302" t="n"/>
      <c r="AY80" s="302" t="n"/>
      <c r="AZ80" s="302" t="n"/>
      <c r="BA80" s="302" t="n"/>
      <c r="BB80" s="302" t="n"/>
      <c r="BC80" s="302" t="n"/>
      <c r="BD80" s="302" t="n"/>
      <c r="BE80" s="302" t="n"/>
      <c r="BF80" s="302" t="n"/>
      <c r="BG80" s="302" t="n"/>
      <c r="BH80" s="302" t="n"/>
      <c r="BI80" s="302" t="n"/>
      <c r="BJ80" s="302" t="n"/>
      <c r="BK80" s="302" t="n"/>
      <c r="BL80" s="302" t="n"/>
      <c r="BM80" s="302" t="n"/>
      <c r="BN80" s="302" t="n"/>
      <c r="BO80" s="302" t="n"/>
      <c r="BP80" s="302" t="n"/>
      <c r="BQ80" s="302" t="n"/>
      <c r="BR80" s="302" t="n"/>
      <c r="BS80" s="302" t="n"/>
      <c r="BT80" s="302" t="n"/>
      <c r="BU80" s="302" t="n"/>
      <c r="BV80" s="302" t="n"/>
      <c r="BW80" s="302" t="n"/>
      <c r="BX80" s="302" t="n"/>
      <c r="BY80" s="302" t="n"/>
      <c r="BZ80" s="302" t="n"/>
      <c r="CA80" s="302" t="n"/>
      <c r="CB80" s="302" t="n"/>
      <c r="CC80" s="302" t="n"/>
      <c r="CD80" s="302" t="n"/>
      <c r="CE80" s="302" t="n"/>
      <c r="CF80" s="302" t="n"/>
      <c r="CG80" s="302" t="n"/>
      <c r="CH80" s="302" t="n"/>
      <c r="CI80" s="302" t="n"/>
      <c r="CJ80" s="302" t="n"/>
      <c r="CK80" s="302" t="n"/>
      <c r="CL80" s="302" t="n"/>
      <c r="CM80" s="302" t="n"/>
      <c r="CN80" s="302" t="n"/>
      <c r="CO80" s="302" t="n"/>
      <c r="CP80" s="302" t="n"/>
      <c r="CQ80" s="302" t="n"/>
      <c r="CR80" s="302" t="n"/>
      <c r="CS80" s="302" t="n"/>
      <c r="CT80" s="302" t="n"/>
      <c r="CU80" s="302" t="n"/>
      <c r="CV80" s="302" t="n"/>
      <c r="CW80" s="302" t="n"/>
      <c r="CX80" s="302" t="n"/>
      <c r="CY80" s="302" t="n"/>
      <c r="CZ80" s="302" t="n"/>
      <c r="DA80" s="302" t="n"/>
      <c r="DB80" s="302" t="n"/>
      <c r="DC80" s="302" t="n"/>
      <c r="DD80" s="302" t="n"/>
      <c r="DE80" s="302" t="n"/>
      <c r="DF80" s="302" t="n"/>
      <c r="DG80" s="302" t="n"/>
      <c r="DH80" s="302" t="n"/>
      <c r="DI80" s="302" t="n"/>
      <c r="DJ80" s="302" t="n"/>
      <c r="DK80" s="302" t="n"/>
      <c r="DL80" s="302" t="n"/>
      <c r="DM80" s="302" t="n"/>
      <c r="DN80" s="302" t="n"/>
      <c r="DO80" s="302" t="n"/>
      <c r="DP80" s="302" t="n"/>
      <c r="DQ80" s="302" t="n"/>
      <c r="DR80" s="302" t="n"/>
      <c r="DS80" s="302" t="n"/>
      <c r="DT80" s="302" t="n"/>
      <c r="DU80" s="302" t="n"/>
      <c r="DV80" s="302" t="n"/>
      <c r="DW80" s="302" t="n"/>
      <c r="DX80" s="302" t="n"/>
      <c r="DY80" s="302" t="n"/>
      <c r="DZ80" s="302" t="n"/>
      <c r="EA80" s="302" t="n"/>
      <c r="EB80" s="302" t="n"/>
      <c r="EC80" s="302" t="n"/>
      <c r="ED80" s="302" t="n"/>
      <c r="EE80" s="302" t="n"/>
      <c r="EF80" s="302" t="n"/>
      <c r="EG80" s="302" t="n"/>
      <c r="EH80" s="302" t="n"/>
      <c r="EI80" s="302" t="n"/>
      <c r="EJ80" s="302" t="n"/>
      <c r="EK80" s="302" t="n"/>
      <c r="EL80" s="302" t="n"/>
      <c r="EM80" s="302" t="n"/>
      <c r="EN80" s="302" t="n"/>
      <c r="EO80" s="302" t="n"/>
      <c r="EP80" s="302" t="n"/>
      <c r="EQ80" s="302" t="n"/>
      <c r="ER80" s="302" t="n"/>
      <c r="ES80" s="302" t="n"/>
      <c r="ET80" s="302" t="n"/>
      <c r="EU80" s="302" t="n"/>
      <c r="EV80" s="302" t="n"/>
      <c r="EW80" s="302" t="n"/>
      <c r="EX80" s="302" t="n"/>
      <c r="EY80" s="302" t="n"/>
      <c r="EZ80" s="302" t="n"/>
      <c r="FA80" s="302" t="n"/>
      <c r="FB80" s="302" t="n"/>
      <c r="FC80" s="302" t="n"/>
      <c r="FD80" s="302" t="n"/>
      <c r="FE80" s="302" t="n"/>
      <c r="FF80" s="302" t="n"/>
      <c r="FG80" s="302" t="n"/>
      <c r="FH80" s="302" t="n"/>
      <c r="FI80" s="302" t="n"/>
      <c r="FJ80" s="302" t="n"/>
      <c r="FK80" s="302" t="n"/>
      <c r="FL80" s="302" t="n"/>
      <c r="FM80" s="302" t="n"/>
      <c r="FN80" s="302" t="n"/>
      <c r="FO80" s="302" t="n"/>
      <c r="FP80" s="302" t="n"/>
      <c r="FQ80" s="302" t="n"/>
      <c r="FR80" s="302" t="n"/>
      <c r="FS80" s="302" t="n"/>
      <c r="FT80" s="302" t="n"/>
      <c r="FU80" s="302" t="n"/>
      <c r="FV80" s="302" t="n"/>
      <c r="FW80" s="302" t="n"/>
      <c r="FX80" s="302" t="n"/>
      <c r="FY80" s="302" t="n"/>
      <c r="FZ80" s="302" t="n"/>
      <c r="GA80" s="302" t="n"/>
      <c r="GB80" s="302" t="n"/>
      <c r="GC80" s="302" t="n"/>
      <c r="GD80" s="302" t="n"/>
      <c r="GE80" s="302" t="n"/>
      <c r="GF80" s="302" t="n"/>
      <c r="GG80" s="302" t="n"/>
      <c r="GH80" s="302" t="n"/>
      <c r="GI80" s="302" t="n"/>
      <c r="GJ80" s="302" t="n"/>
      <c r="GK80" s="302" t="n"/>
      <c r="GL80" s="302" t="n"/>
      <c r="GM80" s="302" t="n"/>
      <c r="GN80" s="302" t="n"/>
      <c r="GO80" s="302" t="n"/>
      <c r="GP80" s="302" t="n"/>
      <c r="GQ80" s="302" t="n"/>
      <c r="GR80" s="72" t="n"/>
      <c r="GS80" s="72" t="n"/>
      <c r="GT80" s="72" t="n"/>
      <c r="GU80" s="72" t="n"/>
    </row>
    <row r="81" ht="15.75" customHeight="1" s="371">
      <c r="A81" s="295">
        <f>IF(PRESUPUESTO!A95="","",PRESUPUESTO!A95)</f>
        <v/>
      </c>
      <c r="B81" s="63">
        <f>PRESUPUESTO!A48</f>
        <v/>
      </c>
      <c r="C81" s="63">
        <f>PRESUPUESTO!A80</f>
        <v/>
      </c>
      <c r="D81" s="42">
        <f>IF(PRESUPUESTO!B95="","",PRESUPUESTO!B95)</f>
        <v/>
      </c>
      <c r="E81" s="298">
        <f>IF(PRESUPUESTO!G95="",0,PRESUPUESTO!G95)</f>
        <v/>
      </c>
      <c r="F81" s="299" t="n">
        <v>46458</v>
      </c>
      <c r="G81" s="299" t="n">
        <v>46610</v>
      </c>
      <c r="H81" s="295">
        <f>IF(OR(F81="",G81=""),"",G81-F81+1)</f>
        <v/>
      </c>
      <c r="I81" s="300" t="n">
        <v>0</v>
      </c>
      <c r="J81" s="301" t="inlineStr">
        <is>
          <t>Planeado</t>
        </is>
      </c>
      <c r="K81" s="302" t="n"/>
      <c r="L81" s="302" t="n"/>
      <c r="M81" s="302" t="n"/>
      <c r="N81" s="302" t="n"/>
      <c r="O81" s="302" t="n"/>
      <c r="P81" s="302" t="n"/>
      <c r="Q81" s="302" t="n"/>
      <c r="R81" s="302" t="n"/>
      <c r="S81" s="302" t="n"/>
      <c r="T81" s="302" t="n"/>
      <c r="U81" s="302" t="n"/>
      <c r="V81" s="302" t="n"/>
      <c r="W81" s="302" t="n"/>
      <c r="X81" s="302" t="n"/>
      <c r="Y81" s="302" t="n"/>
      <c r="Z81" s="302" t="n"/>
      <c r="AA81" s="302" t="n"/>
      <c r="AB81" s="302" t="n"/>
      <c r="AC81" s="302" t="n"/>
      <c r="AD81" s="302" t="n"/>
      <c r="AE81" s="302" t="n"/>
      <c r="AF81" s="302" t="n"/>
      <c r="AG81" s="302" t="n"/>
      <c r="AH81" s="302" t="n"/>
      <c r="AI81" s="302" t="n"/>
      <c r="AJ81" s="302" t="n"/>
      <c r="AK81" s="302" t="n"/>
      <c r="AL81" s="302" t="n"/>
      <c r="AM81" s="302" t="n"/>
      <c r="AN81" s="302" t="n"/>
      <c r="AO81" s="302" t="n"/>
      <c r="AP81" s="302" t="n"/>
      <c r="AQ81" s="302" t="n"/>
      <c r="AR81" s="302" t="n"/>
      <c r="AS81" s="302" t="n"/>
      <c r="AT81" s="302" t="n"/>
      <c r="AU81" s="302" t="n"/>
      <c r="AV81" s="302" t="n"/>
      <c r="AW81" s="302" t="n"/>
      <c r="AX81" s="302" t="n"/>
      <c r="AY81" s="302" t="n"/>
      <c r="AZ81" s="302" t="n"/>
      <c r="BA81" s="302" t="n"/>
      <c r="BB81" s="302" t="n"/>
      <c r="BC81" s="302" t="n"/>
      <c r="BD81" s="302" t="n"/>
      <c r="BE81" s="302" t="n"/>
      <c r="BF81" s="302" t="n"/>
      <c r="BG81" s="302" t="n"/>
      <c r="BH81" s="302" t="n"/>
      <c r="BI81" s="302" t="n"/>
      <c r="BJ81" s="302" t="n"/>
      <c r="BK81" s="302" t="n"/>
      <c r="BL81" s="302" t="n"/>
      <c r="BM81" s="302" t="n"/>
      <c r="BN81" s="302" t="n"/>
      <c r="BO81" s="302" t="n"/>
      <c r="BP81" s="302" t="n"/>
      <c r="BQ81" s="302" t="n"/>
      <c r="BR81" s="302" t="n"/>
      <c r="BS81" s="302" t="n"/>
      <c r="BT81" s="302" t="n"/>
      <c r="BU81" s="302" t="n"/>
      <c r="BV81" s="302" t="n"/>
      <c r="BW81" s="302" t="n"/>
      <c r="BX81" s="302" t="n"/>
      <c r="BY81" s="302" t="n"/>
      <c r="BZ81" s="302" t="n"/>
      <c r="CA81" s="302" t="n"/>
      <c r="CB81" s="302" t="n"/>
      <c r="CC81" s="302" t="n"/>
      <c r="CD81" s="302" t="n"/>
      <c r="CE81" s="302" t="n"/>
      <c r="CF81" s="302" t="n"/>
      <c r="CG81" s="302" t="n"/>
      <c r="CH81" s="302" t="n"/>
      <c r="CI81" s="302" t="n"/>
      <c r="CJ81" s="302" t="n"/>
      <c r="CK81" s="302" t="n"/>
      <c r="CL81" s="302" t="n"/>
      <c r="CM81" s="302" t="n"/>
      <c r="CN81" s="302" t="n"/>
      <c r="CO81" s="302" t="n"/>
      <c r="CP81" s="302" t="n"/>
      <c r="CQ81" s="302" t="n"/>
      <c r="CR81" s="302" t="n"/>
      <c r="CS81" s="302" t="n"/>
      <c r="CT81" s="302" t="n"/>
      <c r="CU81" s="302" t="n"/>
      <c r="CV81" s="302" t="n"/>
      <c r="CW81" s="302" t="n"/>
      <c r="CX81" s="302" t="n"/>
      <c r="CY81" s="302" t="n"/>
      <c r="CZ81" s="302" t="n"/>
      <c r="DA81" s="302" t="n"/>
      <c r="DB81" s="302" t="n"/>
      <c r="DC81" s="302" t="n"/>
      <c r="DD81" s="302" t="n"/>
      <c r="DE81" s="302" t="n"/>
      <c r="DF81" s="302" t="n"/>
      <c r="DG81" s="302" t="n"/>
      <c r="DH81" s="302" t="n"/>
      <c r="DI81" s="302" t="n"/>
      <c r="DJ81" s="302" t="n"/>
      <c r="DK81" s="302" t="n"/>
      <c r="DL81" s="302" t="n"/>
      <c r="DM81" s="302" t="n"/>
      <c r="DN81" s="302" t="n"/>
      <c r="DO81" s="302" t="n"/>
      <c r="DP81" s="302" t="n"/>
      <c r="DQ81" s="302" t="n"/>
      <c r="DR81" s="302" t="n"/>
      <c r="DS81" s="302" t="n"/>
      <c r="DT81" s="302" t="n"/>
      <c r="DU81" s="302" t="n"/>
      <c r="DV81" s="302" t="n"/>
      <c r="DW81" s="302" t="n"/>
      <c r="DX81" s="302" t="n"/>
      <c r="DY81" s="302" t="n"/>
      <c r="DZ81" s="302" t="n"/>
      <c r="EA81" s="302" t="n"/>
      <c r="EB81" s="302" t="n"/>
      <c r="EC81" s="302" t="n"/>
      <c r="ED81" s="302" t="n"/>
      <c r="EE81" s="302" t="n"/>
      <c r="EF81" s="302" t="n"/>
      <c r="EG81" s="302" t="n"/>
      <c r="EH81" s="302" t="n"/>
      <c r="EI81" s="302" t="n"/>
      <c r="EJ81" s="302" t="n"/>
      <c r="EK81" s="302" t="n"/>
      <c r="EL81" s="302" t="n"/>
      <c r="EM81" s="302" t="n"/>
      <c r="EN81" s="302" t="n"/>
      <c r="EO81" s="302" t="n"/>
      <c r="EP81" s="302" t="n"/>
      <c r="EQ81" s="302" t="n"/>
      <c r="ER81" s="302" t="n"/>
      <c r="ES81" s="302" t="n"/>
      <c r="ET81" s="302" t="n"/>
      <c r="EU81" s="302" t="n"/>
      <c r="EV81" s="302" t="n"/>
      <c r="EW81" s="302" t="n"/>
      <c r="EX81" s="302" t="n"/>
      <c r="EY81" s="302" t="n"/>
      <c r="EZ81" s="302" t="n"/>
      <c r="FA81" s="302" t="n"/>
      <c r="FB81" s="302" t="n"/>
      <c r="FC81" s="302" t="n"/>
      <c r="FD81" s="302" t="n"/>
      <c r="FE81" s="302" t="n"/>
      <c r="FF81" s="302" t="n"/>
      <c r="FG81" s="302" t="n"/>
      <c r="FH81" s="302" t="n"/>
      <c r="FI81" s="302" t="n"/>
      <c r="FJ81" s="302" t="n"/>
      <c r="FK81" s="302" t="n"/>
      <c r="FL81" s="302" t="n"/>
      <c r="FM81" s="302" t="n"/>
      <c r="FN81" s="302" t="n"/>
      <c r="FO81" s="302" t="n"/>
      <c r="FP81" s="302" t="n"/>
      <c r="FQ81" s="302" t="n"/>
      <c r="FR81" s="302" t="n"/>
      <c r="FS81" s="302" t="n"/>
      <c r="FT81" s="302" t="n"/>
      <c r="FU81" s="302" t="n"/>
      <c r="FV81" s="302" t="n"/>
      <c r="FW81" s="302" t="n"/>
      <c r="FX81" s="302" t="n"/>
      <c r="FY81" s="302" t="n"/>
      <c r="FZ81" s="302" t="n"/>
      <c r="GA81" s="302" t="n"/>
      <c r="GB81" s="302" t="n"/>
      <c r="GC81" s="302" t="n"/>
      <c r="GD81" s="302" t="n"/>
      <c r="GE81" s="302" t="n"/>
      <c r="GF81" s="302" t="n"/>
      <c r="GG81" s="302" t="n"/>
      <c r="GH81" s="302" t="n"/>
      <c r="GI81" s="302" t="n"/>
      <c r="GJ81" s="302" t="n"/>
      <c r="GK81" s="302" t="n"/>
      <c r="GL81" s="302" t="n"/>
      <c r="GM81" s="302" t="n"/>
      <c r="GN81" s="302" t="n"/>
      <c r="GO81" s="302" t="n"/>
      <c r="GP81" s="302" t="n"/>
      <c r="GQ81" s="302" t="n"/>
      <c r="GR81" s="72" t="n"/>
      <c r="GS81" s="72" t="n"/>
      <c r="GT81" s="72" t="n"/>
      <c r="GU81" s="72" t="n"/>
    </row>
    <row r="82" ht="15.75" customHeight="1" s="371">
      <c r="A82" s="295">
        <f>IF(PRESUPUESTO!A96="","",PRESUPUESTO!A96)</f>
        <v/>
      </c>
      <c r="B82" s="63">
        <f>PRESUPUESTO!A48</f>
        <v/>
      </c>
      <c r="C82" s="63">
        <f>PRESUPUESTO!A80</f>
        <v/>
      </c>
      <c r="D82" s="42">
        <f>IF(PRESUPUESTO!B96="","",PRESUPUESTO!B96)</f>
        <v/>
      </c>
      <c r="E82" s="298">
        <f>IF(PRESUPUESTO!G96="",0,PRESUPUESTO!G96)</f>
        <v/>
      </c>
      <c r="F82" s="299" t="n">
        <v>46461</v>
      </c>
      <c r="G82" s="299" t="n">
        <v>46615</v>
      </c>
      <c r="H82" s="295">
        <f>IF(OR(F82="",G82=""),"",G82-F82+1)</f>
        <v/>
      </c>
      <c r="I82" s="300" t="n">
        <v>0</v>
      </c>
      <c r="J82" s="301" t="inlineStr">
        <is>
          <t>Planeado</t>
        </is>
      </c>
      <c r="K82" s="302" t="n"/>
      <c r="L82" s="302" t="n"/>
      <c r="M82" s="302" t="n"/>
      <c r="N82" s="302" t="n"/>
      <c r="O82" s="302" t="n"/>
      <c r="P82" s="302" t="n"/>
      <c r="Q82" s="302" t="n"/>
      <c r="R82" s="302" t="n"/>
      <c r="S82" s="302" t="n"/>
      <c r="T82" s="302" t="n"/>
      <c r="U82" s="302" t="n"/>
      <c r="V82" s="302" t="n"/>
      <c r="W82" s="302" t="n"/>
      <c r="X82" s="302" t="n"/>
      <c r="Y82" s="302" t="n"/>
      <c r="Z82" s="302" t="n"/>
      <c r="AA82" s="302" t="n"/>
      <c r="AB82" s="302" t="n"/>
      <c r="AC82" s="302" t="n"/>
      <c r="AD82" s="302" t="n"/>
      <c r="AE82" s="302" t="n"/>
      <c r="AF82" s="302" t="n"/>
      <c r="AG82" s="302" t="n"/>
      <c r="AH82" s="302" t="n"/>
      <c r="AI82" s="302" t="n"/>
      <c r="AJ82" s="302" t="n"/>
      <c r="AK82" s="302" t="n"/>
      <c r="AL82" s="302" t="n"/>
      <c r="AM82" s="302" t="n"/>
      <c r="AN82" s="302" t="n"/>
      <c r="AO82" s="302" t="n"/>
      <c r="AP82" s="302" t="n"/>
      <c r="AQ82" s="302" t="n"/>
      <c r="AR82" s="302" t="n"/>
      <c r="AS82" s="302" t="n"/>
      <c r="AT82" s="302" t="n"/>
      <c r="AU82" s="302" t="n"/>
      <c r="AV82" s="302" t="n"/>
      <c r="AW82" s="302" t="n"/>
      <c r="AX82" s="302" t="n"/>
      <c r="AY82" s="302" t="n"/>
      <c r="AZ82" s="302" t="n"/>
      <c r="BA82" s="302" t="n"/>
      <c r="BB82" s="302" t="n"/>
      <c r="BC82" s="302" t="n"/>
      <c r="BD82" s="302" t="n"/>
      <c r="BE82" s="302" t="n"/>
      <c r="BF82" s="302" t="n"/>
      <c r="BG82" s="302" t="n"/>
      <c r="BH82" s="302" t="n"/>
      <c r="BI82" s="302" t="n"/>
      <c r="BJ82" s="302" t="n"/>
      <c r="BK82" s="302" t="n"/>
      <c r="BL82" s="302" t="n"/>
      <c r="BM82" s="302" t="n"/>
      <c r="BN82" s="302" t="n"/>
      <c r="BO82" s="302" t="n"/>
      <c r="BP82" s="302" t="n"/>
      <c r="BQ82" s="302" t="n"/>
      <c r="BR82" s="302" t="n"/>
      <c r="BS82" s="302" t="n"/>
      <c r="BT82" s="302" t="n"/>
      <c r="BU82" s="302" t="n"/>
      <c r="BV82" s="302" t="n"/>
      <c r="BW82" s="302" t="n"/>
      <c r="BX82" s="302" t="n"/>
      <c r="BY82" s="302" t="n"/>
      <c r="BZ82" s="302" t="n"/>
      <c r="CA82" s="302" t="n"/>
      <c r="CB82" s="302" t="n"/>
      <c r="CC82" s="302" t="n"/>
      <c r="CD82" s="302" t="n"/>
      <c r="CE82" s="302" t="n"/>
      <c r="CF82" s="302" t="n"/>
      <c r="CG82" s="302" t="n"/>
      <c r="CH82" s="302" t="n"/>
      <c r="CI82" s="302" t="n"/>
      <c r="CJ82" s="302" t="n"/>
      <c r="CK82" s="302" t="n"/>
      <c r="CL82" s="302" t="n"/>
      <c r="CM82" s="302" t="n"/>
      <c r="CN82" s="302" t="n"/>
      <c r="CO82" s="302" t="n"/>
      <c r="CP82" s="302" t="n"/>
      <c r="CQ82" s="302" t="n"/>
      <c r="CR82" s="302" t="n"/>
      <c r="CS82" s="302" t="n"/>
      <c r="CT82" s="302" t="n"/>
      <c r="CU82" s="302" t="n"/>
      <c r="CV82" s="302" t="n"/>
      <c r="CW82" s="302" t="n"/>
      <c r="CX82" s="302" t="n"/>
      <c r="CY82" s="302" t="n"/>
      <c r="CZ82" s="302" t="n"/>
      <c r="DA82" s="302" t="n"/>
      <c r="DB82" s="302" t="n"/>
      <c r="DC82" s="302" t="n"/>
      <c r="DD82" s="302" t="n"/>
      <c r="DE82" s="302" t="n"/>
      <c r="DF82" s="302" t="n"/>
      <c r="DG82" s="302" t="n"/>
      <c r="DH82" s="302" t="n"/>
      <c r="DI82" s="302" t="n"/>
      <c r="DJ82" s="302" t="n"/>
      <c r="DK82" s="302" t="n"/>
      <c r="DL82" s="302" t="n"/>
      <c r="DM82" s="302" t="n"/>
      <c r="DN82" s="302" t="n"/>
      <c r="DO82" s="302" t="n"/>
      <c r="DP82" s="302" t="n"/>
      <c r="DQ82" s="302" t="n"/>
      <c r="DR82" s="302" t="n"/>
      <c r="DS82" s="302" t="n"/>
      <c r="DT82" s="302" t="n"/>
      <c r="DU82" s="302" t="n"/>
      <c r="DV82" s="302" t="n"/>
      <c r="DW82" s="302" t="n"/>
      <c r="DX82" s="302" t="n"/>
      <c r="DY82" s="302" t="n"/>
      <c r="DZ82" s="302" t="n"/>
      <c r="EA82" s="302" t="n"/>
      <c r="EB82" s="302" t="n"/>
      <c r="EC82" s="302" t="n"/>
      <c r="ED82" s="302" t="n"/>
      <c r="EE82" s="302" t="n"/>
      <c r="EF82" s="302" t="n"/>
      <c r="EG82" s="302" t="n"/>
      <c r="EH82" s="302" t="n"/>
      <c r="EI82" s="302" t="n"/>
      <c r="EJ82" s="302" t="n"/>
      <c r="EK82" s="302" t="n"/>
      <c r="EL82" s="302" t="n"/>
      <c r="EM82" s="302" t="n"/>
      <c r="EN82" s="302" t="n"/>
      <c r="EO82" s="302" t="n"/>
      <c r="EP82" s="302" t="n"/>
      <c r="EQ82" s="302" t="n"/>
      <c r="ER82" s="302" t="n"/>
      <c r="ES82" s="302" t="n"/>
      <c r="ET82" s="302" t="n"/>
      <c r="EU82" s="302" t="n"/>
      <c r="EV82" s="302" t="n"/>
      <c r="EW82" s="302" t="n"/>
      <c r="EX82" s="302" t="n"/>
      <c r="EY82" s="302" t="n"/>
      <c r="EZ82" s="302" t="n"/>
      <c r="FA82" s="302" t="n"/>
      <c r="FB82" s="302" t="n"/>
      <c r="FC82" s="302" t="n"/>
      <c r="FD82" s="302" t="n"/>
      <c r="FE82" s="302" t="n"/>
      <c r="FF82" s="302" t="n"/>
      <c r="FG82" s="302" t="n"/>
      <c r="FH82" s="302" t="n"/>
      <c r="FI82" s="302" t="n"/>
      <c r="FJ82" s="302" t="n"/>
      <c r="FK82" s="302" t="n"/>
      <c r="FL82" s="302" t="n"/>
      <c r="FM82" s="302" t="n"/>
      <c r="FN82" s="302" t="n"/>
      <c r="FO82" s="302" t="n"/>
      <c r="FP82" s="302" t="n"/>
      <c r="FQ82" s="302" t="n"/>
      <c r="FR82" s="302" t="n"/>
      <c r="FS82" s="302" t="n"/>
      <c r="FT82" s="302" t="n"/>
      <c r="FU82" s="302" t="n"/>
      <c r="FV82" s="302" t="n"/>
      <c r="FW82" s="302" t="n"/>
      <c r="FX82" s="302" t="n"/>
      <c r="FY82" s="302" t="n"/>
      <c r="FZ82" s="302" t="n"/>
      <c r="GA82" s="302" t="n"/>
      <c r="GB82" s="302" t="n"/>
      <c r="GC82" s="302" t="n"/>
      <c r="GD82" s="302" t="n"/>
      <c r="GE82" s="302" t="n"/>
      <c r="GF82" s="302" t="n"/>
      <c r="GG82" s="302" t="n"/>
      <c r="GH82" s="302" t="n"/>
      <c r="GI82" s="302" t="n"/>
      <c r="GJ82" s="302" t="n"/>
      <c r="GK82" s="302" t="n"/>
      <c r="GL82" s="302" t="n"/>
      <c r="GM82" s="302" t="n"/>
      <c r="GN82" s="302" t="n"/>
      <c r="GO82" s="302" t="n"/>
      <c r="GP82" s="302" t="n"/>
      <c r="GQ82" s="302" t="n"/>
      <c r="GR82" s="72" t="n"/>
      <c r="GS82" s="72" t="n"/>
      <c r="GT82" s="72" t="n"/>
      <c r="GU82" s="72" t="n"/>
    </row>
    <row r="83" ht="15.75" customHeight="1" s="371">
      <c r="A83" s="295">
        <f>IF(PRESUPUESTO!A97="","",PRESUPUESTO!A97)</f>
        <v/>
      </c>
      <c r="B83" s="63">
        <f>PRESUPUESTO!A48</f>
        <v/>
      </c>
      <c r="C83" s="63">
        <f>PRESUPUESTO!A80</f>
        <v/>
      </c>
      <c r="D83" s="42">
        <f>IF(PRESUPUESTO!B97="","",PRESUPUESTO!B97)</f>
        <v/>
      </c>
      <c r="E83" s="298">
        <f>IF(PRESUPUESTO!G97="",0,PRESUPUESTO!G97)</f>
        <v/>
      </c>
      <c r="F83" s="299" t="n">
        <v>46464</v>
      </c>
      <c r="G83" s="299" t="n">
        <v>46620</v>
      </c>
      <c r="H83" s="295">
        <f>IF(OR(F83="",G83=""),"",G83-F83+1)</f>
        <v/>
      </c>
      <c r="I83" s="300" t="n">
        <v>0</v>
      </c>
      <c r="J83" s="301" t="inlineStr">
        <is>
          <t>Planeado</t>
        </is>
      </c>
      <c r="K83" s="302" t="n"/>
      <c r="L83" s="302" t="n"/>
      <c r="M83" s="302" t="n"/>
      <c r="N83" s="302" t="n"/>
      <c r="O83" s="302" t="n"/>
      <c r="P83" s="302" t="n"/>
      <c r="Q83" s="302" t="n"/>
      <c r="R83" s="302" t="n"/>
      <c r="S83" s="302" t="n"/>
      <c r="T83" s="302" t="n"/>
      <c r="U83" s="302" t="n"/>
      <c r="V83" s="302" t="n"/>
      <c r="W83" s="302" t="n"/>
      <c r="X83" s="302" t="n"/>
      <c r="Y83" s="302" t="n"/>
      <c r="Z83" s="302" t="n"/>
      <c r="AA83" s="302" t="n"/>
      <c r="AB83" s="302" t="n"/>
      <c r="AC83" s="302" t="n"/>
      <c r="AD83" s="302" t="n"/>
      <c r="AE83" s="302" t="n"/>
      <c r="AF83" s="302" t="n"/>
      <c r="AG83" s="302" t="n"/>
      <c r="AH83" s="302" t="n"/>
      <c r="AI83" s="302" t="n"/>
      <c r="AJ83" s="302" t="n"/>
      <c r="AK83" s="302" t="n"/>
      <c r="AL83" s="302" t="n"/>
      <c r="AM83" s="302" t="n"/>
      <c r="AN83" s="302" t="n"/>
      <c r="AO83" s="302" t="n"/>
      <c r="AP83" s="302" t="n"/>
      <c r="AQ83" s="302" t="n"/>
      <c r="AR83" s="302" t="n"/>
      <c r="AS83" s="302" t="n"/>
      <c r="AT83" s="302" t="n"/>
      <c r="AU83" s="302" t="n"/>
      <c r="AV83" s="302" t="n"/>
      <c r="AW83" s="302" t="n"/>
      <c r="AX83" s="302" t="n"/>
      <c r="AY83" s="302" t="n"/>
      <c r="AZ83" s="302" t="n"/>
      <c r="BA83" s="302" t="n"/>
      <c r="BB83" s="302" t="n"/>
      <c r="BC83" s="302" t="n"/>
      <c r="BD83" s="302" t="n"/>
      <c r="BE83" s="302" t="n"/>
      <c r="BF83" s="302" t="n"/>
      <c r="BG83" s="302" t="n"/>
      <c r="BH83" s="302" t="n"/>
      <c r="BI83" s="302" t="n"/>
      <c r="BJ83" s="302" t="n"/>
      <c r="BK83" s="302" t="n"/>
      <c r="BL83" s="302" t="n"/>
      <c r="BM83" s="302" t="n"/>
      <c r="BN83" s="302" t="n"/>
      <c r="BO83" s="302" t="n"/>
      <c r="BP83" s="302" t="n"/>
      <c r="BQ83" s="302" t="n"/>
      <c r="BR83" s="302" t="n"/>
      <c r="BS83" s="302" t="n"/>
      <c r="BT83" s="302" t="n"/>
      <c r="BU83" s="302" t="n"/>
      <c r="BV83" s="302" t="n"/>
      <c r="BW83" s="302" t="n"/>
      <c r="BX83" s="302" t="n"/>
      <c r="BY83" s="302" t="n"/>
      <c r="BZ83" s="302" t="n"/>
      <c r="CA83" s="302" t="n"/>
      <c r="CB83" s="302" t="n"/>
      <c r="CC83" s="302" t="n"/>
      <c r="CD83" s="302" t="n"/>
      <c r="CE83" s="302" t="n"/>
      <c r="CF83" s="302" t="n"/>
      <c r="CG83" s="302" t="n"/>
      <c r="CH83" s="302" t="n"/>
      <c r="CI83" s="302" t="n"/>
      <c r="CJ83" s="302" t="n"/>
      <c r="CK83" s="302" t="n"/>
      <c r="CL83" s="302" t="n"/>
      <c r="CM83" s="302" t="n"/>
      <c r="CN83" s="302" t="n"/>
      <c r="CO83" s="302" t="n"/>
      <c r="CP83" s="302" t="n"/>
      <c r="CQ83" s="302" t="n"/>
      <c r="CR83" s="302" t="n"/>
      <c r="CS83" s="302" t="n"/>
      <c r="CT83" s="302" t="n"/>
      <c r="CU83" s="302" t="n"/>
      <c r="CV83" s="302" t="n"/>
      <c r="CW83" s="302" t="n"/>
      <c r="CX83" s="302" t="n"/>
      <c r="CY83" s="302" t="n"/>
      <c r="CZ83" s="302" t="n"/>
      <c r="DA83" s="302" t="n"/>
      <c r="DB83" s="302" t="n"/>
      <c r="DC83" s="302" t="n"/>
      <c r="DD83" s="302" t="n"/>
      <c r="DE83" s="302" t="n"/>
      <c r="DF83" s="302" t="n"/>
      <c r="DG83" s="302" t="n"/>
      <c r="DH83" s="302" t="n"/>
      <c r="DI83" s="302" t="n"/>
      <c r="DJ83" s="302" t="n"/>
      <c r="DK83" s="302" t="n"/>
      <c r="DL83" s="302" t="n"/>
      <c r="DM83" s="302" t="n"/>
      <c r="DN83" s="302" t="n"/>
      <c r="DO83" s="302" t="n"/>
      <c r="DP83" s="302" t="n"/>
      <c r="DQ83" s="302" t="n"/>
      <c r="DR83" s="302" t="n"/>
      <c r="DS83" s="302" t="n"/>
      <c r="DT83" s="302" t="n"/>
      <c r="DU83" s="302" t="n"/>
      <c r="DV83" s="302" t="n"/>
      <c r="DW83" s="302" t="n"/>
      <c r="DX83" s="302" t="n"/>
      <c r="DY83" s="302" t="n"/>
      <c r="DZ83" s="302" t="n"/>
      <c r="EA83" s="302" t="n"/>
      <c r="EB83" s="302" t="n"/>
      <c r="EC83" s="302" t="n"/>
      <c r="ED83" s="302" t="n"/>
      <c r="EE83" s="302" t="n"/>
      <c r="EF83" s="302" t="n"/>
      <c r="EG83" s="302" t="n"/>
      <c r="EH83" s="302" t="n"/>
      <c r="EI83" s="302" t="n"/>
      <c r="EJ83" s="302" t="n"/>
      <c r="EK83" s="302" t="n"/>
      <c r="EL83" s="302" t="n"/>
      <c r="EM83" s="302" t="n"/>
      <c r="EN83" s="302" t="n"/>
      <c r="EO83" s="302" t="n"/>
      <c r="EP83" s="302" t="n"/>
      <c r="EQ83" s="302" t="n"/>
      <c r="ER83" s="302" t="n"/>
      <c r="ES83" s="302" t="n"/>
      <c r="ET83" s="302" t="n"/>
      <c r="EU83" s="302" t="n"/>
      <c r="EV83" s="302" t="n"/>
      <c r="EW83" s="302" t="n"/>
      <c r="EX83" s="302" t="n"/>
      <c r="EY83" s="302" t="n"/>
      <c r="EZ83" s="302" t="n"/>
      <c r="FA83" s="302" t="n"/>
      <c r="FB83" s="302" t="n"/>
      <c r="FC83" s="302" t="n"/>
      <c r="FD83" s="302" t="n"/>
      <c r="FE83" s="302" t="n"/>
      <c r="FF83" s="302" t="n"/>
      <c r="FG83" s="302" t="n"/>
      <c r="FH83" s="302" t="n"/>
      <c r="FI83" s="302" t="n"/>
      <c r="FJ83" s="302" t="n"/>
      <c r="FK83" s="302" t="n"/>
      <c r="FL83" s="302" t="n"/>
      <c r="FM83" s="302" t="n"/>
      <c r="FN83" s="302" t="n"/>
      <c r="FO83" s="302" t="n"/>
      <c r="FP83" s="302" t="n"/>
      <c r="FQ83" s="302" t="n"/>
      <c r="FR83" s="302" t="n"/>
      <c r="FS83" s="302" t="n"/>
      <c r="FT83" s="302" t="n"/>
      <c r="FU83" s="302" t="n"/>
      <c r="FV83" s="302" t="n"/>
      <c r="FW83" s="302" t="n"/>
      <c r="FX83" s="302" t="n"/>
      <c r="FY83" s="302" t="n"/>
      <c r="FZ83" s="302" t="n"/>
      <c r="GA83" s="302" t="n"/>
      <c r="GB83" s="302" t="n"/>
      <c r="GC83" s="302" t="n"/>
      <c r="GD83" s="302" t="n"/>
      <c r="GE83" s="302" t="n"/>
      <c r="GF83" s="302" t="n"/>
      <c r="GG83" s="302" t="n"/>
      <c r="GH83" s="302" t="n"/>
      <c r="GI83" s="302" t="n"/>
      <c r="GJ83" s="302" t="n"/>
      <c r="GK83" s="302" t="n"/>
      <c r="GL83" s="302" t="n"/>
      <c r="GM83" s="302" t="n"/>
      <c r="GN83" s="302" t="n"/>
      <c r="GO83" s="302" t="n"/>
      <c r="GP83" s="302" t="n"/>
      <c r="GQ83" s="302" t="n"/>
      <c r="GR83" s="72" t="n"/>
      <c r="GS83" s="72" t="n"/>
      <c r="GT83" s="72" t="n"/>
      <c r="GU83" s="72" t="n"/>
    </row>
    <row r="84" ht="15.75" customHeight="1" s="371">
      <c r="A84" s="295">
        <f>IF(PRESUPUESTO!A98="","",PRESUPUESTO!A98)</f>
        <v/>
      </c>
      <c r="B84" s="63">
        <f>PRESUPUESTO!A48</f>
        <v/>
      </c>
      <c r="C84" s="63">
        <f>PRESUPUESTO!A80</f>
        <v/>
      </c>
      <c r="D84" s="42">
        <f>IF(PRESUPUESTO!B98="","",PRESUPUESTO!B98)</f>
        <v/>
      </c>
      <c r="E84" s="298">
        <f>IF(PRESUPUESTO!G98="",0,PRESUPUESTO!G98)</f>
        <v/>
      </c>
      <c r="F84" s="299" t="n">
        <v>46467</v>
      </c>
      <c r="G84" s="299" t="n">
        <v>46625</v>
      </c>
      <c r="H84" s="295">
        <f>IF(OR(F84="",G84=""),"",G84-F84+1)</f>
        <v/>
      </c>
      <c r="I84" s="300" t="n">
        <v>0</v>
      </c>
      <c r="J84" s="301" t="inlineStr">
        <is>
          <t>Planeado</t>
        </is>
      </c>
      <c r="K84" s="302" t="n"/>
      <c r="L84" s="302" t="n"/>
      <c r="M84" s="302" t="n"/>
      <c r="N84" s="302" t="n"/>
      <c r="O84" s="302" t="n"/>
      <c r="P84" s="302" t="n"/>
      <c r="Q84" s="302" t="n"/>
      <c r="R84" s="302" t="n"/>
      <c r="S84" s="302" t="n"/>
      <c r="T84" s="302" t="n"/>
      <c r="U84" s="302" t="n"/>
      <c r="V84" s="302" t="n"/>
      <c r="W84" s="302" t="n"/>
      <c r="X84" s="302" t="n"/>
      <c r="Y84" s="302" t="n"/>
      <c r="Z84" s="302" t="n"/>
      <c r="AA84" s="302" t="n"/>
      <c r="AB84" s="302" t="n"/>
      <c r="AC84" s="302" t="n"/>
      <c r="AD84" s="302" t="n"/>
      <c r="AE84" s="302" t="n"/>
      <c r="AF84" s="302" t="n"/>
      <c r="AG84" s="302" t="n"/>
      <c r="AH84" s="302" t="n"/>
      <c r="AI84" s="302" t="n"/>
      <c r="AJ84" s="302" t="n"/>
      <c r="AK84" s="302" t="n"/>
      <c r="AL84" s="302" t="n"/>
      <c r="AM84" s="302" t="n"/>
      <c r="AN84" s="302" t="n"/>
      <c r="AO84" s="302" t="n"/>
      <c r="AP84" s="302" t="n"/>
      <c r="AQ84" s="302" t="n"/>
      <c r="AR84" s="302" t="n"/>
      <c r="AS84" s="302" t="n"/>
      <c r="AT84" s="302" t="n"/>
      <c r="AU84" s="302" t="n"/>
      <c r="AV84" s="302" t="n"/>
      <c r="AW84" s="302" t="n"/>
      <c r="AX84" s="302" t="n"/>
      <c r="AY84" s="302" t="n"/>
      <c r="AZ84" s="302" t="n"/>
      <c r="BA84" s="302" t="n"/>
      <c r="BB84" s="302" t="n"/>
      <c r="BC84" s="302" t="n"/>
      <c r="BD84" s="302" t="n"/>
      <c r="BE84" s="302" t="n"/>
      <c r="BF84" s="302" t="n"/>
      <c r="BG84" s="302" t="n"/>
      <c r="BH84" s="302" t="n"/>
      <c r="BI84" s="302" t="n"/>
      <c r="BJ84" s="302" t="n"/>
      <c r="BK84" s="302" t="n"/>
      <c r="BL84" s="302" t="n"/>
      <c r="BM84" s="302" t="n"/>
      <c r="BN84" s="302" t="n"/>
      <c r="BO84" s="302" t="n"/>
      <c r="BP84" s="302" t="n"/>
      <c r="BQ84" s="302" t="n"/>
      <c r="BR84" s="302" t="n"/>
      <c r="BS84" s="302" t="n"/>
      <c r="BT84" s="302" t="n"/>
      <c r="BU84" s="302" t="n"/>
      <c r="BV84" s="302" t="n"/>
      <c r="BW84" s="302" t="n"/>
      <c r="BX84" s="302" t="n"/>
      <c r="BY84" s="302" t="n"/>
      <c r="BZ84" s="302" t="n"/>
      <c r="CA84" s="302" t="n"/>
      <c r="CB84" s="302" t="n"/>
      <c r="CC84" s="302" t="n"/>
      <c r="CD84" s="302" t="n"/>
      <c r="CE84" s="302" t="n"/>
      <c r="CF84" s="302" t="n"/>
      <c r="CG84" s="302" t="n"/>
      <c r="CH84" s="302" t="n"/>
      <c r="CI84" s="302" t="n"/>
      <c r="CJ84" s="302" t="n"/>
      <c r="CK84" s="302" t="n"/>
      <c r="CL84" s="302" t="n"/>
      <c r="CM84" s="302" t="n"/>
      <c r="CN84" s="302" t="n"/>
      <c r="CO84" s="302" t="n"/>
      <c r="CP84" s="302" t="n"/>
      <c r="CQ84" s="302" t="n"/>
      <c r="CR84" s="302" t="n"/>
      <c r="CS84" s="302" t="n"/>
      <c r="CT84" s="302" t="n"/>
      <c r="CU84" s="302" t="n"/>
      <c r="CV84" s="302" t="n"/>
      <c r="CW84" s="302" t="n"/>
      <c r="CX84" s="302" t="n"/>
      <c r="CY84" s="302" t="n"/>
      <c r="CZ84" s="302" t="n"/>
      <c r="DA84" s="302" t="n"/>
      <c r="DB84" s="302" t="n"/>
      <c r="DC84" s="302" t="n"/>
      <c r="DD84" s="302" t="n"/>
      <c r="DE84" s="302" t="n"/>
      <c r="DF84" s="302" t="n"/>
      <c r="DG84" s="302" t="n"/>
      <c r="DH84" s="302" t="n"/>
      <c r="DI84" s="302" t="n"/>
      <c r="DJ84" s="302" t="n"/>
      <c r="DK84" s="302" t="n"/>
      <c r="DL84" s="302" t="n"/>
      <c r="DM84" s="302" t="n"/>
      <c r="DN84" s="302" t="n"/>
      <c r="DO84" s="302" t="n"/>
      <c r="DP84" s="302" t="n"/>
      <c r="DQ84" s="302" t="n"/>
      <c r="DR84" s="302" t="n"/>
      <c r="DS84" s="302" t="n"/>
      <c r="DT84" s="302" t="n"/>
      <c r="DU84" s="302" t="n"/>
      <c r="DV84" s="302" t="n"/>
      <c r="DW84" s="302" t="n"/>
      <c r="DX84" s="302" t="n"/>
      <c r="DY84" s="302" t="n"/>
      <c r="DZ84" s="302" t="n"/>
      <c r="EA84" s="302" t="n"/>
      <c r="EB84" s="302" t="n"/>
      <c r="EC84" s="302" t="n"/>
      <c r="ED84" s="302" t="n"/>
      <c r="EE84" s="302" t="n"/>
      <c r="EF84" s="302" t="n"/>
      <c r="EG84" s="302" t="n"/>
      <c r="EH84" s="302" t="n"/>
      <c r="EI84" s="302" t="n"/>
      <c r="EJ84" s="302" t="n"/>
      <c r="EK84" s="302" t="n"/>
      <c r="EL84" s="302" t="n"/>
      <c r="EM84" s="302" t="n"/>
      <c r="EN84" s="302" t="n"/>
      <c r="EO84" s="302" t="n"/>
      <c r="EP84" s="302" t="n"/>
      <c r="EQ84" s="302" t="n"/>
      <c r="ER84" s="302" t="n"/>
      <c r="ES84" s="302" t="n"/>
      <c r="ET84" s="302" t="n"/>
      <c r="EU84" s="302" t="n"/>
      <c r="EV84" s="302" t="n"/>
      <c r="EW84" s="302" t="n"/>
      <c r="EX84" s="302" t="n"/>
      <c r="EY84" s="302" t="n"/>
      <c r="EZ84" s="302" t="n"/>
      <c r="FA84" s="302" t="n"/>
      <c r="FB84" s="302" t="n"/>
      <c r="FC84" s="302" t="n"/>
      <c r="FD84" s="302" t="n"/>
      <c r="FE84" s="302" t="n"/>
      <c r="FF84" s="302" t="n"/>
      <c r="FG84" s="302" t="n"/>
      <c r="FH84" s="302" t="n"/>
      <c r="FI84" s="302" t="n"/>
      <c r="FJ84" s="302" t="n"/>
      <c r="FK84" s="302" t="n"/>
      <c r="FL84" s="302" t="n"/>
      <c r="FM84" s="302" t="n"/>
      <c r="FN84" s="302" t="n"/>
      <c r="FO84" s="302" t="n"/>
      <c r="FP84" s="302" t="n"/>
      <c r="FQ84" s="302" t="n"/>
      <c r="FR84" s="302" t="n"/>
      <c r="FS84" s="302" t="n"/>
      <c r="FT84" s="302" t="n"/>
      <c r="FU84" s="302" t="n"/>
      <c r="FV84" s="302" t="n"/>
      <c r="FW84" s="302" t="n"/>
      <c r="FX84" s="302" t="n"/>
      <c r="FY84" s="302" t="n"/>
      <c r="FZ84" s="302" t="n"/>
      <c r="GA84" s="302" t="n"/>
      <c r="GB84" s="302" t="n"/>
      <c r="GC84" s="302" t="n"/>
      <c r="GD84" s="302" t="n"/>
      <c r="GE84" s="302" t="n"/>
      <c r="GF84" s="302" t="n"/>
      <c r="GG84" s="302" t="n"/>
      <c r="GH84" s="302" t="n"/>
      <c r="GI84" s="302" t="n"/>
      <c r="GJ84" s="302" t="n"/>
      <c r="GK84" s="302" t="n"/>
      <c r="GL84" s="302" t="n"/>
      <c r="GM84" s="302" t="n"/>
      <c r="GN84" s="302" t="n"/>
      <c r="GO84" s="302" t="n"/>
      <c r="GP84" s="302" t="n"/>
      <c r="GQ84" s="302" t="n"/>
      <c r="GR84" s="72" t="n"/>
      <c r="GS84" s="72" t="n"/>
      <c r="GT84" s="72" t="n"/>
      <c r="GU84" s="72" t="n"/>
    </row>
    <row r="85" ht="15.75" customHeight="1" s="371">
      <c r="A85" s="295">
        <f>IF(PRESUPUESTO!A99="","",PRESUPUESTO!A99)</f>
        <v/>
      </c>
      <c r="B85" s="63">
        <f>PRESUPUESTO!A48</f>
        <v/>
      </c>
      <c r="C85" s="63">
        <f>PRESUPUESTO!A80</f>
        <v/>
      </c>
      <c r="D85" s="42">
        <f>IF(PRESUPUESTO!B99="","",PRESUPUESTO!B99)</f>
        <v/>
      </c>
      <c r="E85" s="298">
        <f>IF(PRESUPUESTO!G99="",0,PRESUPUESTO!G99)</f>
        <v/>
      </c>
      <c r="F85" s="299" t="n">
        <v>46470</v>
      </c>
      <c r="G85" s="299" t="n">
        <v>46630</v>
      </c>
      <c r="H85" s="295">
        <f>IF(OR(F85="",G85=""),"",G85-F85+1)</f>
        <v/>
      </c>
      <c r="I85" s="300" t="n">
        <v>0</v>
      </c>
      <c r="J85" s="301" t="inlineStr">
        <is>
          <t>Planeado</t>
        </is>
      </c>
      <c r="K85" s="302" t="n"/>
      <c r="L85" s="302" t="n"/>
      <c r="M85" s="302" t="n"/>
      <c r="N85" s="302" t="n"/>
      <c r="O85" s="302" t="n"/>
      <c r="P85" s="302" t="n"/>
      <c r="Q85" s="302" t="n"/>
      <c r="R85" s="302" t="n"/>
      <c r="S85" s="302" t="n"/>
      <c r="T85" s="302" t="n"/>
      <c r="U85" s="302" t="n"/>
      <c r="V85" s="302" t="n"/>
      <c r="W85" s="302" t="n"/>
      <c r="X85" s="302" t="n"/>
      <c r="Y85" s="302" t="n"/>
      <c r="Z85" s="302" t="n"/>
      <c r="AA85" s="302" t="n"/>
      <c r="AB85" s="302" t="n"/>
      <c r="AC85" s="302" t="n"/>
      <c r="AD85" s="302" t="n"/>
      <c r="AE85" s="302" t="n"/>
      <c r="AF85" s="302" t="n"/>
      <c r="AG85" s="302" t="n"/>
      <c r="AH85" s="302" t="n"/>
      <c r="AI85" s="302" t="n"/>
      <c r="AJ85" s="302" t="n"/>
      <c r="AK85" s="302" t="n"/>
      <c r="AL85" s="302" t="n"/>
      <c r="AM85" s="302" t="n"/>
      <c r="AN85" s="302" t="n"/>
      <c r="AO85" s="302" t="n"/>
      <c r="AP85" s="302" t="n"/>
      <c r="AQ85" s="302" t="n"/>
      <c r="AR85" s="302" t="n"/>
      <c r="AS85" s="302" t="n"/>
      <c r="AT85" s="302" t="n"/>
      <c r="AU85" s="302" t="n"/>
      <c r="AV85" s="302" t="n"/>
      <c r="AW85" s="302" t="n"/>
      <c r="AX85" s="302" t="n"/>
      <c r="AY85" s="302" t="n"/>
      <c r="AZ85" s="302" t="n"/>
      <c r="BA85" s="302" t="n"/>
      <c r="BB85" s="302" t="n"/>
      <c r="BC85" s="302" t="n"/>
      <c r="BD85" s="302" t="n"/>
      <c r="BE85" s="302" t="n"/>
      <c r="BF85" s="302" t="n"/>
      <c r="BG85" s="302" t="n"/>
      <c r="BH85" s="302" t="n"/>
      <c r="BI85" s="302" t="n"/>
      <c r="BJ85" s="302" t="n"/>
      <c r="BK85" s="302" t="n"/>
      <c r="BL85" s="302" t="n"/>
      <c r="BM85" s="302" t="n"/>
      <c r="BN85" s="302" t="n"/>
      <c r="BO85" s="302" t="n"/>
      <c r="BP85" s="302" t="n"/>
      <c r="BQ85" s="302" t="n"/>
      <c r="BR85" s="302" t="n"/>
      <c r="BS85" s="302" t="n"/>
      <c r="BT85" s="302" t="n"/>
      <c r="BU85" s="302" t="n"/>
      <c r="BV85" s="302" t="n"/>
      <c r="BW85" s="302" t="n"/>
      <c r="BX85" s="302" t="n"/>
      <c r="BY85" s="302" t="n"/>
      <c r="BZ85" s="302" t="n"/>
      <c r="CA85" s="302" t="n"/>
      <c r="CB85" s="302" t="n"/>
      <c r="CC85" s="302" t="n"/>
      <c r="CD85" s="302" t="n"/>
      <c r="CE85" s="302" t="n"/>
      <c r="CF85" s="302" t="n"/>
      <c r="CG85" s="302" t="n"/>
      <c r="CH85" s="302" t="n"/>
      <c r="CI85" s="302" t="n"/>
      <c r="CJ85" s="302" t="n"/>
      <c r="CK85" s="302" t="n"/>
      <c r="CL85" s="302" t="n"/>
      <c r="CM85" s="302" t="n"/>
      <c r="CN85" s="302" t="n"/>
      <c r="CO85" s="302" t="n"/>
      <c r="CP85" s="302" t="n"/>
      <c r="CQ85" s="302" t="n"/>
      <c r="CR85" s="302" t="n"/>
      <c r="CS85" s="302" t="n"/>
      <c r="CT85" s="302" t="n"/>
      <c r="CU85" s="302" t="n"/>
      <c r="CV85" s="302" t="n"/>
      <c r="CW85" s="302" t="n"/>
      <c r="CX85" s="302" t="n"/>
      <c r="CY85" s="302" t="n"/>
      <c r="CZ85" s="302" t="n"/>
      <c r="DA85" s="302" t="n"/>
      <c r="DB85" s="302" t="n"/>
      <c r="DC85" s="302" t="n"/>
      <c r="DD85" s="302" t="n"/>
      <c r="DE85" s="302" t="n"/>
      <c r="DF85" s="302" t="n"/>
      <c r="DG85" s="302" t="n"/>
      <c r="DH85" s="302" t="n"/>
      <c r="DI85" s="302" t="n"/>
      <c r="DJ85" s="302" t="n"/>
      <c r="DK85" s="302" t="n"/>
      <c r="DL85" s="302" t="n"/>
      <c r="DM85" s="302" t="n"/>
      <c r="DN85" s="302" t="n"/>
      <c r="DO85" s="302" t="n"/>
      <c r="DP85" s="302" t="n"/>
      <c r="DQ85" s="302" t="n"/>
      <c r="DR85" s="302" t="n"/>
      <c r="DS85" s="302" t="n"/>
      <c r="DT85" s="302" t="n"/>
      <c r="DU85" s="302" t="n"/>
      <c r="DV85" s="302" t="n"/>
      <c r="DW85" s="302" t="n"/>
      <c r="DX85" s="302" t="n"/>
      <c r="DY85" s="302" t="n"/>
      <c r="DZ85" s="302" t="n"/>
      <c r="EA85" s="302" t="n"/>
      <c r="EB85" s="302" t="n"/>
      <c r="EC85" s="302" t="n"/>
      <c r="ED85" s="302" t="n"/>
      <c r="EE85" s="302" t="n"/>
      <c r="EF85" s="302" t="n"/>
      <c r="EG85" s="302" t="n"/>
      <c r="EH85" s="302" t="n"/>
      <c r="EI85" s="302" t="n"/>
      <c r="EJ85" s="302" t="n"/>
      <c r="EK85" s="302" t="n"/>
      <c r="EL85" s="302" t="n"/>
      <c r="EM85" s="302" t="n"/>
      <c r="EN85" s="302" t="n"/>
      <c r="EO85" s="302" t="n"/>
      <c r="EP85" s="302" t="n"/>
      <c r="EQ85" s="302" t="n"/>
      <c r="ER85" s="302" t="n"/>
      <c r="ES85" s="302" t="n"/>
      <c r="ET85" s="302" t="n"/>
      <c r="EU85" s="302" t="n"/>
      <c r="EV85" s="302" t="n"/>
      <c r="EW85" s="302" t="n"/>
      <c r="EX85" s="302" t="n"/>
      <c r="EY85" s="302" t="n"/>
      <c r="EZ85" s="302" t="n"/>
      <c r="FA85" s="302" t="n"/>
      <c r="FB85" s="302" t="n"/>
      <c r="FC85" s="302" t="n"/>
      <c r="FD85" s="302" t="n"/>
      <c r="FE85" s="302" t="n"/>
      <c r="FF85" s="302" t="n"/>
      <c r="FG85" s="302" t="n"/>
      <c r="FH85" s="302" t="n"/>
      <c r="FI85" s="302" t="n"/>
      <c r="FJ85" s="302" t="n"/>
      <c r="FK85" s="302" t="n"/>
      <c r="FL85" s="302" t="n"/>
      <c r="FM85" s="302" t="n"/>
      <c r="FN85" s="302" t="n"/>
      <c r="FO85" s="302" t="n"/>
      <c r="FP85" s="302" t="n"/>
      <c r="FQ85" s="302" t="n"/>
      <c r="FR85" s="302" t="n"/>
      <c r="FS85" s="302" t="n"/>
      <c r="FT85" s="302" t="n"/>
      <c r="FU85" s="302" t="n"/>
      <c r="FV85" s="302" t="n"/>
      <c r="FW85" s="302" t="n"/>
      <c r="FX85" s="302" t="n"/>
      <c r="FY85" s="302" t="n"/>
      <c r="FZ85" s="302" t="n"/>
      <c r="GA85" s="302" t="n"/>
      <c r="GB85" s="302" t="n"/>
      <c r="GC85" s="302" t="n"/>
      <c r="GD85" s="302" t="n"/>
      <c r="GE85" s="302" t="n"/>
      <c r="GF85" s="302" t="n"/>
      <c r="GG85" s="302" t="n"/>
      <c r="GH85" s="302" t="n"/>
      <c r="GI85" s="302" t="n"/>
      <c r="GJ85" s="302" t="n"/>
      <c r="GK85" s="302" t="n"/>
      <c r="GL85" s="302" t="n"/>
      <c r="GM85" s="302" t="n"/>
      <c r="GN85" s="302" t="n"/>
      <c r="GO85" s="302" t="n"/>
      <c r="GP85" s="302" t="n"/>
      <c r="GQ85" s="302" t="n"/>
      <c r="GR85" s="72" t="n"/>
      <c r="GS85" s="72" t="n"/>
      <c r="GT85" s="72" t="n"/>
      <c r="GU85" s="72" t="n"/>
    </row>
    <row r="86" ht="15.75" customHeight="1" s="371">
      <c r="A86" s="295">
        <f>IF(PRESUPUESTO!A101="","",PRESUPUESTO!A101)</f>
        <v/>
      </c>
      <c r="B86" s="63">
        <f>PRESUPUESTO!A48</f>
        <v/>
      </c>
      <c r="C86" s="63">
        <f>PRESUPUESTO!A100</f>
        <v/>
      </c>
      <c r="D86" s="42">
        <f>IF(PRESUPUESTO!B101="","",PRESUPUESTO!B101)</f>
        <v/>
      </c>
      <c r="E86" s="298">
        <f>IF(PRESUPUESTO!G101="",0,PRESUPUESTO!G101)</f>
        <v/>
      </c>
      <c r="F86" s="299" t="n">
        <v>46473</v>
      </c>
      <c r="G86" s="299" t="n">
        <v>46635</v>
      </c>
      <c r="H86" s="295">
        <f>IF(OR(F86="",G86=""),"",G86-F86+1)</f>
        <v/>
      </c>
      <c r="I86" s="300" t="n">
        <v>0</v>
      </c>
      <c r="J86" s="301" t="inlineStr">
        <is>
          <t>Planeado</t>
        </is>
      </c>
      <c r="K86" s="302" t="n"/>
      <c r="L86" s="302" t="n"/>
      <c r="M86" s="302" t="n"/>
      <c r="N86" s="302" t="n"/>
      <c r="O86" s="302" t="n"/>
      <c r="P86" s="302" t="n"/>
      <c r="Q86" s="302" t="n"/>
      <c r="R86" s="302" t="n"/>
      <c r="S86" s="302" t="n"/>
      <c r="T86" s="302" t="n"/>
      <c r="U86" s="302" t="n"/>
      <c r="V86" s="302" t="n"/>
      <c r="W86" s="302" t="n"/>
      <c r="X86" s="302" t="n"/>
      <c r="Y86" s="302" t="n"/>
      <c r="Z86" s="302" t="n"/>
      <c r="AA86" s="302" t="n"/>
      <c r="AB86" s="302" t="n"/>
      <c r="AC86" s="302" t="n"/>
      <c r="AD86" s="302" t="n"/>
      <c r="AE86" s="302" t="n"/>
      <c r="AF86" s="302" t="n"/>
      <c r="AG86" s="302" t="n"/>
      <c r="AH86" s="302" t="n"/>
      <c r="AI86" s="302" t="n"/>
      <c r="AJ86" s="302" t="n"/>
      <c r="AK86" s="302" t="n"/>
      <c r="AL86" s="302" t="n"/>
      <c r="AM86" s="302" t="n"/>
      <c r="AN86" s="302" t="n"/>
      <c r="AO86" s="302" t="n"/>
      <c r="AP86" s="302" t="n"/>
      <c r="AQ86" s="302" t="n"/>
      <c r="AR86" s="302" t="n"/>
      <c r="AS86" s="302" t="n"/>
      <c r="AT86" s="302" t="n"/>
      <c r="AU86" s="302" t="n"/>
      <c r="AV86" s="302" t="n"/>
      <c r="AW86" s="302" t="n"/>
      <c r="AX86" s="302" t="n"/>
      <c r="AY86" s="302" t="n"/>
      <c r="AZ86" s="302" t="n"/>
      <c r="BA86" s="302" t="n"/>
      <c r="BB86" s="302" t="n"/>
      <c r="BC86" s="302" t="n"/>
      <c r="BD86" s="302" t="n"/>
      <c r="BE86" s="302" t="n"/>
      <c r="BF86" s="302" t="n"/>
      <c r="BG86" s="302" t="n"/>
      <c r="BH86" s="302" t="n"/>
      <c r="BI86" s="302" t="n"/>
      <c r="BJ86" s="302" t="n"/>
      <c r="BK86" s="302" t="n"/>
      <c r="BL86" s="302" t="n"/>
      <c r="BM86" s="302" t="n"/>
      <c r="BN86" s="302" t="n"/>
      <c r="BO86" s="302" t="n"/>
      <c r="BP86" s="302" t="n"/>
      <c r="BQ86" s="302" t="n"/>
      <c r="BR86" s="302" t="n"/>
      <c r="BS86" s="302" t="n"/>
      <c r="BT86" s="302" t="n"/>
      <c r="BU86" s="302" t="n"/>
      <c r="BV86" s="302" t="n"/>
      <c r="BW86" s="302" t="n"/>
      <c r="BX86" s="302" t="n"/>
      <c r="BY86" s="302" t="n"/>
      <c r="BZ86" s="302" t="n"/>
      <c r="CA86" s="302" t="n"/>
      <c r="CB86" s="302" t="n"/>
      <c r="CC86" s="302" t="n"/>
      <c r="CD86" s="302" t="n"/>
      <c r="CE86" s="302" t="n"/>
      <c r="CF86" s="302" t="n"/>
      <c r="CG86" s="302" t="n"/>
      <c r="CH86" s="302" t="n"/>
      <c r="CI86" s="302" t="n"/>
      <c r="CJ86" s="302" t="n"/>
      <c r="CK86" s="302" t="n"/>
      <c r="CL86" s="302" t="n"/>
      <c r="CM86" s="302" t="n"/>
      <c r="CN86" s="302" t="n"/>
      <c r="CO86" s="302" t="n"/>
      <c r="CP86" s="302" t="n"/>
      <c r="CQ86" s="302" t="n"/>
      <c r="CR86" s="302" t="n"/>
      <c r="CS86" s="302" t="n"/>
      <c r="CT86" s="302" t="n"/>
      <c r="CU86" s="302" t="n"/>
      <c r="CV86" s="302" t="n"/>
      <c r="CW86" s="302" t="n"/>
      <c r="CX86" s="302" t="n"/>
      <c r="CY86" s="302" t="n"/>
      <c r="CZ86" s="302" t="n"/>
      <c r="DA86" s="302" t="n"/>
      <c r="DB86" s="302" t="n"/>
      <c r="DC86" s="302" t="n"/>
      <c r="DD86" s="302" t="n"/>
      <c r="DE86" s="302" t="n"/>
      <c r="DF86" s="302" t="n"/>
      <c r="DG86" s="302" t="n"/>
      <c r="DH86" s="302" t="n"/>
      <c r="DI86" s="302" t="n"/>
      <c r="DJ86" s="302" t="n"/>
      <c r="DK86" s="302" t="n"/>
      <c r="DL86" s="302" t="n"/>
      <c r="DM86" s="302" t="n"/>
      <c r="DN86" s="302" t="n"/>
      <c r="DO86" s="302" t="n"/>
      <c r="DP86" s="302" t="n"/>
      <c r="DQ86" s="302" t="n"/>
      <c r="DR86" s="302" t="n"/>
      <c r="DS86" s="302" t="n"/>
      <c r="DT86" s="302" t="n"/>
      <c r="DU86" s="302" t="n"/>
      <c r="DV86" s="302" t="n"/>
      <c r="DW86" s="302" t="n"/>
      <c r="DX86" s="302" t="n"/>
      <c r="DY86" s="302" t="n"/>
      <c r="DZ86" s="302" t="n"/>
      <c r="EA86" s="302" t="n"/>
      <c r="EB86" s="302" t="n"/>
      <c r="EC86" s="302" t="n"/>
      <c r="ED86" s="302" t="n"/>
      <c r="EE86" s="302" t="n"/>
      <c r="EF86" s="302" t="n"/>
      <c r="EG86" s="302" t="n"/>
      <c r="EH86" s="302" t="n"/>
      <c r="EI86" s="302" t="n"/>
      <c r="EJ86" s="302" t="n"/>
      <c r="EK86" s="302" t="n"/>
      <c r="EL86" s="302" t="n"/>
      <c r="EM86" s="302" t="n"/>
      <c r="EN86" s="302" t="n"/>
      <c r="EO86" s="302" t="n"/>
      <c r="EP86" s="302" t="n"/>
      <c r="EQ86" s="302" t="n"/>
      <c r="ER86" s="302" t="n"/>
      <c r="ES86" s="302" t="n"/>
      <c r="ET86" s="302" t="n"/>
      <c r="EU86" s="302" t="n"/>
      <c r="EV86" s="302" t="n"/>
      <c r="EW86" s="302" t="n"/>
      <c r="EX86" s="302" t="n"/>
      <c r="EY86" s="302" t="n"/>
      <c r="EZ86" s="302" t="n"/>
      <c r="FA86" s="302" t="n"/>
      <c r="FB86" s="302" t="n"/>
      <c r="FC86" s="302" t="n"/>
      <c r="FD86" s="302" t="n"/>
      <c r="FE86" s="302" t="n"/>
      <c r="FF86" s="302" t="n"/>
      <c r="FG86" s="302" t="n"/>
      <c r="FH86" s="302" t="n"/>
      <c r="FI86" s="302" t="n"/>
      <c r="FJ86" s="302" t="n"/>
      <c r="FK86" s="302" t="n"/>
      <c r="FL86" s="302" t="n"/>
      <c r="FM86" s="302" t="n"/>
      <c r="FN86" s="302" t="n"/>
      <c r="FO86" s="302" t="n"/>
      <c r="FP86" s="302" t="n"/>
      <c r="FQ86" s="302" t="n"/>
      <c r="FR86" s="302" t="n"/>
      <c r="FS86" s="302" t="n"/>
      <c r="FT86" s="302" t="n"/>
      <c r="FU86" s="302" t="n"/>
      <c r="FV86" s="302" t="n"/>
      <c r="FW86" s="302" t="n"/>
      <c r="FX86" s="302" t="n"/>
      <c r="FY86" s="302" t="n"/>
      <c r="FZ86" s="302" t="n"/>
      <c r="GA86" s="302" t="n"/>
      <c r="GB86" s="302" t="n"/>
      <c r="GC86" s="302" t="n"/>
      <c r="GD86" s="302" t="n"/>
      <c r="GE86" s="302" t="n"/>
      <c r="GF86" s="302" t="n"/>
      <c r="GG86" s="302" t="n"/>
      <c r="GH86" s="302" t="n"/>
      <c r="GI86" s="302" t="n"/>
      <c r="GJ86" s="302" t="n"/>
      <c r="GK86" s="302" t="n"/>
      <c r="GL86" s="302" t="n"/>
      <c r="GM86" s="302" t="n"/>
      <c r="GN86" s="302" t="n"/>
      <c r="GO86" s="302" t="n"/>
      <c r="GP86" s="302" t="n"/>
      <c r="GQ86" s="302" t="n"/>
      <c r="GR86" s="72" t="n"/>
      <c r="GS86" s="72" t="n"/>
      <c r="GT86" s="72" t="n"/>
      <c r="GU86" s="72" t="n"/>
    </row>
    <row r="87" ht="15.75" customHeight="1" s="371">
      <c r="A87" s="295">
        <f>IF(PRESUPUESTO!A103="","",PRESUPUESTO!A103)</f>
        <v/>
      </c>
      <c r="B87" s="63">
        <f>PRESUPUESTO!A48</f>
        <v/>
      </c>
      <c r="C87" s="63">
        <f>PRESUPUESTO!A102</f>
        <v/>
      </c>
      <c r="D87" s="42">
        <f>IF(PRESUPUESTO!B103="","",PRESUPUESTO!B103)</f>
        <v/>
      </c>
      <c r="E87" s="298">
        <f>IF(PRESUPUESTO!G103="",0,PRESUPUESTO!G103)</f>
        <v/>
      </c>
      <c r="F87" s="299" t="n">
        <v>46476</v>
      </c>
      <c r="G87" s="299" t="n">
        <v>46640</v>
      </c>
      <c r="H87" s="295">
        <f>IF(OR(F87="",G87=""),"",G87-F87+1)</f>
        <v/>
      </c>
      <c r="I87" s="300" t="n">
        <v>0</v>
      </c>
      <c r="J87" s="301" t="inlineStr">
        <is>
          <t>Planeado</t>
        </is>
      </c>
      <c r="K87" s="302" t="n"/>
      <c r="L87" s="302" t="n"/>
      <c r="M87" s="302" t="n"/>
      <c r="N87" s="302" t="n"/>
      <c r="O87" s="302" t="n"/>
      <c r="P87" s="302" t="n"/>
      <c r="Q87" s="302" t="n"/>
      <c r="R87" s="302" t="n"/>
      <c r="S87" s="302" t="n"/>
      <c r="T87" s="302" t="n"/>
      <c r="U87" s="302" t="n"/>
      <c r="V87" s="302" t="n"/>
      <c r="W87" s="302" t="n"/>
      <c r="X87" s="302" t="n"/>
      <c r="Y87" s="302" t="n"/>
      <c r="Z87" s="302" t="n"/>
      <c r="AA87" s="302" t="n"/>
      <c r="AB87" s="302" t="n"/>
      <c r="AC87" s="302" t="n"/>
      <c r="AD87" s="302" t="n"/>
      <c r="AE87" s="302" t="n"/>
      <c r="AF87" s="302" t="n"/>
      <c r="AG87" s="302" t="n"/>
      <c r="AH87" s="302" t="n"/>
      <c r="AI87" s="302" t="n"/>
      <c r="AJ87" s="302" t="n"/>
      <c r="AK87" s="302" t="n"/>
      <c r="AL87" s="302" t="n"/>
      <c r="AM87" s="302" t="n"/>
      <c r="AN87" s="302" t="n"/>
      <c r="AO87" s="302" t="n"/>
      <c r="AP87" s="302" t="n"/>
      <c r="AQ87" s="302" t="n"/>
      <c r="AR87" s="302" t="n"/>
      <c r="AS87" s="302" t="n"/>
      <c r="AT87" s="302" t="n"/>
      <c r="AU87" s="302" t="n"/>
      <c r="AV87" s="302" t="n"/>
      <c r="AW87" s="302" t="n"/>
      <c r="AX87" s="302" t="n"/>
      <c r="AY87" s="302" t="n"/>
      <c r="AZ87" s="302" t="n"/>
      <c r="BA87" s="302" t="n"/>
      <c r="BB87" s="302" t="n"/>
      <c r="BC87" s="302" t="n"/>
      <c r="BD87" s="302" t="n"/>
      <c r="BE87" s="302" t="n"/>
      <c r="BF87" s="302" t="n"/>
      <c r="BG87" s="302" t="n"/>
      <c r="BH87" s="302" t="n"/>
      <c r="BI87" s="302" t="n"/>
      <c r="BJ87" s="302" t="n"/>
      <c r="BK87" s="302" t="n"/>
      <c r="BL87" s="302" t="n"/>
      <c r="BM87" s="302" t="n"/>
      <c r="BN87" s="302" t="n"/>
      <c r="BO87" s="302" t="n"/>
      <c r="BP87" s="302" t="n"/>
      <c r="BQ87" s="302" t="n"/>
      <c r="BR87" s="302" t="n"/>
      <c r="BS87" s="302" t="n"/>
      <c r="BT87" s="302" t="n"/>
      <c r="BU87" s="302" t="n"/>
      <c r="BV87" s="302" t="n"/>
      <c r="BW87" s="302" t="n"/>
      <c r="BX87" s="302" t="n"/>
      <c r="BY87" s="302" t="n"/>
      <c r="BZ87" s="302" t="n"/>
      <c r="CA87" s="302" t="n"/>
      <c r="CB87" s="302" t="n"/>
      <c r="CC87" s="302" t="n"/>
      <c r="CD87" s="302" t="n"/>
      <c r="CE87" s="302" t="n"/>
      <c r="CF87" s="302" t="n"/>
      <c r="CG87" s="302" t="n"/>
      <c r="CH87" s="302" t="n"/>
      <c r="CI87" s="302" t="n"/>
      <c r="CJ87" s="302" t="n"/>
      <c r="CK87" s="302" t="n"/>
      <c r="CL87" s="302" t="n"/>
      <c r="CM87" s="302" t="n"/>
      <c r="CN87" s="302" t="n"/>
      <c r="CO87" s="302" t="n"/>
      <c r="CP87" s="302" t="n"/>
      <c r="CQ87" s="302" t="n"/>
      <c r="CR87" s="302" t="n"/>
      <c r="CS87" s="302" t="n"/>
      <c r="CT87" s="302" t="n"/>
      <c r="CU87" s="302" t="n"/>
      <c r="CV87" s="302" t="n"/>
      <c r="CW87" s="302" t="n"/>
      <c r="CX87" s="302" t="n"/>
      <c r="CY87" s="302" t="n"/>
      <c r="CZ87" s="302" t="n"/>
      <c r="DA87" s="302" t="n"/>
      <c r="DB87" s="302" t="n"/>
      <c r="DC87" s="302" t="n"/>
      <c r="DD87" s="302" t="n"/>
      <c r="DE87" s="302" t="n"/>
      <c r="DF87" s="302" t="n"/>
      <c r="DG87" s="302" t="n"/>
      <c r="DH87" s="302" t="n"/>
      <c r="DI87" s="302" t="n"/>
      <c r="DJ87" s="302" t="n"/>
      <c r="DK87" s="302" t="n"/>
      <c r="DL87" s="302" t="n"/>
      <c r="DM87" s="302" t="n"/>
      <c r="DN87" s="302" t="n"/>
      <c r="DO87" s="302" t="n"/>
      <c r="DP87" s="302" t="n"/>
      <c r="DQ87" s="302" t="n"/>
      <c r="DR87" s="302" t="n"/>
      <c r="DS87" s="302" t="n"/>
      <c r="DT87" s="302" t="n"/>
      <c r="DU87" s="302" t="n"/>
      <c r="DV87" s="302" t="n"/>
      <c r="DW87" s="302" t="n"/>
      <c r="DX87" s="302" t="n"/>
      <c r="DY87" s="302" t="n"/>
      <c r="DZ87" s="302" t="n"/>
      <c r="EA87" s="302" t="n"/>
      <c r="EB87" s="302" t="n"/>
      <c r="EC87" s="302" t="n"/>
      <c r="ED87" s="302" t="n"/>
      <c r="EE87" s="302" t="n"/>
      <c r="EF87" s="302" t="n"/>
      <c r="EG87" s="302" t="n"/>
      <c r="EH87" s="302" t="n"/>
      <c r="EI87" s="302" t="n"/>
      <c r="EJ87" s="302" t="n"/>
      <c r="EK87" s="302" t="n"/>
      <c r="EL87" s="302" t="n"/>
      <c r="EM87" s="302" t="n"/>
      <c r="EN87" s="302" t="n"/>
      <c r="EO87" s="302" t="n"/>
      <c r="EP87" s="302" t="n"/>
      <c r="EQ87" s="302" t="n"/>
      <c r="ER87" s="302" t="n"/>
      <c r="ES87" s="302" t="n"/>
      <c r="ET87" s="302" t="n"/>
      <c r="EU87" s="302" t="n"/>
      <c r="EV87" s="302" t="n"/>
      <c r="EW87" s="302" t="n"/>
      <c r="EX87" s="302" t="n"/>
      <c r="EY87" s="302" t="n"/>
      <c r="EZ87" s="302" t="n"/>
      <c r="FA87" s="302" t="n"/>
      <c r="FB87" s="302" t="n"/>
      <c r="FC87" s="302" t="n"/>
      <c r="FD87" s="302" t="n"/>
      <c r="FE87" s="302" t="n"/>
      <c r="FF87" s="302" t="n"/>
      <c r="FG87" s="302" t="n"/>
      <c r="FH87" s="302" t="n"/>
      <c r="FI87" s="302" t="n"/>
      <c r="FJ87" s="302" t="n"/>
      <c r="FK87" s="302" t="n"/>
      <c r="FL87" s="302" t="n"/>
      <c r="FM87" s="302" t="n"/>
      <c r="FN87" s="302" t="n"/>
      <c r="FO87" s="302" t="n"/>
      <c r="FP87" s="302" t="n"/>
      <c r="FQ87" s="302" t="n"/>
      <c r="FR87" s="302" t="n"/>
      <c r="FS87" s="302" t="n"/>
      <c r="FT87" s="302" t="n"/>
      <c r="FU87" s="302" t="n"/>
      <c r="FV87" s="302" t="n"/>
      <c r="FW87" s="302" t="n"/>
      <c r="FX87" s="302" t="n"/>
      <c r="FY87" s="302" t="n"/>
      <c r="FZ87" s="302" t="n"/>
      <c r="GA87" s="302" t="n"/>
      <c r="GB87" s="302" t="n"/>
      <c r="GC87" s="302" t="n"/>
      <c r="GD87" s="302" t="n"/>
      <c r="GE87" s="302" t="n"/>
      <c r="GF87" s="302" t="n"/>
      <c r="GG87" s="302" t="n"/>
      <c r="GH87" s="302" t="n"/>
      <c r="GI87" s="302" t="n"/>
      <c r="GJ87" s="302" t="n"/>
      <c r="GK87" s="302" t="n"/>
      <c r="GL87" s="302" t="n"/>
      <c r="GM87" s="302" t="n"/>
      <c r="GN87" s="302" t="n"/>
      <c r="GO87" s="302" t="n"/>
      <c r="GP87" s="302" t="n"/>
      <c r="GQ87" s="302" t="n"/>
      <c r="GR87" s="72" t="n"/>
      <c r="GS87" s="72" t="n"/>
      <c r="GT87" s="72" t="n"/>
      <c r="GU87" s="72" t="n"/>
    </row>
    <row r="88" ht="15.75" customHeight="1" s="371">
      <c r="A88" s="295">
        <f>IF(PRESUPUESTO!A104="","",PRESUPUESTO!A104)</f>
        <v/>
      </c>
      <c r="B88" s="63">
        <f>PRESUPUESTO!A48</f>
        <v/>
      </c>
      <c r="C88" s="63">
        <f>PRESUPUESTO!A102</f>
        <v/>
      </c>
      <c r="D88" s="42">
        <f>IF(PRESUPUESTO!B104="","",PRESUPUESTO!B104)</f>
        <v/>
      </c>
      <c r="E88" s="298">
        <f>IF(PRESUPUESTO!G104="",0,PRESUPUESTO!G104)</f>
        <v/>
      </c>
      <c r="F88" s="299" t="n">
        <v>46479</v>
      </c>
      <c r="G88" s="299" t="n">
        <v>46645</v>
      </c>
      <c r="H88" s="295">
        <f>IF(OR(F88="",G88=""),"",G88-F88+1)</f>
        <v/>
      </c>
      <c r="I88" s="300" t="n">
        <v>0</v>
      </c>
      <c r="J88" s="301" t="inlineStr">
        <is>
          <t>Planeado</t>
        </is>
      </c>
      <c r="K88" s="302" t="n"/>
      <c r="L88" s="302" t="n"/>
      <c r="M88" s="302" t="n"/>
      <c r="N88" s="302" t="n"/>
      <c r="O88" s="302" t="n"/>
      <c r="P88" s="302" t="n"/>
      <c r="Q88" s="302" t="n"/>
      <c r="R88" s="302" t="n"/>
      <c r="S88" s="302" t="n"/>
      <c r="T88" s="302" t="n"/>
      <c r="U88" s="302" t="n"/>
      <c r="V88" s="302" t="n"/>
      <c r="W88" s="302" t="n"/>
      <c r="X88" s="302" t="n"/>
      <c r="Y88" s="302" t="n"/>
      <c r="Z88" s="302" t="n"/>
      <c r="AA88" s="302" t="n"/>
      <c r="AB88" s="302" t="n"/>
      <c r="AC88" s="302" t="n"/>
      <c r="AD88" s="302" t="n"/>
      <c r="AE88" s="302" t="n"/>
      <c r="AF88" s="302" t="n"/>
      <c r="AG88" s="302" t="n"/>
      <c r="AH88" s="302" t="n"/>
      <c r="AI88" s="302" t="n"/>
      <c r="AJ88" s="302" t="n"/>
      <c r="AK88" s="302" t="n"/>
      <c r="AL88" s="302" t="n"/>
      <c r="AM88" s="302" t="n"/>
      <c r="AN88" s="302" t="n"/>
      <c r="AO88" s="302" t="n"/>
      <c r="AP88" s="302" t="n"/>
      <c r="AQ88" s="302" t="n"/>
      <c r="AR88" s="302" t="n"/>
      <c r="AS88" s="302" t="n"/>
      <c r="AT88" s="302" t="n"/>
      <c r="AU88" s="302" t="n"/>
      <c r="AV88" s="302" t="n"/>
      <c r="AW88" s="302" t="n"/>
      <c r="AX88" s="302" t="n"/>
      <c r="AY88" s="302" t="n"/>
      <c r="AZ88" s="302" t="n"/>
      <c r="BA88" s="302" t="n"/>
      <c r="BB88" s="302" t="n"/>
      <c r="BC88" s="302" t="n"/>
      <c r="BD88" s="302" t="n"/>
      <c r="BE88" s="302" t="n"/>
      <c r="BF88" s="302" t="n"/>
      <c r="BG88" s="302" t="n"/>
      <c r="BH88" s="302" t="n"/>
      <c r="BI88" s="302" t="n"/>
      <c r="BJ88" s="302" t="n"/>
      <c r="BK88" s="302" t="n"/>
      <c r="BL88" s="302" t="n"/>
      <c r="BM88" s="302" t="n"/>
      <c r="BN88" s="302" t="n"/>
      <c r="BO88" s="302" t="n"/>
      <c r="BP88" s="302" t="n"/>
      <c r="BQ88" s="302" t="n"/>
      <c r="BR88" s="302" t="n"/>
      <c r="BS88" s="302" t="n"/>
      <c r="BT88" s="302" t="n"/>
      <c r="BU88" s="302" t="n"/>
      <c r="BV88" s="302" t="n"/>
      <c r="BW88" s="302" t="n"/>
      <c r="BX88" s="302" t="n"/>
      <c r="BY88" s="302" t="n"/>
      <c r="BZ88" s="302" t="n"/>
      <c r="CA88" s="302" t="n"/>
      <c r="CB88" s="302" t="n"/>
      <c r="CC88" s="302" t="n"/>
      <c r="CD88" s="302" t="n"/>
      <c r="CE88" s="302" t="n"/>
      <c r="CF88" s="302" t="n"/>
      <c r="CG88" s="302" t="n"/>
      <c r="CH88" s="302" t="n"/>
      <c r="CI88" s="302" t="n"/>
      <c r="CJ88" s="302" t="n"/>
      <c r="CK88" s="302" t="n"/>
      <c r="CL88" s="302" t="n"/>
      <c r="CM88" s="302" t="n"/>
      <c r="CN88" s="302" t="n"/>
      <c r="CO88" s="302" t="n"/>
      <c r="CP88" s="302" t="n"/>
      <c r="CQ88" s="302" t="n"/>
      <c r="CR88" s="302" t="n"/>
      <c r="CS88" s="302" t="n"/>
      <c r="CT88" s="302" t="n"/>
      <c r="CU88" s="302" t="n"/>
      <c r="CV88" s="302" t="n"/>
      <c r="CW88" s="302" t="n"/>
      <c r="CX88" s="302" t="n"/>
      <c r="CY88" s="302" t="n"/>
      <c r="CZ88" s="302" t="n"/>
      <c r="DA88" s="302" t="n"/>
      <c r="DB88" s="302" t="n"/>
      <c r="DC88" s="302" t="n"/>
      <c r="DD88" s="302" t="n"/>
      <c r="DE88" s="302" t="n"/>
      <c r="DF88" s="302" t="n"/>
      <c r="DG88" s="302" t="n"/>
      <c r="DH88" s="302" t="n"/>
      <c r="DI88" s="302" t="n"/>
      <c r="DJ88" s="302" t="n"/>
      <c r="DK88" s="302" t="n"/>
      <c r="DL88" s="302" t="n"/>
      <c r="DM88" s="302" t="n"/>
      <c r="DN88" s="302" t="n"/>
      <c r="DO88" s="302" t="n"/>
      <c r="DP88" s="302" t="n"/>
      <c r="DQ88" s="302" t="n"/>
      <c r="DR88" s="302" t="n"/>
      <c r="DS88" s="302" t="n"/>
      <c r="DT88" s="302" t="n"/>
      <c r="DU88" s="302" t="n"/>
      <c r="DV88" s="302" t="n"/>
      <c r="DW88" s="302" t="n"/>
      <c r="DX88" s="302" t="n"/>
      <c r="DY88" s="302" t="n"/>
      <c r="DZ88" s="302" t="n"/>
      <c r="EA88" s="302" t="n"/>
      <c r="EB88" s="302" t="n"/>
      <c r="EC88" s="302" t="n"/>
      <c r="ED88" s="302" t="n"/>
      <c r="EE88" s="302" t="n"/>
      <c r="EF88" s="302" t="n"/>
      <c r="EG88" s="302" t="n"/>
      <c r="EH88" s="302" t="n"/>
      <c r="EI88" s="302" t="n"/>
      <c r="EJ88" s="302" t="n"/>
      <c r="EK88" s="302" t="n"/>
      <c r="EL88" s="302" t="n"/>
      <c r="EM88" s="302" t="n"/>
      <c r="EN88" s="302" t="n"/>
      <c r="EO88" s="302" t="n"/>
      <c r="EP88" s="302" t="n"/>
      <c r="EQ88" s="302" t="n"/>
      <c r="ER88" s="302" t="n"/>
      <c r="ES88" s="302" t="n"/>
      <c r="ET88" s="302" t="n"/>
      <c r="EU88" s="302" t="n"/>
      <c r="EV88" s="302" t="n"/>
      <c r="EW88" s="302" t="n"/>
      <c r="EX88" s="302" t="n"/>
      <c r="EY88" s="302" t="n"/>
      <c r="EZ88" s="302" t="n"/>
      <c r="FA88" s="302" t="n"/>
      <c r="FB88" s="302" t="n"/>
      <c r="FC88" s="302" t="n"/>
      <c r="FD88" s="302" t="n"/>
      <c r="FE88" s="302" t="n"/>
      <c r="FF88" s="302" t="n"/>
      <c r="FG88" s="302" t="n"/>
      <c r="FH88" s="302" t="n"/>
      <c r="FI88" s="302" t="n"/>
      <c r="FJ88" s="302" t="n"/>
      <c r="FK88" s="302" t="n"/>
      <c r="FL88" s="302" t="n"/>
      <c r="FM88" s="302" t="n"/>
      <c r="FN88" s="302" t="n"/>
      <c r="FO88" s="302" t="n"/>
      <c r="FP88" s="302" t="n"/>
      <c r="FQ88" s="302" t="n"/>
      <c r="FR88" s="302" t="n"/>
      <c r="FS88" s="302" t="n"/>
      <c r="FT88" s="302" t="n"/>
      <c r="FU88" s="302" t="n"/>
      <c r="FV88" s="302" t="n"/>
      <c r="FW88" s="302" t="n"/>
      <c r="FX88" s="302" t="n"/>
      <c r="FY88" s="302" t="n"/>
      <c r="FZ88" s="302" t="n"/>
      <c r="GA88" s="302" t="n"/>
      <c r="GB88" s="302" t="n"/>
      <c r="GC88" s="302" t="n"/>
      <c r="GD88" s="302" t="n"/>
      <c r="GE88" s="302" t="n"/>
      <c r="GF88" s="302" t="n"/>
      <c r="GG88" s="302" t="n"/>
      <c r="GH88" s="302" t="n"/>
      <c r="GI88" s="302" t="n"/>
      <c r="GJ88" s="302" t="n"/>
      <c r="GK88" s="302" t="n"/>
      <c r="GL88" s="302" t="n"/>
      <c r="GM88" s="302" t="n"/>
      <c r="GN88" s="302" t="n"/>
      <c r="GO88" s="302" t="n"/>
      <c r="GP88" s="302" t="n"/>
      <c r="GQ88" s="302" t="n"/>
      <c r="GR88" s="72" t="n"/>
      <c r="GS88" s="72" t="n"/>
      <c r="GT88" s="72" t="n"/>
      <c r="GU88" s="72" t="n"/>
    </row>
    <row r="89" ht="15.75" customHeight="1" s="371">
      <c r="A89" s="295">
        <f>IF(PRESUPUESTO!A105="","",PRESUPUESTO!A105)</f>
        <v/>
      </c>
      <c r="B89" s="63">
        <f>PRESUPUESTO!A48</f>
        <v/>
      </c>
      <c r="C89" s="63">
        <f>PRESUPUESTO!A102</f>
        <v/>
      </c>
      <c r="D89" s="42">
        <f>IF(PRESUPUESTO!B105="","",PRESUPUESTO!B105)</f>
        <v/>
      </c>
      <c r="E89" s="298">
        <f>IF(PRESUPUESTO!G105="",0,PRESUPUESTO!G105)</f>
        <v/>
      </c>
      <c r="F89" s="299" t="n">
        <v>46482</v>
      </c>
      <c r="G89" s="299" t="n">
        <v>46650</v>
      </c>
      <c r="H89" s="295">
        <f>IF(OR(F89="",G89=""),"",G89-F89+1)</f>
        <v/>
      </c>
      <c r="I89" s="300" t="n">
        <v>0</v>
      </c>
      <c r="J89" s="301" t="inlineStr">
        <is>
          <t>Planeado</t>
        </is>
      </c>
      <c r="K89" s="302" t="n"/>
      <c r="L89" s="302" t="n"/>
      <c r="M89" s="302" t="n"/>
      <c r="N89" s="302" t="n"/>
      <c r="O89" s="302" t="n"/>
      <c r="P89" s="302" t="n"/>
      <c r="Q89" s="302" t="n"/>
      <c r="R89" s="302" t="n"/>
      <c r="S89" s="302" t="n"/>
      <c r="T89" s="302" t="n"/>
      <c r="U89" s="302" t="n"/>
      <c r="V89" s="302" t="n"/>
      <c r="W89" s="302" t="n"/>
      <c r="X89" s="302" t="n"/>
      <c r="Y89" s="302" t="n"/>
      <c r="Z89" s="302" t="n"/>
      <c r="AA89" s="302" t="n"/>
      <c r="AB89" s="302" t="n"/>
      <c r="AC89" s="302" t="n"/>
      <c r="AD89" s="302" t="n"/>
      <c r="AE89" s="302" t="n"/>
      <c r="AF89" s="302" t="n"/>
      <c r="AG89" s="302" t="n"/>
      <c r="AH89" s="302" t="n"/>
      <c r="AI89" s="302" t="n"/>
      <c r="AJ89" s="302" t="n"/>
      <c r="AK89" s="302" t="n"/>
      <c r="AL89" s="302" t="n"/>
      <c r="AM89" s="302" t="n"/>
      <c r="AN89" s="302" t="n"/>
      <c r="AO89" s="302" t="n"/>
      <c r="AP89" s="302" t="n"/>
      <c r="AQ89" s="302" t="n"/>
      <c r="AR89" s="302" t="n"/>
      <c r="AS89" s="302" t="n"/>
      <c r="AT89" s="302" t="n"/>
      <c r="AU89" s="302" t="n"/>
      <c r="AV89" s="302" t="n"/>
      <c r="AW89" s="302" t="n"/>
      <c r="AX89" s="302" t="n"/>
      <c r="AY89" s="302" t="n"/>
      <c r="AZ89" s="302" t="n"/>
      <c r="BA89" s="302" t="n"/>
      <c r="BB89" s="302" t="n"/>
      <c r="BC89" s="302" t="n"/>
      <c r="BD89" s="302" t="n"/>
      <c r="BE89" s="302" t="n"/>
      <c r="BF89" s="302" t="n"/>
      <c r="BG89" s="302" t="n"/>
      <c r="BH89" s="302" t="n"/>
      <c r="BI89" s="302" t="n"/>
      <c r="BJ89" s="302" t="n"/>
      <c r="BK89" s="302" t="n"/>
      <c r="BL89" s="302" t="n"/>
      <c r="BM89" s="302" t="n"/>
      <c r="BN89" s="302" t="n"/>
      <c r="BO89" s="302" t="n"/>
      <c r="BP89" s="302" t="n"/>
      <c r="BQ89" s="302" t="n"/>
      <c r="BR89" s="302" t="n"/>
      <c r="BS89" s="302" t="n"/>
      <c r="BT89" s="302" t="n"/>
      <c r="BU89" s="302" t="n"/>
      <c r="BV89" s="302" t="n"/>
      <c r="BW89" s="302" t="n"/>
      <c r="BX89" s="302" t="n"/>
      <c r="BY89" s="302" t="n"/>
      <c r="BZ89" s="302" t="n"/>
      <c r="CA89" s="302" t="n"/>
      <c r="CB89" s="302" t="n"/>
      <c r="CC89" s="302" t="n"/>
      <c r="CD89" s="302" t="n"/>
      <c r="CE89" s="302" t="n"/>
      <c r="CF89" s="302" t="n"/>
      <c r="CG89" s="302" t="n"/>
      <c r="CH89" s="302" t="n"/>
      <c r="CI89" s="302" t="n"/>
      <c r="CJ89" s="302" t="n"/>
      <c r="CK89" s="302" t="n"/>
      <c r="CL89" s="302" t="n"/>
      <c r="CM89" s="302" t="n"/>
      <c r="CN89" s="302" t="n"/>
      <c r="CO89" s="302" t="n"/>
      <c r="CP89" s="302" t="n"/>
      <c r="CQ89" s="302" t="n"/>
      <c r="CR89" s="302" t="n"/>
      <c r="CS89" s="302" t="n"/>
      <c r="CT89" s="302" t="n"/>
      <c r="CU89" s="302" t="n"/>
      <c r="CV89" s="302" t="n"/>
      <c r="CW89" s="302" t="n"/>
      <c r="CX89" s="302" t="n"/>
      <c r="CY89" s="302" t="n"/>
      <c r="CZ89" s="302" t="n"/>
      <c r="DA89" s="302" t="n"/>
      <c r="DB89" s="302" t="n"/>
      <c r="DC89" s="302" t="n"/>
      <c r="DD89" s="302" t="n"/>
      <c r="DE89" s="302" t="n"/>
      <c r="DF89" s="302" t="n"/>
      <c r="DG89" s="302" t="n"/>
      <c r="DH89" s="302" t="n"/>
      <c r="DI89" s="302" t="n"/>
      <c r="DJ89" s="302" t="n"/>
      <c r="DK89" s="302" t="n"/>
      <c r="DL89" s="302" t="n"/>
      <c r="DM89" s="302" t="n"/>
      <c r="DN89" s="302" t="n"/>
      <c r="DO89" s="302" t="n"/>
      <c r="DP89" s="302" t="n"/>
      <c r="DQ89" s="302" t="n"/>
      <c r="DR89" s="302" t="n"/>
      <c r="DS89" s="302" t="n"/>
      <c r="DT89" s="302" t="n"/>
      <c r="DU89" s="302" t="n"/>
      <c r="DV89" s="302" t="n"/>
      <c r="DW89" s="302" t="n"/>
      <c r="DX89" s="302" t="n"/>
      <c r="DY89" s="302" t="n"/>
      <c r="DZ89" s="302" t="n"/>
      <c r="EA89" s="302" t="n"/>
      <c r="EB89" s="302" t="n"/>
      <c r="EC89" s="302" t="n"/>
      <c r="ED89" s="302" t="n"/>
      <c r="EE89" s="302" t="n"/>
      <c r="EF89" s="302" t="n"/>
      <c r="EG89" s="302" t="n"/>
      <c r="EH89" s="302" t="n"/>
      <c r="EI89" s="302" t="n"/>
      <c r="EJ89" s="302" t="n"/>
      <c r="EK89" s="302" t="n"/>
      <c r="EL89" s="302" t="n"/>
      <c r="EM89" s="302" t="n"/>
      <c r="EN89" s="302" t="n"/>
      <c r="EO89" s="302" t="n"/>
      <c r="EP89" s="302" t="n"/>
      <c r="EQ89" s="302" t="n"/>
      <c r="ER89" s="302" t="n"/>
      <c r="ES89" s="302" t="n"/>
      <c r="ET89" s="302" t="n"/>
      <c r="EU89" s="302" t="n"/>
      <c r="EV89" s="302" t="n"/>
      <c r="EW89" s="302" t="n"/>
      <c r="EX89" s="302" t="n"/>
      <c r="EY89" s="302" t="n"/>
      <c r="EZ89" s="302" t="n"/>
      <c r="FA89" s="302" t="n"/>
      <c r="FB89" s="302" t="n"/>
      <c r="FC89" s="302" t="n"/>
      <c r="FD89" s="302" t="n"/>
      <c r="FE89" s="302" t="n"/>
      <c r="FF89" s="302" t="n"/>
      <c r="FG89" s="302" t="n"/>
      <c r="FH89" s="302" t="n"/>
      <c r="FI89" s="302" t="n"/>
      <c r="FJ89" s="302" t="n"/>
      <c r="FK89" s="302" t="n"/>
      <c r="FL89" s="302" t="n"/>
      <c r="FM89" s="302" t="n"/>
      <c r="FN89" s="302" t="n"/>
      <c r="FO89" s="302" t="n"/>
      <c r="FP89" s="302" t="n"/>
      <c r="FQ89" s="302" t="n"/>
      <c r="FR89" s="302" t="n"/>
      <c r="FS89" s="302" t="n"/>
      <c r="FT89" s="302" t="n"/>
      <c r="FU89" s="302" t="n"/>
      <c r="FV89" s="302" t="n"/>
      <c r="FW89" s="302" t="n"/>
      <c r="FX89" s="302" t="n"/>
      <c r="FY89" s="302" t="n"/>
      <c r="FZ89" s="302" t="n"/>
      <c r="GA89" s="302" t="n"/>
      <c r="GB89" s="302" t="n"/>
      <c r="GC89" s="302" t="n"/>
      <c r="GD89" s="302" t="n"/>
      <c r="GE89" s="302" t="n"/>
      <c r="GF89" s="302" t="n"/>
      <c r="GG89" s="302" t="n"/>
      <c r="GH89" s="302" t="n"/>
      <c r="GI89" s="302" t="n"/>
      <c r="GJ89" s="302" t="n"/>
      <c r="GK89" s="302" t="n"/>
      <c r="GL89" s="302" t="n"/>
      <c r="GM89" s="302" t="n"/>
      <c r="GN89" s="302" t="n"/>
      <c r="GO89" s="302" t="n"/>
      <c r="GP89" s="302" t="n"/>
      <c r="GQ89" s="302" t="n"/>
      <c r="GR89" s="72" t="n"/>
      <c r="GS89" s="72" t="n"/>
      <c r="GT89" s="72" t="n"/>
      <c r="GU89" s="72" t="n"/>
    </row>
    <row r="90" ht="15.75" customHeight="1" s="371">
      <c r="A90" s="295">
        <f>IF(PRESUPUESTO!A106="","",PRESUPUESTO!A106)</f>
        <v/>
      </c>
      <c r="B90" s="63">
        <f>PRESUPUESTO!A48</f>
        <v/>
      </c>
      <c r="C90" s="63">
        <f>PRESUPUESTO!A102</f>
        <v/>
      </c>
      <c r="D90" s="42">
        <f>IF(PRESUPUESTO!B106="","",PRESUPUESTO!B106)</f>
        <v/>
      </c>
      <c r="E90" s="298">
        <f>IF(PRESUPUESTO!G106="",0,PRESUPUESTO!G106)</f>
        <v/>
      </c>
      <c r="F90" s="299" t="n">
        <v>46485</v>
      </c>
      <c r="G90" s="299" t="n">
        <v>46655</v>
      </c>
      <c r="H90" s="295">
        <f>IF(OR(F90="",G90=""),"",G90-F90+1)</f>
        <v/>
      </c>
      <c r="I90" s="300" t="n">
        <v>0</v>
      </c>
      <c r="J90" s="301" t="inlineStr">
        <is>
          <t>Planeado</t>
        </is>
      </c>
      <c r="K90" s="302" t="n"/>
      <c r="L90" s="302" t="n"/>
      <c r="M90" s="302" t="n"/>
      <c r="N90" s="302" t="n"/>
      <c r="O90" s="302" t="n"/>
      <c r="P90" s="302" t="n"/>
      <c r="Q90" s="302" t="n"/>
      <c r="R90" s="302" t="n"/>
      <c r="S90" s="302" t="n"/>
      <c r="T90" s="302" t="n"/>
      <c r="U90" s="302" t="n"/>
      <c r="V90" s="302" t="n"/>
      <c r="W90" s="302" t="n"/>
      <c r="X90" s="302" t="n"/>
      <c r="Y90" s="302" t="n"/>
      <c r="Z90" s="302" t="n"/>
      <c r="AA90" s="302" t="n"/>
      <c r="AB90" s="302" t="n"/>
      <c r="AC90" s="302" t="n"/>
      <c r="AD90" s="302" t="n"/>
      <c r="AE90" s="302" t="n"/>
      <c r="AF90" s="302" t="n"/>
      <c r="AG90" s="302" t="n"/>
      <c r="AH90" s="302" t="n"/>
      <c r="AI90" s="302" t="n"/>
      <c r="AJ90" s="302" t="n"/>
      <c r="AK90" s="302" t="n"/>
      <c r="AL90" s="302" t="n"/>
      <c r="AM90" s="302" t="n"/>
      <c r="AN90" s="302" t="n"/>
      <c r="AO90" s="302" t="n"/>
      <c r="AP90" s="302" t="n"/>
      <c r="AQ90" s="302" t="n"/>
      <c r="AR90" s="302" t="n"/>
      <c r="AS90" s="302" t="n"/>
      <c r="AT90" s="302" t="n"/>
      <c r="AU90" s="302" t="n"/>
      <c r="AV90" s="302" t="n"/>
      <c r="AW90" s="302" t="n"/>
      <c r="AX90" s="302" t="n"/>
      <c r="AY90" s="302" t="n"/>
      <c r="AZ90" s="302" t="n"/>
      <c r="BA90" s="302" t="n"/>
      <c r="BB90" s="302" t="n"/>
      <c r="BC90" s="302" t="n"/>
      <c r="BD90" s="302" t="n"/>
      <c r="BE90" s="302" t="n"/>
      <c r="BF90" s="302" t="n"/>
      <c r="BG90" s="302" t="n"/>
      <c r="BH90" s="302" t="n"/>
      <c r="BI90" s="302" t="n"/>
      <c r="BJ90" s="302" t="n"/>
      <c r="BK90" s="302" t="n"/>
      <c r="BL90" s="302" t="n"/>
      <c r="BM90" s="302" t="n"/>
      <c r="BN90" s="302" t="n"/>
      <c r="BO90" s="302" t="n"/>
      <c r="BP90" s="302" t="n"/>
      <c r="BQ90" s="302" t="n"/>
      <c r="BR90" s="302" t="n"/>
      <c r="BS90" s="302" t="n"/>
      <c r="BT90" s="302" t="n"/>
      <c r="BU90" s="302" t="n"/>
      <c r="BV90" s="302" t="n"/>
      <c r="BW90" s="302" t="n"/>
      <c r="BX90" s="302" t="n"/>
      <c r="BY90" s="302" t="n"/>
      <c r="BZ90" s="302" t="n"/>
      <c r="CA90" s="302" t="n"/>
      <c r="CB90" s="302" t="n"/>
      <c r="CC90" s="302" t="n"/>
      <c r="CD90" s="302" t="n"/>
      <c r="CE90" s="302" t="n"/>
      <c r="CF90" s="302" t="n"/>
      <c r="CG90" s="302" t="n"/>
      <c r="CH90" s="302" t="n"/>
      <c r="CI90" s="302" t="n"/>
      <c r="CJ90" s="302" t="n"/>
      <c r="CK90" s="302" t="n"/>
      <c r="CL90" s="302" t="n"/>
      <c r="CM90" s="302" t="n"/>
      <c r="CN90" s="302" t="n"/>
      <c r="CO90" s="302" t="n"/>
      <c r="CP90" s="302" t="n"/>
      <c r="CQ90" s="302" t="n"/>
      <c r="CR90" s="302" t="n"/>
      <c r="CS90" s="302" t="n"/>
      <c r="CT90" s="302" t="n"/>
      <c r="CU90" s="302" t="n"/>
      <c r="CV90" s="302" t="n"/>
      <c r="CW90" s="302" t="n"/>
      <c r="CX90" s="302" t="n"/>
      <c r="CY90" s="302" t="n"/>
      <c r="CZ90" s="302" t="n"/>
      <c r="DA90" s="302" t="n"/>
      <c r="DB90" s="302" t="n"/>
      <c r="DC90" s="302" t="n"/>
      <c r="DD90" s="302" t="n"/>
      <c r="DE90" s="302" t="n"/>
      <c r="DF90" s="302" t="n"/>
      <c r="DG90" s="302" t="n"/>
      <c r="DH90" s="302" t="n"/>
      <c r="DI90" s="302" t="n"/>
      <c r="DJ90" s="302" t="n"/>
      <c r="DK90" s="302" t="n"/>
      <c r="DL90" s="302" t="n"/>
      <c r="DM90" s="302" t="n"/>
      <c r="DN90" s="302" t="n"/>
      <c r="DO90" s="302" t="n"/>
      <c r="DP90" s="302" t="n"/>
      <c r="DQ90" s="302" t="n"/>
      <c r="DR90" s="302" t="n"/>
      <c r="DS90" s="302" t="n"/>
      <c r="DT90" s="302" t="n"/>
      <c r="DU90" s="302" t="n"/>
      <c r="DV90" s="302" t="n"/>
      <c r="DW90" s="302" t="n"/>
      <c r="DX90" s="302" t="n"/>
      <c r="DY90" s="302" t="n"/>
      <c r="DZ90" s="302" t="n"/>
      <c r="EA90" s="302" t="n"/>
      <c r="EB90" s="302" t="n"/>
      <c r="EC90" s="302" t="n"/>
      <c r="ED90" s="302" t="n"/>
      <c r="EE90" s="302" t="n"/>
      <c r="EF90" s="302" t="n"/>
      <c r="EG90" s="302" t="n"/>
      <c r="EH90" s="302" t="n"/>
      <c r="EI90" s="302" t="n"/>
      <c r="EJ90" s="302" t="n"/>
      <c r="EK90" s="302" t="n"/>
      <c r="EL90" s="302" t="n"/>
      <c r="EM90" s="302" t="n"/>
      <c r="EN90" s="302" t="n"/>
      <c r="EO90" s="302" t="n"/>
      <c r="EP90" s="302" t="n"/>
      <c r="EQ90" s="302" t="n"/>
      <c r="ER90" s="302" t="n"/>
      <c r="ES90" s="302" t="n"/>
      <c r="ET90" s="302" t="n"/>
      <c r="EU90" s="302" t="n"/>
      <c r="EV90" s="302" t="n"/>
      <c r="EW90" s="302" t="n"/>
      <c r="EX90" s="302" t="n"/>
      <c r="EY90" s="302" t="n"/>
      <c r="EZ90" s="302" t="n"/>
      <c r="FA90" s="302" t="n"/>
      <c r="FB90" s="302" t="n"/>
      <c r="FC90" s="302" t="n"/>
      <c r="FD90" s="302" t="n"/>
      <c r="FE90" s="302" t="n"/>
      <c r="FF90" s="302" t="n"/>
      <c r="FG90" s="302" t="n"/>
      <c r="FH90" s="302" t="n"/>
      <c r="FI90" s="302" t="n"/>
      <c r="FJ90" s="302" t="n"/>
      <c r="FK90" s="302" t="n"/>
      <c r="FL90" s="302" t="n"/>
      <c r="FM90" s="302" t="n"/>
      <c r="FN90" s="302" t="n"/>
      <c r="FO90" s="302" t="n"/>
      <c r="FP90" s="302" t="n"/>
      <c r="FQ90" s="302" t="n"/>
      <c r="FR90" s="302" t="n"/>
      <c r="FS90" s="302" t="n"/>
      <c r="FT90" s="302" t="n"/>
      <c r="FU90" s="302" t="n"/>
      <c r="FV90" s="302" t="n"/>
      <c r="FW90" s="302" t="n"/>
      <c r="FX90" s="302" t="n"/>
      <c r="FY90" s="302" t="n"/>
      <c r="FZ90" s="302" t="n"/>
      <c r="GA90" s="302" t="n"/>
      <c r="GB90" s="302" t="n"/>
      <c r="GC90" s="302" t="n"/>
      <c r="GD90" s="302" t="n"/>
      <c r="GE90" s="302" t="n"/>
      <c r="GF90" s="302" t="n"/>
      <c r="GG90" s="302" t="n"/>
      <c r="GH90" s="302" t="n"/>
      <c r="GI90" s="302" t="n"/>
      <c r="GJ90" s="302" t="n"/>
      <c r="GK90" s="302" t="n"/>
      <c r="GL90" s="302" t="n"/>
      <c r="GM90" s="302" t="n"/>
      <c r="GN90" s="302" t="n"/>
      <c r="GO90" s="302" t="n"/>
      <c r="GP90" s="302" t="n"/>
      <c r="GQ90" s="302" t="n"/>
      <c r="GR90" s="324" t="n"/>
      <c r="GS90" s="72" t="n"/>
      <c r="GT90" s="72" t="n"/>
      <c r="GU90" s="72" t="n"/>
    </row>
    <row r="91" ht="15.75" customHeight="1" s="371">
      <c r="A91" s="295">
        <f>IF(PRESUPUESTO!A107="","",PRESUPUESTO!A107)</f>
        <v/>
      </c>
      <c r="B91" s="63">
        <f>PRESUPUESTO!A48</f>
        <v/>
      </c>
      <c r="C91" s="63">
        <f>PRESUPUESTO!A102</f>
        <v/>
      </c>
      <c r="D91" s="42">
        <f>IF(PRESUPUESTO!B107="","",PRESUPUESTO!B107)</f>
        <v/>
      </c>
      <c r="E91" s="298">
        <f>IF(PRESUPUESTO!G107="",0,PRESUPUESTO!G107)</f>
        <v/>
      </c>
      <c r="F91" s="299" t="n">
        <v>46488</v>
      </c>
      <c r="G91" s="299" t="n">
        <v>46660</v>
      </c>
      <c r="H91" s="295">
        <f>IF(OR(F91="",G91=""),"",G91-F91+1)</f>
        <v/>
      </c>
      <c r="I91" s="300" t="n">
        <v>0</v>
      </c>
      <c r="J91" s="301" t="inlineStr">
        <is>
          <t>Planeado</t>
        </is>
      </c>
      <c r="K91" s="302" t="n"/>
      <c r="L91" s="302" t="n"/>
      <c r="M91" s="302" t="n"/>
      <c r="N91" s="302" t="n"/>
      <c r="O91" s="302" t="n"/>
      <c r="P91" s="302" t="n"/>
      <c r="Q91" s="302" t="n"/>
      <c r="R91" s="302" t="n"/>
      <c r="S91" s="302" t="n"/>
      <c r="T91" s="302" t="n"/>
      <c r="U91" s="302" t="n"/>
      <c r="V91" s="302" t="n"/>
      <c r="W91" s="302" t="n"/>
      <c r="X91" s="302" t="n"/>
      <c r="Y91" s="302" t="n"/>
      <c r="Z91" s="302" t="n"/>
      <c r="AA91" s="302" t="n"/>
      <c r="AB91" s="302" t="n"/>
      <c r="AC91" s="302" t="n"/>
      <c r="AD91" s="302" t="n"/>
      <c r="AE91" s="302" t="n"/>
      <c r="AF91" s="302" t="n"/>
      <c r="AG91" s="302" t="n"/>
      <c r="AH91" s="302" t="n"/>
      <c r="AI91" s="302" t="n"/>
      <c r="AJ91" s="302" t="n"/>
      <c r="AK91" s="302" t="n"/>
      <c r="AL91" s="302" t="n"/>
      <c r="AM91" s="302" t="n"/>
      <c r="AN91" s="302" t="n"/>
      <c r="AO91" s="302" t="n"/>
      <c r="AP91" s="302" t="n"/>
      <c r="AQ91" s="302" t="n"/>
      <c r="AR91" s="302" t="n"/>
      <c r="AS91" s="302" t="n"/>
      <c r="AT91" s="302" t="n"/>
      <c r="AU91" s="302" t="n"/>
      <c r="AV91" s="302" t="n"/>
      <c r="AW91" s="302" t="n"/>
      <c r="AX91" s="302" t="n"/>
      <c r="AY91" s="302" t="n"/>
      <c r="AZ91" s="302" t="n"/>
      <c r="BA91" s="302" t="n"/>
      <c r="BB91" s="302" t="n"/>
      <c r="BC91" s="302" t="n"/>
      <c r="BD91" s="302" t="n"/>
      <c r="BE91" s="302" t="n"/>
      <c r="BF91" s="302" t="n"/>
      <c r="BG91" s="302" t="n"/>
      <c r="BH91" s="302" t="n"/>
      <c r="BI91" s="302" t="n"/>
      <c r="BJ91" s="302" t="n"/>
      <c r="BK91" s="302" t="n"/>
      <c r="BL91" s="302" t="n"/>
      <c r="BM91" s="302" t="n"/>
      <c r="BN91" s="302" t="n"/>
      <c r="BO91" s="302" t="n"/>
      <c r="BP91" s="302" t="n"/>
      <c r="BQ91" s="302" t="n"/>
      <c r="BR91" s="302" t="n"/>
      <c r="BS91" s="302" t="n"/>
      <c r="BT91" s="302" t="n"/>
      <c r="BU91" s="302" t="n"/>
      <c r="BV91" s="302" t="n"/>
      <c r="BW91" s="302" t="n"/>
      <c r="BX91" s="302" t="n"/>
      <c r="BY91" s="302" t="n"/>
      <c r="BZ91" s="302" t="n"/>
      <c r="CA91" s="302" t="n"/>
      <c r="CB91" s="302" t="n"/>
      <c r="CC91" s="302" t="n"/>
      <c r="CD91" s="302" t="n"/>
      <c r="CE91" s="302" t="n"/>
      <c r="CF91" s="302" t="n"/>
      <c r="CG91" s="302" t="n"/>
      <c r="CH91" s="302" t="n"/>
      <c r="CI91" s="302" t="n"/>
      <c r="CJ91" s="302" t="n"/>
      <c r="CK91" s="302" t="n"/>
      <c r="CL91" s="302" t="n"/>
      <c r="CM91" s="302" t="n"/>
      <c r="CN91" s="302" t="n"/>
      <c r="CO91" s="302" t="n"/>
      <c r="CP91" s="302" t="n"/>
      <c r="CQ91" s="302" t="n"/>
      <c r="CR91" s="302" t="n"/>
      <c r="CS91" s="302" t="n"/>
      <c r="CT91" s="302" t="n"/>
      <c r="CU91" s="302" t="n"/>
      <c r="CV91" s="302" t="n"/>
      <c r="CW91" s="302" t="n"/>
      <c r="CX91" s="302" t="n"/>
      <c r="CY91" s="302" t="n"/>
      <c r="CZ91" s="302" t="n"/>
      <c r="DA91" s="302" t="n"/>
      <c r="DB91" s="302" t="n"/>
      <c r="DC91" s="302" t="n"/>
      <c r="DD91" s="302" t="n"/>
      <c r="DE91" s="302" t="n"/>
      <c r="DF91" s="302" t="n"/>
      <c r="DG91" s="302" t="n"/>
      <c r="DH91" s="302" t="n"/>
      <c r="DI91" s="302" t="n"/>
      <c r="DJ91" s="302" t="n"/>
      <c r="DK91" s="302" t="n"/>
      <c r="DL91" s="302" t="n"/>
      <c r="DM91" s="302" t="n"/>
      <c r="DN91" s="302" t="n"/>
      <c r="DO91" s="302" t="n"/>
      <c r="DP91" s="302" t="n"/>
      <c r="DQ91" s="302" t="n"/>
      <c r="DR91" s="302" t="n"/>
      <c r="DS91" s="302" t="n"/>
      <c r="DT91" s="302" t="n"/>
      <c r="DU91" s="302" t="n"/>
      <c r="DV91" s="302" t="n"/>
      <c r="DW91" s="302" t="n"/>
      <c r="DX91" s="302" t="n"/>
      <c r="DY91" s="302" t="n"/>
      <c r="DZ91" s="302" t="n"/>
      <c r="EA91" s="302" t="n"/>
      <c r="EB91" s="302" t="n"/>
      <c r="EC91" s="302" t="n"/>
      <c r="ED91" s="302" t="n"/>
      <c r="EE91" s="302" t="n"/>
      <c r="EF91" s="302" t="n"/>
      <c r="EG91" s="302" t="n"/>
      <c r="EH91" s="302" t="n"/>
      <c r="EI91" s="302" t="n"/>
      <c r="EJ91" s="302" t="n"/>
      <c r="EK91" s="302" t="n"/>
      <c r="EL91" s="302" t="n"/>
      <c r="EM91" s="302" t="n"/>
      <c r="EN91" s="302" t="n"/>
      <c r="EO91" s="302" t="n"/>
      <c r="EP91" s="302" t="n"/>
      <c r="EQ91" s="302" t="n"/>
      <c r="ER91" s="302" t="n"/>
      <c r="ES91" s="302" t="n"/>
      <c r="ET91" s="302" t="n"/>
      <c r="EU91" s="302" t="n"/>
      <c r="EV91" s="302" t="n"/>
      <c r="EW91" s="302" t="n"/>
      <c r="EX91" s="302" t="n"/>
      <c r="EY91" s="302" t="n"/>
      <c r="EZ91" s="302" t="n"/>
      <c r="FA91" s="302" t="n"/>
      <c r="FB91" s="302" t="n"/>
      <c r="FC91" s="302" t="n"/>
      <c r="FD91" s="302" t="n"/>
      <c r="FE91" s="302" t="n"/>
      <c r="FF91" s="302" t="n"/>
      <c r="FG91" s="302" t="n"/>
      <c r="FH91" s="302" t="n"/>
      <c r="FI91" s="302" t="n"/>
      <c r="FJ91" s="302" t="n"/>
      <c r="FK91" s="302" t="n"/>
      <c r="FL91" s="302" t="n"/>
      <c r="FM91" s="302" t="n"/>
      <c r="FN91" s="302" t="n"/>
      <c r="FO91" s="302" t="n"/>
      <c r="FP91" s="302" t="n"/>
      <c r="FQ91" s="302" t="n"/>
      <c r="FR91" s="302" t="n"/>
      <c r="FS91" s="302" t="n"/>
      <c r="FT91" s="302" t="n"/>
      <c r="FU91" s="302" t="n"/>
      <c r="FV91" s="302" t="n"/>
      <c r="FW91" s="302" t="n"/>
      <c r="FX91" s="302" t="n"/>
      <c r="FY91" s="302" t="n"/>
      <c r="FZ91" s="302" t="n"/>
      <c r="GA91" s="302" t="n"/>
      <c r="GB91" s="302" t="n"/>
      <c r="GC91" s="302" t="n"/>
      <c r="GD91" s="302" t="n"/>
      <c r="GE91" s="302" t="n"/>
      <c r="GF91" s="302" t="n"/>
      <c r="GG91" s="302" t="n"/>
      <c r="GH91" s="302" t="n"/>
      <c r="GI91" s="302" t="n"/>
      <c r="GJ91" s="302" t="n"/>
      <c r="GK91" s="302" t="n"/>
      <c r="GL91" s="302" t="n"/>
      <c r="GM91" s="302" t="n"/>
      <c r="GN91" s="302" t="n"/>
      <c r="GO91" s="302" t="n"/>
      <c r="GP91" s="302" t="n"/>
      <c r="GQ91" s="302" t="n"/>
      <c r="GR91" s="324" t="n"/>
      <c r="GS91" s="72" t="n"/>
      <c r="GT91" s="72" t="n"/>
      <c r="GU91" s="72" t="n"/>
    </row>
    <row r="92" ht="15.75" customHeight="1" s="371">
      <c r="A92" s="295">
        <f>IF(PRESUPUESTO!A108="","",PRESUPUESTO!A108)</f>
        <v/>
      </c>
      <c r="B92" s="296">
        <f>PRESUPUESTO!A48</f>
        <v/>
      </c>
      <c r="C92" s="297">
        <f>PRESUPUESTO!A102</f>
        <v/>
      </c>
      <c r="D92" s="42">
        <f>IF(PRESUPUESTO!B108="","",PRESUPUESTO!B108)</f>
        <v/>
      </c>
      <c r="E92" s="298">
        <f>IF(PRESUPUESTO!G108="",0,PRESUPUESTO!G108)</f>
        <v/>
      </c>
      <c r="F92" s="299" t="n">
        <v>46491</v>
      </c>
      <c r="G92" s="299" t="n">
        <v>46665</v>
      </c>
      <c r="H92" s="295">
        <f>IF(OR(F92="",G92=""),"",G92-F92+1)</f>
        <v/>
      </c>
      <c r="I92" s="300" t="n">
        <v>0</v>
      </c>
      <c r="J92" s="301" t="inlineStr">
        <is>
          <t>Planeado</t>
        </is>
      </c>
      <c r="K92" s="302" t="n"/>
      <c r="L92" s="302" t="n"/>
      <c r="M92" s="302" t="n"/>
      <c r="N92" s="302" t="n"/>
      <c r="O92" s="302" t="n"/>
      <c r="P92" s="302" t="n"/>
      <c r="Q92" s="302" t="n"/>
      <c r="R92" s="302" t="n"/>
      <c r="S92" s="302" t="n"/>
      <c r="T92" s="302" t="n"/>
      <c r="U92" s="302" t="n"/>
      <c r="V92" s="302" t="n"/>
      <c r="W92" s="302" t="n"/>
      <c r="X92" s="302" t="n"/>
      <c r="Y92" s="302" t="n"/>
      <c r="Z92" s="302" t="n"/>
      <c r="AA92" s="302" t="n"/>
      <c r="AB92" s="302" t="n"/>
      <c r="AC92" s="302" t="n"/>
      <c r="AD92" s="302" t="n"/>
      <c r="AE92" s="302" t="n"/>
      <c r="AF92" s="302" t="n"/>
      <c r="AG92" s="302" t="n"/>
      <c r="AH92" s="302" t="n"/>
      <c r="AI92" s="302" t="n"/>
      <c r="AJ92" s="302" t="n"/>
      <c r="AK92" s="302" t="n"/>
      <c r="AL92" s="302" t="n"/>
      <c r="AM92" s="302" t="n"/>
      <c r="AN92" s="302" t="n"/>
      <c r="AO92" s="302" t="n"/>
      <c r="AP92" s="302" t="n"/>
      <c r="AQ92" s="302" t="n"/>
      <c r="AR92" s="302" t="n"/>
      <c r="AS92" s="302" t="n"/>
      <c r="AT92" s="302" t="n"/>
      <c r="AU92" s="302" t="n"/>
      <c r="AV92" s="302" t="n"/>
      <c r="AW92" s="302" t="n"/>
      <c r="AX92" s="302" t="n"/>
      <c r="AY92" s="302" t="n"/>
      <c r="AZ92" s="302" t="n"/>
      <c r="BA92" s="302" t="n"/>
      <c r="BB92" s="302" t="n"/>
      <c r="BC92" s="302" t="n"/>
      <c r="BD92" s="302" t="n"/>
      <c r="BE92" s="302" t="n"/>
      <c r="BF92" s="302" t="n"/>
      <c r="BG92" s="302" t="n"/>
      <c r="BH92" s="302" t="n"/>
      <c r="BI92" s="302" t="n"/>
      <c r="BJ92" s="302" t="n"/>
      <c r="BK92" s="302" t="n"/>
      <c r="BL92" s="302" t="n"/>
      <c r="BM92" s="302" t="n"/>
      <c r="BN92" s="302" t="n"/>
      <c r="BO92" s="302" t="n"/>
      <c r="BP92" s="302" t="n"/>
      <c r="BQ92" s="302" t="n"/>
      <c r="BR92" s="302" t="n"/>
      <c r="BS92" s="302" t="n"/>
      <c r="BT92" s="302" t="n"/>
      <c r="BU92" s="302" t="n"/>
      <c r="BV92" s="302" t="n"/>
      <c r="BW92" s="302" t="n"/>
      <c r="BX92" s="302" t="n"/>
      <c r="BY92" s="302" t="n"/>
      <c r="BZ92" s="302" t="n"/>
      <c r="CA92" s="302" t="n"/>
      <c r="CB92" s="302" t="n"/>
      <c r="CC92" s="302" t="n"/>
      <c r="CD92" s="302" t="n"/>
      <c r="CE92" s="302" t="n"/>
      <c r="CF92" s="302" t="n"/>
      <c r="CG92" s="302" t="n"/>
      <c r="CH92" s="302" t="n"/>
      <c r="CI92" s="302" t="n"/>
      <c r="CJ92" s="302" t="n"/>
      <c r="CK92" s="302" t="n"/>
      <c r="CL92" s="302" t="n"/>
      <c r="CM92" s="302" t="n"/>
      <c r="CN92" s="302" t="n"/>
      <c r="CO92" s="302" t="n"/>
      <c r="CP92" s="302" t="n"/>
      <c r="CQ92" s="302" t="n"/>
      <c r="CR92" s="302" t="n"/>
      <c r="CS92" s="302" t="n"/>
      <c r="CT92" s="302" t="n"/>
      <c r="CU92" s="302" t="n"/>
      <c r="CV92" s="302" t="n"/>
      <c r="CW92" s="302" t="n"/>
      <c r="CX92" s="302" t="n"/>
      <c r="CY92" s="302" t="n"/>
      <c r="CZ92" s="302" t="n"/>
      <c r="DA92" s="302" t="n"/>
      <c r="DB92" s="302" t="n"/>
      <c r="DC92" s="302" t="n"/>
      <c r="DD92" s="302" t="n"/>
      <c r="DE92" s="302" t="n"/>
      <c r="DF92" s="302" t="n"/>
      <c r="DG92" s="302" t="n"/>
      <c r="DH92" s="302" t="n"/>
      <c r="DI92" s="302" t="n"/>
      <c r="DJ92" s="302" t="n"/>
      <c r="DK92" s="302" t="n"/>
      <c r="DL92" s="302" t="n"/>
      <c r="DM92" s="302" t="n"/>
      <c r="DN92" s="302" t="n"/>
      <c r="DO92" s="302" t="n"/>
      <c r="DP92" s="302" t="n"/>
      <c r="DQ92" s="302" t="n"/>
      <c r="DR92" s="302" t="n"/>
      <c r="DS92" s="302" t="n"/>
      <c r="DT92" s="302" t="n"/>
      <c r="DU92" s="302" t="n"/>
      <c r="DV92" s="302" t="n"/>
      <c r="DW92" s="302" t="n"/>
      <c r="DX92" s="302" t="n"/>
      <c r="DY92" s="302" t="n"/>
      <c r="DZ92" s="302" t="n"/>
      <c r="EA92" s="302" t="n"/>
      <c r="EB92" s="302" t="n"/>
      <c r="EC92" s="302" t="n"/>
      <c r="ED92" s="302" t="n"/>
      <c r="EE92" s="302" t="n"/>
      <c r="EF92" s="302" t="n"/>
      <c r="EG92" s="302" t="n"/>
      <c r="EH92" s="302" t="n"/>
      <c r="EI92" s="302" t="n"/>
      <c r="EJ92" s="302" t="n"/>
      <c r="EK92" s="302" t="n"/>
      <c r="EL92" s="302" t="n"/>
      <c r="EM92" s="302" t="n"/>
      <c r="EN92" s="302" t="n"/>
      <c r="EO92" s="302" t="n"/>
      <c r="EP92" s="302" t="n"/>
      <c r="EQ92" s="302" t="n"/>
      <c r="ER92" s="302" t="n"/>
      <c r="ES92" s="302" t="n"/>
      <c r="ET92" s="302" t="n"/>
      <c r="EU92" s="302" t="n"/>
      <c r="EV92" s="302" t="n"/>
      <c r="EW92" s="302" t="n"/>
      <c r="EX92" s="302" t="n"/>
      <c r="EY92" s="302" t="n"/>
      <c r="EZ92" s="302" t="n"/>
      <c r="FA92" s="302" t="n"/>
      <c r="FB92" s="302" t="n"/>
      <c r="FC92" s="302" t="n"/>
      <c r="FD92" s="302" t="n"/>
      <c r="FE92" s="302" t="n"/>
      <c r="FF92" s="302" t="n"/>
      <c r="FG92" s="302" t="n"/>
      <c r="FH92" s="302" t="n"/>
      <c r="FI92" s="302" t="n"/>
      <c r="FJ92" s="302" t="n"/>
      <c r="FK92" s="302" t="n"/>
      <c r="FL92" s="302" t="n"/>
      <c r="FM92" s="302" t="n"/>
      <c r="FN92" s="302" t="n"/>
      <c r="FO92" s="302" t="n"/>
      <c r="FP92" s="302" t="n"/>
      <c r="FQ92" s="302" t="n"/>
      <c r="FR92" s="302" t="n"/>
      <c r="FS92" s="302" t="n"/>
      <c r="FT92" s="302" t="n"/>
      <c r="FU92" s="302" t="n"/>
      <c r="FV92" s="302" t="n"/>
      <c r="FW92" s="302" t="n"/>
      <c r="FX92" s="302" t="n"/>
      <c r="FY92" s="302" t="n"/>
      <c r="FZ92" s="302" t="n"/>
      <c r="GA92" s="302" t="n"/>
      <c r="GB92" s="302" t="n"/>
      <c r="GC92" s="302" t="n"/>
      <c r="GD92" s="302" t="n"/>
      <c r="GE92" s="302" t="n"/>
      <c r="GF92" s="302" t="n"/>
      <c r="GG92" s="302" t="n"/>
      <c r="GH92" s="302" t="n"/>
      <c r="GI92" s="302" t="n"/>
      <c r="GJ92" s="302" t="n"/>
      <c r="GK92" s="302" t="n"/>
      <c r="GL92" s="302" t="n"/>
      <c r="GM92" s="302" t="n"/>
      <c r="GN92" s="302" t="n"/>
      <c r="GO92" s="302" t="n"/>
      <c r="GP92" s="302" t="n"/>
      <c r="GQ92" s="302" t="n"/>
      <c r="GR92" s="324" t="n"/>
      <c r="GS92" s="72" t="n"/>
      <c r="GT92" s="72" t="n"/>
      <c r="GU92" s="72" t="n"/>
    </row>
    <row r="93" ht="15.75" customHeight="1" s="371">
      <c r="A93" s="295">
        <f>IF(PRESUPUESTO!A109="","",PRESUPUESTO!A109)</f>
        <v/>
      </c>
      <c r="B93" s="63">
        <f>PRESUPUESTO!A48</f>
        <v/>
      </c>
      <c r="C93" s="63">
        <f>PRESUPUESTO!A102</f>
        <v/>
      </c>
      <c r="D93" s="42">
        <f>IF(PRESUPUESTO!B109="","",PRESUPUESTO!B109)</f>
        <v/>
      </c>
      <c r="E93" s="298">
        <f>IF(PRESUPUESTO!G109="",0,PRESUPUESTO!G109)</f>
        <v/>
      </c>
      <c r="F93" s="299" t="n">
        <v>46494</v>
      </c>
      <c r="G93" s="299" t="n">
        <v>46670</v>
      </c>
      <c r="H93" s="295">
        <f>IF(OR(F93="",G93=""),"",G93-F93+1)</f>
        <v/>
      </c>
      <c r="I93" s="300" t="n">
        <v>0</v>
      </c>
      <c r="J93" s="301" t="inlineStr">
        <is>
          <t>Planeado</t>
        </is>
      </c>
      <c r="K93" s="302" t="n"/>
      <c r="L93" s="302" t="n"/>
      <c r="M93" s="302" t="n"/>
      <c r="N93" s="302" t="n"/>
      <c r="O93" s="302" t="n"/>
      <c r="P93" s="302" t="n"/>
      <c r="Q93" s="302" t="n"/>
      <c r="R93" s="302" t="n"/>
      <c r="S93" s="302" t="n"/>
      <c r="T93" s="302" t="n"/>
      <c r="U93" s="302" t="n"/>
      <c r="V93" s="302" t="n"/>
      <c r="W93" s="302" t="n"/>
      <c r="X93" s="302" t="n"/>
      <c r="Y93" s="302" t="n"/>
      <c r="Z93" s="302" t="n"/>
      <c r="AA93" s="302" t="n"/>
      <c r="AB93" s="302" t="n"/>
      <c r="AC93" s="302" t="n"/>
      <c r="AD93" s="302" t="n"/>
      <c r="AE93" s="302" t="n"/>
      <c r="AF93" s="302" t="n"/>
      <c r="AG93" s="302" t="n"/>
      <c r="AH93" s="302" t="n"/>
      <c r="AI93" s="302" t="n"/>
      <c r="AJ93" s="302" t="n"/>
      <c r="AK93" s="302" t="n"/>
      <c r="AL93" s="302" t="n"/>
      <c r="AM93" s="302" t="n"/>
      <c r="AN93" s="302" t="n"/>
      <c r="AO93" s="302" t="n"/>
      <c r="AP93" s="302" t="n"/>
      <c r="AQ93" s="302" t="n"/>
      <c r="AR93" s="302" t="n"/>
      <c r="AS93" s="302" t="n"/>
      <c r="AT93" s="302" t="n"/>
      <c r="AU93" s="302" t="n"/>
      <c r="AV93" s="302" t="n"/>
      <c r="AW93" s="302" t="n"/>
      <c r="AX93" s="302" t="n"/>
      <c r="AY93" s="302" t="n"/>
      <c r="AZ93" s="302" t="n"/>
      <c r="BA93" s="302" t="n"/>
      <c r="BB93" s="302" t="n"/>
      <c r="BC93" s="302" t="n"/>
      <c r="BD93" s="302" t="n"/>
      <c r="BE93" s="302" t="n"/>
      <c r="BF93" s="302" t="n"/>
      <c r="BG93" s="302" t="n"/>
      <c r="BH93" s="302" t="n"/>
      <c r="BI93" s="302" t="n"/>
      <c r="BJ93" s="302" t="n"/>
      <c r="BK93" s="302" t="n"/>
      <c r="BL93" s="302" t="n"/>
      <c r="BM93" s="302" t="n"/>
      <c r="BN93" s="302" t="n"/>
      <c r="BO93" s="302" t="n"/>
      <c r="BP93" s="302" t="n"/>
      <c r="BQ93" s="302" t="n"/>
      <c r="BR93" s="302" t="n"/>
      <c r="BS93" s="302" t="n"/>
      <c r="BT93" s="302" t="n"/>
      <c r="BU93" s="302" t="n"/>
      <c r="BV93" s="302" t="n"/>
      <c r="BW93" s="302" t="n"/>
      <c r="BX93" s="302" t="n"/>
      <c r="BY93" s="302" t="n"/>
      <c r="BZ93" s="302" t="n"/>
      <c r="CA93" s="302" t="n"/>
      <c r="CB93" s="302" t="n"/>
      <c r="CC93" s="302" t="n"/>
      <c r="CD93" s="302" t="n"/>
      <c r="CE93" s="302" t="n"/>
      <c r="CF93" s="302" t="n"/>
      <c r="CG93" s="302" t="n"/>
      <c r="CH93" s="302" t="n"/>
      <c r="CI93" s="302" t="n"/>
      <c r="CJ93" s="302" t="n"/>
      <c r="CK93" s="302" t="n"/>
      <c r="CL93" s="302" t="n"/>
      <c r="CM93" s="302" t="n"/>
      <c r="CN93" s="302" t="n"/>
      <c r="CO93" s="302" t="n"/>
      <c r="CP93" s="302" t="n"/>
      <c r="CQ93" s="302" t="n"/>
      <c r="CR93" s="302" t="n"/>
      <c r="CS93" s="302" t="n"/>
      <c r="CT93" s="302" t="n"/>
      <c r="CU93" s="302" t="n"/>
      <c r="CV93" s="302" t="n"/>
      <c r="CW93" s="302" t="n"/>
      <c r="CX93" s="302" t="n"/>
      <c r="CY93" s="302" t="n"/>
      <c r="CZ93" s="302" t="n"/>
      <c r="DA93" s="302" t="n"/>
      <c r="DB93" s="302" t="n"/>
      <c r="DC93" s="302" t="n"/>
      <c r="DD93" s="302" t="n"/>
      <c r="DE93" s="302" t="n"/>
      <c r="DF93" s="302" t="n"/>
      <c r="DG93" s="302" t="n"/>
      <c r="DH93" s="302" t="n"/>
      <c r="DI93" s="302" t="n"/>
      <c r="DJ93" s="302" t="n"/>
      <c r="DK93" s="302" t="n"/>
      <c r="DL93" s="302" t="n"/>
      <c r="DM93" s="302" t="n"/>
      <c r="DN93" s="302" t="n"/>
      <c r="DO93" s="302" t="n"/>
      <c r="DP93" s="302" t="n"/>
      <c r="DQ93" s="302" t="n"/>
      <c r="DR93" s="302" t="n"/>
      <c r="DS93" s="302" t="n"/>
      <c r="DT93" s="302" t="n"/>
      <c r="DU93" s="302" t="n"/>
      <c r="DV93" s="302" t="n"/>
      <c r="DW93" s="302" t="n"/>
      <c r="DX93" s="302" t="n"/>
      <c r="DY93" s="302" t="n"/>
      <c r="DZ93" s="302" t="n"/>
      <c r="EA93" s="302" t="n"/>
      <c r="EB93" s="302" t="n"/>
      <c r="EC93" s="302" t="n"/>
      <c r="ED93" s="302" t="n"/>
      <c r="EE93" s="302" t="n"/>
      <c r="EF93" s="302" t="n"/>
      <c r="EG93" s="302" t="n"/>
      <c r="EH93" s="302" t="n"/>
      <c r="EI93" s="302" t="n"/>
      <c r="EJ93" s="302" t="n"/>
      <c r="EK93" s="302" t="n"/>
      <c r="EL93" s="302" t="n"/>
      <c r="EM93" s="302" t="n"/>
      <c r="EN93" s="302" t="n"/>
      <c r="EO93" s="302" t="n"/>
      <c r="EP93" s="302" t="n"/>
      <c r="EQ93" s="302" t="n"/>
      <c r="ER93" s="302" t="n"/>
      <c r="ES93" s="302" t="n"/>
      <c r="ET93" s="302" t="n"/>
      <c r="EU93" s="302" t="n"/>
      <c r="EV93" s="302" t="n"/>
      <c r="EW93" s="302" t="n"/>
      <c r="EX93" s="302" t="n"/>
      <c r="EY93" s="302" t="n"/>
      <c r="EZ93" s="302" t="n"/>
      <c r="FA93" s="302" t="n"/>
      <c r="FB93" s="302" t="n"/>
      <c r="FC93" s="302" t="n"/>
      <c r="FD93" s="302" t="n"/>
      <c r="FE93" s="302" t="n"/>
      <c r="FF93" s="302" t="n"/>
      <c r="FG93" s="302" t="n"/>
      <c r="FH93" s="302" t="n"/>
      <c r="FI93" s="302" t="n"/>
      <c r="FJ93" s="302" t="n"/>
      <c r="FK93" s="302" t="n"/>
      <c r="FL93" s="302" t="n"/>
      <c r="FM93" s="302" t="n"/>
      <c r="FN93" s="302" t="n"/>
      <c r="FO93" s="302" t="n"/>
      <c r="FP93" s="302" t="n"/>
      <c r="FQ93" s="302" t="n"/>
      <c r="FR93" s="302" t="n"/>
      <c r="FS93" s="302" t="n"/>
      <c r="FT93" s="302" t="n"/>
      <c r="FU93" s="302" t="n"/>
      <c r="FV93" s="302" t="n"/>
      <c r="FW93" s="302" t="n"/>
      <c r="FX93" s="302" t="n"/>
      <c r="FY93" s="302" t="n"/>
      <c r="FZ93" s="302" t="n"/>
      <c r="GA93" s="302" t="n"/>
      <c r="GB93" s="302" t="n"/>
      <c r="GC93" s="302" t="n"/>
      <c r="GD93" s="302" t="n"/>
      <c r="GE93" s="302" t="n"/>
      <c r="GF93" s="302" t="n"/>
      <c r="GG93" s="302" t="n"/>
      <c r="GH93" s="302" t="n"/>
      <c r="GI93" s="302" t="n"/>
      <c r="GJ93" s="302" t="n"/>
      <c r="GK93" s="302" t="n"/>
      <c r="GL93" s="302" t="n"/>
      <c r="GM93" s="302" t="n"/>
      <c r="GN93" s="302" t="n"/>
      <c r="GO93" s="302" t="n"/>
      <c r="GP93" s="302" t="n"/>
      <c r="GQ93" s="302" t="n"/>
      <c r="GR93" s="324" t="n"/>
      <c r="GS93" s="72" t="n"/>
      <c r="GT93" s="72" t="n"/>
      <c r="GU93" s="72" t="n"/>
    </row>
    <row r="94" ht="15.75" customHeight="1" s="371">
      <c r="A94" s="295">
        <f>IF(PRESUPUESTO!A110="","",PRESUPUESTO!A110)</f>
        <v/>
      </c>
      <c r="B94" s="63">
        <f>PRESUPUESTO!A48</f>
        <v/>
      </c>
      <c r="C94" s="63">
        <f>PRESUPUESTO!A102</f>
        <v/>
      </c>
      <c r="D94" s="42">
        <f>IF(PRESUPUESTO!B110="","",PRESUPUESTO!B110)</f>
        <v/>
      </c>
      <c r="E94" s="298">
        <f>IF(PRESUPUESTO!G110="",0,PRESUPUESTO!G110)</f>
        <v/>
      </c>
      <c r="F94" s="299" t="n">
        <v>46497</v>
      </c>
      <c r="G94" s="299" t="n">
        <v>46675</v>
      </c>
      <c r="H94" s="295">
        <f>IF(OR(F94="",G94=""),"",G94-F94+1)</f>
        <v/>
      </c>
      <c r="I94" s="300" t="n">
        <v>0</v>
      </c>
      <c r="J94" s="301" t="inlineStr">
        <is>
          <t>Planeado</t>
        </is>
      </c>
      <c r="K94" s="302" t="n"/>
      <c r="L94" s="302" t="n"/>
      <c r="M94" s="302" t="n"/>
      <c r="N94" s="302" t="n"/>
      <c r="O94" s="302" t="n"/>
      <c r="P94" s="302" t="n"/>
      <c r="Q94" s="302" t="n"/>
      <c r="R94" s="302" t="n"/>
      <c r="S94" s="302" t="n"/>
      <c r="T94" s="302" t="n"/>
      <c r="U94" s="302" t="n"/>
      <c r="V94" s="302" t="n"/>
      <c r="W94" s="302" t="n"/>
      <c r="X94" s="302" t="n"/>
      <c r="Y94" s="302" t="n"/>
      <c r="Z94" s="302" t="n"/>
      <c r="AA94" s="302" t="n"/>
      <c r="AB94" s="302" t="n"/>
      <c r="AC94" s="302" t="n"/>
      <c r="AD94" s="302" t="n"/>
      <c r="AE94" s="302" t="n"/>
      <c r="AF94" s="302" t="n"/>
      <c r="AG94" s="302" t="n"/>
      <c r="AH94" s="302" t="n"/>
      <c r="AI94" s="302" t="n"/>
      <c r="AJ94" s="302" t="n"/>
      <c r="AK94" s="302" t="n"/>
      <c r="AL94" s="302" t="n"/>
      <c r="AM94" s="302" t="n"/>
      <c r="AN94" s="302" t="n"/>
      <c r="AO94" s="302" t="n"/>
      <c r="AP94" s="302" t="n"/>
      <c r="AQ94" s="302" t="n"/>
      <c r="AR94" s="302" t="n"/>
      <c r="AS94" s="302" t="n"/>
      <c r="AT94" s="302" t="n"/>
      <c r="AU94" s="302" t="n"/>
      <c r="AV94" s="302" t="n"/>
      <c r="AW94" s="302" t="n"/>
      <c r="AX94" s="302" t="n"/>
      <c r="AY94" s="302" t="n"/>
      <c r="AZ94" s="302" t="n"/>
      <c r="BA94" s="302" t="n"/>
      <c r="BB94" s="302" t="n"/>
      <c r="BC94" s="302" t="n"/>
      <c r="BD94" s="302" t="n"/>
      <c r="BE94" s="302" t="n"/>
      <c r="BF94" s="302" t="n"/>
      <c r="BG94" s="302" t="n"/>
      <c r="BH94" s="302" t="n"/>
      <c r="BI94" s="302" t="n"/>
      <c r="BJ94" s="302" t="n"/>
      <c r="BK94" s="302" t="n"/>
      <c r="BL94" s="302" t="n"/>
      <c r="BM94" s="302" t="n"/>
      <c r="BN94" s="302" t="n"/>
      <c r="BO94" s="302" t="n"/>
      <c r="BP94" s="302" t="n"/>
      <c r="BQ94" s="302" t="n"/>
      <c r="BR94" s="302" t="n"/>
      <c r="BS94" s="302" t="n"/>
      <c r="BT94" s="302" t="n"/>
      <c r="BU94" s="302" t="n"/>
      <c r="BV94" s="302" t="n"/>
      <c r="BW94" s="302" t="n"/>
      <c r="BX94" s="302" t="n"/>
      <c r="BY94" s="302" t="n"/>
      <c r="BZ94" s="302" t="n"/>
      <c r="CA94" s="302" t="n"/>
      <c r="CB94" s="302" t="n"/>
      <c r="CC94" s="302" t="n"/>
      <c r="CD94" s="302" t="n"/>
      <c r="CE94" s="302" t="n"/>
      <c r="CF94" s="302" t="n"/>
      <c r="CG94" s="302" t="n"/>
      <c r="CH94" s="302" t="n"/>
      <c r="CI94" s="302" t="n"/>
      <c r="CJ94" s="302" t="n"/>
      <c r="CK94" s="302" t="n"/>
      <c r="CL94" s="302" t="n"/>
      <c r="CM94" s="302" t="n"/>
      <c r="CN94" s="302" t="n"/>
      <c r="CO94" s="302" t="n"/>
      <c r="CP94" s="302" t="n"/>
      <c r="CQ94" s="302" t="n"/>
      <c r="CR94" s="302" t="n"/>
      <c r="CS94" s="302" t="n"/>
      <c r="CT94" s="302" t="n"/>
      <c r="CU94" s="302" t="n"/>
      <c r="CV94" s="302" t="n"/>
      <c r="CW94" s="302" t="n"/>
      <c r="CX94" s="302" t="n"/>
      <c r="CY94" s="302" t="n"/>
      <c r="CZ94" s="302" t="n"/>
      <c r="DA94" s="302" t="n"/>
      <c r="DB94" s="302" t="n"/>
      <c r="DC94" s="302" t="n"/>
      <c r="DD94" s="302" t="n"/>
      <c r="DE94" s="302" t="n"/>
      <c r="DF94" s="302" t="n"/>
      <c r="DG94" s="302" t="n"/>
      <c r="DH94" s="302" t="n"/>
      <c r="DI94" s="302" t="n"/>
      <c r="DJ94" s="302" t="n"/>
      <c r="DK94" s="302" t="n"/>
      <c r="DL94" s="302" t="n"/>
      <c r="DM94" s="302" t="n"/>
      <c r="DN94" s="302" t="n"/>
      <c r="DO94" s="302" t="n"/>
      <c r="DP94" s="302" t="n"/>
      <c r="DQ94" s="302" t="n"/>
      <c r="DR94" s="302" t="n"/>
      <c r="DS94" s="302" t="n"/>
      <c r="DT94" s="302" t="n"/>
      <c r="DU94" s="302" t="n"/>
      <c r="DV94" s="302" t="n"/>
      <c r="DW94" s="302" t="n"/>
      <c r="DX94" s="302" t="n"/>
      <c r="DY94" s="302" t="n"/>
      <c r="DZ94" s="302" t="n"/>
      <c r="EA94" s="302" t="n"/>
      <c r="EB94" s="302" t="n"/>
      <c r="EC94" s="302" t="n"/>
      <c r="ED94" s="302" t="n"/>
      <c r="EE94" s="302" t="n"/>
      <c r="EF94" s="302" t="n"/>
      <c r="EG94" s="302" t="n"/>
      <c r="EH94" s="302" t="n"/>
      <c r="EI94" s="302" t="n"/>
      <c r="EJ94" s="302" t="n"/>
      <c r="EK94" s="302" t="n"/>
      <c r="EL94" s="302" t="n"/>
      <c r="EM94" s="302" t="n"/>
      <c r="EN94" s="302" t="n"/>
      <c r="EO94" s="302" t="n"/>
      <c r="EP94" s="302" t="n"/>
      <c r="EQ94" s="302" t="n"/>
      <c r="ER94" s="302" t="n"/>
      <c r="ES94" s="302" t="n"/>
      <c r="ET94" s="302" t="n"/>
      <c r="EU94" s="302" t="n"/>
      <c r="EV94" s="302" t="n"/>
      <c r="EW94" s="302" t="n"/>
      <c r="EX94" s="302" t="n"/>
      <c r="EY94" s="302" t="n"/>
      <c r="EZ94" s="302" t="n"/>
      <c r="FA94" s="302" t="n"/>
      <c r="FB94" s="302" t="n"/>
      <c r="FC94" s="302" t="n"/>
      <c r="FD94" s="302" t="n"/>
      <c r="FE94" s="302" t="n"/>
      <c r="FF94" s="302" t="n"/>
      <c r="FG94" s="302" t="n"/>
      <c r="FH94" s="302" t="n"/>
      <c r="FI94" s="302" t="n"/>
      <c r="FJ94" s="302" t="n"/>
      <c r="FK94" s="302" t="n"/>
      <c r="FL94" s="302" t="n"/>
      <c r="FM94" s="302" t="n"/>
      <c r="FN94" s="302" t="n"/>
      <c r="FO94" s="302" t="n"/>
      <c r="FP94" s="302" t="n"/>
      <c r="FQ94" s="302" t="n"/>
      <c r="FR94" s="302" t="n"/>
      <c r="FS94" s="302" t="n"/>
      <c r="FT94" s="302" t="n"/>
      <c r="FU94" s="302" t="n"/>
      <c r="FV94" s="302" t="n"/>
      <c r="FW94" s="302" t="n"/>
      <c r="FX94" s="302" t="n"/>
      <c r="FY94" s="302" t="n"/>
      <c r="FZ94" s="302" t="n"/>
      <c r="GA94" s="302" t="n"/>
      <c r="GB94" s="302" t="n"/>
      <c r="GC94" s="302" t="n"/>
      <c r="GD94" s="302" t="n"/>
      <c r="GE94" s="302" t="n"/>
      <c r="GF94" s="302" t="n"/>
      <c r="GG94" s="302" t="n"/>
      <c r="GH94" s="302" t="n"/>
      <c r="GI94" s="302" t="n"/>
      <c r="GJ94" s="302" t="n"/>
      <c r="GK94" s="302" t="n"/>
      <c r="GL94" s="302" t="n"/>
      <c r="GM94" s="302" t="n"/>
      <c r="GN94" s="302" t="n"/>
      <c r="GO94" s="302" t="n"/>
      <c r="GP94" s="302" t="n"/>
      <c r="GQ94" s="302" t="n"/>
      <c r="GR94" s="324" t="n"/>
      <c r="GS94" s="72" t="n"/>
      <c r="GT94" s="72" t="n"/>
      <c r="GU94" s="72" t="n"/>
    </row>
    <row r="95" ht="15.75" customHeight="1" s="371">
      <c r="A95" s="295">
        <f>IF(PRESUPUESTO!A111="","",PRESUPUESTO!A111)</f>
        <v/>
      </c>
      <c r="B95" s="63">
        <f>PRESUPUESTO!A48</f>
        <v/>
      </c>
      <c r="C95" s="63">
        <f>PRESUPUESTO!A102</f>
        <v/>
      </c>
      <c r="D95" s="42">
        <f>IF(PRESUPUESTO!B111="","",PRESUPUESTO!B111)</f>
        <v/>
      </c>
      <c r="E95" s="298">
        <f>IF(PRESUPUESTO!G111="",0,PRESUPUESTO!G111)</f>
        <v/>
      </c>
      <c r="F95" s="299" t="n">
        <v>46500</v>
      </c>
      <c r="G95" s="299" t="n">
        <v>46680</v>
      </c>
      <c r="H95" s="295">
        <f>IF(OR(F95="",G95=""),"",G95-F95+1)</f>
        <v/>
      </c>
      <c r="I95" s="300" t="n">
        <v>0</v>
      </c>
      <c r="J95" s="301" t="inlineStr">
        <is>
          <t>Planeado</t>
        </is>
      </c>
      <c r="K95" s="302" t="n"/>
      <c r="L95" s="302" t="n"/>
      <c r="M95" s="302" t="n"/>
      <c r="N95" s="302" t="n"/>
      <c r="O95" s="302" t="n"/>
      <c r="P95" s="302" t="n"/>
      <c r="Q95" s="302" t="n"/>
      <c r="R95" s="302" t="n"/>
      <c r="S95" s="302" t="n"/>
      <c r="T95" s="302" t="n"/>
      <c r="U95" s="302" t="n"/>
      <c r="V95" s="302" t="n"/>
      <c r="W95" s="302" t="n"/>
      <c r="X95" s="302" t="n"/>
      <c r="Y95" s="302" t="n"/>
      <c r="Z95" s="302" t="n"/>
      <c r="AA95" s="302" t="n"/>
      <c r="AB95" s="302" t="n"/>
      <c r="AC95" s="302" t="n"/>
      <c r="AD95" s="302" t="n"/>
      <c r="AE95" s="302" t="n"/>
      <c r="AF95" s="302" t="n"/>
      <c r="AG95" s="302" t="n"/>
      <c r="AH95" s="302" t="n"/>
      <c r="AI95" s="302" t="n"/>
      <c r="AJ95" s="302" t="n"/>
      <c r="AK95" s="302" t="n"/>
      <c r="AL95" s="302" t="n"/>
      <c r="AM95" s="302" t="n"/>
      <c r="AN95" s="302" t="n"/>
      <c r="AO95" s="302" t="n"/>
      <c r="AP95" s="302" t="n"/>
      <c r="AQ95" s="302" t="n"/>
      <c r="AR95" s="302" t="n"/>
      <c r="AS95" s="302" t="n"/>
      <c r="AT95" s="302" t="n"/>
      <c r="AU95" s="302" t="n"/>
      <c r="AV95" s="302" t="n"/>
      <c r="AW95" s="302" t="n"/>
      <c r="AX95" s="302" t="n"/>
      <c r="AY95" s="302" t="n"/>
      <c r="AZ95" s="302" t="n"/>
      <c r="BA95" s="302" t="n"/>
      <c r="BB95" s="302" t="n"/>
      <c r="BC95" s="302" t="n"/>
      <c r="BD95" s="302" t="n"/>
      <c r="BE95" s="302" t="n"/>
      <c r="BF95" s="302" t="n"/>
      <c r="BG95" s="302" t="n"/>
      <c r="BH95" s="302" t="n"/>
      <c r="BI95" s="302" t="n"/>
      <c r="BJ95" s="302" t="n"/>
      <c r="BK95" s="302" t="n"/>
      <c r="BL95" s="302" t="n"/>
      <c r="BM95" s="302" t="n"/>
      <c r="BN95" s="302" t="n"/>
      <c r="BO95" s="302" t="n"/>
      <c r="BP95" s="302" t="n"/>
      <c r="BQ95" s="302" t="n"/>
      <c r="BR95" s="302" t="n"/>
      <c r="BS95" s="302" t="n"/>
      <c r="BT95" s="302" t="n"/>
      <c r="BU95" s="302" t="n"/>
      <c r="BV95" s="302" t="n"/>
      <c r="BW95" s="302" t="n"/>
      <c r="BX95" s="302" t="n"/>
      <c r="BY95" s="302" t="n"/>
      <c r="BZ95" s="302" t="n"/>
      <c r="CA95" s="302" t="n"/>
      <c r="CB95" s="302" t="n"/>
      <c r="CC95" s="302" t="n"/>
      <c r="CD95" s="302" t="n"/>
      <c r="CE95" s="302" t="n"/>
      <c r="CF95" s="302" t="n"/>
      <c r="CG95" s="302" t="n"/>
      <c r="CH95" s="302" t="n"/>
      <c r="CI95" s="302" t="n"/>
      <c r="CJ95" s="302" t="n"/>
      <c r="CK95" s="302" t="n"/>
      <c r="CL95" s="302" t="n"/>
      <c r="CM95" s="302" t="n"/>
      <c r="CN95" s="302" t="n"/>
      <c r="CO95" s="302" t="n"/>
      <c r="CP95" s="302" t="n"/>
      <c r="CQ95" s="302" t="n"/>
      <c r="CR95" s="302" t="n"/>
      <c r="CS95" s="302" t="n"/>
      <c r="CT95" s="302" t="n"/>
      <c r="CU95" s="302" t="n"/>
      <c r="CV95" s="302" t="n"/>
      <c r="CW95" s="302" t="n"/>
      <c r="CX95" s="302" t="n"/>
      <c r="CY95" s="302" t="n"/>
      <c r="CZ95" s="302" t="n"/>
      <c r="DA95" s="302" t="n"/>
      <c r="DB95" s="302" t="n"/>
      <c r="DC95" s="302" t="n"/>
      <c r="DD95" s="302" t="n"/>
      <c r="DE95" s="302" t="n"/>
      <c r="DF95" s="302" t="n"/>
      <c r="DG95" s="302" t="n"/>
      <c r="DH95" s="302" t="n"/>
      <c r="DI95" s="302" t="n"/>
      <c r="DJ95" s="302" t="n"/>
      <c r="DK95" s="302" t="n"/>
      <c r="DL95" s="302" t="n"/>
      <c r="DM95" s="302" t="n"/>
      <c r="DN95" s="302" t="n"/>
      <c r="DO95" s="302" t="n"/>
      <c r="DP95" s="302" t="n"/>
      <c r="DQ95" s="302" t="n"/>
      <c r="DR95" s="302" t="n"/>
      <c r="DS95" s="302" t="n"/>
      <c r="DT95" s="302" t="n"/>
      <c r="DU95" s="302" t="n"/>
      <c r="DV95" s="302" t="n"/>
      <c r="DW95" s="302" t="n"/>
      <c r="DX95" s="302" t="n"/>
      <c r="DY95" s="302" t="n"/>
      <c r="DZ95" s="302" t="n"/>
      <c r="EA95" s="302" t="n"/>
      <c r="EB95" s="302" t="n"/>
      <c r="EC95" s="302" t="n"/>
      <c r="ED95" s="302" t="n"/>
      <c r="EE95" s="302" t="n"/>
      <c r="EF95" s="302" t="n"/>
      <c r="EG95" s="302" t="n"/>
      <c r="EH95" s="302" t="n"/>
      <c r="EI95" s="302" t="n"/>
      <c r="EJ95" s="302" t="n"/>
      <c r="EK95" s="302" t="n"/>
      <c r="EL95" s="302" t="n"/>
      <c r="EM95" s="302" t="n"/>
      <c r="EN95" s="302" t="n"/>
      <c r="EO95" s="302" t="n"/>
      <c r="EP95" s="302" t="n"/>
      <c r="EQ95" s="302" t="n"/>
      <c r="ER95" s="302" t="n"/>
      <c r="ES95" s="302" t="n"/>
      <c r="ET95" s="302" t="n"/>
      <c r="EU95" s="302" t="n"/>
      <c r="EV95" s="302" t="n"/>
      <c r="EW95" s="302" t="n"/>
      <c r="EX95" s="302" t="n"/>
      <c r="EY95" s="302" t="n"/>
      <c r="EZ95" s="302" t="n"/>
      <c r="FA95" s="302" t="n"/>
      <c r="FB95" s="302" t="n"/>
      <c r="FC95" s="302" t="n"/>
      <c r="FD95" s="302" t="n"/>
      <c r="FE95" s="302" t="n"/>
      <c r="FF95" s="302" t="n"/>
      <c r="FG95" s="302" t="n"/>
      <c r="FH95" s="302" t="n"/>
      <c r="FI95" s="302" t="n"/>
      <c r="FJ95" s="302" t="n"/>
      <c r="FK95" s="302" t="n"/>
      <c r="FL95" s="302" t="n"/>
      <c r="FM95" s="302" t="n"/>
      <c r="FN95" s="302" t="n"/>
      <c r="FO95" s="302" t="n"/>
      <c r="FP95" s="302" t="n"/>
      <c r="FQ95" s="302" t="n"/>
      <c r="FR95" s="302" t="n"/>
      <c r="FS95" s="302" t="n"/>
      <c r="FT95" s="302" t="n"/>
      <c r="FU95" s="302" t="n"/>
      <c r="FV95" s="302" t="n"/>
      <c r="FW95" s="302" t="n"/>
      <c r="FX95" s="302" t="n"/>
      <c r="FY95" s="302" t="n"/>
      <c r="FZ95" s="302" t="n"/>
      <c r="GA95" s="302" t="n"/>
      <c r="GB95" s="302" t="n"/>
      <c r="GC95" s="302" t="n"/>
      <c r="GD95" s="302" t="n"/>
      <c r="GE95" s="302" t="n"/>
      <c r="GF95" s="302" t="n"/>
      <c r="GG95" s="302" t="n"/>
      <c r="GH95" s="302" t="n"/>
      <c r="GI95" s="302" t="n"/>
      <c r="GJ95" s="302" t="n"/>
      <c r="GK95" s="302" t="n"/>
      <c r="GL95" s="302" t="n"/>
      <c r="GM95" s="302" t="n"/>
      <c r="GN95" s="302" t="n"/>
      <c r="GO95" s="302" t="n"/>
      <c r="GP95" s="302" t="n"/>
      <c r="GQ95" s="302" t="n"/>
      <c r="GR95" s="324" t="n"/>
      <c r="GS95" s="72" t="n"/>
      <c r="GT95" s="72" t="n"/>
      <c r="GU95" s="72" t="n"/>
    </row>
    <row r="96" ht="15.75" customHeight="1" s="371">
      <c r="A96" s="295">
        <f>IF(PRESUPUESTO!A112="","",PRESUPUESTO!A112)</f>
        <v/>
      </c>
      <c r="B96" s="63">
        <f>PRESUPUESTO!A48</f>
        <v/>
      </c>
      <c r="C96" s="63">
        <f>PRESUPUESTO!A102</f>
        <v/>
      </c>
      <c r="D96" s="42">
        <f>IF(PRESUPUESTO!B112="","",PRESUPUESTO!B112)</f>
        <v/>
      </c>
      <c r="E96" s="298">
        <f>IF(PRESUPUESTO!G112="",0,PRESUPUESTO!G112)</f>
        <v/>
      </c>
      <c r="F96" s="299" t="n">
        <v>46503</v>
      </c>
      <c r="G96" s="299" t="n">
        <v>46685</v>
      </c>
      <c r="H96" s="295">
        <f>IF(OR(F96="",G96=""),"",G96-F96+1)</f>
        <v/>
      </c>
      <c r="I96" s="300" t="n">
        <v>0</v>
      </c>
      <c r="J96" s="301" t="inlineStr">
        <is>
          <t>Planeado</t>
        </is>
      </c>
      <c r="K96" s="302" t="n"/>
      <c r="L96" s="302" t="n"/>
      <c r="M96" s="302" t="n"/>
      <c r="N96" s="302" t="n"/>
      <c r="O96" s="302" t="n"/>
      <c r="P96" s="302" t="n"/>
      <c r="Q96" s="302" t="n"/>
      <c r="R96" s="302" t="n"/>
      <c r="S96" s="302" t="n"/>
      <c r="T96" s="302" t="n"/>
      <c r="U96" s="302" t="n"/>
      <c r="V96" s="302" t="n"/>
      <c r="W96" s="302" t="n"/>
      <c r="X96" s="302" t="n"/>
      <c r="Y96" s="302" t="n"/>
      <c r="Z96" s="302" t="n"/>
      <c r="AA96" s="302" t="n"/>
      <c r="AB96" s="302" t="n"/>
      <c r="AC96" s="302" t="n"/>
      <c r="AD96" s="302" t="n"/>
      <c r="AE96" s="302" t="n"/>
      <c r="AF96" s="302" t="n"/>
      <c r="AG96" s="302" t="n"/>
      <c r="AH96" s="302" t="n"/>
      <c r="AI96" s="302" t="n"/>
      <c r="AJ96" s="302" t="n"/>
      <c r="AK96" s="302" t="n"/>
      <c r="AL96" s="302" t="n"/>
      <c r="AM96" s="302" t="n"/>
      <c r="AN96" s="302" t="n"/>
      <c r="AO96" s="302" t="n"/>
      <c r="AP96" s="302" t="n"/>
      <c r="AQ96" s="302" t="n"/>
      <c r="AR96" s="302" t="n"/>
      <c r="AS96" s="302" t="n"/>
      <c r="AT96" s="302" t="n"/>
      <c r="AU96" s="302" t="n"/>
      <c r="AV96" s="302" t="n"/>
      <c r="AW96" s="302" t="n"/>
      <c r="AX96" s="302" t="n"/>
      <c r="AY96" s="302" t="n"/>
      <c r="AZ96" s="302" t="n"/>
      <c r="BA96" s="302" t="n"/>
      <c r="BB96" s="302" t="n"/>
      <c r="BC96" s="302" t="n"/>
      <c r="BD96" s="302" t="n"/>
      <c r="BE96" s="302" t="n"/>
      <c r="BF96" s="302" t="n"/>
      <c r="BG96" s="302" t="n"/>
      <c r="BH96" s="302" t="n"/>
      <c r="BI96" s="302" t="n"/>
      <c r="BJ96" s="302" t="n"/>
      <c r="BK96" s="302" t="n"/>
      <c r="BL96" s="302" t="n"/>
      <c r="BM96" s="302" t="n"/>
      <c r="BN96" s="302" t="n"/>
      <c r="BO96" s="302" t="n"/>
      <c r="BP96" s="302" t="n"/>
      <c r="BQ96" s="302" t="n"/>
      <c r="BR96" s="302" t="n"/>
      <c r="BS96" s="302" t="n"/>
      <c r="BT96" s="302" t="n"/>
      <c r="BU96" s="302" t="n"/>
      <c r="BV96" s="302" t="n"/>
      <c r="BW96" s="302" t="n"/>
      <c r="BX96" s="302" t="n"/>
      <c r="BY96" s="302" t="n"/>
      <c r="BZ96" s="302" t="n"/>
      <c r="CA96" s="302" t="n"/>
      <c r="CB96" s="302" t="n"/>
      <c r="CC96" s="302" t="n"/>
      <c r="CD96" s="302" t="n"/>
      <c r="CE96" s="302" t="n"/>
      <c r="CF96" s="302" t="n"/>
      <c r="CG96" s="302" t="n"/>
      <c r="CH96" s="302" t="n"/>
      <c r="CI96" s="302" t="n"/>
      <c r="CJ96" s="302" t="n"/>
      <c r="CK96" s="302" t="n"/>
      <c r="CL96" s="302" t="n"/>
      <c r="CM96" s="302" t="n"/>
      <c r="CN96" s="302" t="n"/>
      <c r="CO96" s="302" t="n"/>
      <c r="CP96" s="302" t="n"/>
      <c r="CQ96" s="302" t="n"/>
      <c r="CR96" s="302" t="n"/>
      <c r="CS96" s="302" t="n"/>
      <c r="CT96" s="302" t="n"/>
      <c r="CU96" s="302" t="n"/>
      <c r="CV96" s="302" t="n"/>
      <c r="CW96" s="302" t="n"/>
      <c r="CX96" s="302" t="n"/>
      <c r="CY96" s="302" t="n"/>
      <c r="CZ96" s="302" t="n"/>
      <c r="DA96" s="302" t="n"/>
      <c r="DB96" s="302" t="n"/>
      <c r="DC96" s="302" t="n"/>
      <c r="DD96" s="302" t="n"/>
      <c r="DE96" s="302" t="n"/>
      <c r="DF96" s="302" t="n"/>
      <c r="DG96" s="302" t="n"/>
      <c r="DH96" s="302" t="n"/>
      <c r="DI96" s="302" t="n"/>
      <c r="DJ96" s="302" t="n"/>
      <c r="DK96" s="302" t="n"/>
      <c r="DL96" s="302" t="n"/>
      <c r="DM96" s="302" t="n"/>
      <c r="DN96" s="302" t="n"/>
      <c r="DO96" s="302" t="n"/>
      <c r="DP96" s="302" t="n"/>
      <c r="DQ96" s="302" t="n"/>
      <c r="DR96" s="302" t="n"/>
      <c r="DS96" s="302" t="n"/>
      <c r="DT96" s="302" t="n"/>
      <c r="DU96" s="302" t="n"/>
      <c r="DV96" s="302" t="n"/>
      <c r="DW96" s="302" t="n"/>
      <c r="DX96" s="302" t="n"/>
      <c r="DY96" s="302" t="n"/>
      <c r="DZ96" s="302" t="n"/>
      <c r="EA96" s="302" t="n"/>
      <c r="EB96" s="302" t="n"/>
      <c r="EC96" s="302" t="n"/>
      <c r="ED96" s="302" t="n"/>
      <c r="EE96" s="302" t="n"/>
      <c r="EF96" s="302" t="n"/>
      <c r="EG96" s="302" t="n"/>
      <c r="EH96" s="302" t="n"/>
      <c r="EI96" s="302" t="n"/>
      <c r="EJ96" s="302" t="n"/>
      <c r="EK96" s="302" t="n"/>
      <c r="EL96" s="302" t="n"/>
      <c r="EM96" s="302" t="n"/>
      <c r="EN96" s="302" t="n"/>
      <c r="EO96" s="302" t="n"/>
      <c r="EP96" s="302" t="n"/>
      <c r="EQ96" s="302" t="n"/>
      <c r="ER96" s="302" t="n"/>
      <c r="ES96" s="302" t="n"/>
      <c r="ET96" s="302" t="n"/>
      <c r="EU96" s="302" t="n"/>
      <c r="EV96" s="302" t="n"/>
      <c r="EW96" s="302" t="n"/>
      <c r="EX96" s="302" t="n"/>
      <c r="EY96" s="302" t="n"/>
      <c r="EZ96" s="302" t="n"/>
      <c r="FA96" s="302" t="n"/>
      <c r="FB96" s="302" t="n"/>
      <c r="FC96" s="302" t="n"/>
      <c r="FD96" s="302" t="n"/>
      <c r="FE96" s="302" t="n"/>
      <c r="FF96" s="302" t="n"/>
      <c r="FG96" s="302" t="n"/>
      <c r="FH96" s="302" t="n"/>
      <c r="FI96" s="302" t="n"/>
      <c r="FJ96" s="302" t="n"/>
      <c r="FK96" s="302" t="n"/>
      <c r="FL96" s="302" t="n"/>
      <c r="FM96" s="302" t="n"/>
      <c r="FN96" s="302" t="n"/>
      <c r="FO96" s="302" t="n"/>
      <c r="FP96" s="302" t="n"/>
      <c r="FQ96" s="302" t="n"/>
      <c r="FR96" s="302" t="n"/>
      <c r="FS96" s="302" t="n"/>
      <c r="FT96" s="302" t="n"/>
      <c r="FU96" s="302" t="n"/>
      <c r="FV96" s="302" t="n"/>
      <c r="FW96" s="302" t="n"/>
      <c r="FX96" s="302" t="n"/>
      <c r="FY96" s="302" t="n"/>
      <c r="FZ96" s="302" t="n"/>
      <c r="GA96" s="302" t="n"/>
      <c r="GB96" s="302" t="n"/>
      <c r="GC96" s="302" t="n"/>
      <c r="GD96" s="302" t="n"/>
      <c r="GE96" s="302" t="n"/>
      <c r="GF96" s="302" t="n"/>
      <c r="GG96" s="302" t="n"/>
      <c r="GH96" s="302" t="n"/>
      <c r="GI96" s="302" t="n"/>
      <c r="GJ96" s="302" t="n"/>
      <c r="GK96" s="302" t="n"/>
      <c r="GL96" s="302" t="n"/>
      <c r="GM96" s="302" t="n"/>
      <c r="GN96" s="302" t="n"/>
      <c r="GO96" s="302" t="n"/>
      <c r="GP96" s="302" t="n"/>
      <c r="GQ96" s="302" t="n"/>
      <c r="GR96" s="324" t="n"/>
      <c r="GS96" s="72" t="n"/>
      <c r="GT96" s="72" t="n"/>
      <c r="GU96" s="72" t="n"/>
    </row>
    <row r="97" ht="15.75" customHeight="1" s="371">
      <c r="A97" s="295">
        <f>IF(PRESUPUESTO!A113="","",PRESUPUESTO!A113)</f>
        <v/>
      </c>
      <c r="B97" s="63">
        <f>PRESUPUESTO!A48</f>
        <v/>
      </c>
      <c r="C97" s="63">
        <f>PRESUPUESTO!A102</f>
        <v/>
      </c>
      <c r="D97" s="42">
        <f>IF(PRESUPUESTO!B113="","",PRESUPUESTO!B113)</f>
        <v/>
      </c>
      <c r="E97" s="298">
        <f>IF(PRESUPUESTO!G113="",0,PRESUPUESTO!G113)</f>
        <v/>
      </c>
      <c r="F97" s="299" t="n">
        <v>46506</v>
      </c>
      <c r="G97" s="299" t="n">
        <v>46690</v>
      </c>
      <c r="H97" s="295">
        <f>IF(OR(F97="",G97=""),"",G97-F97+1)</f>
        <v/>
      </c>
      <c r="I97" s="300" t="n">
        <v>0</v>
      </c>
      <c r="J97" s="301" t="inlineStr">
        <is>
          <t>Planeado</t>
        </is>
      </c>
      <c r="K97" s="302" t="n"/>
      <c r="L97" s="302" t="n"/>
      <c r="M97" s="302" t="n"/>
      <c r="N97" s="302" t="n"/>
      <c r="O97" s="302" t="n"/>
      <c r="P97" s="302" t="n"/>
      <c r="Q97" s="302" t="n"/>
      <c r="R97" s="302" t="n"/>
      <c r="S97" s="302" t="n"/>
      <c r="T97" s="302" t="n"/>
      <c r="U97" s="302" t="n"/>
      <c r="V97" s="302" t="n"/>
      <c r="W97" s="302" t="n"/>
      <c r="X97" s="302" t="n"/>
      <c r="Y97" s="302" t="n"/>
      <c r="Z97" s="302" t="n"/>
      <c r="AA97" s="302" t="n"/>
      <c r="AB97" s="302" t="n"/>
      <c r="AC97" s="302" t="n"/>
      <c r="AD97" s="302" t="n"/>
      <c r="AE97" s="302" t="n"/>
      <c r="AF97" s="302" t="n"/>
      <c r="AG97" s="302" t="n"/>
      <c r="AH97" s="302" t="n"/>
      <c r="AI97" s="302" t="n"/>
      <c r="AJ97" s="302" t="n"/>
      <c r="AK97" s="302" t="n"/>
      <c r="AL97" s="302" t="n"/>
      <c r="AM97" s="302" t="n"/>
      <c r="AN97" s="302" t="n"/>
      <c r="AO97" s="302" t="n"/>
      <c r="AP97" s="302" t="n"/>
      <c r="AQ97" s="302" t="n"/>
      <c r="AR97" s="302" t="n"/>
      <c r="AS97" s="302" t="n"/>
      <c r="AT97" s="302" t="n"/>
      <c r="AU97" s="302" t="n"/>
      <c r="AV97" s="302" t="n"/>
      <c r="AW97" s="302" t="n"/>
      <c r="AX97" s="302" t="n"/>
      <c r="AY97" s="302" t="n"/>
      <c r="AZ97" s="302" t="n"/>
      <c r="BA97" s="302" t="n"/>
      <c r="BB97" s="302" t="n"/>
      <c r="BC97" s="302" t="n"/>
      <c r="BD97" s="302" t="n"/>
      <c r="BE97" s="302" t="n"/>
      <c r="BF97" s="302" t="n"/>
      <c r="BG97" s="302" t="n"/>
      <c r="BH97" s="302" t="n"/>
      <c r="BI97" s="302" t="n"/>
      <c r="BJ97" s="302" t="n"/>
      <c r="BK97" s="302" t="n"/>
      <c r="BL97" s="302" t="n"/>
      <c r="BM97" s="302" t="n"/>
      <c r="BN97" s="302" t="n"/>
      <c r="BO97" s="302" t="n"/>
      <c r="BP97" s="302" t="n"/>
      <c r="BQ97" s="302" t="n"/>
      <c r="BR97" s="302" t="n"/>
      <c r="BS97" s="302" t="n"/>
      <c r="BT97" s="302" t="n"/>
      <c r="BU97" s="302" t="n"/>
      <c r="BV97" s="302" t="n"/>
      <c r="BW97" s="302" t="n"/>
      <c r="BX97" s="302" t="n"/>
      <c r="BY97" s="302" t="n"/>
      <c r="BZ97" s="302" t="n"/>
      <c r="CA97" s="302" t="n"/>
      <c r="CB97" s="302" t="n"/>
      <c r="CC97" s="302" t="n"/>
      <c r="CD97" s="302" t="n"/>
      <c r="CE97" s="302" t="n"/>
      <c r="CF97" s="302" t="n"/>
      <c r="CG97" s="302" t="n"/>
      <c r="CH97" s="302" t="n"/>
      <c r="CI97" s="302" t="n"/>
      <c r="CJ97" s="302" t="n"/>
      <c r="CK97" s="302" t="n"/>
      <c r="CL97" s="302" t="n"/>
      <c r="CM97" s="302" t="n"/>
      <c r="CN97" s="302" t="n"/>
      <c r="CO97" s="302" t="n"/>
      <c r="CP97" s="302" t="n"/>
      <c r="CQ97" s="302" t="n"/>
      <c r="CR97" s="302" t="n"/>
      <c r="CS97" s="302" t="n"/>
      <c r="CT97" s="302" t="n"/>
      <c r="CU97" s="302" t="n"/>
      <c r="CV97" s="302" t="n"/>
      <c r="CW97" s="302" t="n"/>
      <c r="CX97" s="302" t="n"/>
      <c r="CY97" s="302" t="n"/>
      <c r="CZ97" s="302" t="n"/>
      <c r="DA97" s="302" t="n"/>
      <c r="DB97" s="302" t="n"/>
      <c r="DC97" s="302" t="n"/>
      <c r="DD97" s="302" t="n"/>
      <c r="DE97" s="302" t="n"/>
      <c r="DF97" s="302" t="n"/>
      <c r="DG97" s="302" t="n"/>
      <c r="DH97" s="302" t="n"/>
      <c r="DI97" s="302" t="n"/>
      <c r="DJ97" s="302" t="n"/>
      <c r="DK97" s="302" t="n"/>
      <c r="DL97" s="302" t="n"/>
      <c r="DM97" s="302" t="n"/>
      <c r="DN97" s="302" t="n"/>
      <c r="DO97" s="302" t="n"/>
      <c r="DP97" s="302" t="n"/>
      <c r="DQ97" s="302" t="n"/>
      <c r="DR97" s="302" t="n"/>
      <c r="DS97" s="302" t="n"/>
      <c r="DT97" s="302" t="n"/>
      <c r="DU97" s="302" t="n"/>
      <c r="DV97" s="302" t="n"/>
      <c r="DW97" s="302" t="n"/>
      <c r="DX97" s="302" t="n"/>
      <c r="DY97" s="302" t="n"/>
      <c r="DZ97" s="302" t="n"/>
      <c r="EA97" s="302" t="n"/>
      <c r="EB97" s="302" t="n"/>
      <c r="EC97" s="302" t="n"/>
      <c r="ED97" s="302" t="n"/>
      <c r="EE97" s="302" t="n"/>
      <c r="EF97" s="302" t="n"/>
      <c r="EG97" s="302" t="n"/>
      <c r="EH97" s="302" t="n"/>
      <c r="EI97" s="302" t="n"/>
      <c r="EJ97" s="302" t="n"/>
      <c r="EK97" s="302" t="n"/>
      <c r="EL97" s="302" t="n"/>
      <c r="EM97" s="302" t="n"/>
      <c r="EN97" s="302" t="n"/>
      <c r="EO97" s="302" t="n"/>
      <c r="EP97" s="302" t="n"/>
      <c r="EQ97" s="302" t="n"/>
      <c r="ER97" s="302" t="n"/>
      <c r="ES97" s="302" t="n"/>
      <c r="ET97" s="302" t="n"/>
      <c r="EU97" s="302" t="n"/>
      <c r="EV97" s="302" t="n"/>
      <c r="EW97" s="302" t="n"/>
      <c r="EX97" s="302" t="n"/>
      <c r="EY97" s="302" t="n"/>
      <c r="EZ97" s="302" t="n"/>
      <c r="FA97" s="302" t="n"/>
      <c r="FB97" s="302" t="n"/>
      <c r="FC97" s="302" t="n"/>
      <c r="FD97" s="302" t="n"/>
      <c r="FE97" s="302" t="n"/>
      <c r="FF97" s="302" t="n"/>
      <c r="FG97" s="302" t="n"/>
      <c r="FH97" s="302" t="n"/>
      <c r="FI97" s="302" t="n"/>
      <c r="FJ97" s="302" t="n"/>
      <c r="FK97" s="302" t="n"/>
      <c r="FL97" s="302" t="n"/>
      <c r="FM97" s="302" t="n"/>
      <c r="FN97" s="302" t="n"/>
      <c r="FO97" s="302" t="n"/>
      <c r="FP97" s="302" t="n"/>
      <c r="FQ97" s="302" t="n"/>
      <c r="FR97" s="302" t="n"/>
      <c r="FS97" s="302" t="n"/>
      <c r="FT97" s="302" t="n"/>
      <c r="FU97" s="302" t="n"/>
      <c r="FV97" s="302" t="n"/>
      <c r="FW97" s="302" t="n"/>
      <c r="FX97" s="302" t="n"/>
      <c r="FY97" s="302" t="n"/>
      <c r="FZ97" s="302" t="n"/>
      <c r="GA97" s="302" t="n"/>
      <c r="GB97" s="302" t="n"/>
      <c r="GC97" s="302" t="n"/>
      <c r="GD97" s="302" t="n"/>
      <c r="GE97" s="302" t="n"/>
      <c r="GF97" s="302" t="n"/>
      <c r="GG97" s="302" t="n"/>
      <c r="GH97" s="302" t="n"/>
      <c r="GI97" s="302" t="n"/>
      <c r="GJ97" s="302" t="n"/>
      <c r="GK97" s="302" t="n"/>
      <c r="GL97" s="302" t="n"/>
      <c r="GM97" s="302" t="n"/>
      <c r="GN97" s="302" t="n"/>
      <c r="GO97" s="302" t="n"/>
      <c r="GP97" s="302" t="n"/>
      <c r="GQ97" s="302" t="n"/>
      <c r="GR97" s="324" t="n"/>
      <c r="GS97" s="72" t="n"/>
      <c r="GT97" s="72" t="n"/>
      <c r="GU97" s="72" t="n"/>
    </row>
    <row r="98" ht="15.75" customHeight="1" s="371">
      <c r="A98" s="295">
        <f>IF(PRESUPUESTO!A115="","",PRESUPUESTO!A115)</f>
        <v/>
      </c>
      <c r="B98" s="63">
        <f>PRESUPUESTO!A48</f>
        <v/>
      </c>
      <c r="C98" s="63">
        <f>PRESUPUESTO!A114</f>
        <v/>
      </c>
      <c r="D98" s="42">
        <f>IF(PRESUPUESTO!B115="","",PRESUPUESTO!B115)</f>
        <v/>
      </c>
      <c r="E98" s="298">
        <f>IF(PRESUPUESTO!G115="",0,PRESUPUESTO!G115)</f>
        <v/>
      </c>
      <c r="F98" s="299" t="n">
        <v>46509</v>
      </c>
      <c r="G98" s="299" t="n">
        <v>46695</v>
      </c>
      <c r="H98" s="295">
        <f>IF(OR(F98="",G98=""),"",G98-F98+1)</f>
        <v/>
      </c>
      <c r="I98" s="300" t="n">
        <v>0</v>
      </c>
      <c r="J98" s="301" t="inlineStr">
        <is>
          <t>Planeado</t>
        </is>
      </c>
      <c r="K98" s="302" t="n"/>
      <c r="L98" s="302" t="n"/>
      <c r="M98" s="302" t="n"/>
      <c r="N98" s="302" t="n"/>
      <c r="O98" s="302" t="n"/>
      <c r="P98" s="302" t="n"/>
      <c r="Q98" s="302" t="n"/>
      <c r="R98" s="302" t="n"/>
      <c r="S98" s="302" t="n"/>
      <c r="T98" s="302" t="n"/>
      <c r="U98" s="302" t="n"/>
      <c r="V98" s="302" t="n"/>
      <c r="W98" s="302" t="n"/>
      <c r="X98" s="302" t="n"/>
      <c r="Y98" s="302" t="n"/>
      <c r="Z98" s="302" t="n"/>
      <c r="AA98" s="302" t="n"/>
      <c r="AB98" s="302" t="n"/>
      <c r="AC98" s="302" t="n"/>
      <c r="AD98" s="302" t="n"/>
      <c r="AE98" s="302" t="n"/>
      <c r="AF98" s="302" t="n"/>
      <c r="AG98" s="302" t="n"/>
      <c r="AH98" s="302" t="n"/>
      <c r="AI98" s="302" t="n"/>
      <c r="AJ98" s="302" t="n"/>
      <c r="AK98" s="302" t="n"/>
      <c r="AL98" s="302" t="n"/>
      <c r="AM98" s="302" t="n"/>
      <c r="AN98" s="302" t="n"/>
      <c r="AO98" s="302" t="n"/>
      <c r="AP98" s="302" t="n"/>
      <c r="AQ98" s="302" t="n"/>
      <c r="AR98" s="302" t="n"/>
      <c r="AS98" s="302" t="n"/>
      <c r="AT98" s="302" t="n"/>
      <c r="AU98" s="302" t="n"/>
      <c r="AV98" s="302" t="n"/>
      <c r="AW98" s="302" t="n"/>
      <c r="AX98" s="302" t="n"/>
      <c r="AY98" s="302" t="n"/>
      <c r="AZ98" s="302" t="n"/>
      <c r="BA98" s="302" t="n"/>
      <c r="BB98" s="302" t="n"/>
      <c r="BC98" s="302" t="n"/>
      <c r="BD98" s="302" t="n"/>
      <c r="BE98" s="302" t="n"/>
      <c r="BF98" s="302" t="n"/>
      <c r="BG98" s="302" t="n"/>
      <c r="BH98" s="302" t="n"/>
      <c r="BI98" s="302" t="n"/>
      <c r="BJ98" s="302" t="n"/>
      <c r="BK98" s="302" t="n"/>
      <c r="BL98" s="302" t="n"/>
      <c r="BM98" s="302" t="n"/>
      <c r="BN98" s="302" t="n"/>
      <c r="BO98" s="302" t="n"/>
      <c r="BP98" s="302" t="n"/>
      <c r="BQ98" s="302" t="n"/>
      <c r="BR98" s="302" t="n"/>
      <c r="BS98" s="302" t="n"/>
      <c r="BT98" s="302" t="n"/>
      <c r="BU98" s="302" t="n"/>
      <c r="BV98" s="302" t="n"/>
      <c r="BW98" s="302" t="n"/>
      <c r="BX98" s="302" t="n"/>
      <c r="BY98" s="302" t="n"/>
      <c r="BZ98" s="302" t="n"/>
      <c r="CA98" s="302" t="n"/>
      <c r="CB98" s="302" t="n"/>
      <c r="CC98" s="302" t="n"/>
      <c r="CD98" s="302" t="n"/>
      <c r="CE98" s="302" t="n"/>
      <c r="CF98" s="302" t="n"/>
      <c r="CG98" s="302" t="n"/>
      <c r="CH98" s="302" t="n"/>
      <c r="CI98" s="302" t="n"/>
      <c r="CJ98" s="302" t="n"/>
      <c r="CK98" s="302" t="n"/>
      <c r="CL98" s="302" t="n"/>
      <c r="CM98" s="302" t="n"/>
      <c r="CN98" s="302" t="n"/>
      <c r="CO98" s="302" t="n"/>
      <c r="CP98" s="302" t="n"/>
      <c r="CQ98" s="302" t="n"/>
      <c r="CR98" s="302" t="n"/>
      <c r="CS98" s="302" t="n"/>
      <c r="CT98" s="302" t="n"/>
      <c r="CU98" s="302" t="n"/>
      <c r="CV98" s="302" t="n"/>
      <c r="CW98" s="302" t="n"/>
      <c r="CX98" s="302" t="n"/>
      <c r="CY98" s="302" t="n"/>
      <c r="CZ98" s="302" t="n"/>
      <c r="DA98" s="302" t="n"/>
      <c r="DB98" s="302" t="n"/>
      <c r="DC98" s="302" t="n"/>
      <c r="DD98" s="302" t="n"/>
      <c r="DE98" s="302" t="n"/>
      <c r="DF98" s="302" t="n"/>
      <c r="DG98" s="302" t="n"/>
      <c r="DH98" s="302" t="n"/>
      <c r="DI98" s="302" t="n"/>
      <c r="DJ98" s="302" t="n"/>
      <c r="DK98" s="302" t="n"/>
      <c r="DL98" s="302" t="n"/>
      <c r="DM98" s="302" t="n"/>
      <c r="DN98" s="302" t="n"/>
      <c r="DO98" s="302" t="n"/>
      <c r="DP98" s="302" t="n"/>
      <c r="DQ98" s="302" t="n"/>
      <c r="DR98" s="302" t="n"/>
      <c r="DS98" s="302" t="n"/>
      <c r="DT98" s="302" t="n"/>
      <c r="DU98" s="302" t="n"/>
      <c r="DV98" s="302" t="n"/>
      <c r="DW98" s="302" t="n"/>
      <c r="DX98" s="302" t="n"/>
      <c r="DY98" s="302" t="n"/>
      <c r="DZ98" s="302" t="n"/>
      <c r="EA98" s="302" t="n"/>
      <c r="EB98" s="302" t="n"/>
      <c r="EC98" s="302" t="n"/>
      <c r="ED98" s="302" t="n"/>
      <c r="EE98" s="302" t="n"/>
      <c r="EF98" s="302" t="n"/>
      <c r="EG98" s="302" t="n"/>
      <c r="EH98" s="302" t="n"/>
      <c r="EI98" s="302" t="n"/>
      <c r="EJ98" s="302" t="n"/>
      <c r="EK98" s="302" t="n"/>
      <c r="EL98" s="302" t="n"/>
      <c r="EM98" s="302" t="n"/>
      <c r="EN98" s="302" t="n"/>
      <c r="EO98" s="302" t="n"/>
      <c r="EP98" s="302" t="n"/>
      <c r="EQ98" s="302" t="n"/>
      <c r="ER98" s="302" t="n"/>
      <c r="ES98" s="302" t="n"/>
      <c r="ET98" s="302" t="n"/>
      <c r="EU98" s="302" t="n"/>
      <c r="EV98" s="302" t="n"/>
      <c r="EW98" s="302" t="n"/>
      <c r="EX98" s="302" t="n"/>
      <c r="EY98" s="302" t="n"/>
      <c r="EZ98" s="302" t="n"/>
      <c r="FA98" s="302" t="n"/>
      <c r="FB98" s="302" t="n"/>
      <c r="FC98" s="302" t="n"/>
      <c r="FD98" s="302" t="n"/>
      <c r="FE98" s="302" t="n"/>
      <c r="FF98" s="302" t="n"/>
      <c r="FG98" s="302" t="n"/>
      <c r="FH98" s="302" t="n"/>
      <c r="FI98" s="302" t="n"/>
      <c r="FJ98" s="302" t="n"/>
      <c r="FK98" s="302" t="n"/>
      <c r="FL98" s="302" t="n"/>
      <c r="FM98" s="302" t="n"/>
      <c r="FN98" s="302" t="n"/>
      <c r="FO98" s="302" t="n"/>
      <c r="FP98" s="302" t="n"/>
      <c r="FQ98" s="302" t="n"/>
      <c r="FR98" s="302" t="n"/>
      <c r="FS98" s="302" t="n"/>
      <c r="FT98" s="302" t="n"/>
      <c r="FU98" s="302" t="n"/>
      <c r="FV98" s="302" t="n"/>
      <c r="FW98" s="302" t="n"/>
      <c r="FX98" s="302" t="n"/>
      <c r="FY98" s="302" t="n"/>
      <c r="FZ98" s="302" t="n"/>
      <c r="GA98" s="302" t="n"/>
      <c r="GB98" s="302" t="n"/>
      <c r="GC98" s="302" t="n"/>
      <c r="GD98" s="302" t="n"/>
      <c r="GE98" s="302" t="n"/>
      <c r="GF98" s="302" t="n"/>
      <c r="GG98" s="302" t="n"/>
      <c r="GH98" s="302" t="n"/>
      <c r="GI98" s="302" t="n"/>
      <c r="GJ98" s="302" t="n"/>
      <c r="GK98" s="302" t="n"/>
      <c r="GL98" s="302" t="n"/>
      <c r="GM98" s="302" t="n"/>
      <c r="GN98" s="302" t="n"/>
      <c r="GO98" s="302" t="n"/>
      <c r="GP98" s="302" t="n"/>
      <c r="GQ98" s="302" t="n"/>
      <c r="GR98" s="324" t="n"/>
      <c r="GS98" s="72" t="n"/>
      <c r="GT98" s="72" t="n"/>
      <c r="GU98" s="72" t="n"/>
    </row>
    <row r="99" ht="15.75" customHeight="1" s="371">
      <c r="A99" s="295">
        <f>IF(PRESUPUESTO!A116="","",PRESUPUESTO!A116)</f>
        <v/>
      </c>
      <c r="B99" s="63">
        <f>PRESUPUESTO!A48</f>
        <v/>
      </c>
      <c r="C99" s="63">
        <f>PRESUPUESTO!A114</f>
        <v/>
      </c>
      <c r="D99" s="42">
        <f>IF(PRESUPUESTO!B116="","",PRESUPUESTO!B116)</f>
        <v/>
      </c>
      <c r="E99" s="298">
        <f>IF(PRESUPUESTO!G116="",0,PRESUPUESTO!G116)</f>
        <v/>
      </c>
      <c r="F99" s="299" t="n">
        <v>46512</v>
      </c>
      <c r="G99" s="299" t="n">
        <v>46700</v>
      </c>
      <c r="H99" s="295">
        <f>IF(OR(F99="",G99=""),"",G99-F99+1)</f>
        <v/>
      </c>
      <c r="I99" s="300" t="n">
        <v>0</v>
      </c>
      <c r="J99" s="301" t="inlineStr">
        <is>
          <t>Planeado</t>
        </is>
      </c>
      <c r="K99" s="302" t="n"/>
      <c r="L99" s="302" t="n"/>
      <c r="M99" s="302" t="n"/>
      <c r="N99" s="302" t="n"/>
      <c r="O99" s="302" t="n"/>
      <c r="P99" s="302" t="n"/>
      <c r="Q99" s="302" t="n"/>
      <c r="R99" s="302" t="n"/>
      <c r="S99" s="302" t="n"/>
      <c r="T99" s="302" t="n"/>
      <c r="U99" s="302" t="n"/>
      <c r="V99" s="302" t="n"/>
      <c r="W99" s="302" t="n"/>
      <c r="X99" s="302" t="n"/>
      <c r="Y99" s="302" t="n"/>
      <c r="Z99" s="302" t="n"/>
      <c r="AA99" s="302" t="n"/>
      <c r="AB99" s="302" t="n"/>
      <c r="AC99" s="302" t="n"/>
      <c r="AD99" s="302" t="n"/>
      <c r="AE99" s="302" t="n"/>
      <c r="AF99" s="302" t="n"/>
      <c r="AG99" s="302" t="n"/>
      <c r="AH99" s="302" t="n"/>
      <c r="AI99" s="302" t="n"/>
      <c r="AJ99" s="302" t="n"/>
      <c r="AK99" s="302" t="n"/>
      <c r="AL99" s="302" t="n"/>
      <c r="AM99" s="302" t="n"/>
      <c r="AN99" s="302" t="n"/>
      <c r="AO99" s="302" t="n"/>
      <c r="AP99" s="302" t="n"/>
      <c r="AQ99" s="302" t="n"/>
      <c r="AR99" s="302" t="n"/>
      <c r="AS99" s="302" t="n"/>
      <c r="AT99" s="302" t="n"/>
      <c r="AU99" s="302" t="n"/>
      <c r="AV99" s="302" t="n"/>
      <c r="AW99" s="302" t="n"/>
      <c r="AX99" s="302" t="n"/>
      <c r="AY99" s="302" t="n"/>
      <c r="AZ99" s="302" t="n"/>
      <c r="BA99" s="302" t="n"/>
      <c r="BB99" s="302" t="n"/>
      <c r="BC99" s="302" t="n"/>
      <c r="BD99" s="302" t="n"/>
      <c r="BE99" s="302" t="n"/>
      <c r="BF99" s="302" t="n"/>
      <c r="BG99" s="302" t="n"/>
      <c r="BH99" s="302" t="n"/>
      <c r="BI99" s="302" t="n"/>
      <c r="BJ99" s="302" t="n"/>
      <c r="BK99" s="302" t="n"/>
      <c r="BL99" s="302" t="n"/>
      <c r="BM99" s="302" t="n"/>
      <c r="BN99" s="302" t="n"/>
      <c r="BO99" s="302" t="n"/>
      <c r="BP99" s="302" t="n"/>
      <c r="BQ99" s="302" t="n"/>
      <c r="BR99" s="302" t="n"/>
      <c r="BS99" s="302" t="n"/>
      <c r="BT99" s="302" t="n"/>
      <c r="BU99" s="302" t="n"/>
      <c r="BV99" s="302" t="n"/>
      <c r="BW99" s="302" t="n"/>
      <c r="BX99" s="302" t="n"/>
      <c r="BY99" s="302" t="n"/>
      <c r="BZ99" s="302" t="n"/>
      <c r="CA99" s="302" t="n"/>
      <c r="CB99" s="302" t="n"/>
      <c r="CC99" s="302" t="n"/>
      <c r="CD99" s="302" t="n"/>
      <c r="CE99" s="302" t="n"/>
      <c r="CF99" s="302" t="n"/>
      <c r="CG99" s="302" t="n"/>
      <c r="CH99" s="302" t="n"/>
      <c r="CI99" s="302" t="n"/>
      <c r="CJ99" s="302" t="n"/>
      <c r="CK99" s="302" t="n"/>
      <c r="CL99" s="302" t="n"/>
      <c r="CM99" s="302" t="n"/>
      <c r="CN99" s="302" t="n"/>
      <c r="CO99" s="302" t="n"/>
      <c r="CP99" s="302" t="n"/>
      <c r="CQ99" s="302" t="n"/>
      <c r="CR99" s="302" t="n"/>
      <c r="CS99" s="302" t="n"/>
      <c r="CT99" s="302" t="n"/>
      <c r="CU99" s="302" t="n"/>
      <c r="CV99" s="302" t="n"/>
      <c r="CW99" s="302" t="n"/>
      <c r="CX99" s="302" t="n"/>
      <c r="CY99" s="302" t="n"/>
      <c r="CZ99" s="302" t="n"/>
      <c r="DA99" s="302" t="n"/>
      <c r="DB99" s="302" t="n"/>
      <c r="DC99" s="302" t="n"/>
      <c r="DD99" s="302" t="n"/>
      <c r="DE99" s="302" t="n"/>
      <c r="DF99" s="302" t="n"/>
      <c r="DG99" s="302" t="n"/>
      <c r="DH99" s="302" t="n"/>
      <c r="DI99" s="302" t="n"/>
      <c r="DJ99" s="302" t="n"/>
      <c r="DK99" s="302" t="n"/>
      <c r="DL99" s="302" t="n"/>
      <c r="DM99" s="302" t="n"/>
      <c r="DN99" s="302" t="n"/>
      <c r="DO99" s="302" t="n"/>
      <c r="DP99" s="302" t="n"/>
      <c r="DQ99" s="302" t="n"/>
      <c r="DR99" s="302" t="n"/>
      <c r="DS99" s="302" t="n"/>
      <c r="DT99" s="302" t="n"/>
      <c r="DU99" s="302" t="n"/>
      <c r="DV99" s="302" t="n"/>
      <c r="DW99" s="302" t="n"/>
      <c r="DX99" s="302" t="n"/>
      <c r="DY99" s="302" t="n"/>
      <c r="DZ99" s="302" t="n"/>
      <c r="EA99" s="302" t="n"/>
      <c r="EB99" s="302" t="n"/>
      <c r="EC99" s="302" t="n"/>
      <c r="ED99" s="302" t="n"/>
      <c r="EE99" s="302" t="n"/>
      <c r="EF99" s="302" t="n"/>
      <c r="EG99" s="302" t="n"/>
      <c r="EH99" s="302" t="n"/>
      <c r="EI99" s="302" t="n"/>
      <c r="EJ99" s="302" t="n"/>
      <c r="EK99" s="302" t="n"/>
      <c r="EL99" s="302" t="n"/>
      <c r="EM99" s="302" t="n"/>
      <c r="EN99" s="302" t="n"/>
      <c r="EO99" s="302" t="n"/>
      <c r="EP99" s="302" t="n"/>
      <c r="EQ99" s="302" t="n"/>
      <c r="ER99" s="302" t="n"/>
      <c r="ES99" s="302" t="n"/>
      <c r="ET99" s="302" t="n"/>
      <c r="EU99" s="302" t="n"/>
      <c r="EV99" s="302" t="n"/>
      <c r="EW99" s="302" t="n"/>
      <c r="EX99" s="302" t="n"/>
      <c r="EY99" s="302" t="n"/>
      <c r="EZ99" s="302" t="n"/>
      <c r="FA99" s="302" t="n"/>
      <c r="FB99" s="302" t="n"/>
      <c r="FC99" s="302" t="n"/>
      <c r="FD99" s="302" t="n"/>
      <c r="FE99" s="302" t="n"/>
      <c r="FF99" s="302" t="n"/>
      <c r="FG99" s="302" t="n"/>
      <c r="FH99" s="302" t="n"/>
      <c r="FI99" s="302" t="n"/>
      <c r="FJ99" s="302" t="n"/>
      <c r="FK99" s="302" t="n"/>
      <c r="FL99" s="302" t="n"/>
      <c r="FM99" s="302" t="n"/>
      <c r="FN99" s="302" t="n"/>
      <c r="FO99" s="302" t="n"/>
      <c r="FP99" s="302" t="n"/>
      <c r="FQ99" s="302" t="n"/>
      <c r="FR99" s="302" t="n"/>
      <c r="FS99" s="302" t="n"/>
      <c r="FT99" s="302" t="n"/>
      <c r="FU99" s="302" t="n"/>
      <c r="FV99" s="302" t="n"/>
      <c r="FW99" s="302" t="n"/>
      <c r="FX99" s="302" t="n"/>
      <c r="FY99" s="302" t="n"/>
      <c r="FZ99" s="302" t="n"/>
      <c r="GA99" s="302" t="n"/>
      <c r="GB99" s="302" t="n"/>
      <c r="GC99" s="302" t="n"/>
      <c r="GD99" s="302" t="n"/>
      <c r="GE99" s="302" t="n"/>
      <c r="GF99" s="302" t="n"/>
      <c r="GG99" s="302" t="n"/>
      <c r="GH99" s="302" t="n"/>
      <c r="GI99" s="302" t="n"/>
      <c r="GJ99" s="302" t="n"/>
      <c r="GK99" s="302" t="n"/>
      <c r="GL99" s="302" t="n"/>
      <c r="GM99" s="302" t="n"/>
      <c r="GN99" s="302" t="n"/>
      <c r="GO99" s="302" t="n"/>
      <c r="GP99" s="302" t="n"/>
      <c r="GQ99" s="302" t="n"/>
      <c r="GR99" s="324" t="n"/>
      <c r="GS99" s="72" t="n"/>
      <c r="GT99" s="72" t="n"/>
      <c r="GU99" s="72" t="n"/>
    </row>
    <row r="100" ht="15.75" customHeight="1" s="371">
      <c r="A100" s="295">
        <f>IF(PRESUPUESTO!A117="","",PRESUPUESTO!A117)</f>
        <v/>
      </c>
      <c r="B100" s="63">
        <f>PRESUPUESTO!A48</f>
        <v/>
      </c>
      <c r="C100" s="297">
        <f>PRESUPUESTO!A114</f>
        <v/>
      </c>
      <c r="D100" s="42">
        <f>IF(PRESUPUESTO!B117="","",PRESUPUESTO!B117)</f>
        <v/>
      </c>
      <c r="E100" s="298">
        <f>IF(PRESUPUESTO!G117="",0,PRESUPUESTO!G117)</f>
        <v/>
      </c>
      <c r="F100" s="299" t="n">
        <v>46515</v>
      </c>
      <c r="G100" s="299" t="n">
        <v>46705</v>
      </c>
      <c r="H100" s="295">
        <f>IF(OR(F100="",G100=""),"",G100-F100+1)</f>
        <v/>
      </c>
      <c r="I100" s="300" t="n">
        <v>0</v>
      </c>
      <c r="J100" s="301" t="inlineStr">
        <is>
          <t>Planeado</t>
        </is>
      </c>
      <c r="K100" s="302" t="n"/>
      <c r="L100" s="302" t="n"/>
      <c r="M100" s="302" t="n"/>
      <c r="N100" s="302" t="n"/>
      <c r="O100" s="302" t="n"/>
      <c r="P100" s="302" t="n"/>
      <c r="Q100" s="302" t="n"/>
      <c r="R100" s="302" t="n"/>
      <c r="S100" s="302" t="n"/>
      <c r="T100" s="302" t="n"/>
      <c r="U100" s="302" t="n"/>
      <c r="V100" s="302" t="n"/>
      <c r="W100" s="302" t="n"/>
      <c r="X100" s="302" t="n"/>
      <c r="Y100" s="302" t="n"/>
      <c r="Z100" s="302" t="n"/>
      <c r="AA100" s="302" t="n"/>
      <c r="AB100" s="302" t="n"/>
      <c r="AC100" s="302" t="n"/>
      <c r="AD100" s="302" t="n"/>
      <c r="AE100" s="302" t="n"/>
      <c r="AF100" s="302" t="n"/>
      <c r="AG100" s="302" t="n"/>
      <c r="AH100" s="302" t="n"/>
      <c r="AI100" s="302" t="n"/>
      <c r="AJ100" s="302" t="n"/>
      <c r="AK100" s="302" t="n"/>
      <c r="AL100" s="302" t="n"/>
      <c r="AM100" s="302" t="n"/>
      <c r="AN100" s="302" t="n"/>
      <c r="AO100" s="302" t="n"/>
      <c r="AP100" s="302" t="n"/>
      <c r="AQ100" s="302" t="n"/>
      <c r="AR100" s="302" t="n"/>
      <c r="AS100" s="302" t="n"/>
      <c r="AT100" s="302" t="n"/>
      <c r="AU100" s="302" t="n"/>
      <c r="AV100" s="302" t="n"/>
      <c r="AW100" s="302" t="n"/>
      <c r="AX100" s="302" t="n"/>
      <c r="AY100" s="302" t="n"/>
      <c r="AZ100" s="302" t="n"/>
      <c r="BA100" s="302" t="n"/>
      <c r="BB100" s="302" t="n"/>
      <c r="BC100" s="302" t="n"/>
      <c r="BD100" s="302" t="n"/>
      <c r="BE100" s="302" t="n"/>
      <c r="BF100" s="302" t="n"/>
      <c r="BG100" s="302" t="n"/>
      <c r="BH100" s="302" t="n"/>
      <c r="BI100" s="302" t="n"/>
      <c r="BJ100" s="302" t="n"/>
      <c r="BK100" s="302" t="n"/>
      <c r="BL100" s="302" t="n"/>
      <c r="BM100" s="302" t="n"/>
      <c r="BN100" s="302" t="n"/>
      <c r="BO100" s="302" t="n"/>
      <c r="BP100" s="302" t="n"/>
      <c r="BQ100" s="302" t="n"/>
      <c r="BR100" s="302" t="n"/>
      <c r="BS100" s="302" t="n"/>
      <c r="BT100" s="302" t="n"/>
      <c r="BU100" s="302" t="n"/>
      <c r="BV100" s="302" t="n"/>
      <c r="BW100" s="302" t="n"/>
      <c r="BX100" s="302" t="n"/>
      <c r="BY100" s="302" t="n"/>
      <c r="BZ100" s="302" t="n"/>
      <c r="CA100" s="302" t="n"/>
      <c r="CB100" s="302" t="n"/>
      <c r="CC100" s="302" t="n"/>
      <c r="CD100" s="302" t="n"/>
      <c r="CE100" s="302" t="n"/>
      <c r="CF100" s="302" t="n"/>
      <c r="CG100" s="302" t="n"/>
      <c r="CH100" s="302" t="n"/>
      <c r="CI100" s="302" t="n"/>
      <c r="CJ100" s="302" t="n"/>
      <c r="CK100" s="302" t="n"/>
      <c r="CL100" s="302" t="n"/>
      <c r="CM100" s="302" t="n"/>
      <c r="CN100" s="302" t="n"/>
      <c r="CO100" s="302" t="n"/>
      <c r="CP100" s="302" t="n"/>
      <c r="CQ100" s="302" t="n"/>
      <c r="CR100" s="302" t="n"/>
      <c r="CS100" s="302" t="n"/>
      <c r="CT100" s="302" t="n"/>
      <c r="CU100" s="302" t="n"/>
      <c r="CV100" s="302" t="n"/>
      <c r="CW100" s="302" t="n"/>
      <c r="CX100" s="302" t="n"/>
      <c r="CY100" s="302" t="n"/>
      <c r="CZ100" s="302" t="n"/>
      <c r="DA100" s="302" t="n"/>
      <c r="DB100" s="302" t="n"/>
      <c r="DC100" s="302" t="n"/>
      <c r="DD100" s="302" t="n"/>
      <c r="DE100" s="302" t="n"/>
      <c r="DF100" s="302" t="n"/>
      <c r="DG100" s="302" t="n"/>
      <c r="DH100" s="302" t="n"/>
      <c r="DI100" s="302" t="n"/>
      <c r="DJ100" s="302" t="n"/>
      <c r="DK100" s="302" t="n"/>
      <c r="DL100" s="302" t="n"/>
      <c r="DM100" s="302" t="n"/>
      <c r="DN100" s="302" t="n"/>
      <c r="DO100" s="302" t="n"/>
      <c r="DP100" s="302" t="n"/>
      <c r="DQ100" s="302" t="n"/>
      <c r="DR100" s="302" t="n"/>
      <c r="DS100" s="302" t="n"/>
      <c r="DT100" s="302" t="n"/>
      <c r="DU100" s="302" t="n"/>
      <c r="DV100" s="302" t="n"/>
      <c r="DW100" s="302" t="n"/>
      <c r="DX100" s="302" t="n"/>
      <c r="DY100" s="302" t="n"/>
      <c r="DZ100" s="302" t="n"/>
      <c r="EA100" s="302" t="n"/>
      <c r="EB100" s="302" t="n"/>
      <c r="EC100" s="302" t="n"/>
      <c r="ED100" s="302" t="n"/>
      <c r="EE100" s="302" t="n"/>
      <c r="EF100" s="302" t="n"/>
      <c r="EG100" s="302" t="n"/>
      <c r="EH100" s="302" t="n"/>
      <c r="EI100" s="302" t="n"/>
      <c r="EJ100" s="302" t="n"/>
      <c r="EK100" s="302" t="n"/>
      <c r="EL100" s="302" t="n"/>
      <c r="EM100" s="302" t="n"/>
      <c r="EN100" s="302" t="n"/>
      <c r="EO100" s="302" t="n"/>
      <c r="EP100" s="302" t="n"/>
      <c r="EQ100" s="302" t="n"/>
      <c r="ER100" s="302" t="n"/>
      <c r="ES100" s="302" t="n"/>
      <c r="ET100" s="302" t="n"/>
      <c r="EU100" s="302" t="n"/>
      <c r="EV100" s="302" t="n"/>
      <c r="EW100" s="302" t="n"/>
      <c r="EX100" s="302" t="n"/>
      <c r="EY100" s="302" t="n"/>
      <c r="EZ100" s="302" t="n"/>
      <c r="FA100" s="302" t="n"/>
      <c r="FB100" s="302" t="n"/>
      <c r="FC100" s="302" t="n"/>
      <c r="FD100" s="302" t="n"/>
      <c r="FE100" s="302" t="n"/>
      <c r="FF100" s="302" t="n"/>
      <c r="FG100" s="302" t="n"/>
      <c r="FH100" s="302" t="n"/>
      <c r="FI100" s="302" t="n"/>
      <c r="FJ100" s="302" t="n"/>
      <c r="FK100" s="302" t="n"/>
      <c r="FL100" s="302" t="n"/>
      <c r="FM100" s="302" t="n"/>
      <c r="FN100" s="302" t="n"/>
      <c r="FO100" s="302" t="n"/>
      <c r="FP100" s="302" t="n"/>
      <c r="FQ100" s="302" t="n"/>
      <c r="FR100" s="302" t="n"/>
      <c r="FS100" s="302" t="n"/>
      <c r="FT100" s="302" t="n"/>
      <c r="FU100" s="302" t="n"/>
      <c r="FV100" s="302" t="n"/>
      <c r="FW100" s="302" t="n"/>
      <c r="FX100" s="302" t="n"/>
      <c r="FY100" s="302" t="n"/>
      <c r="FZ100" s="302" t="n"/>
      <c r="GA100" s="302" t="n"/>
      <c r="GB100" s="302" t="n"/>
      <c r="GC100" s="302" t="n"/>
      <c r="GD100" s="302" t="n"/>
      <c r="GE100" s="302" t="n"/>
      <c r="GF100" s="302" t="n"/>
      <c r="GG100" s="302" t="n"/>
      <c r="GH100" s="302" t="n"/>
      <c r="GI100" s="302" t="n"/>
      <c r="GJ100" s="302" t="n"/>
      <c r="GK100" s="302" t="n"/>
      <c r="GL100" s="302" t="n"/>
      <c r="GM100" s="302" t="n"/>
      <c r="GN100" s="302" t="n"/>
      <c r="GO100" s="302" t="n"/>
      <c r="GP100" s="302" t="n"/>
      <c r="GQ100" s="302" t="n"/>
      <c r="GR100" s="324" t="n"/>
      <c r="GS100" s="72" t="n"/>
      <c r="GT100" s="72" t="n"/>
      <c r="GU100" s="72" t="n"/>
    </row>
    <row r="101" ht="15.75" customHeight="1" s="371">
      <c r="A101" s="295">
        <f>IF(PRESUPUESTO!A118="","",PRESUPUESTO!A118)</f>
        <v/>
      </c>
      <c r="B101" s="63">
        <f>PRESUPUESTO!A48</f>
        <v/>
      </c>
      <c r="C101" s="297">
        <f>PRESUPUESTO!A114</f>
        <v/>
      </c>
      <c r="D101" s="42">
        <f>IF(PRESUPUESTO!B118="","",PRESUPUESTO!B118)</f>
        <v/>
      </c>
      <c r="E101" s="298">
        <f>IF(PRESUPUESTO!G118="",0,PRESUPUESTO!G118)</f>
        <v/>
      </c>
      <c r="F101" s="299" t="n">
        <v>46518</v>
      </c>
      <c r="G101" s="299" t="n">
        <v>46710</v>
      </c>
      <c r="H101" s="295">
        <f>IF(OR(F101="",G101=""),"",G101-F101+1)</f>
        <v/>
      </c>
      <c r="I101" s="300" t="n">
        <v>0</v>
      </c>
      <c r="J101" s="301" t="inlineStr">
        <is>
          <t>Planeado</t>
        </is>
      </c>
      <c r="K101" s="302" t="n"/>
      <c r="L101" s="302" t="n"/>
      <c r="M101" s="302" t="n"/>
      <c r="N101" s="302" t="n"/>
      <c r="O101" s="302" t="n"/>
      <c r="P101" s="302" t="n"/>
      <c r="Q101" s="302" t="n"/>
      <c r="R101" s="302" t="n"/>
      <c r="S101" s="302" t="n"/>
      <c r="T101" s="302" t="n"/>
      <c r="U101" s="302" t="n"/>
      <c r="V101" s="302" t="n"/>
      <c r="W101" s="302" t="n"/>
      <c r="X101" s="302" t="n"/>
      <c r="Y101" s="302" t="n"/>
      <c r="Z101" s="302" t="n"/>
      <c r="AA101" s="302" t="n"/>
      <c r="AB101" s="302" t="n"/>
      <c r="AC101" s="302" t="n"/>
      <c r="AD101" s="302" t="n"/>
      <c r="AE101" s="302" t="n"/>
      <c r="AF101" s="302" t="n"/>
      <c r="AG101" s="302" t="n"/>
      <c r="AH101" s="302" t="n"/>
      <c r="AI101" s="302" t="n"/>
      <c r="AJ101" s="302" t="n"/>
      <c r="AK101" s="302" t="n"/>
      <c r="AL101" s="302" t="n"/>
      <c r="AM101" s="302" t="n"/>
      <c r="AN101" s="302" t="n"/>
      <c r="AO101" s="302" t="n"/>
      <c r="AP101" s="302" t="n"/>
      <c r="AQ101" s="302" t="n"/>
      <c r="AR101" s="302" t="n"/>
      <c r="AS101" s="302" t="n"/>
      <c r="AT101" s="302" t="n"/>
      <c r="AU101" s="302" t="n"/>
      <c r="AV101" s="302" t="n"/>
      <c r="AW101" s="302" t="n"/>
      <c r="AX101" s="302" t="n"/>
      <c r="AY101" s="302" t="n"/>
      <c r="AZ101" s="302" t="n"/>
      <c r="BA101" s="302" t="n"/>
      <c r="BB101" s="302" t="n"/>
      <c r="BC101" s="302" t="n"/>
      <c r="BD101" s="302" t="n"/>
      <c r="BE101" s="302" t="n"/>
      <c r="BF101" s="302" t="n"/>
      <c r="BG101" s="302" t="n"/>
      <c r="BH101" s="302" t="n"/>
      <c r="BI101" s="302" t="n"/>
      <c r="BJ101" s="302" t="n"/>
      <c r="BK101" s="302" t="n"/>
      <c r="BL101" s="302" t="n"/>
      <c r="BM101" s="302" t="n"/>
      <c r="BN101" s="302" t="n"/>
      <c r="BO101" s="302" t="n"/>
      <c r="BP101" s="302" t="n"/>
      <c r="BQ101" s="302" t="n"/>
      <c r="BR101" s="302" t="n"/>
      <c r="BS101" s="302" t="n"/>
      <c r="BT101" s="302" t="n"/>
      <c r="BU101" s="302" t="n"/>
      <c r="BV101" s="302" t="n"/>
      <c r="BW101" s="302" t="n"/>
      <c r="BX101" s="302" t="n"/>
      <c r="BY101" s="302" t="n"/>
      <c r="BZ101" s="302" t="n"/>
      <c r="CA101" s="302" t="n"/>
      <c r="CB101" s="302" t="n"/>
      <c r="CC101" s="302" t="n"/>
      <c r="CD101" s="302" t="n"/>
      <c r="CE101" s="302" t="n"/>
      <c r="CF101" s="302" t="n"/>
      <c r="CG101" s="302" t="n"/>
      <c r="CH101" s="302" t="n"/>
      <c r="CI101" s="302" t="n"/>
      <c r="CJ101" s="302" t="n"/>
      <c r="CK101" s="302" t="n"/>
      <c r="CL101" s="302" t="n"/>
      <c r="CM101" s="302" t="n"/>
      <c r="CN101" s="302" t="n"/>
      <c r="CO101" s="302" t="n"/>
      <c r="CP101" s="302" t="n"/>
      <c r="CQ101" s="302" t="n"/>
      <c r="CR101" s="302" t="n"/>
      <c r="CS101" s="302" t="n"/>
      <c r="CT101" s="302" t="n"/>
      <c r="CU101" s="302" t="n"/>
      <c r="CV101" s="302" t="n"/>
      <c r="CW101" s="302" t="n"/>
      <c r="CX101" s="302" t="n"/>
      <c r="CY101" s="302" t="n"/>
      <c r="CZ101" s="302" t="n"/>
      <c r="DA101" s="302" t="n"/>
      <c r="DB101" s="302" t="n"/>
      <c r="DC101" s="302" t="n"/>
      <c r="DD101" s="302" t="n"/>
      <c r="DE101" s="302" t="n"/>
      <c r="DF101" s="302" t="n"/>
      <c r="DG101" s="302" t="n"/>
      <c r="DH101" s="302" t="n"/>
      <c r="DI101" s="302" t="n"/>
      <c r="DJ101" s="302" t="n"/>
      <c r="DK101" s="302" t="n"/>
      <c r="DL101" s="302" t="n"/>
      <c r="DM101" s="302" t="n"/>
      <c r="DN101" s="302" t="n"/>
      <c r="DO101" s="302" t="n"/>
      <c r="DP101" s="302" t="n"/>
      <c r="DQ101" s="302" t="n"/>
      <c r="DR101" s="302" t="n"/>
      <c r="DS101" s="302" t="n"/>
      <c r="DT101" s="302" t="n"/>
      <c r="DU101" s="302" t="n"/>
      <c r="DV101" s="302" t="n"/>
      <c r="DW101" s="302" t="n"/>
      <c r="DX101" s="302" t="n"/>
      <c r="DY101" s="302" t="n"/>
      <c r="DZ101" s="302" t="n"/>
      <c r="EA101" s="302" t="n"/>
      <c r="EB101" s="302" t="n"/>
      <c r="EC101" s="302" t="n"/>
      <c r="ED101" s="302" t="n"/>
      <c r="EE101" s="302" t="n"/>
      <c r="EF101" s="302" t="n"/>
      <c r="EG101" s="302" t="n"/>
      <c r="EH101" s="302" t="n"/>
      <c r="EI101" s="302" t="n"/>
      <c r="EJ101" s="302" t="n"/>
      <c r="EK101" s="302" t="n"/>
      <c r="EL101" s="302" t="n"/>
      <c r="EM101" s="302" t="n"/>
      <c r="EN101" s="302" t="n"/>
      <c r="EO101" s="302" t="n"/>
      <c r="EP101" s="302" t="n"/>
      <c r="EQ101" s="302" t="n"/>
      <c r="ER101" s="302" t="n"/>
      <c r="ES101" s="302" t="n"/>
      <c r="ET101" s="302" t="n"/>
      <c r="EU101" s="302" t="n"/>
      <c r="EV101" s="302" t="n"/>
      <c r="EW101" s="302" t="n"/>
      <c r="EX101" s="302" t="n"/>
      <c r="EY101" s="302" t="n"/>
      <c r="EZ101" s="302" t="n"/>
      <c r="FA101" s="302" t="n"/>
      <c r="FB101" s="302" t="n"/>
      <c r="FC101" s="302" t="n"/>
      <c r="FD101" s="302" t="n"/>
      <c r="FE101" s="302" t="n"/>
      <c r="FF101" s="302" t="n"/>
      <c r="FG101" s="302" t="n"/>
      <c r="FH101" s="302" t="n"/>
      <c r="FI101" s="302" t="n"/>
      <c r="FJ101" s="302" t="n"/>
      <c r="FK101" s="302" t="n"/>
      <c r="FL101" s="302" t="n"/>
      <c r="FM101" s="302" t="n"/>
      <c r="FN101" s="302" t="n"/>
      <c r="FO101" s="302" t="n"/>
      <c r="FP101" s="302" t="n"/>
      <c r="FQ101" s="302" t="n"/>
      <c r="FR101" s="302" t="n"/>
      <c r="FS101" s="302" t="n"/>
      <c r="FT101" s="302" t="n"/>
      <c r="FU101" s="302" t="n"/>
      <c r="FV101" s="302" t="n"/>
      <c r="FW101" s="302" t="n"/>
      <c r="FX101" s="302" t="n"/>
      <c r="FY101" s="302" t="n"/>
      <c r="FZ101" s="302" t="n"/>
      <c r="GA101" s="302" t="n"/>
      <c r="GB101" s="302" t="n"/>
      <c r="GC101" s="302" t="n"/>
      <c r="GD101" s="302" t="n"/>
      <c r="GE101" s="302" t="n"/>
      <c r="GF101" s="302" t="n"/>
      <c r="GG101" s="302" t="n"/>
      <c r="GH101" s="302" t="n"/>
      <c r="GI101" s="302" t="n"/>
      <c r="GJ101" s="302" t="n"/>
      <c r="GK101" s="302" t="n"/>
      <c r="GL101" s="302" t="n"/>
      <c r="GM101" s="302" t="n"/>
      <c r="GN101" s="302" t="n"/>
      <c r="GO101" s="302" t="n"/>
      <c r="GP101" s="302" t="n"/>
      <c r="GQ101" s="302" t="n"/>
      <c r="GR101" s="324" t="n"/>
      <c r="GS101" s="72" t="n"/>
      <c r="GT101" s="72" t="n"/>
      <c r="GU101" s="72" t="n"/>
    </row>
    <row r="102" ht="15.75" customHeight="1" s="371">
      <c r="A102" s="295">
        <f>IF(PRESUPUESTO!A120="","",PRESUPUESTO!A120)</f>
        <v/>
      </c>
      <c r="B102" s="296">
        <f>PRESUPUESTO!A48</f>
        <v/>
      </c>
      <c r="C102" s="297">
        <f>PRESUPUESTO!A119</f>
        <v/>
      </c>
      <c r="D102" s="42">
        <f>IF(PRESUPUESTO!B120="","",PRESUPUESTO!B120)</f>
        <v/>
      </c>
      <c r="E102" s="298">
        <f>IF(PRESUPUESTO!G120="",0,PRESUPUESTO!G120)</f>
        <v/>
      </c>
      <c r="F102" s="299" t="n">
        <v>46521</v>
      </c>
      <c r="G102" s="299" t="n">
        <v>46715</v>
      </c>
      <c r="H102" s="295">
        <f>IF(OR(F102="",G102=""),"",G102-F102+1)</f>
        <v/>
      </c>
      <c r="I102" s="300" t="n">
        <v>0</v>
      </c>
      <c r="J102" s="301" t="inlineStr">
        <is>
          <t>Planeado</t>
        </is>
      </c>
      <c r="K102" s="302" t="n"/>
      <c r="L102" s="302" t="n"/>
      <c r="M102" s="302" t="n"/>
      <c r="N102" s="302" t="n"/>
      <c r="O102" s="302" t="n"/>
      <c r="P102" s="302" t="n"/>
      <c r="Q102" s="302" t="n"/>
      <c r="R102" s="302" t="n"/>
      <c r="S102" s="302" t="n"/>
      <c r="T102" s="302" t="n"/>
      <c r="U102" s="302" t="n"/>
      <c r="V102" s="302" t="n"/>
      <c r="W102" s="302" t="n"/>
      <c r="X102" s="302" t="n"/>
      <c r="Y102" s="302" t="n"/>
      <c r="Z102" s="302" t="n"/>
      <c r="AA102" s="302" t="n"/>
      <c r="AB102" s="302" t="n"/>
      <c r="AC102" s="302" t="n"/>
      <c r="AD102" s="302" t="n"/>
      <c r="AE102" s="302" t="n"/>
      <c r="AF102" s="302" t="n"/>
      <c r="AG102" s="302" t="n"/>
      <c r="AH102" s="302" t="n"/>
      <c r="AI102" s="302" t="n"/>
      <c r="AJ102" s="302" t="n"/>
      <c r="AK102" s="302" t="n"/>
      <c r="AL102" s="302" t="n"/>
      <c r="AM102" s="302" t="n"/>
      <c r="AN102" s="302" t="n"/>
      <c r="AO102" s="302" t="n"/>
      <c r="AP102" s="302" t="n"/>
      <c r="AQ102" s="302" t="n"/>
      <c r="AR102" s="302" t="n"/>
      <c r="AS102" s="302" t="n"/>
      <c r="AT102" s="302" t="n"/>
      <c r="AU102" s="302" t="n"/>
      <c r="AV102" s="302" t="n"/>
      <c r="AW102" s="302" t="n"/>
      <c r="AX102" s="302" t="n"/>
      <c r="AY102" s="302" t="n"/>
      <c r="AZ102" s="302" t="n"/>
      <c r="BA102" s="302" t="n"/>
      <c r="BB102" s="302" t="n"/>
      <c r="BC102" s="302" t="n"/>
      <c r="BD102" s="302" t="n"/>
      <c r="BE102" s="302" t="n"/>
      <c r="BF102" s="302" t="n"/>
      <c r="BG102" s="302" t="n"/>
      <c r="BH102" s="302" t="n"/>
      <c r="BI102" s="302" t="n"/>
      <c r="BJ102" s="302" t="n"/>
      <c r="BK102" s="302" t="n"/>
      <c r="BL102" s="302" t="n"/>
      <c r="BM102" s="302" t="n"/>
      <c r="BN102" s="302" t="n"/>
      <c r="BO102" s="302" t="n"/>
      <c r="BP102" s="302" t="n"/>
      <c r="BQ102" s="302" t="n"/>
      <c r="BR102" s="302" t="n"/>
      <c r="BS102" s="302" t="n"/>
      <c r="BT102" s="302" t="n"/>
      <c r="BU102" s="302" t="n"/>
      <c r="BV102" s="302" t="n"/>
      <c r="BW102" s="302" t="n"/>
      <c r="BX102" s="302" t="n"/>
      <c r="BY102" s="302" t="n"/>
      <c r="BZ102" s="302" t="n"/>
      <c r="CA102" s="302" t="n"/>
      <c r="CB102" s="302" t="n"/>
      <c r="CC102" s="302" t="n"/>
      <c r="CD102" s="302" t="n"/>
      <c r="CE102" s="302" t="n"/>
      <c r="CF102" s="302" t="n"/>
      <c r="CG102" s="302" t="n"/>
      <c r="CH102" s="302" t="n"/>
      <c r="CI102" s="302" t="n"/>
      <c r="CJ102" s="302" t="n"/>
      <c r="CK102" s="302" t="n"/>
      <c r="CL102" s="302" t="n"/>
      <c r="CM102" s="302" t="n"/>
      <c r="CN102" s="302" t="n"/>
      <c r="CO102" s="302" t="n"/>
      <c r="CP102" s="302" t="n"/>
      <c r="CQ102" s="302" t="n"/>
      <c r="CR102" s="302" t="n"/>
      <c r="CS102" s="302" t="n"/>
      <c r="CT102" s="302" t="n"/>
      <c r="CU102" s="302" t="n"/>
      <c r="CV102" s="302" t="n"/>
      <c r="CW102" s="302" t="n"/>
      <c r="CX102" s="302" t="n"/>
      <c r="CY102" s="302" t="n"/>
      <c r="CZ102" s="302" t="n"/>
      <c r="DA102" s="302" t="n"/>
      <c r="DB102" s="302" t="n"/>
      <c r="DC102" s="302" t="n"/>
      <c r="DD102" s="302" t="n"/>
      <c r="DE102" s="302" t="n"/>
      <c r="DF102" s="302" t="n"/>
      <c r="DG102" s="302" t="n"/>
      <c r="DH102" s="302" t="n"/>
      <c r="DI102" s="302" t="n"/>
      <c r="DJ102" s="302" t="n"/>
      <c r="DK102" s="302" t="n"/>
      <c r="DL102" s="302" t="n"/>
      <c r="DM102" s="302" t="n"/>
      <c r="DN102" s="302" t="n"/>
      <c r="DO102" s="302" t="n"/>
      <c r="DP102" s="302" t="n"/>
      <c r="DQ102" s="302" t="n"/>
      <c r="DR102" s="302" t="n"/>
      <c r="DS102" s="302" t="n"/>
      <c r="DT102" s="302" t="n"/>
      <c r="DU102" s="302" t="n"/>
      <c r="DV102" s="302" t="n"/>
      <c r="DW102" s="302" t="n"/>
      <c r="DX102" s="302" t="n"/>
      <c r="DY102" s="302" t="n"/>
      <c r="DZ102" s="302" t="n"/>
      <c r="EA102" s="302" t="n"/>
      <c r="EB102" s="302" t="n"/>
      <c r="EC102" s="302" t="n"/>
      <c r="ED102" s="302" t="n"/>
      <c r="EE102" s="302" t="n"/>
      <c r="EF102" s="302" t="n"/>
      <c r="EG102" s="302" t="n"/>
      <c r="EH102" s="302" t="n"/>
      <c r="EI102" s="302" t="n"/>
      <c r="EJ102" s="302" t="n"/>
      <c r="EK102" s="302" t="n"/>
      <c r="EL102" s="302" t="n"/>
      <c r="EM102" s="302" t="n"/>
      <c r="EN102" s="302" t="n"/>
      <c r="EO102" s="302" t="n"/>
      <c r="EP102" s="302" t="n"/>
      <c r="EQ102" s="302" t="n"/>
      <c r="ER102" s="302" t="n"/>
      <c r="ES102" s="302" t="n"/>
      <c r="ET102" s="302" t="n"/>
      <c r="EU102" s="302" t="n"/>
      <c r="EV102" s="302" t="n"/>
      <c r="EW102" s="302" t="n"/>
      <c r="EX102" s="302" t="n"/>
      <c r="EY102" s="302" t="n"/>
      <c r="EZ102" s="302" t="n"/>
      <c r="FA102" s="302" t="n"/>
      <c r="FB102" s="302" t="n"/>
      <c r="FC102" s="302" t="n"/>
      <c r="FD102" s="302" t="n"/>
      <c r="FE102" s="302" t="n"/>
      <c r="FF102" s="302" t="n"/>
      <c r="FG102" s="302" t="n"/>
      <c r="FH102" s="302" t="n"/>
      <c r="FI102" s="302" t="n"/>
      <c r="FJ102" s="302" t="n"/>
      <c r="FK102" s="302" t="n"/>
      <c r="FL102" s="302" t="n"/>
      <c r="FM102" s="302" t="n"/>
      <c r="FN102" s="302" t="n"/>
      <c r="FO102" s="302" t="n"/>
      <c r="FP102" s="302" t="n"/>
      <c r="FQ102" s="302" t="n"/>
      <c r="FR102" s="302" t="n"/>
      <c r="FS102" s="302" t="n"/>
      <c r="FT102" s="302" t="n"/>
      <c r="FU102" s="302" t="n"/>
      <c r="FV102" s="302" t="n"/>
      <c r="FW102" s="302" t="n"/>
      <c r="FX102" s="302" t="n"/>
      <c r="FY102" s="302" t="n"/>
      <c r="FZ102" s="302" t="n"/>
      <c r="GA102" s="302" t="n"/>
      <c r="GB102" s="302" t="n"/>
      <c r="GC102" s="302" t="n"/>
      <c r="GD102" s="302" t="n"/>
      <c r="GE102" s="302" t="n"/>
      <c r="GF102" s="302" t="n"/>
      <c r="GG102" s="302" t="n"/>
      <c r="GH102" s="302" t="n"/>
      <c r="GI102" s="302" t="n"/>
      <c r="GJ102" s="302" t="n"/>
      <c r="GK102" s="302" t="n"/>
      <c r="GL102" s="302" t="n"/>
      <c r="GM102" s="302" t="n"/>
      <c r="GN102" s="302" t="n"/>
      <c r="GO102" s="302" t="n"/>
      <c r="GP102" s="302" t="n"/>
      <c r="GQ102" s="302" t="n"/>
      <c r="GR102" s="324" t="n"/>
      <c r="GS102" s="72" t="n"/>
      <c r="GT102" s="72" t="n"/>
      <c r="GU102" s="72" t="n"/>
    </row>
    <row r="103" ht="15.75" customHeight="1" s="371">
      <c r="A103" s="295">
        <f>IF(PRESUPUESTO!A121="","",PRESUPUESTO!A121)</f>
        <v/>
      </c>
      <c r="B103" s="63">
        <f>PRESUPUESTO!A48</f>
        <v/>
      </c>
      <c r="C103" s="63">
        <f>PRESUPUESTO!A119</f>
        <v/>
      </c>
      <c r="D103" s="42">
        <f>IF(PRESUPUESTO!B121="","",PRESUPUESTO!B121)</f>
        <v/>
      </c>
      <c r="E103" s="298">
        <f>IF(PRESUPUESTO!G121="",0,PRESUPUESTO!G121)</f>
        <v/>
      </c>
      <c r="F103" s="299" t="n">
        <v>46524</v>
      </c>
      <c r="G103" s="299" t="n">
        <v>46720</v>
      </c>
      <c r="H103" s="295">
        <f>IF(OR(F103="",G103=""),"",G103-F103+1)</f>
        <v/>
      </c>
      <c r="I103" s="300" t="n">
        <v>0</v>
      </c>
      <c r="J103" s="301" t="inlineStr">
        <is>
          <t>Planeado</t>
        </is>
      </c>
      <c r="K103" s="302" t="n"/>
      <c r="L103" s="302" t="n"/>
      <c r="M103" s="302" t="n"/>
      <c r="N103" s="302" t="n"/>
      <c r="O103" s="302" t="n"/>
      <c r="P103" s="302" t="n"/>
      <c r="Q103" s="302" t="n"/>
      <c r="R103" s="302" t="n"/>
      <c r="S103" s="302" t="n"/>
      <c r="T103" s="302" t="n"/>
      <c r="U103" s="302" t="n"/>
      <c r="V103" s="302" t="n"/>
      <c r="W103" s="302" t="n"/>
      <c r="X103" s="302" t="n"/>
      <c r="Y103" s="302" t="n"/>
      <c r="Z103" s="302" t="n"/>
      <c r="AA103" s="302" t="n"/>
      <c r="AB103" s="302" t="n"/>
      <c r="AC103" s="302" t="n"/>
      <c r="AD103" s="302" t="n"/>
      <c r="AE103" s="302" t="n"/>
      <c r="AF103" s="302" t="n"/>
      <c r="AG103" s="302" t="n"/>
      <c r="AH103" s="302" t="n"/>
      <c r="AI103" s="302" t="n"/>
      <c r="AJ103" s="302" t="n"/>
      <c r="AK103" s="302" t="n"/>
      <c r="AL103" s="302" t="n"/>
      <c r="AM103" s="302" t="n"/>
      <c r="AN103" s="302" t="n"/>
      <c r="AO103" s="302" t="n"/>
      <c r="AP103" s="302" t="n"/>
      <c r="AQ103" s="302" t="n"/>
      <c r="AR103" s="302" t="n"/>
      <c r="AS103" s="302" t="n"/>
      <c r="AT103" s="302" t="n"/>
      <c r="AU103" s="302" t="n"/>
      <c r="AV103" s="302" t="n"/>
      <c r="AW103" s="302" t="n"/>
      <c r="AX103" s="302" t="n"/>
      <c r="AY103" s="302" t="n"/>
      <c r="AZ103" s="302" t="n"/>
      <c r="BA103" s="302" t="n"/>
      <c r="BB103" s="302" t="n"/>
      <c r="BC103" s="302" t="n"/>
      <c r="BD103" s="302" t="n"/>
      <c r="BE103" s="302" t="n"/>
      <c r="BF103" s="302" t="n"/>
      <c r="BG103" s="302" t="n"/>
      <c r="BH103" s="302" t="n"/>
      <c r="BI103" s="302" t="n"/>
      <c r="BJ103" s="302" t="n"/>
      <c r="BK103" s="302" t="n"/>
      <c r="BL103" s="302" t="n"/>
      <c r="BM103" s="302" t="n"/>
      <c r="BN103" s="302" t="n"/>
      <c r="BO103" s="302" t="n"/>
      <c r="BP103" s="302" t="n"/>
      <c r="BQ103" s="302" t="n"/>
      <c r="BR103" s="302" t="n"/>
      <c r="BS103" s="302" t="n"/>
      <c r="BT103" s="302" t="n"/>
      <c r="BU103" s="302" t="n"/>
      <c r="BV103" s="302" t="n"/>
      <c r="BW103" s="302" t="n"/>
      <c r="BX103" s="302" t="n"/>
      <c r="BY103" s="302" t="n"/>
      <c r="BZ103" s="302" t="n"/>
      <c r="CA103" s="302" t="n"/>
      <c r="CB103" s="302" t="n"/>
      <c r="CC103" s="302" t="n"/>
      <c r="CD103" s="302" t="n"/>
      <c r="CE103" s="302" t="n"/>
      <c r="CF103" s="302" t="n"/>
      <c r="CG103" s="302" t="n"/>
      <c r="CH103" s="302" t="n"/>
      <c r="CI103" s="302" t="n"/>
      <c r="CJ103" s="302" t="n"/>
      <c r="CK103" s="302" t="n"/>
      <c r="CL103" s="302" t="n"/>
      <c r="CM103" s="302" t="n"/>
      <c r="CN103" s="302" t="n"/>
      <c r="CO103" s="302" t="n"/>
      <c r="CP103" s="302" t="n"/>
      <c r="CQ103" s="302" t="n"/>
      <c r="CR103" s="302" t="n"/>
      <c r="CS103" s="302" t="n"/>
      <c r="CT103" s="302" t="n"/>
      <c r="CU103" s="302" t="n"/>
      <c r="CV103" s="302" t="n"/>
      <c r="CW103" s="302" t="n"/>
      <c r="CX103" s="302" t="n"/>
      <c r="CY103" s="302" t="n"/>
      <c r="CZ103" s="302" t="n"/>
      <c r="DA103" s="302" t="n"/>
      <c r="DB103" s="302" t="n"/>
      <c r="DC103" s="302" t="n"/>
      <c r="DD103" s="302" t="n"/>
      <c r="DE103" s="302" t="n"/>
      <c r="DF103" s="302" t="n"/>
      <c r="DG103" s="302" t="n"/>
      <c r="DH103" s="302" t="n"/>
      <c r="DI103" s="302" t="n"/>
      <c r="DJ103" s="302" t="n"/>
      <c r="DK103" s="302" t="n"/>
      <c r="DL103" s="302" t="n"/>
      <c r="DM103" s="302" t="n"/>
      <c r="DN103" s="302" t="n"/>
      <c r="DO103" s="302" t="n"/>
      <c r="DP103" s="302" t="n"/>
      <c r="DQ103" s="302" t="n"/>
      <c r="DR103" s="302" t="n"/>
      <c r="DS103" s="302" t="n"/>
      <c r="DT103" s="302" t="n"/>
      <c r="DU103" s="302" t="n"/>
      <c r="DV103" s="302" t="n"/>
      <c r="DW103" s="302" t="n"/>
      <c r="DX103" s="302" t="n"/>
      <c r="DY103" s="302" t="n"/>
      <c r="DZ103" s="302" t="n"/>
      <c r="EA103" s="302" t="n"/>
      <c r="EB103" s="302" t="n"/>
      <c r="EC103" s="302" t="n"/>
      <c r="ED103" s="302" t="n"/>
      <c r="EE103" s="302" t="n"/>
      <c r="EF103" s="302" t="n"/>
      <c r="EG103" s="302" t="n"/>
      <c r="EH103" s="302" t="n"/>
      <c r="EI103" s="302" t="n"/>
      <c r="EJ103" s="302" t="n"/>
      <c r="EK103" s="302" t="n"/>
      <c r="EL103" s="302" t="n"/>
      <c r="EM103" s="302" t="n"/>
      <c r="EN103" s="302" t="n"/>
      <c r="EO103" s="302" t="n"/>
      <c r="EP103" s="302" t="n"/>
      <c r="EQ103" s="302" t="n"/>
      <c r="ER103" s="302" t="n"/>
      <c r="ES103" s="302" t="n"/>
      <c r="ET103" s="302" t="n"/>
      <c r="EU103" s="302" t="n"/>
      <c r="EV103" s="302" t="n"/>
      <c r="EW103" s="302" t="n"/>
      <c r="EX103" s="302" t="n"/>
      <c r="EY103" s="302" t="n"/>
      <c r="EZ103" s="302" t="n"/>
      <c r="FA103" s="302" t="n"/>
      <c r="FB103" s="302" t="n"/>
      <c r="FC103" s="302" t="n"/>
      <c r="FD103" s="302" t="n"/>
      <c r="FE103" s="302" t="n"/>
      <c r="FF103" s="302" t="n"/>
      <c r="FG103" s="302" t="n"/>
      <c r="FH103" s="302" t="n"/>
      <c r="FI103" s="302" t="n"/>
      <c r="FJ103" s="302" t="n"/>
      <c r="FK103" s="302" t="n"/>
      <c r="FL103" s="302" t="n"/>
      <c r="FM103" s="302" t="n"/>
      <c r="FN103" s="302" t="n"/>
      <c r="FO103" s="302" t="n"/>
      <c r="FP103" s="302" t="n"/>
      <c r="FQ103" s="302" t="n"/>
      <c r="FR103" s="302" t="n"/>
      <c r="FS103" s="302" t="n"/>
      <c r="FT103" s="302" t="n"/>
      <c r="FU103" s="302" t="n"/>
      <c r="FV103" s="302" t="n"/>
      <c r="FW103" s="302" t="n"/>
      <c r="FX103" s="302" t="n"/>
      <c r="FY103" s="302" t="n"/>
      <c r="FZ103" s="302" t="n"/>
      <c r="GA103" s="302" t="n"/>
      <c r="GB103" s="302" t="n"/>
      <c r="GC103" s="302" t="n"/>
      <c r="GD103" s="302" t="n"/>
      <c r="GE103" s="302" t="n"/>
      <c r="GF103" s="302" t="n"/>
      <c r="GG103" s="302" t="n"/>
      <c r="GH103" s="302" t="n"/>
      <c r="GI103" s="302" t="n"/>
      <c r="GJ103" s="302" t="n"/>
      <c r="GK103" s="302" t="n"/>
      <c r="GL103" s="302" t="n"/>
      <c r="GM103" s="302" t="n"/>
      <c r="GN103" s="302" t="n"/>
      <c r="GO103" s="302" t="n"/>
      <c r="GP103" s="302" t="n"/>
      <c r="GQ103" s="302" t="n"/>
      <c r="GR103" s="324" t="n"/>
      <c r="GS103" s="72" t="n"/>
      <c r="GT103" s="72" t="n"/>
      <c r="GU103" s="72" t="n"/>
    </row>
    <row r="104" ht="15.75" customHeight="1" s="371">
      <c r="A104" s="295">
        <f>IF(PRESUPUESTO!A122="","",PRESUPUESTO!A122)</f>
        <v/>
      </c>
      <c r="B104" s="63">
        <f>PRESUPUESTO!A48</f>
        <v/>
      </c>
      <c r="C104" s="63">
        <f>PRESUPUESTO!A119</f>
        <v/>
      </c>
      <c r="D104" s="42">
        <f>IF(PRESUPUESTO!B122="","",PRESUPUESTO!B122)</f>
        <v/>
      </c>
      <c r="E104" s="298">
        <f>IF(PRESUPUESTO!G122="",0,PRESUPUESTO!G122)</f>
        <v/>
      </c>
      <c r="F104" s="299" t="n">
        <v>46527</v>
      </c>
      <c r="G104" s="299" t="n">
        <v>46725</v>
      </c>
      <c r="H104" s="295">
        <f>IF(OR(F104="",G104=""),"",G104-F104+1)</f>
        <v/>
      </c>
      <c r="I104" s="300" t="n">
        <v>0</v>
      </c>
      <c r="J104" s="301" t="inlineStr">
        <is>
          <t>Planeado</t>
        </is>
      </c>
      <c r="K104" s="302" t="n"/>
      <c r="L104" s="302" t="n"/>
      <c r="M104" s="302" t="n"/>
      <c r="N104" s="302" t="n"/>
      <c r="O104" s="302" t="n"/>
      <c r="P104" s="302" t="n"/>
      <c r="Q104" s="302" t="n"/>
      <c r="R104" s="302" t="n"/>
      <c r="S104" s="302" t="n"/>
      <c r="T104" s="302" t="n"/>
      <c r="U104" s="302" t="n"/>
      <c r="V104" s="302" t="n"/>
      <c r="W104" s="302" t="n"/>
      <c r="X104" s="302" t="n"/>
      <c r="Y104" s="302" t="n"/>
      <c r="Z104" s="302" t="n"/>
      <c r="AA104" s="302" t="n"/>
      <c r="AB104" s="302" t="n"/>
      <c r="AC104" s="302" t="n"/>
      <c r="AD104" s="302" t="n"/>
      <c r="AE104" s="302" t="n"/>
      <c r="AF104" s="302" t="n"/>
      <c r="AG104" s="302" t="n"/>
      <c r="AH104" s="302" t="n"/>
      <c r="AI104" s="302" t="n"/>
      <c r="AJ104" s="302" t="n"/>
      <c r="AK104" s="302" t="n"/>
      <c r="AL104" s="302" t="n"/>
      <c r="AM104" s="302" t="n"/>
      <c r="AN104" s="302" t="n"/>
      <c r="AO104" s="302" t="n"/>
      <c r="AP104" s="302" t="n"/>
      <c r="AQ104" s="302" t="n"/>
      <c r="AR104" s="302" t="n"/>
      <c r="AS104" s="302" t="n"/>
      <c r="AT104" s="302" t="n"/>
      <c r="AU104" s="302" t="n"/>
      <c r="AV104" s="302" t="n"/>
      <c r="AW104" s="302" t="n"/>
      <c r="AX104" s="302" t="n"/>
      <c r="AY104" s="302" t="n"/>
      <c r="AZ104" s="302" t="n"/>
      <c r="BA104" s="302" t="n"/>
      <c r="BB104" s="302" t="n"/>
      <c r="BC104" s="302" t="n"/>
      <c r="BD104" s="302" t="n"/>
      <c r="BE104" s="302" t="n"/>
      <c r="BF104" s="302" t="n"/>
      <c r="BG104" s="302" t="n"/>
      <c r="BH104" s="302" t="n"/>
      <c r="BI104" s="302" t="n"/>
      <c r="BJ104" s="302" t="n"/>
      <c r="BK104" s="302" t="n"/>
      <c r="BL104" s="302" t="n"/>
      <c r="BM104" s="302" t="n"/>
      <c r="BN104" s="302" t="n"/>
      <c r="BO104" s="302" t="n"/>
      <c r="BP104" s="302" t="n"/>
      <c r="BQ104" s="302" t="n"/>
      <c r="BR104" s="302" t="n"/>
      <c r="BS104" s="302" t="n"/>
      <c r="BT104" s="302" t="n"/>
      <c r="BU104" s="302" t="n"/>
      <c r="BV104" s="302" t="n"/>
      <c r="BW104" s="302" t="n"/>
      <c r="BX104" s="302" t="n"/>
      <c r="BY104" s="302" t="n"/>
      <c r="BZ104" s="302" t="n"/>
      <c r="CA104" s="302" t="n"/>
      <c r="CB104" s="302" t="n"/>
      <c r="CC104" s="302" t="n"/>
      <c r="CD104" s="302" t="n"/>
      <c r="CE104" s="302" t="n"/>
      <c r="CF104" s="302" t="n"/>
      <c r="CG104" s="302" t="n"/>
      <c r="CH104" s="302" t="n"/>
      <c r="CI104" s="302" t="n"/>
      <c r="CJ104" s="302" t="n"/>
      <c r="CK104" s="302" t="n"/>
      <c r="CL104" s="302" t="n"/>
      <c r="CM104" s="302" t="n"/>
      <c r="CN104" s="302" t="n"/>
      <c r="CO104" s="302" t="n"/>
      <c r="CP104" s="302" t="n"/>
      <c r="CQ104" s="302" t="n"/>
      <c r="CR104" s="302" t="n"/>
      <c r="CS104" s="302" t="n"/>
      <c r="CT104" s="302" t="n"/>
      <c r="CU104" s="302" t="n"/>
      <c r="CV104" s="302" t="n"/>
      <c r="CW104" s="302" t="n"/>
      <c r="CX104" s="302" t="n"/>
      <c r="CY104" s="302" t="n"/>
      <c r="CZ104" s="302" t="n"/>
      <c r="DA104" s="302" t="n"/>
      <c r="DB104" s="302" t="n"/>
      <c r="DC104" s="302" t="n"/>
      <c r="DD104" s="302" t="n"/>
      <c r="DE104" s="302" t="n"/>
      <c r="DF104" s="302" t="n"/>
      <c r="DG104" s="302" t="n"/>
      <c r="DH104" s="302" t="n"/>
      <c r="DI104" s="302" t="n"/>
      <c r="DJ104" s="302" t="n"/>
      <c r="DK104" s="302" t="n"/>
      <c r="DL104" s="302" t="n"/>
      <c r="DM104" s="302" t="n"/>
      <c r="DN104" s="302" t="n"/>
      <c r="DO104" s="302" t="n"/>
      <c r="DP104" s="302" t="n"/>
      <c r="DQ104" s="302" t="n"/>
      <c r="DR104" s="302" t="n"/>
      <c r="DS104" s="302" t="n"/>
      <c r="DT104" s="302" t="n"/>
      <c r="DU104" s="302" t="n"/>
      <c r="DV104" s="302" t="n"/>
      <c r="DW104" s="302" t="n"/>
      <c r="DX104" s="302" t="n"/>
      <c r="DY104" s="302" t="n"/>
      <c r="DZ104" s="302" t="n"/>
      <c r="EA104" s="302" t="n"/>
      <c r="EB104" s="302" t="n"/>
      <c r="EC104" s="302" t="n"/>
      <c r="ED104" s="302" t="n"/>
      <c r="EE104" s="302" t="n"/>
      <c r="EF104" s="302" t="n"/>
      <c r="EG104" s="302" t="n"/>
      <c r="EH104" s="302" t="n"/>
      <c r="EI104" s="302" t="n"/>
      <c r="EJ104" s="302" t="n"/>
      <c r="EK104" s="302" t="n"/>
      <c r="EL104" s="302" t="n"/>
      <c r="EM104" s="302" t="n"/>
      <c r="EN104" s="302" t="n"/>
      <c r="EO104" s="302" t="n"/>
      <c r="EP104" s="302" t="n"/>
      <c r="EQ104" s="302" t="n"/>
      <c r="ER104" s="302" t="n"/>
      <c r="ES104" s="302" t="n"/>
      <c r="ET104" s="302" t="n"/>
      <c r="EU104" s="302" t="n"/>
      <c r="EV104" s="302" t="n"/>
      <c r="EW104" s="302" t="n"/>
      <c r="EX104" s="302" t="n"/>
      <c r="EY104" s="302" t="n"/>
      <c r="EZ104" s="302" t="n"/>
      <c r="FA104" s="302" t="n"/>
      <c r="FB104" s="302" t="n"/>
      <c r="FC104" s="302" t="n"/>
      <c r="FD104" s="302" t="n"/>
      <c r="FE104" s="302" t="n"/>
      <c r="FF104" s="302" t="n"/>
      <c r="FG104" s="302" t="n"/>
      <c r="FH104" s="302" t="n"/>
      <c r="FI104" s="302" t="n"/>
      <c r="FJ104" s="302" t="n"/>
      <c r="FK104" s="302" t="n"/>
      <c r="FL104" s="302" t="n"/>
      <c r="FM104" s="302" t="n"/>
      <c r="FN104" s="302" t="n"/>
      <c r="FO104" s="302" t="n"/>
      <c r="FP104" s="302" t="n"/>
      <c r="FQ104" s="302" t="n"/>
      <c r="FR104" s="302" t="n"/>
      <c r="FS104" s="302" t="n"/>
      <c r="FT104" s="302" t="n"/>
      <c r="FU104" s="302" t="n"/>
      <c r="FV104" s="302" t="n"/>
      <c r="FW104" s="302" t="n"/>
      <c r="FX104" s="302" t="n"/>
      <c r="FY104" s="302" t="n"/>
      <c r="FZ104" s="302" t="n"/>
      <c r="GA104" s="302" t="n"/>
      <c r="GB104" s="302" t="n"/>
      <c r="GC104" s="302" t="n"/>
      <c r="GD104" s="302" t="n"/>
      <c r="GE104" s="302" t="n"/>
      <c r="GF104" s="302" t="n"/>
      <c r="GG104" s="302" t="n"/>
      <c r="GH104" s="302" t="n"/>
      <c r="GI104" s="302" t="n"/>
      <c r="GJ104" s="302" t="n"/>
      <c r="GK104" s="302" t="n"/>
      <c r="GL104" s="302" t="n"/>
      <c r="GM104" s="302" t="n"/>
      <c r="GN104" s="302" t="n"/>
      <c r="GO104" s="302" t="n"/>
      <c r="GP104" s="302" t="n"/>
      <c r="GQ104" s="302" t="n"/>
      <c r="GR104" s="324" t="n"/>
      <c r="GS104" s="72" t="n"/>
      <c r="GT104" s="72" t="n"/>
      <c r="GU104" s="72" t="n"/>
    </row>
    <row r="105" ht="15.75" customHeight="1" s="371">
      <c r="A105" s="295">
        <f>IF(PRESUPUESTO!A125="","",PRESUPUESTO!A125)</f>
        <v/>
      </c>
      <c r="B105" s="63">
        <f>PRESUPUESTO!A123</f>
        <v/>
      </c>
      <c r="C105" s="63">
        <f>PRESUPUESTO!A124</f>
        <v/>
      </c>
      <c r="D105" s="42">
        <f>IF(PRESUPUESTO!B125="","",PRESUPUESTO!B125)</f>
        <v/>
      </c>
      <c r="E105" s="298">
        <f>IF(PRESUPUESTO!G125="",0,PRESUPUESTO!G125)</f>
        <v/>
      </c>
      <c r="F105" s="299" t="n">
        <v>46530</v>
      </c>
      <c r="G105" s="299" t="n">
        <v>46730</v>
      </c>
      <c r="H105" s="295">
        <f>IF(OR(F105="",G105=""),"",G105-F105+1)</f>
        <v/>
      </c>
      <c r="I105" s="300" t="n">
        <v>0</v>
      </c>
      <c r="J105" s="301" t="inlineStr">
        <is>
          <t>Planeado</t>
        </is>
      </c>
      <c r="K105" s="302" t="n"/>
      <c r="L105" s="302" t="n"/>
      <c r="M105" s="302" t="n"/>
      <c r="N105" s="302" t="n"/>
      <c r="O105" s="302" t="n"/>
      <c r="P105" s="302" t="n"/>
      <c r="Q105" s="302" t="n"/>
      <c r="R105" s="302" t="n"/>
      <c r="S105" s="302" t="n"/>
      <c r="T105" s="302" t="n"/>
      <c r="U105" s="302" t="n"/>
      <c r="V105" s="302" t="n"/>
      <c r="W105" s="302" t="n"/>
      <c r="X105" s="302" t="n"/>
      <c r="Y105" s="302" t="n"/>
      <c r="Z105" s="302" t="n"/>
      <c r="AA105" s="302" t="n"/>
      <c r="AB105" s="302" t="n"/>
      <c r="AC105" s="302" t="n"/>
      <c r="AD105" s="302" t="n"/>
      <c r="AE105" s="302" t="n"/>
      <c r="AF105" s="302" t="n"/>
      <c r="AG105" s="302" t="n"/>
      <c r="AH105" s="302" t="n"/>
      <c r="AI105" s="302" t="n"/>
      <c r="AJ105" s="302" t="n"/>
      <c r="AK105" s="302" t="n"/>
      <c r="AL105" s="302" t="n"/>
      <c r="AM105" s="302" t="n"/>
      <c r="AN105" s="302" t="n"/>
      <c r="AO105" s="302" t="n"/>
      <c r="AP105" s="302" t="n"/>
      <c r="AQ105" s="302" t="n"/>
      <c r="AR105" s="302" t="n"/>
      <c r="AS105" s="302" t="n"/>
      <c r="AT105" s="302" t="n"/>
      <c r="AU105" s="302" t="n"/>
      <c r="AV105" s="302" t="n"/>
      <c r="AW105" s="302" t="n"/>
      <c r="AX105" s="302" t="n"/>
      <c r="AY105" s="302" t="n"/>
      <c r="AZ105" s="302" t="n"/>
      <c r="BA105" s="302" t="n"/>
      <c r="BB105" s="302" t="n"/>
      <c r="BC105" s="302" t="n"/>
      <c r="BD105" s="302" t="n"/>
      <c r="BE105" s="302" t="n"/>
      <c r="BF105" s="302" t="n"/>
      <c r="BG105" s="302" t="n"/>
      <c r="BH105" s="302" t="n"/>
      <c r="BI105" s="302" t="n"/>
      <c r="BJ105" s="302" t="n"/>
      <c r="BK105" s="302" t="n"/>
      <c r="BL105" s="302" t="n"/>
      <c r="BM105" s="302" t="n"/>
      <c r="BN105" s="302" t="n"/>
      <c r="BO105" s="302" t="n"/>
      <c r="BP105" s="302" t="n"/>
      <c r="BQ105" s="302" t="n"/>
      <c r="BR105" s="302" t="n"/>
      <c r="BS105" s="302" t="n"/>
      <c r="BT105" s="302" t="n"/>
      <c r="BU105" s="302" t="n"/>
      <c r="BV105" s="302" t="n"/>
      <c r="BW105" s="302" t="n"/>
      <c r="BX105" s="302" t="n"/>
      <c r="BY105" s="302" t="n"/>
      <c r="BZ105" s="302" t="n"/>
      <c r="CA105" s="302" t="n"/>
      <c r="CB105" s="302" t="n"/>
      <c r="CC105" s="302" t="n"/>
      <c r="CD105" s="302" t="n"/>
      <c r="CE105" s="302" t="n"/>
      <c r="CF105" s="302" t="n"/>
      <c r="CG105" s="302" t="n"/>
      <c r="CH105" s="302" t="n"/>
      <c r="CI105" s="302" t="n"/>
      <c r="CJ105" s="302" t="n"/>
      <c r="CK105" s="302" t="n"/>
      <c r="CL105" s="302" t="n"/>
      <c r="CM105" s="302" t="n"/>
      <c r="CN105" s="302" t="n"/>
      <c r="CO105" s="302" t="n"/>
      <c r="CP105" s="302" t="n"/>
      <c r="CQ105" s="302" t="n"/>
      <c r="CR105" s="302" t="n"/>
      <c r="CS105" s="302" t="n"/>
      <c r="CT105" s="302" t="n"/>
      <c r="CU105" s="302" t="n"/>
      <c r="CV105" s="302" t="n"/>
      <c r="CW105" s="302" t="n"/>
      <c r="CX105" s="302" t="n"/>
      <c r="CY105" s="302" t="n"/>
      <c r="CZ105" s="302" t="n"/>
      <c r="DA105" s="302" t="n"/>
      <c r="DB105" s="302" t="n"/>
      <c r="DC105" s="302" t="n"/>
      <c r="DD105" s="302" t="n"/>
      <c r="DE105" s="302" t="n"/>
      <c r="DF105" s="302" t="n"/>
      <c r="DG105" s="302" t="n"/>
      <c r="DH105" s="302" t="n"/>
      <c r="DI105" s="302" t="n"/>
      <c r="DJ105" s="302" t="n"/>
      <c r="DK105" s="302" t="n"/>
      <c r="DL105" s="302" t="n"/>
      <c r="DM105" s="302" t="n"/>
      <c r="DN105" s="302" t="n"/>
      <c r="DO105" s="302" t="n"/>
      <c r="DP105" s="302" t="n"/>
      <c r="DQ105" s="302" t="n"/>
      <c r="DR105" s="302" t="n"/>
      <c r="DS105" s="302" t="n"/>
      <c r="DT105" s="302" t="n"/>
      <c r="DU105" s="302" t="n"/>
      <c r="DV105" s="302" t="n"/>
      <c r="DW105" s="302" t="n"/>
      <c r="DX105" s="302" t="n"/>
      <c r="DY105" s="302" t="n"/>
      <c r="DZ105" s="302" t="n"/>
      <c r="EA105" s="302" t="n"/>
      <c r="EB105" s="302" t="n"/>
      <c r="EC105" s="302" t="n"/>
      <c r="ED105" s="302" t="n"/>
      <c r="EE105" s="302" t="n"/>
      <c r="EF105" s="302" t="n"/>
      <c r="EG105" s="302" t="n"/>
      <c r="EH105" s="302" t="n"/>
      <c r="EI105" s="302" t="n"/>
      <c r="EJ105" s="302" t="n"/>
      <c r="EK105" s="302" t="n"/>
      <c r="EL105" s="302" t="n"/>
      <c r="EM105" s="302" t="n"/>
      <c r="EN105" s="302" t="n"/>
      <c r="EO105" s="302" t="n"/>
      <c r="EP105" s="302" t="n"/>
      <c r="EQ105" s="302" t="n"/>
      <c r="ER105" s="302" t="n"/>
      <c r="ES105" s="302" t="n"/>
      <c r="ET105" s="302" t="n"/>
      <c r="EU105" s="302" t="n"/>
      <c r="EV105" s="302" t="n"/>
      <c r="EW105" s="302" t="n"/>
      <c r="EX105" s="302" t="n"/>
      <c r="EY105" s="302" t="n"/>
      <c r="EZ105" s="302" t="n"/>
      <c r="FA105" s="302" t="n"/>
      <c r="FB105" s="302" t="n"/>
      <c r="FC105" s="302" t="n"/>
      <c r="FD105" s="302" t="n"/>
      <c r="FE105" s="302" t="n"/>
      <c r="FF105" s="302" t="n"/>
      <c r="FG105" s="302" t="n"/>
      <c r="FH105" s="302" t="n"/>
      <c r="FI105" s="302" t="n"/>
      <c r="FJ105" s="302" t="n"/>
      <c r="FK105" s="302" t="n"/>
      <c r="FL105" s="302" t="n"/>
      <c r="FM105" s="302" t="n"/>
      <c r="FN105" s="302" t="n"/>
      <c r="FO105" s="302" t="n"/>
      <c r="FP105" s="302" t="n"/>
      <c r="FQ105" s="302" t="n"/>
      <c r="FR105" s="302" t="n"/>
      <c r="FS105" s="302" t="n"/>
      <c r="FT105" s="302" t="n"/>
      <c r="FU105" s="302" t="n"/>
      <c r="FV105" s="302" t="n"/>
      <c r="FW105" s="302" t="n"/>
      <c r="FX105" s="302" t="n"/>
      <c r="FY105" s="302" t="n"/>
      <c r="FZ105" s="302" t="n"/>
      <c r="GA105" s="302" t="n"/>
      <c r="GB105" s="302" t="n"/>
      <c r="GC105" s="302" t="n"/>
      <c r="GD105" s="302" t="n"/>
      <c r="GE105" s="302" t="n"/>
      <c r="GF105" s="302" t="n"/>
      <c r="GG105" s="302" t="n"/>
      <c r="GH105" s="302" t="n"/>
      <c r="GI105" s="302" t="n"/>
      <c r="GJ105" s="302" t="n"/>
      <c r="GK105" s="302" t="n"/>
      <c r="GL105" s="302" t="n"/>
      <c r="GM105" s="302" t="n"/>
      <c r="GN105" s="302" t="n"/>
      <c r="GO105" s="302" t="n"/>
      <c r="GP105" s="302" t="n"/>
      <c r="GQ105" s="302" t="n"/>
      <c r="GR105" s="324" t="n"/>
      <c r="GS105" s="72" t="n"/>
      <c r="GT105" s="72" t="n"/>
      <c r="GU105" s="72" t="n"/>
    </row>
    <row r="106" ht="15.75" customHeight="1" s="371">
      <c r="A106" s="295">
        <f>IF(PRESUPUESTO!A126="","",PRESUPUESTO!A126)</f>
        <v/>
      </c>
      <c r="B106" s="63">
        <f>PRESUPUESTO!A123</f>
        <v/>
      </c>
      <c r="C106" s="63">
        <f>PRESUPUESTO!A124</f>
        <v/>
      </c>
      <c r="D106" s="42">
        <f>IF(PRESUPUESTO!B126="","",PRESUPUESTO!B126)</f>
        <v/>
      </c>
      <c r="E106" s="298">
        <f>IF(PRESUPUESTO!G126="",0,PRESUPUESTO!G126)</f>
        <v/>
      </c>
      <c r="F106" s="299" t="n">
        <v>46533</v>
      </c>
      <c r="G106" s="299" t="n">
        <v>46735</v>
      </c>
      <c r="H106" s="295">
        <f>IF(OR(F106="",G106=""),"",G106-F106+1)</f>
        <v/>
      </c>
      <c r="I106" s="300" t="n">
        <v>0</v>
      </c>
      <c r="J106" s="301" t="inlineStr">
        <is>
          <t>Planeado</t>
        </is>
      </c>
      <c r="K106" s="302" t="n"/>
      <c r="L106" s="302" t="n"/>
      <c r="M106" s="302" t="n"/>
      <c r="N106" s="302" t="n"/>
      <c r="O106" s="302" t="n"/>
      <c r="P106" s="302" t="n"/>
      <c r="Q106" s="302" t="n"/>
      <c r="R106" s="302" t="n"/>
      <c r="S106" s="302" t="n"/>
      <c r="T106" s="302" t="n"/>
      <c r="U106" s="302" t="n"/>
      <c r="V106" s="302" t="n"/>
      <c r="W106" s="302" t="n"/>
      <c r="X106" s="302" t="n"/>
      <c r="Y106" s="302" t="n"/>
      <c r="Z106" s="302" t="n"/>
      <c r="AA106" s="302" t="n"/>
      <c r="AB106" s="302" t="n"/>
      <c r="AC106" s="302" t="n"/>
      <c r="AD106" s="302" t="n"/>
      <c r="AE106" s="302" t="n"/>
      <c r="AF106" s="302" t="n"/>
      <c r="AG106" s="302" t="n"/>
      <c r="AH106" s="302" t="n"/>
      <c r="AI106" s="302" t="n"/>
      <c r="AJ106" s="302" t="n"/>
      <c r="AK106" s="302" t="n"/>
      <c r="AL106" s="302" t="n"/>
      <c r="AM106" s="302" t="n"/>
      <c r="AN106" s="302" t="n"/>
      <c r="AO106" s="302" t="n"/>
      <c r="AP106" s="302" t="n"/>
      <c r="AQ106" s="302" t="n"/>
      <c r="AR106" s="302" t="n"/>
      <c r="AS106" s="302" t="n"/>
      <c r="AT106" s="302" t="n"/>
      <c r="AU106" s="302" t="n"/>
      <c r="AV106" s="302" t="n"/>
      <c r="AW106" s="302" t="n"/>
      <c r="AX106" s="302" t="n"/>
      <c r="AY106" s="302" t="n"/>
      <c r="AZ106" s="302" t="n"/>
      <c r="BA106" s="302" t="n"/>
      <c r="BB106" s="302" t="n"/>
      <c r="BC106" s="302" t="n"/>
      <c r="BD106" s="302" t="n"/>
      <c r="BE106" s="302" t="n"/>
      <c r="BF106" s="302" t="n"/>
      <c r="BG106" s="302" t="n"/>
      <c r="BH106" s="302" t="n"/>
      <c r="BI106" s="302" t="n"/>
      <c r="BJ106" s="302" t="n"/>
      <c r="BK106" s="302" t="n"/>
      <c r="BL106" s="302" t="n"/>
      <c r="BM106" s="302" t="n"/>
      <c r="BN106" s="302" t="n"/>
      <c r="BO106" s="302" t="n"/>
      <c r="BP106" s="302" t="n"/>
      <c r="BQ106" s="302" t="n"/>
      <c r="BR106" s="302" t="n"/>
      <c r="BS106" s="302" t="n"/>
      <c r="BT106" s="302" t="n"/>
      <c r="BU106" s="302" t="n"/>
      <c r="BV106" s="302" t="n"/>
      <c r="BW106" s="302" t="n"/>
      <c r="BX106" s="302" t="n"/>
      <c r="BY106" s="302" t="n"/>
      <c r="BZ106" s="302" t="n"/>
      <c r="CA106" s="302" t="n"/>
      <c r="CB106" s="302" t="n"/>
      <c r="CC106" s="302" t="n"/>
      <c r="CD106" s="302" t="n"/>
      <c r="CE106" s="302" t="n"/>
      <c r="CF106" s="302" t="n"/>
      <c r="CG106" s="302" t="n"/>
      <c r="CH106" s="302" t="n"/>
      <c r="CI106" s="302" t="n"/>
      <c r="CJ106" s="302" t="n"/>
      <c r="CK106" s="302" t="n"/>
      <c r="CL106" s="302" t="n"/>
      <c r="CM106" s="302" t="n"/>
      <c r="CN106" s="302" t="n"/>
      <c r="CO106" s="302" t="n"/>
      <c r="CP106" s="302" t="n"/>
      <c r="CQ106" s="302" t="n"/>
      <c r="CR106" s="302" t="n"/>
      <c r="CS106" s="302" t="n"/>
      <c r="CT106" s="302" t="n"/>
      <c r="CU106" s="302" t="n"/>
      <c r="CV106" s="302" t="n"/>
      <c r="CW106" s="302" t="n"/>
      <c r="CX106" s="302" t="n"/>
      <c r="CY106" s="302" t="n"/>
      <c r="CZ106" s="302" t="n"/>
      <c r="DA106" s="302" t="n"/>
      <c r="DB106" s="302" t="n"/>
      <c r="DC106" s="302" t="n"/>
      <c r="DD106" s="302" t="n"/>
      <c r="DE106" s="302" t="n"/>
      <c r="DF106" s="302" t="n"/>
      <c r="DG106" s="302" t="n"/>
      <c r="DH106" s="302" t="n"/>
      <c r="DI106" s="302" t="n"/>
      <c r="DJ106" s="302" t="n"/>
      <c r="DK106" s="302" t="n"/>
      <c r="DL106" s="302" t="n"/>
      <c r="DM106" s="302" t="n"/>
      <c r="DN106" s="302" t="n"/>
      <c r="DO106" s="302" t="n"/>
      <c r="DP106" s="302" t="n"/>
      <c r="DQ106" s="302" t="n"/>
      <c r="DR106" s="302" t="n"/>
      <c r="DS106" s="302" t="n"/>
      <c r="DT106" s="302" t="n"/>
      <c r="DU106" s="302" t="n"/>
      <c r="DV106" s="302" t="n"/>
      <c r="DW106" s="302" t="n"/>
      <c r="DX106" s="302" t="n"/>
      <c r="DY106" s="302" t="n"/>
      <c r="DZ106" s="302" t="n"/>
      <c r="EA106" s="302" t="n"/>
      <c r="EB106" s="302" t="n"/>
      <c r="EC106" s="302" t="n"/>
      <c r="ED106" s="302" t="n"/>
      <c r="EE106" s="302" t="n"/>
      <c r="EF106" s="302" t="n"/>
      <c r="EG106" s="302" t="n"/>
      <c r="EH106" s="302" t="n"/>
      <c r="EI106" s="302" t="n"/>
      <c r="EJ106" s="302" t="n"/>
      <c r="EK106" s="302" t="n"/>
      <c r="EL106" s="302" t="n"/>
      <c r="EM106" s="302" t="n"/>
      <c r="EN106" s="302" t="n"/>
      <c r="EO106" s="302" t="n"/>
      <c r="EP106" s="302" t="n"/>
      <c r="EQ106" s="302" t="n"/>
      <c r="ER106" s="302" t="n"/>
      <c r="ES106" s="302" t="n"/>
      <c r="ET106" s="302" t="n"/>
      <c r="EU106" s="302" t="n"/>
      <c r="EV106" s="302" t="n"/>
      <c r="EW106" s="302" t="n"/>
      <c r="EX106" s="302" t="n"/>
      <c r="EY106" s="302" t="n"/>
      <c r="EZ106" s="302" t="n"/>
      <c r="FA106" s="302" t="n"/>
      <c r="FB106" s="302" t="n"/>
      <c r="FC106" s="302" t="n"/>
      <c r="FD106" s="302" t="n"/>
      <c r="FE106" s="302" t="n"/>
      <c r="FF106" s="302" t="n"/>
      <c r="FG106" s="302" t="n"/>
      <c r="FH106" s="302" t="n"/>
      <c r="FI106" s="302" t="n"/>
      <c r="FJ106" s="302" t="n"/>
      <c r="FK106" s="302" t="n"/>
      <c r="FL106" s="302" t="n"/>
      <c r="FM106" s="302" t="n"/>
      <c r="FN106" s="302" t="n"/>
      <c r="FO106" s="302" t="n"/>
      <c r="FP106" s="302" t="n"/>
      <c r="FQ106" s="302" t="n"/>
      <c r="FR106" s="302" t="n"/>
      <c r="FS106" s="302" t="n"/>
      <c r="FT106" s="302" t="n"/>
      <c r="FU106" s="302" t="n"/>
      <c r="FV106" s="302" t="n"/>
      <c r="FW106" s="302" t="n"/>
      <c r="FX106" s="302" t="n"/>
      <c r="FY106" s="302" t="n"/>
      <c r="FZ106" s="302" t="n"/>
      <c r="GA106" s="302" t="n"/>
      <c r="GB106" s="302" t="n"/>
      <c r="GC106" s="302" t="n"/>
      <c r="GD106" s="302" t="n"/>
      <c r="GE106" s="302" t="n"/>
      <c r="GF106" s="302" t="n"/>
      <c r="GG106" s="302" t="n"/>
      <c r="GH106" s="302" t="n"/>
      <c r="GI106" s="302" t="n"/>
      <c r="GJ106" s="302" t="n"/>
      <c r="GK106" s="302" t="n"/>
      <c r="GL106" s="302" t="n"/>
      <c r="GM106" s="302" t="n"/>
      <c r="GN106" s="302" t="n"/>
      <c r="GO106" s="302" t="n"/>
      <c r="GP106" s="302" t="n"/>
      <c r="GQ106" s="302" t="n"/>
      <c r="GR106" s="324" t="n"/>
      <c r="GS106" s="72" t="n"/>
      <c r="GT106" s="72" t="n"/>
      <c r="GU106" s="72" t="n"/>
    </row>
    <row r="107" ht="15.75" customHeight="1" s="371">
      <c r="A107" s="295">
        <f>IF(PRESUPUESTO!A129="","",PRESUPUESTO!A129)</f>
        <v/>
      </c>
      <c r="B107" s="63">
        <f>PRESUPUESTO!A127</f>
        <v/>
      </c>
      <c r="C107" s="63">
        <f>PRESUPUESTO!A128</f>
        <v/>
      </c>
      <c r="D107" s="42">
        <f>IF(PRESUPUESTO!B129="","",PRESUPUESTO!B129)</f>
        <v/>
      </c>
      <c r="E107" s="298">
        <f>IF(PRESUPUESTO!G129="",0,PRESUPUESTO!G129)</f>
        <v/>
      </c>
      <c r="F107" s="299" t="n">
        <v>46536</v>
      </c>
      <c r="G107" s="299" t="n">
        <v>46740</v>
      </c>
      <c r="H107" s="295">
        <f>IF(OR(F107="",G107=""),"",G107-F107+1)</f>
        <v/>
      </c>
      <c r="I107" s="300" t="n">
        <v>0</v>
      </c>
      <c r="J107" s="301" t="inlineStr">
        <is>
          <t>Planeado</t>
        </is>
      </c>
      <c r="K107" s="302" t="n"/>
      <c r="L107" s="302" t="n"/>
      <c r="M107" s="302" t="n"/>
      <c r="N107" s="302" t="n"/>
      <c r="O107" s="302" t="n"/>
      <c r="P107" s="302" t="n"/>
      <c r="Q107" s="302" t="n"/>
      <c r="R107" s="302" t="n"/>
      <c r="S107" s="302" t="n"/>
      <c r="T107" s="302" t="n"/>
      <c r="U107" s="302" t="n"/>
      <c r="V107" s="302" t="n"/>
      <c r="W107" s="302" t="n"/>
      <c r="X107" s="302" t="n"/>
      <c r="Y107" s="302" t="n"/>
      <c r="Z107" s="302" t="n"/>
      <c r="AA107" s="302" t="n"/>
      <c r="AB107" s="302" t="n"/>
      <c r="AC107" s="302" t="n"/>
      <c r="AD107" s="302" t="n"/>
      <c r="AE107" s="302" t="n"/>
      <c r="AF107" s="302" t="n"/>
      <c r="AG107" s="302" t="n"/>
      <c r="AH107" s="302" t="n"/>
      <c r="AI107" s="302" t="n"/>
      <c r="AJ107" s="302" t="n"/>
      <c r="AK107" s="302" t="n"/>
      <c r="AL107" s="302" t="n"/>
      <c r="AM107" s="302" t="n"/>
      <c r="AN107" s="302" t="n"/>
      <c r="AO107" s="302" t="n"/>
      <c r="AP107" s="302" t="n"/>
      <c r="AQ107" s="302" t="n"/>
      <c r="AR107" s="302" t="n"/>
      <c r="AS107" s="302" t="n"/>
      <c r="AT107" s="302" t="n"/>
      <c r="AU107" s="302" t="n"/>
      <c r="AV107" s="302" t="n"/>
      <c r="AW107" s="302" t="n"/>
      <c r="AX107" s="302" t="n"/>
      <c r="AY107" s="302" t="n"/>
      <c r="AZ107" s="302" t="n"/>
      <c r="BA107" s="302" t="n"/>
      <c r="BB107" s="302" t="n"/>
      <c r="BC107" s="302" t="n"/>
      <c r="BD107" s="302" t="n"/>
      <c r="BE107" s="302" t="n"/>
      <c r="BF107" s="302" t="n"/>
      <c r="BG107" s="302" t="n"/>
      <c r="BH107" s="302" t="n"/>
      <c r="BI107" s="302" t="n"/>
      <c r="BJ107" s="302" t="n"/>
      <c r="BK107" s="302" t="n"/>
      <c r="BL107" s="302" t="n"/>
      <c r="BM107" s="302" t="n"/>
      <c r="BN107" s="302" t="n"/>
      <c r="BO107" s="302" t="n"/>
      <c r="BP107" s="302" t="n"/>
      <c r="BQ107" s="302" t="n"/>
      <c r="BR107" s="302" t="n"/>
      <c r="BS107" s="302" t="n"/>
      <c r="BT107" s="302" t="n"/>
      <c r="BU107" s="302" t="n"/>
      <c r="BV107" s="302" t="n"/>
      <c r="BW107" s="302" t="n"/>
      <c r="BX107" s="302" t="n"/>
      <c r="BY107" s="302" t="n"/>
      <c r="BZ107" s="302" t="n"/>
      <c r="CA107" s="302" t="n"/>
      <c r="CB107" s="302" t="n"/>
      <c r="CC107" s="302" t="n"/>
      <c r="CD107" s="302" t="n"/>
      <c r="CE107" s="302" t="n"/>
      <c r="CF107" s="302" t="n"/>
      <c r="CG107" s="302" t="n"/>
      <c r="CH107" s="302" t="n"/>
      <c r="CI107" s="302" t="n"/>
      <c r="CJ107" s="302" t="n"/>
      <c r="CK107" s="302" t="n"/>
      <c r="CL107" s="302" t="n"/>
      <c r="CM107" s="302" t="n"/>
      <c r="CN107" s="302" t="n"/>
      <c r="CO107" s="302" t="n"/>
      <c r="CP107" s="302" t="n"/>
      <c r="CQ107" s="302" t="n"/>
      <c r="CR107" s="302" t="n"/>
      <c r="CS107" s="302" t="n"/>
      <c r="CT107" s="302" t="n"/>
      <c r="CU107" s="302" t="n"/>
      <c r="CV107" s="302" t="n"/>
      <c r="CW107" s="302" t="n"/>
      <c r="CX107" s="302" t="n"/>
      <c r="CY107" s="302" t="n"/>
      <c r="CZ107" s="302" t="n"/>
      <c r="DA107" s="302" t="n"/>
      <c r="DB107" s="302" t="n"/>
      <c r="DC107" s="302" t="n"/>
      <c r="DD107" s="302" t="n"/>
      <c r="DE107" s="302" t="n"/>
      <c r="DF107" s="302" t="n"/>
      <c r="DG107" s="302" t="n"/>
      <c r="DH107" s="302" t="n"/>
      <c r="DI107" s="302" t="n"/>
      <c r="DJ107" s="302" t="n"/>
      <c r="DK107" s="302" t="n"/>
      <c r="DL107" s="302" t="n"/>
      <c r="DM107" s="302" t="n"/>
      <c r="DN107" s="302" t="n"/>
      <c r="DO107" s="302" t="n"/>
      <c r="DP107" s="302" t="n"/>
      <c r="DQ107" s="302" t="n"/>
      <c r="DR107" s="302" t="n"/>
      <c r="DS107" s="302" t="n"/>
      <c r="DT107" s="302" t="n"/>
      <c r="DU107" s="302" t="n"/>
      <c r="DV107" s="302" t="n"/>
      <c r="DW107" s="302" t="n"/>
      <c r="DX107" s="302" t="n"/>
      <c r="DY107" s="302" t="n"/>
      <c r="DZ107" s="302" t="n"/>
      <c r="EA107" s="302" t="n"/>
      <c r="EB107" s="302" t="n"/>
      <c r="EC107" s="302" t="n"/>
      <c r="ED107" s="302" t="n"/>
      <c r="EE107" s="302" t="n"/>
      <c r="EF107" s="302" t="n"/>
      <c r="EG107" s="302" t="n"/>
      <c r="EH107" s="302" t="n"/>
      <c r="EI107" s="302" t="n"/>
      <c r="EJ107" s="302" t="n"/>
      <c r="EK107" s="302" t="n"/>
      <c r="EL107" s="302" t="n"/>
      <c r="EM107" s="302" t="n"/>
      <c r="EN107" s="302" t="n"/>
      <c r="EO107" s="302" t="n"/>
      <c r="EP107" s="302" t="n"/>
      <c r="EQ107" s="302" t="n"/>
      <c r="ER107" s="302" t="n"/>
      <c r="ES107" s="302" t="n"/>
      <c r="ET107" s="302" t="n"/>
      <c r="EU107" s="302" t="n"/>
      <c r="EV107" s="302" t="n"/>
      <c r="EW107" s="302" t="n"/>
      <c r="EX107" s="302" t="n"/>
      <c r="EY107" s="302" t="n"/>
      <c r="EZ107" s="302" t="n"/>
      <c r="FA107" s="302" t="n"/>
      <c r="FB107" s="302" t="n"/>
      <c r="FC107" s="302" t="n"/>
      <c r="FD107" s="302" t="n"/>
      <c r="FE107" s="302" t="n"/>
      <c r="FF107" s="302" t="n"/>
      <c r="FG107" s="302" t="n"/>
      <c r="FH107" s="302" t="n"/>
      <c r="FI107" s="302" t="n"/>
      <c r="FJ107" s="302" t="n"/>
      <c r="FK107" s="302" t="n"/>
      <c r="FL107" s="302" t="n"/>
      <c r="FM107" s="302" t="n"/>
      <c r="FN107" s="302" t="n"/>
      <c r="FO107" s="302" t="n"/>
      <c r="FP107" s="302" t="n"/>
      <c r="FQ107" s="302" t="n"/>
      <c r="FR107" s="302" t="n"/>
      <c r="FS107" s="302" t="n"/>
      <c r="FT107" s="302" t="n"/>
      <c r="FU107" s="302" t="n"/>
      <c r="FV107" s="302" t="n"/>
      <c r="FW107" s="302" t="n"/>
      <c r="FX107" s="302" t="n"/>
      <c r="FY107" s="302" t="n"/>
      <c r="FZ107" s="302" t="n"/>
      <c r="GA107" s="302" t="n"/>
      <c r="GB107" s="302" t="n"/>
      <c r="GC107" s="302" t="n"/>
      <c r="GD107" s="302" t="n"/>
      <c r="GE107" s="302" t="n"/>
      <c r="GF107" s="302" t="n"/>
      <c r="GG107" s="302" t="n"/>
      <c r="GH107" s="302" t="n"/>
      <c r="GI107" s="302" t="n"/>
      <c r="GJ107" s="302" t="n"/>
      <c r="GK107" s="302" t="n"/>
      <c r="GL107" s="302" t="n"/>
      <c r="GM107" s="302" t="n"/>
      <c r="GN107" s="302" t="n"/>
      <c r="GO107" s="302" t="n"/>
      <c r="GP107" s="302" t="n"/>
      <c r="GQ107" s="302" t="n"/>
      <c r="GR107" s="324" t="n"/>
      <c r="GS107" s="72" t="n"/>
      <c r="GT107" s="72" t="n"/>
      <c r="GU107" s="72" t="n"/>
    </row>
    <row r="108" ht="15.75" customHeight="1" s="371">
      <c r="A108" s="295">
        <f>IF(PRESUPUESTO!A130="","",PRESUPUESTO!A130)</f>
        <v/>
      </c>
      <c r="B108" s="63">
        <f>PRESUPUESTO!A127</f>
        <v/>
      </c>
      <c r="C108" s="63">
        <f>PRESUPUESTO!A128</f>
        <v/>
      </c>
      <c r="D108" s="42">
        <f>IF(PRESUPUESTO!B130="","",PRESUPUESTO!B130)</f>
        <v/>
      </c>
      <c r="E108" s="298">
        <f>IF(PRESUPUESTO!G130="",0,PRESUPUESTO!G130)</f>
        <v/>
      </c>
      <c r="F108" s="299" t="n">
        <v>46539</v>
      </c>
      <c r="G108" s="299" t="n">
        <v>46745</v>
      </c>
      <c r="H108" s="295">
        <f>IF(OR(F108="",G108=""),"",G108-F108+1)</f>
        <v/>
      </c>
      <c r="I108" s="300" t="n">
        <v>0</v>
      </c>
      <c r="J108" s="301" t="inlineStr">
        <is>
          <t>Planeado</t>
        </is>
      </c>
      <c r="K108" s="302" t="n"/>
      <c r="L108" s="302" t="n"/>
      <c r="M108" s="302" t="n"/>
      <c r="N108" s="302" t="n"/>
      <c r="O108" s="302" t="n"/>
      <c r="P108" s="302" t="n"/>
      <c r="Q108" s="302" t="n"/>
      <c r="R108" s="302" t="n"/>
      <c r="S108" s="302" t="n"/>
      <c r="T108" s="302" t="n"/>
      <c r="U108" s="302" t="n"/>
      <c r="V108" s="302" t="n"/>
      <c r="W108" s="302" t="n"/>
      <c r="X108" s="302" t="n"/>
      <c r="Y108" s="302" t="n"/>
      <c r="Z108" s="302" t="n"/>
      <c r="AA108" s="302" t="n"/>
      <c r="AB108" s="302" t="n"/>
      <c r="AC108" s="302" t="n"/>
      <c r="AD108" s="302" t="n"/>
      <c r="AE108" s="302" t="n"/>
      <c r="AF108" s="302" t="n"/>
      <c r="AG108" s="302" t="n"/>
      <c r="AH108" s="302" t="n"/>
      <c r="AI108" s="302" t="n"/>
      <c r="AJ108" s="302" t="n"/>
      <c r="AK108" s="302" t="n"/>
      <c r="AL108" s="302" t="n"/>
      <c r="AM108" s="302" t="n"/>
      <c r="AN108" s="302" t="n"/>
      <c r="AO108" s="302" t="n"/>
      <c r="AP108" s="302" t="n"/>
      <c r="AQ108" s="302" t="n"/>
      <c r="AR108" s="302" t="n"/>
      <c r="AS108" s="302" t="n"/>
      <c r="AT108" s="302" t="n"/>
      <c r="AU108" s="302" t="n"/>
      <c r="AV108" s="302" t="n"/>
      <c r="AW108" s="302" t="n"/>
      <c r="AX108" s="302" t="n"/>
      <c r="AY108" s="302" t="n"/>
      <c r="AZ108" s="302" t="n"/>
      <c r="BA108" s="302" t="n"/>
      <c r="BB108" s="302" t="n"/>
      <c r="BC108" s="302" t="n"/>
      <c r="BD108" s="302" t="n"/>
      <c r="BE108" s="302" t="n"/>
      <c r="BF108" s="302" t="n"/>
      <c r="BG108" s="302" t="n"/>
      <c r="BH108" s="302" t="n"/>
      <c r="BI108" s="302" t="n"/>
      <c r="BJ108" s="302" t="n"/>
      <c r="BK108" s="302" t="n"/>
      <c r="BL108" s="302" t="n"/>
      <c r="BM108" s="302" t="n"/>
      <c r="BN108" s="302" t="n"/>
      <c r="BO108" s="302" t="n"/>
      <c r="BP108" s="302" t="n"/>
      <c r="BQ108" s="302" t="n"/>
      <c r="BR108" s="302" t="n"/>
      <c r="BS108" s="302" t="n"/>
      <c r="BT108" s="302" t="n"/>
      <c r="BU108" s="302" t="n"/>
      <c r="BV108" s="302" t="n"/>
      <c r="BW108" s="302" t="n"/>
      <c r="BX108" s="302" t="n"/>
      <c r="BY108" s="302" t="n"/>
      <c r="BZ108" s="302" t="n"/>
      <c r="CA108" s="302" t="n"/>
      <c r="CB108" s="302" t="n"/>
      <c r="CC108" s="302" t="n"/>
      <c r="CD108" s="302" t="n"/>
      <c r="CE108" s="302" t="n"/>
      <c r="CF108" s="302" t="n"/>
      <c r="CG108" s="302" t="n"/>
      <c r="CH108" s="302" t="n"/>
      <c r="CI108" s="302" t="n"/>
      <c r="CJ108" s="302" t="n"/>
      <c r="CK108" s="302" t="n"/>
      <c r="CL108" s="302" t="n"/>
      <c r="CM108" s="302" t="n"/>
      <c r="CN108" s="302" t="n"/>
      <c r="CO108" s="302" t="n"/>
      <c r="CP108" s="302" t="n"/>
      <c r="CQ108" s="302" t="n"/>
      <c r="CR108" s="302" t="n"/>
      <c r="CS108" s="302" t="n"/>
      <c r="CT108" s="302" t="n"/>
      <c r="CU108" s="302" t="n"/>
      <c r="CV108" s="302" t="n"/>
      <c r="CW108" s="302" t="n"/>
      <c r="CX108" s="302" t="n"/>
      <c r="CY108" s="302" t="n"/>
      <c r="CZ108" s="302" t="n"/>
      <c r="DA108" s="302" t="n"/>
      <c r="DB108" s="302" t="n"/>
      <c r="DC108" s="302" t="n"/>
      <c r="DD108" s="302" t="n"/>
      <c r="DE108" s="302" t="n"/>
      <c r="DF108" s="302" t="n"/>
      <c r="DG108" s="302" t="n"/>
      <c r="DH108" s="302" t="n"/>
      <c r="DI108" s="302" t="n"/>
      <c r="DJ108" s="302" t="n"/>
      <c r="DK108" s="302" t="n"/>
      <c r="DL108" s="302" t="n"/>
      <c r="DM108" s="302" t="n"/>
      <c r="DN108" s="302" t="n"/>
      <c r="DO108" s="302" t="n"/>
      <c r="DP108" s="302" t="n"/>
      <c r="DQ108" s="302" t="n"/>
      <c r="DR108" s="302" t="n"/>
      <c r="DS108" s="302" t="n"/>
      <c r="DT108" s="302" t="n"/>
      <c r="DU108" s="302" t="n"/>
      <c r="DV108" s="302" t="n"/>
      <c r="DW108" s="302" t="n"/>
      <c r="DX108" s="302" t="n"/>
      <c r="DY108" s="302" t="n"/>
      <c r="DZ108" s="302" t="n"/>
      <c r="EA108" s="302" t="n"/>
      <c r="EB108" s="302" t="n"/>
      <c r="EC108" s="302" t="n"/>
      <c r="ED108" s="302" t="n"/>
      <c r="EE108" s="302" t="n"/>
      <c r="EF108" s="302" t="n"/>
      <c r="EG108" s="302" t="n"/>
      <c r="EH108" s="302" t="n"/>
      <c r="EI108" s="302" t="n"/>
      <c r="EJ108" s="302" t="n"/>
      <c r="EK108" s="302" t="n"/>
      <c r="EL108" s="302" t="n"/>
      <c r="EM108" s="302" t="n"/>
      <c r="EN108" s="302" t="n"/>
      <c r="EO108" s="302" t="n"/>
      <c r="EP108" s="302" t="n"/>
      <c r="EQ108" s="302" t="n"/>
      <c r="ER108" s="302" t="n"/>
      <c r="ES108" s="302" t="n"/>
      <c r="ET108" s="302" t="n"/>
      <c r="EU108" s="302" t="n"/>
      <c r="EV108" s="302" t="n"/>
      <c r="EW108" s="302" t="n"/>
      <c r="EX108" s="302" t="n"/>
      <c r="EY108" s="302" t="n"/>
      <c r="EZ108" s="302" t="n"/>
      <c r="FA108" s="302" t="n"/>
      <c r="FB108" s="302" t="n"/>
      <c r="FC108" s="302" t="n"/>
      <c r="FD108" s="302" t="n"/>
      <c r="FE108" s="302" t="n"/>
      <c r="FF108" s="302" t="n"/>
      <c r="FG108" s="302" t="n"/>
      <c r="FH108" s="302" t="n"/>
      <c r="FI108" s="302" t="n"/>
      <c r="FJ108" s="302" t="n"/>
      <c r="FK108" s="302" t="n"/>
      <c r="FL108" s="302" t="n"/>
      <c r="FM108" s="302" t="n"/>
      <c r="FN108" s="302" t="n"/>
      <c r="FO108" s="302" t="n"/>
      <c r="FP108" s="302" t="n"/>
      <c r="FQ108" s="302" t="n"/>
      <c r="FR108" s="302" t="n"/>
      <c r="FS108" s="302" t="n"/>
      <c r="FT108" s="302" t="n"/>
      <c r="FU108" s="302" t="n"/>
      <c r="FV108" s="302" t="n"/>
      <c r="FW108" s="302" t="n"/>
      <c r="FX108" s="302" t="n"/>
      <c r="FY108" s="302" t="n"/>
      <c r="FZ108" s="302" t="n"/>
      <c r="GA108" s="302" t="n"/>
      <c r="GB108" s="302" t="n"/>
      <c r="GC108" s="302" t="n"/>
      <c r="GD108" s="302" t="n"/>
      <c r="GE108" s="302" t="n"/>
      <c r="GF108" s="302" t="n"/>
      <c r="GG108" s="302" t="n"/>
      <c r="GH108" s="302" t="n"/>
      <c r="GI108" s="302" t="n"/>
      <c r="GJ108" s="302" t="n"/>
      <c r="GK108" s="302" t="n"/>
      <c r="GL108" s="302" t="n"/>
      <c r="GM108" s="302" t="n"/>
      <c r="GN108" s="302" t="n"/>
      <c r="GO108" s="302" t="n"/>
      <c r="GP108" s="302" t="n"/>
      <c r="GQ108" s="302" t="n"/>
      <c r="GR108" s="324" t="n"/>
      <c r="GS108" s="72" t="n"/>
      <c r="GT108" s="72" t="n"/>
      <c r="GU108" s="72" t="n"/>
    </row>
    <row r="109" ht="15.75" customHeight="1" s="371">
      <c r="A109" s="295">
        <f>IF(PRESUPUESTO!A131="","",PRESUPUESTO!A131)</f>
        <v/>
      </c>
      <c r="B109" s="63">
        <f>PRESUPUESTO!A127</f>
        <v/>
      </c>
      <c r="C109" s="63">
        <f>PRESUPUESTO!A128</f>
        <v/>
      </c>
      <c r="D109" s="42">
        <f>IF(PRESUPUESTO!B131="","",PRESUPUESTO!B131)</f>
        <v/>
      </c>
      <c r="E109" s="298">
        <f>IF(PRESUPUESTO!G131="",0,PRESUPUESTO!G131)</f>
        <v/>
      </c>
      <c r="F109" s="299" t="n">
        <v>46542</v>
      </c>
      <c r="G109" s="299" t="n">
        <v>46750</v>
      </c>
      <c r="H109" s="295">
        <f>IF(OR(F109="",G109=""),"",G109-F109+1)</f>
        <v/>
      </c>
      <c r="I109" s="300" t="n">
        <v>0</v>
      </c>
      <c r="J109" s="301" t="inlineStr">
        <is>
          <t>Planeado</t>
        </is>
      </c>
      <c r="K109" s="302" t="n"/>
      <c r="L109" s="302" t="n"/>
      <c r="M109" s="302" t="n"/>
      <c r="N109" s="302" t="n"/>
      <c r="O109" s="302" t="n"/>
      <c r="P109" s="302" t="n"/>
      <c r="Q109" s="302" t="n"/>
      <c r="R109" s="302" t="n"/>
      <c r="S109" s="302" t="n"/>
      <c r="T109" s="302" t="n"/>
      <c r="U109" s="302" t="n"/>
      <c r="V109" s="302" t="n"/>
      <c r="W109" s="302" t="n"/>
      <c r="X109" s="302" t="n"/>
      <c r="Y109" s="302" t="n"/>
      <c r="Z109" s="302" t="n"/>
      <c r="AA109" s="302" t="n"/>
      <c r="AB109" s="302" t="n"/>
      <c r="AC109" s="302" t="n"/>
      <c r="AD109" s="302" t="n"/>
      <c r="AE109" s="302" t="n"/>
      <c r="AF109" s="302" t="n"/>
      <c r="AG109" s="302" t="n"/>
      <c r="AH109" s="302" t="n"/>
      <c r="AI109" s="302" t="n"/>
      <c r="AJ109" s="302" t="n"/>
      <c r="AK109" s="302" t="n"/>
      <c r="AL109" s="302" t="n"/>
      <c r="AM109" s="302" t="n"/>
      <c r="AN109" s="302" t="n"/>
      <c r="AO109" s="302" t="n"/>
      <c r="AP109" s="302" t="n"/>
      <c r="AQ109" s="302" t="n"/>
      <c r="AR109" s="302" t="n"/>
      <c r="AS109" s="302" t="n"/>
      <c r="AT109" s="302" t="n"/>
      <c r="AU109" s="302" t="n"/>
      <c r="AV109" s="302" t="n"/>
      <c r="AW109" s="302" t="n"/>
      <c r="AX109" s="302" t="n"/>
      <c r="AY109" s="302" t="n"/>
      <c r="AZ109" s="302" t="n"/>
      <c r="BA109" s="302" t="n"/>
      <c r="BB109" s="302" t="n"/>
      <c r="BC109" s="302" t="n"/>
      <c r="BD109" s="302" t="n"/>
      <c r="BE109" s="302" t="n"/>
      <c r="BF109" s="302" t="n"/>
      <c r="BG109" s="302" t="n"/>
      <c r="BH109" s="302" t="n"/>
      <c r="BI109" s="302" t="n"/>
      <c r="BJ109" s="302" t="n"/>
      <c r="BK109" s="302" t="n"/>
      <c r="BL109" s="302" t="n"/>
      <c r="BM109" s="302" t="n"/>
      <c r="BN109" s="302" t="n"/>
      <c r="BO109" s="302" t="n"/>
      <c r="BP109" s="302" t="n"/>
      <c r="BQ109" s="302" t="n"/>
      <c r="BR109" s="302" t="n"/>
      <c r="BS109" s="302" t="n"/>
      <c r="BT109" s="302" t="n"/>
      <c r="BU109" s="302" t="n"/>
      <c r="BV109" s="302" t="n"/>
      <c r="BW109" s="302" t="n"/>
      <c r="BX109" s="302" t="n"/>
      <c r="BY109" s="302" t="n"/>
      <c r="BZ109" s="302" t="n"/>
      <c r="CA109" s="302" t="n"/>
      <c r="CB109" s="302" t="n"/>
      <c r="CC109" s="302" t="n"/>
      <c r="CD109" s="302" t="n"/>
      <c r="CE109" s="302" t="n"/>
      <c r="CF109" s="302" t="n"/>
      <c r="CG109" s="302" t="n"/>
      <c r="CH109" s="302" t="n"/>
      <c r="CI109" s="302" t="n"/>
      <c r="CJ109" s="302" t="n"/>
      <c r="CK109" s="302" t="n"/>
      <c r="CL109" s="302" t="n"/>
      <c r="CM109" s="302" t="n"/>
      <c r="CN109" s="302" t="n"/>
      <c r="CO109" s="302" t="n"/>
      <c r="CP109" s="302" t="n"/>
      <c r="CQ109" s="302" t="n"/>
      <c r="CR109" s="302" t="n"/>
      <c r="CS109" s="302" t="n"/>
      <c r="CT109" s="302" t="n"/>
      <c r="CU109" s="302" t="n"/>
      <c r="CV109" s="302" t="n"/>
      <c r="CW109" s="302" t="n"/>
      <c r="CX109" s="302" t="n"/>
      <c r="CY109" s="302" t="n"/>
      <c r="CZ109" s="302" t="n"/>
      <c r="DA109" s="302" t="n"/>
      <c r="DB109" s="302" t="n"/>
      <c r="DC109" s="302" t="n"/>
      <c r="DD109" s="302" t="n"/>
      <c r="DE109" s="302" t="n"/>
      <c r="DF109" s="302" t="n"/>
      <c r="DG109" s="302" t="n"/>
      <c r="DH109" s="302" t="n"/>
      <c r="DI109" s="302" t="n"/>
      <c r="DJ109" s="302" t="n"/>
      <c r="DK109" s="302" t="n"/>
      <c r="DL109" s="302" t="n"/>
      <c r="DM109" s="302" t="n"/>
      <c r="DN109" s="302" t="n"/>
      <c r="DO109" s="302" t="n"/>
      <c r="DP109" s="302" t="n"/>
      <c r="DQ109" s="302" t="n"/>
      <c r="DR109" s="302" t="n"/>
      <c r="DS109" s="302" t="n"/>
      <c r="DT109" s="302" t="n"/>
      <c r="DU109" s="302" t="n"/>
      <c r="DV109" s="302" t="n"/>
      <c r="DW109" s="302" t="n"/>
      <c r="DX109" s="302" t="n"/>
      <c r="DY109" s="302" t="n"/>
      <c r="DZ109" s="302" t="n"/>
      <c r="EA109" s="302" t="n"/>
      <c r="EB109" s="302" t="n"/>
      <c r="EC109" s="302" t="n"/>
      <c r="ED109" s="302" t="n"/>
      <c r="EE109" s="302" t="n"/>
      <c r="EF109" s="302" t="n"/>
      <c r="EG109" s="302" t="n"/>
      <c r="EH109" s="302" t="n"/>
      <c r="EI109" s="302" t="n"/>
      <c r="EJ109" s="302" t="n"/>
      <c r="EK109" s="302" t="n"/>
      <c r="EL109" s="302" t="n"/>
      <c r="EM109" s="302" t="n"/>
      <c r="EN109" s="302" t="n"/>
      <c r="EO109" s="302" t="n"/>
      <c r="EP109" s="302" t="n"/>
      <c r="EQ109" s="302" t="n"/>
      <c r="ER109" s="302" t="n"/>
      <c r="ES109" s="302" t="n"/>
      <c r="ET109" s="302" t="n"/>
      <c r="EU109" s="302" t="n"/>
      <c r="EV109" s="302" t="n"/>
      <c r="EW109" s="302" t="n"/>
      <c r="EX109" s="302" t="n"/>
      <c r="EY109" s="302" t="n"/>
      <c r="EZ109" s="302" t="n"/>
      <c r="FA109" s="302" t="n"/>
      <c r="FB109" s="302" t="n"/>
      <c r="FC109" s="302" t="n"/>
      <c r="FD109" s="302" t="n"/>
      <c r="FE109" s="302" t="n"/>
      <c r="FF109" s="302" t="n"/>
      <c r="FG109" s="302" t="n"/>
      <c r="FH109" s="302" t="n"/>
      <c r="FI109" s="302" t="n"/>
      <c r="FJ109" s="302" t="n"/>
      <c r="FK109" s="302" t="n"/>
      <c r="FL109" s="302" t="n"/>
      <c r="FM109" s="302" t="n"/>
      <c r="FN109" s="302" t="n"/>
      <c r="FO109" s="302" t="n"/>
      <c r="FP109" s="302" t="n"/>
      <c r="FQ109" s="302" t="n"/>
      <c r="FR109" s="302" t="n"/>
      <c r="FS109" s="302" t="n"/>
      <c r="FT109" s="302" t="n"/>
      <c r="FU109" s="302" t="n"/>
      <c r="FV109" s="302" t="n"/>
      <c r="FW109" s="302" t="n"/>
      <c r="FX109" s="302" t="n"/>
      <c r="FY109" s="302" t="n"/>
      <c r="FZ109" s="302" t="n"/>
      <c r="GA109" s="302" t="n"/>
      <c r="GB109" s="302" t="n"/>
      <c r="GC109" s="302" t="n"/>
      <c r="GD109" s="302" t="n"/>
      <c r="GE109" s="302" t="n"/>
      <c r="GF109" s="302" t="n"/>
      <c r="GG109" s="302" t="n"/>
      <c r="GH109" s="302" t="n"/>
      <c r="GI109" s="302" t="n"/>
      <c r="GJ109" s="302" t="n"/>
      <c r="GK109" s="302" t="n"/>
      <c r="GL109" s="302" t="n"/>
      <c r="GM109" s="302" t="n"/>
      <c r="GN109" s="302" t="n"/>
      <c r="GO109" s="302" t="n"/>
      <c r="GP109" s="302" t="n"/>
      <c r="GQ109" s="302" t="n"/>
      <c r="GR109" s="324" t="n"/>
      <c r="GS109" s="72" t="n"/>
      <c r="GT109" s="72" t="n"/>
      <c r="GU109" s="72" t="n"/>
    </row>
    <row r="110" ht="15.75" customHeight="1" s="371">
      <c r="A110" s="295">
        <f>IF(PRESUPUESTO!A132="","",PRESUPUESTO!A132)</f>
        <v/>
      </c>
      <c r="B110" s="63">
        <f>PRESUPUESTO!A127</f>
        <v/>
      </c>
      <c r="C110" s="63">
        <f>PRESUPUESTO!A128</f>
        <v/>
      </c>
      <c r="D110" s="42">
        <f>IF(PRESUPUESTO!B132="","",PRESUPUESTO!B132)</f>
        <v/>
      </c>
      <c r="E110" s="298">
        <f>IF(PRESUPUESTO!G132="",0,PRESUPUESTO!G132)</f>
        <v/>
      </c>
      <c r="F110" s="299" t="n">
        <v>46545</v>
      </c>
      <c r="G110" s="299" t="n">
        <v>46755</v>
      </c>
      <c r="H110" s="295">
        <f>IF(OR(F110="",G110=""),"",G110-F110+1)</f>
        <v/>
      </c>
      <c r="I110" s="300" t="n">
        <v>0</v>
      </c>
      <c r="J110" s="301" t="inlineStr">
        <is>
          <t>Planeado</t>
        </is>
      </c>
      <c r="K110" s="302" t="n"/>
      <c r="L110" s="302" t="n"/>
      <c r="M110" s="302" t="n"/>
      <c r="N110" s="302" t="n"/>
      <c r="O110" s="302" t="n"/>
      <c r="P110" s="302" t="n"/>
      <c r="Q110" s="302" t="n"/>
      <c r="R110" s="302" t="n"/>
      <c r="S110" s="302" t="n"/>
      <c r="T110" s="302" t="n"/>
      <c r="U110" s="302" t="n"/>
      <c r="V110" s="302" t="n"/>
      <c r="W110" s="302" t="n"/>
      <c r="X110" s="302" t="n"/>
      <c r="Y110" s="302" t="n"/>
      <c r="Z110" s="302" t="n"/>
      <c r="AA110" s="302" t="n"/>
      <c r="AB110" s="302" t="n"/>
      <c r="AC110" s="302" t="n"/>
      <c r="AD110" s="302" t="n"/>
      <c r="AE110" s="302" t="n"/>
      <c r="AF110" s="302" t="n"/>
      <c r="AG110" s="302" t="n"/>
      <c r="AH110" s="302" t="n"/>
      <c r="AI110" s="302" t="n"/>
      <c r="AJ110" s="302" t="n"/>
      <c r="AK110" s="302" t="n"/>
      <c r="AL110" s="302" t="n"/>
      <c r="AM110" s="302" t="n"/>
      <c r="AN110" s="302" t="n"/>
      <c r="AO110" s="302" t="n"/>
      <c r="AP110" s="302" t="n"/>
      <c r="AQ110" s="302" t="n"/>
      <c r="AR110" s="302" t="n"/>
      <c r="AS110" s="302" t="n"/>
      <c r="AT110" s="302" t="n"/>
      <c r="AU110" s="302" t="n"/>
      <c r="AV110" s="302" t="n"/>
      <c r="AW110" s="302" t="n"/>
      <c r="AX110" s="302" t="n"/>
      <c r="AY110" s="302" t="n"/>
      <c r="AZ110" s="302" t="n"/>
      <c r="BA110" s="302" t="n"/>
      <c r="BB110" s="302" t="n"/>
      <c r="BC110" s="302" t="n"/>
      <c r="BD110" s="302" t="n"/>
      <c r="BE110" s="302" t="n"/>
      <c r="BF110" s="302" t="n"/>
      <c r="BG110" s="302" t="n"/>
      <c r="BH110" s="302" t="n"/>
      <c r="BI110" s="302" t="n"/>
      <c r="BJ110" s="302" t="n"/>
      <c r="BK110" s="302" t="n"/>
      <c r="BL110" s="302" t="n"/>
      <c r="BM110" s="302" t="n"/>
      <c r="BN110" s="302" t="n"/>
      <c r="BO110" s="302" t="n"/>
      <c r="BP110" s="302" t="n"/>
      <c r="BQ110" s="302" t="n"/>
      <c r="BR110" s="302" t="n"/>
      <c r="BS110" s="302" t="n"/>
      <c r="BT110" s="302" t="n"/>
      <c r="BU110" s="302" t="n"/>
      <c r="BV110" s="302" t="n"/>
      <c r="BW110" s="302" t="n"/>
      <c r="BX110" s="302" t="n"/>
      <c r="BY110" s="302" t="n"/>
      <c r="BZ110" s="302" t="n"/>
      <c r="CA110" s="302" t="n"/>
      <c r="CB110" s="302" t="n"/>
      <c r="CC110" s="302" t="n"/>
      <c r="CD110" s="302" t="n"/>
      <c r="CE110" s="302" t="n"/>
      <c r="CF110" s="302" t="n"/>
      <c r="CG110" s="302" t="n"/>
      <c r="CH110" s="302" t="n"/>
      <c r="CI110" s="302" t="n"/>
      <c r="CJ110" s="302" t="n"/>
      <c r="CK110" s="302" t="n"/>
      <c r="CL110" s="302" t="n"/>
      <c r="CM110" s="302" t="n"/>
      <c r="CN110" s="302" t="n"/>
      <c r="CO110" s="302" t="n"/>
      <c r="CP110" s="302" t="n"/>
      <c r="CQ110" s="302" t="n"/>
      <c r="CR110" s="302" t="n"/>
      <c r="CS110" s="302" t="n"/>
      <c r="CT110" s="302" t="n"/>
      <c r="CU110" s="302" t="n"/>
      <c r="CV110" s="302" t="n"/>
      <c r="CW110" s="302" t="n"/>
      <c r="CX110" s="302" t="n"/>
      <c r="CY110" s="302" t="n"/>
      <c r="CZ110" s="302" t="n"/>
      <c r="DA110" s="302" t="n"/>
      <c r="DB110" s="302" t="n"/>
      <c r="DC110" s="302" t="n"/>
      <c r="DD110" s="302" t="n"/>
      <c r="DE110" s="302" t="n"/>
      <c r="DF110" s="302" t="n"/>
      <c r="DG110" s="302" t="n"/>
      <c r="DH110" s="302" t="n"/>
      <c r="DI110" s="302" t="n"/>
      <c r="DJ110" s="302" t="n"/>
      <c r="DK110" s="302" t="n"/>
      <c r="DL110" s="302" t="n"/>
      <c r="DM110" s="302" t="n"/>
      <c r="DN110" s="302" t="n"/>
      <c r="DO110" s="302" t="n"/>
      <c r="DP110" s="302" t="n"/>
      <c r="DQ110" s="302" t="n"/>
      <c r="DR110" s="302" t="n"/>
      <c r="DS110" s="302" t="n"/>
      <c r="DT110" s="302" t="n"/>
      <c r="DU110" s="302" t="n"/>
      <c r="DV110" s="302" t="n"/>
      <c r="DW110" s="302" t="n"/>
      <c r="DX110" s="302" t="n"/>
      <c r="DY110" s="302" t="n"/>
      <c r="DZ110" s="302" t="n"/>
      <c r="EA110" s="302" t="n"/>
      <c r="EB110" s="302" t="n"/>
      <c r="EC110" s="302" t="n"/>
      <c r="ED110" s="302" t="n"/>
      <c r="EE110" s="302" t="n"/>
      <c r="EF110" s="302" t="n"/>
      <c r="EG110" s="302" t="n"/>
      <c r="EH110" s="302" t="n"/>
      <c r="EI110" s="302" t="n"/>
      <c r="EJ110" s="302" t="n"/>
      <c r="EK110" s="302" t="n"/>
      <c r="EL110" s="302" t="n"/>
      <c r="EM110" s="302" t="n"/>
      <c r="EN110" s="302" t="n"/>
      <c r="EO110" s="302" t="n"/>
      <c r="EP110" s="302" t="n"/>
      <c r="EQ110" s="302" t="n"/>
      <c r="ER110" s="302" t="n"/>
      <c r="ES110" s="302" t="n"/>
      <c r="ET110" s="302" t="n"/>
      <c r="EU110" s="302" t="n"/>
      <c r="EV110" s="302" t="n"/>
      <c r="EW110" s="302" t="n"/>
      <c r="EX110" s="302" t="n"/>
      <c r="EY110" s="302" t="n"/>
      <c r="EZ110" s="302" t="n"/>
      <c r="FA110" s="302" t="n"/>
      <c r="FB110" s="302" t="n"/>
      <c r="FC110" s="302" t="n"/>
      <c r="FD110" s="302" t="n"/>
      <c r="FE110" s="302" t="n"/>
      <c r="FF110" s="302" t="n"/>
      <c r="FG110" s="302" t="n"/>
      <c r="FH110" s="302" t="n"/>
      <c r="FI110" s="302" t="n"/>
      <c r="FJ110" s="302" t="n"/>
      <c r="FK110" s="302" t="n"/>
      <c r="FL110" s="302" t="n"/>
      <c r="FM110" s="302" t="n"/>
      <c r="FN110" s="302" t="n"/>
      <c r="FO110" s="302" t="n"/>
      <c r="FP110" s="302" t="n"/>
      <c r="FQ110" s="302" t="n"/>
      <c r="FR110" s="302" t="n"/>
      <c r="FS110" s="302" t="n"/>
      <c r="FT110" s="302" t="n"/>
      <c r="FU110" s="302" t="n"/>
      <c r="FV110" s="302" t="n"/>
      <c r="FW110" s="302" t="n"/>
      <c r="FX110" s="302" t="n"/>
      <c r="FY110" s="302" t="n"/>
      <c r="FZ110" s="302" t="n"/>
      <c r="GA110" s="302" t="n"/>
      <c r="GB110" s="302" t="n"/>
      <c r="GC110" s="302" t="n"/>
      <c r="GD110" s="302" t="n"/>
      <c r="GE110" s="302" t="n"/>
      <c r="GF110" s="302" t="n"/>
      <c r="GG110" s="302" t="n"/>
      <c r="GH110" s="302" t="n"/>
      <c r="GI110" s="302" t="n"/>
      <c r="GJ110" s="302" t="n"/>
      <c r="GK110" s="302" t="n"/>
      <c r="GL110" s="302" t="n"/>
      <c r="GM110" s="302" t="n"/>
      <c r="GN110" s="302" t="n"/>
      <c r="GO110" s="302" t="n"/>
      <c r="GP110" s="302" t="n"/>
      <c r="GQ110" s="302" t="n"/>
      <c r="GR110" s="324" t="n"/>
      <c r="GS110" s="72" t="n"/>
      <c r="GT110" s="72" t="n"/>
      <c r="GU110" s="72" t="n"/>
    </row>
    <row r="111" ht="15.75" customHeight="1" s="371">
      <c r="A111" s="295">
        <f>IF(PRESUPUESTO!A133="","",PRESUPUESTO!A133)</f>
        <v/>
      </c>
      <c r="B111" s="63">
        <f>PRESUPUESTO!A127</f>
        <v/>
      </c>
      <c r="C111" s="297">
        <f>PRESUPUESTO!A128</f>
        <v/>
      </c>
      <c r="D111" s="42">
        <f>IF(PRESUPUESTO!B133="","",PRESUPUESTO!B133)</f>
        <v/>
      </c>
      <c r="E111" s="298">
        <f>IF(PRESUPUESTO!G133="",0,PRESUPUESTO!G133)</f>
        <v/>
      </c>
      <c r="F111" s="299" t="n">
        <v>46548</v>
      </c>
      <c r="G111" s="299" t="n">
        <v>46760</v>
      </c>
      <c r="H111" s="295">
        <f>IF(OR(F111="",G111=""),"",G111-F111+1)</f>
        <v/>
      </c>
      <c r="I111" s="300" t="n">
        <v>0</v>
      </c>
      <c r="J111" s="301" t="inlineStr">
        <is>
          <t>Planeado</t>
        </is>
      </c>
      <c r="K111" s="302" t="n"/>
      <c r="L111" s="302" t="n"/>
      <c r="M111" s="302" t="n"/>
      <c r="N111" s="302" t="n"/>
      <c r="O111" s="302" t="n"/>
      <c r="P111" s="302" t="n"/>
      <c r="Q111" s="302" t="n"/>
      <c r="R111" s="302" t="n"/>
      <c r="S111" s="302" t="n"/>
      <c r="T111" s="302" t="n"/>
      <c r="U111" s="302" t="n"/>
      <c r="V111" s="302" t="n"/>
      <c r="W111" s="302" t="n"/>
      <c r="X111" s="302" t="n"/>
      <c r="Y111" s="302" t="n"/>
      <c r="Z111" s="302" t="n"/>
      <c r="AA111" s="302" t="n"/>
      <c r="AB111" s="302" t="n"/>
      <c r="AC111" s="302" t="n"/>
      <c r="AD111" s="302" t="n"/>
      <c r="AE111" s="302" t="n"/>
      <c r="AF111" s="302" t="n"/>
      <c r="AG111" s="302" t="n"/>
      <c r="AH111" s="302" t="n"/>
      <c r="AI111" s="302" t="n"/>
      <c r="AJ111" s="302" t="n"/>
      <c r="AK111" s="302" t="n"/>
      <c r="AL111" s="302" t="n"/>
      <c r="AM111" s="302" t="n"/>
      <c r="AN111" s="302" t="n"/>
      <c r="AO111" s="302" t="n"/>
      <c r="AP111" s="302" t="n"/>
      <c r="AQ111" s="302" t="n"/>
      <c r="AR111" s="302" t="n"/>
      <c r="AS111" s="302" t="n"/>
      <c r="AT111" s="302" t="n"/>
      <c r="AU111" s="302" t="n"/>
      <c r="AV111" s="302" t="n"/>
      <c r="AW111" s="302" t="n"/>
      <c r="AX111" s="302" t="n"/>
      <c r="AY111" s="302" t="n"/>
      <c r="AZ111" s="302" t="n"/>
      <c r="BA111" s="302" t="n"/>
      <c r="BB111" s="302" t="n"/>
      <c r="BC111" s="302" t="n"/>
      <c r="BD111" s="302" t="n"/>
      <c r="BE111" s="302" t="n"/>
      <c r="BF111" s="302" t="n"/>
      <c r="BG111" s="302" t="n"/>
      <c r="BH111" s="302" t="n"/>
      <c r="BI111" s="302" t="n"/>
      <c r="BJ111" s="302" t="n"/>
      <c r="BK111" s="302" t="n"/>
      <c r="BL111" s="302" t="n"/>
      <c r="BM111" s="302" t="n"/>
      <c r="BN111" s="302" t="n"/>
      <c r="BO111" s="302" t="n"/>
      <c r="BP111" s="302" t="n"/>
      <c r="BQ111" s="302" t="n"/>
      <c r="BR111" s="302" t="n"/>
      <c r="BS111" s="302" t="n"/>
      <c r="BT111" s="302" t="n"/>
      <c r="BU111" s="302" t="n"/>
      <c r="BV111" s="302" t="n"/>
      <c r="BW111" s="302" t="n"/>
      <c r="BX111" s="302" t="n"/>
      <c r="BY111" s="302" t="n"/>
      <c r="BZ111" s="302" t="n"/>
      <c r="CA111" s="302" t="n"/>
      <c r="CB111" s="302" t="n"/>
      <c r="CC111" s="302" t="n"/>
      <c r="CD111" s="302" t="n"/>
      <c r="CE111" s="302" t="n"/>
      <c r="CF111" s="302" t="n"/>
      <c r="CG111" s="302" t="n"/>
      <c r="CH111" s="302" t="n"/>
      <c r="CI111" s="302" t="n"/>
      <c r="CJ111" s="302" t="n"/>
      <c r="CK111" s="302" t="n"/>
      <c r="CL111" s="302" t="n"/>
      <c r="CM111" s="302" t="n"/>
      <c r="CN111" s="302" t="n"/>
      <c r="CO111" s="302" t="n"/>
      <c r="CP111" s="302" t="n"/>
      <c r="CQ111" s="302" t="n"/>
      <c r="CR111" s="302" t="n"/>
      <c r="CS111" s="302" t="n"/>
      <c r="CT111" s="302" t="n"/>
      <c r="CU111" s="302" t="n"/>
      <c r="CV111" s="302" t="n"/>
      <c r="CW111" s="302" t="n"/>
      <c r="CX111" s="302" t="n"/>
      <c r="CY111" s="302" t="n"/>
      <c r="CZ111" s="302" t="n"/>
      <c r="DA111" s="302" t="n"/>
      <c r="DB111" s="302" t="n"/>
      <c r="DC111" s="302" t="n"/>
      <c r="DD111" s="302" t="n"/>
      <c r="DE111" s="302" t="n"/>
      <c r="DF111" s="302" t="n"/>
      <c r="DG111" s="302" t="n"/>
      <c r="DH111" s="302" t="n"/>
      <c r="DI111" s="302" t="n"/>
      <c r="DJ111" s="302" t="n"/>
      <c r="DK111" s="302" t="n"/>
      <c r="DL111" s="302" t="n"/>
      <c r="DM111" s="302" t="n"/>
      <c r="DN111" s="302" t="n"/>
      <c r="DO111" s="302" t="n"/>
      <c r="DP111" s="302" t="n"/>
      <c r="DQ111" s="302" t="n"/>
      <c r="DR111" s="302" t="n"/>
      <c r="DS111" s="302" t="n"/>
      <c r="DT111" s="302" t="n"/>
      <c r="DU111" s="302" t="n"/>
      <c r="DV111" s="302" t="n"/>
      <c r="DW111" s="302" t="n"/>
      <c r="DX111" s="302" t="n"/>
      <c r="DY111" s="302" t="n"/>
      <c r="DZ111" s="302" t="n"/>
      <c r="EA111" s="302" t="n"/>
      <c r="EB111" s="302" t="n"/>
      <c r="EC111" s="302" t="n"/>
      <c r="ED111" s="302" t="n"/>
      <c r="EE111" s="302" t="n"/>
      <c r="EF111" s="302" t="n"/>
      <c r="EG111" s="302" t="n"/>
      <c r="EH111" s="302" t="n"/>
      <c r="EI111" s="302" t="n"/>
      <c r="EJ111" s="302" t="n"/>
      <c r="EK111" s="302" t="n"/>
      <c r="EL111" s="302" t="n"/>
      <c r="EM111" s="302" t="n"/>
      <c r="EN111" s="302" t="n"/>
      <c r="EO111" s="302" t="n"/>
      <c r="EP111" s="302" t="n"/>
      <c r="EQ111" s="302" t="n"/>
      <c r="ER111" s="302" t="n"/>
      <c r="ES111" s="302" t="n"/>
      <c r="ET111" s="302" t="n"/>
      <c r="EU111" s="302" t="n"/>
      <c r="EV111" s="302" t="n"/>
      <c r="EW111" s="302" t="n"/>
      <c r="EX111" s="302" t="n"/>
      <c r="EY111" s="302" t="n"/>
      <c r="EZ111" s="302" t="n"/>
      <c r="FA111" s="302" t="n"/>
      <c r="FB111" s="302" t="n"/>
      <c r="FC111" s="302" t="n"/>
      <c r="FD111" s="302" t="n"/>
      <c r="FE111" s="302" t="n"/>
      <c r="FF111" s="302" t="n"/>
      <c r="FG111" s="302" t="n"/>
      <c r="FH111" s="302" t="n"/>
      <c r="FI111" s="302" t="n"/>
      <c r="FJ111" s="302" t="n"/>
      <c r="FK111" s="302" t="n"/>
      <c r="FL111" s="302" t="n"/>
      <c r="FM111" s="302" t="n"/>
      <c r="FN111" s="302" t="n"/>
      <c r="FO111" s="302" t="n"/>
      <c r="FP111" s="302" t="n"/>
      <c r="FQ111" s="302" t="n"/>
      <c r="FR111" s="302" t="n"/>
      <c r="FS111" s="302" t="n"/>
      <c r="FT111" s="302" t="n"/>
      <c r="FU111" s="302" t="n"/>
      <c r="FV111" s="302" t="n"/>
      <c r="FW111" s="302" t="n"/>
      <c r="FX111" s="302" t="n"/>
      <c r="FY111" s="302" t="n"/>
      <c r="FZ111" s="302" t="n"/>
      <c r="GA111" s="302" t="n"/>
      <c r="GB111" s="302" t="n"/>
      <c r="GC111" s="302" t="n"/>
      <c r="GD111" s="302" t="n"/>
      <c r="GE111" s="302" t="n"/>
      <c r="GF111" s="302" t="n"/>
      <c r="GG111" s="302" t="n"/>
      <c r="GH111" s="302" t="n"/>
      <c r="GI111" s="302" t="n"/>
      <c r="GJ111" s="302" t="n"/>
      <c r="GK111" s="302" t="n"/>
      <c r="GL111" s="302" t="n"/>
      <c r="GM111" s="302" t="n"/>
      <c r="GN111" s="302" t="n"/>
      <c r="GO111" s="302" t="n"/>
      <c r="GP111" s="302" t="n"/>
      <c r="GQ111" s="302" t="n"/>
      <c r="GR111" s="324" t="n"/>
      <c r="GS111" s="72" t="n"/>
      <c r="GT111" s="72" t="n"/>
      <c r="GU111" s="72" t="n"/>
    </row>
    <row r="112" ht="15.75" customHeight="1" s="371">
      <c r="A112" s="295">
        <f>IF(PRESUPUESTO!A134="","",PRESUPUESTO!A134)</f>
        <v/>
      </c>
      <c r="B112" s="63">
        <f>PRESUPUESTO!A127</f>
        <v/>
      </c>
      <c r="C112" s="63">
        <f>PRESUPUESTO!A128</f>
        <v/>
      </c>
      <c r="D112" s="42">
        <f>IF(PRESUPUESTO!B134="","",PRESUPUESTO!B134)</f>
        <v/>
      </c>
      <c r="E112" s="298">
        <f>IF(PRESUPUESTO!G134="",0,PRESUPUESTO!G134)</f>
        <v/>
      </c>
      <c r="F112" s="299" t="n">
        <v>46551</v>
      </c>
      <c r="G112" s="299" t="n">
        <v>46765</v>
      </c>
      <c r="H112" s="295">
        <f>IF(OR(F112="",G112=""),"",G112-F112+1)</f>
        <v/>
      </c>
      <c r="I112" s="300" t="n">
        <v>0</v>
      </c>
      <c r="J112" s="301" t="inlineStr">
        <is>
          <t>Planeado</t>
        </is>
      </c>
      <c r="K112" s="302" t="n"/>
      <c r="L112" s="302" t="n"/>
      <c r="M112" s="302" t="n"/>
      <c r="N112" s="302" t="n"/>
      <c r="O112" s="302" t="n"/>
      <c r="P112" s="302" t="n"/>
      <c r="Q112" s="302" t="n"/>
      <c r="R112" s="302" t="n"/>
      <c r="S112" s="302" t="n"/>
      <c r="T112" s="302" t="n"/>
      <c r="U112" s="302" t="n"/>
      <c r="V112" s="302" t="n"/>
      <c r="W112" s="302" t="n"/>
      <c r="X112" s="302" t="n"/>
      <c r="Y112" s="302" t="n"/>
      <c r="Z112" s="302" t="n"/>
      <c r="AA112" s="302" t="n"/>
      <c r="AB112" s="302" t="n"/>
      <c r="AC112" s="302" t="n"/>
      <c r="AD112" s="302" t="n"/>
      <c r="AE112" s="302" t="n"/>
      <c r="AF112" s="302" t="n"/>
      <c r="AG112" s="302" t="n"/>
      <c r="AH112" s="302" t="n"/>
      <c r="AI112" s="302" t="n"/>
      <c r="AJ112" s="302" t="n"/>
      <c r="AK112" s="302" t="n"/>
      <c r="AL112" s="302" t="n"/>
      <c r="AM112" s="302" t="n"/>
      <c r="AN112" s="302" t="n"/>
      <c r="AO112" s="302" t="n"/>
      <c r="AP112" s="302" t="n"/>
      <c r="AQ112" s="302" t="n"/>
      <c r="AR112" s="302" t="n"/>
      <c r="AS112" s="302" t="n"/>
      <c r="AT112" s="302" t="n"/>
      <c r="AU112" s="302" t="n"/>
      <c r="AV112" s="302" t="n"/>
      <c r="AW112" s="302" t="n"/>
      <c r="AX112" s="302" t="n"/>
      <c r="AY112" s="302" t="n"/>
      <c r="AZ112" s="302" t="n"/>
      <c r="BA112" s="302" t="n"/>
      <c r="BB112" s="302" t="n"/>
      <c r="BC112" s="302" t="n"/>
      <c r="BD112" s="302" t="n"/>
      <c r="BE112" s="302" t="n"/>
      <c r="BF112" s="302" t="n"/>
      <c r="BG112" s="302" t="n"/>
      <c r="BH112" s="302" t="n"/>
      <c r="BI112" s="302" t="n"/>
      <c r="BJ112" s="302" t="n"/>
      <c r="BK112" s="302" t="n"/>
      <c r="BL112" s="302" t="n"/>
      <c r="BM112" s="302" t="n"/>
      <c r="BN112" s="302" t="n"/>
      <c r="BO112" s="302" t="n"/>
      <c r="BP112" s="302" t="n"/>
      <c r="BQ112" s="302" t="n"/>
      <c r="BR112" s="302" t="n"/>
      <c r="BS112" s="302" t="n"/>
      <c r="BT112" s="302" t="n"/>
      <c r="BU112" s="302" t="n"/>
      <c r="BV112" s="302" t="n"/>
      <c r="BW112" s="302" t="n"/>
      <c r="BX112" s="302" t="n"/>
      <c r="BY112" s="302" t="n"/>
      <c r="BZ112" s="302" t="n"/>
      <c r="CA112" s="302" t="n"/>
      <c r="CB112" s="302" t="n"/>
      <c r="CC112" s="302" t="n"/>
      <c r="CD112" s="302" t="n"/>
      <c r="CE112" s="302" t="n"/>
      <c r="CF112" s="302" t="n"/>
      <c r="CG112" s="302" t="n"/>
      <c r="CH112" s="302" t="n"/>
      <c r="CI112" s="302" t="n"/>
      <c r="CJ112" s="302" t="n"/>
      <c r="CK112" s="302" t="n"/>
      <c r="CL112" s="302" t="n"/>
      <c r="CM112" s="302" t="n"/>
      <c r="CN112" s="302" t="n"/>
      <c r="CO112" s="302" t="n"/>
      <c r="CP112" s="302" t="n"/>
      <c r="CQ112" s="302" t="n"/>
      <c r="CR112" s="302" t="n"/>
      <c r="CS112" s="302" t="n"/>
      <c r="CT112" s="302" t="n"/>
      <c r="CU112" s="302" t="n"/>
      <c r="CV112" s="302" t="n"/>
      <c r="CW112" s="302" t="n"/>
      <c r="CX112" s="302" t="n"/>
      <c r="CY112" s="302" t="n"/>
      <c r="CZ112" s="302" t="n"/>
      <c r="DA112" s="302" t="n"/>
      <c r="DB112" s="302" t="n"/>
      <c r="DC112" s="302" t="n"/>
      <c r="DD112" s="302" t="n"/>
      <c r="DE112" s="302" t="n"/>
      <c r="DF112" s="302" t="n"/>
      <c r="DG112" s="302" t="n"/>
      <c r="DH112" s="302" t="n"/>
      <c r="DI112" s="302" t="n"/>
      <c r="DJ112" s="302" t="n"/>
      <c r="DK112" s="302" t="n"/>
      <c r="DL112" s="302" t="n"/>
      <c r="DM112" s="302" t="n"/>
      <c r="DN112" s="302" t="n"/>
      <c r="DO112" s="302" t="n"/>
      <c r="DP112" s="302" t="n"/>
      <c r="DQ112" s="302" t="n"/>
      <c r="DR112" s="302" t="n"/>
      <c r="DS112" s="302" t="n"/>
      <c r="DT112" s="302" t="n"/>
      <c r="DU112" s="302" t="n"/>
      <c r="DV112" s="302" t="n"/>
      <c r="DW112" s="302" t="n"/>
      <c r="DX112" s="302" t="n"/>
      <c r="DY112" s="302" t="n"/>
      <c r="DZ112" s="302" t="n"/>
      <c r="EA112" s="302" t="n"/>
      <c r="EB112" s="302" t="n"/>
      <c r="EC112" s="302" t="n"/>
      <c r="ED112" s="302" t="n"/>
      <c r="EE112" s="302" t="n"/>
      <c r="EF112" s="302" t="n"/>
      <c r="EG112" s="302" t="n"/>
      <c r="EH112" s="302" t="n"/>
      <c r="EI112" s="302" t="n"/>
      <c r="EJ112" s="302" t="n"/>
      <c r="EK112" s="302" t="n"/>
      <c r="EL112" s="302" t="n"/>
      <c r="EM112" s="302" t="n"/>
      <c r="EN112" s="302" t="n"/>
      <c r="EO112" s="302" t="n"/>
      <c r="EP112" s="302" t="n"/>
      <c r="EQ112" s="302" t="n"/>
      <c r="ER112" s="302" t="n"/>
      <c r="ES112" s="302" t="n"/>
      <c r="ET112" s="302" t="n"/>
      <c r="EU112" s="302" t="n"/>
      <c r="EV112" s="302" t="n"/>
      <c r="EW112" s="302" t="n"/>
      <c r="EX112" s="302" t="n"/>
      <c r="EY112" s="302" t="n"/>
      <c r="EZ112" s="302" t="n"/>
      <c r="FA112" s="302" t="n"/>
      <c r="FB112" s="302" t="n"/>
      <c r="FC112" s="302" t="n"/>
      <c r="FD112" s="302" t="n"/>
      <c r="FE112" s="302" t="n"/>
      <c r="FF112" s="302" t="n"/>
      <c r="FG112" s="302" t="n"/>
      <c r="FH112" s="302" t="n"/>
      <c r="FI112" s="302" t="n"/>
      <c r="FJ112" s="302" t="n"/>
      <c r="FK112" s="302" t="n"/>
      <c r="FL112" s="302" t="n"/>
      <c r="FM112" s="302" t="n"/>
      <c r="FN112" s="302" t="n"/>
      <c r="FO112" s="302" t="n"/>
      <c r="FP112" s="302" t="n"/>
      <c r="FQ112" s="302" t="n"/>
      <c r="FR112" s="302" t="n"/>
      <c r="FS112" s="302" t="n"/>
      <c r="FT112" s="302" t="n"/>
      <c r="FU112" s="302" t="n"/>
      <c r="FV112" s="302" t="n"/>
      <c r="FW112" s="302" t="n"/>
      <c r="FX112" s="302" t="n"/>
      <c r="FY112" s="302" t="n"/>
      <c r="FZ112" s="302" t="n"/>
      <c r="GA112" s="302" t="n"/>
      <c r="GB112" s="302" t="n"/>
      <c r="GC112" s="302" t="n"/>
      <c r="GD112" s="302" t="n"/>
      <c r="GE112" s="302" t="n"/>
      <c r="GF112" s="302" t="n"/>
      <c r="GG112" s="302" t="n"/>
      <c r="GH112" s="302" t="n"/>
      <c r="GI112" s="302" t="n"/>
      <c r="GJ112" s="302" t="n"/>
      <c r="GK112" s="302" t="n"/>
      <c r="GL112" s="302" t="n"/>
      <c r="GM112" s="302" t="n"/>
      <c r="GN112" s="302" t="n"/>
      <c r="GO112" s="302" t="n"/>
      <c r="GP112" s="302" t="n"/>
      <c r="GQ112" s="302" t="n"/>
      <c r="GR112" s="324" t="n"/>
      <c r="GS112" s="72" t="n"/>
      <c r="GT112" s="72" t="n"/>
      <c r="GU112" s="72" t="n"/>
    </row>
    <row r="113" ht="15.75" customHeight="1" s="371">
      <c r="A113" s="295">
        <f>IF(PRESUPUESTO!A135="","",PRESUPUESTO!A135)</f>
        <v/>
      </c>
      <c r="B113" s="63">
        <f>PRESUPUESTO!A127</f>
        <v/>
      </c>
      <c r="C113" s="63">
        <f>PRESUPUESTO!A128</f>
        <v/>
      </c>
      <c r="D113" s="42">
        <f>IF(PRESUPUESTO!B135="","",PRESUPUESTO!B135)</f>
        <v/>
      </c>
      <c r="E113" s="298">
        <f>IF(PRESUPUESTO!G135="",0,PRESUPUESTO!G135)</f>
        <v/>
      </c>
      <c r="F113" s="299" t="n">
        <v>46554</v>
      </c>
      <c r="G113" s="299" t="n">
        <v>46770</v>
      </c>
      <c r="H113" s="295">
        <f>IF(OR(F113="",G113=""),"",G113-F113+1)</f>
        <v/>
      </c>
      <c r="I113" s="300" t="n">
        <v>0</v>
      </c>
      <c r="J113" s="301" t="inlineStr">
        <is>
          <t>Planeado</t>
        </is>
      </c>
      <c r="K113" s="302" t="n"/>
      <c r="L113" s="302" t="n"/>
      <c r="M113" s="302" t="n"/>
      <c r="N113" s="302" t="n"/>
      <c r="O113" s="302" t="n"/>
      <c r="P113" s="302" t="n"/>
      <c r="Q113" s="302" t="n"/>
      <c r="R113" s="302" t="n"/>
      <c r="S113" s="302" t="n"/>
      <c r="T113" s="302" t="n"/>
      <c r="U113" s="302" t="n"/>
      <c r="V113" s="302" t="n"/>
      <c r="W113" s="302" t="n"/>
      <c r="X113" s="302" t="n"/>
      <c r="Y113" s="302" t="n"/>
      <c r="Z113" s="302" t="n"/>
      <c r="AA113" s="302" t="n"/>
      <c r="AB113" s="302" t="n"/>
      <c r="AC113" s="302" t="n"/>
      <c r="AD113" s="302" t="n"/>
      <c r="AE113" s="302" t="n"/>
      <c r="AF113" s="302" t="n"/>
      <c r="AG113" s="302" t="n"/>
      <c r="AH113" s="302" t="n"/>
      <c r="AI113" s="302" t="n"/>
      <c r="AJ113" s="302" t="n"/>
      <c r="AK113" s="302" t="n"/>
      <c r="AL113" s="302" t="n"/>
      <c r="AM113" s="302" t="n"/>
      <c r="AN113" s="302" t="n"/>
      <c r="AO113" s="302" t="n"/>
      <c r="AP113" s="302" t="n"/>
      <c r="AQ113" s="302" t="n"/>
      <c r="AR113" s="302" t="n"/>
      <c r="AS113" s="302" t="n"/>
      <c r="AT113" s="302" t="n"/>
      <c r="AU113" s="302" t="n"/>
      <c r="AV113" s="302" t="n"/>
      <c r="AW113" s="302" t="n"/>
      <c r="AX113" s="302" t="n"/>
      <c r="AY113" s="302" t="n"/>
      <c r="AZ113" s="302" t="n"/>
      <c r="BA113" s="302" t="n"/>
      <c r="BB113" s="302" t="n"/>
      <c r="BC113" s="302" t="n"/>
      <c r="BD113" s="302" t="n"/>
      <c r="BE113" s="302" t="n"/>
      <c r="BF113" s="302" t="n"/>
      <c r="BG113" s="302" t="n"/>
      <c r="BH113" s="302" t="n"/>
      <c r="BI113" s="302" t="n"/>
      <c r="BJ113" s="302" t="n"/>
      <c r="BK113" s="302" t="n"/>
      <c r="BL113" s="302" t="n"/>
      <c r="BM113" s="302" t="n"/>
      <c r="BN113" s="302" t="n"/>
      <c r="BO113" s="302" t="n"/>
      <c r="BP113" s="302" t="n"/>
      <c r="BQ113" s="302" t="n"/>
      <c r="BR113" s="302" t="n"/>
      <c r="BS113" s="302" t="n"/>
      <c r="BT113" s="302" t="n"/>
      <c r="BU113" s="302" t="n"/>
      <c r="BV113" s="302" t="n"/>
      <c r="BW113" s="302" t="n"/>
      <c r="BX113" s="302" t="n"/>
      <c r="BY113" s="302" t="n"/>
      <c r="BZ113" s="302" t="n"/>
      <c r="CA113" s="302" t="n"/>
      <c r="CB113" s="302" t="n"/>
      <c r="CC113" s="302" t="n"/>
      <c r="CD113" s="302" t="n"/>
      <c r="CE113" s="302" t="n"/>
      <c r="CF113" s="302" t="n"/>
      <c r="CG113" s="302" t="n"/>
      <c r="CH113" s="302" t="n"/>
      <c r="CI113" s="302" t="n"/>
      <c r="CJ113" s="302" t="n"/>
      <c r="CK113" s="302" t="n"/>
      <c r="CL113" s="302" t="n"/>
      <c r="CM113" s="302" t="n"/>
      <c r="CN113" s="302" t="n"/>
      <c r="CO113" s="302" t="n"/>
      <c r="CP113" s="302" t="n"/>
      <c r="CQ113" s="302" t="n"/>
      <c r="CR113" s="302" t="n"/>
      <c r="CS113" s="302" t="n"/>
      <c r="CT113" s="302" t="n"/>
      <c r="CU113" s="302" t="n"/>
      <c r="CV113" s="302" t="n"/>
      <c r="CW113" s="302" t="n"/>
      <c r="CX113" s="302" t="n"/>
      <c r="CY113" s="302" t="n"/>
      <c r="CZ113" s="302" t="n"/>
      <c r="DA113" s="302" t="n"/>
      <c r="DB113" s="302" t="n"/>
      <c r="DC113" s="302" t="n"/>
      <c r="DD113" s="302" t="n"/>
      <c r="DE113" s="302" t="n"/>
      <c r="DF113" s="302" t="n"/>
      <c r="DG113" s="302" t="n"/>
      <c r="DH113" s="302" t="n"/>
      <c r="DI113" s="302" t="n"/>
      <c r="DJ113" s="302" t="n"/>
      <c r="DK113" s="302" t="n"/>
      <c r="DL113" s="302" t="n"/>
      <c r="DM113" s="302" t="n"/>
      <c r="DN113" s="302" t="n"/>
      <c r="DO113" s="302" t="n"/>
      <c r="DP113" s="302" t="n"/>
      <c r="DQ113" s="302" t="n"/>
      <c r="DR113" s="302" t="n"/>
      <c r="DS113" s="302" t="n"/>
      <c r="DT113" s="302" t="n"/>
      <c r="DU113" s="302" t="n"/>
      <c r="DV113" s="302" t="n"/>
      <c r="DW113" s="302" t="n"/>
      <c r="DX113" s="302" t="n"/>
      <c r="DY113" s="302" t="n"/>
      <c r="DZ113" s="302" t="n"/>
      <c r="EA113" s="302" t="n"/>
      <c r="EB113" s="302" t="n"/>
      <c r="EC113" s="302" t="n"/>
      <c r="ED113" s="302" t="n"/>
      <c r="EE113" s="302" t="n"/>
      <c r="EF113" s="302" t="n"/>
      <c r="EG113" s="302" t="n"/>
      <c r="EH113" s="302" t="n"/>
      <c r="EI113" s="302" t="n"/>
      <c r="EJ113" s="302" t="n"/>
      <c r="EK113" s="302" t="n"/>
      <c r="EL113" s="302" t="n"/>
      <c r="EM113" s="302" t="n"/>
      <c r="EN113" s="302" t="n"/>
      <c r="EO113" s="302" t="n"/>
      <c r="EP113" s="302" t="n"/>
      <c r="EQ113" s="302" t="n"/>
      <c r="ER113" s="302" t="n"/>
      <c r="ES113" s="302" t="n"/>
      <c r="ET113" s="302" t="n"/>
      <c r="EU113" s="302" t="n"/>
      <c r="EV113" s="302" t="n"/>
      <c r="EW113" s="302" t="n"/>
      <c r="EX113" s="302" t="n"/>
      <c r="EY113" s="302" t="n"/>
      <c r="EZ113" s="302" t="n"/>
      <c r="FA113" s="302" t="n"/>
      <c r="FB113" s="302" t="n"/>
      <c r="FC113" s="302" t="n"/>
      <c r="FD113" s="302" t="n"/>
      <c r="FE113" s="302" t="n"/>
      <c r="FF113" s="302" t="n"/>
      <c r="FG113" s="302" t="n"/>
      <c r="FH113" s="302" t="n"/>
      <c r="FI113" s="302" t="n"/>
      <c r="FJ113" s="302" t="n"/>
      <c r="FK113" s="302" t="n"/>
      <c r="FL113" s="302" t="n"/>
      <c r="FM113" s="302" t="n"/>
      <c r="FN113" s="302" t="n"/>
      <c r="FO113" s="302" t="n"/>
      <c r="FP113" s="302" t="n"/>
      <c r="FQ113" s="302" t="n"/>
      <c r="FR113" s="302" t="n"/>
      <c r="FS113" s="302" t="n"/>
      <c r="FT113" s="302" t="n"/>
      <c r="FU113" s="302" t="n"/>
      <c r="FV113" s="302" t="n"/>
      <c r="FW113" s="302" t="n"/>
      <c r="FX113" s="302" t="n"/>
      <c r="FY113" s="302" t="n"/>
      <c r="FZ113" s="302" t="n"/>
      <c r="GA113" s="302" t="n"/>
      <c r="GB113" s="302" t="n"/>
      <c r="GC113" s="302" t="n"/>
      <c r="GD113" s="302" t="n"/>
      <c r="GE113" s="302" t="n"/>
      <c r="GF113" s="302" t="n"/>
      <c r="GG113" s="302" t="n"/>
      <c r="GH113" s="302" t="n"/>
      <c r="GI113" s="302" t="n"/>
      <c r="GJ113" s="302" t="n"/>
      <c r="GK113" s="302" t="n"/>
      <c r="GL113" s="302" t="n"/>
      <c r="GM113" s="302" t="n"/>
      <c r="GN113" s="302" t="n"/>
      <c r="GO113" s="302" t="n"/>
      <c r="GP113" s="302" t="n"/>
      <c r="GQ113" s="302" t="n"/>
      <c r="GR113" s="324" t="n"/>
      <c r="GS113" s="72" t="n"/>
      <c r="GT113" s="72" t="n"/>
      <c r="GU113" s="72" t="n"/>
    </row>
    <row r="114" ht="15.75" customHeight="1" s="371">
      <c r="A114" s="295">
        <f>IF(PRESUPUESTO!A137="","",PRESUPUESTO!A137)</f>
        <v/>
      </c>
      <c r="B114" s="63">
        <f>PRESUPUESTO!A127</f>
        <v/>
      </c>
      <c r="C114" s="63">
        <f>PRESUPUESTO!A136</f>
        <v/>
      </c>
      <c r="D114" s="42">
        <f>IF(PRESUPUESTO!B137="","",PRESUPUESTO!B137)</f>
        <v/>
      </c>
      <c r="E114" s="298">
        <f>IF(PRESUPUESTO!G137="",0,PRESUPUESTO!G137)</f>
        <v/>
      </c>
      <c r="F114" s="299" t="n">
        <v>46557</v>
      </c>
      <c r="G114" s="299" t="n">
        <v>46775</v>
      </c>
      <c r="H114" s="295">
        <f>IF(OR(F114="",G114=""),"",G114-F114+1)</f>
        <v/>
      </c>
      <c r="I114" s="300" t="n">
        <v>0</v>
      </c>
      <c r="J114" s="301" t="inlineStr">
        <is>
          <t>Planeado</t>
        </is>
      </c>
      <c r="K114" s="302" t="n"/>
      <c r="L114" s="302" t="n"/>
      <c r="M114" s="302" t="n"/>
      <c r="N114" s="302" t="n"/>
      <c r="O114" s="302" t="n"/>
      <c r="P114" s="302" t="n"/>
      <c r="Q114" s="302" t="n"/>
      <c r="R114" s="302" t="n"/>
      <c r="S114" s="302" t="n"/>
      <c r="T114" s="302" t="n"/>
      <c r="U114" s="302" t="n"/>
      <c r="V114" s="302" t="n"/>
      <c r="W114" s="302" t="n"/>
      <c r="X114" s="302" t="n"/>
      <c r="Y114" s="302" t="n"/>
      <c r="Z114" s="302" t="n"/>
      <c r="AA114" s="302" t="n"/>
      <c r="AB114" s="302" t="n"/>
      <c r="AC114" s="302" t="n"/>
      <c r="AD114" s="302" t="n"/>
      <c r="AE114" s="302" t="n"/>
      <c r="AF114" s="302" t="n"/>
      <c r="AG114" s="302" t="n"/>
      <c r="AH114" s="302" t="n"/>
      <c r="AI114" s="302" t="n"/>
      <c r="AJ114" s="302" t="n"/>
      <c r="AK114" s="302" t="n"/>
      <c r="AL114" s="302" t="n"/>
      <c r="AM114" s="302" t="n"/>
      <c r="AN114" s="302" t="n"/>
      <c r="AO114" s="302" t="n"/>
      <c r="AP114" s="302" t="n"/>
      <c r="AQ114" s="302" t="n"/>
      <c r="AR114" s="302" t="n"/>
      <c r="AS114" s="302" t="n"/>
      <c r="AT114" s="302" t="n"/>
      <c r="AU114" s="302" t="n"/>
      <c r="AV114" s="302" t="n"/>
      <c r="AW114" s="302" t="n"/>
      <c r="AX114" s="302" t="n"/>
      <c r="AY114" s="302" t="n"/>
      <c r="AZ114" s="302" t="n"/>
      <c r="BA114" s="302" t="n"/>
      <c r="BB114" s="302" t="n"/>
      <c r="BC114" s="302" t="n"/>
      <c r="BD114" s="302" t="n"/>
      <c r="BE114" s="302" t="n"/>
      <c r="BF114" s="302" t="n"/>
      <c r="BG114" s="302" t="n"/>
      <c r="BH114" s="302" t="n"/>
      <c r="BI114" s="302" t="n"/>
      <c r="BJ114" s="302" t="n"/>
      <c r="BK114" s="302" t="n"/>
      <c r="BL114" s="302" t="n"/>
      <c r="BM114" s="302" t="n"/>
      <c r="BN114" s="302" t="n"/>
      <c r="BO114" s="302" t="n"/>
      <c r="BP114" s="302" t="n"/>
      <c r="BQ114" s="302" t="n"/>
      <c r="BR114" s="302" t="n"/>
      <c r="BS114" s="302" t="n"/>
      <c r="BT114" s="302" t="n"/>
      <c r="BU114" s="302" t="n"/>
      <c r="BV114" s="302" t="n"/>
      <c r="BW114" s="302" t="n"/>
      <c r="BX114" s="302" t="n"/>
      <c r="BY114" s="302" t="n"/>
      <c r="BZ114" s="302" t="n"/>
      <c r="CA114" s="302" t="n"/>
      <c r="CB114" s="302" t="n"/>
      <c r="CC114" s="302" t="n"/>
      <c r="CD114" s="302" t="n"/>
      <c r="CE114" s="302" t="n"/>
      <c r="CF114" s="302" t="n"/>
      <c r="CG114" s="302" t="n"/>
      <c r="CH114" s="302" t="n"/>
      <c r="CI114" s="302" t="n"/>
      <c r="CJ114" s="302" t="n"/>
      <c r="CK114" s="302" t="n"/>
      <c r="CL114" s="302" t="n"/>
      <c r="CM114" s="302" t="n"/>
      <c r="CN114" s="302" t="n"/>
      <c r="CO114" s="302" t="n"/>
      <c r="CP114" s="302" t="n"/>
      <c r="CQ114" s="302" t="n"/>
      <c r="CR114" s="302" t="n"/>
      <c r="CS114" s="302" t="n"/>
      <c r="CT114" s="302" t="n"/>
      <c r="CU114" s="302" t="n"/>
      <c r="CV114" s="302" t="n"/>
      <c r="CW114" s="302" t="n"/>
      <c r="CX114" s="302" t="n"/>
      <c r="CY114" s="302" t="n"/>
      <c r="CZ114" s="302" t="n"/>
      <c r="DA114" s="302" t="n"/>
      <c r="DB114" s="302" t="n"/>
      <c r="DC114" s="302" t="n"/>
      <c r="DD114" s="302" t="n"/>
      <c r="DE114" s="302" t="n"/>
      <c r="DF114" s="302" t="n"/>
      <c r="DG114" s="302" t="n"/>
      <c r="DH114" s="302" t="n"/>
      <c r="DI114" s="302" t="n"/>
      <c r="DJ114" s="302" t="n"/>
      <c r="DK114" s="302" t="n"/>
      <c r="DL114" s="302" t="n"/>
      <c r="DM114" s="302" t="n"/>
      <c r="DN114" s="302" t="n"/>
      <c r="DO114" s="302" t="n"/>
      <c r="DP114" s="302" t="n"/>
      <c r="DQ114" s="302" t="n"/>
      <c r="DR114" s="302" t="n"/>
      <c r="DS114" s="302" t="n"/>
      <c r="DT114" s="302" t="n"/>
      <c r="DU114" s="302" t="n"/>
      <c r="DV114" s="302" t="n"/>
      <c r="DW114" s="302" t="n"/>
      <c r="DX114" s="302" t="n"/>
      <c r="DY114" s="302" t="n"/>
      <c r="DZ114" s="302" t="n"/>
      <c r="EA114" s="302" t="n"/>
      <c r="EB114" s="302" t="n"/>
      <c r="EC114" s="302" t="n"/>
      <c r="ED114" s="302" t="n"/>
      <c r="EE114" s="302" t="n"/>
      <c r="EF114" s="302" t="n"/>
      <c r="EG114" s="302" t="n"/>
      <c r="EH114" s="302" t="n"/>
      <c r="EI114" s="302" t="n"/>
      <c r="EJ114" s="302" t="n"/>
      <c r="EK114" s="302" t="n"/>
      <c r="EL114" s="302" t="n"/>
      <c r="EM114" s="302" t="n"/>
      <c r="EN114" s="302" t="n"/>
      <c r="EO114" s="302" t="n"/>
      <c r="EP114" s="302" t="n"/>
      <c r="EQ114" s="302" t="n"/>
      <c r="ER114" s="302" t="n"/>
      <c r="ES114" s="302" t="n"/>
      <c r="ET114" s="302" t="n"/>
      <c r="EU114" s="302" t="n"/>
      <c r="EV114" s="302" t="n"/>
      <c r="EW114" s="302" t="n"/>
      <c r="EX114" s="302" t="n"/>
      <c r="EY114" s="302" t="n"/>
      <c r="EZ114" s="302" t="n"/>
      <c r="FA114" s="302" t="n"/>
      <c r="FB114" s="302" t="n"/>
      <c r="FC114" s="302" t="n"/>
      <c r="FD114" s="302" t="n"/>
      <c r="FE114" s="302" t="n"/>
      <c r="FF114" s="302" t="n"/>
      <c r="FG114" s="302" t="n"/>
      <c r="FH114" s="302" t="n"/>
      <c r="FI114" s="302" t="n"/>
      <c r="FJ114" s="302" t="n"/>
      <c r="FK114" s="302" t="n"/>
      <c r="FL114" s="302" t="n"/>
      <c r="FM114" s="302" t="n"/>
      <c r="FN114" s="302" t="n"/>
      <c r="FO114" s="302" t="n"/>
      <c r="FP114" s="302" t="n"/>
      <c r="FQ114" s="302" t="n"/>
      <c r="FR114" s="302" t="n"/>
      <c r="FS114" s="302" t="n"/>
      <c r="FT114" s="302" t="n"/>
      <c r="FU114" s="302" t="n"/>
      <c r="FV114" s="302" t="n"/>
      <c r="FW114" s="302" t="n"/>
      <c r="FX114" s="302" t="n"/>
      <c r="FY114" s="302" t="n"/>
      <c r="FZ114" s="302" t="n"/>
      <c r="GA114" s="302" t="n"/>
      <c r="GB114" s="302" t="n"/>
      <c r="GC114" s="302" t="n"/>
      <c r="GD114" s="302" t="n"/>
      <c r="GE114" s="302" t="n"/>
      <c r="GF114" s="302" t="n"/>
      <c r="GG114" s="302" t="n"/>
      <c r="GH114" s="302" t="n"/>
      <c r="GI114" s="302" t="n"/>
      <c r="GJ114" s="302" t="n"/>
      <c r="GK114" s="302" t="n"/>
      <c r="GL114" s="302" t="n"/>
      <c r="GM114" s="302" t="n"/>
      <c r="GN114" s="302" t="n"/>
      <c r="GO114" s="302" t="n"/>
      <c r="GP114" s="302" t="n"/>
      <c r="GQ114" s="302" t="n"/>
      <c r="GR114" s="324" t="n"/>
      <c r="GS114" s="72" t="n"/>
      <c r="GT114" s="72" t="n"/>
      <c r="GU114" s="72" t="n"/>
    </row>
    <row r="115" ht="15.75" customHeight="1" s="371">
      <c r="A115" s="295">
        <f>IF(PRESUPUESTO!A139="","",PRESUPUESTO!A139)</f>
        <v/>
      </c>
      <c r="B115" s="63">
        <f>PRESUPUESTO!A127</f>
        <v/>
      </c>
      <c r="C115" s="63">
        <f>PRESUPUESTO!A138</f>
        <v/>
      </c>
      <c r="D115" s="42">
        <f>IF(PRESUPUESTO!B139="","",PRESUPUESTO!B139)</f>
        <v/>
      </c>
      <c r="E115" s="298">
        <f>IF(PRESUPUESTO!G139="",0,PRESUPUESTO!G139)</f>
        <v/>
      </c>
      <c r="F115" s="299" t="n">
        <v>46560</v>
      </c>
      <c r="G115" s="299" t="n">
        <v>46780</v>
      </c>
      <c r="H115" s="295">
        <f>IF(OR(F115="",G115=""),"",G115-F115+1)</f>
        <v/>
      </c>
      <c r="I115" s="300" t="n">
        <v>0</v>
      </c>
      <c r="J115" s="301" t="inlineStr">
        <is>
          <t>Planeado</t>
        </is>
      </c>
      <c r="K115" s="302" t="n"/>
      <c r="L115" s="302" t="n"/>
      <c r="M115" s="302" t="n"/>
      <c r="N115" s="302" t="n"/>
      <c r="O115" s="302" t="n"/>
      <c r="P115" s="302" t="n"/>
      <c r="Q115" s="302" t="n"/>
      <c r="R115" s="302" t="n"/>
      <c r="S115" s="302" t="n"/>
      <c r="T115" s="302" t="n"/>
      <c r="U115" s="302" t="n"/>
      <c r="V115" s="302" t="n"/>
      <c r="W115" s="302" t="n"/>
      <c r="X115" s="302" t="n"/>
      <c r="Y115" s="302" t="n"/>
      <c r="Z115" s="302" t="n"/>
      <c r="AA115" s="302" t="n"/>
      <c r="AB115" s="302" t="n"/>
      <c r="AC115" s="302" t="n"/>
      <c r="AD115" s="302" t="n"/>
      <c r="AE115" s="302" t="n"/>
      <c r="AF115" s="302" t="n"/>
      <c r="AG115" s="302" t="n"/>
      <c r="AH115" s="302" t="n"/>
      <c r="AI115" s="302" t="n"/>
      <c r="AJ115" s="302" t="n"/>
      <c r="AK115" s="302" t="n"/>
      <c r="AL115" s="302" t="n"/>
      <c r="AM115" s="302" t="n"/>
      <c r="AN115" s="302" t="n"/>
      <c r="AO115" s="302" t="n"/>
      <c r="AP115" s="302" t="n"/>
      <c r="AQ115" s="302" t="n"/>
      <c r="AR115" s="302" t="n"/>
      <c r="AS115" s="302" t="n"/>
      <c r="AT115" s="302" t="n"/>
      <c r="AU115" s="302" t="n"/>
      <c r="AV115" s="302" t="n"/>
      <c r="AW115" s="302" t="n"/>
      <c r="AX115" s="302" t="n"/>
      <c r="AY115" s="302" t="n"/>
      <c r="AZ115" s="302" t="n"/>
      <c r="BA115" s="302" t="n"/>
      <c r="BB115" s="302" t="n"/>
      <c r="BC115" s="302" t="n"/>
      <c r="BD115" s="302" t="n"/>
      <c r="BE115" s="302" t="n"/>
      <c r="BF115" s="302" t="n"/>
      <c r="BG115" s="302" t="n"/>
      <c r="BH115" s="302" t="n"/>
      <c r="BI115" s="302" t="n"/>
      <c r="BJ115" s="302" t="n"/>
      <c r="BK115" s="302" t="n"/>
      <c r="BL115" s="302" t="n"/>
      <c r="BM115" s="302" t="n"/>
      <c r="BN115" s="302" t="n"/>
      <c r="BO115" s="302" t="n"/>
      <c r="BP115" s="302" t="n"/>
      <c r="BQ115" s="302" t="n"/>
      <c r="BR115" s="302" t="n"/>
      <c r="BS115" s="302" t="n"/>
      <c r="BT115" s="302" t="n"/>
      <c r="BU115" s="302" t="n"/>
      <c r="BV115" s="302" t="n"/>
      <c r="BW115" s="302" t="n"/>
      <c r="BX115" s="302" t="n"/>
      <c r="BY115" s="302" t="n"/>
      <c r="BZ115" s="302" t="n"/>
      <c r="CA115" s="302" t="n"/>
      <c r="CB115" s="302" t="n"/>
      <c r="CC115" s="302" t="n"/>
      <c r="CD115" s="302" t="n"/>
      <c r="CE115" s="302" t="n"/>
      <c r="CF115" s="302" t="n"/>
      <c r="CG115" s="302" t="n"/>
      <c r="CH115" s="302" t="n"/>
      <c r="CI115" s="302" t="n"/>
      <c r="CJ115" s="302" t="n"/>
      <c r="CK115" s="302" t="n"/>
      <c r="CL115" s="302" t="n"/>
      <c r="CM115" s="302" t="n"/>
      <c r="CN115" s="302" t="n"/>
      <c r="CO115" s="302" t="n"/>
      <c r="CP115" s="302" t="n"/>
      <c r="CQ115" s="302" t="n"/>
      <c r="CR115" s="302" t="n"/>
      <c r="CS115" s="302" t="n"/>
      <c r="CT115" s="302" t="n"/>
      <c r="CU115" s="302" t="n"/>
      <c r="CV115" s="302" t="n"/>
      <c r="CW115" s="302" t="n"/>
      <c r="CX115" s="302" t="n"/>
      <c r="CY115" s="302" t="n"/>
      <c r="CZ115" s="302" t="n"/>
      <c r="DA115" s="302" t="n"/>
      <c r="DB115" s="302" t="n"/>
      <c r="DC115" s="302" t="n"/>
      <c r="DD115" s="302" t="n"/>
      <c r="DE115" s="302" t="n"/>
      <c r="DF115" s="302" t="n"/>
      <c r="DG115" s="302" t="n"/>
      <c r="DH115" s="302" t="n"/>
      <c r="DI115" s="302" t="n"/>
      <c r="DJ115" s="302" t="n"/>
      <c r="DK115" s="302" t="n"/>
      <c r="DL115" s="302" t="n"/>
      <c r="DM115" s="302" t="n"/>
      <c r="DN115" s="302" t="n"/>
      <c r="DO115" s="302" t="n"/>
      <c r="DP115" s="302" t="n"/>
      <c r="DQ115" s="302" t="n"/>
      <c r="DR115" s="302" t="n"/>
      <c r="DS115" s="302" t="n"/>
      <c r="DT115" s="302" t="n"/>
      <c r="DU115" s="302" t="n"/>
      <c r="DV115" s="302" t="n"/>
      <c r="DW115" s="302" t="n"/>
      <c r="DX115" s="302" t="n"/>
      <c r="DY115" s="302" t="n"/>
      <c r="DZ115" s="302" t="n"/>
      <c r="EA115" s="302" t="n"/>
      <c r="EB115" s="302" t="n"/>
      <c r="EC115" s="302" t="n"/>
      <c r="ED115" s="302" t="n"/>
      <c r="EE115" s="302" t="n"/>
      <c r="EF115" s="302" t="n"/>
      <c r="EG115" s="302" t="n"/>
      <c r="EH115" s="302" t="n"/>
      <c r="EI115" s="302" t="n"/>
      <c r="EJ115" s="302" t="n"/>
      <c r="EK115" s="302" t="n"/>
      <c r="EL115" s="302" t="n"/>
      <c r="EM115" s="302" t="n"/>
      <c r="EN115" s="302" t="n"/>
      <c r="EO115" s="302" t="n"/>
      <c r="EP115" s="302" t="n"/>
      <c r="EQ115" s="302" t="n"/>
      <c r="ER115" s="302" t="n"/>
      <c r="ES115" s="302" t="n"/>
      <c r="ET115" s="302" t="n"/>
      <c r="EU115" s="302" t="n"/>
      <c r="EV115" s="302" t="n"/>
      <c r="EW115" s="302" t="n"/>
      <c r="EX115" s="302" t="n"/>
      <c r="EY115" s="302" t="n"/>
      <c r="EZ115" s="302" t="n"/>
      <c r="FA115" s="302" t="n"/>
      <c r="FB115" s="302" t="n"/>
      <c r="FC115" s="302" t="n"/>
      <c r="FD115" s="302" t="n"/>
      <c r="FE115" s="302" t="n"/>
      <c r="FF115" s="302" t="n"/>
      <c r="FG115" s="302" t="n"/>
      <c r="FH115" s="302" t="n"/>
      <c r="FI115" s="302" t="n"/>
      <c r="FJ115" s="302" t="n"/>
      <c r="FK115" s="302" t="n"/>
      <c r="FL115" s="302" t="n"/>
      <c r="FM115" s="302" t="n"/>
      <c r="FN115" s="302" t="n"/>
      <c r="FO115" s="302" t="n"/>
      <c r="FP115" s="302" t="n"/>
      <c r="FQ115" s="302" t="n"/>
      <c r="FR115" s="302" t="n"/>
      <c r="FS115" s="302" t="n"/>
      <c r="FT115" s="302" t="n"/>
      <c r="FU115" s="302" t="n"/>
      <c r="FV115" s="302" t="n"/>
      <c r="FW115" s="302" t="n"/>
      <c r="FX115" s="302" t="n"/>
      <c r="FY115" s="302" t="n"/>
      <c r="FZ115" s="302" t="n"/>
      <c r="GA115" s="302" t="n"/>
      <c r="GB115" s="302" t="n"/>
      <c r="GC115" s="302" t="n"/>
      <c r="GD115" s="302" t="n"/>
      <c r="GE115" s="302" t="n"/>
      <c r="GF115" s="302" t="n"/>
      <c r="GG115" s="302" t="n"/>
      <c r="GH115" s="302" t="n"/>
      <c r="GI115" s="302" t="n"/>
      <c r="GJ115" s="302" t="n"/>
      <c r="GK115" s="302" t="n"/>
      <c r="GL115" s="302" t="n"/>
      <c r="GM115" s="302" t="n"/>
      <c r="GN115" s="302" t="n"/>
      <c r="GO115" s="302" t="n"/>
      <c r="GP115" s="302" t="n"/>
      <c r="GQ115" s="302" t="n"/>
      <c r="GR115" s="324" t="n"/>
      <c r="GS115" s="72" t="n"/>
      <c r="GT115" s="72" t="n"/>
      <c r="GU115" s="72" t="n"/>
    </row>
    <row r="116" ht="15.75" customHeight="1" s="371">
      <c r="A116" s="295">
        <f>IF(PRESUPUESTO!A141="","",PRESUPUESTO!A141)</f>
        <v/>
      </c>
      <c r="B116" s="63">
        <f>PRESUPUESTO!A127</f>
        <v/>
      </c>
      <c r="C116" s="63">
        <f>PRESUPUESTO!A140</f>
        <v/>
      </c>
      <c r="D116" s="42">
        <f>IF(PRESUPUESTO!B141="","",PRESUPUESTO!B141)</f>
        <v/>
      </c>
      <c r="E116" s="298">
        <f>IF(PRESUPUESTO!G141="",0,PRESUPUESTO!G141)</f>
        <v/>
      </c>
      <c r="F116" s="299" t="n">
        <v>46563</v>
      </c>
      <c r="G116" s="299" t="n">
        <v>46785</v>
      </c>
      <c r="H116" s="295">
        <f>IF(OR(F116="",G116=""),"",G116-F116+1)</f>
        <v/>
      </c>
      <c r="I116" s="300" t="n">
        <v>0</v>
      </c>
      <c r="J116" s="301" t="inlineStr">
        <is>
          <t>Planeado</t>
        </is>
      </c>
      <c r="K116" s="302" t="n"/>
      <c r="L116" s="302" t="n"/>
      <c r="M116" s="302" t="n"/>
      <c r="N116" s="302" t="n"/>
      <c r="O116" s="302" t="n"/>
      <c r="P116" s="302" t="n"/>
      <c r="Q116" s="302" t="n"/>
      <c r="R116" s="302" t="n"/>
      <c r="S116" s="302" t="n"/>
      <c r="T116" s="302" t="n"/>
      <c r="U116" s="302" t="n"/>
      <c r="V116" s="302" t="n"/>
      <c r="W116" s="302" t="n"/>
      <c r="X116" s="302" t="n"/>
      <c r="Y116" s="302" t="n"/>
      <c r="Z116" s="302" t="n"/>
      <c r="AA116" s="302" t="n"/>
      <c r="AB116" s="302" t="n"/>
      <c r="AC116" s="302" t="n"/>
      <c r="AD116" s="302" t="n"/>
      <c r="AE116" s="302" t="n"/>
      <c r="AF116" s="302" t="n"/>
      <c r="AG116" s="302" t="n"/>
      <c r="AH116" s="302" t="n"/>
      <c r="AI116" s="302" t="n"/>
      <c r="AJ116" s="302" t="n"/>
      <c r="AK116" s="302" t="n"/>
      <c r="AL116" s="302" t="n"/>
      <c r="AM116" s="302" t="n"/>
      <c r="AN116" s="302" t="n"/>
      <c r="AO116" s="302" t="n"/>
      <c r="AP116" s="302" t="n"/>
      <c r="AQ116" s="302" t="n"/>
      <c r="AR116" s="302" t="n"/>
      <c r="AS116" s="302" t="n"/>
      <c r="AT116" s="302" t="n"/>
      <c r="AU116" s="302" t="n"/>
      <c r="AV116" s="302" t="n"/>
      <c r="AW116" s="302" t="n"/>
      <c r="AX116" s="302" t="n"/>
      <c r="AY116" s="302" t="n"/>
      <c r="AZ116" s="302" t="n"/>
      <c r="BA116" s="302" t="n"/>
      <c r="BB116" s="302" t="n"/>
      <c r="BC116" s="302" t="n"/>
      <c r="BD116" s="302" t="n"/>
      <c r="BE116" s="302" t="n"/>
      <c r="BF116" s="302" t="n"/>
      <c r="BG116" s="302" t="n"/>
      <c r="BH116" s="302" t="n"/>
      <c r="BI116" s="302" t="n"/>
      <c r="BJ116" s="302" t="n"/>
      <c r="BK116" s="302" t="n"/>
      <c r="BL116" s="302" t="n"/>
      <c r="BM116" s="302" t="n"/>
      <c r="BN116" s="302" t="n"/>
      <c r="BO116" s="302" t="n"/>
      <c r="BP116" s="302" t="n"/>
      <c r="BQ116" s="302" t="n"/>
      <c r="BR116" s="302" t="n"/>
      <c r="BS116" s="302" t="n"/>
      <c r="BT116" s="302" t="n"/>
      <c r="BU116" s="302" t="n"/>
      <c r="BV116" s="302" t="n"/>
      <c r="BW116" s="302" t="n"/>
      <c r="BX116" s="302" t="n"/>
      <c r="BY116" s="302" t="n"/>
      <c r="BZ116" s="302" t="n"/>
      <c r="CA116" s="302" t="n"/>
      <c r="CB116" s="302" t="n"/>
      <c r="CC116" s="302" t="n"/>
      <c r="CD116" s="302" t="n"/>
      <c r="CE116" s="302" t="n"/>
      <c r="CF116" s="302" t="n"/>
      <c r="CG116" s="302" t="n"/>
      <c r="CH116" s="302" t="n"/>
      <c r="CI116" s="302" t="n"/>
      <c r="CJ116" s="302" t="n"/>
      <c r="CK116" s="302" t="n"/>
      <c r="CL116" s="302" t="n"/>
      <c r="CM116" s="302" t="n"/>
      <c r="CN116" s="302" t="n"/>
      <c r="CO116" s="302" t="n"/>
      <c r="CP116" s="302" t="n"/>
      <c r="CQ116" s="302" t="n"/>
      <c r="CR116" s="302" t="n"/>
      <c r="CS116" s="302" t="n"/>
      <c r="CT116" s="302" t="n"/>
      <c r="CU116" s="302" t="n"/>
      <c r="CV116" s="302" t="n"/>
      <c r="CW116" s="302" t="n"/>
      <c r="CX116" s="302" t="n"/>
      <c r="CY116" s="302" t="n"/>
      <c r="CZ116" s="302" t="n"/>
      <c r="DA116" s="302" t="n"/>
      <c r="DB116" s="302" t="n"/>
      <c r="DC116" s="302" t="n"/>
      <c r="DD116" s="302" t="n"/>
      <c r="DE116" s="302" t="n"/>
      <c r="DF116" s="302" t="n"/>
      <c r="DG116" s="302" t="n"/>
      <c r="DH116" s="302" t="n"/>
      <c r="DI116" s="302" t="n"/>
      <c r="DJ116" s="302" t="n"/>
      <c r="DK116" s="302" t="n"/>
      <c r="DL116" s="302" t="n"/>
      <c r="DM116" s="302" t="n"/>
      <c r="DN116" s="302" t="n"/>
      <c r="DO116" s="302" t="n"/>
      <c r="DP116" s="302" t="n"/>
      <c r="DQ116" s="302" t="n"/>
      <c r="DR116" s="302" t="n"/>
      <c r="DS116" s="302" t="n"/>
      <c r="DT116" s="302" t="n"/>
      <c r="DU116" s="302" t="n"/>
      <c r="DV116" s="302" t="n"/>
      <c r="DW116" s="302" t="n"/>
      <c r="DX116" s="302" t="n"/>
      <c r="DY116" s="302" t="n"/>
      <c r="DZ116" s="302" t="n"/>
      <c r="EA116" s="302" t="n"/>
      <c r="EB116" s="302" t="n"/>
      <c r="EC116" s="302" t="n"/>
      <c r="ED116" s="302" t="n"/>
      <c r="EE116" s="302" t="n"/>
      <c r="EF116" s="302" t="n"/>
      <c r="EG116" s="302" t="n"/>
      <c r="EH116" s="302" t="n"/>
      <c r="EI116" s="302" t="n"/>
      <c r="EJ116" s="302" t="n"/>
      <c r="EK116" s="302" t="n"/>
      <c r="EL116" s="302" t="n"/>
      <c r="EM116" s="302" t="n"/>
      <c r="EN116" s="302" t="n"/>
      <c r="EO116" s="302" t="n"/>
      <c r="EP116" s="302" t="n"/>
      <c r="EQ116" s="302" t="n"/>
      <c r="ER116" s="302" t="n"/>
      <c r="ES116" s="302" t="n"/>
      <c r="ET116" s="302" t="n"/>
      <c r="EU116" s="302" t="n"/>
      <c r="EV116" s="302" t="n"/>
      <c r="EW116" s="302" t="n"/>
      <c r="EX116" s="302" t="n"/>
      <c r="EY116" s="302" t="n"/>
      <c r="EZ116" s="302" t="n"/>
      <c r="FA116" s="302" t="n"/>
      <c r="FB116" s="302" t="n"/>
      <c r="FC116" s="302" t="n"/>
      <c r="FD116" s="302" t="n"/>
      <c r="FE116" s="302" t="n"/>
      <c r="FF116" s="302" t="n"/>
      <c r="FG116" s="302" t="n"/>
      <c r="FH116" s="302" t="n"/>
      <c r="FI116" s="302" t="n"/>
      <c r="FJ116" s="302" t="n"/>
      <c r="FK116" s="302" t="n"/>
      <c r="FL116" s="302" t="n"/>
      <c r="FM116" s="302" t="n"/>
      <c r="FN116" s="302" t="n"/>
      <c r="FO116" s="302" t="n"/>
      <c r="FP116" s="302" t="n"/>
      <c r="FQ116" s="302" t="n"/>
      <c r="FR116" s="302" t="n"/>
      <c r="FS116" s="302" t="n"/>
      <c r="FT116" s="302" t="n"/>
      <c r="FU116" s="302" t="n"/>
      <c r="FV116" s="302" t="n"/>
      <c r="FW116" s="302" t="n"/>
      <c r="FX116" s="302" t="n"/>
      <c r="FY116" s="302" t="n"/>
      <c r="FZ116" s="302" t="n"/>
      <c r="GA116" s="302" t="n"/>
      <c r="GB116" s="302" t="n"/>
      <c r="GC116" s="302" t="n"/>
      <c r="GD116" s="302" t="n"/>
      <c r="GE116" s="302" t="n"/>
      <c r="GF116" s="302" t="n"/>
      <c r="GG116" s="302" t="n"/>
      <c r="GH116" s="302" t="n"/>
      <c r="GI116" s="302" t="n"/>
      <c r="GJ116" s="302" t="n"/>
      <c r="GK116" s="302" t="n"/>
      <c r="GL116" s="302" t="n"/>
      <c r="GM116" s="302" t="n"/>
      <c r="GN116" s="302" t="n"/>
      <c r="GO116" s="302" t="n"/>
      <c r="GP116" s="302" t="n"/>
      <c r="GQ116" s="302" t="n"/>
      <c r="GR116" s="324" t="n"/>
      <c r="GS116" s="72" t="n"/>
      <c r="GT116" s="72" t="n"/>
      <c r="GU116" s="72" t="n"/>
    </row>
    <row r="117" ht="15.75" customHeight="1" s="371">
      <c r="A117" s="295">
        <f>IF(PRESUPUESTO!A144="","",PRESUPUESTO!A144)</f>
        <v/>
      </c>
      <c r="B117" s="63">
        <f>PRESUPUESTO!A142</f>
        <v/>
      </c>
      <c r="C117" s="63">
        <f>PRESUPUESTO!A143</f>
        <v/>
      </c>
      <c r="D117" s="42">
        <f>IF(PRESUPUESTO!B144="","",PRESUPUESTO!B144)</f>
        <v/>
      </c>
      <c r="E117" s="298">
        <f>IF(PRESUPUESTO!G144="",0,PRESUPUESTO!G144)</f>
        <v/>
      </c>
      <c r="F117" s="299" t="n">
        <v>46566</v>
      </c>
      <c r="G117" s="299" t="n">
        <v>46790</v>
      </c>
      <c r="H117" s="295">
        <f>IF(OR(F117="",G117=""),"",G117-F117+1)</f>
        <v/>
      </c>
      <c r="I117" s="300" t="n">
        <v>0</v>
      </c>
      <c r="J117" s="301" t="inlineStr">
        <is>
          <t>Planeado</t>
        </is>
      </c>
      <c r="K117" s="302" t="n"/>
      <c r="L117" s="302" t="n"/>
      <c r="M117" s="302" t="n"/>
      <c r="N117" s="302" t="n"/>
      <c r="O117" s="302" t="n"/>
      <c r="P117" s="302" t="n"/>
      <c r="Q117" s="302" t="n"/>
      <c r="R117" s="302" t="n"/>
      <c r="S117" s="302" t="n"/>
      <c r="T117" s="302" t="n"/>
      <c r="U117" s="302" t="n"/>
      <c r="V117" s="302" t="n"/>
      <c r="W117" s="302" t="n"/>
      <c r="X117" s="302" t="n"/>
      <c r="Y117" s="302" t="n"/>
      <c r="Z117" s="302" t="n"/>
      <c r="AA117" s="302" t="n"/>
      <c r="AB117" s="302" t="n"/>
      <c r="AC117" s="302" t="n"/>
      <c r="AD117" s="302" t="n"/>
      <c r="AE117" s="302" t="n"/>
      <c r="AF117" s="302" t="n"/>
      <c r="AG117" s="302" t="n"/>
      <c r="AH117" s="302" t="n"/>
      <c r="AI117" s="302" t="n"/>
      <c r="AJ117" s="302" t="n"/>
      <c r="AK117" s="302" t="n"/>
      <c r="AL117" s="302" t="n"/>
      <c r="AM117" s="302" t="n"/>
      <c r="AN117" s="302" t="n"/>
      <c r="AO117" s="302" t="n"/>
      <c r="AP117" s="302" t="n"/>
      <c r="AQ117" s="302" t="n"/>
      <c r="AR117" s="302" t="n"/>
      <c r="AS117" s="302" t="n"/>
      <c r="AT117" s="302" t="n"/>
      <c r="AU117" s="302" t="n"/>
      <c r="AV117" s="302" t="n"/>
      <c r="AW117" s="302" t="n"/>
      <c r="AX117" s="302" t="n"/>
      <c r="AY117" s="302" t="n"/>
      <c r="AZ117" s="302" t="n"/>
      <c r="BA117" s="302" t="n"/>
      <c r="BB117" s="302" t="n"/>
      <c r="BC117" s="302" t="n"/>
      <c r="BD117" s="302" t="n"/>
      <c r="BE117" s="302" t="n"/>
      <c r="BF117" s="302" t="n"/>
      <c r="BG117" s="302" t="n"/>
      <c r="BH117" s="302" t="n"/>
      <c r="BI117" s="302" t="n"/>
      <c r="BJ117" s="302" t="n"/>
      <c r="BK117" s="302" t="n"/>
      <c r="BL117" s="302" t="n"/>
      <c r="BM117" s="302" t="n"/>
      <c r="BN117" s="302" t="n"/>
      <c r="BO117" s="302" t="n"/>
      <c r="BP117" s="302" t="n"/>
      <c r="BQ117" s="302" t="n"/>
      <c r="BR117" s="302" t="n"/>
      <c r="BS117" s="302" t="n"/>
      <c r="BT117" s="302" t="n"/>
      <c r="BU117" s="302" t="n"/>
      <c r="BV117" s="302" t="n"/>
      <c r="BW117" s="302" t="n"/>
      <c r="BX117" s="302" t="n"/>
      <c r="BY117" s="302" t="n"/>
      <c r="BZ117" s="302" t="n"/>
      <c r="CA117" s="302" t="n"/>
      <c r="CB117" s="302" t="n"/>
      <c r="CC117" s="302" t="n"/>
      <c r="CD117" s="302" t="n"/>
      <c r="CE117" s="302" t="n"/>
      <c r="CF117" s="302" t="n"/>
      <c r="CG117" s="302" t="n"/>
      <c r="CH117" s="302" t="n"/>
      <c r="CI117" s="302" t="n"/>
      <c r="CJ117" s="302" t="n"/>
      <c r="CK117" s="302" t="n"/>
      <c r="CL117" s="302" t="n"/>
      <c r="CM117" s="302" t="n"/>
      <c r="CN117" s="302" t="n"/>
      <c r="CO117" s="302" t="n"/>
      <c r="CP117" s="302" t="n"/>
      <c r="CQ117" s="302" t="n"/>
      <c r="CR117" s="302" t="n"/>
      <c r="CS117" s="302" t="n"/>
      <c r="CT117" s="302" t="n"/>
      <c r="CU117" s="302" t="n"/>
      <c r="CV117" s="302" t="n"/>
      <c r="CW117" s="302" t="n"/>
      <c r="CX117" s="302" t="n"/>
      <c r="CY117" s="302" t="n"/>
      <c r="CZ117" s="302" t="n"/>
      <c r="DA117" s="302" t="n"/>
      <c r="DB117" s="302" t="n"/>
      <c r="DC117" s="302" t="n"/>
      <c r="DD117" s="302" t="n"/>
      <c r="DE117" s="302" t="n"/>
      <c r="DF117" s="302" t="n"/>
      <c r="DG117" s="302" t="n"/>
      <c r="DH117" s="302" t="n"/>
      <c r="DI117" s="302" t="n"/>
      <c r="DJ117" s="302" t="n"/>
      <c r="DK117" s="302" t="n"/>
      <c r="DL117" s="302" t="n"/>
      <c r="DM117" s="302" t="n"/>
      <c r="DN117" s="302" t="n"/>
      <c r="DO117" s="302" t="n"/>
      <c r="DP117" s="302" t="n"/>
      <c r="DQ117" s="302" t="n"/>
      <c r="DR117" s="302" t="n"/>
      <c r="DS117" s="302" t="n"/>
      <c r="DT117" s="302" t="n"/>
      <c r="DU117" s="302" t="n"/>
      <c r="DV117" s="302" t="n"/>
      <c r="DW117" s="302" t="n"/>
      <c r="DX117" s="302" t="n"/>
      <c r="DY117" s="302" t="n"/>
      <c r="DZ117" s="302" t="n"/>
      <c r="EA117" s="302" t="n"/>
      <c r="EB117" s="302" t="n"/>
      <c r="EC117" s="302" t="n"/>
      <c r="ED117" s="302" t="n"/>
      <c r="EE117" s="302" t="n"/>
      <c r="EF117" s="302" t="n"/>
      <c r="EG117" s="302" t="n"/>
      <c r="EH117" s="302" t="n"/>
      <c r="EI117" s="302" t="n"/>
      <c r="EJ117" s="302" t="n"/>
      <c r="EK117" s="302" t="n"/>
      <c r="EL117" s="302" t="n"/>
      <c r="EM117" s="302" t="n"/>
      <c r="EN117" s="302" t="n"/>
      <c r="EO117" s="302" t="n"/>
      <c r="EP117" s="302" t="n"/>
      <c r="EQ117" s="302" t="n"/>
      <c r="ER117" s="302" t="n"/>
      <c r="ES117" s="302" t="n"/>
      <c r="ET117" s="302" t="n"/>
      <c r="EU117" s="302" t="n"/>
      <c r="EV117" s="302" t="n"/>
      <c r="EW117" s="302" t="n"/>
      <c r="EX117" s="302" t="n"/>
      <c r="EY117" s="302" t="n"/>
      <c r="EZ117" s="302" t="n"/>
      <c r="FA117" s="302" t="n"/>
      <c r="FB117" s="302" t="n"/>
      <c r="FC117" s="302" t="n"/>
      <c r="FD117" s="302" t="n"/>
      <c r="FE117" s="302" t="n"/>
      <c r="FF117" s="302" t="n"/>
      <c r="FG117" s="302" t="n"/>
      <c r="FH117" s="302" t="n"/>
      <c r="FI117" s="302" t="n"/>
      <c r="FJ117" s="302" t="n"/>
      <c r="FK117" s="302" t="n"/>
      <c r="FL117" s="302" t="n"/>
      <c r="FM117" s="302" t="n"/>
      <c r="FN117" s="302" t="n"/>
      <c r="FO117" s="302" t="n"/>
      <c r="FP117" s="302" t="n"/>
      <c r="FQ117" s="302" t="n"/>
      <c r="FR117" s="302" t="n"/>
      <c r="FS117" s="302" t="n"/>
      <c r="FT117" s="302" t="n"/>
      <c r="FU117" s="302" t="n"/>
      <c r="FV117" s="302" t="n"/>
      <c r="FW117" s="302" t="n"/>
      <c r="FX117" s="302" t="n"/>
      <c r="FY117" s="302" t="n"/>
      <c r="FZ117" s="302" t="n"/>
      <c r="GA117" s="302" t="n"/>
      <c r="GB117" s="302" t="n"/>
      <c r="GC117" s="302" t="n"/>
      <c r="GD117" s="302" t="n"/>
      <c r="GE117" s="302" t="n"/>
      <c r="GF117" s="302" t="n"/>
      <c r="GG117" s="302" t="n"/>
      <c r="GH117" s="302" t="n"/>
      <c r="GI117" s="302" t="n"/>
      <c r="GJ117" s="302" t="n"/>
      <c r="GK117" s="302" t="n"/>
      <c r="GL117" s="302" t="n"/>
      <c r="GM117" s="302" t="n"/>
      <c r="GN117" s="302" t="n"/>
      <c r="GO117" s="302" t="n"/>
      <c r="GP117" s="302" t="n"/>
      <c r="GQ117" s="302" t="n"/>
      <c r="GR117" s="324" t="n"/>
      <c r="GS117" s="72" t="n"/>
      <c r="GT117" s="72" t="n"/>
      <c r="GU117" s="72" t="n"/>
    </row>
    <row r="118" ht="15.75" customHeight="1" s="371">
      <c r="A118" s="295">
        <f>IF(PRESUPUESTO!A145="","",PRESUPUESTO!A145)</f>
        <v/>
      </c>
      <c r="B118" s="63">
        <f>PRESUPUESTO!A142</f>
        <v/>
      </c>
      <c r="C118" s="63">
        <f>PRESUPUESTO!A143</f>
        <v/>
      </c>
      <c r="D118" s="42">
        <f>IF(PRESUPUESTO!B145="","",PRESUPUESTO!B145)</f>
        <v/>
      </c>
      <c r="E118" s="298">
        <f>IF(PRESUPUESTO!G145="",0,PRESUPUESTO!G145)</f>
        <v/>
      </c>
      <c r="F118" s="299" t="n">
        <v>46569</v>
      </c>
      <c r="G118" s="299" t="n">
        <v>46795</v>
      </c>
      <c r="H118" s="295">
        <f>IF(OR(F118="",G118=""),"",G118-F118+1)</f>
        <v/>
      </c>
      <c r="I118" s="300" t="n">
        <v>0</v>
      </c>
      <c r="J118" s="301" t="inlineStr">
        <is>
          <t>Planeado</t>
        </is>
      </c>
      <c r="K118" s="302" t="n"/>
      <c r="L118" s="302" t="n"/>
      <c r="M118" s="302" t="n"/>
      <c r="N118" s="302" t="n"/>
      <c r="O118" s="302" t="n"/>
      <c r="P118" s="302" t="n"/>
      <c r="Q118" s="302" t="n"/>
      <c r="R118" s="302" t="n"/>
      <c r="S118" s="302" t="n"/>
      <c r="T118" s="302" t="n"/>
      <c r="U118" s="302" t="n"/>
      <c r="V118" s="302" t="n"/>
      <c r="W118" s="302" t="n"/>
      <c r="X118" s="302" t="n"/>
      <c r="Y118" s="302" t="n"/>
      <c r="Z118" s="302" t="n"/>
      <c r="AA118" s="302" t="n"/>
      <c r="AB118" s="302" t="n"/>
      <c r="AC118" s="302" t="n"/>
      <c r="AD118" s="302" t="n"/>
      <c r="AE118" s="302" t="n"/>
      <c r="AF118" s="302" t="n"/>
      <c r="AG118" s="302" t="n"/>
      <c r="AH118" s="302" t="n"/>
      <c r="AI118" s="302" t="n"/>
      <c r="AJ118" s="302" t="n"/>
      <c r="AK118" s="302" t="n"/>
      <c r="AL118" s="302" t="n"/>
      <c r="AM118" s="302" t="n"/>
      <c r="AN118" s="302" t="n"/>
      <c r="AO118" s="302" t="n"/>
      <c r="AP118" s="302" t="n"/>
      <c r="AQ118" s="302" t="n"/>
      <c r="AR118" s="302" t="n"/>
      <c r="AS118" s="302" t="n"/>
      <c r="AT118" s="302" t="n"/>
      <c r="AU118" s="302" t="n"/>
      <c r="AV118" s="302" t="n"/>
      <c r="AW118" s="302" t="n"/>
      <c r="AX118" s="302" t="n"/>
      <c r="AY118" s="302" t="n"/>
      <c r="AZ118" s="302" t="n"/>
      <c r="BA118" s="302" t="n"/>
      <c r="BB118" s="302" t="n"/>
      <c r="BC118" s="302" t="n"/>
      <c r="BD118" s="302" t="n"/>
      <c r="BE118" s="302" t="n"/>
      <c r="BF118" s="302" t="n"/>
      <c r="BG118" s="302" t="n"/>
      <c r="BH118" s="302" t="n"/>
      <c r="BI118" s="302" t="n"/>
      <c r="BJ118" s="302" t="n"/>
      <c r="BK118" s="302" t="n"/>
      <c r="BL118" s="302" t="n"/>
      <c r="BM118" s="302" t="n"/>
      <c r="BN118" s="302" t="n"/>
      <c r="BO118" s="302" t="n"/>
      <c r="BP118" s="302" t="n"/>
      <c r="BQ118" s="302" t="n"/>
      <c r="BR118" s="302" t="n"/>
      <c r="BS118" s="302" t="n"/>
      <c r="BT118" s="302" t="n"/>
      <c r="BU118" s="302" t="n"/>
      <c r="BV118" s="302" t="n"/>
      <c r="BW118" s="302" t="n"/>
      <c r="BX118" s="302" t="n"/>
      <c r="BY118" s="302" t="n"/>
      <c r="BZ118" s="302" t="n"/>
      <c r="CA118" s="302" t="n"/>
      <c r="CB118" s="302" t="n"/>
      <c r="CC118" s="302" t="n"/>
      <c r="CD118" s="302" t="n"/>
      <c r="CE118" s="302" t="n"/>
      <c r="CF118" s="302" t="n"/>
      <c r="CG118" s="302" t="n"/>
      <c r="CH118" s="302" t="n"/>
      <c r="CI118" s="302" t="n"/>
      <c r="CJ118" s="302" t="n"/>
      <c r="CK118" s="302" t="n"/>
      <c r="CL118" s="302" t="n"/>
      <c r="CM118" s="302" t="n"/>
      <c r="CN118" s="302" t="n"/>
      <c r="CO118" s="302" t="n"/>
      <c r="CP118" s="302" t="n"/>
      <c r="CQ118" s="302" t="n"/>
      <c r="CR118" s="302" t="n"/>
      <c r="CS118" s="302" t="n"/>
      <c r="CT118" s="302" t="n"/>
      <c r="CU118" s="302" t="n"/>
      <c r="CV118" s="302" t="n"/>
      <c r="CW118" s="302" t="n"/>
      <c r="CX118" s="302" t="n"/>
      <c r="CY118" s="302" t="n"/>
      <c r="CZ118" s="302" t="n"/>
      <c r="DA118" s="302" t="n"/>
      <c r="DB118" s="302" t="n"/>
      <c r="DC118" s="302" t="n"/>
      <c r="DD118" s="302" t="n"/>
      <c r="DE118" s="302" t="n"/>
      <c r="DF118" s="302" t="n"/>
      <c r="DG118" s="302" t="n"/>
      <c r="DH118" s="302" t="n"/>
      <c r="DI118" s="302" t="n"/>
      <c r="DJ118" s="302" t="n"/>
      <c r="DK118" s="302" t="n"/>
      <c r="DL118" s="302" t="n"/>
      <c r="DM118" s="302" t="n"/>
      <c r="DN118" s="302" t="n"/>
      <c r="DO118" s="302" t="n"/>
      <c r="DP118" s="302" t="n"/>
      <c r="DQ118" s="302" t="n"/>
      <c r="DR118" s="302" t="n"/>
      <c r="DS118" s="302" t="n"/>
      <c r="DT118" s="302" t="n"/>
      <c r="DU118" s="302" t="n"/>
      <c r="DV118" s="302" t="n"/>
      <c r="DW118" s="302" t="n"/>
      <c r="DX118" s="302" t="n"/>
      <c r="DY118" s="302" t="n"/>
      <c r="DZ118" s="302" t="n"/>
      <c r="EA118" s="302" t="n"/>
      <c r="EB118" s="302" t="n"/>
      <c r="EC118" s="302" t="n"/>
      <c r="ED118" s="302" t="n"/>
      <c r="EE118" s="302" t="n"/>
      <c r="EF118" s="302" t="n"/>
      <c r="EG118" s="302" t="n"/>
      <c r="EH118" s="302" t="n"/>
      <c r="EI118" s="302" t="n"/>
      <c r="EJ118" s="302" t="n"/>
      <c r="EK118" s="302" t="n"/>
      <c r="EL118" s="302" t="n"/>
      <c r="EM118" s="302" t="n"/>
      <c r="EN118" s="302" t="n"/>
      <c r="EO118" s="302" t="n"/>
      <c r="EP118" s="302" t="n"/>
      <c r="EQ118" s="302" t="n"/>
      <c r="ER118" s="302" t="n"/>
      <c r="ES118" s="302" t="n"/>
      <c r="ET118" s="302" t="n"/>
      <c r="EU118" s="302" t="n"/>
      <c r="EV118" s="302" t="n"/>
      <c r="EW118" s="302" t="n"/>
      <c r="EX118" s="302" t="n"/>
      <c r="EY118" s="302" t="n"/>
      <c r="EZ118" s="302" t="n"/>
      <c r="FA118" s="302" t="n"/>
      <c r="FB118" s="302" t="n"/>
      <c r="FC118" s="302" t="n"/>
      <c r="FD118" s="302" t="n"/>
      <c r="FE118" s="302" t="n"/>
      <c r="FF118" s="302" t="n"/>
      <c r="FG118" s="302" t="n"/>
      <c r="FH118" s="302" t="n"/>
      <c r="FI118" s="302" t="n"/>
      <c r="FJ118" s="302" t="n"/>
      <c r="FK118" s="302" t="n"/>
      <c r="FL118" s="302" t="n"/>
      <c r="FM118" s="302" t="n"/>
      <c r="FN118" s="302" t="n"/>
      <c r="FO118" s="302" t="n"/>
      <c r="FP118" s="302" t="n"/>
      <c r="FQ118" s="302" t="n"/>
      <c r="FR118" s="302" t="n"/>
      <c r="FS118" s="302" t="n"/>
      <c r="FT118" s="302" t="n"/>
      <c r="FU118" s="302" t="n"/>
      <c r="FV118" s="302" t="n"/>
      <c r="FW118" s="302" t="n"/>
      <c r="FX118" s="302" t="n"/>
      <c r="FY118" s="302" t="n"/>
      <c r="FZ118" s="302" t="n"/>
      <c r="GA118" s="302" t="n"/>
      <c r="GB118" s="302" t="n"/>
      <c r="GC118" s="302" t="n"/>
      <c r="GD118" s="302" t="n"/>
      <c r="GE118" s="302" t="n"/>
      <c r="GF118" s="302" t="n"/>
      <c r="GG118" s="302" t="n"/>
      <c r="GH118" s="302" t="n"/>
      <c r="GI118" s="302" t="n"/>
      <c r="GJ118" s="302" t="n"/>
      <c r="GK118" s="302" t="n"/>
      <c r="GL118" s="302" t="n"/>
      <c r="GM118" s="302" t="n"/>
      <c r="GN118" s="302" t="n"/>
      <c r="GO118" s="302" t="n"/>
      <c r="GP118" s="302" t="n"/>
      <c r="GQ118" s="302" t="n"/>
      <c r="GR118" s="324" t="n"/>
      <c r="GS118" s="72" t="n"/>
      <c r="GT118" s="72" t="n"/>
      <c r="GU118" s="72" t="n"/>
    </row>
    <row r="119" ht="15.75" customHeight="1" s="371">
      <c r="A119" s="295">
        <f>IF(PRESUPUESTO!A146="","",PRESUPUESTO!A146)</f>
        <v/>
      </c>
      <c r="B119" s="63">
        <f>PRESUPUESTO!A142</f>
        <v/>
      </c>
      <c r="C119" s="63">
        <f>PRESUPUESTO!A143</f>
        <v/>
      </c>
      <c r="D119" s="42">
        <f>IF(PRESUPUESTO!B146="","",PRESUPUESTO!B146)</f>
        <v/>
      </c>
      <c r="E119" s="298">
        <f>IF(PRESUPUESTO!G146="",0,PRESUPUESTO!G146)</f>
        <v/>
      </c>
      <c r="F119" s="299" t="n">
        <v>46572</v>
      </c>
      <c r="G119" s="299" t="n">
        <v>46800</v>
      </c>
      <c r="H119" s="295">
        <f>IF(OR(F119="",G119=""),"",G119-F119+1)</f>
        <v/>
      </c>
      <c r="I119" s="300" t="n">
        <v>0</v>
      </c>
      <c r="J119" s="301" t="inlineStr">
        <is>
          <t>Planeado</t>
        </is>
      </c>
      <c r="K119" s="302" t="n"/>
      <c r="L119" s="302" t="n"/>
      <c r="M119" s="302" t="n"/>
      <c r="N119" s="302" t="n"/>
      <c r="O119" s="302" t="n"/>
      <c r="P119" s="302" t="n"/>
      <c r="Q119" s="302" t="n"/>
      <c r="R119" s="302" t="n"/>
      <c r="S119" s="302" t="n"/>
      <c r="T119" s="302" t="n"/>
      <c r="U119" s="302" t="n"/>
      <c r="V119" s="302" t="n"/>
      <c r="W119" s="302" t="n"/>
      <c r="X119" s="302" t="n"/>
      <c r="Y119" s="302" t="n"/>
      <c r="Z119" s="302" t="n"/>
      <c r="AA119" s="302" t="n"/>
      <c r="AB119" s="302" t="n"/>
      <c r="AC119" s="302" t="n"/>
      <c r="AD119" s="302" t="n"/>
      <c r="AE119" s="302" t="n"/>
      <c r="AF119" s="302" t="n"/>
      <c r="AG119" s="302" t="n"/>
      <c r="AH119" s="302" t="n"/>
      <c r="AI119" s="302" t="n"/>
      <c r="AJ119" s="302" t="n"/>
      <c r="AK119" s="302" t="n"/>
      <c r="AL119" s="302" t="n"/>
      <c r="AM119" s="302" t="n"/>
      <c r="AN119" s="302" t="n"/>
      <c r="AO119" s="302" t="n"/>
      <c r="AP119" s="302" t="n"/>
      <c r="AQ119" s="302" t="n"/>
      <c r="AR119" s="302" t="n"/>
      <c r="AS119" s="302" t="n"/>
      <c r="AT119" s="302" t="n"/>
      <c r="AU119" s="302" t="n"/>
      <c r="AV119" s="302" t="n"/>
      <c r="AW119" s="302" t="n"/>
      <c r="AX119" s="302" t="n"/>
      <c r="AY119" s="302" t="n"/>
      <c r="AZ119" s="302" t="n"/>
      <c r="BA119" s="302" t="n"/>
      <c r="BB119" s="302" t="n"/>
      <c r="BC119" s="302" t="n"/>
      <c r="BD119" s="302" t="n"/>
      <c r="BE119" s="302" t="n"/>
      <c r="BF119" s="302" t="n"/>
      <c r="BG119" s="302" t="n"/>
      <c r="BH119" s="302" t="n"/>
      <c r="BI119" s="302" t="n"/>
      <c r="BJ119" s="302" t="n"/>
      <c r="BK119" s="302" t="n"/>
      <c r="BL119" s="302" t="n"/>
      <c r="BM119" s="302" t="n"/>
      <c r="BN119" s="302" t="n"/>
      <c r="BO119" s="302" t="n"/>
      <c r="BP119" s="302" t="n"/>
      <c r="BQ119" s="302" t="n"/>
      <c r="BR119" s="302" t="n"/>
      <c r="BS119" s="302" t="n"/>
      <c r="BT119" s="302" t="n"/>
      <c r="BU119" s="302" t="n"/>
      <c r="BV119" s="302" t="n"/>
      <c r="BW119" s="302" t="n"/>
      <c r="BX119" s="302" t="n"/>
      <c r="BY119" s="302" t="n"/>
      <c r="BZ119" s="302" t="n"/>
      <c r="CA119" s="302" t="n"/>
      <c r="CB119" s="302" t="n"/>
      <c r="CC119" s="302" t="n"/>
      <c r="CD119" s="302" t="n"/>
      <c r="CE119" s="302" t="n"/>
      <c r="CF119" s="302" t="n"/>
      <c r="CG119" s="302" t="n"/>
      <c r="CH119" s="302" t="n"/>
      <c r="CI119" s="302" t="n"/>
      <c r="CJ119" s="302" t="n"/>
      <c r="CK119" s="302" t="n"/>
      <c r="CL119" s="302" t="n"/>
      <c r="CM119" s="302" t="n"/>
      <c r="CN119" s="302" t="n"/>
      <c r="CO119" s="302" t="n"/>
      <c r="CP119" s="302" t="n"/>
      <c r="CQ119" s="302" t="n"/>
      <c r="CR119" s="302" t="n"/>
      <c r="CS119" s="302" t="n"/>
      <c r="CT119" s="302" t="n"/>
      <c r="CU119" s="302" t="n"/>
      <c r="CV119" s="302" t="n"/>
      <c r="CW119" s="302" t="n"/>
      <c r="CX119" s="302" t="n"/>
      <c r="CY119" s="302" t="n"/>
      <c r="CZ119" s="302" t="n"/>
      <c r="DA119" s="302" t="n"/>
      <c r="DB119" s="302" t="n"/>
      <c r="DC119" s="302" t="n"/>
      <c r="DD119" s="302" t="n"/>
      <c r="DE119" s="302" t="n"/>
      <c r="DF119" s="302" t="n"/>
      <c r="DG119" s="302" t="n"/>
      <c r="DH119" s="302" t="n"/>
      <c r="DI119" s="302" t="n"/>
      <c r="DJ119" s="302" t="n"/>
      <c r="DK119" s="302" t="n"/>
      <c r="DL119" s="302" t="n"/>
      <c r="DM119" s="302" t="n"/>
      <c r="DN119" s="302" t="n"/>
      <c r="DO119" s="302" t="n"/>
      <c r="DP119" s="302" t="n"/>
      <c r="DQ119" s="302" t="n"/>
      <c r="DR119" s="302" t="n"/>
      <c r="DS119" s="302" t="n"/>
      <c r="DT119" s="302" t="n"/>
      <c r="DU119" s="302" t="n"/>
      <c r="DV119" s="302" t="n"/>
      <c r="DW119" s="302" t="n"/>
      <c r="DX119" s="302" t="n"/>
      <c r="DY119" s="302" t="n"/>
      <c r="DZ119" s="302" t="n"/>
      <c r="EA119" s="302" t="n"/>
      <c r="EB119" s="302" t="n"/>
      <c r="EC119" s="302" t="n"/>
      <c r="ED119" s="302" t="n"/>
      <c r="EE119" s="302" t="n"/>
      <c r="EF119" s="302" t="n"/>
      <c r="EG119" s="302" t="n"/>
      <c r="EH119" s="302" t="n"/>
      <c r="EI119" s="302" t="n"/>
      <c r="EJ119" s="302" t="n"/>
      <c r="EK119" s="302" t="n"/>
      <c r="EL119" s="302" t="n"/>
      <c r="EM119" s="302" t="n"/>
      <c r="EN119" s="302" t="n"/>
      <c r="EO119" s="302" t="n"/>
      <c r="EP119" s="302" t="n"/>
      <c r="EQ119" s="302" t="n"/>
      <c r="ER119" s="302" t="n"/>
      <c r="ES119" s="302" t="n"/>
      <c r="ET119" s="302" t="n"/>
      <c r="EU119" s="302" t="n"/>
      <c r="EV119" s="302" t="n"/>
      <c r="EW119" s="302" t="n"/>
      <c r="EX119" s="302" t="n"/>
      <c r="EY119" s="302" t="n"/>
      <c r="EZ119" s="302" t="n"/>
      <c r="FA119" s="302" t="n"/>
      <c r="FB119" s="302" t="n"/>
      <c r="FC119" s="302" t="n"/>
      <c r="FD119" s="302" t="n"/>
      <c r="FE119" s="302" t="n"/>
      <c r="FF119" s="302" t="n"/>
      <c r="FG119" s="302" t="n"/>
      <c r="FH119" s="302" t="n"/>
      <c r="FI119" s="302" t="n"/>
      <c r="FJ119" s="302" t="n"/>
      <c r="FK119" s="302" t="n"/>
      <c r="FL119" s="302" t="n"/>
      <c r="FM119" s="302" t="n"/>
      <c r="FN119" s="302" t="n"/>
      <c r="FO119" s="302" t="n"/>
      <c r="FP119" s="302" t="n"/>
      <c r="FQ119" s="302" t="n"/>
      <c r="FR119" s="302" t="n"/>
      <c r="FS119" s="302" t="n"/>
      <c r="FT119" s="302" t="n"/>
      <c r="FU119" s="302" t="n"/>
      <c r="FV119" s="302" t="n"/>
      <c r="FW119" s="302" t="n"/>
      <c r="FX119" s="302" t="n"/>
      <c r="FY119" s="302" t="n"/>
      <c r="FZ119" s="302" t="n"/>
      <c r="GA119" s="302" t="n"/>
      <c r="GB119" s="302" t="n"/>
      <c r="GC119" s="302" t="n"/>
      <c r="GD119" s="302" t="n"/>
      <c r="GE119" s="302" t="n"/>
      <c r="GF119" s="302" t="n"/>
      <c r="GG119" s="302" t="n"/>
      <c r="GH119" s="302" t="n"/>
      <c r="GI119" s="302" t="n"/>
      <c r="GJ119" s="302" t="n"/>
      <c r="GK119" s="302" t="n"/>
      <c r="GL119" s="302" t="n"/>
      <c r="GM119" s="302" t="n"/>
      <c r="GN119" s="302" t="n"/>
      <c r="GO119" s="302" t="n"/>
      <c r="GP119" s="302" t="n"/>
      <c r="GQ119" s="302" t="n"/>
      <c r="GR119" s="324" t="n"/>
      <c r="GS119" s="72" t="n"/>
      <c r="GT119" s="72" t="n"/>
      <c r="GU119" s="72" t="n"/>
    </row>
    <row r="120" ht="15.75" customHeight="1" s="371">
      <c r="A120" s="295">
        <f>IF(PRESUPUESTO!A147="","",PRESUPUESTO!A147)</f>
        <v/>
      </c>
      <c r="B120" s="63">
        <f>PRESUPUESTO!A142</f>
        <v/>
      </c>
      <c r="C120" s="63">
        <f>PRESUPUESTO!A143</f>
        <v/>
      </c>
      <c r="D120" s="42">
        <f>IF(PRESUPUESTO!B147="","",PRESUPUESTO!B147)</f>
        <v/>
      </c>
      <c r="E120" s="298">
        <f>IF(PRESUPUESTO!G147="",0,PRESUPUESTO!G147)</f>
        <v/>
      </c>
      <c r="F120" s="299" t="n">
        <v>46575</v>
      </c>
      <c r="G120" s="299" t="n">
        <v>46805</v>
      </c>
      <c r="H120" s="295">
        <f>IF(OR(F120="",G120=""),"",G120-F120+1)</f>
        <v/>
      </c>
      <c r="I120" s="300" t="n">
        <v>0</v>
      </c>
      <c r="J120" s="301" t="inlineStr">
        <is>
          <t>Planeado</t>
        </is>
      </c>
      <c r="K120" s="302" t="n"/>
      <c r="L120" s="302" t="n"/>
      <c r="M120" s="302" t="n"/>
      <c r="N120" s="302" t="n"/>
      <c r="O120" s="302" t="n"/>
      <c r="P120" s="302" t="n"/>
      <c r="Q120" s="302" t="n"/>
      <c r="R120" s="302" t="n"/>
      <c r="S120" s="302" t="n"/>
      <c r="T120" s="302" t="n"/>
      <c r="U120" s="302" t="n"/>
      <c r="V120" s="302" t="n"/>
      <c r="W120" s="302" t="n"/>
      <c r="X120" s="302" t="n"/>
      <c r="Y120" s="302" t="n"/>
      <c r="Z120" s="302" t="n"/>
      <c r="AA120" s="302" t="n"/>
      <c r="AB120" s="302" t="n"/>
      <c r="AC120" s="302" t="n"/>
      <c r="AD120" s="302" t="n"/>
      <c r="AE120" s="302" t="n"/>
      <c r="AF120" s="302" t="n"/>
      <c r="AG120" s="302" t="n"/>
      <c r="AH120" s="302" t="n"/>
      <c r="AI120" s="302" t="n"/>
      <c r="AJ120" s="302" t="n"/>
      <c r="AK120" s="302" t="n"/>
      <c r="AL120" s="302" t="n"/>
      <c r="AM120" s="302" t="n"/>
      <c r="AN120" s="302" t="n"/>
      <c r="AO120" s="302" t="n"/>
      <c r="AP120" s="302" t="n"/>
      <c r="AQ120" s="302" t="n"/>
      <c r="AR120" s="302" t="n"/>
      <c r="AS120" s="302" t="n"/>
      <c r="AT120" s="302" t="n"/>
      <c r="AU120" s="302" t="n"/>
      <c r="AV120" s="302" t="n"/>
      <c r="AW120" s="302" t="n"/>
      <c r="AX120" s="302" t="n"/>
      <c r="AY120" s="302" t="n"/>
      <c r="AZ120" s="302" t="n"/>
      <c r="BA120" s="302" t="n"/>
      <c r="BB120" s="302" t="n"/>
      <c r="BC120" s="302" t="n"/>
      <c r="BD120" s="302" t="n"/>
      <c r="BE120" s="302" t="n"/>
      <c r="BF120" s="302" t="n"/>
      <c r="BG120" s="302" t="n"/>
      <c r="BH120" s="302" t="n"/>
      <c r="BI120" s="302" t="n"/>
      <c r="BJ120" s="302" t="n"/>
      <c r="BK120" s="302" t="n"/>
      <c r="BL120" s="302" t="n"/>
      <c r="BM120" s="302" t="n"/>
      <c r="BN120" s="302" t="n"/>
      <c r="BO120" s="302" t="n"/>
      <c r="BP120" s="302" t="n"/>
      <c r="BQ120" s="302" t="n"/>
      <c r="BR120" s="302" t="n"/>
      <c r="BS120" s="302" t="n"/>
      <c r="BT120" s="302" t="n"/>
      <c r="BU120" s="302" t="n"/>
      <c r="BV120" s="302" t="n"/>
      <c r="BW120" s="302" t="n"/>
      <c r="BX120" s="302" t="n"/>
      <c r="BY120" s="302" t="n"/>
      <c r="BZ120" s="302" t="n"/>
      <c r="CA120" s="302" t="n"/>
      <c r="CB120" s="302" t="n"/>
      <c r="CC120" s="302" t="n"/>
      <c r="CD120" s="302" t="n"/>
      <c r="CE120" s="302" t="n"/>
      <c r="CF120" s="302" t="n"/>
      <c r="CG120" s="302" t="n"/>
      <c r="CH120" s="302" t="n"/>
      <c r="CI120" s="302" t="n"/>
      <c r="CJ120" s="302" t="n"/>
      <c r="CK120" s="302" t="n"/>
      <c r="CL120" s="302" t="n"/>
      <c r="CM120" s="302" t="n"/>
      <c r="CN120" s="302" t="n"/>
      <c r="CO120" s="302" t="n"/>
      <c r="CP120" s="302" t="n"/>
      <c r="CQ120" s="302" t="n"/>
      <c r="CR120" s="302" t="n"/>
      <c r="CS120" s="302" t="n"/>
      <c r="CT120" s="302" t="n"/>
      <c r="CU120" s="302" t="n"/>
      <c r="CV120" s="302" t="n"/>
      <c r="CW120" s="302" t="n"/>
      <c r="CX120" s="302" t="n"/>
      <c r="CY120" s="302" t="n"/>
      <c r="CZ120" s="302" t="n"/>
      <c r="DA120" s="302" t="n"/>
      <c r="DB120" s="302" t="n"/>
      <c r="DC120" s="302" t="n"/>
      <c r="DD120" s="302" t="n"/>
      <c r="DE120" s="302" t="n"/>
      <c r="DF120" s="302" t="n"/>
      <c r="DG120" s="302" t="n"/>
      <c r="DH120" s="302" t="n"/>
      <c r="DI120" s="302" t="n"/>
      <c r="DJ120" s="302" t="n"/>
      <c r="DK120" s="302" t="n"/>
      <c r="DL120" s="302" t="n"/>
      <c r="DM120" s="302" t="n"/>
      <c r="DN120" s="302" t="n"/>
      <c r="DO120" s="302" t="n"/>
      <c r="DP120" s="302" t="n"/>
      <c r="DQ120" s="302" t="n"/>
      <c r="DR120" s="302" t="n"/>
      <c r="DS120" s="302" t="n"/>
      <c r="DT120" s="302" t="n"/>
      <c r="DU120" s="302" t="n"/>
      <c r="DV120" s="302" t="n"/>
      <c r="DW120" s="302" t="n"/>
      <c r="DX120" s="302" t="n"/>
      <c r="DY120" s="302" t="n"/>
      <c r="DZ120" s="302" t="n"/>
      <c r="EA120" s="302" t="n"/>
      <c r="EB120" s="302" t="n"/>
      <c r="EC120" s="302" t="n"/>
      <c r="ED120" s="302" t="n"/>
      <c r="EE120" s="302" t="n"/>
      <c r="EF120" s="302" t="n"/>
      <c r="EG120" s="302" t="n"/>
      <c r="EH120" s="302" t="n"/>
      <c r="EI120" s="302" t="n"/>
      <c r="EJ120" s="302" t="n"/>
      <c r="EK120" s="302" t="n"/>
      <c r="EL120" s="302" t="n"/>
      <c r="EM120" s="302" t="n"/>
      <c r="EN120" s="302" t="n"/>
      <c r="EO120" s="302" t="n"/>
      <c r="EP120" s="302" t="n"/>
      <c r="EQ120" s="302" t="n"/>
      <c r="ER120" s="302" t="n"/>
      <c r="ES120" s="302" t="n"/>
      <c r="ET120" s="302" t="n"/>
      <c r="EU120" s="302" t="n"/>
      <c r="EV120" s="302" t="n"/>
      <c r="EW120" s="302" t="n"/>
      <c r="EX120" s="302" t="n"/>
      <c r="EY120" s="302" t="n"/>
      <c r="EZ120" s="302" t="n"/>
      <c r="FA120" s="302" t="n"/>
      <c r="FB120" s="302" t="n"/>
      <c r="FC120" s="302" t="n"/>
      <c r="FD120" s="302" t="n"/>
      <c r="FE120" s="302" t="n"/>
      <c r="FF120" s="302" t="n"/>
      <c r="FG120" s="302" t="n"/>
      <c r="FH120" s="302" t="n"/>
      <c r="FI120" s="302" t="n"/>
      <c r="FJ120" s="302" t="n"/>
      <c r="FK120" s="302" t="n"/>
      <c r="FL120" s="302" t="n"/>
      <c r="FM120" s="302" t="n"/>
      <c r="FN120" s="302" t="n"/>
      <c r="FO120" s="302" t="n"/>
      <c r="FP120" s="302" t="n"/>
      <c r="FQ120" s="302" t="n"/>
      <c r="FR120" s="302" t="n"/>
      <c r="FS120" s="302" t="n"/>
      <c r="FT120" s="302" t="n"/>
      <c r="FU120" s="302" t="n"/>
      <c r="FV120" s="302" t="n"/>
      <c r="FW120" s="302" t="n"/>
      <c r="FX120" s="302" t="n"/>
      <c r="FY120" s="302" t="n"/>
      <c r="FZ120" s="302" t="n"/>
      <c r="GA120" s="302" t="n"/>
      <c r="GB120" s="302" t="n"/>
      <c r="GC120" s="302" t="n"/>
      <c r="GD120" s="302" t="n"/>
      <c r="GE120" s="302" t="n"/>
      <c r="GF120" s="302" t="n"/>
      <c r="GG120" s="302" t="n"/>
      <c r="GH120" s="302" t="n"/>
      <c r="GI120" s="302" t="n"/>
      <c r="GJ120" s="302" t="n"/>
      <c r="GK120" s="302" t="n"/>
      <c r="GL120" s="302" t="n"/>
      <c r="GM120" s="302" t="n"/>
      <c r="GN120" s="302" t="n"/>
      <c r="GO120" s="302" t="n"/>
      <c r="GP120" s="302" t="n"/>
      <c r="GQ120" s="302" t="n"/>
      <c r="GR120" s="324" t="n"/>
      <c r="GS120" s="72" t="n"/>
      <c r="GT120" s="72" t="n"/>
      <c r="GU120" s="72" t="n"/>
    </row>
    <row r="121" ht="15.75" customHeight="1" s="371">
      <c r="A121" s="295">
        <f>IF(PRESUPUESTO!A148="","",PRESUPUESTO!A148)</f>
        <v/>
      </c>
      <c r="B121" s="63">
        <f>PRESUPUESTO!A142</f>
        <v/>
      </c>
      <c r="C121" s="63">
        <f>PRESUPUESTO!A143</f>
        <v/>
      </c>
      <c r="D121" s="42">
        <f>IF(PRESUPUESTO!B148="","",PRESUPUESTO!B148)</f>
        <v/>
      </c>
      <c r="E121" s="298">
        <f>IF(PRESUPUESTO!G148="",0,PRESUPUESTO!G148)</f>
        <v/>
      </c>
      <c r="F121" s="299" t="n">
        <v>46578</v>
      </c>
      <c r="G121" s="299" t="n">
        <v>46810</v>
      </c>
      <c r="H121" s="295">
        <f>IF(OR(F121="",G121=""),"",G121-F121+1)</f>
        <v/>
      </c>
      <c r="I121" s="300" t="n">
        <v>0</v>
      </c>
      <c r="J121" s="301" t="inlineStr">
        <is>
          <t>Planeado</t>
        </is>
      </c>
      <c r="K121" s="302" t="n"/>
      <c r="L121" s="302" t="n"/>
      <c r="M121" s="302" t="n"/>
      <c r="N121" s="302" t="n"/>
      <c r="O121" s="302" t="n"/>
      <c r="P121" s="302" t="n"/>
      <c r="Q121" s="302" t="n"/>
      <c r="R121" s="302" t="n"/>
      <c r="S121" s="302" t="n"/>
      <c r="T121" s="302" t="n"/>
      <c r="U121" s="302" t="n"/>
      <c r="V121" s="302" t="n"/>
      <c r="W121" s="302" t="n"/>
      <c r="X121" s="302" t="n"/>
      <c r="Y121" s="302" t="n"/>
      <c r="Z121" s="302" t="n"/>
      <c r="AA121" s="302" t="n"/>
      <c r="AB121" s="302" t="n"/>
      <c r="AC121" s="302" t="n"/>
      <c r="AD121" s="302" t="n"/>
      <c r="AE121" s="302" t="n"/>
      <c r="AF121" s="302" t="n"/>
      <c r="AG121" s="302" t="n"/>
      <c r="AH121" s="302" t="n"/>
      <c r="AI121" s="302" t="n"/>
      <c r="AJ121" s="302" t="n"/>
      <c r="AK121" s="302" t="n"/>
      <c r="AL121" s="302" t="n"/>
      <c r="AM121" s="302" t="n"/>
      <c r="AN121" s="302" t="n"/>
      <c r="AO121" s="302" t="n"/>
      <c r="AP121" s="302" t="n"/>
      <c r="AQ121" s="302" t="n"/>
      <c r="AR121" s="302" t="n"/>
      <c r="AS121" s="302" t="n"/>
      <c r="AT121" s="302" t="n"/>
      <c r="AU121" s="302" t="n"/>
      <c r="AV121" s="302" t="n"/>
      <c r="AW121" s="302" t="n"/>
      <c r="AX121" s="302" t="n"/>
      <c r="AY121" s="302" t="n"/>
      <c r="AZ121" s="302" t="n"/>
      <c r="BA121" s="302" t="n"/>
      <c r="BB121" s="302" t="n"/>
      <c r="BC121" s="302" t="n"/>
      <c r="BD121" s="302" t="n"/>
      <c r="BE121" s="302" t="n"/>
      <c r="BF121" s="302" t="n"/>
      <c r="BG121" s="302" t="n"/>
      <c r="BH121" s="302" t="n"/>
      <c r="BI121" s="302" t="n"/>
      <c r="BJ121" s="302" t="n"/>
      <c r="BK121" s="302" t="n"/>
      <c r="BL121" s="302" t="n"/>
      <c r="BM121" s="302" t="n"/>
      <c r="BN121" s="302" t="n"/>
      <c r="BO121" s="302" t="n"/>
      <c r="BP121" s="302" t="n"/>
      <c r="BQ121" s="302" t="n"/>
      <c r="BR121" s="302" t="n"/>
      <c r="BS121" s="302" t="n"/>
      <c r="BT121" s="302" t="n"/>
      <c r="BU121" s="302" t="n"/>
      <c r="BV121" s="302" t="n"/>
      <c r="BW121" s="302" t="n"/>
      <c r="BX121" s="302" t="n"/>
      <c r="BY121" s="302" t="n"/>
      <c r="BZ121" s="302" t="n"/>
      <c r="CA121" s="302" t="n"/>
      <c r="CB121" s="302" t="n"/>
      <c r="CC121" s="302" t="n"/>
      <c r="CD121" s="302" t="n"/>
      <c r="CE121" s="302" t="n"/>
      <c r="CF121" s="302" t="n"/>
      <c r="CG121" s="302" t="n"/>
      <c r="CH121" s="302" t="n"/>
      <c r="CI121" s="302" t="n"/>
      <c r="CJ121" s="302" t="n"/>
      <c r="CK121" s="302" t="n"/>
      <c r="CL121" s="302" t="n"/>
      <c r="CM121" s="302" t="n"/>
      <c r="CN121" s="302" t="n"/>
      <c r="CO121" s="302" t="n"/>
      <c r="CP121" s="302" t="n"/>
      <c r="CQ121" s="302" t="n"/>
      <c r="CR121" s="302" t="n"/>
      <c r="CS121" s="302" t="n"/>
      <c r="CT121" s="302" t="n"/>
      <c r="CU121" s="302" t="n"/>
      <c r="CV121" s="302" t="n"/>
      <c r="CW121" s="302" t="n"/>
      <c r="CX121" s="302" t="n"/>
      <c r="CY121" s="302" t="n"/>
      <c r="CZ121" s="302" t="n"/>
      <c r="DA121" s="302" t="n"/>
      <c r="DB121" s="302" t="n"/>
      <c r="DC121" s="302" t="n"/>
      <c r="DD121" s="302" t="n"/>
      <c r="DE121" s="302" t="n"/>
      <c r="DF121" s="302" t="n"/>
      <c r="DG121" s="302" t="n"/>
      <c r="DH121" s="302" t="n"/>
      <c r="DI121" s="302" t="n"/>
      <c r="DJ121" s="302" t="n"/>
      <c r="DK121" s="302" t="n"/>
      <c r="DL121" s="302" t="n"/>
      <c r="DM121" s="302" t="n"/>
      <c r="DN121" s="302" t="n"/>
      <c r="DO121" s="302" t="n"/>
      <c r="DP121" s="302" t="n"/>
      <c r="DQ121" s="302" t="n"/>
      <c r="DR121" s="302" t="n"/>
      <c r="DS121" s="302" t="n"/>
      <c r="DT121" s="302" t="n"/>
      <c r="DU121" s="302" t="n"/>
      <c r="DV121" s="302" t="n"/>
      <c r="DW121" s="302" t="n"/>
      <c r="DX121" s="302" t="n"/>
      <c r="DY121" s="302" t="n"/>
      <c r="DZ121" s="302" t="n"/>
      <c r="EA121" s="302" t="n"/>
      <c r="EB121" s="302" t="n"/>
      <c r="EC121" s="302" t="n"/>
      <c r="ED121" s="302" t="n"/>
      <c r="EE121" s="302" t="n"/>
      <c r="EF121" s="302" t="n"/>
      <c r="EG121" s="302" t="n"/>
      <c r="EH121" s="302" t="n"/>
      <c r="EI121" s="302" t="n"/>
      <c r="EJ121" s="302" t="n"/>
      <c r="EK121" s="302" t="n"/>
      <c r="EL121" s="302" t="n"/>
      <c r="EM121" s="302" t="n"/>
      <c r="EN121" s="302" t="n"/>
      <c r="EO121" s="302" t="n"/>
      <c r="EP121" s="302" t="n"/>
      <c r="EQ121" s="302" t="n"/>
      <c r="ER121" s="302" t="n"/>
      <c r="ES121" s="302" t="n"/>
      <c r="ET121" s="302" t="n"/>
      <c r="EU121" s="302" t="n"/>
      <c r="EV121" s="302" t="n"/>
      <c r="EW121" s="302" t="n"/>
      <c r="EX121" s="302" t="n"/>
      <c r="EY121" s="302" t="n"/>
      <c r="EZ121" s="302" t="n"/>
      <c r="FA121" s="302" t="n"/>
      <c r="FB121" s="302" t="n"/>
      <c r="FC121" s="302" t="n"/>
      <c r="FD121" s="302" t="n"/>
      <c r="FE121" s="302" t="n"/>
      <c r="FF121" s="302" t="n"/>
      <c r="FG121" s="302" t="n"/>
      <c r="FH121" s="302" t="n"/>
      <c r="FI121" s="302" t="n"/>
      <c r="FJ121" s="302" t="n"/>
      <c r="FK121" s="302" t="n"/>
      <c r="FL121" s="302" t="n"/>
      <c r="FM121" s="302" t="n"/>
      <c r="FN121" s="302" t="n"/>
      <c r="FO121" s="302" t="n"/>
      <c r="FP121" s="302" t="n"/>
      <c r="FQ121" s="302" t="n"/>
      <c r="FR121" s="302" t="n"/>
      <c r="FS121" s="302" t="n"/>
      <c r="FT121" s="302" t="n"/>
      <c r="FU121" s="302" t="n"/>
      <c r="FV121" s="302" t="n"/>
      <c r="FW121" s="302" t="n"/>
      <c r="FX121" s="302" t="n"/>
      <c r="FY121" s="302" t="n"/>
      <c r="FZ121" s="302" t="n"/>
      <c r="GA121" s="302" t="n"/>
      <c r="GB121" s="302" t="n"/>
      <c r="GC121" s="302" t="n"/>
      <c r="GD121" s="302" t="n"/>
      <c r="GE121" s="302" t="n"/>
      <c r="GF121" s="302" t="n"/>
      <c r="GG121" s="302" t="n"/>
      <c r="GH121" s="302" t="n"/>
      <c r="GI121" s="302" t="n"/>
      <c r="GJ121" s="302" t="n"/>
      <c r="GK121" s="302" t="n"/>
      <c r="GL121" s="302" t="n"/>
      <c r="GM121" s="302" t="n"/>
      <c r="GN121" s="302" t="n"/>
      <c r="GO121" s="302" t="n"/>
      <c r="GP121" s="302" t="n"/>
      <c r="GQ121" s="302" t="n"/>
      <c r="GR121" s="324" t="n"/>
      <c r="GS121" s="72" t="n"/>
      <c r="GT121" s="72" t="n"/>
      <c r="GU121" s="72" t="n"/>
    </row>
    <row r="122" ht="15.75" customHeight="1" s="371">
      <c r="A122" s="295">
        <f>IF(PRESUPUESTO!A149="","",PRESUPUESTO!A149)</f>
        <v/>
      </c>
      <c r="B122" s="63">
        <f>PRESUPUESTO!A142</f>
        <v/>
      </c>
      <c r="C122" s="297">
        <f>PRESUPUESTO!A143</f>
        <v/>
      </c>
      <c r="D122" s="42">
        <f>IF(PRESUPUESTO!B149="","",PRESUPUESTO!B149)</f>
        <v/>
      </c>
      <c r="E122" s="298">
        <f>IF(PRESUPUESTO!G149="",0,PRESUPUESTO!G149)</f>
        <v/>
      </c>
      <c r="F122" s="299" t="n">
        <v>46581</v>
      </c>
      <c r="G122" s="299" t="n">
        <v>46815</v>
      </c>
      <c r="H122" s="295">
        <f>IF(OR(F122="",G122=""),"",G122-F122+1)</f>
        <v/>
      </c>
      <c r="I122" s="300" t="n">
        <v>0</v>
      </c>
      <c r="J122" s="301" t="inlineStr">
        <is>
          <t>Planeado</t>
        </is>
      </c>
      <c r="K122" s="302" t="n"/>
      <c r="L122" s="302" t="n"/>
      <c r="M122" s="302" t="n"/>
      <c r="N122" s="302" t="n"/>
      <c r="O122" s="302" t="n"/>
      <c r="P122" s="302" t="n"/>
      <c r="Q122" s="302" t="n"/>
      <c r="R122" s="302" t="n"/>
      <c r="S122" s="302" t="n"/>
      <c r="T122" s="302" t="n"/>
      <c r="U122" s="302" t="n"/>
      <c r="V122" s="302" t="n"/>
      <c r="W122" s="302" t="n"/>
      <c r="X122" s="302" t="n"/>
      <c r="Y122" s="302" t="n"/>
      <c r="Z122" s="302" t="n"/>
      <c r="AA122" s="302" t="n"/>
      <c r="AB122" s="302" t="n"/>
      <c r="AC122" s="302" t="n"/>
      <c r="AD122" s="302" t="n"/>
      <c r="AE122" s="302" t="n"/>
      <c r="AF122" s="302" t="n"/>
      <c r="AG122" s="302" t="n"/>
      <c r="AH122" s="302" t="n"/>
      <c r="AI122" s="302" t="n"/>
      <c r="AJ122" s="302" t="n"/>
      <c r="AK122" s="302" t="n"/>
      <c r="AL122" s="302" t="n"/>
      <c r="AM122" s="302" t="n"/>
      <c r="AN122" s="302" t="n"/>
      <c r="AO122" s="302" t="n"/>
      <c r="AP122" s="302" t="n"/>
      <c r="AQ122" s="302" t="n"/>
      <c r="AR122" s="302" t="n"/>
      <c r="AS122" s="302" t="n"/>
      <c r="AT122" s="302" t="n"/>
      <c r="AU122" s="302" t="n"/>
      <c r="AV122" s="302" t="n"/>
      <c r="AW122" s="302" t="n"/>
      <c r="AX122" s="302" t="n"/>
      <c r="AY122" s="302" t="n"/>
      <c r="AZ122" s="302" t="n"/>
      <c r="BA122" s="302" t="n"/>
      <c r="BB122" s="302" t="n"/>
      <c r="BC122" s="302" t="n"/>
      <c r="BD122" s="302" t="n"/>
      <c r="BE122" s="302" t="n"/>
      <c r="BF122" s="302" t="n"/>
      <c r="BG122" s="302" t="n"/>
      <c r="BH122" s="302" t="n"/>
      <c r="BI122" s="302" t="n"/>
      <c r="BJ122" s="302" t="n"/>
      <c r="BK122" s="302" t="n"/>
      <c r="BL122" s="302" t="n"/>
      <c r="BM122" s="302" t="n"/>
      <c r="BN122" s="302" t="n"/>
      <c r="BO122" s="302" t="n"/>
      <c r="BP122" s="302" t="n"/>
      <c r="BQ122" s="302" t="n"/>
      <c r="BR122" s="302" t="n"/>
      <c r="BS122" s="302" t="n"/>
      <c r="BT122" s="302" t="n"/>
      <c r="BU122" s="302" t="n"/>
      <c r="BV122" s="302" t="n"/>
      <c r="BW122" s="302" t="n"/>
      <c r="BX122" s="302" t="n"/>
      <c r="BY122" s="302" t="n"/>
      <c r="BZ122" s="302" t="n"/>
      <c r="CA122" s="302" t="n"/>
      <c r="CB122" s="302" t="n"/>
      <c r="CC122" s="302" t="n"/>
      <c r="CD122" s="302" t="n"/>
      <c r="CE122" s="302" t="n"/>
      <c r="CF122" s="302" t="n"/>
      <c r="CG122" s="302" t="n"/>
      <c r="CH122" s="302" t="n"/>
      <c r="CI122" s="302" t="n"/>
      <c r="CJ122" s="302" t="n"/>
      <c r="CK122" s="302" t="n"/>
      <c r="CL122" s="302" t="n"/>
      <c r="CM122" s="302" t="n"/>
      <c r="CN122" s="302" t="n"/>
      <c r="CO122" s="302" t="n"/>
      <c r="CP122" s="302" t="n"/>
      <c r="CQ122" s="302" t="n"/>
      <c r="CR122" s="302" t="n"/>
      <c r="CS122" s="302" t="n"/>
      <c r="CT122" s="302" t="n"/>
      <c r="CU122" s="302" t="n"/>
      <c r="CV122" s="302" t="n"/>
      <c r="CW122" s="302" t="n"/>
      <c r="CX122" s="302" t="n"/>
      <c r="CY122" s="302" t="n"/>
      <c r="CZ122" s="302" t="n"/>
      <c r="DA122" s="302" t="n"/>
      <c r="DB122" s="302" t="n"/>
      <c r="DC122" s="302" t="n"/>
      <c r="DD122" s="302" t="n"/>
      <c r="DE122" s="302" t="n"/>
      <c r="DF122" s="302" t="n"/>
      <c r="DG122" s="302" t="n"/>
      <c r="DH122" s="302" t="n"/>
      <c r="DI122" s="302" t="n"/>
      <c r="DJ122" s="302" t="n"/>
      <c r="DK122" s="302" t="n"/>
      <c r="DL122" s="302" t="n"/>
      <c r="DM122" s="302" t="n"/>
      <c r="DN122" s="302" t="n"/>
      <c r="DO122" s="302" t="n"/>
      <c r="DP122" s="302" t="n"/>
      <c r="DQ122" s="302" t="n"/>
      <c r="DR122" s="302" t="n"/>
      <c r="DS122" s="302" t="n"/>
      <c r="DT122" s="302" t="n"/>
      <c r="DU122" s="302" t="n"/>
      <c r="DV122" s="302" t="n"/>
      <c r="DW122" s="302" t="n"/>
      <c r="DX122" s="302" t="n"/>
      <c r="DY122" s="302" t="n"/>
      <c r="DZ122" s="302" t="n"/>
      <c r="EA122" s="302" t="n"/>
      <c r="EB122" s="302" t="n"/>
      <c r="EC122" s="302" t="n"/>
      <c r="ED122" s="302" t="n"/>
      <c r="EE122" s="302" t="n"/>
      <c r="EF122" s="302" t="n"/>
      <c r="EG122" s="302" t="n"/>
      <c r="EH122" s="302" t="n"/>
      <c r="EI122" s="302" t="n"/>
      <c r="EJ122" s="302" t="n"/>
      <c r="EK122" s="302" t="n"/>
      <c r="EL122" s="302" t="n"/>
      <c r="EM122" s="302" t="n"/>
      <c r="EN122" s="302" t="n"/>
      <c r="EO122" s="302" t="n"/>
      <c r="EP122" s="302" t="n"/>
      <c r="EQ122" s="302" t="n"/>
      <c r="ER122" s="302" t="n"/>
      <c r="ES122" s="302" t="n"/>
      <c r="ET122" s="302" t="n"/>
      <c r="EU122" s="302" t="n"/>
      <c r="EV122" s="302" t="n"/>
      <c r="EW122" s="302" t="n"/>
      <c r="EX122" s="302" t="n"/>
      <c r="EY122" s="302" t="n"/>
      <c r="EZ122" s="302" t="n"/>
      <c r="FA122" s="302" t="n"/>
      <c r="FB122" s="302" t="n"/>
      <c r="FC122" s="302" t="n"/>
      <c r="FD122" s="302" t="n"/>
      <c r="FE122" s="302" t="n"/>
      <c r="FF122" s="302" t="n"/>
      <c r="FG122" s="302" t="n"/>
      <c r="FH122" s="302" t="n"/>
      <c r="FI122" s="302" t="n"/>
      <c r="FJ122" s="302" t="n"/>
      <c r="FK122" s="302" t="n"/>
      <c r="FL122" s="302" t="n"/>
      <c r="FM122" s="302" t="n"/>
      <c r="FN122" s="302" t="n"/>
      <c r="FO122" s="302" t="n"/>
      <c r="FP122" s="302" t="n"/>
      <c r="FQ122" s="302" t="n"/>
      <c r="FR122" s="302" t="n"/>
      <c r="FS122" s="302" t="n"/>
      <c r="FT122" s="302" t="n"/>
      <c r="FU122" s="302" t="n"/>
      <c r="FV122" s="302" t="n"/>
      <c r="FW122" s="302" t="n"/>
      <c r="FX122" s="302" t="n"/>
      <c r="FY122" s="302" t="n"/>
      <c r="FZ122" s="302" t="n"/>
      <c r="GA122" s="302" t="n"/>
      <c r="GB122" s="302" t="n"/>
      <c r="GC122" s="302" t="n"/>
      <c r="GD122" s="302" t="n"/>
      <c r="GE122" s="302" t="n"/>
      <c r="GF122" s="302" t="n"/>
      <c r="GG122" s="302" t="n"/>
      <c r="GH122" s="302" t="n"/>
      <c r="GI122" s="302" t="n"/>
      <c r="GJ122" s="302" t="n"/>
      <c r="GK122" s="302" t="n"/>
      <c r="GL122" s="302" t="n"/>
      <c r="GM122" s="302" t="n"/>
      <c r="GN122" s="302" t="n"/>
      <c r="GO122" s="302" t="n"/>
      <c r="GP122" s="302" t="n"/>
      <c r="GQ122" s="302" t="n"/>
      <c r="GR122" s="324" t="n"/>
      <c r="GS122" s="72" t="n"/>
      <c r="GT122" s="72" t="n"/>
      <c r="GU122" s="72" t="n"/>
    </row>
    <row r="123" ht="15.75" customHeight="1" s="371">
      <c r="A123" s="295">
        <f>IF(PRESUPUESTO!A150="","",PRESUPUESTO!A150)</f>
        <v/>
      </c>
      <c r="B123" s="63">
        <f>PRESUPUESTO!A142</f>
        <v/>
      </c>
      <c r="C123" s="297">
        <f>PRESUPUESTO!A143</f>
        <v/>
      </c>
      <c r="D123" s="42">
        <f>IF(PRESUPUESTO!B150="","",PRESUPUESTO!B150)</f>
        <v/>
      </c>
      <c r="E123" s="298">
        <f>IF(PRESUPUESTO!G150="",0,PRESUPUESTO!G150)</f>
        <v/>
      </c>
      <c r="F123" s="299" t="n">
        <v>46584</v>
      </c>
      <c r="G123" s="299" t="n">
        <v>46820</v>
      </c>
      <c r="H123" s="295">
        <f>IF(OR(F123="",G123=""),"",G123-F123+1)</f>
        <v/>
      </c>
      <c r="I123" s="300" t="n">
        <v>0</v>
      </c>
      <c r="J123" s="301" t="inlineStr">
        <is>
          <t>Planeado</t>
        </is>
      </c>
      <c r="K123" s="302" t="n"/>
      <c r="L123" s="302" t="n"/>
      <c r="M123" s="302" t="n"/>
      <c r="N123" s="302" t="n"/>
      <c r="O123" s="302" t="n"/>
      <c r="P123" s="302" t="n"/>
      <c r="Q123" s="302" t="n"/>
      <c r="R123" s="302" t="n"/>
      <c r="S123" s="302" t="n"/>
      <c r="T123" s="302" t="n"/>
      <c r="U123" s="302" t="n"/>
      <c r="V123" s="302" t="n"/>
      <c r="W123" s="302" t="n"/>
      <c r="X123" s="302" t="n"/>
      <c r="Y123" s="302" t="n"/>
      <c r="Z123" s="302" t="n"/>
      <c r="AA123" s="302" t="n"/>
      <c r="AB123" s="302" t="n"/>
      <c r="AC123" s="302" t="n"/>
      <c r="AD123" s="302" t="n"/>
      <c r="AE123" s="302" t="n"/>
      <c r="AF123" s="302" t="n"/>
      <c r="AG123" s="302" t="n"/>
      <c r="AH123" s="302" t="n"/>
      <c r="AI123" s="302" t="n"/>
      <c r="AJ123" s="302" t="n"/>
      <c r="AK123" s="302" t="n"/>
      <c r="AL123" s="302" t="n"/>
      <c r="AM123" s="302" t="n"/>
      <c r="AN123" s="302" t="n"/>
      <c r="AO123" s="302" t="n"/>
      <c r="AP123" s="302" t="n"/>
      <c r="AQ123" s="302" t="n"/>
      <c r="AR123" s="302" t="n"/>
      <c r="AS123" s="302" t="n"/>
      <c r="AT123" s="302" t="n"/>
      <c r="AU123" s="302" t="n"/>
      <c r="AV123" s="302" t="n"/>
      <c r="AW123" s="302" t="n"/>
      <c r="AX123" s="302" t="n"/>
      <c r="AY123" s="302" t="n"/>
      <c r="AZ123" s="302" t="n"/>
      <c r="BA123" s="302" t="n"/>
      <c r="BB123" s="302" t="n"/>
      <c r="BC123" s="302" t="n"/>
      <c r="BD123" s="302" t="n"/>
      <c r="BE123" s="302" t="n"/>
      <c r="BF123" s="302" t="n"/>
      <c r="BG123" s="302" t="n"/>
      <c r="BH123" s="302" t="n"/>
      <c r="BI123" s="302" t="n"/>
      <c r="BJ123" s="302" t="n"/>
      <c r="BK123" s="302" t="n"/>
      <c r="BL123" s="302" t="n"/>
      <c r="BM123" s="302" t="n"/>
      <c r="BN123" s="302" t="n"/>
      <c r="BO123" s="302" t="n"/>
      <c r="BP123" s="302" t="n"/>
      <c r="BQ123" s="302" t="n"/>
      <c r="BR123" s="302" t="n"/>
      <c r="BS123" s="302" t="n"/>
      <c r="BT123" s="302" t="n"/>
      <c r="BU123" s="302" t="n"/>
      <c r="BV123" s="302" t="n"/>
      <c r="BW123" s="302" t="n"/>
      <c r="BX123" s="302" t="n"/>
      <c r="BY123" s="302" t="n"/>
      <c r="BZ123" s="302" t="n"/>
      <c r="CA123" s="302" t="n"/>
      <c r="CB123" s="302" t="n"/>
      <c r="CC123" s="302" t="n"/>
      <c r="CD123" s="302" t="n"/>
      <c r="CE123" s="302" t="n"/>
      <c r="CF123" s="302" t="n"/>
      <c r="CG123" s="302" t="n"/>
      <c r="CH123" s="302" t="n"/>
      <c r="CI123" s="302" t="n"/>
      <c r="CJ123" s="302" t="n"/>
      <c r="CK123" s="302" t="n"/>
      <c r="CL123" s="302" t="n"/>
      <c r="CM123" s="302" t="n"/>
      <c r="CN123" s="302" t="n"/>
      <c r="CO123" s="302" t="n"/>
      <c r="CP123" s="302" t="n"/>
      <c r="CQ123" s="302" t="n"/>
      <c r="CR123" s="302" t="n"/>
      <c r="CS123" s="302" t="n"/>
      <c r="CT123" s="302" t="n"/>
      <c r="CU123" s="302" t="n"/>
      <c r="CV123" s="302" t="n"/>
      <c r="CW123" s="302" t="n"/>
      <c r="CX123" s="302" t="n"/>
      <c r="CY123" s="302" t="n"/>
      <c r="CZ123" s="302" t="n"/>
      <c r="DA123" s="302" t="n"/>
      <c r="DB123" s="302" t="n"/>
      <c r="DC123" s="302" t="n"/>
      <c r="DD123" s="302" t="n"/>
      <c r="DE123" s="302" t="n"/>
      <c r="DF123" s="302" t="n"/>
      <c r="DG123" s="302" t="n"/>
      <c r="DH123" s="302" t="n"/>
      <c r="DI123" s="302" t="n"/>
      <c r="DJ123" s="302" t="n"/>
      <c r="DK123" s="302" t="n"/>
      <c r="DL123" s="302" t="n"/>
      <c r="DM123" s="302" t="n"/>
      <c r="DN123" s="302" t="n"/>
      <c r="DO123" s="302" t="n"/>
      <c r="DP123" s="302" t="n"/>
      <c r="DQ123" s="302" t="n"/>
      <c r="DR123" s="302" t="n"/>
      <c r="DS123" s="302" t="n"/>
      <c r="DT123" s="302" t="n"/>
      <c r="DU123" s="302" t="n"/>
      <c r="DV123" s="302" t="n"/>
      <c r="DW123" s="302" t="n"/>
      <c r="DX123" s="302" t="n"/>
      <c r="DY123" s="302" t="n"/>
      <c r="DZ123" s="302" t="n"/>
      <c r="EA123" s="302" t="n"/>
      <c r="EB123" s="302" t="n"/>
      <c r="EC123" s="302" t="n"/>
      <c r="ED123" s="302" t="n"/>
      <c r="EE123" s="302" t="n"/>
      <c r="EF123" s="302" t="n"/>
      <c r="EG123" s="302" t="n"/>
      <c r="EH123" s="302" t="n"/>
      <c r="EI123" s="302" t="n"/>
      <c r="EJ123" s="302" t="n"/>
      <c r="EK123" s="302" t="n"/>
      <c r="EL123" s="302" t="n"/>
      <c r="EM123" s="302" t="n"/>
      <c r="EN123" s="302" t="n"/>
      <c r="EO123" s="302" t="n"/>
      <c r="EP123" s="302" t="n"/>
      <c r="EQ123" s="302" t="n"/>
      <c r="ER123" s="302" t="n"/>
      <c r="ES123" s="302" t="n"/>
      <c r="ET123" s="302" t="n"/>
      <c r="EU123" s="302" t="n"/>
      <c r="EV123" s="302" t="n"/>
      <c r="EW123" s="302" t="n"/>
      <c r="EX123" s="302" t="n"/>
      <c r="EY123" s="302" t="n"/>
      <c r="EZ123" s="302" t="n"/>
      <c r="FA123" s="302" t="n"/>
      <c r="FB123" s="302" t="n"/>
      <c r="FC123" s="302" t="n"/>
      <c r="FD123" s="302" t="n"/>
      <c r="FE123" s="302" t="n"/>
      <c r="FF123" s="302" t="n"/>
      <c r="FG123" s="302" t="n"/>
      <c r="FH123" s="302" t="n"/>
      <c r="FI123" s="302" t="n"/>
      <c r="FJ123" s="302" t="n"/>
      <c r="FK123" s="302" t="n"/>
      <c r="FL123" s="302" t="n"/>
      <c r="FM123" s="302" t="n"/>
      <c r="FN123" s="302" t="n"/>
      <c r="FO123" s="302" t="n"/>
      <c r="FP123" s="302" t="n"/>
      <c r="FQ123" s="302" t="n"/>
      <c r="FR123" s="302" t="n"/>
      <c r="FS123" s="302" t="n"/>
      <c r="FT123" s="302" t="n"/>
      <c r="FU123" s="302" t="n"/>
      <c r="FV123" s="302" t="n"/>
      <c r="FW123" s="302" t="n"/>
      <c r="FX123" s="302" t="n"/>
      <c r="FY123" s="302" t="n"/>
      <c r="FZ123" s="302" t="n"/>
      <c r="GA123" s="302" t="n"/>
      <c r="GB123" s="302" t="n"/>
      <c r="GC123" s="302" t="n"/>
      <c r="GD123" s="302" t="n"/>
      <c r="GE123" s="302" t="n"/>
      <c r="GF123" s="302" t="n"/>
      <c r="GG123" s="302" t="n"/>
      <c r="GH123" s="302" t="n"/>
      <c r="GI123" s="302" t="n"/>
      <c r="GJ123" s="302" t="n"/>
      <c r="GK123" s="302" t="n"/>
      <c r="GL123" s="302" t="n"/>
      <c r="GM123" s="302" t="n"/>
      <c r="GN123" s="302" t="n"/>
      <c r="GO123" s="302" t="n"/>
      <c r="GP123" s="302" t="n"/>
      <c r="GQ123" s="302" t="n"/>
      <c r="GR123" s="324" t="n"/>
      <c r="GS123" s="72" t="n"/>
      <c r="GT123" s="72" t="n"/>
      <c r="GU123" s="72" t="n"/>
    </row>
    <row r="124" ht="15.75" customHeight="1" s="371">
      <c r="A124" s="295">
        <f>IF(PRESUPUESTO!A151="","",PRESUPUESTO!A151)</f>
        <v/>
      </c>
      <c r="B124" s="63">
        <f>PRESUPUESTO!A142</f>
        <v/>
      </c>
      <c r="C124" s="63">
        <f>PRESUPUESTO!A143</f>
        <v/>
      </c>
      <c r="D124" s="42">
        <f>IF(PRESUPUESTO!B151="","",PRESUPUESTO!B151)</f>
        <v/>
      </c>
      <c r="E124" s="298">
        <f>IF(PRESUPUESTO!G151="",0,PRESUPUESTO!G151)</f>
        <v/>
      </c>
      <c r="F124" s="299" t="n">
        <v>46587</v>
      </c>
      <c r="G124" s="299" t="n">
        <v>46825</v>
      </c>
      <c r="H124" s="295">
        <f>IF(OR(F124="",G124=""),"",G124-F124+1)</f>
        <v/>
      </c>
      <c r="I124" s="300" t="n">
        <v>0</v>
      </c>
      <c r="J124" s="301" t="inlineStr">
        <is>
          <t>Planeado</t>
        </is>
      </c>
      <c r="K124" s="302" t="n"/>
      <c r="L124" s="302" t="n"/>
      <c r="M124" s="302" t="n"/>
      <c r="N124" s="302" t="n"/>
      <c r="O124" s="302" t="n"/>
      <c r="P124" s="302" t="n"/>
      <c r="Q124" s="302" t="n"/>
      <c r="R124" s="302" t="n"/>
      <c r="S124" s="302" t="n"/>
      <c r="T124" s="302" t="n"/>
      <c r="U124" s="302" t="n"/>
      <c r="V124" s="302" t="n"/>
      <c r="W124" s="302" t="n"/>
      <c r="X124" s="302" t="n"/>
      <c r="Y124" s="302" t="n"/>
      <c r="Z124" s="302" t="n"/>
      <c r="AA124" s="302" t="n"/>
      <c r="AB124" s="302" t="n"/>
      <c r="AC124" s="302" t="n"/>
      <c r="AD124" s="302" t="n"/>
      <c r="AE124" s="302" t="n"/>
      <c r="AF124" s="302" t="n"/>
      <c r="AG124" s="302" t="n"/>
      <c r="AH124" s="302" t="n"/>
      <c r="AI124" s="302" t="n"/>
      <c r="AJ124" s="302" t="n"/>
      <c r="AK124" s="302" t="n"/>
      <c r="AL124" s="302" t="n"/>
      <c r="AM124" s="302" t="n"/>
      <c r="AN124" s="302" t="n"/>
      <c r="AO124" s="302" t="n"/>
      <c r="AP124" s="302" t="n"/>
      <c r="AQ124" s="302" t="n"/>
      <c r="AR124" s="302" t="n"/>
      <c r="AS124" s="302" t="n"/>
      <c r="AT124" s="302" t="n"/>
      <c r="AU124" s="302" t="n"/>
      <c r="AV124" s="302" t="n"/>
      <c r="AW124" s="302" t="n"/>
      <c r="AX124" s="302" t="n"/>
      <c r="AY124" s="302" t="n"/>
      <c r="AZ124" s="302" t="n"/>
      <c r="BA124" s="302" t="n"/>
      <c r="BB124" s="302" t="n"/>
      <c r="BC124" s="302" t="n"/>
      <c r="BD124" s="302" t="n"/>
      <c r="BE124" s="302" t="n"/>
      <c r="BF124" s="302" t="n"/>
      <c r="BG124" s="302" t="n"/>
      <c r="BH124" s="302" t="n"/>
      <c r="BI124" s="302" t="n"/>
      <c r="BJ124" s="302" t="n"/>
      <c r="BK124" s="302" t="n"/>
      <c r="BL124" s="302" t="n"/>
      <c r="BM124" s="302" t="n"/>
      <c r="BN124" s="302" t="n"/>
      <c r="BO124" s="302" t="n"/>
      <c r="BP124" s="302" t="n"/>
      <c r="BQ124" s="302" t="n"/>
      <c r="BR124" s="302" t="n"/>
      <c r="BS124" s="302" t="n"/>
      <c r="BT124" s="302" t="n"/>
      <c r="BU124" s="302" t="n"/>
      <c r="BV124" s="302" t="n"/>
      <c r="BW124" s="302" t="n"/>
      <c r="BX124" s="302" t="n"/>
      <c r="BY124" s="302" t="n"/>
      <c r="BZ124" s="302" t="n"/>
      <c r="CA124" s="302" t="n"/>
      <c r="CB124" s="302" t="n"/>
      <c r="CC124" s="302" t="n"/>
      <c r="CD124" s="302" t="n"/>
      <c r="CE124" s="302" t="n"/>
      <c r="CF124" s="302" t="n"/>
      <c r="CG124" s="302" t="n"/>
      <c r="CH124" s="302" t="n"/>
      <c r="CI124" s="302" t="n"/>
      <c r="CJ124" s="302" t="n"/>
      <c r="CK124" s="302" t="n"/>
      <c r="CL124" s="302" t="n"/>
      <c r="CM124" s="302" t="n"/>
      <c r="CN124" s="302" t="n"/>
      <c r="CO124" s="302" t="n"/>
      <c r="CP124" s="302" t="n"/>
      <c r="CQ124" s="302" t="n"/>
      <c r="CR124" s="302" t="n"/>
      <c r="CS124" s="302" t="n"/>
      <c r="CT124" s="302" t="n"/>
      <c r="CU124" s="302" t="n"/>
      <c r="CV124" s="302" t="n"/>
      <c r="CW124" s="302" t="n"/>
      <c r="CX124" s="302" t="n"/>
      <c r="CY124" s="302" t="n"/>
      <c r="CZ124" s="302" t="n"/>
      <c r="DA124" s="302" t="n"/>
      <c r="DB124" s="302" t="n"/>
      <c r="DC124" s="302" t="n"/>
      <c r="DD124" s="302" t="n"/>
      <c r="DE124" s="302" t="n"/>
      <c r="DF124" s="302" t="n"/>
      <c r="DG124" s="302" t="n"/>
      <c r="DH124" s="302" t="n"/>
      <c r="DI124" s="302" t="n"/>
      <c r="DJ124" s="302" t="n"/>
      <c r="DK124" s="302" t="n"/>
      <c r="DL124" s="302" t="n"/>
      <c r="DM124" s="302" t="n"/>
      <c r="DN124" s="302" t="n"/>
      <c r="DO124" s="302" t="n"/>
      <c r="DP124" s="302" t="n"/>
      <c r="DQ124" s="302" t="n"/>
      <c r="DR124" s="302" t="n"/>
      <c r="DS124" s="302" t="n"/>
      <c r="DT124" s="302" t="n"/>
      <c r="DU124" s="302" t="n"/>
      <c r="DV124" s="302" t="n"/>
      <c r="DW124" s="302" t="n"/>
      <c r="DX124" s="302" t="n"/>
      <c r="DY124" s="302" t="n"/>
      <c r="DZ124" s="302" t="n"/>
      <c r="EA124" s="302" t="n"/>
      <c r="EB124" s="302" t="n"/>
      <c r="EC124" s="302" t="n"/>
      <c r="ED124" s="302" t="n"/>
      <c r="EE124" s="302" t="n"/>
      <c r="EF124" s="302" t="n"/>
      <c r="EG124" s="302" t="n"/>
      <c r="EH124" s="302" t="n"/>
      <c r="EI124" s="302" t="n"/>
      <c r="EJ124" s="302" t="n"/>
      <c r="EK124" s="302" t="n"/>
      <c r="EL124" s="302" t="n"/>
      <c r="EM124" s="302" t="n"/>
      <c r="EN124" s="302" t="n"/>
      <c r="EO124" s="302" t="n"/>
      <c r="EP124" s="302" t="n"/>
      <c r="EQ124" s="302" t="n"/>
      <c r="ER124" s="302" t="n"/>
      <c r="ES124" s="302" t="n"/>
      <c r="ET124" s="302" t="n"/>
      <c r="EU124" s="302" t="n"/>
      <c r="EV124" s="302" t="n"/>
      <c r="EW124" s="302" t="n"/>
      <c r="EX124" s="302" t="n"/>
      <c r="EY124" s="302" t="n"/>
      <c r="EZ124" s="302" t="n"/>
      <c r="FA124" s="302" t="n"/>
      <c r="FB124" s="302" t="n"/>
      <c r="FC124" s="302" t="n"/>
      <c r="FD124" s="302" t="n"/>
      <c r="FE124" s="302" t="n"/>
      <c r="FF124" s="302" t="n"/>
      <c r="FG124" s="302" t="n"/>
      <c r="FH124" s="302" t="n"/>
      <c r="FI124" s="302" t="n"/>
      <c r="FJ124" s="302" t="n"/>
      <c r="FK124" s="302" t="n"/>
      <c r="FL124" s="302" t="n"/>
      <c r="FM124" s="302" t="n"/>
      <c r="FN124" s="302" t="n"/>
      <c r="FO124" s="302" t="n"/>
      <c r="FP124" s="302" t="n"/>
      <c r="FQ124" s="302" t="n"/>
      <c r="FR124" s="302" t="n"/>
      <c r="FS124" s="302" t="n"/>
      <c r="FT124" s="302" t="n"/>
      <c r="FU124" s="302" t="n"/>
      <c r="FV124" s="302" t="n"/>
      <c r="FW124" s="302" t="n"/>
      <c r="FX124" s="302" t="n"/>
      <c r="FY124" s="302" t="n"/>
      <c r="FZ124" s="302" t="n"/>
      <c r="GA124" s="302" t="n"/>
      <c r="GB124" s="302" t="n"/>
      <c r="GC124" s="302" t="n"/>
      <c r="GD124" s="302" t="n"/>
      <c r="GE124" s="302" t="n"/>
      <c r="GF124" s="302" t="n"/>
      <c r="GG124" s="302" t="n"/>
      <c r="GH124" s="302" t="n"/>
      <c r="GI124" s="302" t="n"/>
      <c r="GJ124" s="302" t="n"/>
      <c r="GK124" s="302" t="n"/>
      <c r="GL124" s="302" t="n"/>
      <c r="GM124" s="302" t="n"/>
      <c r="GN124" s="302" t="n"/>
      <c r="GO124" s="302" t="n"/>
      <c r="GP124" s="302" t="n"/>
      <c r="GQ124" s="302" t="n"/>
      <c r="GR124" s="324" t="n"/>
      <c r="GS124" s="72" t="n"/>
      <c r="GT124" s="72" t="n"/>
      <c r="GU124" s="72" t="n"/>
    </row>
    <row r="125" ht="15.75" customHeight="1" s="371">
      <c r="A125" s="295">
        <f>IF(PRESUPUESTO!A152="","",PRESUPUESTO!A152)</f>
        <v/>
      </c>
      <c r="B125" s="63">
        <f>PRESUPUESTO!A142</f>
        <v/>
      </c>
      <c r="C125" s="63">
        <f>PRESUPUESTO!A143</f>
        <v/>
      </c>
      <c r="D125" s="42">
        <f>IF(PRESUPUESTO!B152="","",PRESUPUESTO!B152)</f>
        <v/>
      </c>
      <c r="E125" s="298">
        <f>IF(PRESUPUESTO!G152="",0,PRESUPUESTO!G152)</f>
        <v/>
      </c>
      <c r="F125" s="299" t="n">
        <v>46590</v>
      </c>
      <c r="G125" s="299" t="n">
        <v>46830</v>
      </c>
      <c r="H125" s="295">
        <f>IF(OR(F125="",G125=""),"",G125-F125+1)</f>
        <v/>
      </c>
      <c r="I125" s="300" t="n">
        <v>0</v>
      </c>
      <c r="J125" s="301" t="inlineStr">
        <is>
          <t>Planeado</t>
        </is>
      </c>
      <c r="K125" s="302" t="n"/>
      <c r="L125" s="302" t="n"/>
      <c r="M125" s="302" t="n"/>
      <c r="N125" s="302" t="n"/>
      <c r="O125" s="302" t="n"/>
      <c r="P125" s="302" t="n"/>
      <c r="Q125" s="302" t="n"/>
      <c r="R125" s="302" t="n"/>
      <c r="S125" s="302" t="n"/>
      <c r="T125" s="302" t="n"/>
      <c r="U125" s="302" t="n"/>
      <c r="V125" s="302" t="n"/>
      <c r="W125" s="302" t="n"/>
      <c r="X125" s="302" t="n"/>
      <c r="Y125" s="302" t="n"/>
      <c r="Z125" s="302" t="n"/>
      <c r="AA125" s="302" t="n"/>
      <c r="AB125" s="302" t="n"/>
      <c r="AC125" s="302" t="n"/>
      <c r="AD125" s="302" t="n"/>
      <c r="AE125" s="302" t="n"/>
      <c r="AF125" s="302" t="n"/>
      <c r="AG125" s="302" t="n"/>
      <c r="AH125" s="302" t="n"/>
      <c r="AI125" s="302" t="n"/>
      <c r="AJ125" s="302" t="n"/>
      <c r="AK125" s="302" t="n"/>
      <c r="AL125" s="302" t="n"/>
      <c r="AM125" s="302" t="n"/>
      <c r="AN125" s="302" t="n"/>
      <c r="AO125" s="302" t="n"/>
      <c r="AP125" s="302" t="n"/>
      <c r="AQ125" s="302" t="n"/>
      <c r="AR125" s="302" t="n"/>
      <c r="AS125" s="302" t="n"/>
      <c r="AT125" s="302" t="n"/>
      <c r="AU125" s="302" t="n"/>
      <c r="AV125" s="302" t="n"/>
      <c r="AW125" s="302" t="n"/>
      <c r="AX125" s="302" t="n"/>
      <c r="AY125" s="302" t="n"/>
      <c r="AZ125" s="302" t="n"/>
      <c r="BA125" s="302" t="n"/>
      <c r="BB125" s="302" t="n"/>
      <c r="BC125" s="302" t="n"/>
      <c r="BD125" s="302" t="n"/>
      <c r="BE125" s="302" t="n"/>
      <c r="BF125" s="302" t="n"/>
      <c r="BG125" s="302" t="n"/>
      <c r="BH125" s="302" t="n"/>
      <c r="BI125" s="302" t="n"/>
      <c r="BJ125" s="302" t="n"/>
      <c r="BK125" s="302" t="n"/>
      <c r="BL125" s="302" t="n"/>
      <c r="BM125" s="302" t="n"/>
      <c r="BN125" s="302" t="n"/>
      <c r="BO125" s="302" t="n"/>
      <c r="BP125" s="302" t="n"/>
      <c r="BQ125" s="302" t="n"/>
      <c r="BR125" s="302" t="n"/>
      <c r="BS125" s="302" t="n"/>
      <c r="BT125" s="302" t="n"/>
      <c r="BU125" s="302" t="n"/>
      <c r="BV125" s="302" t="n"/>
      <c r="BW125" s="302" t="n"/>
      <c r="BX125" s="302" t="n"/>
      <c r="BY125" s="302" t="n"/>
      <c r="BZ125" s="302" t="n"/>
      <c r="CA125" s="302" t="n"/>
      <c r="CB125" s="302" t="n"/>
      <c r="CC125" s="302" t="n"/>
      <c r="CD125" s="302" t="n"/>
      <c r="CE125" s="302" t="n"/>
      <c r="CF125" s="302" t="n"/>
      <c r="CG125" s="302" t="n"/>
      <c r="CH125" s="302" t="n"/>
      <c r="CI125" s="302" t="n"/>
      <c r="CJ125" s="302" t="n"/>
      <c r="CK125" s="302" t="n"/>
      <c r="CL125" s="302" t="n"/>
      <c r="CM125" s="302" t="n"/>
      <c r="CN125" s="302" t="n"/>
      <c r="CO125" s="302" t="n"/>
      <c r="CP125" s="302" t="n"/>
      <c r="CQ125" s="302" t="n"/>
      <c r="CR125" s="302" t="n"/>
      <c r="CS125" s="302" t="n"/>
      <c r="CT125" s="302" t="n"/>
      <c r="CU125" s="302" t="n"/>
      <c r="CV125" s="302" t="n"/>
      <c r="CW125" s="302" t="n"/>
      <c r="CX125" s="302" t="n"/>
      <c r="CY125" s="302" t="n"/>
      <c r="CZ125" s="302" t="n"/>
      <c r="DA125" s="302" t="n"/>
      <c r="DB125" s="302" t="n"/>
      <c r="DC125" s="302" t="n"/>
      <c r="DD125" s="302" t="n"/>
      <c r="DE125" s="302" t="n"/>
      <c r="DF125" s="302" t="n"/>
      <c r="DG125" s="302" t="n"/>
      <c r="DH125" s="302" t="n"/>
      <c r="DI125" s="302" t="n"/>
      <c r="DJ125" s="302" t="n"/>
      <c r="DK125" s="302" t="n"/>
      <c r="DL125" s="302" t="n"/>
      <c r="DM125" s="302" t="n"/>
      <c r="DN125" s="302" t="n"/>
      <c r="DO125" s="302" t="n"/>
      <c r="DP125" s="302" t="n"/>
      <c r="DQ125" s="302" t="n"/>
      <c r="DR125" s="302" t="n"/>
      <c r="DS125" s="302" t="n"/>
      <c r="DT125" s="302" t="n"/>
      <c r="DU125" s="302" t="n"/>
      <c r="DV125" s="302" t="n"/>
      <c r="DW125" s="302" t="n"/>
      <c r="DX125" s="302" t="n"/>
      <c r="DY125" s="302" t="n"/>
      <c r="DZ125" s="302" t="n"/>
      <c r="EA125" s="302" t="n"/>
      <c r="EB125" s="302" t="n"/>
      <c r="EC125" s="302" t="n"/>
      <c r="ED125" s="302" t="n"/>
      <c r="EE125" s="302" t="n"/>
      <c r="EF125" s="302" t="n"/>
      <c r="EG125" s="302" t="n"/>
      <c r="EH125" s="302" t="n"/>
      <c r="EI125" s="302" t="n"/>
      <c r="EJ125" s="302" t="n"/>
      <c r="EK125" s="302" t="n"/>
      <c r="EL125" s="302" t="n"/>
      <c r="EM125" s="302" t="n"/>
      <c r="EN125" s="302" t="n"/>
      <c r="EO125" s="302" t="n"/>
      <c r="EP125" s="302" t="n"/>
      <c r="EQ125" s="302" t="n"/>
      <c r="ER125" s="302" t="n"/>
      <c r="ES125" s="302" t="n"/>
      <c r="ET125" s="302" t="n"/>
      <c r="EU125" s="302" t="n"/>
      <c r="EV125" s="302" t="n"/>
      <c r="EW125" s="302" t="n"/>
      <c r="EX125" s="302" t="n"/>
      <c r="EY125" s="302" t="n"/>
      <c r="EZ125" s="302" t="n"/>
      <c r="FA125" s="302" t="n"/>
      <c r="FB125" s="302" t="n"/>
      <c r="FC125" s="302" t="n"/>
      <c r="FD125" s="302" t="n"/>
      <c r="FE125" s="302" t="n"/>
      <c r="FF125" s="302" t="n"/>
      <c r="FG125" s="302" t="n"/>
      <c r="FH125" s="302" t="n"/>
      <c r="FI125" s="302" t="n"/>
      <c r="FJ125" s="302" t="n"/>
      <c r="FK125" s="302" t="n"/>
      <c r="FL125" s="302" t="n"/>
      <c r="FM125" s="302" t="n"/>
      <c r="FN125" s="302" t="n"/>
      <c r="FO125" s="302" t="n"/>
      <c r="FP125" s="302" t="n"/>
      <c r="FQ125" s="302" t="n"/>
      <c r="FR125" s="302" t="n"/>
      <c r="FS125" s="302" t="n"/>
      <c r="FT125" s="302" t="n"/>
      <c r="FU125" s="302" t="n"/>
      <c r="FV125" s="302" t="n"/>
      <c r="FW125" s="302" t="n"/>
      <c r="FX125" s="302" t="n"/>
      <c r="FY125" s="302" t="n"/>
      <c r="FZ125" s="302" t="n"/>
      <c r="GA125" s="302" t="n"/>
      <c r="GB125" s="302" t="n"/>
      <c r="GC125" s="302" t="n"/>
      <c r="GD125" s="302" t="n"/>
      <c r="GE125" s="302" t="n"/>
      <c r="GF125" s="302" t="n"/>
      <c r="GG125" s="302" t="n"/>
      <c r="GH125" s="302" t="n"/>
      <c r="GI125" s="302" t="n"/>
      <c r="GJ125" s="302" t="n"/>
      <c r="GK125" s="302" t="n"/>
      <c r="GL125" s="302" t="n"/>
      <c r="GM125" s="302" t="n"/>
      <c r="GN125" s="302" t="n"/>
      <c r="GO125" s="302" t="n"/>
      <c r="GP125" s="302" t="n"/>
      <c r="GQ125" s="302" t="n"/>
      <c r="GR125" s="324" t="n"/>
      <c r="GS125" s="72" t="n"/>
      <c r="GT125" s="72" t="n"/>
      <c r="GU125" s="72" t="n"/>
    </row>
    <row r="126" ht="15.75" customHeight="1" s="371">
      <c r="A126" s="295">
        <f>IF(PRESUPUESTO!A153="","",PRESUPUESTO!A153)</f>
        <v/>
      </c>
      <c r="B126" s="63">
        <f>PRESUPUESTO!A142</f>
        <v/>
      </c>
      <c r="C126" s="63">
        <f>PRESUPUESTO!A143</f>
        <v/>
      </c>
      <c r="D126" s="42">
        <f>IF(PRESUPUESTO!B153="","",PRESUPUESTO!B153)</f>
        <v/>
      </c>
      <c r="E126" s="298">
        <f>IF(PRESUPUESTO!G153="",0,PRESUPUESTO!G153)</f>
        <v/>
      </c>
      <c r="F126" s="299" t="n">
        <v>46593</v>
      </c>
      <c r="G126" s="299" t="n">
        <v>46835</v>
      </c>
      <c r="H126" s="295">
        <f>IF(OR(F126="",G126=""),"",G126-F126+1)</f>
        <v/>
      </c>
      <c r="I126" s="300" t="n">
        <v>0</v>
      </c>
      <c r="J126" s="301" t="inlineStr">
        <is>
          <t>Planeado</t>
        </is>
      </c>
      <c r="K126" s="302" t="n"/>
      <c r="L126" s="302" t="n"/>
      <c r="M126" s="302" t="n"/>
      <c r="N126" s="302" t="n"/>
      <c r="O126" s="302" t="n"/>
      <c r="P126" s="302" t="n"/>
      <c r="Q126" s="302" t="n"/>
      <c r="R126" s="302" t="n"/>
      <c r="S126" s="302" t="n"/>
      <c r="T126" s="302" t="n"/>
      <c r="U126" s="302" t="n"/>
      <c r="V126" s="302" t="n"/>
      <c r="W126" s="302" t="n"/>
      <c r="X126" s="302" t="n"/>
      <c r="Y126" s="302" t="n"/>
      <c r="Z126" s="302" t="n"/>
      <c r="AA126" s="302" t="n"/>
      <c r="AB126" s="302" t="n"/>
      <c r="AC126" s="302" t="n"/>
      <c r="AD126" s="302" t="n"/>
      <c r="AE126" s="302" t="n"/>
      <c r="AF126" s="302" t="n"/>
      <c r="AG126" s="302" t="n"/>
      <c r="AH126" s="302" t="n"/>
      <c r="AI126" s="302" t="n"/>
      <c r="AJ126" s="302" t="n"/>
      <c r="AK126" s="302" t="n"/>
      <c r="AL126" s="302" t="n"/>
      <c r="AM126" s="302" t="n"/>
      <c r="AN126" s="302" t="n"/>
      <c r="AO126" s="302" t="n"/>
      <c r="AP126" s="302" t="n"/>
      <c r="AQ126" s="302" t="n"/>
      <c r="AR126" s="302" t="n"/>
      <c r="AS126" s="302" t="n"/>
      <c r="AT126" s="302" t="n"/>
      <c r="AU126" s="302" t="n"/>
      <c r="AV126" s="302" t="n"/>
      <c r="AW126" s="302" t="n"/>
      <c r="AX126" s="302" t="n"/>
      <c r="AY126" s="302" t="n"/>
      <c r="AZ126" s="302" t="n"/>
      <c r="BA126" s="302" t="n"/>
      <c r="BB126" s="302" t="n"/>
      <c r="BC126" s="302" t="n"/>
      <c r="BD126" s="302" t="n"/>
      <c r="BE126" s="302" t="n"/>
      <c r="BF126" s="302" t="n"/>
      <c r="BG126" s="302" t="n"/>
      <c r="BH126" s="302" t="n"/>
      <c r="BI126" s="302" t="n"/>
      <c r="BJ126" s="302" t="n"/>
      <c r="BK126" s="302" t="n"/>
      <c r="BL126" s="302" t="n"/>
      <c r="BM126" s="302" t="n"/>
      <c r="BN126" s="302" t="n"/>
      <c r="BO126" s="302" t="n"/>
      <c r="BP126" s="302" t="n"/>
      <c r="BQ126" s="302" t="n"/>
      <c r="BR126" s="302" t="n"/>
      <c r="BS126" s="302" t="n"/>
      <c r="BT126" s="302" t="n"/>
      <c r="BU126" s="302" t="n"/>
      <c r="BV126" s="302" t="n"/>
      <c r="BW126" s="302" t="n"/>
      <c r="BX126" s="302" t="n"/>
      <c r="BY126" s="302" t="n"/>
      <c r="BZ126" s="302" t="n"/>
      <c r="CA126" s="302" t="n"/>
      <c r="CB126" s="302" t="n"/>
      <c r="CC126" s="302" t="n"/>
      <c r="CD126" s="302" t="n"/>
      <c r="CE126" s="302" t="n"/>
      <c r="CF126" s="302" t="n"/>
      <c r="CG126" s="302" t="n"/>
      <c r="CH126" s="302" t="n"/>
      <c r="CI126" s="302" t="n"/>
      <c r="CJ126" s="302" t="n"/>
      <c r="CK126" s="302" t="n"/>
      <c r="CL126" s="302" t="n"/>
      <c r="CM126" s="302" t="n"/>
      <c r="CN126" s="302" t="n"/>
      <c r="CO126" s="302" t="n"/>
      <c r="CP126" s="302" t="n"/>
      <c r="CQ126" s="302" t="n"/>
      <c r="CR126" s="302" t="n"/>
      <c r="CS126" s="302" t="n"/>
      <c r="CT126" s="302" t="n"/>
      <c r="CU126" s="302" t="n"/>
      <c r="CV126" s="302" t="n"/>
      <c r="CW126" s="302" t="n"/>
      <c r="CX126" s="302" t="n"/>
      <c r="CY126" s="302" t="n"/>
      <c r="CZ126" s="302" t="n"/>
      <c r="DA126" s="302" t="n"/>
      <c r="DB126" s="302" t="n"/>
      <c r="DC126" s="302" t="n"/>
      <c r="DD126" s="302" t="n"/>
      <c r="DE126" s="302" t="n"/>
      <c r="DF126" s="302" t="n"/>
      <c r="DG126" s="302" t="n"/>
      <c r="DH126" s="302" t="n"/>
      <c r="DI126" s="302" t="n"/>
      <c r="DJ126" s="302" t="n"/>
      <c r="DK126" s="302" t="n"/>
      <c r="DL126" s="302" t="n"/>
      <c r="DM126" s="302" t="n"/>
      <c r="DN126" s="302" t="n"/>
      <c r="DO126" s="302" t="n"/>
      <c r="DP126" s="302" t="n"/>
      <c r="DQ126" s="302" t="n"/>
      <c r="DR126" s="302" t="n"/>
      <c r="DS126" s="302" t="n"/>
      <c r="DT126" s="302" t="n"/>
      <c r="DU126" s="302" t="n"/>
      <c r="DV126" s="302" t="n"/>
      <c r="DW126" s="302" t="n"/>
      <c r="DX126" s="302" t="n"/>
      <c r="DY126" s="302" t="n"/>
      <c r="DZ126" s="302" t="n"/>
      <c r="EA126" s="302" t="n"/>
      <c r="EB126" s="302" t="n"/>
      <c r="EC126" s="302" t="n"/>
      <c r="ED126" s="302" t="n"/>
      <c r="EE126" s="302" t="n"/>
      <c r="EF126" s="302" t="n"/>
      <c r="EG126" s="302" t="n"/>
      <c r="EH126" s="302" t="n"/>
      <c r="EI126" s="302" t="n"/>
      <c r="EJ126" s="302" t="n"/>
      <c r="EK126" s="302" t="n"/>
      <c r="EL126" s="302" t="n"/>
      <c r="EM126" s="302" t="n"/>
      <c r="EN126" s="302" t="n"/>
      <c r="EO126" s="302" t="n"/>
      <c r="EP126" s="302" t="n"/>
      <c r="EQ126" s="302" t="n"/>
      <c r="ER126" s="302" t="n"/>
      <c r="ES126" s="302" t="n"/>
      <c r="ET126" s="302" t="n"/>
      <c r="EU126" s="302" t="n"/>
      <c r="EV126" s="302" t="n"/>
      <c r="EW126" s="302" t="n"/>
      <c r="EX126" s="302" t="n"/>
      <c r="EY126" s="302" t="n"/>
      <c r="EZ126" s="302" t="n"/>
      <c r="FA126" s="302" t="n"/>
      <c r="FB126" s="302" t="n"/>
      <c r="FC126" s="302" t="n"/>
      <c r="FD126" s="302" t="n"/>
      <c r="FE126" s="302" t="n"/>
      <c r="FF126" s="302" t="n"/>
      <c r="FG126" s="302" t="n"/>
      <c r="FH126" s="302" t="n"/>
      <c r="FI126" s="302" t="n"/>
      <c r="FJ126" s="302" t="n"/>
      <c r="FK126" s="302" t="n"/>
      <c r="FL126" s="302" t="n"/>
      <c r="FM126" s="302" t="n"/>
      <c r="FN126" s="302" t="n"/>
      <c r="FO126" s="302" t="n"/>
      <c r="FP126" s="302" t="n"/>
      <c r="FQ126" s="302" t="n"/>
      <c r="FR126" s="302" t="n"/>
      <c r="FS126" s="302" t="n"/>
      <c r="FT126" s="302" t="n"/>
      <c r="FU126" s="302" t="n"/>
      <c r="FV126" s="302" t="n"/>
      <c r="FW126" s="302" t="n"/>
      <c r="FX126" s="302" t="n"/>
      <c r="FY126" s="302" t="n"/>
      <c r="FZ126" s="302" t="n"/>
      <c r="GA126" s="302" t="n"/>
      <c r="GB126" s="302" t="n"/>
      <c r="GC126" s="302" t="n"/>
      <c r="GD126" s="302" t="n"/>
      <c r="GE126" s="302" t="n"/>
      <c r="GF126" s="302" t="n"/>
      <c r="GG126" s="302" t="n"/>
      <c r="GH126" s="302" t="n"/>
      <c r="GI126" s="302" t="n"/>
      <c r="GJ126" s="302" t="n"/>
      <c r="GK126" s="302" t="n"/>
      <c r="GL126" s="302" t="n"/>
      <c r="GM126" s="302" t="n"/>
      <c r="GN126" s="302" t="n"/>
      <c r="GO126" s="302" t="n"/>
      <c r="GP126" s="302" t="n"/>
      <c r="GQ126" s="302" t="n"/>
      <c r="GR126" s="324" t="n"/>
      <c r="GS126" s="72" t="n"/>
      <c r="GT126" s="72" t="n"/>
      <c r="GU126" s="72" t="n"/>
    </row>
    <row r="127" ht="15.75" customHeight="1" s="371">
      <c r="A127" s="295">
        <f>IF(PRESUPUESTO!A154="","",PRESUPUESTO!A154)</f>
        <v/>
      </c>
      <c r="B127" s="63">
        <f>PRESUPUESTO!A142</f>
        <v/>
      </c>
      <c r="C127" s="63">
        <f>PRESUPUESTO!A143</f>
        <v/>
      </c>
      <c r="D127" s="42">
        <f>IF(PRESUPUESTO!B154="","",PRESUPUESTO!B154)</f>
        <v/>
      </c>
      <c r="E127" s="298">
        <f>IF(PRESUPUESTO!G154="",0,PRESUPUESTO!G154)</f>
        <v/>
      </c>
      <c r="F127" s="299" t="n">
        <v>46596</v>
      </c>
      <c r="G127" s="299" t="n">
        <v>46840</v>
      </c>
      <c r="H127" s="295">
        <f>IF(OR(F127="",G127=""),"",G127-F127+1)</f>
        <v/>
      </c>
      <c r="I127" s="300" t="n">
        <v>0</v>
      </c>
      <c r="J127" s="301" t="inlineStr">
        <is>
          <t>Planeado</t>
        </is>
      </c>
      <c r="K127" s="302" t="n"/>
      <c r="L127" s="302" t="n"/>
      <c r="M127" s="302" t="n"/>
      <c r="N127" s="302" t="n"/>
      <c r="O127" s="302" t="n"/>
      <c r="P127" s="302" t="n"/>
      <c r="Q127" s="302" t="n"/>
      <c r="R127" s="302" t="n"/>
      <c r="S127" s="302" t="n"/>
      <c r="T127" s="302" t="n"/>
      <c r="U127" s="302" t="n"/>
      <c r="V127" s="302" t="n"/>
      <c r="W127" s="302" t="n"/>
      <c r="X127" s="302" t="n"/>
      <c r="Y127" s="302" t="n"/>
      <c r="Z127" s="302" t="n"/>
      <c r="AA127" s="302" t="n"/>
      <c r="AB127" s="302" t="n"/>
      <c r="AC127" s="302" t="n"/>
      <c r="AD127" s="302" t="n"/>
      <c r="AE127" s="302" t="n"/>
      <c r="AF127" s="302" t="n"/>
      <c r="AG127" s="302" t="n"/>
      <c r="AH127" s="302" t="n"/>
      <c r="AI127" s="302" t="n"/>
      <c r="AJ127" s="302" t="n"/>
      <c r="AK127" s="302" t="n"/>
      <c r="AL127" s="302" t="n"/>
      <c r="AM127" s="302" t="n"/>
      <c r="AN127" s="302" t="n"/>
      <c r="AO127" s="302" t="n"/>
      <c r="AP127" s="302" t="n"/>
      <c r="AQ127" s="302" t="n"/>
      <c r="AR127" s="302" t="n"/>
      <c r="AS127" s="302" t="n"/>
      <c r="AT127" s="302" t="n"/>
      <c r="AU127" s="302" t="n"/>
      <c r="AV127" s="302" t="n"/>
      <c r="AW127" s="302" t="n"/>
      <c r="AX127" s="302" t="n"/>
      <c r="AY127" s="302" t="n"/>
      <c r="AZ127" s="302" t="n"/>
      <c r="BA127" s="302" t="n"/>
      <c r="BB127" s="302" t="n"/>
      <c r="BC127" s="302" t="n"/>
      <c r="BD127" s="302" t="n"/>
      <c r="BE127" s="302" t="n"/>
      <c r="BF127" s="302" t="n"/>
      <c r="BG127" s="302" t="n"/>
      <c r="BH127" s="302" t="n"/>
      <c r="BI127" s="302" t="n"/>
      <c r="BJ127" s="302" t="n"/>
      <c r="BK127" s="302" t="n"/>
      <c r="BL127" s="302" t="n"/>
      <c r="BM127" s="302" t="n"/>
      <c r="BN127" s="302" t="n"/>
      <c r="BO127" s="302" t="n"/>
      <c r="BP127" s="302" t="n"/>
      <c r="BQ127" s="302" t="n"/>
      <c r="BR127" s="302" t="n"/>
      <c r="BS127" s="302" t="n"/>
      <c r="BT127" s="302" t="n"/>
      <c r="BU127" s="302" t="n"/>
      <c r="BV127" s="302" t="n"/>
      <c r="BW127" s="302" t="n"/>
      <c r="BX127" s="302" t="n"/>
      <c r="BY127" s="302" t="n"/>
      <c r="BZ127" s="302" t="n"/>
      <c r="CA127" s="302" t="n"/>
      <c r="CB127" s="302" t="n"/>
      <c r="CC127" s="302" t="n"/>
      <c r="CD127" s="302" t="n"/>
      <c r="CE127" s="302" t="n"/>
      <c r="CF127" s="302" t="n"/>
      <c r="CG127" s="302" t="n"/>
      <c r="CH127" s="302" t="n"/>
      <c r="CI127" s="302" t="n"/>
      <c r="CJ127" s="302" t="n"/>
      <c r="CK127" s="302" t="n"/>
      <c r="CL127" s="302" t="n"/>
      <c r="CM127" s="302" t="n"/>
      <c r="CN127" s="302" t="n"/>
      <c r="CO127" s="302" t="n"/>
      <c r="CP127" s="302" t="n"/>
      <c r="CQ127" s="302" t="n"/>
      <c r="CR127" s="302" t="n"/>
      <c r="CS127" s="302" t="n"/>
      <c r="CT127" s="302" t="n"/>
      <c r="CU127" s="302" t="n"/>
      <c r="CV127" s="302" t="n"/>
      <c r="CW127" s="302" t="n"/>
      <c r="CX127" s="302" t="n"/>
      <c r="CY127" s="302" t="n"/>
      <c r="CZ127" s="302" t="n"/>
      <c r="DA127" s="302" t="n"/>
      <c r="DB127" s="302" t="n"/>
      <c r="DC127" s="302" t="n"/>
      <c r="DD127" s="302" t="n"/>
      <c r="DE127" s="302" t="n"/>
      <c r="DF127" s="302" t="n"/>
      <c r="DG127" s="302" t="n"/>
      <c r="DH127" s="302" t="n"/>
      <c r="DI127" s="302" t="n"/>
      <c r="DJ127" s="302" t="n"/>
      <c r="DK127" s="302" t="n"/>
      <c r="DL127" s="302" t="n"/>
      <c r="DM127" s="302" t="n"/>
      <c r="DN127" s="302" t="n"/>
      <c r="DO127" s="302" t="n"/>
      <c r="DP127" s="302" t="n"/>
      <c r="DQ127" s="302" t="n"/>
      <c r="DR127" s="302" t="n"/>
      <c r="DS127" s="302" t="n"/>
      <c r="DT127" s="302" t="n"/>
      <c r="DU127" s="302" t="n"/>
      <c r="DV127" s="302" t="n"/>
      <c r="DW127" s="302" t="n"/>
      <c r="DX127" s="302" t="n"/>
      <c r="DY127" s="302" t="n"/>
      <c r="DZ127" s="302" t="n"/>
      <c r="EA127" s="302" t="n"/>
      <c r="EB127" s="302" t="n"/>
      <c r="EC127" s="302" t="n"/>
      <c r="ED127" s="302" t="n"/>
      <c r="EE127" s="302" t="n"/>
      <c r="EF127" s="302" t="n"/>
      <c r="EG127" s="302" t="n"/>
      <c r="EH127" s="302" t="n"/>
      <c r="EI127" s="302" t="n"/>
      <c r="EJ127" s="302" t="n"/>
      <c r="EK127" s="302" t="n"/>
      <c r="EL127" s="302" t="n"/>
      <c r="EM127" s="302" t="n"/>
      <c r="EN127" s="302" t="n"/>
      <c r="EO127" s="302" t="n"/>
      <c r="EP127" s="302" t="n"/>
      <c r="EQ127" s="302" t="n"/>
      <c r="ER127" s="302" t="n"/>
      <c r="ES127" s="302" t="n"/>
      <c r="ET127" s="302" t="n"/>
      <c r="EU127" s="302" t="n"/>
      <c r="EV127" s="302" t="n"/>
      <c r="EW127" s="302" t="n"/>
      <c r="EX127" s="302" t="n"/>
      <c r="EY127" s="302" t="n"/>
      <c r="EZ127" s="302" t="n"/>
      <c r="FA127" s="302" t="n"/>
      <c r="FB127" s="302" t="n"/>
      <c r="FC127" s="302" t="n"/>
      <c r="FD127" s="302" t="n"/>
      <c r="FE127" s="302" t="n"/>
      <c r="FF127" s="302" t="n"/>
      <c r="FG127" s="302" t="n"/>
      <c r="FH127" s="302" t="n"/>
      <c r="FI127" s="302" t="n"/>
      <c r="FJ127" s="302" t="n"/>
      <c r="FK127" s="302" t="n"/>
      <c r="FL127" s="302" t="n"/>
      <c r="FM127" s="302" t="n"/>
      <c r="FN127" s="302" t="n"/>
      <c r="FO127" s="302" t="n"/>
      <c r="FP127" s="302" t="n"/>
      <c r="FQ127" s="302" t="n"/>
      <c r="FR127" s="302" t="n"/>
      <c r="FS127" s="302" t="n"/>
      <c r="FT127" s="302" t="n"/>
      <c r="FU127" s="302" t="n"/>
      <c r="FV127" s="302" t="n"/>
      <c r="FW127" s="302" t="n"/>
      <c r="FX127" s="302" t="n"/>
      <c r="FY127" s="302" t="n"/>
      <c r="FZ127" s="302" t="n"/>
      <c r="GA127" s="302" t="n"/>
      <c r="GB127" s="302" t="n"/>
      <c r="GC127" s="302" t="n"/>
      <c r="GD127" s="302" t="n"/>
      <c r="GE127" s="302" t="n"/>
      <c r="GF127" s="302" t="n"/>
      <c r="GG127" s="302" t="n"/>
      <c r="GH127" s="302" t="n"/>
      <c r="GI127" s="302" t="n"/>
      <c r="GJ127" s="302" t="n"/>
      <c r="GK127" s="302" t="n"/>
      <c r="GL127" s="302" t="n"/>
      <c r="GM127" s="302" t="n"/>
      <c r="GN127" s="302" t="n"/>
      <c r="GO127" s="302" t="n"/>
      <c r="GP127" s="302" t="n"/>
      <c r="GQ127" s="302" t="n"/>
      <c r="GR127" s="324" t="n"/>
      <c r="GS127" s="72" t="n"/>
      <c r="GT127" s="72" t="n"/>
      <c r="GU127" s="72" t="n"/>
    </row>
    <row r="128" ht="15.75" customHeight="1" s="371">
      <c r="A128" s="295">
        <f>IF(PRESUPUESTO!A155="","",PRESUPUESTO!A155)</f>
        <v/>
      </c>
      <c r="B128" s="63">
        <f>PRESUPUESTO!A142</f>
        <v/>
      </c>
      <c r="C128" s="63">
        <f>PRESUPUESTO!A143</f>
        <v/>
      </c>
      <c r="D128" s="42">
        <f>IF(PRESUPUESTO!B155="","",PRESUPUESTO!B155)</f>
        <v/>
      </c>
      <c r="E128" s="298">
        <f>IF(PRESUPUESTO!G155="",0,PRESUPUESTO!G155)</f>
        <v/>
      </c>
      <c r="F128" s="299" t="n">
        <v>46599</v>
      </c>
      <c r="G128" s="299" t="n">
        <v>46845</v>
      </c>
      <c r="H128" s="295">
        <f>IF(OR(F128="",G128=""),"",G128-F128+1)</f>
        <v/>
      </c>
      <c r="I128" s="300" t="n">
        <v>0</v>
      </c>
      <c r="J128" s="301" t="inlineStr">
        <is>
          <t>Planeado</t>
        </is>
      </c>
      <c r="K128" s="302" t="n"/>
      <c r="L128" s="302" t="n"/>
      <c r="M128" s="302" t="n"/>
      <c r="N128" s="302" t="n"/>
      <c r="O128" s="302" t="n"/>
      <c r="P128" s="302" t="n"/>
      <c r="Q128" s="302" t="n"/>
      <c r="R128" s="302" t="n"/>
      <c r="S128" s="302" t="n"/>
      <c r="T128" s="302" t="n"/>
      <c r="U128" s="302" t="n"/>
      <c r="V128" s="302" t="n"/>
      <c r="W128" s="302" t="n"/>
      <c r="X128" s="302" t="n"/>
      <c r="Y128" s="302" t="n"/>
      <c r="Z128" s="302" t="n"/>
      <c r="AA128" s="302" t="n"/>
      <c r="AB128" s="302" t="n"/>
      <c r="AC128" s="302" t="n"/>
      <c r="AD128" s="302" t="n"/>
      <c r="AE128" s="302" t="n"/>
      <c r="AF128" s="302" t="n"/>
      <c r="AG128" s="302" t="n"/>
      <c r="AH128" s="302" t="n"/>
      <c r="AI128" s="302" t="n"/>
      <c r="AJ128" s="302" t="n"/>
      <c r="AK128" s="302" t="n"/>
      <c r="AL128" s="302" t="n"/>
      <c r="AM128" s="302" t="n"/>
      <c r="AN128" s="302" t="n"/>
      <c r="AO128" s="302" t="n"/>
      <c r="AP128" s="302" t="n"/>
      <c r="AQ128" s="302" t="n"/>
      <c r="AR128" s="302" t="n"/>
      <c r="AS128" s="302" t="n"/>
      <c r="AT128" s="302" t="n"/>
      <c r="AU128" s="302" t="n"/>
      <c r="AV128" s="302" t="n"/>
      <c r="AW128" s="302" t="n"/>
      <c r="AX128" s="302" t="n"/>
      <c r="AY128" s="302" t="n"/>
      <c r="AZ128" s="302" t="n"/>
      <c r="BA128" s="302" t="n"/>
      <c r="BB128" s="302" t="n"/>
      <c r="BC128" s="302" t="n"/>
      <c r="BD128" s="302" t="n"/>
      <c r="BE128" s="302" t="n"/>
      <c r="BF128" s="302" t="n"/>
      <c r="BG128" s="302" t="n"/>
      <c r="BH128" s="302" t="n"/>
      <c r="BI128" s="302" t="n"/>
      <c r="BJ128" s="302" t="n"/>
      <c r="BK128" s="302" t="n"/>
      <c r="BL128" s="302" t="n"/>
      <c r="BM128" s="302" t="n"/>
      <c r="BN128" s="302" t="n"/>
      <c r="BO128" s="302" t="n"/>
      <c r="BP128" s="302" t="n"/>
      <c r="BQ128" s="302" t="n"/>
      <c r="BR128" s="302" t="n"/>
      <c r="BS128" s="302" t="n"/>
      <c r="BT128" s="302" t="n"/>
      <c r="BU128" s="302" t="n"/>
      <c r="BV128" s="302" t="n"/>
      <c r="BW128" s="302" t="n"/>
      <c r="BX128" s="302" t="n"/>
      <c r="BY128" s="302" t="n"/>
      <c r="BZ128" s="302" t="n"/>
      <c r="CA128" s="302" t="n"/>
      <c r="CB128" s="302" t="n"/>
      <c r="CC128" s="302" t="n"/>
      <c r="CD128" s="302" t="n"/>
      <c r="CE128" s="302" t="n"/>
      <c r="CF128" s="302" t="n"/>
      <c r="CG128" s="302" t="n"/>
      <c r="CH128" s="302" t="n"/>
      <c r="CI128" s="302" t="n"/>
      <c r="CJ128" s="302" t="n"/>
      <c r="CK128" s="302" t="n"/>
      <c r="CL128" s="302" t="n"/>
      <c r="CM128" s="302" t="n"/>
      <c r="CN128" s="302" t="n"/>
      <c r="CO128" s="302" t="n"/>
      <c r="CP128" s="302" t="n"/>
      <c r="CQ128" s="302" t="n"/>
      <c r="CR128" s="302" t="n"/>
      <c r="CS128" s="302" t="n"/>
      <c r="CT128" s="302" t="n"/>
      <c r="CU128" s="302" t="n"/>
      <c r="CV128" s="302" t="n"/>
      <c r="CW128" s="302" t="n"/>
      <c r="CX128" s="302" t="n"/>
      <c r="CY128" s="302" t="n"/>
      <c r="CZ128" s="302" t="n"/>
      <c r="DA128" s="302" t="n"/>
      <c r="DB128" s="302" t="n"/>
      <c r="DC128" s="302" t="n"/>
      <c r="DD128" s="302" t="n"/>
      <c r="DE128" s="302" t="n"/>
      <c r="DF128" s="302" t="n"/>
      <c r="DG128" s="302" t="n"/>
      <c r="DH128" s="302" t="n"/>
      <c r="DI128" s="302" t="n"/>
      <c r="DJ128" s="302" t="n"/>
      <c r="DK128" s="302" t="n"/>
      <c r="DL128" s="302" t="n"/>
      <c r="DM128" s="302" t="n"/>
      <c r="DN128" s="302" t="n"/>
      <c r="DO128" s="302" t="n"/>
      <c r="DP128" s="302" t="n"/>
      <c r="DQ128" s="302" t="n"/>
      <c r="DR128" s="302" t="n"/>
      <c r="DS128" s="302" t="n"/>
      <c r="DT128" s="302" t="n"/>
      <c r="DU128" s="302" t="n"/>
      <c r="DV128" s="302" t="n"/>
      <c r="DW128" s="302" t="n"/>
      <c r="DX128" s="302" t="n"/>
      <c r="DY128" s="302" t="n"/>
      <c r="DZ128" s="302" t="n"/>
      <c r="EA128" s="302" t="n"/>
      <c r="EB128" s="302" t="n"/>
      <c r="EC128" s="302" t="n"/>
      <c r="ED128" s="302" t="n"/>
      <c r="EE128" s="302" t="n"/>
      <c r="EF128" s="302" t="n"/>
      <c r="EG128" s="302" t="n"/>
      <c r="EH128" s="302" t="n"/>
      <c r="EI128" s="302" t="n"/>
      <c r="EJ128" s="302" t="n"/>
      <c r="EK128" s="302" t="n"/>
      <c r="EL128" s="302" t="n"/>
      <c r="EM128" s="302" t="n"/>
      <c r="EN128" s="302" t="n"/>
      <c r="EO128" s="302" t="n"/>
      <c r="EP128" s="302" t="n"/>
      <c r="EQ128" s="302" t="n"/>
      <c r="ER128" s="302" t="n"/>
      <c r="ES128" s="302" t="n"/>
      <c r="ET128" s="302" t="n"/>
      <c r="EU128" s="302" t="n"/>
      <c r="EV128" s="302" t="n"/>
      <c r="EW128" s="302" t="n"/>
      <c r="EX128" s="302" t="n"/>
      <c r="EY128" s="302" t="n"/>
      <c r="EZ128" s="302" t="n"/>
      <c r="FA128" s="302" t="n"/>
      <c r="FB128" s="302" t="n"/>
      <c r="FC128" s="302" t="n"/>
      <c r="FD128" s="302" t="n"/>
      <c r="FE128" s="302" t="n"/>
      <c r="FF128" s="302" t="n"/>
      <c r="FG128" s="302" t="n"/>
      <c r="FH128" s="302" t="n"/>
      <c r="FI128" s="302" t="n"/>
      <c r="FJ128" s="302" t="n"/>
      <c r="FK128" s="302" t="n"/>
      <c r="FL128" s="302" t="n"/>
      <c r="FM128" s="302" t="n"/>
      <c r="FN128" s="302" t="n"/>
      <c r="FO128" s="302" t="n"/>
      <c r="FP128" s="302" t="n"/>
      <c r="FQ128" s="302" t="n"/>
      <c r="FR128" s="302" t="n"/>
      <c r="FS128" s="302" t="n"/>
      <c r="FT128" s="302" t="n"/>
      <c r="FU128" s="302" t="n"/>
      <c r="FV128" s="302" t="n"/>
      <c r="FW128" s="302" t="n"/>
      <c r="FX128" s="302" t="n"/>
      <c r="FY128" s="302" t="n"/>
      <c r="FZ128" s="302" t="n"/>
      <c r="GA128" s="302" t="n"/>
      <c r="GB128" s="302" t="n"/>
      <c r="GC128" s="302" t="n"/>
      <c r="GD128" s="302" t="n"/>
      <c r="GE128" s="302" t="n"/>
      <c r="GF128" s="302" t="n"/>
      <c r="GG128" s="302" t="n"/>
      <c r="GH128" s="302" t="n"/>
      <c r="GI128" s="302" t="n"/>
      <c r="GJ128" s="302" t="n"/>
      <c r="GK128" s="302" t="n"/>
      <c r="GL128" s="302" t="n"/>
      <c r="GM128" s="302" t="n"/>
      <c r="GN128" s="302" t="n"/>
      <c r="GO128" s="302" t="n"/>
      <c r="GP128" s="302" t="n"/>
      <c r="GQ128" s="302" t="n"/>
      <c r="GR128" s="324" t="n"/>
      <c r="GS128" s="72" t="n"/>
      <c r="GT128" s="72" t="n"/>
      <c r="GU128" s="72" t="n"/>
    </row>
    <row r="129" ht="15.75" customHeight="1" s="371">
      <c r="A129" s="295">
        <f>IF(PRESUPUESTO!A156="","",PRESUPUESTO!A156)</f>
        <v/>
      </c>
      <c r="B129" s="63">
        <f>PRESUPUESTO!A142</f>
        <v/>
      </c>
      <c r="C129" s="63">
        <f>PRESUPUESTO!A143</f>
        <v/>
      </c>
      <c r="D129" s="42">
        <f>IF(PRESUPUESTO!B156="","",PRESUPUESTO!B156)</f>
        <v/>
      </c>
      <c r="E129" s="298">
        <f>IF(PRESUPUESTO!G156="",0,PRESUPUESTO!G156)</f>
        <v/>
      </c>
      <c r="F129" s="299" t="n">
        <v>46602</v>
      </c>
      <c r="G129" s="299" t="n">
        <v>46850</v>
      </c>
      <c r="H129" s="295">
        <f>IF(OR(F129="",G129=""),"",G129-F129+1)</f>
        <v/>
      </c>
      <c r="I129" s="300" t="n">
        <v>0</v>
      </c>
      <c r="J129" s="301" t="inlineStr">
        <is>
          <t>Planeado</t>
        </is>
      </c>
      <c r="K129" s="302" t="n"/>
      <c r="L129" s="302" t="n"/>
      <c r="M129" s="302" t="n"/>
      <c r="N129" s="302" t="n"/>
      <c r="O129" s="302" t="n"/>
      <c r="P129" s="302" t="n"/>
      <c r="Q129" s="302" t="n"/>
      <c r="R129" s="302" t="n"/>
      <c r="S129" s="302" t="n"/>
      <c r="T129" s="302" t="n"/>
      <c r="U129" s="302" t="n"/>
      <c r="V129" s="302" t="n"/>
      <c r="W129" s="302" t="n"/>
      <c r="X129" s="302" t="n"/>
      <c r="Y129" s="302" t="n"/>
      <c r="Z129" s="302" t="n"/>
      <c r="AA129" s="302" t="n"/>
      <c r="AB129" s="302" t="n"/>
      <c r="AC129" s="302" t="n"/>
      <c r="AD129" s="302" t="n"/>
      <c r="AE129" s="302" t="n"/>
      <c r="AF129" s="302" t="n"/>
      <c r="AG129" s="302" t="n"/>
      <c r="AH129" s="302" t="n"/>
      <c r="AI129" s="302" t="n"/>
      <c r="AJ129" s="302" t="n"/>
      <c r="AK129" s="302" t="n"/>
      <c r="AL129" s="302" t="n"/>
      <c r="AM129" s="302" t="n"/>
      <c r="AN129" s="302" t="n"/>
      <c r="AO129" s="302" t="n"/>
      <c r="AP129" s="302" t="n"/>
      <c r="AQ129" s="302" t="n"/>
      <c r="AR129" s="302" t="n"/>
      <c r="AS129" s="302" t="n"/>
      <c r="AT129" s="302" t="n"/>
      <c r="AU129" s="302" t="n"/>
      <c r="AV129" s="302" t="n"/>
      <c r="AW129" s="302" t="n"/>
      <c r="AX129" s="302" t="n"/>
      <c r="AY129" s="302" t="n"/>
      <c r="AZ129" s="302" t="n"/>
      <c r="BA129" s="302" t="n"/>
      <c r="BB129" s="302" t="n"/>
      <c r="BC129" s="302" t="n"/>
      <c r="BD129" s="302" t="n"/>
      <c r="BE129" s="302" t="n"/>
      <c r="BF129" s="302" t="n"/>
      <c r="BG129" s="302" t="n"/>
      <c r="BH129" s="302" t="n"/>
      <c r="BI129" s="302" t="n"/>
      <c r="BJ129" s="302" t="n"/>
      <c r="BK129" s="302" t="n"/>
      <c r="BL129" s="302" t="n"/>
      <c r="BM129" s="302" t="n"/>
      <c r="BN129" s="302" t="n"/>
      <c r="BO129" s="302" t="n"/>
      <c r="BP129" s="302" t="n"/>
      <c r="BQ129" s="302" t="n"/>
      <c r="BR129" s="302" t="n"/>
      <c r="BS129" s="302" t="n"/>
      <c r="BT129" s="302" t="n"/>
      <c r="BU129" s="302" t="n"/>
      <c r="BV129" s="302" t="n"/>
      <c r="BW129" s="302" t="n"/>
      <c r="BX129" s="302" t="n"/>
      <c r="BY129" s="302" t="n"/>
      <c r="BZ129" s="302" t="n"/>
      <c r="CA129" s="302" t="n"/>
      <c r="CB129" s="302" t="n"/>
      <c r="CC129" s="302" t="n"/>
      <c r="CD129" s="302" t="n"/>
      <c r="CE129" s="302" t="n"/>
      <c r="CF129" s="302" t="n"/>
      <c r="CG129" s="302" t="n"/>
      <c r="CH129" s="302" t="n"/>
      <c r="CI129" s="302" t="n"/>
      <c r="CJ129" s="302" t="n"/>
      <c r="CK129" s="302" t="n"/>
      <c r="CL129" s="302" t="n"/>
      <c r="CM129" s="302" t="n"/>
      <c r="CN129" s="302" t="n"/>
      <c r="CO129" s="302" t="n"/>
      <c r="CP129" s="302" t="n"/>
      <c r="CQ129" s="302" t="n"/>
      <c r="CR129" s="302" t="n"/>
      <c r="CS129" s="302" t="n"/>
      <c r="CT129" s="302" t="n"/>
      <c r="CU129" s="302" t="n"/>
      <c r="CV129" s="302" t="n"/>
      <c r="CW129" s="302" t="n"/>
      <c r="CX129" s="302" t="n"/>
      <c r="CY129" s="302" t="n"/>
      <c r="CZ129" s="302" t="n"/>
      <c r="DA129" s="302" t="n"/>
      <c r="DB129" s="302" t="n"/>
      <c r="DC129" s="302" t="n"/>
      <c r="DD129" s="302" t="n"/>
      <c r="DE129" s="302" t="n"/>
      <c r="DF129" s="302" t="n"/>
      <c r="DG129" s="302" t="n"/>
      <c r="DH129" s="302" t="n"/>
      <c r="DI129" s="302" t="n"/>
      <c r="DJ129" s="302" t="n"/>
      <c r="DK129" s="302" t="n"/>
      <c r="DL129" s="302" t="n"/>
      <c r="DM129" s="302" t="n"/>
      <c r="DN129" s="302" t="n"/>
      <c r="DO129" s="302" t="n"/>
      <c r="DP129" s="302" t="n"/>
      <c r="DQ129" s="302" t="n"/>
      <c r="DR129" s="302" t="n"/>
      <c r="DS129" s="302" t="n"/>
      <c r="DT129" s="302" t="n"/>
      <c r="DU129" s="302" t="n"/>
      <c r="DV129" s="302" t="n"/>
      <c r="DW129" s="302" t="n"/>
      <c r="DX129" s="302" t="n"/>
      <c r="DY129" s="302" t="n"/>
      <c r="DZ129" s="302" t="n"/>
      <c r="EA129" s="302" t="n"/>
      <c r="EB129" s="302" t="n"/>
      <c r="EC129" s="302" t="n"/>
      <c r="ED129" s="302" t="n"/>
      <c r="EE129" s="302" t="n"/>
      <c r="EF129" s="302" t="n"/>
      <c r="EG129" s="302" t="n"/>
      <c r="EH129" s="302" t="n"/>
      <c r="EI129" s="302" t="n"/>
      <c r="EJ129" s="302" t="n"/>
      <c r="EK129" s="302" t="n"/>
      <c r="EL129" s="302" t="n"/>
      <c r="EM129" s="302" t="n"/>
      <c r="EN129" s="302" t="n"/>
      <c r="EO129" s="302" t="n"/>
      <c r="EP129" s="302" t="n"/>
      <c r="EQ129" s="302" t="n"/>
      <c r="ER129" s="302" t="n"/>
      <c r="ES129" s="302" t="n"/>
      <c r="ET129" s="302" t="n"/>
      <c r="EU129" s="302" t="n"/>
      <c r="EV129" s="302" t="n"/>
      <c r="EW129" s="302" t="n"/>
      <c r="EX129" s="302" t="n"/>
      <c r="EY129" s="302" t="n"/>
      <c r="EZ129" s="302" t="n"/>
      <c r="FA129" s="302" t="n"/>
      <c r="FB129" s="302" t="n"/>
      <c r="FC129" s="302" t="n"/>
      <c r="FD129" s="302" t="n"/>
      <c r="FE129" s="302" t="n"/>
      <c r="FF129" s="302" t="n"/>
      <c r="FG129" s="302" t="n"/>
      <c r="FH129" s="302" t="n"/>
      <c r="FI129" s="302" t="n"/>
      <c r="FJ129" s="302" t="n"/>
      <c r="FK129" s="302" t="n"/>
      <c r="FL129" s="302" t="n"/>
      <c r="FM129" s="302" t="n"/>
      <c r="FN129" s="302" t="n"/>
      <c r="FO129" s="302" t="n"/>
      <c r="FP129" s="302" t="n"/>
      <c r="FQ129" s="302" t="n"/>
      <c r="FR129" s="302" t="n"/>
      <c r="FS129" s="302" t="n"/>
      <c r="FT129" s="302" t="n"/>
      <c r="FU129" s="302" t="n"/>
      <c r="FV129" s="302" t="n"/>
      <c r="FW129" s="302" t="n"/>
      <c r="FX129" s="302" t="n"/>
      <c r="FY129" s="302" t="n"/>
      <c r="FZ129" s="302" t="n"/>
      <c r="GA129" s="302" t="n"/>
      <c r="GB129" s="302" t="n"/>
      <c r="GC129" s="302" t="n"/>
      <c r="GD129" s="302" t="n"/>
      <c r="GE129" s="302" t="n"/>
      <c r="GF129" s="302" t="n"/>
      <c r="GG129" s="302" t="n"/>
      <c r="GH129" s="302" t="n"/>
      <c r="GI129" s="302" t="n"/>
      <c r="GJ129" s="302" t="n"/>
      <c r="GK129" s="302" t="n"/>
      <c r="GL129" s="302" t="n"/>
      <c r="GM129" s="302" t="n"/>
      <c r="GN129" s="302" t="n"/>
      <c r="GO129" s="302" t="n"/>
      <c r="GP129" s="302" t="n"/>
      <c r="GQ129" s="302" t="n"/>
      <c r="GR129" s="324" t="n"/>
      <c r="GS129" s="72" t="n"/>
      <c r="GT129" s="72" t="n"/>
      <c r="GU129" s="72" t="n"/>
    </row>
    <row r="130" ht="15.75" customHeight="1" s="371">
      <c r="A130" s="295">
        <f>IF(PRESUPUESTO!A157="","",PRESUPUESTO!A157)</f>
        <v/>
      </c>
      <c r="B130" s="63">
        <f>PRESUPUESTO!A142</f>
        <v/>
      </c>
      <c r="C130" s="63">
        <f>PRESUPUESTO!A143</f>
        <v/>
      </c>
      <c r="D130" s="42">
        <f>IF(PRESUPUESTO!B157="","",PRESUPUESTO!B157)</f>
        <v/>
      </c>
      <c r="E130" s="298">
        <f>IF(PRESUPUESTO!G157="",0,PRESUPUESTO!G157)</f>
        <v/>
      </c>
      <c r="F130" s="299" t="n">
        <v>46605</v>
      </c>
      <c r="G130" s="299" t="n">
        <v>46855</v>
      </c>
      <c r="H130" s="295">
        <f>IF(OR(F130="",G130=""),"",G130-F130+1)</f>
        <v/>
      </c>
      <c r="I130" s="300" t="n">
        <v>0</v>
      </c>
      <c r="J130" s="301" t="inlineStr">
        <is>
          <t>Planeado</t>
        </is>
      </c>
      <c r="K130" s="302" t="n"/>
      <c r="L130" s="302" t="n"/>
      <c r="M130" s="302" t="n"/>
      <c r="N130" s="302" t="n"/>
      <c r="O130" s="302" t="n"/>
      <c r="P130" s="302" t="n"/>
      <c r="Q130" s="302" t="n"/>
      <c r="R130" s="302" t="n"/>
      <c r="S130" s="302" t="n"/>
      <c r="T130" s="302" t="n"/>
      <c r="U130" s="302" t="n"/>
      <c r="V130" s="302" t="n"/>
      <c r="W130" s="302" t="n"/>
      <c r="X130" s="302" t="n"/>
      <c r="Y130" s="302" t="n"/>
      <c r="Z130" s="302" t="n"/>
      <c r="AA130" s="302" t="n"/>
      <c r="AB130" s="302" t="n"/>
      <c r="AC130" s="302" t="n"/>
      <c r="AD130" s="302" t="n"/>
      <c r="AE130" s="302" t="n"/>
      <c r="AF130" s="302" t="n"/>
      <c r="AG130" s="302" t="n"/>
      <c r="AH130" s="302" t="n"/>
      <c r="AI130" s="302" t="n"/>
      <c r="AJ130" s="302" t="n"/>
      <c r="AK130" s="302" t="n"/>
      <c r="AL130" s="302" t="n"/>
      <c r="AM130" s="302" t="n"/>
      <c r="AN130" s="302" t="n"/>
      <c r="AO130" s="302" t="n"/>
      <c r="AP130" s="302" t="n"/>
      <c r="AQ130" s="302" t="n"/>
      <c r="AR130" s="302" t="n"/>
      <c r="AS130" s="302" t="n"/>
      <c r="AT130" s="302" t="n"/>
      <c r="AU130" s="302" t="n"/>
      <c r="AV130" s="302" t="n"/>
      <c r="AW130" s="302" t="n"/>
      <c r="AX130" s="302" t="n"/>
      <c r="AY130" s="302" t="n"/>
      <c r="AZ130" s="302" t="n"/>
      <c r="BA130" s="302" t="n"/>
      <c r="BB130" s="302" t="n"/>
      <c r="BC130" s="302" t="n"/>
      <c r="BD130" s="302" t="n"/>
      <c r="BE130" s="302" t="n"/>
      <c r="BF130" s="302" t="n"/>
      <c r="BG130" s="302" t="n"/>
      <c r="BH130" s="302" t="n"/>
      <c r="BI130" s="302" t="n"/>
      <c r="BJ130" s="302" t="n"/>
      <c r="BK130" s="302" t="n"/>
      <c r="BL130" s="302" t="n"/>
      <c r="BM130" s="302" t="n"/>
      <c r="BN130" s="302" t="n"/>
      <c r="BO130" s="302" t="n"/>
      <c r="BP130" s="302" t="n"/>
      <c r="BQ130" s="302" t="n"/>
      <c r="BR130" s="302" t="n"/>
      <c r="BS130" s="302" t="n"/>
      <c r="BT130" s="302" t="n"/>
      <c r="BU130" s="302" t="n"/>
      <c r="BV130" s="302" t="n"/>
      <c r="BW130" s="302" t="n"/>
      <c r="BX130" s="302" t="n"/>
      <c r="BY130" s="302" t="n"/>
      <c r="BZ130" s="302" t="n"/>
      <c r="CA130" s="302" t="n"/>
      <c r="CB130" s="302" t="n"/>
      <c r="CC130" s="302" t="n"/>
      <c r="CD130" s="302" t="n"/>
      <c r="CE130" s="302" t="n"/>
      <c r="CF130" s="302" t="n"/>
      <c r="CG130" s="302" t="n"/>
      <c r="CH130" s="302" t="n"/>
      <c r="CI130" s="302" t="n"/>
      <c r="CJ130" s="302" t="n"/>
      <c r="CK130" s="302" t="n"/>
      <c r="CL130" s="302" t="n"/>
      <c r="CM130" s="302" t="n"/>
      <c r="CN130" s="302" t="n"/>
      <c r="CO130" s="302" t="n"/>
      <c r="CP130" s="302" t="n"/>
      <c r="CQ130" s="302" t="n"/>
      <c r="CR130" s="302" t="n"/>
      <c r="CS130" s="302" t="n"/>
      <c r="CT130" s="302" t="n"/>
      <c r="CU130" s="302" t="n"/>
      <c r="CV130" s="302" t="n"/>
      <c r="CW130" s="302" t="n"/>
      <c r="CX130" s="302" t="n"/>
      <c r="CY130" s="302" t="n"/>
      <c r="CZ130" s="302" t="n"/>
      <c r="DA130" s="302" t="n"/>
      <c r="DB130" s="302" t="n"/>
      <c r="DC130" s="302" t="n"/>
      <c r="DD130" s="302" t="n"/>
      <c r="DE130" s="302" t="n"/>
      <c r="DF130" s="302" t="n"/>
      <c r="DG130" s="302" t="n"/>
      <c r="DH130" s="302" t="n"/>
      <c r="DI130" s="302" t="n"/>
      <c r="DJ130" s="302" t="n"/>
      <c r="DK130" s="302" t="n"/>
      <c r="DL130" s="302" t="n"/>
      <c r="DM130" s="302" t="n"/>
      <c r="DN130" s="302" t="n"/>
      <c r="DO130" s="302" t="n"/>
      <c r="DP130" s="302" t="n"/>
      <c r="DQ130" s="302" t="n"/>
      <c r="DR130" s="302" t="n"/>
      <c r="DS130" s="302" t="n"/>
      <c r="DT130" s="302" t="n"/>
      <c r="DU130" s="302" t="n"/>
      <c r="DV130" s="302" t="n"/>
      <c r="DW130" s="302" t="n"/>
      <c r="DX130" s="302" t="n"/>
      <c r="DY130" s="302" t="n"/>
      <c r="DZ130" s="302" t="n"/>
      <c r="EA130" s="302" t="n"/>
      <c r="EB130" s="302" t="n"/>
      <c r="EC130" s="302" t="n"/>
      <c r="ED130" s="302" t="n"/>
      <c r="EE130" s="302" t="n"/>
      <c r="EF130" s="302" t="n"/>
      <c r="EG130" s="302" t="n"/>
      <c r="EH130" s="302" t="n"/>
      <c r="EI130" s="302" t="n"/>
      <c r="EJ130" s="302" t="n"/>
      <c r="EK130" s="302" t="n"/>
      <c r="EL130" s="302" t="n"/>
      <c r="EM130" s="302" t="n"/>
      <c r="EN130" s="302" t="n"/>
      <c r="EO130" s="302" t="n"/>
      <c r="EP130" s="302" t="n"/>
      <c r="EQ130" s="302" t="n"/>
      <c r="ER130" s="302" t="n"/>
      <c r="ES130" s="302" t="n"/>
      <c r="ET130" s="302" t="n"/>
      <c r="EU130" s="302" t="n"/>
      <c r="EV130" s="302" t="n"/>
      <c r="EW130" s="302" t="n"/>
      <c r="EX130" s="302" t="n"/>
      <c r="EY130" s="302" t="n"/>
      <c r="EZ130" s="302" t="n"/>
      <c r="FA130" s="302" t="n"/>
      <c r="FB130" s="302" t="n"/>
      <c r="FC130" s="302" t="n"/>
      <c r="FD130" s="302" t="n"/>
      <c r="FE130" s="302" t="n"/>
      <c r="FF130" s="302" t="n"/>
      <c r="FG130" s="302" t="n"/>
      <c r="FH130" s="302" t="n"/>
      <c r="FI130" s="302" t="n"/>
      <c r="FJ130" s="302" t="n"/>
      <c r="FK130" s="302" t="n"/>
      <c r="FL130" s="302" t="n"/>
      <c r="FM130" s="302" t="n"/>
      <c r="FN130" s="302" t="n"/>
      <c r="FO130" s="302" t="n"/>
      <c r="FP130" s="302" t="n"/>
      <c r="FQ130" s="302" t="n"/>
      <c r="FR130" s="302" t="n"/>
      <c r="FS130" s="302" t="n"/>
      <c r="FT130" s="302" t="n"/>
      <c r="FU130" s="302" t="n"/>
      <c r="FV130" s="302" t="n"/>
      <c r="FW130" s="302" t="n"/>
      <c r="FX130" s="302" t="n"/>
      <c r="FY130" s="302" t="n"/>
      <c r="FZ130" s="302" t="n"/>
      <c r="GA130" s="302" t="n"/>
      <c r="GB130" s="302" t="n"/>
      <c r="GC130" s="302" t="n"/>
      <c r="GD130" s="302" t="n"/>
      <c r="GE130" s="302" t="n"/>
      <c r="GF130" s="302" t="n"/>
      <c r="GG130" s="302" t="n"/>
      <c r="GH130" s="302" t="n"/>
      <c r="GI130" s="302" t="n"/>
      <c r="GJ130" s="302" t="n"/>
      <c r="GK130" s="302" t="n"/>
      <c r="GL130" s="302" t="n"/>
      <c r="GM130" s="302" t="n"/>
      <c r="GN130" s="302" t="n"/>
      <c r="GO130" s="302" t="n"/>
      <c r="GP130" s="302" t="n"/>
      <c r="GQ130" s="302" t="n"/>
      <c r="GR130" s="324" t="n"/>
      <c r="GS130" s="72" t="n"/>
      <c r="GT130" s="72" t="n"/>
      <c r="GU130" s="72" t="n"/>
    </row>
    <row r="131" ht="15.75" customHeight="1" s="371">
      <c r="A131" s="295">
        <f>IF(PRESUPUESTO!A158="","",PRESUPUESTO!A158)</f>
        <v/>
      </c>
      <c r="B131" s="63">
        <f>PRESUPUESTO!A142</f>
        <v/>
      </c>
      <c r="C131" s="63">
        <f>PRESUPUESTO!A143</f>
        <v/>
      </c>
      <c r="D131" s="42">
        <f>IF(PRESUPUESTO!B158="","",PRESUPUESTO!B158)</f>
        <v/>
      </c>
      <c r="E131" s="298">
        <f>IF(PRESUPUESTO!G158="",0,PRESUPUESTO!G158)</f>
        <v/>
      </c>
      <c r="F131" s="299" t="n">
        <v>46608</v>
      </c>
      <c r="G131" s="299" t="n">
        <v>46860</v>
      </c>
      <c r="H131" s="295">
        <f>IF(OR(F131="",G131=""),"",G131-F131+1)</f>
        <v/>
      </c>
      <c r="I131" s="300" t="n">
        <v>0</v>
      </c>
      <c r="J131" s="301" t="inlineStr">
        <is>
          <t>Planeado</t>
        </is>
      </c>
      <c r="K131" s="302" t="n"/>
      <c r="L131" s="302" t="n"/>
      <c r="M131" s="302" t="n"/>
      <c r="N131" s="302" t="n"/>
      <c r="O131" s="302" t="n"/>
      <c r="P131" s="302" t="n"/>
      <c r="Q131" s="302" t="n"/>
      <c r="R131" s="302" t="n"/>
      <c r="S131" s="302" t="n"/>
      <c r="T131" s="302" t="n"/>
      <c r="U131" s="302" t="n"/>
      <c r="V131" s="302" t="n"/>
      <c r="W131" s="302" t="n"/>
      <c r="X131" s="302" t="n"/>
      <c r="Y131" s="302" t="n"/>
      <c r="Z131" s="302" t="n"/>
      <c r="AA131" s="302" t="n"/>
      <c r="AB131" s="302" t="n"/>
      <c r="AC131" s="302" t="n"/>
      <c r="AD131" s="302" t="n"/>
      <c r="AE131" s="302" t="n"/>
      <c r="AF131" s="302" t="n"/>
      <c r="AG131" s="302" t="n"/>
      <c r="AH131" s="302" t="n"/>
      <c r="AI131" s="302" t="n"/>
      <c r="AJ131" s="302" t="n"/>
      <c r="AK131" s="302" t="n"/>
      <c r="AL131" s="302" t="n"/>
      <c r="AM131" s="302" t="n"/>
      <c r="AN131" s="302" t="n"/>
      <c r="AO131" s="302" t="n"/>
      <c r="AP131" s="302" t="n"/>
      <c r="AQ131" s="302" t="n"/>
      <c r="AR131" s="302" t="n"/>
      <c r="AS131" s="302" t="n"/>
      <c r="AT131" s="302" t="n"/>
      <c r="AU131" s="302" t="n"/>
      <c r="AV131" s="302" t="n"/>
      <c r="AW131" s="302" t="n"/>
      <c r="AX131" s="302" t="n"/>
      <c r="AY131" s="302" t="n"/>
      <c r="AZ131" s="302" t="n"/>
      <c r="BA131" s="302" t="n"/>
      <c r="BB131" s="302" t="n"/>
      <c r="BC131" s="302" t="n"/>
      <c r="BD131" s="302" t="n"/>
      <c r="BE131" s="302" t="n"/>
      <c r="BF131" s="302" t="n"/>
      <c r="BG131" s="302" t="n"/>
      <c r="BH131" s="302" t="n"/>
      <c r="BI131" s="302" t="n"/>
      <c r="BJ131" s="302" t="n"/>
      <c r="BK131" s="302" t="n"/>
      <c r="BL131" s="302" t="n"/>
      <c r="BM131" s="302" t="n"/>
      <c r="BN131" s="302" t="n"/>
      <c r="BO131" s="302" t="n"/>
      <c r="BP131" s="302" t="n"/>
      <c r="BQ131" s="302" t="n"/>
      <c r="BR131" s="302" t="n"/>
      <c r="BS131" s="302" t="n"/>
      <c r="BT131" s="302" t="n"/>
      <c r="BU131" s="302" t="n"/>
      <c r="BV131" s="302" t="n"/>
      <c r="BW131" s="302" t="n"/>
      <c r="BX131" s="302" t="n"/>
      <c r="BY131" s="302" t="n"/>
      <c r="BZ131" s="302" t="n"/>
      <c r="CA131" s="302" t="n"/>
      <c r="CB131" s="302" t="n"/>
      <c r="CC131" s="302" t="n"/>
      <c r="CD131" s="302" t="n"/>
      <c r="CE131" s="302" t="n"/>
      <c r="CF131" s="302" t="n"/>
      <c r="CG131" s="302" t="n"/>
      <c r="CH131" s="302" t="n"/>
      <c r="CI131" s="302" t="n"/>
      <c r="CJ131" s="302" t="n"/>
      <c r="CK131" s="302" t="n"/>
      <c r="CL131" s="302" t="n"/>
      <c r="CM131" s="302" t="n"/>
      <c r="CN131" s="302" t="n"/>
      <c r="CO131" s="302" t="n"/>
      <c r="CP131" s="302" t="n"/>
      <c r="CQ131" s="302" t="n"/>
      <c r="CR131" s="302" t="n"/>
      <c r="CS131" s="302" t="n"/>
      <c r="CT131" s="302" t="n"/>
      <c r="CU131" s="302" t="n"/>
      <c r="CV131" s="302" t="n"/>
      <c r="CW131" s="302" t="n"/>
      <c r="CX131" s="302" t="n"/>
      <c r="CY131" s="302" t="n"/>
      <c r="CZ131" s="302" t="n"/>
      <c r="DA131" s="302" t="n"/>
      <c r="DB131" s="302" t="n"/>
      <c r="DC131" s="302" t="n"/>
      <c r="DD131" s="302" t="n"/>
      <c r="DE131" s="302" t="n"/>
      <c r="DF131" s="302" t="n"/>
      <c r="DG131" s="302" t="n"/>
      <c r="DH131" s="302" t="n"/>
      <c r="DI131" s="302" t="n"/>
      <c r="DJ131" s="302" t="n"/>
      <c r="DK131" s="302" t="n"/>
      <c r="DL131" s="302" t="n"/>
      <c r="DM131" s="302" t="n"/>
      <c r="DN131" s="302" t="n"/>
      <c r="DO131" s="302" t="n"/>
      <c r="DP131" s="302" t="n"/>
      <c r="DQ131" s="302" t="n"/>
      <c r="DR131" s="302" t="n"/>
      <c r="DS131" s="302" t="n"/>
      <c r="DT131" s="302" t="n"/>
      <c r="DU131" s="302" t="n"/>
      <c r="DV131" s="302" t="n"/>
      <c r="DW131" s="302" t="n"/>
      <c r="DX131" s="302" t="n"/>
      <c r="DY131" s="302" t="n"/>
      <c r="DZ131" s="302" t="n"/>
      <c r="EA131" s="302" t="n"/>
      <c r="EB131" s="302" t="n"/>
      <c r="EC131" s="302" t="n"/>
      <c r="ED131" s="302" t="n"/>
      <c r="EE131" s="302" t="n"/>
      <c r="EF131" s="302" t="n"/>
      <c r="EG131" s="302" t="n"/>
      <c r="EH131" s="302" t="n"/>
      <c r="EI131" s="302" t="n"/>
      <c r="EJ131" s="302" t="n"/>
      <c r="EK131" s="302" t="n"/>
      <c r="EL131" s="302" t="n"/>
      <c r="EM131" s="302" t="n"/>
      <c r="EN131" s="302" t="n"/>
      <c r="EO131" s="302" t="n"/>
      <c r="EP131" s="302" t="n"/>
      <c r="EQ131" s="302" t="n"/>
      <c r="ER131" s="302" t="n"/>
      <c r="ES131" s="302" t="n"/>
      <c r="ET131" s="302" t="n"/>
      <c r="EU131" s="302" t="n"/>
      <c r="EV131" s="302" t="n"/>
      <c r="EW131" s="302" t="n"/>
      <c r="EX131" s="302" t="n"/>
      <c r="EY131" s="302" t="n"/>
      <c r="EZ131" s="302" t="n"/>
      <c r="FA131" s="302" t="n"/>
      <c r="FB131" s="302" t="n"/>
      <c r="FC131" s="302" t="n"/>
      <c r="FD131" s="302" t="n"/>
      <c r="FE131" s="302" t="n"/>
      <c r="FF131" s="302" t="n"/>
      <c r="FG131" s="302" t="n"/>
      <c r="FH131" s="302" t="n"/>
      <c r="FI131" s="302" t="n"/>
      <c r="FJ131" s="302" t="n"/>
      <c r="FK131" s="302" t="n"/>
      <c r="FL131" s="302" t="n"/>
      <c r="FM131" s="302" t="n"/>
      <c r="FN131" s="302" t="n"/>
      <c r="FO131" s="302" t="n"/>
      <c r="FP131" s="302" t="n"/>
      <c r="FQ131" s="302" t="n"/>
      <c r="FR131" s="302" t="n"/>
      <c r="FS131" s="302" t="n"/>
      <c r="FT131" s="302" t="n"/>
      <c r="FU131" s="302" t="n"/>
      <c r="FV131" s="302" t="n"/>
      <c r="FW131" s="302" t="n"/>
      <c r="FX131" s="302" t="n"/>
      <c r="FY131" s="302" t="n"/>
      <c r="FZ131" s="302" t="n"/>
      <c r="GA131" s="302" t="n"/>
      <c r="GB131" s="302" t="n"/>
      <c r="GC131" s="302" t="n"/>
      <c r="GD131" s="302" t="n"/>
      <c r="GE131" s="302" t="n"/>
      <c r="GF131" s="302" t="n"/>
      <c r="GG131" s="302" t="n"/>
      <c r="GH131" s="302" t="n"/>
      <c r="GI131" s="302" t="n"/>
      <c r="GJ131" s="302" t="n"/>
      <c r="GK131" s="302" t="n"/>
      <c r="GL131" s="302" t="n"/>
      <c r="GM131" s="302" t="n"/>
      <c r="GN131" s="302" t="n"/>
      <c r="GO131" s="302" t="n"/>
      <c r="GP131" s="302" t="n"/>
      <c r="GQ131" s="302" t="n"/>
      <c r="GR131" s="324" t="n"/>
      <c r="GS131" s="72" t="n"/>
      <c r="GT131" s="72" t="n"/>
      <c r="GU131" s="72" t="n"/>
    </row>
    <row r="132" ht="15.75" customHeight="1" s="371">
      <c r="A132" s="295">
        <f>IF(PRESUPUESTO!A160="","",PRESUPUESTO!A160)</f>
        <v/>
      </c>
      <c r="B132" s="63">
        <f>PRESUPUESTO!A142</f>
        <v/>
      </c>
      <c r="C132" s="63">
        <f>PRESUPUESTO!A159</f>
        <v/>
      </c>
      <c r="D132" s="42">
        <f>IF(PRESUPUESTO!B160="","",PRESUPUESTO!B160)</f>
        <v/>
      </c>
      <c r="E132" s="298">
        <f>IF(PRESUPUESTO!G160="",0,PRESUPUESTO!G160)</f>
        <v/>
      </c>
      <c r="F132" s="299" t="n">
        <v>46611</v>
      </c>
      <c r="G132" s="299" t="n">
        <v>46865</v>
      </c>
      <c r="H132" s="295">
        <f>IF(OR(F132="",G132=""),"",G132-F132+1)</f>
        <v/>
      </c>
      <c r="I132" s="300" t="n">
        <v>0</v>
      </c>
      <c r="J132" s="301" t="inlineStr">
        <is>
          <t>Planeado</t>
        </is>
      </c>
      <c r="K132" s="302" t="n"/>
      <c r="L132" s="302" t="n"/>
      <c r="M132" s="302" t="n"/>
      <c r="N132" s="302" t="n"/>
      <c r="O132" s="302" t="n"/>
      <c r="P132" s="302" t="n"/>
      <c r="Q132" s="302" t="n"/>
      <c r="R132" s="302" t="n"/>
      <c r="S132" s="302" t="n"/>
      <c r="T132" s="302" t="n"/>
      <c r="U132" s="302" t="n"/>
      <c r="V132" s="302" t="n"/>
      <c r="W132" s="302" t="n"/>
      <c r="X132" s="302" t="n"/>
      <c r="Y132" s="302" t="n"/>
      <c r="Z132" s="302" t="n"/>
      <c r="AA132" s="302" t="n"/>
      <c r="AB132" s="302" t="n"/>
      <c r="AC132" s="302" t="n"/>
      <c r="AD132" s="302" t="n"/>
      <c r="AE132" s="302" t="n"/>
      <c r="AF132" s="302" t="n"/>
      <c r="AG132" s="302" t="n"/>
      <c r="AH132" s="302" t="n"/>
      <c r="AI132" s="302" t="n"/>
      <c r="AJ132" s="302" t="n"/>
      <c r="AK132" s="302" t="n"/>
      <c r="AL132" s="302" t="n"/>
      <c r="AM132" s="302" t="n"/>
      <c r="AN132" s="302" t="n"/>
      <c r="AO132" s="302" t="n"/>
      <c r="AP132" s="302" t="n"/>
      <c r="AQ132" s="302" t="n"/>
      <c r="AR132" s="302" t="n"/>
      <c r="AS132" s="302" t="n"/>
      <c r="AT132" s="302" t="n"/>
      <c r="AU132" s="302" t="n"/>
      <c r="AV132" s="302" t="n"/>
      <c r="AW132" s="302" t="n"/>
      <c r="AX132" s="302" t="n"/>
      <c r="AY132" s="302" t="n"/>
      <c r="AZ132" s="302" t="n"/>
      <c r="BA132" s="302" t="n"/>
      <c r="BB132" s="302" t="n"/>
      <c r="BC132" s="302" t="n"/>
      <c r="BD132" s="302" t="n"/>
      <c r="BE132" s="302" t="n"/>
      <c r="BF132" s="302" t="n"/>
      <c r="BG132" s="302" t="n"/>
      <c r="BH132" s="302" t="n"/>
      <c r="BI132" s="302" t="n"/>
      <c r="BJ132" s="302" t="n"/>
      <c r="BK132" s="302" t="n"/>
      <c r="BL132" s="302" t="n"/>
      <c r="BM132" s="302" t="n"/>
      <c r="BN132" s="302" t="n"/>
      <c r="BO132" s="302" t="n"/>
      <c r="BP132" s="302" t="n"/>
      <c r="BQ132" s="302" t="n"/>
      <c r="BR132" s="302" t="n"/>
      <c r="BS132" s="302" t="n"/>
      <c r="BT132" s="302" t="n"/>
      <c r="BU132" s="302" t="n"/>
      <c r="BV132" s="302" t="n"/>
      <c r="BW132" s="302" t="n"/>
      <c r="BX132" s="302" t="n"/>
      <c r="BY132" s="302" t="n"/>
      <c r="BZ132" s="302" t="n"/>
      <c r="CA132" s="302" t="n"/>
      <c r="CB132" s="302" t="n"/>
      <c r="CC132" s="302" t="n"/>
      <c r="CD132" s="302" t="n"/>
      <c r="CE132" s="302" t="n"/>
      <c r="CF132" s="302" t="n"/>
      <c r="CG132" s="302" t="n"/>
      <c r="CH132" s="302" t="n"/>
      <c r="CI132" s="302" t="n"/>
      <c r="CJ132" s="302" t="n"/>
      <c r="CK132" s="302" t="n"/>
      <c r="CL132" s="302" t="n"/>
      <c r="CM132" s="302" t="n"/>
      <c r="CN132" s="302" t="n"/>
      <c r="CO132" s="302" t="n"/>
      <c r="CP132" s="302" t="n"/>
      <c r="CQ132" s="302" t="n"/>
      <c r="CR132" s="302" t="n"/>
      <c r="CS132" s="302" t="n"/>
      <c r="CT132" s="302" t="n"/>
      <c r="CU132" s="302" t="n"/>
      <c r="CV132" s="302" t="n"/>
      <c r="CW132" s="302" t="n"/>
      <c r="CX132" s="302" t="n"/>
      <c r="CY132" s="302" t="n"/>
      <c r="CZ132" s="302" t="n"/>
      <c r="DA132" s="302" t="n"/>
      <c r="DB132" s="302" t="n"/>
      <c r="DC132" s="302" t="n"/>
      <c r="DD132" s="302" t="n"/>
      <c r="DE132" s="302" t="n"/>
      <c r="DF132" s="302" t="n"/>
      <c r="DG132" s="302" t="n"/>
      <c r="DH132" s="302" t="n"/>
      <c r="DI132" s="302" t="n"/>
      <c r="DJ132" s="302" t="n"/>
      <c r="DK132" s="302" t="n"/>
      <c r="DL132" s="302" t="n"/>
      <c r="DM132" s="302" t="n"/>
      <c r="DN132" s="302" t="n"/>
      <c r="DO132" s="302" t="n"/>
      <c r="DP132" s="302" t="n"/>
      <c r="DQ132" s="302" t="n"/>
      <c r="DR132" s="302" t="n"/>
      <c r="DS132" s="302" t="n"/>
      <c r="DT132" s="302" t="n"/>
      <c r="DU132" s="302" t="n"/>
      <c r="DV132" s="302" t="n"/>
      <c r="DW132" s="302" t="n"/>
      <c r="DX132" s="302" t="n"/>
      <c r="DY132" s="302" t="n"/>
      <c r="DZ132" s="302" t="n"/>
      <c r="EA132" s="302" t="n"/>
      <c r="EB132" s="302" t="n"/>
      <c r="EC132" s="302" t="n"/>
      <c r="ED132" s="302" t="n"/>
      <c r="EE132" s="302" t="n"/>
      <c r="EF132" s="302" t="n"/>
      <c r="EG132" s="302" t="n"/>
      <c r="EH132" s="302" t="n"/>
      <c r="EI132" s="302" t="n"/>
      <c r="EJ132" s="302" t="n"/>
      <c r="EK132" s="302" t="n"/>
      <c r="EL132" s="302" t="n"/>
      <c r="EM132" s="302" t="n"/>
      <c r="EN132" s="302" t="n"/>
      <c r="EO132" s="302" t="n"/>
      <c r="EP132" s="302" t="n"/>
      <c r="EQ132" s="302" t="n"/>
      <c r="ER132" s="302" t="n"/>
      <c r="ES132" s="302" t="n"/>
      <c r="ET132" s="302" t="n"/>
      <c r="EU132" s="302" t="n"/>
      <c r="EV132" s="302" t="n"/>
      <c r="EW132" s="302" t="n"/>
      <c r="EX132" s="302" t="n"/>
      <c r="EY132" s="302" t="n"/>
      <c r="EZ132" s="302" t="n"/>
      <c r="FA132" s="302" t="n"/>
      <c r="FB132" s="302" t="n"/>
      <c r="FC132" s="302" t="n"/>
      <c r="FD132" s="302" t="n"/>
      <c r="FE132" s="302" t="n"/>
      <c r="FF132" s="302" t="n"/>
      <c r="FG132" s="302" t="n"/>
      <c r="FH132" s="302" t="n"/>
      <c r="FI132" s="302" t="n"/>
      <c r="FJ132" s="302" t="n"/>
      <c r="FK132" s="302" t="n"/>
      <c r="FL132" s="302" t="n"/>
      <c r="FM132" s="302" t="n"/>
      <c r="FN132" s="302" t="n"/>
      <c r="FO132" s="302" t="n"/>
      <c r="FP132" s="302" t="n"/>
      <c r="FQ132" s="302" t="n"/>
      <c r="FR132" s="302" t="n"/>
      <c r="FS132" s="302" t="n"/>
      <c r="FT132" s="302" t="n"/>
      <c r="FU132" s="302" t="n"/>
      <c r="FV132" s="302" t="n"/>
      <c r="FW132" s="302" t="n"/>
      <c r="FX132" s="302" t="n"/>
      <c r="FY132" s="302" t="n"/>
      <c r="FZ132" s="302" t="n"/>
      <c r="GA132" s="302" t="n"/>
      <c r="GB132" s="302" t="n"/>
      <c r="GC132" s="302" t="n"/>
      <c r="GD132" s="302" t="n"/>
      <c r="GE132" s="302" t="n"/>
      <c r="GF132" s="302" t="n"/>
      <c r="GG132" s="302" t="n"/>
      <c r="GH132" s="302" t="n"/>
      <c r="GI132" s="302" t="n"/>
      <c r="GJ132" s="302" t="n"/>
      <c r="GK132" s="302" t="n"/>
      <c r="GL132" s="302" t="n"/>
      <c r="GM132" s="302" t="n"/>
      <c r="GN132" s="302" t="n"/>
      <c r="GO132" s="302" t="n"/>
      <c r="GP132" s="302" t="n"/>
      <c r="GQ132" s="302" t="n"/>
      <c r="GR132" s="324" t="n"/>
      <c r="GS132" s="72" t="n"/>
      <c r="GT132" s="72" t="n"/>
      <c r="GU132" s="72" t="n"/>
    </row>
    <row r="133" ht="15.75" customHeight="1" s="371">
      <c r="A133" s="295">
        <f>IF(PRESUPUESTO!A161="","",PRESUPUESTO!A161)</f>
        <v/>
      </c>
      <c r="B133" s="63">
        <f>PRESUPUESTO!A142</f>
        <v/>
      </c>
      <c r="C133" s="63">
        <f>PRESUPUESTO!A159</f>
        <v/>
      </c>
      <c r="D133" s="42">
        <f>IF(PRESUPUESTO!B161="","",PRESUPUESTO!B161)</f>
        <v/>
      </c>
      <c r="E133" s="298">
        <f>IF(PRESUPUESTO!G161="",0,PRESUPUESTO!G161)</f>
        <v/>
      </c>
      <c r="F133" s="299" t="n">
        <v>46614</v>
      </c>
      <c r="G133" s="299" t="n">
        <v>46870</v>
      </c>
      <c r="H133" s="295">
        <f>IF(OR(F133="",G133=""),"",G133-F133+1)</f>
        <v/>
      </c>
      <c r="I133" s="300" t="n">
        <v>0</v>
      </c>
      <c r="J133" s="301" t="inlineStr">
        <is>
          <t>Planeado</t>
        </is>
      </c>
      <c r="K133" s="302" t="n"/>
      <c r="L133" s="302" t="n"/>
      <c r="M133" s="302" t="n"/>
      <c r="N133" s="302" t="n"/>
      <c r="O133" s="302" t="n"/>
      <c r="P133" s="302" t="n"/>
      <c r="Q133" s="302" t="n"/>
      <c r="R133" s="302" t="n"/>
      <c r="S133" s="302" t="n"/>
      <c r="T133" s="302" t="n"/>
      <c r="U133" s="302" t="n"/>
      <c r="V133" s="302" t="n"/>
      <c r="W133" s="302" t="n"/>
      <c r="X133" s="302" t="n"/>
      <c r="Y133" s="302" t="n"/>
      <c r="Z133" s="302" t="n"/>
      <c r="AA133" s="302" t="n"/>
      <c r="AB133" s="302" t="n"/>
      <c r="AC133" s="302" t="n"/>
      <c r="AD133" s="302" t="n"/>
      <c r="AE133" s="302" t="n"/>
      <c r="AF133" s="302" t="n"/>
      <c r="AG133" s="302" t="n"/>
      <c r="AH133" s="302" t="n"/>
      <c r="AI133" s="302" t="n"/>
      <c r="AJ133" s="302" t="n"/>
      <c r="AK133" s="302" t="n"/>
      <c r="AL133" s="302" t="n"/>
      <c r="AM133" s="302" t="n"/>
      <c r="AN133" s="302" t="n"/>
      <c r="AO133" s="302" t="n"/>
      <c r="AP133" s="302" t="n"/>
      <c r="AQ133" s="302" t="n"/>
      <c r="AR133" s="302" t="n"/>
      <c r="AS133" s="302" t="n"/>
      <c r="AT133" s="302" t="n"/>
      <c r="AU133" s="302" t="n"/>
      <c r="AV133" s="302" t="n"/>
      <c r="AW133" s="302" t="n"/>
      <c r="AX133" s="302" t="n"/>
      <c r="AY133" s="302" t="n"/>
      <c r="AZ133" s="302" t="n"/>
      <c r="BA133" s="302" t="n"/>
      <c r="BB133" s="302" t="n"/>
      <c r="BC133" s="302" t="n"/>
      <c r="BD133" s="302" t="n"/>
      <c r="BE133" s="302" t="n"/>
      <c r="BF133" s="302" t="n"/>
      <c r="BG133" s="302" t="n"/>
      <c r="BH133" s="302" t="n"/>
      <c r="BI133" s="302" t="n"/>
      <c r="BJ133" s="302" t="n"/>
      <c r="BK133" s="302" t="n"/>
      <c r="BL133" s="302" t="n"/>
      <c r="BM133" s="302" t="n"/>
      <c r="BN133" s="302" t="n"/>
      <c r="BO133" s="302" t="n"/>
      <c r="BP133" s="302" t="n"/>
      <c r="BQ133" s="302" t="n"/>
      <c r="BR133" s="302" t="n"/>
      <c r="BS133" s="302" t="n"/>
      <c r="BT133" s="302" t="n"/>
      <c r="BU133" s="302" t="n"/>
      <c r="BV133" s="302" t="n"/>
      <c r="BW133" s="302" t="n"/>
      <c r="BX133" s="302" t="n"/>
      <c r="BY133" s="302" t="n"/>
      <c r="BZ133" s="302" t="n"/>
      <c r="CA133" s="302" t="n"/>
      <c r="CB133" s="302" t="n"/>
      <c r="CC133" s="302" t="n"/>
      <c r="CD133" s="302" t="n"/>
      <c r="CE133" s="302" t="n"/>
      <c r="CF133" s="302" t="n"/>
      <c r="CG133" s="302" t="n"/>
      <c r="CH133" s="302" t="n"/>
      <c r="CI133" s="302" t="n"/>
      <c r="CJ133" s="302" t="n"/>
      <c r="CK133" s="302" t="n"/>
      <c r="CL133" s="302" t="n"/>
      <c r="CM133" s="302" t="n"/>
      <c r="CN133" s="302" t="n"/>
      <c r="CO133" s="302" t="n"/>
      <c r="CP133" s="302" t="n"/>
      <c r="CQ133" s="302" t="n"/>
      <c r="CR133" s="302" t="n"/>
      <c r="CS133" s="302" t="n"/>
      <c r="CT133" s="302" t="n"/>
      <c r="CU133" s="302" t="n"/>
      <c r="CV133" s="302" t="n"/>
      <c r="CW133" s="302" t="n"/>
      <c r="CX133" s="302" t="n"/>
      <c r="CY133" s="302" t="n"/>
      <c r="CZ133" s="302" t="n"/>
      <c r="DA133" s="302" t="n"/>
      <c r="DB133" s="302" t="n"/>
      <c r="DC133" s="302" t="n"/>
      <c r="DD133" s="302" t="n"/>
      <c r="DE133" s="302" t="n"/>
      <c r="DF133" s="302" t="n"/>
      <c r="DG133" s="302" t="n"/>
      <c r="DH133" s="302" t="n"/>
      <c r="DI133" s="302" t="n"/>
      <c r="DJ133" s="302" t="n"/>
      <c r="DK133" s="302" t="n"/>
      <c r="DL133" s="302" t="n"/>
      <c r="DM133" s="302" t="n"/>
      <c r="DN133" s="302" t="n"/>
      <c r="DO133" s="302" t="n"/>
      <c r="DP133" s="302" t="n"/>
      <c r="DQ133" s="302" t="n"/>
      <c r="DR133" s="302" t="n"/>
      <c r="DS133" s="302" t="n"/>
      <c r="DT133" s="302" t="n"/>
      <c r="DU133" s="302" t="n"/>
      <c r="DV133" s="302" t="n"/>
      <c r="DW133" s="302" t="n"/>
      <c r="DX133" s="302" t="n"/>
      <c r="DY133" s="302" t="n"/>
      <c r="DZ133" s="302" t="n"/>
      <c r="EA133" s="302" t="n"/>
      <c r="EB133" s="302" t="n"/>
      <c r="EC133" s="302" t="n"/>
      <c r="ED133" s="302" t="n"/>
      <c r="EE133" s="302" t="n"/>
      <c r="EF133" s="302" t="n"/>
      <c r="EG133" s="302" t="n"/>
      <c r="EH133" s="302" t="n"/>
      <c r="EI133" s="302" t="n"/>
      <c r="EJ133" s="302" t="n"/>
      <c r="EK133" s="302" t="n"/>
      <c r="EL133" s="302" t="n"/>
      <c r="EM133" s="302" t="n"/>
      <c r="EN133" s="302" t="n"/>
      <c r="EO133" s="302" t="n"/>
      <c r="EP133" s="302" t="n"/>
      <c r="EQ133" s="302" t="n"/>
      <c r="ER133" s="302" t="n"/>
      <c r="ES133" s="302" t="n"/>
      <c r="ET133" s="302" t="n"/>
      <c r="EU133" s="302" t="n"/>
      <c r="EV133" s="302" t="n"/>
      <c r="EW133" s="302" t="n"/>
      <c r="EX133" s="302" t="n"/>
      <c r="EY133" s="302" t="n"/>
      <c r="EZ133" s="302" t="n"/>
      <c r="FA133" s="302" t="n"/>
      <c r="FB133" s="302" t="n"/>
      <c r="FC133" s="302" t="n"/>
      <c r="FD133" s="302" t="n"/>
      <c r="FE133" s="302" t="n"/>
      <c r="FF133" s="302" t="n"/>
      <c r="FG133" s="302" t="n"/>
      <c r="FH133" s="302" t="n"/>
      <c r="FI133" s="302" t="n"/>
      <c r="FJ133" s="302" t="n"/>
      <c r="FK133" s="302" t="n"/>
      <c r="FL133" s="302" t="n"/>
      <c r="FM133" s="302" t="n"/>
      <c r="FN133" s="302" t="n"/>
      <c r="FO133" s="302" t="n"/>
      <c r="FP133" s="302" t="n"/>
      <c r="FQ133" s="302" t="n"/>
      <c r="FR133" s="302" t="n"/>
      <c r="FS133" s="302" t="n"/>
      <c r="FT133" s="302" t="n"/>
      <c r="FU133" s="302" t="n"/>
      <c r="FV133" s="302" t="n"/>
      <c r="FW133" s="302" t="n"/>
      <c r="FX133" s="302" t="n"/>
      <c r="FY133" s="302" t="n"/>
      <c r="FZ133" s="302" t="n"/>
      <c r="GA133" s="302" t="n"/>
      <c r="GB133" s="302" t="n"/>
      <c r="GC133" s="302" t="n"/>
      <c r="GD133" s="302" t="n"/>
      <c r="GE133" s="302" t="n"/>
      <c r="GF133" s="302" t="n"/>
      <c r="GG133" s="302" t="n"/>
      <c r="GH133" s="302" t="n"/>
      <c r="GI133" s="302" t="n"/>
      <c r="GJ133" s="302" t="n"/>
      <c r="GK133" s="302" t="n"/>
      <c r="GL133" s="302" t="n"/>
      <c r="GM133" s="302" t="n"/>
      <c r="GN133" s="302" t="n"/>
      <c r="GO133" s="302" t="n"/>
      <c r="GP133" s="302" t="n"/>
      <c r="GQ133" s="302" t="n"/>
      <c r="GR133" s="324" t="n"/>
      <c r="GS133" s="72" t="n"/>
      <c r="GT133" s="72" t="n"/>
      <c r="GU133" s="72" t="n"/>
    </row>
    <row r="134" ht="15.75" customHeight="1" s="371">
      <c r="A134" s="295">
        <f>IF(PRESUPUESTO!A162="","",PRESUPUESTO!A162)</f>
        <v/>
      </c>
      <c r="B134" s="63">
        <f>PRESUPUESTO!A142</f>
        <v/>
      </c>
      <c r="C134" s="63">
        <f>PRESUPUESTO!A159</f>
        <v/>
      </c>
      <c r="D134" s="42">
        <f>IF(PRESUPUESTO!B162="","",PRESUPUESTO!B162)</f>
        <v/>
      </c>
      <c r="E134" s="298">
        <f>IF(PRESUPUESTO!G162="",0,PRESUPUESTO!G162)</f>
        <v/>
      </c>
      <c r="F134" s="299" t="n">
        <v>46617</v>
      </c>
      <c r="G134" s="299" t="n">
        <v>46875</v>
      </c>
      <c r="H134" s="295">
        <f>IF(OR(F134="",G134=""),"",G134-F134+1)</f>
        <v/>
      </c>
      <c r="I134" s="300" t="n">
        <v>0</v>
      </c>
      <c r="J134" s="301" t="inlineStr">
        <is>
          <t>Planeado</t>
        </is>
      </c>
      <c r="K134" s="302" t="n"/>
      <c r="L134" s="302" t="n"/>
      <c r="M134" s="302" t="n"/>
      <c r="N134" s="302" t="n"/>
      <c r="O134" s="302" t="n"/>
      <c r="P134" s="302" t="n"/>
      <c r="Q134" s="302" t="n"/>
      <c r="R134" s="302" t="n"/>
      <c r="S134" s="302" t="n"/>
      <c r="T134" s="302" t="n"/>
      <c r="U134" s="302" t="n"/>
      <c r="V134" s="302" t="n"/>
      <c r="W134" s="302" t="n"/>
      <c r="X134" s="302" t="n"/>
      <c r="Y134" s="302" t="n"/>
      <c r="Z134" s="302" t="n"/>
      <c r="AA134" s="302" t="n"/>
      <c r="AB134" s="302" t="n"/>
      <c r="AC134" s="302" t="n"/>
      <c r="AD134" s="302" t="n"/>
      <c r="AE134" s="302" t="n"/>
      <c r="AF134" s="302" t="n"/>
      <c r="AG134" s="302" t="n"/>
      <c r="AH134" s="302" t="n"/>
      <c r="AI134" s="302" t="n"/>
      <c r="AJ134" s="302" t="n"/>
      <c r="AK134" s="302" t="n"/>
      <c r="AL134" s="302" t="n"/>
      <c r="AM134" s="302" t="n"/>
      <c r="AN134" s="302" t="n"/>
      <c r="AO134" s="302" t="n"/>
      <c r="AP134" s="302" t="n"/>
      <c r="AQ134" s="302" t="n"/>
      <c r="AR134" s="302" t="n"/>
      <c r="AS134" s="302" t="n"/>
      <c r="AT134" s="302" t="n"/>
      <c r="AU134" s="302" t="n"/>
      <c r="AV134" s="302" t="n"/>
      <c r="AW134" s="302" t="n"/>
      <c r="AX134" s="302" t="n"/>
      <c r="AY134" s="302" t="n"/>
      <c r="AZ134" s="302" t="n"/>
      <c r="BA134" s="302" t="n"/>
      <c r="BB134" s="302" t="n"/>
      <c r="BC134" s="302" t="n"/>
      <c r="BD134" s="302" t="n"/>
      <c r="BE134" s="302" t="n"/>
      <c r="BF134" s="302" t="n"/>
      <c r="BG134" s="302" t="n"/>
      <c r="BH134" s="302" t="n"/>
      <c r="BI134" s="302" t="n"/>
      <c r="BJ134" s="302" t="n"/>
      <c r="BK134" s="302" t="n"/>
      <c r="BL134" s="302" t="n"/>
      <c r="BM134" s="302" t="n"/>
      <c r="BN134" s="302" t="n"/>
      <c r="BO134" s="302" t="n"/>
      <c r="BP134" s="302" t="n"/>
      <c r="BQ134" s="302" t="n"/>
      <c r="BR134" s="302" t="n"/>
      <c r="BS134" s="302" t="n"/>
      <c r="BT134" s="302" t="n"/>
      <c r="BU134" s="302" t="n"/>
      <c r="BV134" s="302" t="n"/>
      <c r="BW134" s="302" t="n"/>
      <c r="BX134" s="302" t="n"/>
      <c r="BY134" s="302" t="n"/>
      <c r="BZ134" s="302" t="n"/>
      <c r="CA134" s="302" t="n"/>
      <c r="CB134" s="302" t="n"/>
      <c r="CC134" s="302" t="n"/>
      <c r="CD134" s="302" t="n"/>
      <c r="CE134" s="302" t="n"/>
      <c r="CF134" s="302" t="n"/>
      <c r="CG134" s="302" t="n"/>
      <c r="CH134" s="302" t="n"/>
      <c r="CI134" s="302" t="n"/>
      <c r="CJ134" s="302" t="n"/>
      <c r="CK134" s="302" t="n"/>
      <c r="CL134" s="302" t="n"/>
      <c r="CM134" s="302" t="n"/>
      <c r="CN134" s="302" t="n"/>
      <c r="CO134" s="302" t="n"/>
      <c r="CP134" s="302" t="n"/>
      <c r="CQ134" s="302" t="n"/>
      <c r="CR134" s="302" t="n"/>
      <c r="CS134" s="302" t="n"/>
      <c r="CT134" s="302" t="n"/>
      <c r="CU134" s="302" t="n"/>
      <c r="CV134" s="302" t="n"/>
      <c r="CW134" s="302" t="n"/>
      <c r="CX134" s="302" t="n"/>
      <c r="CY134" s="302" t="n"/>
      <c r="CZ134" s="302" t="n"/>
      <c r="DA134" s="302" t="n"/>
      <c r="DB134" s="302" t="n"/>
      <c r="DC134" s="302" t="n"/>
      <c r="DD134" s="302" t="n"/>
      <c r="DE134" s="302" t="n"/>
      <c r="DF134" s="302" t="n"/>
      <c r="DG134" s="302" t="n"/>
      <c r="DH134" s="302" t="n"/>
      <c r="DI134" s="302" t="n"/>
      <c r="DJ134" s="302" t="n"/>
      <c r="DK134" s="302" t="n"/>
      <c r="DL134" s="302" t="n"/>
      <c r="DM134" s="302" t="n"/>
      <c r="DN134" s="302" t="n"/>
      <c r="DO134" s="302" t="n"/>
      <c r="DP134" s="302" t="n"/>
      <c r="DQ134" s="302" t="n"/>
      <c r="DR134" s="302" t="n"/>
      <c r="DS134" s="302" t="n"/>
      <c r="DT134" s="302" t="n"/>
      <c r="DU134" s="302" t="n"/>
      <c r="DV134" s="302" t="n"/>
      <c r="DW134" s="302" t="n"/>
      <c r="DX134" s="302" t="n"/>
      <c r="DY134" s="302" t="n"/>
      <c r="DZ134" s="302" t="n"/>
      <c r="EA134" s="302" t="n"/>
      <c r="EB134" s="302" t="n"/>
      <c r="EC134" s="302" t="n"/>
      <c r="ED134" s="302" t="n"/>
      <c r="EE134" s="302" t="n"/>
      <c r="EF134" s="302" t="n"/>
      <c r="EG134" s="302" t="n"/>
      <c r="EH134" s="302" t="n"/>
      <c r="EI134" s="302" t="n"/>
      <c r="EJ134" s="302" t="n"/>
      <c r="EK134" s="302" t="n"/>
      <c r="EL134" s="302" t="n"/>
      <c r="EM134" s="302" t="n"/>
      <c r="EN134" s="302" t="n"/>
      <c r="EO134" s="302" t="n"/>
      <c r="EP134" s="302" t="n"/>
      <c r="EQ134" s="302" t="n"/>
      <c r="ER134" s="302" t="n"/>
      <c r="ES134" s="302" t="n"/>
      <c r="ET134" s="302" t="n"/>
      <c r="EU134" s="302" t="n"/>
      <c r="EV134" s="302" t="n"/>
      <c r="EW134" s="302" t="n"/>
      <c r="EX134" s="302" t="n"/>
      <c r="EY134" s="302" t="n"/>
      <c r="EZ134" s="302" t="n"/>
      <c r="FA134" s="302" t="n"/>
      <c r="FB134" s="302" t="n"/>
      <c r="FC134" s="302" t="n"/>
      <c r="FD134" s="302" t="n"/>
      <c r="FE134" s="302" t="n"/>
      <c r="FF134" s="302" t="n"/>
      <c r="FG134" s="302" t="n"/>
      <c r="FH134" s="302" t="n"/>
      <c r="FI134" s="302" t="n"/>
      <c r="FJ134" s="302" t="n"/>
      <c r="FK134" s="302" t="n"/>
      <c r="FL134" s="302" t="n"/>
      <c r="FM134" s="302" t="n"/>
      <c r="FN134" s="302" t="n"/>
      <c r="FO134" s="302" t="n"/>
      <c r="FP134" s="302" t="n"/>
      <c r="FQ134" s="302" t="n"/>
      <c r="FR134" s="302" t="n"/>
      <c r="FS134" s="302" t="n"/>
      <c r="FT134" s="302" t="n"/>
      <c r="FU134" s="302" t="n"/>
      <c r="FV134" s="302" t="n"/>
      <c r="FW134" s="302" t="n"/>
      <c r="FX134" s="302" t="n"/>
      <c r="FY134" s="302" t="n"/>
      <c r="FZ134" s="302" t="n"/>
      <c r="GA134" s="302" t="n"/>
      <c r="GB134" s="302" t="n"/>
      <c r="GC134" s="302" t="n"/>
      <c r="GD134" s="302" t="n"/>
      <c r="GE134" s="302" t="n"/>
      <c r="GF134" s="302" t="n"/>
      <c r="GG134" s="302" t="n"/>
      <c r="GH134" s="302" t="n"/>
      <c r="GI134" s="302" t="n"/>
      <c r="GJ134" s="302" t="n"/>
      <c r="GK134" s="302" t="n"/>
      <c r="GL134" s="302" t="n"/>
      <c r="GM134" s="302" t="n"/>
      <c r="GN134" s="302" t="n"/>
      <c r="GO134" s="302" t="n"/>
      <c r="GP134" s="302" t="n"/>
      <c r="GQ134" s="302" t="n"/>
      <c r="GR134" s="324" t="n"/>
      <c r="GS134" s="72" t="n"/>
      <c r="GT134" s="72" t="n"/>
      <c r="GU134" s="72" t="n"/>
    </row>
    <row r="135" ht="15.75" customHeight="1" s="371">
      <c r="A135" s="295">
        <f>IF(PRESUPUESTO!A163="","",PRESUPUESTO!A163)</f>
        <v/>
      </c>
      <c r="B135" s="63">
        <f>PRESUPUESTO!A142</f>
        <v/>
      </c>
      <c r="C135" s="63">
        <f>PRESUPUESTO!A159</f>
        <v/>
      </c>
      <c r="D135" s="42">
        <f>IF(PRESUPUESTO!B163="","",PRESUPUESTO!B163)</f>
        <v/>
      </c>
      <c r="E135" s="298">
        <f>IF(PRESUPUESTO!G163="",0,PRESUPUESTO!G163)</f>
        <v/>
      </c>
      <c r="F135" s="299" t="n">
        <v>46620</v>
      </c>
      <c r="G135" s="299" t="n">
        <v>46880</v>
      </c>
      <c r="H135" s="295">
        <f>IF(OR(F135="",G135=""),"",G135-F135+1)</f>
        <v/>
      </c>
      <c r="I135" s="300" t="n">
        <v>0</v>
      </c>
      <c r="J135" s="301" t="inlineStr">
        <is>
          <t>Planeado</t>
        </is>
      </c>
      <c r="K135" s="302" t="n"/>
      <c r="L135" s="302" t="n"/>
      <c r="M135" s="302" t="n"/>
      <c r="N135" s="302" t="n"/>
      <c r="O135" s="302" t="n"/>
      <c r="P135" s="302" t="n"/>
      <c r="Q135" s="302" t="n"/>
      <c r="R135" s="302" t="n"/>
      <c r="S135" s="302" t="n"/>
      <c r="T135" s="302" t="n"/>
      <c r="U135" s="302" t="n"/>
      <c r="V135" s="302" t="n"/>
      <c r="W135" s="302" t="n"/>
      <c r="X135" s="302" t="n"/>
      <c r="Y135" s="302" t="n"/>
      <c r="Z135" s="302" t="n"/>
      <c r="AA135" s="302" t="n"/>
      <c r="AB135" s="302" t="n"/>
      <c r="AC135" s="302" t="n"/>
      <c r="AD135" s="302" t="n"/>
      <c r="AE135" s="302" t="n"/>
      <c r="AF135" s="302" t="n"/>
      <c r="AG135" s="302" t="n"/>
      <c r="AH135" s="302" t="n"/>
      <c r="AI135" s="302" t="n"/>
      <c r="AJ135" s="302" t="n"/>
      <c r="AK135" s="302" t="n"/>
      <c r="AL135" s="302" t="n"/>
      <c r="AM135" s="302" t="n"/>
      <c r="AN135" s="302" t="n"/>
      <c r="AO135" s="302" t="n"/>
      <c r="AP135" s="302" t="n"/>
      <c r="AQ135" s="302" t="n"/>
      <c r="AR135" s="302" t="n"/>
      <c r="AS135" s="302" t="n"/>
      <c r="AT135" s="302" t="n"/>
      <c r="AU135" s="302" t="n"/>
      <c r="AV135" s="302" t="n"/>
      <c r="AW135" s="302" t="n"/>
      <c r="AX135" s="302" t="n"/>
      <c r="AY135" s="302" t="n"/>
      <c r="AZ135" s="302" t="n"/>
      <c r="BA135" s="302" t="n"/>
      <c r="BB135" s="302" t="n"/>
      <c r="BC135" s="302" t="n"/>
      <c r="BD135" s="302" t="n"/>
      <c r="BE135" s="302" t="n"/>
      <c r="BF135" s="302" t="n"/>
      <c r="BG135" s="302" t="n"/>
      <c r="BH135" s="302" t="n"/>
      <c r="BI135" s="302" t="n"/>
      <c r="BJ135" s="302" t="n"/>
      <c r="BK135" s="302" t="n"/>
      <c r="BL135" s="302" t="n"/>
      <c r="BM135" s="302" t="n"/>
      <c r="BN135" s="302" t="n"/>
      <c r="BO135" s="302" t="n"/>
      <c r="BP135" s="302" t="n"/>
      <c r="BQ135" s="302" t="n"/>
      <c r="BR135" s="302" t="n"/>
      <c r="BS135" s="302" t="n"/>
      <c r="BT135" s="302" t="n"/>
      <c r="BU135" s="302" t="n"/>
      <c r="BV135" s="302" t="n"/>
      <c r="BW135" s="302" t="n"/>
      <c r="BX135" s="302" t="n"/>
      <c r="BY135" s="302" t="n"/>
      <c r="BZ135" s="302" t="n"/>
      <c r="CA135" s="302" t="n"/>
      <c r="CB135" s="302" t="n"/>
      <c r="CC135" s="302" t="n"/>
      <c r="CD135" s="302" t="n"/>
      <c r="CE135" s="302" t="n"/>
      <c r="CF135" s="302" t="n"/>
      <c r="CG135" s="302" t="n"/>
      <c r="CH135" s="302" t="n"/>
      <c r="CI135" s="302" t="n"/>
      <c r="CJ135" s="302" t="n"/>
      <c r="CK135" s="302" t="n"/>
      <c r="CL135" s="302" t="n"/>
      <c r="CM135" s="302" t="n"/>
      <c r="CN135" s="302" t="n"/>
      <c r="CO135" s="302" t="n"/>
      <c r="CP135" s="302" t="n"/>
      <c r="CQ135" s="302" t="n"/>
      <c r="CR135" s="302" t="n"/>
      <c r="CS135" s="302" t="n"/>
      <c r="CT135" s="302" t="n"/>
      <c r="CU135" s="302" t="n"/>
      <c r="CV135" s="302" t="n"/>
      <c r="CW135" s="302" t="n"/>
      <c r="CX135" s="302" t="n"/>
      <c r="CY135" s="302" t="n"/>
      <c r="CZ135" s="302" t="n"/>
      <c r="DA135" s="302" t="n"/>
      <c r="DB135" s="302" t="n"/>
      <c r="DC135" s="302" t="n"/>
      <c r="DD135" s="302" t="n"/>
      <c r="DE135" s="302" t="n"/>
      <c r="DF135" s="302" t="n"/>
      <c r="DG135" s="302" t="n"/>
      <c r="DH135" s="302" t="n"/>
      <c r="DI135" s="302" t="n"/>
      <c r="DJ135" s="302" t="n"/>
      <c r="DK135" s="302" t="n"/>
      <c r="DL135" s="302" t="n"/>
      <c r="DM135" s="302" t="n"/>
      <c r="DN135" s="302" t="n"/>
      <c r="DO135" s="302" t="n"/>
      <c r="DP135" s="302" t="n"/>
      <c r="DQ135" s="302" t="n"/>
      <c r="DR135" s="302" t="n"/>
      <c r="DS135" s="302" t="n"/>
      <c r="DT135" s="302" t="n"/>
      <c r="DU135" s="302" t="n"/>
      <c r="DV135" s="302" t="n"/>
      <c r="DW135" s="302" t="n"/>
      <c r="DX135" s="302" t="n"/>
      <c r="DY135" s="302" t="n"/>
      <c r="DZ135" s="302" t="n"/>
      <c r="EA135" s="302" t="n"/>
      <c r="EB135" s="302" t="n"/>
      <c r="EC135" s="302" t="n"/>
      <c r="ED135" s="302" t="n"/>
      <c r="EE135" s="302" t="n"/>
      <c r="EF135" s="302" t="n"/>
      <c r="EG135" s="302" t="n"/>
      <c r="EH135" s="302" t="n"/>
      <c r="EI135" s="302" t="n"/>
      <c r="EJ135" s="302" t="n"/>
      <c r="EK135" s="302" t="n"/>
      <c r="EL135" s="302" t="n"/>
      <c r="EM135" s="302" t="n"/>
      <c r="EN135" s="302" t="n"/>
      <c r="EO135" s="302" t="n"/>
      <c r="EP135" s="302" t="n"/>
      <c r="EQ135" s="302" t="n"/>
      <c r="ER135" s="302" t="n"/>
      <c r="ES135" s="302" t="n"/>
      <c r="ET135" s="302" t="n"/>
      <c r="EU135" s="302" t="n"/>
      <c r="EV135" s="302" t="n"/>
      <c r="EW135" s="302" t="n"/>
      <c r="EX135" s="302" t="n"/>
      <c r="EY135" s="302" t="n"/>
      <c r="EZ135" s="302" t="n"/>
      <c r="FA135" s="302" t="n"/>
      <c r="FB135" s="302" t="n"/>
      <c r="FC135" s="302" t="n"/>
      <c r="FD135" s="302" t="n"/>
      <c r="FE135" s="302" t="n"/>
      <c r="FF135" s="302" t="n"/>
      <c r="FG135" s="302" t="n"/>
      <c r="FH135" s="302" t="n"/>
      <c r="FI135" s="302" t="n"/>
      <c r="FJ135" s="302" t="n"/>
      <c r="FK135" s="302" t="n"/>
      <c r="FL135" s="302" t="n"/>
      <c r="FM135" s="302" t="n"/>
      <c r="FN135" s="302" t="n"/>
      <c r="FO135" s="302" t="n"/>
      <c r="FP135" s="302" t="n"/>
      <c r="FQ135" s="302" t="n"/>
      <c r="FR135" s="302" t="n"/>
      <c r="FS135" s="302" t="n"/>
      <c r="FT135" s="302" t="n"/>
      <c r="FU135" s="302" t="n"/>
      <c r="FV135" s="302" t="n"/>
      <c r="FW135" s="302" t="n"/>
      <c r="FX135" s="302" t="n"/>
      <c r="FY135" s="302" t="n"/>
      <c r="FZ135" s="302" t="n"/>
      <c r="GA135" s="302" t="n"/>
      <c r="GB135" s="302" t="n"/>
      <c r="GC135" s="302" t="n"/>
      <c r="GD135" s="302" t="n"/>
      <c r="GE135" s="302" t="n"/>
      <c r="GF135" s="302" t="n"/>
      <c r="GG135" s="302" t="n"/>
      <c r="GH135" s="302" t="n"/>
      <c r="GI135" s="302" t="n"/>
      <c r="GJ135" s="302" t="n"/>
      <c r="GK135" s="302" t="n"/>
      <c r="GL135" s="302" t="n"/>
      <c r="GM135" s="302" t="n"/>
      <c r="GN135" s="302" t="n"/>
      <c r="GO135" s="302" t="n"/>
      <c r="GP135" s="302" t="n"/>
      <c r="GQ135" s="302" t="n"/>
      <c r="GR135" s="324" t="n"/>
      <c r="GS135" s="72" t="n"/>
      <c r="GT135" s="72" t="n"/>
      <c r="GU135" s="72" t="n"/>
    </row>
    <row r="136" ht="15.75" customHeight="1" s="371">
      <c r="A136" s="295">
        <f>IF(PRESUPUESTO!A164="","",PRESUPUESTO!A164)</f>
        <v/>
      </c>
      <c r="B136" s="63">
        <f>PRESUPUESTO!A142</f>
        <v/>
      </c>
      <c r="C136" s="63">
        <f>PRESUPUESTO!A159</f>
        <v/>
      </c>
      <c r="D136" s="42">
        <f>IF(PRESUPUESTO!B164="","",PRESUPUESTO!B164)</f>
        <v/>
      </c>
      <c r="E136" s="298">
        <f>IF(PRESUPUESTO!G164="",0,PRESUPUESTO!G164)</f>
        <v/>
      </c>
      <c r="F136" s="299" t="n">
        <v>46623</v>
      </c>
      <c r="G136" s="299" t="n">
        <v>46885</v>
      </c>
      <c r="H136" s="295">
        <f>IF(OR(F136="",G136=""),"",G136-F136+1)</f>
        <v/>
      </c>
      <c r="I136" s="300" t="n">
        <v>0</v>
      </c>
      <c r="J136" s="301" t="inlineStr">
        <is>
          <t>Planeado</t>
        </is>
      </c>
      <c r="K136" s="302" t="n"/>
      <c r="L136" s="302" t="n"/>
      <c r="M136" s="302" t="n"/>
      <c r="N136" s="302" t="n"/>
      <c r="O136" s="302" t="n"/>
      <c r="P136" s="302" t="n"/>
      <c r="Q136" s="302" t="n"/>
      <c r="R136" s="302" t="n"/>
      <c r="S136" s="302" t="n"/>
      <c r="T136" s="302" t="n"/>
      <c r="U136" s="302" t="n"/>
      <c r="V136" s="302" t="n"/>
      <c r="W136" s="302" t="n"/>
      <c r="X136" s="302" t="n"/>
      <c r="Y136" s="302" t="n"/>
      <c r="Z136" s="302" t="n"/>
      <c r="AA136" s="302" t="n"/>
      <c r="AB136" s="302" t="n"/>
      <c r="AC136" s="302" t="n"/>
      <c r="AD136" s="302" t="n"/>
      <c r="AE136" s="302" t="n"/>
      <c r="AF136" s="302" t="n"/>
      <c r="AG136" s="302" t="n"/>
      <c r="AH136" s="302" t="n"/>
      <c r="AI136" s="302" t="n"/>
      <c r="AJ136" s="302" t="n"/>
      <c r="AK136" s="302" t="n"/>
      <c r="AL136" s="302" t="n"/>
      <c r="AM136" s="302" t="n"/>
      <c r="AN136" s="302" t="n"/>
      <c r="AO136" s="302" t="n"/>
      <c r="AP136" s="302" t="n"/>
      <c r="AQ136" s="302" t="n"/>
      <c r="AR136" s="302" t="n"/>
      <c r="AS136" s="302" t="n"/>
      <c r="AT136" s="302" t="n"/>
      <c r="AU136" s="302" t="n"/>
      <c r="AV136" s="302" t="n"/>
      <c r="AW136" s="302" t="n"/>
      <c r="AX136" s="302" t="n"/>
      <c r="AY136" s="302" t="n"/>
      <c r="AZ136" s="302" t="n"/>
      <c r="BA136" s="302" t="n"/>
      <c r="BB136" s="302" t="n"/>
      <c r="BC136" s="302" t="n"/>
      <c r="BD136" s="302" t="n"/>
      <c r="BE136" s="302" t="n"/>
      <c r="BF136" s="302" t="n"/>
      <c r="BG136" s="302" t="n"/>
      <c r="BH136" s="302" t="n"/>
      <c r="BI136" s="302" t="n"/>
      <c r="BJ136" s="302" t="n"/>
      <c r="BK136" s="302" t="n"/>
      <c r="BL136" s="302" t="n"/>
      <c r="BM136" s="302" t="n"/>
      <c r="BN136" s="302" t="n"/>
      <c r="BO136" s="302" t="n"/>
      <c r="BP136" s="302" t="n"/>
      <c r="BQ136" s="302" t="n"/>
      <c r="BR136" s="302" t="n"/>
      <c r="BS136" s="302" t="n"/>
      <c r="BT136" s="302" t="n"/>
      <c r="BU136" s="302" t="n"/>
      <c r="BV136" s="302" t="n"/>
      <c r="BW136" s="302" t="n"/>
      <c r="BX136" s="302" t="n"/>
      <c r="BY136" s="302" t="n"/>
      <c r="BZ136" s="302" t="n"/>
      <c r="CA136" s="302" t="n"/>
      <c r="CB136" s="302" t="n"/>
      <c r="CC136" s="302" t="n"/>
      <c r="CD136" s="302" t="n"/>
      <c r="CE136" s="302" t="n"/>
      <c r="CF136" s="302" t="n"/>
      <c r="CG136" s="302" t="n"/>
      <c r="CH136" s="302" t="n"/>
      <c r="CI136" s="302" t="n"/>
      <c r="CJ136" s="302" t="n"/>
      <c r="CK136" s="302" t="n"/>
      <c r="CL136" s="302" t="n"/>
      <c r="CM136" s="302" t="n"/>
      <c r="CN136" s="302" t="n"/>
      <c r="CO136" s="302" t="n"/>
      <c r="CP136" s="302" t="n"/>
      <c r="CQ136" s="302" t="n"/>
      <c r="CR136" s="302" t="n"/>
      <c r="CS136" s="302" t="n"/>
      <c r="CT136" s="302" t="n"/>
      <c r="CU136" s="302" t="n"/>
      <c r="CV136" s="302" t="n"/>
      <c r="CW136" s="302" t="n"/>
      <c r="CX136" s="302" t="n"/>
      <c r="CY136" s="302" t="n"/>
      <c r="CZ136" s="302" t="n"/>
      <c r="DA136" s="302" t="n"/>
      <c r="DB136" s="302" t="n"/>
      <c r="DC136" s="302" t="n"/>
      <c r="DD136" s="302" t="n"/>
      <c r="DE136" s="302" t="n"/>
      <c r="DF136" s="302" t="n"/>
      <c r="DG136" s="302" t="n"/>
      <c r="DH136" s="302" t="n"/>
      <c r="DI136" s="302" t="n"/>
      <c r="DJ136" s="302" t="n"/>
      <c r="DK136" s="302" t="n"/>
      <c r="DL136" s="302" t="n"/>
      <c r="DM136" s="302" t="n"/>
      <c r="DN136" s="302" t="n"/>
      <c r="DO136" s="302" t="n"/>
      <c r="DP136" s="302" t="n"/>
      <c r="DQ136" s="302" t="n"/>
      <c r="DR136" s="302" t="n"/>
      <c r="DS136" s="302" t="n"/>
      <c r="DT136" s="302" t="n"/>
      <c r="DU136" s="302" t="n"/>
      <c r="DV136" s="302" t="n"/>
      <c r="DW136" s="302" t="n"/>
      <c r="DX136" s="302" t="n"/>
      <c r="DY136" s="302" t="n"/>
      <c r="DZ136" s="302" t="n"/>
      <c r="EA136" s="302" t="n"/>
      <c r="EB136" s="302" t="n"/>
      <c r="EC136" s="302" t="n"/>
      <c r="ED136" s="302" t="n"/>
      <c r="EE136" s="302" t="n"/>
      <c r="EF136" s="302" t="n"/>
      <c r="EG136" s="302" t="n"/>
      <c r="EH136" s="302" t="n"/>
      <c r="EI136" s="302" t="n"/>
      <c r="EJ136" s="302" t="n"/>
      <c r="EK136" s="302" t="n"/>
      <c r="EL136" s="302" t="n"/>
      <c r="EM136" s="302" t="n"/>
      <c r="EN136" s="302" t="n"/>
      <c r="EO136" s="302" t="n"/>
      <c r="EP136" s="302" t="n"/>
      <c r="EQ136" s="302" t="n"/>
      <c r="ER136" s="302" t="n"/>
      <c r="ES136" s="302" t="n"/>
      <c r="ET136" s="302" t="n"/>
      <c r="EU136" s="302" t="n"/>
      <c r="EV136" s="302" t="n"/>
      <c r="EW136" s="302" t="n"/>
      <c r="EX136" s="302" t="n"/>
      <c r="EY136" s="302" t="n"/>
      <c r="EZ136" s="302" t="n"/>
      <c r="FA136" s="302" t="n"/>
      <c r="FB136" s="302" t="n"/>
      <c r="FC136" s="302" t="n"/>
      <c r="FD136" s="302" t="n"/>
      <c r="FE136" s="302" t="n"/>
      <c r="FF136" s="302" t="n"/>
      <c r="FG136" s="302" t="n"/>
      <c r="FH136" s="302" t="n"/>
      <c r="FI136" s="302" t="n"/>
      <c r="FJ136" s="302" t="n"/>
      <c r="FK136" s="302" t="n"/>
      <c r="FL136" s="302" t="n"/>
      <c r="FM136" s="302" t="n"/>
      <c r="FN136" s="302" t="n"/>
      <c r="FO136" s="302" t="n"/>
      <c r="FP136" s="302" t="n"/>
      <c r="FQ136" s="302" t="n"/>
      <c r="FR136" s="302" t="n"/>
      <c r="FS136" s="302" t="n"/>
      <c r="FT136" s="302" t="n"/>
      <c r="FU136" s="302" t="n"/>
      <c r="FV136" s="302" t="n"/>
      <c r="FW136" s="302" t="n"/>
      <c r="FX136" s="302" t="n"/>
      <c r="FY136" s="302" t="n"/>
      <c r="FZ136" s="302" t="n"/>
      <c r="GA136" s="302" t="n"/>
      <c r="GB136" s="302" t="n"/>
      <c r="GC136" s="302" t="n"/>
      <c r="GD136" s="302" t="n"/>
      <c r="GE136" s="302" t="n"/>
      <c r="GF136" s="302" t="n"/>
      <c r="GG136" s="302" t="n"/>
      <c r="GH136" s="302" t="n"/>
      <c r="GI136" s="302" t="n"/>
      <c r="GJ136" s="302" t="n"/>
      <c r="GK136" s="302" t="n"/>
      <c r="GL136" s="302" t="n"/>
      <c r="GM136" s="302" t="n"/>
      <c r="GN136" s="302" t="n"/>
      <c r="GO136" s="302" t="n"/>
      <c r="GP136" s="302" t="n"/>
      <c r="GQ136" s="302" t="n"/>
      <c r="GR136" s="324" t="n"/>
      <c r="GS136" s="72" t="n"/>
      <c r="GT136" s="72" t="n"/>
      <c r="GU136" s="72" t="n"/>
    </row>
    <row r="137" ht="15.75" customHeight="1" s="371">
      <c r="A137" s="295">
        <f>IF(PRESUPUESTO!A165="","",PRESUPUESTO!A165)</f>
        <v/>
      </c>
      <c r="B137" s="63">
        <f>PRESUPUESTO!A142</f>
        <v/>
      </c>
      <c r="C137" s="63">
        <f>PRESUPUESTO!A159</f>
        <v/>
      </c>
      <c r="D137" s="42">
        <f>IF(PRESUPUESTO!B165="","",PRESUPUESTO!B165)</f>
        <v/>
      </c>
      <c r="E137" s="298">
        <f>IF(PRESUPUESTO!G165="",0,PRESUPUESTO!G165)</f>
        <v/>
      </c>
      <c r="F137" s="299" t="n">
        <v>46626</v>
      </c>
      <c r="G137" s="299" t="n">
        <v>46890</v>
      </c>
      <c r="H137" s="295">
        <f>IF(OR(F137="",G137=""),"",G137-F137+1)</f>
        <v/>
      </c>
      <c r="I137" s="300" t="n">
        <v>0</v>
      </c>
      <c r="J137" s="301" t="inlineStr">
        <is>
          <t>Planeado</t>
        </is>
      </c>
      <c r="K137" s="302" t="n"/>
      <c r="L137" s="302" t="n"/>
      <c r="M137" s="302" t="n"/>
      <c r="N137" s="302" t="n"/>
      <c r="O137" s="302" t="n"/>
      <c r="P137" s="302" t="n"/>
      <c r="Q137" s="302" t="n"/>
      <c r="R137" s="302" t="n"/>
      <c r="S137" s="302" t="n"/>
      <c r="T137" s="302" t="n"/>
      <c r="U137" s="302" t="n"/>
      <c r="V137" s="302" t="n"/>
      <c r="W137" s="302" t="n"/>
      <c r="X137" s="302" t="n"/>
      <c r="Y137" s="302" t="n"/>
      <c r="Z137" s="302" t="n"/>
      <c r="AA137" s="302" t="n"/>
      <c r="AB137" s="302" t="n"/>
      <c r="AC137" s="302" t="n"/>
      <c r="AD137" s="302" t="n"/>
      <c r="AE137" s="302" t="n"/>
      <c r="AF137" s="302" t="n"/>
      <c r="AG137" s="302" t="n"/>
      <c r="AH137" s="302" t="n"/>
      <c r="AI137" s="302" t="n"/>
      <c r="AJ137" s="302" t="n"/>
      <c r="AK137" s="302" t="n"/>
      <c r="AL137" s="302" t="n"/>
      <c r="AM137" s="302" t="n"/>
      <c r="AN137" s="302" t="n"/>
      <c r="AO137" s="302" t="n"/>
      <c r="AP137" s="302" t="n"/>
      <c r="AQ137" s="302" t="n"/>
      <c r="AR137" s="302" t="n"/>
      <c r="AS137" s="302" t="n"/>
      <c r="AT137" s="302" t="n"/>
      <c r="AU137" s="302" t="n"/>
      <c r="AV137" s="302" t="n"/>
      <c r="AW137" s="302" t="n"/>
      <c r="AX137" s="302" t="n"/>
      <c r="AY137" s="302" t="n"/>
      <c r="AZ137" s="302" t="n"/>
      <c r="BA137" s="302" t="n"/>
      <c r="BB137" s="302" t="n"/>
      <c r="BC137" s="302" t="n"/>
      <c r="BD137" s="302" t="n"/>
      <c r="BE137" s="302" t="n"/>
      <c r="BF137" s="302" t="n"/>
      <c r="BG137" s="302" t="n"/>
      <c r="BH137" s="302" t="n"/>
      <c r="BI137" s="302" t="n"/>
      <c r="BJ137" s="302" t="n"/>
      <c r="BK137" s="302" t="n"/>
      <c r="BL137" s="302" t="n"/>
      <c r="BM137" s="302" t="n"/>
      <c r="BN137" s="302" t="n"/>
      <c r="BO137" s="302" t="n"/>
      <c r="BP137" s="302" t="n"/>
      <c r="BQ137" s="302" t="n"/>
      <c r="BR137" s="302" t="n"/>
      <c r="BS137" s="302" t="n"/>
      <c r="BT137" s="302" t="n"/>
      <c r="BU137" s="302" t="n"/>
      <c r="BV137" s="302" t="n"/>
      <c r="BW137" s="302" t="n"/>
      <c r="BX137" s="302" t="n"/>
      <c r="BY137" s="302" t="n"/>
      <c r="BZ137" s="302" t="n"/>
      <c r="CA137" s="302" t="n"/>
      <c r="CB137" s="302" t="n"/>
      <c r="CC137" s="302" t="n"/>
      <c r="CD137" s="302" t="n"/>
      <c r="CE137" s="302" t="n"/>
      <c r="CF137" s="302" t="n"/>
      <c r="CG137" s="302" t="n"/>
      <c r="CH137" s="302" t="n"/>
      <c r="CI137" s="302" t="n"/>
      <c r="CJ137" s="302" t="n"/>
      <c r="CK137" s="302" t="n"/>
      <c r="CL137" s="302" t="n"/>
      <c r="CM137" s="302" t="n"/>
      <c r="CN137" s="302" t="n"/>
      <c r="CO137" s="302" t="n"/>
      <c r="CP137" s="302" t="n"/>
      <c r="CQ137" s="302" t="n"/>
      <c r="CR137" s="302" t="n"/>
      <c r="CS137" s="302" t="n"/>
      <c r="CT137" s="302" t="n"/>
      <c r="CU137" s="302" t="n"/>
      <c r="CV137" s="302" t="n"/>
      <c r="CW137" s="302" t="n"/>
      <c r="CX137" s="302" t="n"/>
      <c r="CY137" s="302" t="n"/>
      <c r="CZ137" s="302" t="n"/>
      <c r="DA137" s="302" t="n"/>
      <c r="DB137" s="302" t="n"/>
      <c r="DC137" s="302" t="n"/>
      <c r="DD137" s="302" t="n"/>
      <c r="DE137" s="302" t="n"/>
      <c r="DF137" s="302" t="n"/>
      <c r="DG137" s="302" t="n"/>
      <c r="DH137" s="302" t="n"/>
      <c r="DI137" s="302" t="n"/>
      <c r="DJ137" s="302" t="n"/>
      <c r="DK137" s="302" t="n"/>
      <c r="DL137" s="302" t="n"/>
      <c r="DM137" s="302" t="n"/>
      <c r="DN137" s="302" t="n"/>
      <c r="DO137" s="302" t="n"/>
      <c r="DP137" s="302" t="n"/>
      <c r="DQ137" s="302" t="n"/>
      <c r="DR137" s="302" t="n"/>
      <c r="DS137" s="302" t="n"/>
      <c r="DT137" s="302" t="n"/>
      <c r="DU137" s="302" t="n"/>
      <c r="DV137" s="302" t="n"/>
      <c r="DW137" s="302" t="n"/>
      <c r="DX137" s="302" t="n"/>
      <c r="DY137" s="302" t="n"/>
      <c r="DZ137" s="302" t="n"/>
      <c r="EA137" s="302" t="n"/>
      <c r="EB137" s="302" t="n"/>
      <c r="EC137" s="302" t="n"/>
      <c r="ED137" s="302" t="n"/>
      <c r="EE137" s="302" t="n"/>
      <c r="EF137" s="302" t="n"/>
      <c r="EG137" s="302" t="n"/>
      <c r="EH137" s="302" t="n"/>
      <c r="EI137" s="302" t="n"/>
      <c r="EJ137" s="302" t="n"/>
      <c r="EK137" s="302" t="n"/>
      <c r="EL137" s="302" t="n"/>
      <c r="EM137" s="302" t="n"/>
      <c r="EN137" s="302" t="n"/>
      <c r="EO137" s="302" t="n"/>
      <c r="EP137" s="302" t="n"/>
      <c r="EQ137" s="302" t="n"/>
      <c r="ER137" s="302" t="n"/>
      <c r="ES137" s="302" t="n"/>
      <c r="ET137" s="302" t="n"/>
      <c r="EU137" s="302" t="n"/>
      <c r="EV137" s="302" t="n"/>
      <c r="EW137" s="302" t="n"/>
      <c r="EX137" s="302" t="n"/>
      <c r="EY137" s="302" t="n"/>
      <c r="EZ137" s="302" t="n"/>
      <c r="FA137" s="302" t="n"/>
      <c r="FB137" s="302" t="n"/>
      <c r="FC137" s="302" t="n"/>
      <c r="FD137" s="302" t="n"/>
      <c r="FE137" s="302" t="n"/>
      <c r="FF137" s="302" t="n"/>
      <c r="FG137" s="302" t="n"/>
      <c r="FH137" s="302" t="n"/>
      <c r="FI137" s="302" t="n"/>
      <c r="FJ137" s="302" t="n"/>
      <c r="FK137" s="302" t="n"/>
      <c r="FL137" s="302" t="n"/>
      <c r="FM137" s="302" t="n"/>
      <c r="FN137" s="302" t="n"/>
      <c r="FO137" s="302" t="n"/>
      <c r="FP137" s="302" t="n"/>
      <c r="FQ137" s="302" t="n"/>
      <c r="FR137" s="302" t="n"/>
      <c r="FS137" s="302" t="n"/>
      <c r="FT137" s="302" t="n"/>
      <c r="FU137" s="302" t="n"/>
      <c r="FV137" s="302" t="n"/>
      <c r="FW137" s="302" t="n"/>
      <c r="FX137" s="302" t="n"/>
      <c r="FY137" s="302" t="n"/>
      <c r="FZ137" s="302" t="n"/>
      <c r="GA137" s="302" t="n"/>
      <c r="GB137" s="302" t="n"/>
      <c r="GC137" s="302" t="n"/>
      <c r="GD137" s="302" t="n"/>
      <c r="GE137" s="302" t="n"/>
      <c r="GF137" s="302" t="n"/>
      <c r="GG137" s="302" t="n"/>
      <c r="GH137" s="302" t="n"/>
      <c r="GI137" s="302" t="n"/>
      <c r="GJ137" s="302" t="n"/>
      <c r="GK137" s="302" t="n"/>
      <c r="GL137" s="302" t="n"/>
      <c r="GM137" s="302" t="n"/>
      <c r="GN137" s="302" t="n"/>
      <c r="GO137" s="302" t="n"/>
      <c r="GP137" s="302" t="n"/>
      <c r="GQ137" s="302" t="n"/>
      <c r="GR137" s="324" t="n"/>
      <c r="GS137" s="72" t="n"/>
      <c r="GT137" s="72" t="n"/>
      <c r="GU137" s="72" t="n"/>
    </row>
    <row r="138" ht="15.75" customHeight="1" s="371">
      <c r="A138" s="295">
        <f>IF(PRESUPUESTO!A166="","",PRESUPUESTO!A166)</f>
        <v/>
      </c>
      <c r="B138" s="63">
        <f>PRESUPUESTO!A142</f>
        <v/>
      </c>
      <c r="C138" s="63">
        <f>PRESUPUESTO!A159</f>
        <v/>
      </c>
      <c r="D138" s="42">
        <f>IF(PRESUPUESTO!B166="","",PRESUPUESTO!B166)</f>
        <v/>
      </c>
      <c r="E138" s="298">
        <f>IF(PRESUPUESTO!G166="",0,PRESUPUESTO!G166)</f>
        <v/>
      </c>
      <c r="F138" s="299" t="n">
        <v>46629</v>
      </c>
      <c r="G138" s="299" t="n">
        <v>46895</v>
      </c>
      <c r="H138" s="295">
        <f>IF(OR(F138="",G138=""),"",G138-F138+1)</f>
        <v/>
      </c>
      <c r="I138" s="300" t="n">
        <v>0</v>
      </c>
      <c r="J138" s="301" t="inlineStr">
        <is>
          <t>Planeado</t>
        </is>
      </c>
      <c r="K138" s="302" t="n"/>
      <c r="L138" s="302" t="n"/>
      <c r="M138" s="302" t="n"/>
      <c r="N138" s="302" t="n"/>
      <c r="O138" s="302" t="n"/>
      <c r="P138" s="302" t="n"/>
      <c r="Q138" s="302" t="n"/>
      <c r="R138" s="302" t="n"/>
      <c r="S138" s="302" t="n"/>
      <c r="T138" s="302" t="n"/>
      <c r="U138" s="302" t="n"/>
      <c r="V138" s="302" t="n"/>
      <c r="W138" s="302" t="n"/>
      <c r="X138" s="302" t="n"/>
      <c r="Y138" s="302" t="n"/>
      <c r="Z138" s="302" t="n"/>
      <c r="AA138" s="302" t="n"/>
      <c r="AB138" s="302" t="n"/>
      <c r="AC138" s="302" t="n"/>
      <c r="AD138" s="302" t="n"/>
      <c r="AE138" s="302" t="n"/>
      <c r="AF138" s="302" t="n"/>
      <c r="AG138" s="302" t="n"/>
      <c r="AH138" s="302" t="n"/>
      <c r="AI138" s="302" t="n"/>
      <c r="AJ138" s="302" t="n"/>
      <c r="AK138" s="302" t="n"/>
      <c r="AL138" s="302" t="n"/>
      <c r="AM138" s="302" t="n"/>
      <c r="AN138" s="302" t="n"/>
      <c r="AO138" s="302" t="n"/>
      <c r="AP138" s="302" t="n"/>
      <c r="AQ138" s="302" t="n"/>
      <c r="AR138" s="302" t="n"/>
      <c r="AS138" s="302" t="n"/>
      <c r="AT138" s="302" t="n"/>
      <c r="AU138" s="302" t="n"/>
      <c r="AV138" s="302" t="n"/>
      <c r="AW138" s="302" t="n"/>
      <c r="AX138" s="302" t="n"/>
      <c r="AY138" s="302" t="n"/>
      <c r="AZ138" s="302" t="n"/>
      <c r="BA138" s="302" t="n"/>
      <c r="BB138" s="302" t="n"/>
      <c r="BC138" s="302" t="n"/>
      <c r="BD138" s="302" t="n"/>
      <c r="BE138" s="302" t="n"/>
      <c r="BF138" s="302" t="n"/>
      <c r="BG138" s="302" t="n"/>
      <c r="BH138" s="302" t="n"/>
      <c r="BI138" s="302" t="n"/>
      <c r="BJ138" s="302" t="n"/>
      <c r="BK138" s="302" t="n"/>
      <c r="BL138" s="302" t="n"/>
      <c r="BM138" s="302" t="n"/>
      <c r="BN138" s="302" t="n"/>
      <c r="BO138" s="302" t="n"/>
      <c r="BP138" s="302" t="n"/>
      <c r="BQ138" s="302" t="n"/>
      <c r="BR138" s="302" t="n"/>
      <c r="BS138" s="302" t="n"/>
      <c r="BT138" s="302" t="n"/>
      <c r="BU138" s="302" t="n"/>
      <c r="BV138" s="302" t="n"/>
      <c r="BW138" s="302" t="n"/>
      <c r="BX138" s="302" t="n"/>
      <c r="BY138" s="302" t="n"/>
      <c r="BZ138" s="302" t="n"/>
      <c r="CA138" s="302" t="n"/>
      <c r="CB138" s="302" t="n"/>
      <c r="CC138" s="302" t="n"/>
      <c r="CD138" s="302" t="n"/>
      <c r="CE138" s="302" t="n"/>
      <c r="CF138" s="302" t="n"/>
      <c r="CG138" s="302" t="n"/>
      <c r="CH138" s="302" t="n"/>
      <c r="CI138" s="302" t="n"/>
      <c r="CJ138" s="302" t="n"/>
      <c r="CK138" s="302" t="n"/>
      <c r="CL138" s="302" t="n"/>
      <c r="CM138" s="302" t="n"/>
      <c r="CN138" s="302" t="n"/>
      <c r="CO138" s="302" t="n"/>
      <c r="CP138" s="302" t="n"/>
      <c r="CQ138" s="302" t="n"/>
      <c r="CR138" s="302" t="n"/>
      <c r="CS138" s="302" t="n"/>
      <c r="CT138" s="302" t="n"/>
      <c r="CU138" s="302" t="n"/>
      <c r="CV138" s="302" t="n"/>
      <c r="CW138" s="302" t="n"/>
      <c r="CX138" s="302" t="n"/>
      <c r="CY138" s="302" t="n"/>
      <c r="CZ138" s="302" t="n"/>
      <c r="DA138" s="302" t="n"/>
      <c r="DB138" s="302" t="n"/>
      <c r="DC138" s="302" t="n"/>
      <c r="DD138" s="302" t="n"/>
      <c r="DE138" s="302" t="n"/>
      <c r="DF138" s="302" t="n"/>
      <c r="DG138" s="302" t="n"/>
      <c r="DH138" s="302" t="n"/>
      <c r="DI138" s="302" t="n"/>
      <c r="DJ138" s="302" t="n"/>
      <c r="DK138" s="302" t="n"/>
      <c r="DL138" s="302" t="n"/>
      <c r="DM138" s="302" t="n"/>
      <c r="DN138" s="302" t="n"/>
      <c r="DO138" s="302" t="n"/>
      <c r="DP138" s="302" t="n"/>
      <c r="DQ138" s="302" t="n"/>
      <c r="DR138" s="302" t="n"/>
      <c r="DS138" s="302" t="n"/>
      <c r="DT138" s="302" t="n"/>
      <c r="DU138" s="302" t="n"/>
      <c r="DV138" s="302" t="n"/>
      <c r="DW138" s="302" t="n"/>
      <c r="DX138" s="302" t="n"/>
      <c r="DY138" s="302" t="n"/>
      <c r="DZ138" s="302" t="n"/>
      <c r="EA138" s="302" t="n"/>
      <c r="EB138" s="302" t="n"/>
      <c r="EC138" s="302" t="n"/>
      <c r="ED138" s="302" t="n"/>
      <c r="EE138" s="302" t="n"/>
      <c r="EF138" s="302" t="n"/>
      <c r="EG138" s="302" t="n"/>
      <c r="EH138" s="302" t="n"/>
      <c r="EI138" s="302" t="n"/>
      <c r="EJ138" s="302" t="n"/>
      <c r="EK138" s="302" t="n"/>
      <c r="EL138" s="302" t="n"/>
      <c r="EM138" s="302" t="n"/>
      <c r="EN138" s="302" t="n"/>
      <c r="EO138" s="302" t="n"/>
      <c r="EP138" s="302" t="n"/>
      <c r="EQ138" s="302" t="n"/>
      <c r="ER138" s="302" t="n"/>
      <c r="ES138" s="302" t="n"/>
      <c r="ET138" s="302" t="n"/>
      <c r="EU138" s="302" t="n"/>
      <c r="EV138" s="302" t="n"/>
      <c r="EW138" s="302" t="n"/>
      <c r="EX138" s="302" t="n"/>
      <c r="EY138" s="302" t="n"/>
      <c r="EZ138" s="302" t="n"/>
      <c r="FA138" s="302" t="n"/>
      <c r="FB138" s="302" t="n"/>
      <c r="FC138" s="302" t="n"/>
      <c r="FD138" s="302" t="n"/>
      <c r="FE138" s="302" t="n"/>
      <c r="FF138" s="302" t="n"/>
      <c r="FG138" s="302" t="n"/>
      <c r="FH138" s="302" t="n"/>
      <c r="FI138" s="302" t="n"/>
      <c r="FJ138" s="302" t="n"/>
      <c r="FK138" s="302" t="n"/>
      <c r="FL138" s="302" t="n"/>
      <c r="FM138" s="302" t="n"/>
      <c r="FN138" s="302" t="n"/>
      <c r="FO138" s="302" t="n"/>
      <c r="FP138" s="302" t="n"/>
      <c r="FQ138" s="302" t="n"/>
      <c r="FR138" s="302" t="n"/>
      <c r="FS138" s="302" t="n"/>
      <c r="FT138" s="302" t="n"/>
      <c r="FU138" s="302" t="n"/>
      <c r="FV138" s="302" t="n"/>
      <c r="FW138" s="302" t="n"/>
      <c r="FX138" s="302" t="n"/>
      <c r="FY138" s="302" t="n"/>
      <c r="FZ138" s="302" t="n"/>
      <c r="GA138" s="302" t="n"/>
      <c r="GB138" s="302" t="n"/>
      <c r="GC138" s="302" t="n"/>
      <c r="GD138" s="302" t="n"/>
      <c r="GE138" s="302" t="n"/>
      <c r="GF138" s="302" t="n"/>
      <c r="GG138" s="302" t="n"/>
      <c r="GH138" s="302" t="n"/>
      <c r="GI138" s="302" t="n"/>
      <c r="GJ138" s="302" t="n"/>
      <c r="GK138" s="302" t="n"/>
      <c r="GL138" s="302" t="n"/>
      <c r="GM138" s="302" t="n"/>
      <c r="GN138" s="302" t="n"/>
      <c r="GO138" s="302" t="n"/>
      <c r="GP138" s="302" t="n"/>
      <c r="GQ138" s="302" t="n"/>
      <c r="GR138" s="324" t="n"/>
      <c r="GS138" s="72" t="n"/>
      <c r="GT138" s="72" t="n"/>
      <c r="GU138" s="72" t="n"/>
    </row>
    <row r="139" ht="15.75" customHeight="1" s="371">
      <c r="A139" s="295">
        <f>IF(PRESUPUESTO!A167="","",PRESUPUESTO!A167)</f>
        <v/>
      </c>
      <c r="B139" s="63">
        <f>PRESUPUESTO!A142</f>
        <v/>
      </c>
      <c r="C139" s="63">
        <f>PRESUPUESTO!A159</f>
        <v/>
      </c>
      <c r="D139" s="42">
        <f>IF(PRESUPUESTO!B167="","",PRESUPUESTO!B167)</f>
        <v/>
      </c>
      <c r="E139" s="298">
        <f>IF(PRESUPUESTO!G167="",0,PRESUPUESTO!G167)</f>
        <v/>
      </c>
      <c r="F139" s="299" t="n">
        <v>46632</v>
      </c>
      <c r="G139" s="299" t="n">
        <v>46900</v>
      </c>
      <c r="H139" s="295">
        <f>IF(OR(F139="",G139=""),"",G139-F139+1)</f>
        <v/>
      </c>
      <c r="I139" s="300" t="n">
        <v>0</v>
      </c>
      <c r="J139" s="301" t="inlineStr">
        <is>
          <t>Planeado</t>
        </is>
      </c>
      <c r="K139" s="302" t="n"/>
      <c r="L139" s="302" t="n"/>
      <c r="M139" s="302" t="n"/>
      <c r="N139" s="302" t="n"/>
      <c r="O139" s="302" t="n"/>
      <c r="P139" s="302" t="n"/>
      <c r="Q139" s="302" t="n"/>
      <c r="R139" s="302" t="n"/>
      <c r="S139" s="302" t="n"/>
      <c r="T139" s="302" t="n"/>
      <c r="U139" s="302" t="n"/>
      <c r="V139" s="302" t="n"/>
      <c r="W139" s="302" t="n"/>
      <c r="X139" s="302" t="n"/>
      <c r="Y139" s="302" t="n"/>
      <c r="Z139" s="302" t="n"/>
      <c r="AA139" s="302" t="n"/>
      <c r="AB139" s="302" t="n"/>
      <c r="AC139" s="302" t="n"/>
      <c r="AD139" s="302" t="n"/>
      <c r="AE139" s="302" t="n"/>
      <c r="AF139" s="302" t="n"/>
      <c r="AG139" s="302" t="n"/>
      <c r="AH139" s="302" t="n"/>
      <c r="AI139" s="302" t="n"/>
      <c r="AJ139" s="302" t="n"/>
      <c r="AK139" s="302" t="n"/>
      <c r="AL139" s="302" t="n"/>
      <c r="AM139" s="302" t="n"/>
      <c r="AN139" s="302" t="n"/>
      <c r="AO139" s="302" t="n"/>
      <c r="AP139" s="302" t="n"/>
      <c r="AQ139" s="302" t="n"/>
      <c r="AR139" s="302" t="n"/>
      <c r="AS139" s="302" t="n"/>
      <c r="AT139" s="302" t="n"/>
      <c r="AU139" s="302" t="n"/>
      <c r="AV139" s="302" t="n"/>
      <c r="AW139" s="302" t="n"/>
      <c r="AX139" s="302" t="n"/>
      <c r="AY139" s="302" t="n"/>
      <c r="AZ139" s="302" t="n"/>
      <c r="BA139" s="302" t="n"/>
      <c r="BB139" s="302" t="n"/>
      <c r="BC139" s="302" t="n"/>
      <c r="BD139" s="302" t="n"/>
      <c r="BE139" s="302" t="n"/>
      <c r="BF139" s="302" t="n"/>
      <c r="BG139" s="302" t="n"/>
      <c r="BH139" s="302" t="n"/>
      <c r="BI139" s="302" t="n"/>
      <c r="BJ139" s="302" t="n"/>
      <c r="BK139" s="302" t="n"/>
      <c r="BL139" s="302" t="n"/>
      <c r="BM139" s="302" t="n"/>
      <c r="BN139" s="302" t="n"/>
      <c r="BO139" s="302" t="n"/>
      <c r="BP139" s="302" t="n"/>
      <c r="BQ139" s="302" t="n"/>
      <c r="BR139" s="302" t="n"/>
      <c r="BS139" s="302" t="n"/>
      <c r="BT139" s="302" t="n"/>
      <c r="BU139" s="302" t="n"/>
      <c r="BV139" s="302" t="n"/>
      <c r="BW139" s="302" t="n"/>
      <c r="BX139" s="302" t="n"/>
      <c r="BY139" s="302" t="n"/>
      <c r="BZ139" s="302" t="n"/>
      <c r="CA139" s="302" t="n"/>
      <c r="CB139" s="302" t="n"/>
      <c r="CC139" s="302" t="n"/>
      <c r="CD139" s="302" t="n"/>
      <c r="CE139" s="302" t="n"/>
      <c r="CF139" s="302" t="n"/>
      <c r="CG139" s="302" t="n"/>
      <c r="CH139" s="302" t="n"/>
      <c r="CI139" s="302" t="n"/>
      <c r="CJ139" s="302" t="n"/>
      <c r="CK139" s="302" t="n"/>
      <c r="CL139" s="302" t="n"/>
      <c r="CM139" s="302" t="n"/>
      <c r="CN139" s="302" t="n"/>
      <c r="CO139" s="302" t="n"/>
      <c r="CP139" s="302" t="n"/>
      <c r="CQ139" s="302" t="n"/>
      <c r="CR139" s="302" t="n"/>
      <c r="CS139" s="302" t="n"/>
      <c r="CT139" s="302" t="n"/>
      <c r="CU139" s="302" t="n"/>
      <c r="CV139" s="302" t="n"/>
      <c r="CW139" s="302" t="n"/>
      <c r="CX139" s="302" t="n"/>
      <c r="CY139" s="302" t="n"/>
      <c r="CZ139" s="302" t="n"/>
      <c r="DA139" s="302" t="n"/>
      <c r="DB139" s="302" t="n"/>
      <c r="DC139" s="302" t="n"/>
      <c r="DD139" s="302" t="n"/>
      <c r="DE139" s="302" t="n"/>
      <c r="DF139" s="302" t="n"/>
      <c r="DG139" s="302" t="n"/>
      <c r="DH139" s="302" t="n"/>
      <c r="DI139" s="302" t="n"/>
      <c r="DJ139" s="302" t="n"/>
      <c r="DK139" s="302" t="n"/>
      <c r="DL139" s="302" t="n"/>
      <c r="DM139" s="302" t="n"/>
      <c r="DN139" s="302" t="n"/>
      <c r="DO139" s="302" t="n"/>
      <c r="DP139" s="302" t="n"/>
      <c r="DQ139" s="302" t="n"/>
      <c r="DR139" s="302" t="n"/>
      <c r="DS139" s="302" t="n"/>
      <c r="DT139" s="302" t="n"/>
      <c r="DU139" s="302" t="n"/>
      <c r="DV139" s="302" t="n"/>
      <c r="DW139" s="302" t="n"/>
      <c r="DX139" s="302" t="n"/>
      <c r="DY139" s="302" t="n"/>
      <c r="DZ139" s="302" t="n"/>
      <c r="EA139" s="302" t="n"/>
      <c r="EB139" s="302" t="n"/>
      <c r="EC139" s="302" t="n"/>
      <c r="ED139" s="302" t="n"/>
      <c r="EE139" s="302" t="n"/>
      <c r="EF139" s="302" t="n"/>
      <c r="EG139" s="302" t="n"/>
      <c r="EH139" s="302" t="n"/>
      <c r="EI139" s="302" t="n"/>
      <c r="EJ139" s="302" t="n"/>
      <c r="EK139" s="302" t="n"/>
      <c r="EL139" s="302" t="n"/>
      <c r="EM139" s="302" t="n"/>
      <c r="EN139" s="302" t="n"/>
      <c r="EO139" s="302" t="n"/>
      <c r="EP139" s="302" t="n"/>
      <c r="EQ139" s="302" t="n"/>
      <c r="ER139" s="302" t="n"/>
      <c r="ES139" s="302" t="n"/>
      <c r="ET139" s="302" t="n"/>
      <c r="EU139" s="302" t="n"/>
      <c r="EV139" s="302" t="n"/>
      <c r="EW139" s="302" t="n"/>
      <c r="EX139" s="302" t="n"/>
      <c r="EY139" s="302" t="n"/>
      <c r="EZ139" s="302" t="n"/>
      <c r="FA139" s="302" t="n"/>
      <c r="FB139" s="302" t="n"/>
      <c r="FC139" s="302" t="n"/>
      <c r="FD139" s="302" t="n"/>
      <c r="FE139" s="302" t="n"/>
      <c r="FF139" s="302" t="n"/>
      <c r="FG139" s="302" t="n"/>
      <c r="FH139" s="302" t="n"/>
      <c r="FI139" s="302" t="n"/>
      <c r="FJ139" s="302" t="n"/>
      <c r="FK139" s="302" t="n"/>
      <c r="FL139" s="302" t="n"/>
      <c r="FM139" s="302" t="n"/>
      <c r="FN139" s="302" t="n"/>
      <c r="FO139" s="302" t="n"/>
      <c r="FP139" s="302" t="n"/>
      <c r="FQ139" s="302" t="n"/>
      <c r="FR139" s="302" t="n"/>
      <c r="FS139" s="302" t="n"/>
      <c r="FT139" s="302" t="n"/>
      <c r="FU139" s="302" t="n"/>
      <c r="FV139" s="302" t="n"/>
      <c r="FW139" s="302" t="n"/>
      <c r="FX139" s="302" t="n"/>
      <c r="FY139" s="302" t="n"/>
      <c r="FZ139" s="302" t="n"/>
      <c r="GA139" s="302" t="n"/>
      <c r="GB139" s="302" t="n"/>
      <c r="GC139" s="302" t="n"/>
      <c r="GD139" s="302" t="n"/>
      <c r="GE139" s="302" t="n"/>
      <c r="GF139" s="302" t="n"/>
      <c r="GG139" s="302" t="n"/>
      <c r="GH139" s="302" t="n"/>
      <c r="GI139" s="302" t="n"/>
      <c r="GJ139" s="302" t="n"/>
      <c r="GK139" s="302" t="n"/>
      <c r="GL139" s="302" t="n"/>
      <c r="GM139" s="302" t="n"/>
      <c r="GN139" s="302" t="n"/>
      <c r="GO139" s="302" t="n"/>
      <c r="GP139" s="302" t="n"/>
      <c r="GQ139" s="302" t="n"/>
      <c r="GR139" s="324" t="n"/>
      <c r="GS139" s="72" t="n"/>
      <c r="GT139" s="72" t="n"/>
      <c r="GU139" s="72" t="n"/>
    </row>
    <row r="140" ht="15.75" customHeight="1" s="371">
      <c r="A140" s="295">
        <f>IF(PRESUPUESTO!A168="","",PRESUPUESTO!A168)</f>
        <v/>
      </c>
      <c r="B140" s="63">
        <f>PRESUPUESTO!A142</f>
        <v/>
      </c>
      <c r="C140" s="63">
        <f>PRESUPUESTO!A159</f>
        <v/>
      </c>
      <c r="D140" s="42">
        <f>IF(PRESUPUESTO!B168="","",PRESUPUESTO!B168)</f>
        <v/>
      </c>
      <c r="E140" s="298">
        <f>IF(PRESUPUESTO!G168="",0,PRESUPUESTO!G168)</f>
        <v/>
      </c>
      <c r="F140" s="299" t="n">
        <v>46635</v>
      </c>
      <c r="G140" s="299" t="n">
        <v>46905</v>
      </c>
      <c r="H140" s="295">
        <f>IF(OR(F140="",G140=""),"",G140-F140+1)</f>
        <v/>
      </c>
      <c r="I140" s="300" t="n">
        <v>0</v>
      </c>
      <c r="J140" s="301" t="inlineStr">
        <is>
          <t>Planeado</t>
        </is>
      </c>
      <c r="K140" s="302" t="n"/>
      <c r="L140" s="302" t="n"/>
      <c r="M140" s="302" t="n"/>
      <c r="N140" s="302" t="n"/>
      <c r="O140" s="302" t="n"/>
      <c r="P140" s="302" t="n"/>
      <c r="Q140" s="302" t="n"/>
      <c r="R140" s="302" t="n"/>
      <c r="S140" s="302" t="n"/>
      <c r="T140" s="302" t="n"/>
      <c r="U140" s="302" t="n"/>
      <c r="V140" s="302" t="n"/>
      <c r="W140" s="302" t="n"/>
      <c r="X140" s="302" t="n"/>
      <c r="Y140" s="302" t="n"/>
      <c r="Z140" s="302" t="n"/>
      <c r="AA140" s="302" t="n"/>
      <c r="AB140" s="302" t="n"/>
      <c r="AC140" s="302" t="n"/>
      <c r="AD140" s="302" t="n"/>
      <c r="AE140" s="302" t="n"/>
      <c r="AF140" s="302" t="n"/>
      <c r="AG140" s="302" t="n"/>
      <c r="AH140" s="302" t="n"/>
      <c r="AI140" s="302" t="n"/>
      <c r="AJ140" s="302" t="n"/>
      <c r="AK140" s="302" t="n"/>
      <c r="AL140" s="302" t="n"/>
      <c r="AM140" s="302" t="n"/>
      <c r="AN140" s="302" t="n"/>
      <c r="AO140" s="302" t="n"/>
      <c r="AP140" s="302" t="n"/>
      <c r="AQ140" s="302" t="n"/>
      <c r="AR140" s="302" t="n"/>
      <c r="AS140" s="302" t="n"/>
      <c r="AT140" s="302" t="n"/>
      <c r="AU140" s="302" t="n"/>
      <c r="AV140" s="302" t="n"/>
      <c r="AW140" s="302" t="n"/>
      <c r="AX140" s="302" t="n"/>
      <c r="AY140" s="302" t="n"/>
      <c r="AZ140" s="302" t="n"/>
      <c r="BA140" s="302" t="n"/>
      <c r="BB140" s="302" t="n"/>
      <c r="BC140" s="302" t="n"/>
      <c r="BD140" s="302" t="n"/>
      <c r="BE140" s="302" t="n"/>
      <c r="BF140" s="302" t="n"/>
      <c r="BG140" s="302" t="n"/>
      <c r="BH140" s="302" t="n"/>
      <c r="BI140" s="302" t="n"/>
      <c r="BJ140" s="302" t="n"/>
      <c r="BK140" s="302" t="n"/>
      <c r="BL140" s="302" t="n"/>
      <c r="BM140" s="302" t="n"/>
      <c r="BN140" s="302" t="n"/>
      <c r="BO140" s="302" t="n"/>
      <c r="BP140" s="302" t="n"/>
      <c r="BQ140" s="302" t="n"/>
      <c r="BR140" s="302" t="n"/>
      <c r="BS140" s="302" t="n"/>
      <c r="BT140" s="302" t="n"/>
      <c r="BU140" s="302" t="n"/>
      <c r="BV140" s="302" t="n"/>
      <c r="BW140" s="302" t="n"/>
      <c r="BX140" s="302" t="n"/>
      <c r="BY140" s="302" t="n"/>
      <c r="BZ140" s="302" t="n"/>
      <c r="CA140" s="302" t="n"/>
      <c r="CB140" s="302" t="n"/>
      <c r="CC140" s="302" t="n"/>
      <c r="CD140" s="302" t="n"/>
      <c r="CE140" s="302" t="n"/>
      <c r="CF140" s="302" t="n"/>
      <c r="CG140" s="302" t="n"/>
      <c r="CH140" s="302" t="n"/>
      <c r="CI140" s="302" t="n"/>
      <c r="CJ140" s="302" t="n"/>
      <c r="CK140" s="302" t="n"/>
      <c r="CL140" s="302" t="n"/>
      <c r="CM140" s="302" t="n"/>
      <c r="CN140" s="302" t="n"/>
      <c r="CO140" s="302" t="n"/>
      <c r="CP140" s="302" t="n"/>
      <c r="CQ140" s="302" t="n"/>
      <c r="CR140" s="302" t="n"/>
      <c r="CS140" s="302" t="n"/>
      <c r="CT140" s="302" t="n"/>
      <c r="CU140" s="302" t="n"/>
      <c r="CV140" s="302" t="n"/>
      <c r="CW140" s="302" t="n"/>
      <c r="CX140" s="302" t="n"/>
      <c r="CY140" s="302" t="n"/>
      <c r="CZ140" s="302" t="n"/>
      <c r="DA140" s="302" t="n"/>
      <c r="DB140" s="302" t="n"/>
      <c r="DC140" s="302" t="n"/>
      <c r="DD140" s="302" t="n"/>
      <c r="DE140" s="302" t="n"/>
      <c r="DF140" s="302" t="n"/>
      <c r="DG140" s="302" t="n"/>
      <c r="DH140" s="302" t="n"/>
      <c r="DI140" s="302" t="n"/>
      <c r="DJ140" s="302" t="n"/>
      <c r="DK140" s="302" t="n"/>
      <c r="DL140" s="302" t="n"/>
      <c r="DM140" s="302" t="n"/>
      <c r="DN140" s="302" t="n"/>
      <c r="DO140" s="302" t="n"/>
      <c r="DP140" s="302" t="n"/>
      <c r="DQ140" s="302" t="n"/>
      <c r="DR140" s="302" t="n"/>
      <c r="DS140" s="302" t="n"/>
      <c r="DT140" s="302" t="n"/>
      <c r="DU140" s="302" t="n"/>
      <c r="DV140" s="302" t="n"/>
      <c r="DW140" s="302" t="n"/>
      <c r="DX140" s="302" t="n"/>
      <c r="DY140" s="302" t="n"/>
      <c r="DZ140" s="302" t="n"/>
      <c r="EA140" s="302" t="n"/>
      <c r="EB140" s="302" t="n"/>
      <c r="EC140" s="302" t="n"/>
      <c r="ED140" s="302" t="n"/>
      <c r="EE140" s="302" t="n"/>
      <c r="EF140" s="302" t="n"/>
      <c r="EG140" s="302" t="n"/>
      <c r="EH140" s="302" t="n"/>
      <c r="EI140" s="302" t="n"/>
      <c r="EJ140" s="302" t="n"/>
      <c r="EK140" s="302" t="n"/>
      <c r="EL140" s="302" t="n"/>
      <c r="EM140" s="302" t="n"/>
      <c r="EN140" s="302" t="n"/>
      <c r="EO140" s="302" t="n"/>
      <c r="EP140" s="302" t="n"/>
      <c r="EQ140" s="302" t="n"/>
      <c r="ER140" s="302" t="n"/>
      <c r="ES140" s="302" t="n"/>
      <c r="ET140" s="302" t="n"/>
      <c r="EU140" s="302" t="n"/>
      <c r="EV140" s="302" t="n"/>
      <c r="EW140" s="302" t="n"/>
      <c r="EX140" s="302" t="n"/>
      <c r="EY140" s="302" t="n"/>
      <c r="EZ140" s="302" t="n"/>
      <c r="FA140" s="302" t="n"/>
      <c r="FB140" s="302" t="n"/>
      <c r="FC140" s="302" t="n"/>
      <c r="FD140" s="302" t="n"/>
      <c r="FE140" s="302" t="n"/>
      <c r="FF140" s="302" t="n"/>
      <c r="FG140" s="302" t="n"/>
      <c r="FH140" s="302" t="n"/>
      <c r="FI140" s="302" t="n"/>
      <c r="FJ140" s="302" t="n"/>
      <c r="FK140" s="302" t="n"/>
      <c r="FL140" s="302" t="n"/>
      <c r="FM140" s="302" t="n"/>
      <c r="FN140" s="302" t="n"/>
      <c r="FO140" s="302" t="n"/>
      <c r="FP140" s="302" t="n"/>
      <c r="FQ140" s="302" t="n"/>
      <c r="FR140" s="302" t="n"/>
      <c r="FS140" s="302" t="n"/>
      <c r="FT140" s="302" t="n"/>
      <c r="FU140" s="302" t="n"/>
      <c r="FV140" s="302" t="n"/>
      <c r="FW140" s="302" t="n"/>
      <c r="FX140" s="302" t="n"/>
      <c r="FY140" s="302" t="n"/>
      <c r="FZ140" s="302" t="n"/>
      <c r="GA140" s="302" t="n"/>
      <c r="GB140" s="302" t="n"/>
      <c r="GC140" s="302" t="n"/>
      <c r="GD140" s="302" t="n"/>
      <c r="GE140" s="302" t="n"/>
      <c r="GF140" s="302" t="n"/>
      <c r="GG140" s="302" t="n"/>
      <c r="GH140" s="302" t="n"/>
      <c r="GI140" s="302" t="n"/>
      <c r="GJ140" s="302" t="n"/>
      <c r="GK140" s="302" t="n"/>
      <c r="GL140" s="302" t="n"/>
      <c r="GM140" s="302" t="n"/>
      <c r="GN140" s="302" t="n"/>
      <c r="GO140" s="302" t="n"/>
      <c r="GP140" s="302" t="n"/>
      <c r="GQ140" s="302" t="n"/>
      <c r="GR140" s="324" t="n"/>
      <c r="GS140" s="72" t="n"/>
      <c r="GT140" s="72" t="n"/>
      <c r="GU140" s="72" t="n"/>
    </row>
    <row r="141" ht="15.75" customHeight="1" s="371">
      <c r="A141" s="295">
        <f>IF(PRESUPUESTO!A169="","",PRESUPUESTO!A169)</f>
        <v/>
      </c>
      <c r="B141" s="63">
        <f>PRESUPUESTO!A142</f>
        <v/>
      </c>
      <c r="C141" s="297">
        <f>PRESUPUESTO!A159</f>
        <v/>
      </c>
      <c r="D141" s="42">
        <f>IF(PRESUPUESTO!B169="","",PRESUPUESTO!B169)</f>
        <v/>
      </c>
      <c r="E141" s="298">
        <f>IF(PRESUPUESTO!G169="",0,PRESUPUESTO!G169)</f>
        <v/>
      </c>
      <c r="F141" s="299" t="n">
        <v>46638</v>
      </c>
      <c r="G141" s="299" t="n">
        <v>46910</v>
      </c>
      <c r="H141" s="295">
        <f>IF(OR(F141="",G141=""),"",G141-F141+1)</f>
        <v/>
      </c>
      <c r="I141" s="300" t="n">
        <v>0</v>
      </c>
      <c r="J141" s="301" t="inlineStr">
        <is>
          <t>Planeado</t>
        </is>
      </c>
      <c r="K141" s="302" t="n"/>
      <c r="L141" s="302" t="n"/>
      <c r="M141" s="302" t="n"/>
      <c r="N141" s="302" t="n"/>
      <c r="O141" s="302" t="n"/>
      <c r="P141" s="302" t="n"/>
      <c r="Q141" s="302" t="n"/>
      <c r="R141" s="302" t="n"/>
      <c r="S141" s="302" t="n"/>
      <c r="T141" s="302" t="n"/>
      <c r="U141" s="302" t="n"/>
      <c r="V141" s="302" t="n"/>
      <c r="W141" s="302" t="n"/>
      <c r="X141" s="302" t="n"/>
      <c r="Y141" s="302" t="n"/>
      <c r="Z141" s="302" t="n"/>
      <c r="AA141" s="302" t="n"/>
      <c r="AB141" s="302" t="n"/>
      <c r="AC141" s="302" t="n"/>
      <c r="AD141" s="302" t="n"/>
      <c r="AE141" s="302" t="n"/>
      <c r="AF141" s="302" t="n"/>
      <c r="AG141" s="302" t="n"/>
      <c r="AH141" s="302" t="n"/>
      <c r="AI141" s="302" t="n"/>
      <c r="AJ141" s="302" t="n"/>
      <c r="AK141" s="302" t="n"/>
      <c r="AL141" s="302" t="n"/>
      <c r="AM141" s="302" t="n"/>
      <c r="AN141" s="302" t="n"/>
      <c r="AO141" s="302" t="n"/>
      <c r="AP141" s="302" t="n"/>
      <c r="AQ141" s="302" t="n"/>
      <c r="AR141" s="302" t="n"/>
      <c r="AS141" s="302" t="n"/>
      <c r="AT141" s="302" t="n"/>
      <c r="AU141" s="302" t="n"/>
      <c r="AV141" s="302" t="n"/>
      <c r="AW141" s="302" t="n"/>
      <c r="AX141" s="302" t="n"/>
      <c r="AY141" s="302" t="n"/>
      <c r="AZ141" s="302" t="n"/>
      <c r="BA141" s="302" t="n"/>
      <c r="BB141" s="302" t="n"/>
      <c r="BC141" s="302" t="n"/>
      <c r="BD141" s="302" t="n"/>
      <c r="BE141" s="302" t="n"/>
      <c r="BF141" s="302" t="n"/>
      <c r="BG141" s="302" t="n"/>
      <c r="BH141" s="302" t="n"/>
      <c r="BI141" s="302" t="n"/>
      <c r="BJ141" s="302" t="n"/>
      <c r="BK141" s="302" t="n"/>
      <c r="BL141" s="302" t="n"/>
      <c r="BM141" s="302" t="n"/>
      <c r="BN141" s="302" t="n"/>
      <c r="BO141" s="302" t="n"/>
      <c r="BP141" s="302" t="n"/>
      <c r="BQ141" s="302" t="n"/>
      <c r="BR141" s="302" t="n"/>
      <c r="BS141" s="302" t="n"/>
      <c r="BT141" s="302" t="n"/>
      <c r="BU141" s="302" t="n"/>
      <c r="BV141" s="302" t="n"/>
      <c r="BW141" s="302" t="n"/>
      <c r="BX141" s="302" t="n"/>
      <c r="BY141" s="302" t="n"/>
      <c r="BZ141" s="302" t="n"/>
      <c r="CA141" s="302" t="n"/>
      <c r="CB141" s="302" t="n"/>
      <c r="CC141" s="302" t="n"/>
      <c r="CD141" s="302" t="n"/>
      <c r="CE141" s="302" t="n"/>
      <c r="CF141" s="302" t="n"/>
      <c r="CG141" s="302" t="n"/>
      <c r="CH141" s="302" t="n"/>
      <c r="CI141" s="302" t="n"/>
      <c r="CJ141" s="302" t="n"/>
      <c r="CK141" s="302" t="n"/>
      <c r="CL141" s="302" t="n"/>
      <c r="CM141" s="302" t="n"/>
      <c r="CN141" s="302" t="n"/>
      <c r="CO141" s="302" t="n"/>
      <c r="CP141" s="302" t="n"/>
      <c r="CQ141" s="302" t="n"/>
      <c r="CR141" s="302" t="n"/>
      <c r="CS141" s="302" t="n"/>
      <c r="CT141" s="302" t="n"/>
      <c r="CU141" s="302" t="n"/>
      <c r="CV141" s="302" t="n"/>
      <c r="CW141" s="302" t="n"/>
      <c r="CX141" s="302" t="n"/>
      <c r="CY141" s="302" t="n"/>
      <c r="CZ141" s="302" t="n"/>
      <c r="DA141" s="302" t="n"/>
      <c r="DB141" s="302" t="n"/>
      <c r="DC141" s="302" t="n"/>
      <c r="DD141" s="302" t="n"/>
      <c r="DE141" s="302" t="n"/>
      <c r="DF141" s="302" t="n"/>
      <c r="DG141" s="302" t="n"/>
      <c r="DH141" s="302" t="n"/>
      <c r="DI141" s="302" t="n"/>
      <c r="DJ141" s="302" t="n"/>
      <c r="DK141" s="302" t="n"/>
      <c r="DL141" s="302" t="n"/>
      <c r="DM141" s="302" t="n"/>
      <c r="DN141" s="302" t="n"/>
      <c r="DO141" s="302" t="n"/>
      <c r="DP141" s="302" t="n"/>
      <c r="DQ141" s="302" t="n"/>
      <c r="DR141" s="302" t="n"/>
      <c r="DS141" s="302" t="n"/>
      <c r="DT141" s="302" t="n"/>
      <c r="DU141" s="302" t="n"/>
      <c r="DV141" s="302" t="n"/>
      <c r="DW141" s="302" t="n"/>
      <c r="DX141" s="302" t="n"/>
      <c r="DY141" s="302" t="n"/>
      <c r="DZ141" s="302" t="n"/>
      <c r="EA141" s="302" t="n"/>
      <c r="EB141" s="302" t="n"/>
      <c r="EC141" s="302" t="n"/>
      <c r="ED141" s="302" t="n"/>
      <c r="EE141" s="302" t="n"/>
      <c r="EF141" s="302" t="n"/>
      <c r="EG141" s="302" t="n"/>
      <c r="EH141" s="302" t="n"/>
      <c r="EI141" s="302" t="n"/>
      <c r="EJ141" s="302" t="n"/>
      <c r="EK141" s="302" t="n"/>
      <c r="EL141" s="302" t="n"/>
      <c r="EM141" s="302" t="n"/>
      <c r="EN141" s="302" t="n"/>
      <c r="EO141" s="302" t="n"/>
      <c r="EP141" s="302" t="n"/>
      <c r="EQ141" s="302" t="n"/>
      <c r="ER141" s="302" t="n"/>
      <c r="ES141" s="302" t="n"/>
      <c r="ET141" s="302" t="n"/>
      <c r="EU141" s="302" t="n"/>
      <c r="EV141" s="302" t="n"/>
      <c r="EW141" s="302" t="n"/>
      <c r="EX141" s="302" t="n"/>
      <c r="EY141" s="302" t="n"/>
      <c r="EZ141" s="302" t="n"/>
      <c r="FA141" s="302" t="n"/>
      <c r="FB141" s="302" t="n"/>
      <c r="FC141" s="302" t="n"/>
      <c r="FD141" s="302" t="n"/>
      <c r="FE141" s="302" t="n"/>
      <c r="FF141" s="302" t="n"/>
      <c r="FG141" s="302" t="n"/>
      <c r="FH141" s="302" t="n"/>
      <c r="FI141" s="302" t="n"/>
      <c r="FJ141" s="302" t="n"/>
      <c r="FK141" s="302" t="n"/>
      <c r="FL141" s="302" t="n"/>
      <c r="FM141" s="302" t="n"/>
      <c r="FN141" s="302" t="n"/>
      <c r="FO141" s="302" t="n"/>
      <c r="FP141" s="302" t="n"/>
      <c r="FQ141" s="302" t="n"/>
      <c r="FR141" s="302" t="n"/>
      <c r="FS141" s="302" t="n"/>
      <c r="FT141" s="302" t="n"/>
      <c r="FU141" s="302" t="n"/>
      <c r="FV141" s="302" t="n"/>
      <c r="FW141" s="302" t="n"/>
      <c r="FX141" s="302" t="n"/>
      <c r="FY141" s="302" t="n"/>
      <c r="FZ141" s="302" t="n"/>
      <c r="GA141" s="302" t="n"/>
      <c r="GB141" s="302" t="n"/>
      <c r="GC141" s="302" t="n"/>
      <c r="GD141" s="302" t="n"/>
      <c r="GE141" s="302" t="n"/>
      <c r="GF141" s="302" t="n"/>
      <c r="GG141" s="302" t="n"/>
      <c r="GH141" s="302" t="n"/>
      <c r="GI141" s="302" t="n"/>
      <c r="GJ141" s="302" t="n"/>
      <c r="GK141" s="302" t="n"/>
      <c r="GL141" s="302" t="n"/>
      <c r="GM141" s="302" t="n"/>
      <c r="GN141" s="302" t="n"/>
      <c r="GO141" s="302" t="n"/>
      <c r="GP141" s="302" t="n"/>
      <c r="GQ141" s="302" t="n"/>
      <c r="GR141" s="324" t="n"/>
      <c r="GS141" s="72" t="n"/>
      <c r="GT141" s="72" t="n"/>
      <c r="GU141" s="72" t="n"/>
    </row>
    <row r="142" ht="15.75" customHeight="1" s="371">
      <c r="A142" s="295">
        <f>IF(PRESUPUESTO!A170="","",PRESUPUESTO!A170)</f>
        <v/>
      </c>
      <c r="B142" s="63">
        <f>PRESUPUESTO!A142</f>
        <v/>
      </c>
      <c r="C142" s="63">
        <f>PRESUPUESTO!A159</f>
        <v/>
      </c>
      <c r="D142" s="42">
        <f>IF(PRESUPUESTO!B170="","",PRESUPUESTO!B170)</f>
        <v/>
      </c>
      <c r="E142" s="298">
        <f>IF(PRESUPUESTO!G170="",0,PRESUPUESTO!G170)</f>
        <v/>
      </c>
      <c r="F142" s="299" t="n">
        <v>46641</v>
      </c>
      <c r="G142" s="299" t="n">
        <v>46915</v>
      </c>
      <c r="H142" s="295">
        <f>IF(OR(F142="",G142=""),"",G142-F142+1)</f>
        <v/>
      </c>
      <c r="I142" s="300" t="n">
        <v>0</v>
      </c>
      <c r="J142" s="301" t="inlineStr">
        <is>
          <t>Planeado</t>
        </is>
      </c>
      <c r="K142" s="302" t="n"/>
      <c r="L142" s="302" t="n"/>
      <c r="M142" s="302" t="n"/>
      <c r="N142" s="302" t="n"/>
      <c r="O142" s="302" t="n"/>
      <c r="P142" s="302" t="n"/>
      <c r="Q142" s="302" t="n"/>
      <c r="R142" s="302" t="n"/>
      <c r="S142" s="302" t="n"/>
      <c r="T142" s="302" t="n"/>
      <c r="U142" s="302" t="n"/>
      <c r="V142" s="302" t="n"/>
      <c r="W142" s="302" t="n"/>
      <c r="X142" s="302" t="n"/>
      <c r="Y142" s="302" t="n"/>
      <c r="Z142" s="302" t="n"/>
      <c r="AA142" s="302" t="n"/>
      <c r="AB142" s="302" t="n"/>
      <c r="AC142" s="302" t="n"/>
      <c r="AD142" s="302" t="n"/>
      <c r="AE142" s="302" t="n"/>
      <c r="AF142" s="302" t="n"/>
      <c r="AG142" s="302" t="n"/>
      <c r="AH142" s="302" t="n"/>
      <c r="AI142" s="302" t="n"/>
      <c r="AJ142" s="302" t="n"/>
      <c r="AK142" s="302" t="n"/>
      <c r="AL142" s="302" t="n"/>
      <c r="AM142" s="302" t="n"/>
      <c r="AN142" s="302" t="n"/>
      <c r="AO142" s="302" t="n"/>
      <c r="AP142" s="302" t="n"/>
      <c r="AQ142" s="302" t="n"/>
      <c r="AR142" s="302" t="n"/>
      <c r="AS142" s="302" t="n"/>
      <c r="AT142" s="302" t="n"/>
      <c r="AU142" s="302" t="n"/>
      <c r="AV142" s="302" t="n"/>
      <c r="AW142" s="302" t="n"/>
      <c r="AX142" s="302" t="n"/>
      <c r="AY142" s="302" t="n"/>
      <c r="AZ142" s="302" t="n"/>
      <c r="BA142" s="302" t="n"/>
      <c r="BB142" s="302" t="n"/>
      <c r="BC142" s="302" t="n"/>
      <c r="BD142" s="302" t="n"/>
      <c r="BE142" s="302" t="n"/>
      <c r="BF142" s="302" t="n"/>
      <c r="BG142" s="302" t="n"/>
      <c r="BH142" s="302" t="n"/>
      <c r="BI142" s="302" t="n"/>
      <c r="BJ142" s="302" t="n"/>
      <c r="BK142" s="302" t="n"/>
      <c r="BL142" s="302" t="n"/>
      <c r="BM142" s="302" t="n"/>
      <c r="BN142" s="302" t="n"/>
      <c r="BO142" s="302" t="n"/>
      <c r="BP142" s="302" t="n"/>
      <c r="BQ142" s="302" t="n"/>
      <c r="BR142" s="302" t="n"/>
      <c r="BS142" s="302" t="n"/>
      <c r="BT142" s="302" t="n"/>
      <c r="BU142" s="302" t="n"/>
      <c r="BV142" s="302" t="n"/>
      <c r="BW142" s="302" t="n"/>
      <c r="BX142" s="302" t="n"/>
      <c r="BY142" s="302" t="n"/>
      <c r="BZ142" s="302" t="n"/>
      <c r="CA142" s="302" t="n"/>
      <c r="CB142" s="302" t="n"/>
      <c r="CC142" s="302" t="n"/>
      <c r="CD142" s="302" t="n"/>
      <c r="CE142" s="302" t="n"/>
      <c r="CF142" s="302" t="n"/>
      <c r="CG142" s="302" t="n"/>
      <c r="CH142" s="302" t="n"/>
      <c r="CI142" s="302" t="n"/>
      <c r="CJ142" s="302" t="n"/>
      <c r="CK142" s="302" t="n"/>
      <c r="CL142" s="302" t="n"/>
      <c r="CM142" s="302" t="n"/>
      <c r="CN142" s="302" t="n"/>
      <c r="CO142" s="302" t="n"/>
      <c r="CP142" s="302" t="n"/>
      <c r="CQ142" s="302" t="n"/>
      <c r="CR142" s="302" t="n"/>
      <c r="CS142" s="302" t="n"/>
      <c r="CT142" s="302" t="n"/>
      <c r="CU142" s="302" t="n"/>
      <c r="CV142" s="302" t="n"/>
      <c r="CW142" s="302" t="n"/>
      <c r="CX142" s="302" t="n"/>
      <c r="CY142" s="302" t="n"/>
      <c r="CZ142" s="302" t="n"/>
      <c r="DA142" s="302" t="n"/>
      <c r="DB142" s="302" t="n"/>
      <c r="DC142" s="302" t="n"/>
      <c r="DD142" s="302" t="n"/>
      <c r="DE142" s="302" t="n"/>
      <c r="DF142" s="302" t="n"/>
      <c r="DG142" s="302" t="n"/>
      <c r="DH142" s="302" t="n"/>
      <c r="DI142" s="302" t="n"/>
      <c r="DJ142" s="302" t="n"/>
      <c r="DK142" s="302" t="n"/>
      <c r="DL142" s="302" t="n"/>
      <c r="DM142" s="302" t="n"/>
      <c r="DN142" s="302" t="n"/>
      <c r="DO142" s="302" t="n"/>
      <c r="DP142" s="302" t="n"/>
      <c r="DQ142" s="302" t="n"/>
      <c r="DR142" s="302" t="n"/>
      <c r="DS142" s="302" t="n"/>
      <c r="DT142" s="302" t="n"/>
      <c r="DU142" s="302" t="n"/>
      <c r="DV142" s="302" t="n"/>
      <c r="DW142" s="302" t="n"/>
      <c r="DX142" s="302" t="n"/>
      <c r="DY142" s="302" t="n"/>
      <c r="DZ142" s="302" t="n"/>
      <c r="EA142" s="302" t="n"/>
      <c r="EB142" s="302" t="n"/>
      <c r="EC142" s="302" t="n"/>
      <c r="ED142" s="302" t="n"/>
      <c r="EE142" s="302" t="n"/>
      <c r="EF142" s="302" t="n"/>
      <c r="EG142" s="302" t="n"/>
      <c r="EH142" s="302" t="n"/>
      <c r="EI142" s="302" t="n"/>
      <c r="EJ142" s="302" t="n"/>
      <c r="EK142" s="302" t="n"/>
      <c r="EL142" s="302" t="n"/>
      <c r="EM142" s="302" t="n"/>
      <c r="EN142" s="302" t="n"/>
      <c r="EO142" s="302" t="n"/>
      <c r="EP142" s="302" t="n"/>
      <c r="EQ142" s="302" t="n"/>
      <c r="ER142" s="302" t="n"/>
      <c r="ES142" s="302" t="n"/>
      <c r="ET142" s="302" t="n"/>
      <c r="EU142" s="302" t="n"/>
      <c r="EV142" s="302" t="n"/>
      <c r="EW142" s="302" t="n"/>
      <c r="EX142" s="302" t="n"/>
      <c r="EY142" s="302" t="n"/>
      <c r="EZ142" s="302" t="n"/>
      <c r="FA142" s="302" t="n"/>
      <c r="FB142" s="302" t="n"/>
      <c r="FC142" s="302" t="n"/>
      <c r="FD142" s="302" t="n"/>
      <c r="FE142" s="302" t="n"/>
      <c r="FF142" s="302" t="n"/>
      <c r="FG142" s="302" t="n"/>
      <c r="FH142" s="302" t="n"/>
      <c r="FI142" s="302" t="n"/>
      <c r="FJ142" s="302" t="n"/>
      <c r="FK142" s="302" t="n"/>
      <c r="FL142" s="302" t="n"/>
      <c r="FM142" s="302" t="n"/>
      <c r="FN142" s="302" t="n"/>
      <c r="FO142" s="302" t="n"/>
      <c r="FP142" s="302" t="n"/>
      <c r="FQ142" s="302" t="n"/>
      <c r="FR142" s="302" t="n"/>
      <c r="FS142" s="302" t="n"/>
      <c r="FT142" s="302" t="n"/>
      <c r="FU142" s="302" t="n"/>
      <c r="FV142" s="302" t="n"/>
      <c r="FW142" s="302" t="n"/>
      <c r="FX142" s="302" t="n"/>
      <c r="FY142" s="302" t="n"/>
      <c r="FZ142" s="302" t="n"/>
      <c r="GA142" s="302" t="n"/>
      <c r="GB142" s="302" t="n"/>
      <c r="GC142" s="302" t="n"/>
      <c r="GD142" s="302" t="n"/>
      <c r="GE142" s="302" t="n"/>
      <c r="GF142" s="302" t="n"/>
      <c r="GG142" s="302" t="n"/>
      <c r="GH142" s="302" t="n"/>
      <c r="GI142" s="302" t="n"/>
      <c r="GJ142" s="302" t="n"/>
      <c r="GK142" s="302" t="n"/>
      <c r="GL142" s="302" t="n"/>
      <c r="GM142" s="302" t="n"/>
      <c r="GN142" s="302" t="n"/>
      <c r="GO142" s="302" t="n"/>
      <c r="GP142" s="302" t="n"/>
      <c r="GQ142" s="302" t="n"/>
      <c r="GR142" s="324" t="n"/>
      <c r="GS142" s="72" t="n"/>
      <c r="GT142" s="72" t="n"/>
      <c r="GU142" s="72" t="n"/>
    </row>
    <row r="143" ht="15.75" customHeight="1" s="371">
      <c r="A143" s="295">
        <f>IF(PRESUPUESTO!A171="","",PRESUPUESTO!A171)</f>
        <v/>
      </c>
      <c r="B143" s="63">
        <f>PRESUPUESTO!A142</f>
        <v/>
      </c>
      <c r="C143" s="63">
        <f>PRESUPUESTO!A159</f>
        <v/>
      </c>
      <c r="D143" s="42">
        <f>IF(PRESUPUESTO!B171="","",PRESUPUESTO!B171)</f>
        <v/>
      </c>
      <c r="E143" s="298">
        <f>IF(PRESUPUESTO!G171="",0,PRESUPUESTO!G171)</f>
        <v/>
      </c>
      <c r="F143" s="299" t="n">
        <v>46644</v>
      </c>
      <c r="G143" s="299" t="n">
        <v>46920</v>
      </c>
      <c r="H143" s="295">
        <f>IF(OR(F143="",G143=""),"",G143-F143+1)</f>
        <v/>
      </c>
      <c r="I143" s="300" t="n">
        <v>0</v>
      </c>
      <c r="J143" s="301" t="inlineStr">
        <is>
          <t>Planeado</t>
        </is>
      </c>
      <c r="K143" s="302" t="n"/>
      <c r="L143" s="302" t="n"/>
      <c r="M143" s="302" t="n"/>
      <c r="N143" s="302" t="n"/>
      <c r="O143" s="302" t="n"/>
      <c r="P143" s="302" t="n"/>
      <c r="Q143" s="302" t="n"/>
      <c r="R143" s="302" t="n"/>
      <c r="S143" s="302" t="n"/>
      <c r="T143" s="302" t="n"/>
      <c r="U143" s="302" t="n"/>
      <c r="V143" s="302" t="n"/>
      <c r="W143" s="302" t="n"/>
      <c r="X143" s="302" t="n"/>
      <c r="Y143" s="302" t="n"/>
      <c r="Z143" s="302" t="n"/>
      <c r="AA143" s="302" t="n"/>
      <c r="AB143" s="302" t="n"/>
      <c r="AC143" s="302" t="n"/>
      <c r="AD143" s="302" t="n"/>
      <c r="AE143" s="302" t="n"/>
      <c r="AF143" s="302" t="n"/>
      <c r="AG143" s="302" t="n"/>
      <c r="AH143" s="302" t="n"/>
      <c r="AI143" s="302" t="n"/>
      <c r="AJ143" s="302" t="n"/>
      <c r="AK143" s="302" t="n"/>
      <c r="AL143" s="302" t="n"/>
      <c r="AM143" s="302" t="n"/>
      <c r="AN143" s="302" t="n"/>
      <c r="AO143" s="302" t="n"/>
      <c r="AP143" s="302" t="n"/>
      <c r="AQ143" s="302" t="n"/>
      <c r="AR143" s="302" t="n"/>
      <c r="AS143" s="302" t="n"/>
      <c r="AT143" s="302" t="n"/>
      <c r="AU143" s="302" t="n"/>
      <c r="AV143" s="302" t="n"/>
      <c r="AW143" s="302" t="n"/>
      <c r="AX143" s="302" t="n"/>
      <c r="AY143" s="302" t="n"/>
      <c r="AZ143" s="302" t="n"/>
      <c r="BA143" s="302" t="n"/>
      <c r="BB143" s="302" t="n"/>
      <c r="BC143" s="302" t="n"/>
      <c r="BD143" s="302" t="n"/>
      <c r="BE143" s="302" t="n"/>
      <c r="BF143" s="302" t="n"/>
      <c r="BG143" s="302" t="n"/>
      <c r="BH143" s="302" t="n"/>
      <c r="BI143" s="302" t="n"/>
      <c r="BJ143" s="302" t="n"/>
      <c r="BK143" s="302" t="n"/>
      <c r="BL143" s="302" t="n"/>
      <c r="BM143" s="302" t="n"/>
      <c r="BN143" s="302" t="n"/>
      <c r="BO143" s="302" t="n"/>
      <c r="BP143" s="302" t="n"/>
      <c r="BQ143" s="302" t="n"/>
      <c r="BR143" s="302" t="n"/>
      <c r="BS143" s="302" t="n"/>
      <c r="BT143" s="302" t="n"/>
      <c r="BU143" s="302" t="n"/>
      <c r="BV143" s="302" t="n"/>
      <c r="BW143" s="302" t="n"/>
      <c r="BX143" s="302" t="n"/>
      <c r="BY143" s="302" t="n"/>
      <c r="BZ143" s="302" t="n"/>
      <c r="CA143" s="302" t="n"/>
      <c r="CB143" s="302" t="n"/>
      <c r="CC143" s="302" t="n"/>
      <c r="CD143" s="302" t="n"/>
      <c r="CE143" s="302" t="n"/>
      <c r="CF143" s="302" t="n"/>
      <c r="CG143" s="302" t="n"/>
      <c r="CH143" s="302" t="n"/>
      <c r="CI143" s="302" t="n"/>
      <c r="CJ143" s="302" t="n"/>
      <c r="CK143" s="302" t="n"/>
      <c r="CL143" s="302" t="n"/>
      <c r="CM143" s="302" t="n"/>
      <c r="CN143" s="302" t="n"/>
      <c r="CO143" s="302" t="n"/>
      <c r="CP143" s="302" t="n"/>
      <c r="CQ143" s="302" t="n"/>
      <c r="CR143" s="302" t="n"/>
      <c r="CS143" s="302" t="n"/>
      <c r="CT143" s="302" t="n"/>
      <c r="CU143" s="302" t="n"/>
      <c r="CV143" s="302" t="n"/>
      <c r="CW143" s="302" t="n"/>
      <c r="CX143" s="302" t="n"/>
      <c r="CY143" s="302" t="n"/>
      <c r="CZ143" s="302" t="n"/>
      <c r="DA143" s="302" t="n"/>
      <c r="DB143" s="302" t="n"/>
      <c r="DC143" s="302" t="n"/>
      <c r="DD143" s="302" t="n"/>
      <c r="DE143" s="302" t="n"/>
      <c r="DF143" s="302" t="n"/>
      <c r="DG143" s="302" t="n"/>
      <c r="DH143" s="302" t="n"/>
      <c r="DI143" s="302" t="n"/>
      <c r="DJ143" s="302" t="n"/>
      <c r="DK143" s="302" t="n"/>
      <c r="DL143" s="302" t="n"/>
      <c r="DM143" s="302" t="n"/>
      <c r="DN143" s="302" t="n"/>
      <c r="DO143" s="302" t="n"/>
      <c r="DP143" s="302" t="n"/>
      <c r="DQ143" s="302" t="n"/>
      <c r="DR143" s="302" t="n"/>
      <c r="DS143" s="302" t="n"/>
      <c r="DT143" s="302" t="n"/>
      <c r="DU143" s="302" t="n"/>
      <c r="DV143" s="302" t="n"/>
      <c r="DW143" s="302" t="n"/>
      <c r="DX143" s="302" t="n"/>
      <c r="DY143" s="302" t="n"/>
      <c r="DZ143" s="302" t="n"/>
      <c r="EA143" s="302" t="n"/>
      <c r="EB143" s="302" t="n"/>
      <c r="EC143" s="302" t="n"/>
      <c r="ED143" s="302" t="n"/>
      <c r="EE143" s="302" t="n"/>
      <c r="EF143" s="302" t="n"/>
      <c r="EG143" s="302" t="n"/>
      <c r="EH143" s="302" t="n"/>
      <c r="EI143" s="302" t="n"/>
      <c r="EJ143" s="302" t="n"/>
      <c r="EK143" s="302" t="n"/>
      <c r="EL143" s="302" t="n"/>
      <c r="EM143" s="302" t="n"/>
      <c r="EN143" s="302" t="n"/>
      <c r="EO143" s="302" t="n"/>
      <c r="EP143" s="302" t="n"/>
      <c r="EQ143" s="302" t="n"/>
      <c r="ER143" s="302" t="n"/>
      <c r="ES143" s="302" t="n"/>
      <c r="ET143" s="302" t="n"/>
      <c r="EU143" s="302" t="n"/>
      <c r="EV143" s="302" t="n"/>
      <c r="EW143" s="302" t="n"/>
      <c r="EX143" s="302" t="n"/>
      <c r="EY143" s="302" t="n"/>
      <c r="EZ143" s="302" t="n"/>
      <c r="FA143" s="302" t="n"/>
      <c r="FB143" s="302" t="n"/>
      <c r="FC143" s="302" t="n"/>
      <c r="FD143" s="302" t="n"/>
      <c r="FE143" s="302" t="n"/>
      <c r="FF143" s="302" t="n"/>
      <c r="FG143" s="302" t="n"/>
      <c r="FH143" s="302" t="n"/>
      <c r="FI143" s="302" t="n"/>
      <c r="FJ143" s="302" t="n"/>
      <c r="FK143" s="302" t="n"/>
      <c r="FL143" s="302" t="n"/>
      <c r="FM143" s="302" t="n"/>
      <c r="FN143" s="302" t="n"/>
      <c r="FO143" s="302" t="n"/>
      <c r="FP143" s="302" t="n"/>
      <c r="FQ143" s="302" t="n"/>
      <c r="FR143" s="302" t="n"/>
      <c r="FS143" s="302" t="n"/>
      <c r="FT143" s="302" t="n"/>
      <c r="FU143" s="302" t="n"/>
      <c r="FV143" s="302" t="n"/>
      <c r="FW143" s="302" t="n"/>
      <c r="FX143" s="302" t="n"/>
      <c r="FY143" s="302" t="n"/>
      <c r="FZ143" s="302" t="n"/>
      <c r="GA143" s="302" t="n"/>
      <c r="GB143" s="302" t="n"/>
      <c r="GC143" s="302" t="n"/>
      <c r="GD143" s="302" t="n"/>
      <c r="GE143" s="302" t="n"/>
      <c r="GF143" s="302" t="n"/>
      <c r="GG143" s="302" t="n"/>
      <c r="GH143" s="302" t="n"/>
      <c r="GI143" s="302" t="n"/>
      <c r="GJ143" s="302" t="n"/>
      <c r="GK143" s="302" t="n"/>
      <c r="GL143" s="302" t="n"/>
      <c r="GM143" s="302" t="n"/>
      <c r="GN143" s="302" t="n"/>
      <c r="GO143" s="302" t="n"/>
      <c r="GP143" s="302" t="n"/>
      <c r="GQ143" s="302" t="n"/>
      <c r="GR143" s="324" t="n"/>
      <c r="GS143" s="72" t="n"/>
      <c r="GT143" s="72" t="n"/>
      <c r="GU143" s="72" t="n"/>
    </row>
    <row r="144" ht="15.75" customHeight="1" s="371">
      <c r="A144" s="295">
        <f>IF(PRESUPUESTO!A172="","",PRESUPUESTO!A172)</f>
        <v/>
      </c>
      <c r="B144" s="63">
        <f>PRESUPUESTO!A142</f>
        <v/>
      </c>
      <c r="C144" s="63">
        <f>PRESUPUESTO!A159</f>
        <v/>
      </c>
      <c r="D144" s="42">
        <f>IF(PRESUPUESTO!B172="","",PRESUPUESTO!B172)</f>
        <v/>
      </c>
      <c r="E144" s="298">
        <f>IF(PRESUPUESTO!G172="",0,PRESUPUESTO!G172)</f>
        <v/>
      </c>
      <c r="F144" s="299" t="n">
        <v>46647</v>
      </c>
      <c r="G144" s="299" t="n">
        <v>46925</v>
      </c>
      <c r="H144" s="295">
        <f>IF(OR(F144="",G144=""),"",G144-F144+1)</f>
        <v/>
      </c>
      <c r="I144" s="300" t="n">
        <v>0</v>
      </c>
      <c r="J144" s="301" t="inlineStr">
        <is>
          <t>Planeado</t>
        </is>
      </c>
      <c r="K144" s="302" t="n"/>
      <c r="L144" s="302" t="n"/>
      <c r="M144" s="302" t="n"/>
      <c r="N144" s="302" t="n"/>
      <c r="O144" s="302" t="n"/>
      <c r="P144" s="302" t="n"/>
      <c r="Q144" s="302" t="n"/>
      <c r="R144" s="302" t="n"/>
      <c r="S144" s="302" t="n"/>
      <c r="T144" s="302" t="n"/>
      <c r="U144" s="302" t="n"/>
      <c r="V144" s="302" t="n"/>
      <c r="W144" s="302" t="n"/>
      <c r="X144" s="302" t="n"/>
      <c r="Y144" s="302" t="n"/>
      <c r="Z144" s="302" t="n"/>
      <c r="AA144" s="302" t="n"/>
      <c r="AB144" s="302" t="n"/>
      <c r="AC144" s="302" t="n"/>
      <c r="AD144" s="302" t="n"/>
      <c r="AE144" s="302" t="n"/>
      <c r="AF144" s="302" t="n"/>
      <c r="AG144" s="302" t="n"/>
      <c r="AH144" s="302" t="n"/>
      <c r="AI144" s="302" t="n"/>
      <c r="AJ144" s="302" t="n"/>
      <c r="AK144" s="302" t="n"/>
      <c r="AL144" s="302" t="n"/>
      <c r="AM144" s="302" t="n"/>
      <c r="AN144" s="302" t="n"/>
      <c r="AO144" s="302" t="n"/>
      <c r="AP144" s="302" t="n"/>
      <c r="AQ144" s="302" t="n"/>
      <c r="AR144" s="302" t="n"/>
      <c r="AS144" s="302" t="n"/>
      <c r="AT144" s="302" t="n"/>
      <c r="AU144" s="302" t="n"/>
      <c r="AV144" s="302" t="n"/>
      <c r="AW144" s="302" t="n"/>
      <c r="AX144" s="302" t="n"/>
      <c r="AY144" s="302" t="n"/>
      <c r="AZ144" s="302" t="n"/>
      <c r="BA144" s="302" t="n"/>
      <c r="BB144" s="302" t="n"/>
      <c r="BC144" s="302" t="n"/>
      <c r="BD144" s="302" t="n"/>
      <c r="BE144" s="302" t="n"/>
      <c r="BF144" s="302" t="n"/>
      <c r="BG144" s="302" t="n"/>
      <c r="BH144" s="302" t="n"/>
      <c r="BI144" s="302" t="n"/>
      <c r="BJ144" s="302" t="n"/>
      <c r="BK144" s="302" t="n"/>
      <c r="BL144" s="302" t="n"/>
      <c r="BM144" s="302" t="n"/>
      <c r="BN144" s="302" t="n"/>
      <c r="BO144" s="302" t="n"/>
      <c r="BP144" s="302" t="n"/>
      <c r="BQ144" s="302" t="n"/>
      <c r="BR144" s="302" t="n"/>
      <c r="BS144" s="302" t="n"/>
      <c r="BT144" s="302" t="n"/>
      <c r="BU144" s="302" t="n"/>
      <c r="BV144" s="302" t="n"/>
      <c r="BW144" s="302" t="n"/>
      <c r="BX144" s="302" t="n"/>
      <c r="BY144" s="302" t="n"/>
      <c r="BZ144" s="302" t="n"/>
      <c r="CA144" s="302" t="n"/>
      <c r="CB144" s="302" t="n"/>
      <c r="CC144" s="302" t="n"/>
      <c r="CD144" s="302" t="n"/>
      <c r="CE144" s="302" t="n"/>
      <c r="CF144" s="302" t="n"/>
      <c r="CG144" s="302" t="n"/>
      <c r="CH144" s="302" t="n"/>
      <c r="CI144" s="302" t="n"/>
      <c r="CJ144" s="302" t="n"/>
      <c r="CK144" s="302" t="n"/>
      <c r="CL144" s="302" t="n"/>
      <c r="CM144" s="302" t="n"/>
      <c r="CN144" s="302" t="n"/>
      <c r="CO144" s="302" t="n"/>
      <c r="CP144" s="302" t="n"/>
      <c r="CQ144" s="302" t="n"/>
      <c r="CR144" s="302" t="n"/>
      <c r="CS144" s="302" t="n"/>
      <c r="CT144" s="302" t="n"/>
      <c r="CU144" s="302" t="n"/>
      <c r="CV144" s="302" t="n"/>
      <c r="CW144" s="302" t="n"/>
      <c r="CX144" s="302" t="n"/>
      <c r="CY144" s="302" t="n"/>
      <c r="CZ144" s="302" t="n"/>
      <c r="DA144" s="302" t="n"/>
      <c r="DB144" s="302" t="n"/>
      <c r="DC144" s="302" t="n"/>
      <c r="DD144" s="302" t="n"/>
      <c r="DE144" s="302" t="n"/>
      <c r="DF144" s="302" t="n"/>
      <c r="DG144" s="302" t="n"/>
      <c r="DH144" s="302" t="n"/>
      <c r="DI144" s="302" t="n"/>
      <c r="DJ144" s="302" t="n"/>
      <c r="DK144" s="302" t="n"/>
      <c r="DL144" s="302" t="n"/>
      <c r="DM144" s="302" t="n"/>
      <c r="DN144" s="302" t="n"/>
      <c r="DO144" s="302" t="n"/>
      <c r="DP144" s="302" t="n"/>
      <c r="DQ144" s="302" t="n"/>
      <c r="DR144" s="302" t="n"/>
      <c r="DS144" s="302" t="n"/>
      <c r="DT144" s="302" t="n"/>
      <c r="DU144" s="302" t="n"/>
      <c r="DV144" s="302" t="n"/>
      <c r="DW144" s="302" t="n"/>
      <c r="DX144" s="302" t="n"/>
      <c r="DY144" s="302" t="n"/>
      <c r="DZ144" s="302" t="n"/>
      <c r="EA144" s="302" t="n"/>
      <c r="EB144" s="302" t="n"/>
      <c r="EC144" s="302" t="n"/>
      <c r="ED144" s="302" t="n"/>
      <c r="EE144" s="302" t="n"/>
      <c r="EF144" s="302" t="n"/>
      <c r="EG144" s="302" t="n"/>
      <c r="EH144" s="302" t="n"/>
      <c r="EI144" s="302" t="n"/>
      <c r="EJ144" s="302" t="n"/>
      <c r="EK144" s="302" t="n"/>
      <c r="EL144" s="302" t="n"/>
      <c r="EM144" s="302" t="n"/>
      <c r="EN144" s="302" t="n"/>
      <c r="EO144" s="302" t="n"/>
      <c r="EP144" s="302" t="n"/>
      <c r="EQ144" s="302" t="n"/>
      <c r="ER144" s="302" t="n"/>
      <c r="ES144" s="302" t="n"/>
      <c r="ET144" s="302" t="n"/>
      <c r="EU144" s="302" t="n"/>
      <c r="EV144" s="302" t="n"/>
      <c r="EW144" s="302" t="n"/>
      <c r="EX144" s="302" t="n"/>
      <c r="EY144" s="302" t="n"/>
      <c r="EZ144" s="302" t="n"/>
      <c r="FA144" s="302" t="n"/>
      <c r="FB144" s="302" t="n"/>
      <c r="FC144" s="302" t="n"/>
      <c r="FD144" s="302" t="n"/>
      <c r="FE144" s="302" t="n"/>
      <c r="FF144" s="302" t="n"/>
      <c r="FG144" s="302" t="n"/>
      <c r="FH144" s="302" t="n"/>
      <c r="FI144" s="302" t="n"/>
      <c r="FJ144" s="302" t="n"/>
      <c r="FK144" s="302" t="n"/>
      <c r="FL144" s="302" t="n"/>
      <c r="FM144" s="302" t="n"/>
      <c r="FN144" s="302" t="n"/>
      <c r="FO144" s="302" t="n"/>
      <c r="FP144" s="302" t="n"/>
      <c r="FQ144" s="302" t="n"/>
      <c r="FR144" s="302" t="n"/>
      <c r="FS144" s="302" t="n"/>
      <c r="FT144" s="302" t="n"/>
      <c r="FU144" s="302" t="n"/>
      <c r="FV144" s="302" t="n"/>
      <c r="FW144" s="302" t="n"/>
      <c r="FX144" s="302" t="n"/>
      <c r="FY144" s="302" t="n"/>
      <c r="FZ144" s="302" t="n"/>
      <c r="GA144" s="302" t="n"/>
      <c r="GB144" s="302" t="n"/>
      <c r="GC144" s="302" t="n"/>
      <c r="GD144" s="302" t="n"/>
      <c r="GE144" s="302" t="n"/>
      <c r="GF144" s="302" t="n"/>
      <c r="GG144" s="302" t="n"/>
      <c r="GH144" s="302" t="n"/>
      <c r="GI144" s="302" t="n"/>
      <c r="GJ144" s="302" t="n"/>
      <c r="GK144" s="302" t="n"/>
      <c r="GL144" s="302" t="n"/>
      <c r="GM144" s="302" t="n"/>
      <c r="GN144" s="302" t="n"/>
      <c r="GO144" s="302" t="n"/>
      <c r="GP144" s="302" t="n"/>
      <c r="GQ144" s="302" t="n"/>
      <c r="GR144" s="324" t="n"/>
      <c r="GS144" s="72" t="n"/>
      <c r="GT144" s="72" t="n"/>
      <c r="GU144" s="72" t="n"/>
    </row>
    <row r="145" ht="15.75" customHeight="1" s="371">
      <c r="A145" s="295">
        <f>IF(PRESUPUESTO!A173="","",PRESUPUESTO!A173)</f>
        <v/>
      </c>
      <c r="B145" s="63">
        <f>PRESUPUESTO!A142</f>
        <v/>
      </c>
      <c r="C145" s="63">
        <f>PRESUPUESTO!A159</f>
        <v/>
      </c>
      <c r="D145" s="42">
        <f>IF(PRESUPUESTO!B173="","",PRESUPUESTO!B173)</f>
        <v/>
      </c>
      <c r="E145" s="298">
        <f>IF(PRESUPUESTO!G173="",0,PRESUPUESTO!G173)</f>
        <v/>
      </c>
      <c r="F145" s="299" t="n">
        <v>46650</v>
      </c>
      <c r="G145" s="299" t="n">
        <v>46930</v>
      </c>
      <c r="H145" s="295">
        <f>IF(OR(F145="",G145=""),"",G145-F145+1)</f>
        <v/>
      </c>
      <c r="I145" s="300" t="n">
        <v>0</v>
      </c>
      <c r="J145" s="301" t="inlineStr">
        <is>
          <t>Planeado</t>
        </is>
      </c>
      <c r="K145" s="302" t="n"/>
      <c r="L145" s="302" t="n"/>
      <c r="M145" s="302" t="n"/>
      <c r="N145" s="302" t="n"/>
      <c r="O145" s="302" t="n"/>
      <c r="P145" s="302" t="n"/>
      <c r="Q145" s="302" t="n"/>
      <c r="R145" s="302" t="n"/>
      <c r="S145" s="302" t="n"/>
      <c r="T145" s="302" t="n"/>
      <c r="U145" s="302" t="n"/>
      <c r="V145" s="302" t="n"/>
      <c r="W145" s="302" t="n"/>
      <c r="X145" s="302" t="n"/>
      <c r="Y145" s="302" t="n"/>
      <c r="Z145" s="302" t="n"/>
      <c r="AA145" s="302" t="n"/>
      <c r="AB145" s="302" t="n"/>
      <c r="AC145" s="302" t="n"/>
      <c r="AD145" s="302" t="n"/>
      <c r="AE145" s="302" t="n"/>
      <c r="AF145" s="302" t="n"/>
      <c r="AG145" s="302" t="n"/>
      <c r="AH145" s="302" t="n"/>
      <c r="AI145" s="302" t="n"/>
      <c r="AJ145" s="302" t="n"/>
      <c r="AK145" s="302" t="n"/>
      <c r="AL145" s="302" t="n"/>
      <c r="AM145" s="302" t="n"/>
      <c r="AN145" s="302" t="n"/>
      <c r="AO145" s="302" t="n"/>
      <c r="AP145" s="302" t="n"/>
      <c r="AQ145" s="302" t="n"/>
      <c r="AR145" s="302" t="n"/>
      <c r="AS145" s="302" t="n"/>
      <c r="AT145" s="302" t="n"/>
      <c r="AU145" s="302" t="n"/>
      <c r="AV145" s="302" t="n"/>
      <c r="AW145" s="302" t="n"/>
      <c r="AX145" s="302" t="n"/>
      <c r="AY145" s="302" t="n"/>
      <c r="AZ145" s="302" t="n"/>
      <c r="BA145" s="302" t="n"/>
      <c r="BB145" s="302" t="n"/>
      <c r="BC145" s="302" t="n"/>
      <c r="BD145" s="302" t="n"/>
      <c r="BE145" s="302" t="n"/>
      <c r="BF145" s="302" t="n"/>
      <c r="BG145" s="302" t="n"/>
      <c r="BH145" s="302" t="n"/>
      <c r="BI145" s="302" t="n"/>
      <c r="BJ145" s="302" t="n"/>
      <c r="BK145" s="302" t="n"/>
      <c r="BL145" s="302" t="n"/>
      <c r="BM145" s="302" t="n"/>
      <c r="BN145" s="302" t="n"/>
      <c r="BO145" s="302" t="n"/>
      <c r="BP145" s="302" t="n"/>
      <c r="BQ145" s="302" t="n"/>
      <c r="BR145" s="302" t="n"/>
      <c r="BS145" s="302" t="n"/>
      <c r="BT145" s="302" t="n"/>
      <c r="BU145" s="302" t="n"/>
      <c r="BV145" s="302" t="n"/>
      <c r="BW145" s="302" t="n"/>
      <c r="BX145" s="302" t="n"/>
      <c r="BY145" s="302" t="n"/>
      <c r="BZ145" s="302" t="n"/>
      <c r="CA145" s="302" t="n"/>
      <c r="CB145" s="302" t="n"/>
      <c r="CC145" s="302" t="n"/>
      <c r="CD145" s="302" t="n"/>
      <c r="CE145" s="302" t="n"/>
      <c r="CF145" s="302" t="n"/>
      <c r="CG145" s="302" t="n"/>
      <c r="CH145" s="302" t="n"/>
      <c r="CI145" s="302" t="n"/>
      <c r="CJ145" s="302" t="n"/>
      <c r="CK145" s="302" t="n"/>
      <c r="CL145" s="302" t="n"/>
      <c r="CM145" s="302" t="n"/>
      <c r="CN145" s="302" t="n"/>
      <c r="CO145" s="302" t="n"/>
      <c r="CP145" s="302" t="n"/>
      <c r="CQ145" s="302" t="n"/>
      <c r="CR145" s="302" t="n"/>
      <c r="CS145" s="302" t="n"/>
      <c r="CT145" s="302" t="n"/>
      <c r="CU145" s="302" t="n"/>
      <c r="CV145" s="302" t="n"/>
      <c r="CW145" s="302" t="n"/>
      <c r="CX145" s="302" t="n"/>
      <c r="CY145" s="302" t="n"/>
      <c r="CZ145" s="302" t="n"/>
      <c r="DA145" s="302" t="n"/>
      <c r="DB145" s="302" t="n"/>
      <c r="DC145" s="302" t="n"/>
      <c r="DD145" s="302" t="n"/>
      <c r="DE145" s="302" t="n"/>
      <c r="DF145" s="302" t="n"/>
      <c r="DG145" s="302" t="n"/>
      <c r="DH145" s="302" t="n"/>
      <c r="DI145" s="302" t="n"/>
      <c r="DJ145" s="302" t="n"/>
      <c r="DK145" s="302" t="n"/>
      <c r="DL145" s="302" t="n"/>
      <c r="DM145" s="302" t="n"/>
      <c r="DN145" s="302" t="n"/>
      <c r="DO145" s="302" t="n"/>
      <c r="DP145" s="302" t="n"/>
      <c r="DQ145" s="302" t="n"/>
      <c r="DR145" s="302" t="n"/>
      <c r="DS145" s="302" t="n"/>
      <c r="DT145" s="302" t="n"/>
      <c r="DU145" s="302" t="n"/>
      <c r="DV145" s="302" t="n"/>
      <c r="DW145" s="302" t="n"/>
      <c r="DX145" s="302" t="n"/>
      <c r="DY145" s="302" t="n"/>
      <c r="DZ145" s="302" t="n"/>
      <c r="EA145" s="302" t="n"/>
      <c r="EB145" s="302" t="n"/>
      <c r="EC145" s="302" t="n"/>
      <c r="ED145" s="302" t="n"/>
      <c r="EE145" s="302" t="n"/>
      <c r="EF145" s="302" t="n"/>
      <c r="EG145" s="302" t="n"/>
      <c r="EH145" s="302" t="n"/>
      <c r="EI145" s="302" t="n"/>
      <c r="EJ145" s="302" t="n"/>
      <c r="EK145" s="302" t="n"/>
      <c r="EL145" s="302" t="n"/>
      <c r="EM145" s="302" t="n"/>
      <c r="EN145" s="302" t="n"/>
      <c r="EO145" s="302" t="n"/>
      <c r="EP145" s="302" t="n"/>
      <c r="EQ145" s="302" t="n"/>
      <c r="ER145" s="302" t="n"/>
      <c r="ES145" s="302" t="n"/>
      <c r="ET145" s="302" t="n"/>
      <c r="EU145" s="302" t="n"/>
      <c r="EV145" s="302" t="n"/>
      <c r="EW145" s="302" t="n"/>
      <c r="EX145" s="302" t="n"/>
      <c r="EY145" s="302" t="n"/>
      <c r="EZ145" s="302" t="n"/>
      <c r="FA145" s="302" t="n"/>
      <c r="FB145" s="302" t="n"/>
      <c r="FC145" s="302" t="n"/>
      <c r="FD145" s="302" t="n"/>
      <c r="FE145" s="302" t="n"/>
      <c r="FF145" s="302" t="n"/>
      <c r="FG145" s="302" t="n"/>
      <c r="FH145" s="302" t="n"/>
      <c r="FI145" s="302" t="n"/>
      <c r="FJ145" s="302" t="n"/>
      <c r="FK145" s="302" t="n"/>
      <c r="FL145" s="302" t="n"/>
      <c r="FM145" s="302" t="n"/>
      <c r="FN145" s="302" t="n"/>
      <c r="FO145" s="302" t="n"/>
      <c r="FP145" s="302" t="n"/>
      <c r="FQ145" s="302" t="n"/>
      <c r="FR145" s="302" t="n"/>
      <c r="FS145" s="302" t="n"/>
      <c r="FT145" s="302" t="n"/>
      <c r="FU145" s="302" t="n"/>
      <c r="FV145" s="302" t="n"/>
      <c r="FW145" s="302" t="n"/>
      <c r="FX145" s="302" t="n"/>
      <c r="FY145" s="302" t="n"/>
      <c r="FZ145" s="302" t="n"/>
      <c r="GA145" s="302" t="n"/>
      <c r="GB145" s="302" t="n"/>
      <c r="GC145" s="302" t="n"/>
      <c r="GD145" s="302" t="n"/>
      <c r="GE145" s="302" t="n"/>
      <c r="GF145" s="302" t="n"/>
      <c r="GG145" s="302" t="n"/>
      <c r="GH145" s="302" t="n"/>
      <c r="GI145" s="302" t="n"/>
      <c r="GJ145" s="302" t="n"/>
      <c r="GK145" s="302" t="n"/>
      <c r="GL145" s="302" t="n"/>
      <c r="GM145" s="302" t="n"/>
      <c r="GN145" s="302" t="n"/>
      <c r="GO145" s="302" t="n"/>
      <c r="GP145" s="302" t="n"/>
      <c r="GQ145" s="302" t="n"/>
      <c r="GR145" s="324" t="n"/>
      <c r="GS145" s="72" t="n"/>
      <c r="GT145" s="72" t="n"/>
      <c r="GU145" s="72" t="n"/>
    </row>
    <row r="146" ht="15.75" customHeight="1" s="371">
      <c r="A146" s="295">
        <f>IF(PRESUPUESTO!A174="","",PRESUPUESTO!A174)</f>
        <v/>
      </c>
      <c r="B146" s="63">
        <f>PRESUPUESTO!A142</f>
        <v/>
      </c>
      <c r="C146" s="63">
        <f>PRESUPUESTO!A159</f>
        <v/>
      </c>
      <c r="D146" s="42">
        <f>IF(PRESUPUESTO!B174="","",PRESUPUESTO!B174)</f>
        <v/>
      </c>
      <c r="E146" s="298">
        <f>IF(PRESUPUESTO!G174="",0,PRESUPUESTO!G174)</f>
        <v/>
      </c>
      <c r="F146" s="299" t="n">
        <v>46653</v>
      </c>
      <c r="G146" s="299" t="n">
        <v>46935</v>
      </c>
      <c r="H146" s="295">
        <f>IF(OR(F146="",G146=""),"",G146-F146+1)</f>
        <v/>
      </c>
      <c r="I146" s="300" t="n">
        <v>0</v>
      </c>
      <c r="J146" s="301" t="inlineStr">
        <is>
          <t>Planeado</t>
        </is>
      </c>
      <c r="K146" s="302" t="n"/>
      <c r="L146" s="302" t="n"/>
      <c r="M146" s="302" t="n"/>
      <c r="N146" s="302" t="n"/>
      <c r="O146" s="302" t="n"/>
      <c r="P146" s="302" t="n"/>
      <c r="Q146" s="302" t="n"/>
      <c r="R146" s="302" t="n"/>
      <c r="S146" s="302" t="n"/>
      <c r="T146" s="302" t="n"/>
      <c r="U146" s="302" t="n"/>
      <c r="V146" s="302" t="n"/>
      <c r="W146" s="302" t="n"/>
      <c r="X146" s="302" t="n"/>
      <c r="Y146" s="302" t="n"/>
      <c r="Z146" s="302" t="n"/>
      <c r="AA146" s="302" t="n"/>
      <c r="AB146" s="302" t="n"/>
      <c r="AC146" s="302" t="n"/>
      <c r="AD146" s="302" t="n"/>
      <c r="AE146" s="302" t="n"/>
      <c r="AF146" s="302" t="n"/>
      <c r="AG146" s="302" t="n"/>
      <c r="AH146" s="302" t="n"/>
      <c r="AI146" s="302" t="n"/>
      <c r="AJ146" s="302" t="n"/>
      <c r="AK146" s="302" t="n"/>
      <c r="AL146" s="302" t="n"/>
      <c r="AM146" s="302" t="n"/>
      <c r="AN146" s="302" t="n"/>
      <c r="AO146" s="302" t="n"/>
      <c r="AP146" s="302" t="n"/>
      <c r="AQ146" s="302" t="n"/>
      <c r="AR146" s="302" t="n"/>
      <c r="AS146" s="302" t="n"/>
      <c r="AT146" s="302" t="n"/>
      <c r="AU146" s="302" t="n"/>
      <c r="AV146" s="302" t="n"/>
      <c r="AW146" s="302" t="n"/>
      <c r="AX146" s="302" t="n"/>
      <c r="AY146" s="302" t="n"/>
      <c r="AZ146" s="302" t="n"/>
      <c r="BA146" s="302" t="n"/>
      <c r="BB146" s="302" t="n"/>
      <c r="BC146" s="302" t="n"/>
      <c r="BD146" s="302" t="n"/>
      <c r="BE146" s="302" t="n"/>
      <c r="BF146" s="302" t="n"/>
      <c r="BG146" s="302" t="n"/>
      <c r="BH146" s="302" t="n"/>
      <c r="BI146" s="302" t="n"/>
      <c r="BJ146" s="302" t="n"/>
      <c r="BK146" s="302" t="n"/>
      <c r="BL146" s="302" t="n"/>
      <c r="BM146" s="302" t="n"/>
      <c r="BN146" s="302" t="n"/>
      <c r="BO146" s="302" t="n"/>
      <c r="BP146" s="302" t="n"/>
      <c r="BQ146" s="302" t="n"/>
      <c r="BR146" s="302" t="n"/>
      <c r="BS146" s="302" t="n"/>
      <c r="BT146" s="302" t="n"/>
      <c r="BU146" s="302" t="n"/>
      <c r="BV146" s="302" t="n"/>
      <c r="BW146" s="302" t="n"/>
      <c r="BX146" s="302" t="n"/>
      <c r="BY146" s="302" t="n"/>
      <c r="BZ146" s="302" t="n"/>
      <c r="CA146" s="302" t="n"/>
      <c r="CB146" s="302" t="n"/>
      <c r="CC146" s="302" t="n"/>
      <c r="CD146" s="302" t="n"/>
      <c r="CE146" s="302" t="n"/>
      <c r="CF146" s="302" t="n"/>
      <c r="CG146" s="302" t="n"/>
      <c r="CH146" s="302" t="n"/>
      <c r="CI146" s="302" t="n"/>
      <c r="CJ146" s="302" t="n"/>
      <c r="CK146" s="302" t="n"/>
      <c r="CL146" s="302" t="n"/>
      <c r="CM146" s="302" t="n"/>
      <c r="CN146" s="302" t="n"/>
      <c r="CO146" s="302" t="n"/>
      <c r="CP146" s="302" t="n"/>
      <c r="CQ146" s="302" t="n"/>
      <c r="CR146" s="302" t="n"/>
      <c r="CS146" s="302" t="n"/>
      <c r="CT146" s="302" t="n"/>
      <c r="CU146" s="302" t="n"/>
      <c r="CV146" s="302" t="n"/>
      <c r="CW146" s="302" t="n"/>
      <c r="CX146" s="302" t="n"/>
      <c r="CY146" s="302" t="n"/>
      <c r="CZ146" s="302" t="n"/>
      <c r="DA146" s="302" t="n"/>
      <c r="DB146" s="302" t="n"/>
      <c r="DC146" s="302" t="n"/>
      <c r="DD146" s="302" t="n"/>
      <c r="DE146" s="302" t="n"/>
      <c r="DF146" s="302" t="n"/>
      <c r="DG146" s="302" t="n"/>
      <c r="DH146" s="302" t="n"/>
      <c r="DI146" s="302" t="n"/>
      <c r="DJ146" s="302" t="n"/>
      <c r="DK146" s="302" t="n"/>
      <c r="DL146" s="302" t="n"/>
      <c r="DM146" s="302" t="n"/>
      <c r="DN146" s="302" t="n"/>
      <c r="DO146" s="302" t="n"/>
      <c r="DP146" s="302" t="n"/>
      <c r="DQ146" s="302" t="n"/>
      <c r="DR146" s="302" t="n"/>
      <c r="DS146" s="302" t="n"/>
      <c r="DT146" s="302" t="n"/>
      <c r="DU146" s="302" t="n"/>
      <c r="DV146" s="302" t="n"/>
      <c r="DW146" s="302" t="n"/>
      <c r="DX146" s="302" t="n"/>
      <c r="DY146" s="302" t="n"/>
      <c r="DZ146" s="302" t="n"/>
      <c r="EA146" s="302" t="n"/>
      <c r="EB146" s="302" t="n"/>
      <c r="EC146" s="302" t="n"/>
      <c r="ED146" s="302" t="n"/>
      <c r="EE146" s="302" t="n"/>
      <c r="EF146" s="302" t="n"/>
      <c r="EG146" s="302" t="n"/>
      <c r="EH146" s="302" t="n"/>
      <c r="EI146" s="302" t="n"/>
      <c r="EJ146" s="302" t="n"/>
      <c r="EK146" s="302" t="n"/>
      <c r="EL146" s="302" t="n"/>
      <c r="EM146" s="302" t="n"/>
      <c r="EN146" s="302" t="n"/>
      <c r="EO146" s="302" t="n"/>
      <c r="EP146" s="302" t="n"/>
      <c r="EQ146" s="302" t="n"/>
      <c r="ER146" s="302" t="n"/>
      <c r="ES146" s="302" t="n"/>
      <c r="ET146" s="302" t="n"/>
      <c r="EU146" s="302" t="n"/>
      <c r="EV146" s="302" t="n"/>
      <c r="EW146" s="302" t="n"/>
      <c r="EX146" s="302" t="n"/>
      <c r="EY146" s="302" t="n"/>
      <c r="EZ146" s="302" t="n"/>
      <c r="FA146" s="302" t="n"/>
      <c r="FB146" s="302" t="n"/>
      <c r="FC146" s="302" t="n"/>
      <c r="FD146" s="302" t="n"/>
      <c r="FE146" s="302" t="n"/>
      <c r="FF146" s="302" t="n"/>
      <c r="FG146" s="302" t="n"/>
      <c r="FH146" s="302" t="n"/>
      <c r="FI146" s="302" t="n"/>
      <c r="FJ146" s="302" t="n"/>
      <c r="FK146" s="302" t="n"/>
      <c r="FL146" s="302" t="n"/>
      <c r="FM146" s="302" t="n"/>
      <c r="FN146" s="302" t="n"/>
      <c r="FO146" s="302" t="n"/>
      <c r="FP146" s="302" t="n"/>
      <c r="FQ146" s="302" t="n"/>
      <c r="FR146" s="302" t="n"/>
      <c r="FS146" s="302" t="n"/>
      <c r="FT146" s="302" t="n"/>
      <c r="FU146" s="302" t="n"/>
      <c r="FV146" s="302" t="n"/>
      <c r="FW146" s="302" t="n"/>
      <c r="FX146" s="302" t="n"/>
      <c r="FY146" s="302" t="n"/>
      <c r="FZ146" s="302" t="n"/>
      <c r="GA146" s="302" t="n"/>
      <c r="GB146" s="302" t="n"/>
      <c r="GC146" s="302" t="n"/>
      <c r="GD146" s="302" t="n"/>
      <c r="GE146" s="302" t="n"/>
      <c r="GF146" s="302" t="n"/>
      <c r="GG146" s="302" t="n"/>
      <c r="GH146" s="302" t="n"/>
      <c r="GI146" s="302" t="n"/>
      <c r="GJ146" s="302" t="n"/>
      <c r="GK146" s="302" t="n"/>
      <c r="GL146" s="302" t="n"/>
      <c r="GM146" s="302" t="n"/>
      <c r="GN146" s="302" t="n"/>
      <c r="GO146" s="302" t="n"/>
      <c r="GP146" s="302" t="n"/>
      <c r="GQ146" s="302" t="n"/>
      <c r="GR146" s="324" t="n"/>
      <c r="GS146" s="72" t="n"/>
      <c r="GT146" s="72" t="n"/>
      <c r="GU146" s="72" t="n"/>
    </row>
    <row r="147" ht="15.75" customHeight="1" s="371">
      <c r="A147" s="218" t="n"/>
      <c r="B147" s="218" t="n"/>
      <c r="C147" s="218" t="n"/>
      <c r="D147" s="218" t="n"/>
      <c r="E147" s="218" t="n"/>
      <c r="F147" s="218" t="n"/>
      <c r="G147" s="218" t="n"/>
      <c r="H147" s="218" t="n"/>
      <c r="I147" s="218" t="n"/>
      <c r="J147" s="218" t="n"/>
      <c r="K147" s="218" t="n"/>
      <c r="L147" s="218" t="n"/>
      <c r="M147" s="218" t="n"/>
      <c r="N147" s="218" t="n"/>
      <c r="O147" s="218" t="n"/>
      <c r="P147" s="218" t="n"/>
      <c r="Q147" s="218" t="n"/>
      <c r="R147" s="218" t="n"/>
      <c r="S147" s="218" t="n"/>
      <c r="T147" s="218" t="n"/>
      <c r="U147" s="218" t="n"/>
      <c r="V147" s="218" t="n"/>
      <c r="W147" s="218" t="n"/>
      <c r="X147" s="218" t="n"/>
      <c r="Y147" s="218" t="n"/>
      <c r="Z147" s="218" t="n"/>
      <c r="AA147" s="218" t="n"/>
      <c r="AB147" s="218" t="n"/>
      <c r="AC147" s="218" t="n"/>
      <c r="AD147" s="218" t="n"/>
      <c r="AE147" s="218" t="n"/>
      <c r="AF147" s="218" t="n"/>
      <c r="AG147" s="218" t="n"/>
      <c r="AH147" s="218" t="n"/>
      <c r="AI147" s="218" t="n"/>
      <c r="AJ147" s="218" t="n"/>
      <c r="AK147" s="218" t="n"/>
      <c r="AL147" s="218" t="n"/>
      <c r="AM147" s="218" t="n"/>
      <c r="AN147" s="218" t="n"/>
      <c r="AO147" s="218" t="n"/>
      <c r="AP147" s="218" t="n"/>
      <c r="AQ147" s="218" t="n"/>
      <c r="AR147" s="218" t="n"/>
      <c r="AS147" s="218" t="n"/>
      <c r="AT147" s="218" t="n"/>
      <c r="AU147" s="218" t="n"/>
      <c r="AV147" s="218" t="n"/>
      <c r="AW147" s="218" t="n"/>
      <c r="AX147" s="218" t="n"/>
      <c r="AY147" s="218" t="n"/>
      <c r="AZ147" s="218" t="n"/>
      <c r="BA147" s="218" t="n"/>
      <c r="BB147" s="218" t="n"/>
      <c r="BC147" s="218" t="n"/>
      <c r="BD147" s="218" t="n"/>
      <c r="BE147" s="218" t="n"/>
      <c r="BF147" s="218" t="n"/>
      <c r="BG147" s="218" t="n"/>
      <c r="BH147" s="218" t="n"/>
      <c r="BI147" s="218" t="n"/>
      <c r="BJ147" s="218" t="n"/>
      <c r="BK147" s="218" t="n"/>
      <c r="BL147" s="218" t="n"/>
      <c r="BM147" s="218" t="n"/>
      <c r="BN147" s="218" t="n"/>
      <c r="BO147" s="218" t="n"/>
      <c r="BP147" s="218" t="n"/>
      <c r="BQ147" s="218" t="n"/>
      <c r="BR147" s="218" t="n"/>
      <c r="BS147" s="218" t="n"/>
      <c r="BT147" s="218" t="n"/>
      <c r="BU147" s="218" t="n"/>
      <c r="BV147" s="218" t="n"/>
      <c r="BW147" s="218" t="n"/>
      <c r="BX147" s="218" t="n"/>
      <c r="BY147" s="218" t="n"/>
      <c r="BZ147" s="218" t="n"/>
      <c r="CA147" s="218" t="n"/>
      <c r="CB147" s="218" t="n"/>
      <c r="CC147" s="218" t="n"/>
      <c r="CD147" s="218" t="n"/>
      <c r="CE147" s="218" t="n"/>
      <c r="CF147" s="218" t="n"/>
      <c r="CG147" s="218" t="n"/>
      <c r="CH147" s="218" t="n"/>
      <c r="CI147" s="218" t="n"/>
      <c r="CJ147" s="218" t="n"/>
      <c r="CK147" s="218" t="n"/>
      <c r="CL147" s="218" t="n"/>
      <c r="CM147" s="218" t="n"/>
      <c r="CN147" s="218" t="n"/>
      <c r="CO147" s="218" t="n"/>
      <c r="CP147" s="218" t="n"/>
      <c r="CQ147" s="218" t="n"/>
      <c r="CR147" s="218" t="n"/>
      <c r="CS147" s="218" t="n"/>
      <c r="CT147" s="218" t="n"/>
      <c r="CU147" s="218" t="n"/>
      <c r="CV147" s="218" t="n"/>
      <c r="CW147" s="218" t="n"/>
      <c r="CX147" s="218" t="n"/>
      <c r="CY147" s="218" t="n"/>
      <c r="CZ147" s="218" t="n"/>
      <c r="DA147" s="218" t="n"/>
      <c r="DB147" s="218" t="n"/>
      <c r="DC147" s="218" t="n"/>
      <c r="DD147" s="218" t="n"/>
      <c r="DE147" s="218" t="n"/>
      <c r="DF147" s="218" t="n"/>
      <c r="DG147" s="218" t="n"/>
      <c r="DH147" s="218" t="n"/>
      <c r="DI147" s="218" t="n"/>
      <c r="DJ147" s="218" t="n"/>
      <c r="DK147" s="218" t="n"/>
      <c r="DL147" s="218" t="n"/>
      <c r="DM147" s="218" t="n"/>
      <c r="DN147" s="218" t="n"/>
      <c r="DO147" s="218" t="n"/>
      <c r="DP147" s="218" t="n"/>
      <c r="DQ147" s="218" t="n"/>
      <c r="DR147" s="218" t="n"/>
      <c r="DS147" s="218" t="n"/>
      <c r="DT147" s="218" t="n"/>
      <c r="DU147" s="218" t="n"/>
      <c r="DV147" s="218" t="n"/>
      <c r="DW147" s="218" t="n"/>
      <c r="DX147" s="218" t="n"/>
      <c r="DY147" s="218" t="n"/>
      <c r="DZ147" s="218" t="n"/>
      <c r="EA147" s="218" t="n"/>
      <c r="EB147" s="218" t="n"/>
      <c r="EC147" s="218" t="n"/>
      <c r="ED147" s="218" t="n"/>
      <c r="EE147" s="218" t="n"/>
      <c r="EF147" s="218" t="n"/>
      <c r="EG147" s="218" t="n"/>
      <c r="EH147" s="218" t="n"/>
      <c r="EI147" s="218" t="n"/>
      <c r="EJ147" s="218" t="n"/>
      <c r="EK147" s="218" t="n"/>
      <c r="EL147" s="218" t="n"/>
      <c r="EM147" s="218" t="n"/>
      <c r="EN147" s="218" t="n"/>
      <c r="EO147" s="218" t="n"/>
      <c r="EP147" s="218" t="n"/>
      <c r="EQ147" s="218" t="n"/>
      <c r="ER147" s="218" t="n"/>
      <c r="ES147" s="218" t="n"/>
      <c r="ET147" s="218" t="n"/>
      <c r="EU147" s="218" t="n"/>
      <c r="EV147" s="218" t="n"/>
      <c r="EW147" s="218" t="n"/>
      <c r="EX147" s="218" t="n"/>
      <c r="EY147" s="218" t="n"/>
      <c r="EZ147" s="218" t="n"/>
      <c r="FA147" s="218" t="n"/>
      <c r="FB147" s="218" t="n"/>
      <c r="FC147" s="218" t="n"/>
      <c r="FD147" s="218" t="n"/>
      <c r="FE147" s="218" t="n"/>
      <c r="FF147" s="218" t="n"/>
      <c r="FG147" s="218" t="n"/>
      <c r="FH147" s="218" t="n"/>
      <c r="FI147" s="218" t="n"/>
      <c r="FJ147" s="218" t="n"/>
      <c r="FK147" s="218" t="n"/>
      <c r="FL147" s="218" t="n"/>
      <c r="FM147" s="218" t="n"/>
      <c r="FN147" s="218" t="n"/>
      <c r="FO147" s="218" t="n"/>
      <c r="FP147" s="218" t="n"/>
      <c r="FQ147" s="218" t="n"/>
      <c r="FR147" s="218" t="n"/>
      <c r="FS147" s="218" t="n"/>
      <c r="FT147" s="218" t="n"/>
      <c r="FU147" s="218" t="n"/>
      <c r="FV147" s="218" t="n"/>
      <c r="FW147" s="218" t="n"/>
      <c r="FX147" s="218" t="n"/>
      <c r="FY147" s="218" t="n"/>
      <c r="FZ147" s="218" t="n"/>
      <c r="GA147" s="218" t="n"/>
      <c r="GB147" s="218" t="n"/>
      <c r="GC147" s="218" t="n"/>
      <c r="GD147" s="218" t="n"/>
      <c r="GE147" s="218" t="n"/>
      <c r="GF147" s="218" t="n"/>
      <c r="GG147" s="218" t="n"/>
      <c r="GH147" s="218" t="n"/>
      <c r="GI147" s="218" t="n"/>
      <c r="GJ147" s="218" t="n"/>
      <c r="GK147" s="218" t="n"/>
      <c r="GL147" s="218" t="n"/>
      <c r="GM147" s="218" t="n"/>
      <c r="GN147" s="218" t="n"/>
      <c r="GO147" s="218" t="n"/>
      <c r="GP147" s="218" t="n"/>
      <c r="GQ147" s="218" t="n"/>
      <c r="GR147" s="4" t="n"/>
      <c r="GS147" s="218" t="n"/>
      <c r="GT147" s="218" t="n"/>
      <c r="GU147" s="218" t="n"/>
    </row>
    <row r="148" ht="15.75" customHeight="1" s="371">
      <c r="A148" s="218" t="n"/>
      <c r="B148" s="321" t="inlineStr">
        <is>
          <t>AVANCE PONDERADO DEL PROYECTO</t>
        </is>
      </c>
      <c r="C148" s="4" t="n"/>
      <c r="D148" s="4" t="n"/>
      <c r="E148" s="121">
        <f>SUM(E12:E146)</f>
        <v/>
      </c>
      <c r="F148" s="218" t="n"/>
      <c r="G148" s="218" t="n"/>
      <c r="H148" s="218" t="n"/>
      <c r="I148" s="323">
        <f>IFERROR(SUMPRODUCT($E$12:$E$146,$I$12:$I$146)/SUM($E$12:$E$146),0)</f>
        <v/>
      </c>
      <c r="J148" s="218" t="n"/>
      <c r="K148" s="218" t="n"/>
      <c r="L148" s="218" t="n"/>
      <c r="M148" s="218" t="n"/>
      <c r="N148" s="218" t="n"/>
      <c r="O148" s="218" t="n"/>
      <c r="P148" s="218" t="n"/>
      <c r="Q148" s="218" t="n"/>
      <c r="R148" s="218" t="n"/>
      <c r="S148" s="218" t="n"/>
      <c r="T148" s="218" t="n"/>
      <c r="U148" s="218" t="n"/>
      <c r="V148" s="218" t="n"/>
      <c r="W148" s="218" t="n"/>
      <c r="X148" s="218" t="n"/>
      <c r="Y148" s="218" t="n"/>
      <c r="Z148" s="218" t="n"/>
      <c r="AA148" s="218" t="n"/>
      <c r="AB148" s="218" t="n"/>
      <c r="AC148" s="218" t="n"/>
      <c r="AD148" s="218" t="n"/>
      <c r="AE148" s="218" t="n"/>
      <c r="AF148" s="218" t="n"/>
      <c r="AG148" s="218" t="n"/>
      <c r="AH148" s="218" t="n"/>
      <c r="AI148" s="218" t="n"/>
      <c r="AJ148" s="218" t="n"/>
      <c r="AK148" s="218" t="n"/>
      <c r="AL148" s="218" t="n"/>
      <c r="AM148" s="218" t="n"/>
      <c r="AN148" s="218" t="n"/>
      <c r="AO148" s="218" t="n"/>
      <c r="AP148" s="218" t="n"/>
      <c r="AQ148" s="218" t="n"/>
      <c r="AR148" s="218" t="n"/>
      <c r="AS148" s="218" t="n"/>
      <c r="AT148" s="218" t="n"/>
      <c r="AU148" s="218" t="n"/>
      <c r="AV148" s="218" t="n"/>
      <c r="AW148" s="218" t="n"/>
      <c r="AX148" s="218" t="n"/>
      <c r="AY148" s="218" t="n"/>
      <c r="AZ148" s="218" t="n"/>
      <c r="BA148" s="218" t="n"/>
      <c r="BB148" s="218" t="n"/>
      <c r="BC148" s="218" t="n"/>
      <c r="BD148" s="218" t="n"/>
      <c r="BE148" s="218" t="n"/>
      <c r="BF148" s="218" t="n"/>
      <c r="BG148" s="218" t="n"/>
      <c r="BH148" s="218" t="n"/>
      <c r="BI148" s="218" t="n"/>
      <c r="BJ148" s="218" t="n"/>
      <c r="BK148" s="218" t="n"/>
      <c r="BL148" s="218" t="n"/>
      <c r="BM148" s="218" t="n"/>
      <c r="BN148" s="218" t="n"/>
      <c r="BO148" s="218" t="n"/>
      <c r="BP148" s="218" t="n"/>
      <c r="BQ148" s="218" t="n"/>
      <c r="BR148" s="218" t="n"/>
      <c r="BS148" s="218" t="n"/>
      <c r="BT148" s="218" t="n"/>
      <c r="BU148" s="218" t="n"/>
      <c r="BV148" s="218" t="n"/>
      <c r="BW148" s="218" t="n"/>
      <c r="BX148" s="218" t="n"/>
      <c r="BY148" s="218" t="n"/>
      <c r="BZ148" s="218" t="n"/>
      <c r="CA148" s="218" t="n"/>
      <c r="CB148" s="218" t="n"/>
      <c r="CC148" s="218" t="n"/>
      <c r="CD148" s="218" t="n"/>
      <c r="CE148" s="218" t="n"/>
      <c r="CF148" s="218" t="n"/>
      <c r="CG148" s="218" t="n"/>
      <c r="CH148" s="218" t="n"/>
      <c r="CI148" s="218" t="n"/>
      <c r="CJ148" s="218" t="n"/>
      <c r="CK148" s="218" t="n"/>
      <c r="CL148" s="218" t="n"/>
      <c r="CM148" s="218" t="n"/>
      <c r="CN148" s="218" t="n"/>
      <c r="CO148" s="218" t="n"/>
      <c r="CP148" s="218" t="n"/>
      <c r="CQ148" s="218" t="n"/>
      <c r="CR148" s="218" t="n"/>
      <c r="CS148" s="218" t="n"/>
      <c r="CT148" s="218" t="n"/>
      <c r="CU148" s="218" t="n"/>
      <c r="CV148" s="218" t="n"/>
      <c r="CW148" s="218" t="n"/>
      <c r="CX148" s="218" t="n"/>
      <c r="CY148" s="218" t="n"/>
      <c r="CZ148" s="218" t="n"/>
      <c r="DA148" s="218" t="n"/>
      <c r="DB148" s="218" t="n"/>
      <c r="DC148" s="218" t="n"/>
      <c r="DD148" s="218" t="n"/>
      <c r="DE148" s="218" t="n"/>
      <c r="DF148" s="218" t="n"/>
      <c r="DG148" s="218" t="n"/>
      <c r="DH148" s="218" t="n"/>
      <c r="DI148" s="218" t="n"/>
      <c r="DJ148" s="218" t="n"/>
      <c r="DK148" s="218" t="n"/>
      <c r="DL148" s="218" t="n"/>
      <c r="DM148" s="218" t="n"/>
      <c r="DN148" s="218" t="n"/>
      <c r="DO148" s="218" t="n"/>
      <c r="DP148" s="218" t="n"/>
      <c r="DQ148" s="218" t="n"/>
      <c r="DR148" s="218" t="n"/>
      <c r="DS148" s="218" t="n"/>
      <c r="DT148" s="218" t="n"/>
      <c r="DU148" s="218" t="n"/>
      <c r="DV148" s="218" t="n"/>
      <c r="DW148" s="218" t="n"/>
      <c r="DX148" s="218" t="n"/>
      <c r="DY148" s="218" t="n"/>
      <c r="DZ148" s="218" t="n"/>
      <c r="EA148" s="218" t="n"/>
      <c r="EB148" s="218" t="n"/>
      <c r="EC148" s="218" t="n"/>
      <c r="ED148" s="218" t="n"/>
      <c r="EE148" s="218" t="n"/>
      <c r="EF148" s="218" t="n"/>
      <c r="EG148" s="218" t="n"/>
      <c r="EH148" s="218" t="n"/>
      <c r="EI148" s="218" t="n"/>
      <c r="EJ148" s="218" t="n"/>
      <c r="EK148" s="218" t="n"/>
      <c r="EL148" s="218" t="n"/>
      <c r="EM148" s="218" t="n"/>
      <c r="EN148" s="218" t="n"/>
      <c r="EO148" s="218" t="n"/>
      <c r="EP148" s="218" t="n"/>
      <c r="EQ148" s="218" t="n"/>
      <c r="ER148" s="218" t="n"/>
      <c r="ES148" s="218" t="n"/>
      <c r="ET148" s="218" t="n"/>
      <c r="EU148" s="218" t="n"/>
      <c r="EV148" s="218" t="n"/>
      <c r="EW148" s="218" t="n"/>
      <c r="EX148" s="218" t="n"/>
      <c r="EY148" s="218" t="n"/>
      <c r="EZ148" s="218" t="n"/>
      <c r="FA148" s="218" t="n"/>
      <c r="FB148" s="218" t="n"/>
      <c r="FC148" s="218" t="n"/>
      <c r="FD148" s="218" t="n"/>
      <c r="FE148" s="218" t="n"/>
      <c r="FF148" s="218" t="n"/>
      <c r="FG148" s="218" t="n"/>
      <c r="FH148" s="218" t="n"/>
      <c r="FI148" s="218" t="n"/>
      <c r="FJ148" s="218" t="n"/>
      <c r="FK148" s="218" t="n"/>
      <c r="FL148" s="218" t="n"/>
      <c r="FM148" s="218" t="n"/>
      <c r="FN148" s="218" t="n"/>
      <c r="FO148" s="218" t="n"/>
      <c r="FP148" s="218" t="n"/>
      <c r="FQ148" s="218" t="n"/>
      <c r="FR148" s="218" t="n"/>
      <c r="FS148" s="218" t="n"/>
      <c r="FT148" s="218" t="n"/>
      <c r="FU148" s="218" t="n"/>
      <c r="FV148" s="218" t="n"/>
      <c r="FW148" s="218" t="n"/>
      <c r="FX148" s="218" t="n"/>
      <c r="FY148" s="218" t="n"/>
      <c r="FZ148" s="218" t="n"/>
      <c r="GA148" s="218" t="n"/>
      <c r="GB148" s="218" t="n"/>
      <c r="GC148" s="218" t="n"/>
      <c r="GD148" s="218" t="n"/>
      <c r="GE148" s="218" t="n"/>
      <c r="GF148" s="218" t="n"/>
      <c r="GG148" s="218" t="n"/>
      <c r="GH148" s="218" t="n"/>
      <c r="GI148" s="218" t="n"/>
      <c r="GJ148" s="218" t="n"/>
      <c r="GK148" s="218" t="n"/>
      <c r="GL148" s="218" t="n"/>
      <c r="GM148" s="218" t="n"/>
      <c r="GN148" s="218" t="n"/>
      <c r="GO148" s="218" t="n"/>
      <c r="GP148" s="218" t="n"/>
      <c r="GQ148" s="218" t="n"/>
      <c r="GR148" s="4" t="n"/>
      <c r="GS148" s="218" t="n"/>
      <c r="GT148" s="218" t="n"/>
      <c r="GU148" s="218" t="n"/>
    </row>
    <row r="149" ht="15.75" customHeight="1" s="37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n"/>
      <c r="AK149" s="4" t="n"/>
      <c r="AL149" s="4" t="n"/>
      <c r="AM149" s="4" t="n"/>
      <c r="AN149" s="4" t="n"/>
      <c r="AO149" s="4" t="n"/>
      <c r="AP149" s="4" t="n"/>
      <c r="AQ149" s="4" t="n"/>
      <c r="AR149" s="4" t="n"/>
      <c r="AS149" s="4" t="n"/>
      <c r="AT149" s="4" t="n"/>
      <c r="AU149" s="4" t="n"/>
      <c r="AV149" s="4" t="n"/>
      <c r="AW149" s="4" t="n"/>
      <c r="AX149" s="4" t="n"/>
      <c r="AY149" s="4" t="n"/>
      <c r="AZ149" s="4" t="n"/>
      <c r="BA149" s="4" t="n"/>
      <c r="BB149" s="4" t="n"/>
      <c r="BC149" s="4" t="n"/>
      <c r="BD149" s="4" t="n"/>
      <c r="BE149" s="4" t="n"/>
      <c r="BF149" s="4" t="n"/>
      <c r="BG149" s="4" t="n"/>
      <c r="BH149" s="4" t="n"/>
      <c r="BI149" s="4" t="n"/>
      <c r="BJ149" s="4" t="n"/>
      <c r="BK149" s="4" t="n"/>
      <c r="BL149" s="4" t="n"/>
      <c r="BM149" s="4" t="n"/>
      <c r="BN149" s="4" t="n"/>
      <c r="BO149" s="4" t="n"/>
      <c r="BP149" s="4" t="n"/>
      <c r="BQ149" s="4" t="n"/>
      <c r="BR149" s="4" t="n"/>
      <c r="BS149" s="4" t="n"/>
      <c r="BT149" s="4" t="n"/>
      <c r="BU149" s="4" t="n"/>
      <c r="BV149" s="4" t="n"/>
      <c r="BW149" s="4" t="n"/>
      <c r="BX149" s="4" t="n"/>
      <c r="BY149" s="4" t="n"/>
      <c r="BZ149" s="4" t="n"/>
      <c r="CA149" s="4" t="n"/>
      <c r="CB149" s="4" t="n"/>
      <c r="CC149" s="4" t="n"/>
      <c r="CD149" s="4" t="n"/>
      <c r="CE149" s="4" t="n"/>
      <c r="CF149" s="4" t="n"/>
      <c r="CG149" s="4" t="n"/>
      <c r="CH149" s="4" t="n"/>
      <c r="CI149" s="4" t="n"/>
      <c r="CJ149" s="4" t="n"/>
      <c r="CK149" s="4" t="n"/>
      <c r="CL149" s="4" t="n"/>
      <c r="CM149" s="4" t="n"/>
      <c r="CN149" s="4" t="n"/>
      <c r="CO149" s="4" t="n"/>
      <c r="CP149" s="4" t="n"/>
      <c r="CQ149" s="4" t="n"/>
      <c r="CR149" s="4" t="n"/>
      <c r="CS149" s="4" t="n"/>
      <c r="CT149" s="4" t="n"/>
      <c r="CU149" s="4" t="n"/>
      <c r="CV149" s="4" t="n"/>
      <c r="CW149" s="4" t="n"/>
      <c r="CX149" s="4" t="n"/>
      <c r="CY149" s="4" t="n"/>
      <c r="CZ149" s="4" t="n"/>
      <c r="DA149" s="4" t="n"/>
      <c r="DB149" s="4" t="n"/>
      <c r="DC149" s="4" t="n"/>
      <c r="DD149" s="4" t="n"/>
      <c r="DE149" s="4" t="n"/>
      <c r="DF149" s="4" t="n"/>
      <c r="DG149" s="4" t="n"/>
      <c r="DH149" s="4" t="n"/>
      <c r="DI149" s="4" t="n"/>
      <c r="DJ149" s="4" t="n"/>
      <c r="DK149" s="4" t="n"/>
      <c r="DL149" s="4" t="n"/>
      <c r="DM149" s="4" t="n"/>
      <c r="DN149" s="4" t="n"/>
      <c r="DO149" s="4" t="n"/>
      <c r="DP149" s="4" t="n"/>
      <c r="DQ149" s="4" t="n"/>
      <c r="DR149" s="4" t="n"/>
      <c r="DS149" s="4" t="n"/>
      <c r="DT149" s="4" t="n"/>
      <c r="DU149" s="4" t="n"/>
      <c r="DV149" s="4" t="n"/>
      <c r="DW149" s="4" t="n"/>
      <c r="DX149" s="4" t="n"/>
      <c r="DY149" s="4" t="n"/>
      <c r="DZ149" s="4" t="n"/>
      <c r="EA149" s="4" t="n"/>
      <c r="EB149" s="4" t="n"/>
      <c r="EC149" s="4" t="n"/>
      <c r="ED149" s="4" t="n"/>
      <c r="EE149" s="4" t="n"/>
      <c r="EF149" s="4" t="n"/>
      <c r="EG149" s="4" t="n"/>
      <c r="EH149" s="4" t="n"/>
      <c r="EI149" s="4" t="n"/>
      <c r="EJ149" s="4" t="n"/>
      <c r="EK149" s="4" t="n"/>
      <c r="EL149" s="4" t="n"/>
      <c r="EM149" s="4" t="n"/>
      <c r="EN149" s="4" t="n"/>
      <c r="EO149" s="4" t="n"/>
      <c r="EP149" s="4" t="n"/>
      <c r="EQ149" s="4" t="n"/>
      <c r="ER149" s="4" t="n"/>
      <c r="ES149" s="4" t="n"/>
      <c r="ET149" s="4" t="n"/>
      <c r="EU149" s="4" t="n"/>
      <c r="EV149" s="4" t="n"/>
      <c r="EW149" s="4" t="n"/>
      <c r="EX149" s="4" t="n"/>
      <c r="EY149" s="4" t="n"/>
      <c r="EZ149" s="4" t="n"/>
      <c r="FA149" s="4" t="n"/>
      <c r="FB149" s="4" t="n"/>
      <c r="FC149" s="4" t="n"/>
      <c r="FD149" s="4" t="n"/>
      <c r="FE149" s="4" t="n"/>
      <c r="FF149" s="4" t="n"/>
      <c r="FG149" s="4" t="n"/>
      <c r="FH149" s="4" t="n"/>
      <c r="FI149" s="4" t="n"/>
      <c r="FJ149" s="4" t="n"/>
      <c r="FK149" s="4" t="n"/>
      <c r="FL149" s="4" t="n"/>
      <c r="FM149" s="4" t="n"/>
      <c r="FN149" s="4" t="n"/>
      <c r="FO149" s="4" t="n"/>
      <c r="FP149" s="4" t="n"/>
      <c r="FQ149" s="4" t="n"/>
      <c r="FR149" s="4" t="n"/>
      <c r="FS149" s="4" t="n"/>
      <c r="FT149" s="4" t="n"/>
      <c r="FU149" s="4" t="n"/>
      <c r="FV149" s="4" t="n"/>
      <c r="FW149" s="4" t="n"/>
      <c r="FX149" s="4" t="n"/>
      <c r="FY149" s="4" t="n"/>
      <c r="FZ149" s="4" t="n"/>
      <c r="GA149" s="4" t="n"/>
      <c r="GB149" s="4" t="n"/>
      <c r="GC149" s="4" t="n"/>
      <c r="GD149" s="4" t="n"/>
      <c r="GE149" s="4" t="n"/>
      <c r="GF149" s="4" t="n"/>
      <c r="GG149" s="4" t="n"/>
      <c r="GH149" s="4" t="n"/>
      <c r="GI149" s="4" t="n"/>
      <c r="GJ149" s="4" t="n"/>
      <c r="GK149" s="4" t="n"/>
      <c r="GL149" s="4" t="n"/>
      <c r="GM149" s="4" t="n"/>
      <c r="GN149" s="4" t="n"/>
      <c r="GO149" s="4" t="n"/>
      <c r="GP149" s="4" t="n"/>
      <c r="GQ149" s="4" t="n"/>
      <c r="GR149" s="4" t="n"/>
      <c r="GS149" s="4" t="n"/>
      <c r="GT149" s="4" t="n"/>
      <c r="GU149" s="4" t="n"/>
    </row>
    <row r="150" ht="15.75" customHeight="1" s="37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n"/>
      <c r="AK150" s="4" t="n"/>
      <c r="AL150" s="4" t="n"/>
      <c r="AM150" s="4" t="n"/>
      <c r="AN150" s="4" t="n"/>
      <c r="AO150" s="4" t="n"/>
      <c r="AP150" s="4" t="n"/>
      <c r="AQ150" s="4" t="n"/>
      <c r="AR150" s="4" t="n"/>
      <c r="AS150" s="4" t="n"/>
      <c r="AT150" s="4" t="n"/>
      <c r="AU150" s="4" t="n"/>
      <c r="AV150" s="4" t="n"/>
      <c r="AW150" s="4" t="n"/>
      <c r="AX150" s="4" t="n"/>
      <c r="AY150" s="4" t="n"/>
      <c r="AZ150" s="4" t="n"/>
      <c r="BA150" s="4" t="n"/>
      <c r="BB150" s="4" t="n"/>
      <c r="BC150" s="4" t="n"/>
      <c r="BD150" s="4" t="n"/>
      <c r="BE150" s="4" t="n"/>
      <c r="BF150" s="4" t="n"/>
      <c r="BG150" s="4" t="n"/>
      <c r="BH150" s="4" t="n"/>
      <c r="BI150" s="4" t="n"/>
      <c r="BJ150" s="4" t="n"/>
      <c r="BK150" s="4" t="n"/>
      <c r="BL150" s="4" t="n"/>
      <c r="BM150" s="4" t="n"/>
      <c r="BN150" s="4" t="n"/>
      <c r="BO150" s="4" t="n"/>
      <c r="BP150" s="4" t="n"/>
      <c r="BQ150" s="4" t="n"/>
      <c r="BR150" s="4" t="n"/>
      <c r="BS150" s="4" t="n"/>
      <c r="BT150" s="4" t="n"/>
      <c r="BU150" s="4" t="n"/>
      <c r="BV150" s="4" t="n"/>
      <c r="BW150" s="4" t="n"/>
      <c r="BX150" s="4" t="n"/>
      <c r="BY150" s="4" t="n"/>
      <c r="BZ150" s="4" t="n"/>
      <c r="CA150" s="4" t="n"/>
      <c r="CB150" s="4" t="n"/>
      <c r="CC150" s="4" t="n"/>
      <c r="CD150" s="4" t="n"/>
      <c r="CE150" s="4" t="n"/>
      <c r="CF150" s="4" t="n"/>
      <c r="CG150" s="4" t="n"/>
      <c r="CH150" s="4" t="n"/>
      <c r="CI150" s="4" t="n"/>
      <c r="CJ150" s="4" t="n"/>
      <c r="CK150" s="4" t="n"/>
      <c r="CL150" s="4" t="n"/>
      <c r="CM150" s="4" t="n"/>
      <c r="CN150" s="4" t="n"/>
      <c r="CO150" s="4" t="n"/>
      <c r="CP150" s="4" t="n"/>
      <c r="CQ150" s="4" t="n"/>
      <c r="CR150" s="4" t="n"/>
      <c r="CS150" s="4" t="n"/>
      <c r="CT150" s="4" t="n"/>
      <c r="CU150" s="4" t="n"/>
      <c r="CV150" s="4" t="n"/>
      <c r="CW150" s="4" t="n"/>
      <c r="CX150" s="4" t="n"/>
      <c r="CY150" s="4" t="n"/>
      <c r="CZ150" s="4" t="n"/>
      <c r="DA150" s="4" t="n"/>
      <c r="DB150" s="4" t="n"/>
      <c r="DC150" s="4" t="n"/>
      <c r="DD150" s="4" t="n"/>
      <c r="DE150" s="4" t="n"/>
      <c r="DF150" s="4" t="n"/>
      <c r="DG150" s="4" t="n"/>
      <c r="DH150" s="4" t="n"/>
      <c r="DI150" s="4" t="n"/>
      <c r="DJ150" s="4" t="n"/>
      <c r="DK150" s="4" t="n"/>
      <c r="DL150" s="4" t="n"/>
      <c r="DM150" s="4" t="n"/>
      <c r="DN150" s="4" t="n"/>
      <c r="DO150" s="4" t="n"/>
      <c r="DP150" s="4" t="n"/>
      <c r="DQ150" s="4" t="n"/>
      <c r="DR150" s="4" t="n"/>
      <c r="DS150" s="4" t="n"/>
      <c r="DT150" s="4" t="n"/>
      <c r="DU150" s="4" t="n"/>
      <c r="DV150" s="4" t="n"/>
      <c r="DW150" s="4" t="n"/>
      <c r="DX150" s="4" t="n"/>
      <c r="DY150" s="4" t="n"/>
      <c r="DZ150" s="4" t="n"/>
      <c r="EA150" s="4" t="n"/>
      <c r="EB150" s="4" t="n"/>
      <c r="EC150" s="4" t="n"/>
      <c r="ED150" s="4" t="n"/>
      <c r="EE150" s="4" t="n"/>
      <c r="EF150" s="4" t="n"/>
      <c r="EG150" s="4" t="n"/>
      <c r="EH150" s="4" t="n"/>
      <c r="EI150" s="4" t="n"/>
      <c r="EJ150" s="4" t="n"/>
      <c r="EK150" s="4" t="n"/>
      <c r="EL150" s="4" t="n"/>
      <c r="EM150" s="4" t="n"/>
      <c r="EN150" s="4" t="n"/>
      <c r="EO150" s="4" t="n"/>
      <c r="EP150" s="4" t="n"/>
      <c r="EQ150" s="4" t="n"/>
      <c r="ER150" s="4" t="n"/>
      <c r="ES150" s="4" t="n"/>
      <c r="ET150" s="4" t="n"/>
      <c r="EU150" s="4" t="n"/>
      <c r="EV150" s="4" t="n"/>
      <c r="EW150" s="4" t="n"/>
      <c r="EX150" s="4" t="n"/>
      <c r="EY150" s="4" t="n"/>
      <c r="EZ150" s="4" t="n"/>
      <c r="FA150" s="4" t="n"/>
      <c r="FB150" s="4" t="n"/>
      <c r="FC150" s="4" t="n"/>
      <c r="FD150" s="4" t="n"/>
      <c r="FE150" s="4" t="n"/>
      <c r="FF150" s="4" t="n"/>
      <c r="FG150" s="4" t="n"/>
      <c r="FH150" s="4" t="n"/>
      <c r="FI150" s="4" t="n"/>
      <c r="FJ150" s="4" t="n"/>
      <c r="FK150" s="4" t="n"/>
      <c r="FL150" s="4" t="n"/>
      <c r="FM150" s="4" t="n"/>
      <c r="FN150" s="4" t="n"/>
      <c r="FO150" s="4" t="n"/>
      <c r="FP150" s="4" t="n"/>
      <c r="FQ150" s="4" t="n"/>
      <c r="FR150" s="4" t="n"/>
      <c r="FS150" s="4" t="n"/>
      <c r="FT150" s="4" t="n"/>
      <c r="FU150" s="4" t="n"/>
      <c r="FV150" s="4" t="n"/>
      <c r="FW150" s="4" t="n"/>
      <c r="FX150" s="4" t="n"/>
      <c r="FY150" s="4" t="n"/>
      <c r="FZ150" s="4" t="n"/>
      <c r="GA150" s="4" t="n"/>
      <c r="GB150" s="4" t="n"/>
      <c r="GC150" s="4" t="n"/>
      <c r="GD150" s="4" t="n"/>
      <c r="GE150" s="4" t="n"/>
      <c r="GF150" s="4" t="n"/>
      <c r="GG150" s="4" t="n"/>
      <c r="GH150" s="4" t="n"/>
      <c r="GI150" s="4" t="n"/>
      <c r="GJ150" s="4" t="n"/>
      <c r="GK150" s="4" t="n"/>
      <c r="GL150" s="4" t="n"/>
      <c r="GM150" s="4" t="n"/>
      <c r="GN150" s="4" t="n"/>
      <c r="GO150" s="4" t="n"/>
      <c r="GP150" s="4" t="n"/>
      <c r="GQ150" s="4" t="n"/>
      <c r="GR150" s="4" t="n"/>
      <c r="GS150" s="4" t="n"/>
      <c r="GT150" s="4" t="n"/>
      <c r="GU150" s="4" t="n"/>
    </row>
    <row r="151" ht="15.75" customHeight="1" s="37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n"/>
      <c r="AK151" s="4" t="n"/>
      <c r="AL151" s="4" t="n"/>
      <c r="AM151" s="4" t="n"/>
      <c r="AN151" s="4" t="n"/>
      <c r="AO151" s="4" t="n"/>
      <c r="AP151" s="4" t="n"/>
      <c r="AQ151" s="4" t="n"/>
      <c r="AR151" s="4" t="n"/>
      <c r="AS151" s="4" t="n"/>
      <c r="AT151" s="4" t="n"/>
      <c r="AU151" s="4" t="n"/>
      <c r="AV151" s="4" t="n"/>
      <c r="AW151" s="4" t="n"/>
      <c r="AX151" s="4" t="n"/>
      <c r="AY151" s="4" t="n"/>
      <c r="AZ151" s="4" t="n"/>
      <c r="BA151" s="4" t="n"/>
      <c r="BB151" s="4" t="n"/>
      <c r="BC151" s="4" t="n"/>
      <c r="BD151" s="4" t="n"/>
      <c r="BE151" s="4" t="n"/>
      <c r="BF151" s="4" t="n"/>
      <c r="BG151" s="4" t="n"/>
      <c r="BH151" s="4" t="n"/>
      <c r="BI151" s="4" t="n"/>
      <c r="BJ151" s="4" t="n"/>
      <c r="BK151" s="4" t="n"/>
      <c r="BL151" s="4" t="n"/>
      <c r="BM151" s="4" t="n"/>
      <c r="BN151" s="4" t="n"/>
      <c r="BO151" s="4" t="n"/>
      <c r="BP151" s="4" t="n"/>
      <c r="BQ151" s="4" t="n"/>
      <c r="BR151" s="4" t="n"/>
      <c r="BS151" s="4" t="n"/>
      <c r="BT151" s="4" t="n"/>
      <c r="BU151" s="4" t="n"/>
      <c r="BV151" s="4" t="n"/>
      <c r="BW151" s="4" t="n"/>
      <c r="BX151" s="4" t="n"/>
      <c r="BY151" s="4" t="n"/>
      <c r="BZ151" s="4" t="n"/>
      <c r="CA151" s="4" t="n"/>
      <c r="CB151" s="4" t="n"/>
      <c r="CC151" s="4" t="n"/>
      <c r="CD151" s="4" t="n"/>
      <c r="CE151" s="4" t="n"/>
      <c r="CF151" s="4" t="n"/>
      <c r="CG151" s="4" t="n"/>
      <c r="CH151" s="4" t="n"/>
      <c r="CI151" s="4" t="n"/>
      <c r="CJ151" s="4" t="n"/>
      <c r="CK151" s="4" t="n"/>
      <c r="CL151" s="4" t="n"/>
      <c r="CM151" s="4" t="n"/>
      <c r="CN151" s="4" t="n"/>
      <c r="CO151" s="4" t="n"/>
      <c r="CP151" s="4" t="n"/>
      <c r="CQ151" s="4" t="n"/>
      <c r="CR151" s="4" t="n"/>
      <c r="CS151" s="4" t="n"/>
      <c r="CT151" s="4" t="n"/>
      <c r="CU151" s="4" t="n"/>
      <c r="CV151" s="4" t="n"/>
      <c r="CW151" s="4" t="n"/>
      <c r="CX151" s="4" t="n"/>
      <c r="CY151" s="4" t="n"/>
      <c r="CZ151" s="4" t="n"/>
      <c r="DA151" s="4" t="n"/>
      <c r="DB151" s="4" t="n"/>
      <c r="DC151" s="4" t="n"/>
      <c r="DD151" s="4" t="n"/>
      <c r="DE151" s="4" t="n"/>
      <c r="DF151" s="4" t="n"/>
      <c r="DG151" s="4" t="n"/>
      <c r="DH151" s="4" t="n"/>
      <c r="DI151" s="4" t="n"/>
      <c r="DJ151" s="4" t="n"/>
      <c r="DK151" s="4" t="n"/>
      <c r="DL151" s="4" t="n"/>
      <c r="DM151" s="4" t="n"/>
      <c r="DN151" s="4" t="n"/>
      <c r="DO151" s="4" t="n"/>
      <c r="DP151" s="4" t="n"/>
      <c r="DQ151" s="4" t="n"/>
      <c r="DR151" s="4" t="n"/>
      <c r="DS151" s="4" t="n"/>
      <c r="DT151" s="4" t="n"/>
      <c r="DU151" s="4" t="n"/>
      <c r="DV151" s="4" t="n"/>
      <c r="DW151" s="4" t="n"/>
      <c r="DX151" s="4" t="n"/>
      <c r="DY151" s="4" t="n"/>
      <c r="DZ151" s="4" t="n"/>
      <c r="EA151" s="4" t="n"/>
      <c r="EB151" s="4" t="n"/>
      <c r="EC151" s="4" t="n"/>
      <c r="ED151" s="4" t="n"/>
      <c r="EE151" s="4" t="n"/>
      <c r="EF151" s="4" t="n"/>
      <c r="EG151" s="4" t="n"/>
      <c r="EH151" s="4" t="n"/>
      <c r="EI151" s="4" t="n"/>
      <c r="EJ151" s="4" t="n"/>
      <c r="EK151" s="4" t="n"/>
      <c r="EL151" s="4" t="n"/>
      <c r="EM151" s="4" t="n"/>
      <c r="EN151" s="4" t="n"/>
      <c r="EO151" s="4" t="n"/>
      <c r="EP151" s="4" t="n"/>
      <c r="EQ151" s="4" t="n"/>
      <c r="ER151" s="4" t="n"/>
      <c r="ES151" s="4" t="n"/>
      <c r="ET151" s="4" t="n"/>
      <c r="EU151" s="4" t="n"/>
      <c r="EV151" s="4" t="n"/>
      <c r="EW151" s="4" t="n"/>
      <c r="EX151" s="4" t="n"/>
      <c r="EY151" s="4" t="n"/>
      <c r="EZ151" s="4" t="n"/>
      <c r="FA151" s="4" t="n"/>
      <c r="FB151" s="4" t="n"/>
      <c r="FC151" s="4" t="n"/>
      <c r="FD151" s="4" t="n"/>
      <c r="FE151" s="4" t="n"/>
      <c r="FF151" s="4" t="n"/>
      <c r="FG151" s="4" t="n"/>
      <c r="FH151" s="4" t="n"/>
      <c r="FI151" s="4" t="n"/>
      <c r="FJ151" s="4" t="n"/>
      <c r="FK151" s="4" t="n"/>
      <c r="FL151" s="4" t="n"/>
      <c r="FM151" s="4" t="n"/>
      <c r="FN151" s="4" t="n"/>
      <c r="FO151" s="4" t="n"/>
      <c r="FP151" s="4" t="n"/>
      <c r="FQ151" s="4" t="n"/>
      <c r="FR151" s="4" t="n"/>
      <c r="FS151" s="4" t="n"/>
      <c r="FT151" s="4" t="n"/>
      <c r="FU151" s="4" t="n"/>
      <c r="FV151" s="4" t="n"/>
      <c r="FW151" s="4" t="n"/>
      <c r="FX151" s="4" t="n"/>
      <c r="FY151" s="4" t="n"/>
      <c r="FZ151" s="4" t="n"/>
      <c r="GA151" s="4" t="n"/>
      <c r="GB151" s="4" t="n"/>
      <c r="GC151" s="4" t="n"/>
      <c r="GD151" s="4" t="n"/>
      <c r="GE151" s="4" t="n"/>
      <c r="GF151" s="4" t="n"/>
      <c r="GG151" s="4" t="n"/>
      <c r="GH151" s="4" t="n"/>
      <c r="GI151" s="4" t="n"/>
      <c r="GJ151" s="4" t="n"/>
      <c r="GK151" s="4" t="n"/>
      <c r="GL151" s="4" t="n"/>
      <c r="GM151" s="4" t="n"/>
      <c r="GN151" s="4" t="n"/>
      <c r="GO151" s="4" t="n"/>
      <c r="GP151" s="4" t="n"/>
      <c r="GQ151" s="4" t="n"/>
      <c r="GR151" s="4" t="n"/>
      <c r="GS151" s="4" t="n"/>
      <c r="GT151" s="4" t="n"/>
      <c r="GU151" s="4" t="n"/>
    </row>
    <row r="152" ht="15.75" customHeight="1" s="37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n"/>
      <c r="AK152" s="4" t="n"/>
      <c r="AL152" s="4" t="n"/>
      <c r="AM152" s="4" t="n"/>
      <c r="AN152" s="4" t="n"/>
      <c r="AO152" s="4" t="n"/>
      <c r="AP152" s="4" t="n"/>
      <c r="AQ152" s="4" t="n"/>
      <c r="AR152" s="4" t="n"/>
      <c r="AS152" s="4" t="n"/>
      <c r="AT152" s="4" t="n"/>
      <c r="AU152" s="4" t="n"/>
      <c r="AV152" s="4" t="n"/>
      <c r="AW152" s="4" t="n"/>
      <c r="AX152" s="4" t="n"/>
      <c r="AY152" s="4" t="n"/>
      <c r="AZ152" s="4" t="n"/>
      <c r="BA152" s="4" t="n"/>
      <c r="BB152" s="4" t="n"/>
      <c r="BC152" s="4" t="n"/>
      <c r="BD152" s="4" t="n"/>
      <c r="BE152" s="4" t="n"/>
      <c r="BF152" s="4" t="n"/>
      <c r="BG152" s="4" t="n"/>
      <c r="BH152" s="4" t="n"/>
      <c r="BI152" s="4" t="n"/>
      <c r="BJ152" s="4" t="n"/>
      <c r="BK152" s="4" t="n"/>
      <c r="BL152" s="4" t="n"/>
      <c r="BM152" s="4" t="n"/>
      <c r="BN152" s="4" t="n"/>
      <c r="BO152" s="4" t="n"/>
      <c r="BP152" s="4" t="n"/>
      <c r="BQ152" s="4" t="n"/>
      <c r="BR152" s="4" t="n"/>
      <c r="BS152" s="4" t="n"/>
      <c r="BT152" s="4" t="n"/>
      <c r="BU152" s="4" t="n"/>
      <c r="BV152" s="4" t="n"/>
      <c r="BW152" s="4" t="n"/>
      <c r="BX152" s="4" t="n"/>
      <c r="BY152" s="4" t="n"/>
      <c r="BZ152" s="4" t="n"/>
      <c r="CA152" s="4" t="n"/>
      <c r="CB152" s="4" t="n"/>
      <c r="CC152" s="4" t="n"/>
      <c r="CD152" s="4" t="n"/>
      <c r="CE152" s="4" t="n"/>
      <c r="CF152" s="4" t="n"/>
      <c r="CG152" s="4" t="n"/>
      <c r="CH152" s="4" t="n"/>
      <c r="CI152" s="4" t="n"/>
      <c r="CJ152" s="4" t="n"/>
      <c r="CK152" s="4" t="n"/>
      <c r="CL152" s="4" t="n"/>
      <c r="CM152" s="4" t="n"/>
      <c r="CN152" s="4" t="n"/>
      <c r="CO152" s="4" t="n"/>
      <c r="CP152" s="4" t="n"/>
      <c r="CQ152" s="4" t="n"/>
      <c r="CR152" s="4" t="n"/>
      <c r="CS152" s="4" t="n"/>
      <c r="CT152" s="4" t="n"/>
      <c r="CU152" s="4" t="n"/>
      <c r="CV152" s="4" t="n"/>
      <c r="CW152" s="4" t="n"/>
      <c r="CX152" s="4" t="n"/>
      <c r="CY152" s="4" t="n"/>
      <c r="CZ152" s="4" t="n"/>
      <c r="DA152" s="4" t="n"/>
      <c r="DB152" s="4" t="n"/>
      <c r="DC152" s="4" t="n"/>
      <c r="DD152" s="4" t="n"/>
      <c r="DE152" s="4" t="n"/>
      <c r="DF152" s="4" t="n"/>
      <c r="DG152" s="4" t="n"/>
      <c r="DH152" s="4" t="n"/>
      <c r="DI152" s="4" t="n"/>
      <c r="DJ152" s="4" t="n"/>
      <c r="DK152" s="4" t="n"/>
      <c r="DL152" s="4" t="n"/>
      <c r="DM152" s="4" t="n"/>
      <c r="DN152" s="4" t="n"/>
      <c r="DO152" s="4" t="n"/>
      <c r="DP152" s="4" t="n"/>
      <c r="DQ152" s="4" t="n"/>
      <c r="DR152" s="4" t="n"/>
      <c r="DS152" s="4" t="n"/>
      <c r="DT152" s="4" t="n"/>
      <c r="DU152" s="4" t="n"/>
      <c r="DV152" s="4" t="n"/>
      <c r="DW152" s="4" t="n"/>
      <c r="DX152" s="4" t="n"/>
      <c r="DY152" s="4" t="n"/>
      <c r="DZ152" s="4" t="n"/>
      <c r="EA152" s="4" t="n"/>
      <c r="EB152" s="4" t="n"/>
      <c r="EC152" s="4" t="n"/>
      <c r="ED152" s="4" t="n"/>
      <c r="EE152" s="4" t="n"/>
      <c r="EF152" s="4" t="n"/>
      <c r="EG152" s="4" t="n"/>
      <c r="EH152" s="4" t="n"/>
      <c r="EI152" s="4" t="n"/>
      <c r="EJ152" s="4" t="n"/>
      <c r="EK152" s="4" t="n"/>
      <c r="EL152" s="4" t="n"/>
      <c r="EM152" s="4" t="n"/>
      <c r="EN152" s="4" t="n"/>
      <c r="EO152" s="4" t="n"/>
      <c r="EP152" s="4" t="n"/>
      <c r="EQ152" s="4" t="n"/>
      <c r="ER152" s="4" t="n"/>
      <c r="ES152" s="4" t="n"/>
      <c r="ET152" s="4" t="n"/>
      <c r="EU152" s="4" t="n"/>
      <c r="EV152" s="4" t="n"/>
      <c r="EW152" s="4" t="n"/>
      <c r="EX152" s="4" t="n"/>
      <c r="EY152" s="4" t="n"/>
      <c r="EZ152" s="4" t="n"/>
      <c r="FA152" s="4" t="n"/>
      <c r="FB152" s="4" t="n"/>
      <c r="FC152" s="4" t="n"/>
      <c r="FD152" s="4" t="n"/>
      <c r="FE152" s="4" t="n"/>
      <c r="FF152" s="4" t="n"/>
      <c r="FG152" s="4" t="n"/>
      <c r="FH152" s="4" t="n"/>
      <c r="FI152" s="4" t="n"/>
      <c r="FJ152" s="4" t="n"/>
      <c r="FK152" s="4" t="n"/>
      <c r="FL152" s="4" t="n"/>
      <c r="FM152" s="4" t="n"/>
      <c r="FN152" s="4" t="n"/>
      <c r="FO152" s="4" t="n"/>
      <c r="FP152" s="4" t="n"/>
      <c r="FQ152" s="4" t="n"/>
      <c r="FR152" s="4" t="n"/>
      <c r="FS152" s="4" t="n"/>
      <c r="FT152" s="4" t="n"/>
      <c r="FU152" s="4" t="n"/>
      <c r="FV152" s="4" t="n"/>
      <c r="FW152" s="4" t="n"/>
      <c r="FX152" s="4" t="n"/>
      <c r="FY152" s="4" t="n"/>
      <c r="FZ152" s="4" t="n"/>
      <c r="GA152" s="4" t="n"/>
      <c r="GB152" s="4" t="n"/>
      <c r="GC152" s="4" t="n"/>
      <c r="GD152" s="4" t="n"/>
      <c r="GE152" s="4" t="n"/>
      <c r="GF152" s="4" t="n"/>
      <c r="GG152" s="4" t="n"/>
      <c r="GH152" s="4" t="n"/>
      <c r="GI152" s="4" t="n"/>
      <c r="GJ152" s="4" t="n"/>
      <c r="GK152" s="4" t="n"/>
      <c r="GL152" s="4" t="n"/>
      <c r="GM152" s="4" t="n"/>
      <c r="GN152" s="4" t="n"/>
      <c r="GO152" s="4" t="n"/>
      <c r="GP152" s="4" t="n"/>
      <c r="GQ152" s="4" t="n"/>
      <c r="GR152" s="4" t="n"/>
      <c r="GS152" s="4" t="n"/>
      <c r="GT152" s="4" t="n"/>
      <c r="GU152" s="4" t="n"/>
    </row>
    <row r="153" ht="15.75" customHeight="1" s="37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n"/>
      <c r="AK153" s="4" t="n"/>
      <c r="AL153" s="4" t="n"/>
      <c r="AM153" s="4" t="n"/>
      <c r="AN153" s="4" t="n"/>
      <c r="AO153" s="4" t="n"/>
      <c r="AP153" s="4" t="n"/>
      <c r="AQ153" s="4" t="n"/>
      <c r="AR153" s="4" t="n"/>
      <c r="AS153" s="4" t="n"/>
      <c r="AT153" s="4" t="n"/>
      <c r="AU153" s="4" t="n"/>
      <c r="AV153" s="4" t="n"/>
      <c r="AW153" s="4" t="n"/>
      <c r="AX153" s="4" t="n"/>
      <c r="AY153" s="4" t="n"/>
      <c r="AZ153" s="4" t="n"/>
      <c r="BA153" s="4" t="n"/>
      <c r="BB153" s="4" t="n"/>
      <c r="BC153" s="4" t="n"/>
      <c r="BD153" s="4" t="n"/>
      <c r="BE153" s="4" t="n"/>
      <c r="BF153" s="4" t="n"/>
      <c r="BG153" s="4" t="n"/>
      <c r="BH153" s="4" t="n"/>
      <c r="BI153" s="4" t="n"/>
      <c r="BJ153" s="4" t="n"/>
      <c r="BK153" s="4" t="n"/>
      <c r="BL153" s="4" t="n"/>
      <c r="BM153" s="4" t="n"/>
      <c r="BN153" s="4" t="n"/>
      <c r="BO153" s="4" t="n"/>
      <c r="BP153" s="4" t="n"/>
      <c r="BQ153" s="4" t="n"/>
      <c r="BR153" s="4" t="n"/>
      <c r="BS153" s="4" t="n"/>
      <c r="BT153" s="4" t="n"/>
      <c r="BU153" s="4" t="n"/>
      <c r="BV153" s="4" t="n"/>
      <c r="BW153" s="4" t="n"/>
      <c r="BX153" s="4" t="n"/>
      <c r="BY153" s="4" t="n"/>
      <c r="BZ153" s="4" t="n"/>
      <c r="CA153" s="4" t="n"/>
      <c r="CB153" s="4" t="n"/>
      <c r="CC153" s="4" t="n"/>
      <c r="CD153" s="4" t="n"/>
      <c r="CE153" s="4" t="n"/>
      <c r="CF153" s="4" t="n"/>
      <c r="CG153" s="4" t="n"/>
      <c r="CH153" s="4" t="n"/>
      <c r="CI153" s="4" t="n"/>
      <c r="CJ153" s="4" t="n"/>
      <c r="CK153" s="4" t="n"/>
      <c r="CL153" s="4" t="n"/>
      <c r="CM153" s="4" t="n"/>
      <c r="CN153" s="4" t="n"/>
      <c r="CO153" s="4" t="n"/>
      <c r="CP153" s="4" t="n"/>
      <c r="CQ153" s="4" t="n"/>
      <c r="CR153" s="4" t="n"/>
      <c r="CS153" s="4" t="n"/>
      <c r="CT153" s="4" t="n"/>
      <c r="CU153" s="4" t="n"/>
      <c r="CV153" s="4" t="n"/>
      <c r="CW153" s="4" t="n"/>
      <c r="CX153" s="4" t="n"/>
      <c r="CY153" s="4" t="n"/>
      <c r="CZ153" s="4" t="n"/>
      <c r="DA153" s="4" t="n"/>
      <c r="DB153" s="4" t="n"/>
      <c r="DC153" s="4" t="n"/>
      <c r="DD153" s="4" t="n"/>
      <c r="DE153" s="4" t="n"/>
      <c r="DF153" s="4" t="n"/>
      <c r="DG153" s="4" t="n"/>
      <c r="DH153" s="4" t="n"/>
      <c r="DI153" s="4" t="n"/>
      <c r="DJ153" s="4" t="n"/>
      <c r="DK153" s="4" t="n"/>
      <c r="DL153" s="4" t="n"/>
      <c r="DM153" s="4" t="n"/>
      <c r="DN153" s="4" t="n"/>
      <c r="DO153" s="4" t="n"/>
      <c r="DP153" s="4" t="n"/>
      <c r="DQ153" s="4" t="n"/>
      <c r="DR153" s="4" t="n"/>
      <c r="DS153" s="4" t="n"/>
      <c r="DT153" s="4" t="n"/>
      <c r="DU153" s="4" t="n"/>
      <c r="DV153" s="4" t="n"/>
      <c r="DW153" s="4" t="n"/>
      <c r="DX153" s="4" t="n"/>
      <c r="DY153" s="4" t="n"/>
      <c r="DZ153" s="4" t="n"/>
      <c r="EA153" s="4" t="n"/>
      <c r="EB153" s="4" t="n"/>
      <c r="EC153" s="4" t="n"/>
      <c r="ED153" s="4" t="n"/>
      <c r="EE153" s="4" t="n"/>
      <c r="EF153" s="4" t="n"/>
      <c r="EG153" s="4" t="n"/>
      <c r="EH153" s="4" t="n"/>
      <c r="EI153" s="4" t="n"/>
      <c r="EJ153" s="4" t="n"/>
      <c r="EK153" s="4" t="n"/>
      <c r="EL153" s="4" t="n"/>
      <c r="EM153" s="4" t="n"/>
      <c r="EN153" s="4" t="n"/>
      <c r="EO153" s="4" t="n"/>
      <c r="EP153" s="4" t="n"/>
      <c r="EQ153" s="4" t="n"/>
      <c r="ER153" s="4" t="n"/>
      <c r="ES153" s="4" t="n"/>
      <c r="ET153" s="4" t="n"/>
      <c r="EU153" s="4" t="n"/>
      <c r="EV153" s="4" t="n"/>
      <c r="EW153" s="4" t="n"/>
      <c r="EX153" s="4" t="n"/>
      <c r="EY153" s="4" t="n"/>
      <c r="EZ153" s="4" t="n"/>
      <c r="FA153" s="4" t="n"/>
      <c r="FB153" s="4" t="n"/>
      <c r="FC153" s="4" t="n"/>
      <c r="FD153" s="4" t="n"/>
      <c r="FE153" s="4" t="n"/>
      <c r="FF153" s="4" t="n"/>
      <c r="FG153" s="4" t="n"/>
      <c r="FH153" s="4" t="n"/>
      <c r="FI153" s="4" t="n"/>
      <c r="FJ153" s="4" t="n"/>
      <c r="FK153" s="4" t="n"/>
      <c r="FL153" s="4" t="n"/>
      <c r="FM153" s="4" t="n"/>
      <c r="FN153" s="4" t="n"/>
      <c r="FO153" s="4" t="n"/>
      <c r="FP153" s="4" t="n"/>
      <c r="FQ153" s="4" t="n"/>
      <c r="FR153" s="4" t="n"/>
      <c r="FS153" s="4" t="n"/>
      <c r="FT153" s="4" t="n"/>
      <c r="FU153" s="4" t="n"/>
      <c r="FV153" s="4" t="n"/>
      <c r="FW153" s="4" t="n"/>
      <c r="FX153" s="4" t="n"/>
      <c r="FY153" s="4" t="n"/>
      <c r="FZ153" s="4" t="n"/>
      <c r="GA153" s="4" t="n"/>
      <c r="GB153" s="4" t="n"/>
      <c r="GC153" s="4" t="n"/>
      <c r="GD153" s="4" t="n"/>
      <c r="GE153" s="4" t="n"/>
      <c r="GF153" s="4" t="n"/>
      <c r="GG153" s="4" t="n"/>
      <c r="GH153" s="4" t="n"/>
      <c r="GI153" s="4" t="n"/>
      <c r="GJ153" s="4" t="n"/>
      <c r="GK153" s="4" t="n"/>
      <c r="GL153" s="4" t="n"/>
      <c r="GM153" s="4" t="n"/>
      <c r="GN153" s="4" t="n"/>
      <c r="GO153" s="4" t="n"/>
      <c r="GP153" s="4" t="n"/>
      <c r="GQ153" s="4" t="n"/>
      <c r="GR153" s="4" t="n"/>
      <c r="GS153" s="4" t="n"/>
      <c r="GT153" s="4" t="n"/>
      <c r="GU153" s="4" t="n"/>
    </row>
    <row r="154" ht="21.75" customHeight="1" s="37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c r="AG154" s="4" t="n"/>
      <c r="AH154" s="4" t="n"/>
      <c r="AI154" s="4" t="n"/>
      <c r="AJ154" s="4" t="n"/>
      <c r="AK154" s="4" t="n"/>
      <c r="AL154" s="4" t="n"/>
      <c r="AM154" s="4" t="n"/>
      <c r="AN154" s="4" t="n"/>
      <c r="AO154" s="4" t="n"/>
      <c r="AP154" s="4" t="n"/>
      <c r="AQ154" s="4" t="n"/>
      <c r="AR154" s="4" t="n"/>
      <c r="AS154" s="4" t="n"/>
      <c r="AT154" s="4" t="n"/>
      <c r="AU154" s="4" t="n"/>
      <c r="AV154" s="4" t="n"/>
      <c r="AW154" s="4" t="n"/>
      <c r="AX154" s="4" t="n"/>
      <c r="AY154" s="4" t="n"/>
      <c r="AZ154" s="4" t="n"/>
      <c r="BA154" s="4" t="n"/>
      <c r="BB154" s="4" t="n"/>
      <c r="BC154" s="4" t="n"/>
      <c r="BD154" s="4" t="n"/>
      <c r="BE154" s="4" t="n"/>
      <c r="BF154" s="4" t="n"/>
      <c r="BG154" s="4" t="n"/>
      <c r="BH154" s="4" t="n"/>
      <c r="BI154" s="4" t="n"/>
      <c r="BJ154" s="4" t="n"/>
      <c r="BK154" s="4" t="n"/>
      <c r="BL154" s="4" t="n"/>
      <c r="BM154" s="4" t="n"/>
      <c r="BN154" s="4" t="n"/>
      <c r="BO154" s="4" t="n"/>
      <c r="BP154" s="4" t="n"/>
      <c r="BQ154" s="4" t="n"/>
      <c r="BR154" s="4" t="n"/>
      <c r="BS154" s="4" t="n"/>
      <c r="BT154" s="4" t="n"/>
      <c r="BU154" s="4" t="n"/>
      <c r="BV154" s="4" t="n"/>
      <c r="BW154" s="4" t="n"/>
      <c r="BX154" s="4" t="n"/>
      <c r="BY154" s="4" t="n"/>
      <c r="BZ154" s="4" t="n"/>
      <c r="CA154" s="4" t="n"/>
      <c r="CB154" s="4" t="n"/>
      <c r="CC154" s="4" t="n"/>
      <c r="CD154" s="4" t="n"/>
      <c r="CE154" s="4" t="n"/>
      <c r="CF154" s="4" t="n"/>
      <c r="CG154" s="4" t="n"/>
      <c r="CH154" s="4" t="n"/>
      <c r="CI154" s="4" t="n"/>
      <c r="CJ154" s="4" t="n"/>
      <c r="CK154" s="4" t="n"/>
      <c r="CL154" s="4" t="n"/>
      <c r="CM154" s="4" t="n"/>
      <c r="CN154" s="4" t="n"/>
      <c r="CO154" s="4" t="n"/>
      <c r="CP154" s="4" t="n"/>
      <c r="CQ154" s="4" t="n"/>
      <c r="CR154" s="4" t="n"/>
      <c r="CS154" s="4" t="n"/>
      <c r="CT154" s="4" t="n"/>
      <c r="CU154" s="4" t="n"/>
      <c r="CV154" s="4" t="n"/>
      <c r="CW154" s="4" t="n"/>
      <c r="CX154" s="4" t="n"/>
      <c r="CY154" s="4" t="n"/>
      <c r="CZ154" s="4" t="n"/>
      <c r="DA154" s="4" t="n"/>
      <c r="DB154" s="4" t="n"/>
      <c r="DC154" s="4" t="n"/>
      <c r="DD154" s="4" t="n"/>
      <c r="DE154" s="4" t="n"/>
      <c r="DF154" s="4" t="n"/>
      <c r="DG154" s="4" t="n"/>
      <c r="DH154" s="4" t="n"/>
      <c r="DI154" s="4" t="n"/>
      <c r="DJ154" s="4" t="n"/>
      <c r="DK154" s="4" t="n"/>
      <c r="DL154" s="4" t="n"/>
      <c r="DM154" s="4" t="n"/>
      <c r="DN154" s="4" t="n"/>
      <c r="DO154" s="4" t="n"/>
      <c r="DP154" s="4" t="n"/>
      <c r="DQ154" s="4" t="n"/>
      <c r="DR154" s="4" t="n"/>
      <c r="DS154" s="4" t="n"/>
      <c r="DT154" s="4" t="n"/>
      <c r="DU154" s="4" t="n"/>
      <c r="DV154" s="4" t="n"/>
      <c r="DW154" s="4" t="n"/>
      <c r="DX154" s="4" t="n"/>
      <c r="DY154" s="4" t="n"/>
      <c r="DZ154" s="4" t="n"/>
      <c r="EA154" s="4" t="n"/>
      <c r="EB154" s="4" t="n"/>
      <c r="EC154" s="4" t="n"/>
      <c r="ED154" s="4" t="n"/>
      <c r="EE154" s="4" t="n"/>
      <c r="EF154" s="4" t="n"/>
      <c r="EG154" s="4" t="n"/>
      <c r="EH154" s="4" t="n"/>
      <c r="EI154" s="4" t="n"/>
      <c r="EJ154" s="4" t="n"/>
      <c r="EK154" s="4" t="n"/>
      <c r="EL154" s="4" t="n"/>
      <c r="EM154" s="4" t="n"/>
      <c r="EN154" s="4" t="n"/>
      <c r="EO154" s="4" t="n"/>
      <c r="EP154" s="4" t="n"/>
      <c r="EQ154" s="4" t="n"/>
      <c r="ER154" s="4" t="n"/>
      <c r="ES154" s="4" t="n"/>
      <c r="ET154" s="4" t="n"/>
      <c r="EU154" s="4" t="n"/>
      <c r="EV154" s="4" t="n"/>
      <c r="EW154" s="4" t="n"/>
      <c r="EX154" s="4" t="n"/>
      <c r="EY154" s="4" t="n"/>
      <c r="EZ154" s="4" t="n"/>
      <c r="FA154" s="4" t="n"/>
      <c r="FB154" s="4" t="n"/>
      <c r="FC154" s="4" t="n"/>
      <c r="FD154" s="4" t="n"/>
      <c r="FE154" s="4" t="n"/>
      <c r="FF154" s="4" t="n"/>
      <c r="FG154" s="4" t="n"/>
      <c r="FH154" s="4" t="n"/>
      <c r="FI154" s="4" t="n"/>
      <c r="FJ154" s="4" t="n"/>
      <c r="FK154" s="4" t="n"/>
      <c r="FL154" s="4" t="n"/>
      <c r="FM154" s="4" t="n"/>
      <c r="FN154" s="4" t="n"/>
      <c r="FO154" s="4" t="n"/>
      <c r="FP154" s="4" t="n"/>
      <c r="FQ154" s="4" t="n"/>
      <c r="FR154" s="4" t="n"/>
      <c r="FS154" s="4" t="n"/>
      <c r="FT154" s="4" t="n"/>
      <c r="FU154" s="4" t="n"/>
      <c r="FV154" s="4" t="n"/>
      <c r="FW154" s="4" t="n"/>
      <c r="FX154" s="4" t="n"/>
      <c r="FY154" s="4" t="n"/>
      <c r="FZ154" s="4" t="n"/>
      <c r="GA154" s="4" t="n"/>
      <c r="GB154" s="4" t="n"/>
      <c r="GC154" s="4" t="n"/>
      <c r="GD154" s="4" t="n"/>
      <c r="GE154" s="4" t="n"/>
      <c r="GF154" s="4" t="n"/>
      <c r="GG154" s="4" t="n"/>
      <c r="GH154" s="4" t="n"/>
      <c r="GI154" s="4" t="n"/>
      <c r="GJ154" s="4" t="n"/>
      <c r="GK154" s="4" t="n"/>
      <c r="GL154" s="4" t="n"/>
      <c r="GM154" s="4" t="n"/>
      <c r="GN154" s="4" t="n"/>
      <c r="GO154" s="4" t="n"/>
      <c r="GP154" s="4" t="n"/>
      <c r="GQ154" s="4" t="n"/>
      <c r="GR154" s="4" t="n"/>
      <c r="GS154" s="4" t="n"/>
      <c r="GT154" s="4" t="n"/>
      <c r="GU154" s="4" t="n"/>
    </row>
    <row r="155" ht="15.75" customHeight="1" s="37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n"/>
      <c r="AK155" s="4" t="n"/>
      <c r="AL155" s="4" t="n"/>
      <c r="AM155" s="4" t="n"/>
      <c r="AN155" s="4" t="n"/>
      <c r="AO155" s="4" t="n"/>
      <c r="AP155" s="4" t="n"/>
      <c r="AQ155" s="4" t="n"/>
      <c r="AR155" s="4" t="n"/>
      <c r="AS155" s="4" t="n"/>
      <c r="AT155" s="4" t="n"/>
      <c r="AU155" s="4" t="n"/>
      <c r="AV155" s="4" t="n"/>
      <c r="AW155" s="4" t="n"/>
      <c r="AX155" s="4" t="n"/>
      <c r="AY155" s="4" t="n"/>
      <c r="AZ155" s="4" t="n"/>
      <c r="BA155" s="4" t="n"/>
      <c r="BB155" s="4" t="n"/>
      <c r="BC155" s="4" t="n"/>
      <c r="BD155" s="4" t="n"/>
      <c r="BE155" s="4" t="n"/>
      <c r="BF155" s="4" t="n"/>
      <c r="BG155" s="4" t="n"/>
      <c r="BH155" s="4" t="n"/>
      <c r="BI155" s="4" t="n"/>
      <c r="BJ155" s="4" t="n"/>
      <c r="BK155" s="4" t="n"/>
      <c r="BL155" s="4" t="n"/>
      <c r="BM155" s="4" t="n"/>
      <c r="BN155" s="4" t="n"/>
      <c r="BO155" s="4" t="n"/>
      <c r="BP155" s="4" t="n"/>
      <c r="BQ155" s="4" t="n"/>
      <c r="BR155" s="4" t="n"/>
      <c r="BS155" s="4" t="n"/>
      <c r="BT155" s="4" t="n"/>
      <c r="BU155" s="4" t="n"/>
      <c r="BV155" s="4" t="n"/>
      <c r="BW155" s="4" t="n"/>
      <c r="BX155" s="4" t="n"/>
      <c r="BY155" s="4" t="n"/>
      <c r="BZ155" s="4" t="n"/>
      <c r="CA155" s="4" t="n"/>
      <c r="CB155" s="4" t="n"/>
      <c r="CC155" s="4" t="n"/>
      <c r="CD155" s="4" t="n"/>
      <c r="CE155" s="4" t="n"/>
      <c r="CF155" s="4" t="n"/>
      <c r="CG155" s="4" t="n"/>
      <c r="CH155" s="4" t="n"/>
      <c r="CI155" s="4" t="n"/>
      <c r="CJ155" s="4" t="n"/>
      <c r="CK155" s="4" t="n"/>
      <c r="CL155" s="4" t="n"/>
      <c r="CM155" s="4" t="n"/>
      <c r="CN155" s="4" t="n"/>
      <c r="CO155" s="4" t="n"/>
      <c r="CP155" s="4" t="n"/>
      <c r="CQ155" s="4" t="n"/>
      <c r="CR155" s="4" t="n"/>
      <c r="CS155" s="4" t="n"/>
      <c r="CT155" s="4" t="n"/>
      <c r="CU155" s="4" t="n"/>
      <c r="CV155" s="4" t="n"/>
      <c r="CW155" s="4" t="n"/>
      <c r="CX155" s="4" t="n"/>
      <c r="CY155" s="4" t="n"/>
      <c r="CZ155" s="4" t="n"/>
      <c r="DA155" s="4" t="n"/>
      <c r="DB155" s="4" t="n"/>
      <c r="DC155" s="4" t="n"/>
      <c r="DD155" s="4" t="n"/>
      <c r="DE155" s="4" t="n"/>
      <c r="DF155" s="4" t="n"/>
      <c r="DG155" s="4" t="n"/>
      <c r="DH155" s="4" t="n"/>
      <c r="DI155" s="4" t="n"/>
      <c r="DJ155" s="4" t="n"/>
      <c r="DK155" s="4" t="n"/>
      <c r="DL155" s="4" t="n"/>
      <c r="DM155" s="4" t="n"/>
      <c r="DN155" s="4" t="n"/>
      <c r="DO155" s="4" t="n"/>
      <c r="DP155" s="4" t="n"/>
      <c r="DQ155" s="4" t="n"/>
      <c r="DR155" s="4" t="n"/>
      <c r="DS155" s="4" t="n"/>
      <c r="DT155" s="4" t="n"/>
      <c r="DU155" s="4" t="n"/>
      <c r="DV155" s="4" t="n"/>
      <c r="DW155" s="4" t="n"/>
      <c r="DX155" s="4" t="n"/>
      <c r="DY155" s="4" t="n"/>
      <c r="DZ155" s="4" t="n"/>
      <c r="EA155" s="4" t="n"/>
      <c r="EB155" s="4" t="n"/>
      <c r="EC155" s="4" t="n"/>
      <c r="ED155" s="4" t="n"/>
      <c r="EE155" s="4" t="n"/>
      <c r="EF155" s="4" t="n"/>
      <c r="EG155" s="4" t="n"/>
      <c r="EH155" s="4" t="n"/>
      <c r="EI155" s="4" t="n"/>
      <c r="EJ155" s="4" t="n"/>
      <c r="EK155" s="4" t="n"/>
      <c r="EL155" s="4" t="n"/>
      <c r="EM155" s="4" t="n"/>
      <c r="EN155" s="4" t="n"/>
      <c r="EO155" s="4" t="n"/>
      <c r="EP155" s="4" t="n"/>
      <c r="EQ155" s="4" t="n"/>
      <c r="ER155" s="4" t="n"/>
      <c r="ES155" s="4" t="n"/>
      <c r="ET155" s="4" t="n"/>
      <c r="EU155" s="4" t="n"/>
      <c r="EV155" s="4" t="n"/>
      <c r="EW155" s="4" t="n"/>
      <c r="EX155" s="4" t="n"/>
      <c r="EY155" s="4" t="n"/>
      <c r="EZ155" s="4" t="n"/>
      <c r="FA155" s="4" t="n"/>
      <c r="FB155" s="4" t="n"/>
      <c r="FC155" s="4" t="n"/>
      <c r="FD155" s="4" t="n"/>
      <c r="FE155" s="4" t="n"/>
      <c r="FF155" s="4" t="n"/>
      <c r="FG155" s="4" t="n"/>
      <c r="FH155" s="4" t="n"/>
      <c r="FI155" s="4" t="n"/>
      <c r="FJ155" s="4" t="n"/>
      <c r="FK155" s="4" t="n"/>
      <c r="FL155" s="4" t="n"/>
      <c r="FM155" s="4" t="n"/>
      <c r="FN155" s="4" t="n"/>
      <c r="FO155" s="4" t="n"/>
      <c r="FP155" s="4" t="n"/>
      <c r="FQ155" s="4" t="n"/>
      <c r="FR155" s="4" t="n"/>
      <c r="FS155" s="4" t="n"/>
      <c r="FT155" s="4" t="n"/>
      <c r="FU155" s="4" t="n"/>
      <c r="FV155" s="4" t="n"/>
      <c r="FW155" s="4" t="n"/>
      <c r="FX155" s="4" t="n"/>
      <c r="FY155" s="4" t="n"/>
      <c r="FZ155" s="4" t="n"/>
      <c r="GA155" s="4" t="n"/>
      <c r="GB155" s="4" t="n"/>
      <c r="GC155" s="4" t="n"/>
      <c r="GD155" s="4" t="n"/>
      <c r="GE155" s="4" t="n"/>
      <c r="GF155" s="4" t="n"/>
      <c r="GG155" s="4" t="n"/>
      <c r="GH155" s="4" t="n"/>
      <c r="GI155" s="4" t="n"/>
      <c r="GJ155" s="4" t="n"/>
      <c r="GK155" s="4" t="n"/>
      <c r="GL155" s="4" t="n"/>
      <c r="GM155" s="4" t="n"/>
      <c r="GN155" s="4" t="n"/>
      <c r="GO155" s="4" t="n"/>
      <c r="GP155" s="4" t="n"/>
      <c r="GQ155" s="4" t="n"/>
      <c r="GR155" s="4" t="n"/>
      <c r="GS155" s="4" t="n"/>
      <c r="GT155" s="4" t="n"/>
      <c r="GU155" s="4" t="n"/>
    </row>
    <row r="156" ht="15.75" customHeight="1" s="37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n"/>
      <c r="AK156" s="4" t="n"/>
      <c r="AL156" s="4" t="n"/>
      <c r="AM156" s="4" t="n"/>
      <c r="AN156" s="4" t="n"/>
      <c r="AO156" s="4" t="n"/>
      <c r="AP156" s="4" t="n"/>
      <c r="AQ156" s="4" t="n"/>
      <c r="AR156" s="4" t="n"/>
      <c r="AS156" s="4" t="n"/>
      <c r="AT156" s="4" t="n"/>
      <c r="AU156" s="4" t="n"/>
      <c r="AV156" s="4" t="n"/>
      <c r="AW156" s="4" t="n"/>
      <c r="AX156" s="4" t="n"/>
      <c r="AY156" s="4" t="n"/>
      <c r="AZ156" s="4" t="n"/>
      <c r="BA156" s="4" t="n"/>
      <c r="BB156" s="4" t="n"/>
      <c r="BC156" s="4" t="n"/>
      <c r="BD156" s="4" t="n"/>
      <c r="BE156" s="4" t="n"/>
      <c r="BF156" s="4" t="n"/>
      <c r="BG156" s="4" t="n"/>
      <c r="BH156" s="4" t="n"/>
      <c r="BI156" s="4" t="n"/>
      <c r="BJ156" s="4" t="n"/>
      <c r="BK156" s="4" t="n"/>
      <c r="BL156" s="4" t="n"/>
      <c r="BM156" s="4" t="n"/>
      <c r="BN156" s="4" t="n"/>
      <c r="BO156" s="4" t="n"/>
      <c r="BP156" s="4" t="n"/>
      <c r="BQ156" s="4" t="n"/>
      <c r="BR156" s="4" t="n"/>
      <c r="BS156" s="4" t="n"/>
      <c r="BT156" s="4" t="n"/>
      <c r="BU156" s="4" t="n"/>
      <c r="BV156" s="4" t="n"/>
      <c r="BW156" s="4" t="n"/>
      <c r="BX156" s="4" t="n"/>
      <c r="BY156" s="4" t="n"/>
      <c r="BZ156" s="4" t="n"/>
      <c r="CA156" s="4" t="n"/>
      <c r="CB156" s="4" t="n"/>
      <c r="CC156" s="4" t="n"/>
      <c r="CD156" s="4" t="n"/>
      <c r="CE156" s="4" t="n"/>
      <c r="CF156" s="4" t="n"/>
      <c r="CG156" s="4" t="n"/>
      <c r="CH156" s="4" t="n"/>
      <c r="CI156" s="4" t="n"/>
      <c r="CJ156" s="4" t="n"/>
      <c r="CK156" s="4" t="n"/>
      <c r="CL156" s="4" t="n"/>
      <c r="CM156" s="4" t="n"/>
      <c r="CN156" s="4" t="n"/>
      <c r="CO156" s="4" t="n"/>
      <c r="CP156" s="4" t="n"/>
      <c r="CQ156" s="4" t="n"/>
      <c r="CR156" s="4" t="n"/>
      <c r="CS156" s="4" t="n"/>
      <c r="CT156" s="4" t="n"/>
      <c r="CU156" s="4" t="n"/>
      <c r="CV156" s="4" t="n"/>
      <c r="CW156" s="4" t="n"/>
      <c r="CX156" s="4" t="n"/>
      <c r="CY156" s="4" t="n"/>
      <c r="CZ156" s="4" t="n"/>
      <c r="DA156" s="4" t="n"/>
      <c r="DB156" s="4" t="n"/>
      <c r="DC156" s="4" t="n"/>
      <c r="DD156" s="4" t="n"/>
      <c r="DE156" s="4" t="n"/>
      <c r="DF156" s="4" t="n"/>
      <c r="DG156" s="4" t="n"/>
      <c r="DH156" s="4" t="n"/>
      <c r="DI156" s="4" t="n"/>
      <c r="DJ156" s="4" t="n"/>
      <c r="DK156" s="4" t="n"/>
      <c r="DL156" s="4" t="n"/>
      <c r="DM156" s="4" t="n"/>
      <c r="DN156" s="4" t="n"/>
      <c r="DO156" s="4" t="n"/>
      <c r="DP156" s="4" t="n"/>
      <c r="DQ156" s="4" t="n"/>
      <c r="DR156" s="4" t="n"/>
      <c r="DS156" s="4" t="n"/>
      <c r="DT156" s="4" t="n"/>
      <c r="DU156" s="4" t="n"/>
      <c r="DV156" s="4" t="n"/>
      <c r="DW156" s="4" t="n"/>
      <c r="DX156" s="4" t="n"/>
      <c r="DY156" s="4" t="n"/>
      <c r="DZ156" s="4" t="n"/>
      <c r="EA156" s="4" t="n"/>
      <c r="EB156" s="4" t="n"/>
      <c r="EC156" s="4" t="n"/>
      <c r="ED156" s="4" t="n"/>
      <c r="EE156" s="4" t="n"/>
      <c r="EF156" s="4" t="n"/>
      <c r="EG156" s="4" t="n"/>
      <c r="EH156" s="4" t="n"/>
      <c r="EI156" s="4" t="n"/>
      <c r="EJ156" s="4" t="n"/>
      <c r="EK156" s="4" t="n"/>
      <c r="EL156" s="4" t="n"/>
      <c r="EM156" s="4" t="n"/>
      <c r="EN156" s="4" t="n"/>
      <c r="EO156" s="4" t="n"/>
      <c r="EP156" s="4" t="n"/>
      <c r="EQ156" s="4" t="n"/>
      <c r="ER156" s="4" t="n"/>
      <c r="ES156" s="4" t="n"/>
      <c r="ET156" s="4" t="n"/>
      <c r="EU156" s="4" t="n"/>
      <c r="EV156" s="4" t="n"/>
      <c r="EW156" s="4" t="n"/>
      <c r="EX156" s="4" t="n"/>
      <c r="EY156" s="4" t="n"/>
      <c r="EZ156" s="4" t="n"/>
      <c r="FA156" s="4" t="n"/>
      <c r="FB156" s="4" t="n"/>
      <c r="FC156" s="4" t="n"/>
      <c r="FD156" s="4" t="n"/>
      <c r="FE156" s="4" t="n"/>
      <c r="FF156" s="4" t="n"/>
      <c r="FG156" s="4" t="n"/>
      <c r="FH156" s="4" t="n"/>
      <c r="FI156" s="4" t="n"/>
      <c r="FJ156" s="4" t="n"/>
      <c r="FK156" s="4" t="n"/>
      <c r="FL156" s="4" t="n"/>
      <c r="FM156" s="4" t="n"/>
      <c r="FN156" s="4" t="n"/>
      <c r="FO156" s="4" t="n"/>
      <c r="FP156" s="4" t="n"/>
      <c r="FQ156" s="4" t="n"/>
      <c r="FR156" s="4" t="n"/>
      <c r="FS156" s="4" t="n"/>
      <c r="FT156" s="4" t="n"/>
      <c r="FU156" s="4" t="n"/>
      <c r="FV156" s="4" t="n"/>
      <c r="FW156" s="4" t="n"/>
      <c r="FX156" s="4" t="n"/>
      <c r="FY156" s="4" t="n"/>
      <c r="FZ156" s="4" t="n"/>
      <c r="GA156" s="4" t="n"/>
      <c r="GB156" s="4" t="n"/>
      <c r="GC156" s="4" t="n"/>
      <c r="GD156" s="4" t="n"/>
      <c r="GE156" s="4" t="n"/>
      <c r="GF156" s="4" t="n"/>
      <c r="GG156" s="4" t="n"/>
      <c r="GH156" s="4" t="n"/>
      <c r="GI156" s="4" t="n"/>
      <c r="GJ156" s="4" t="n"/>
      <c r="GK156" s="4" t="n"/>
      <c r="GL156" s="4" t="n"/>
      <c r="GM156" s="4" t="n"/>
      <c r="GN156" s="4" t="n"/>
      <c r="GO156" s="4" t="n"/>
      <c r="GP156" s="4" t="n"/>
      <c r="GQ156" s="4" t="n"/>
      <c r="GR156" s="4" t="n"/>
      <c r="GS156" s="4" t="n"/>
      <c r="GT156" s="4" t="n"/>
      <c r="GU156" s="4" t="n"/>
    </row>
    <row r="157" ht="15.75" customHeight="1" s="37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c r="AE157" s="4" t="n"/>
      <c r="AF157" s="4" t="n"/>
      <c r="AG157" s="4" t="n"/>
      <c r="AH157" s="4" t="n"/>
      <c r="AI157" s="4" t="n"/>
      <c r="AJ157" s="4" t="n"/>
      <c r="AK157" s="4" t="n"/>
      <c r="AL157" s="4" t="n"/>
      <c r="AM157" s="4" t="n"/>
      <c r="AN157" s="4" t="n"/>
      <c r="AO157" s="4" t="n"/>
      <c r="AP157" s="4" t="n"/>
      <c r="AQ157" s="4" t="n"/>
      <c r="AR157" s="4" t="n"/>
      <c r="AS157" s="4" t="n"/>
      <c r="AT157" s="4" t="n"/>
      <c r="AU157" s="4" t="n"/>
      <c r="AV157" s="4" t="n"/>
      <c r="AW157" s="4" t="n"/>
      <c r="AX157" s="4" t="n"/>
      <c r="AY157" s="4" t="n"/>
      <c r="AZ157" s="4" t="n"/>
      <c r="BA157" s="4" t="n"/>
      <c r="BB157" s="4" t="n"/>
      <c r="BC157" s="4" t="n"/>
      <c r="BD157" s="4" t="n"/>
      <c r="BE157" s="4" t="n"/>
      <c r="BF157" s="4" t="n"/>
      <c r="BG157" s="4" t="n"/>
      <c r="BH157" s="4" t="n"/>
      <c r="BI157" s="4" t="n"/>
      <c r="BJ157" s="4" t="n"/>
      <c r="BK157" s="4" t="n"/>
      <c r="BL157" s="4" t="n"/>
      <c r="BM157" s="4" t="n"/>
      <c r="BN157" s="4" t="n"/>
      <c r="BO157" s="4" t="n"/>
      <c r="BP157" s="4" t="n"/>
      <c r="BQ157" s="4" t="n"/>
      <c r="BR157" s="4" t="n"/>
      <c r="BS157" s="4" t="n"/>
      <c r="BT157" s="4" t="n"/>
      <c r="BU157" s="4" t="n"/>
      <c r="BV157" s="4" t="n"/>
      <c r="BW157" s="4" t="n"/>
      <c r="BX157" s="4" t="n"/>
      <c r="BY157" s="4" t="n"/>
      <c r="BZ157" s="4" t="n"/>
      <c r="CA157" s="4" t="n"/>
      <c r="CB157" s="4" t="n"/>
      <c r="CC157" s="4" t="n"/>
      <c r="CD157" s="4" t="n"/>
      <c r="CE157" s="4" t="n"/>
      <c r="CF157" s="4" t="n"/>
      <c r="CG157" s="4" t="n"/>
      <c r="CH157" s="4" t="n"/>
      <c r="CI157" s="4" t="n"/>
      <c r="CJ157" s="4" t="n"/>
      <c r="CK157" s="4" t="n"/>
      <c r="CL157" s="4" t="n"/>
      <c r="CM157" s="4" t="n"/>
      <c r="CN157" s="4" t="n"/>
      <c r="CO157" s="4" t="n"/>
      <c r="CP157" s="4" t="n"/>
      <c r="CQ157" s="4" t="n"/>
      <c r="CR157" s="4" t="n"/>
      <c r="CS157" s="4" t="n"/>
      <c r="CT157" s="4" t="n"/>
      <c r="CU157" s="4" t="n"/>
      <c r="CV157" s="4" t="n"/>
      <c r="CW157" s="4" t="n"/>
      <c r="CX157" s="4" t="n"/>
      <c r="CY157" s="4" t="n"/>
      <c r="CZ157" s="4" t="n"/>
      <c r="DA157" s="4" t="n"/>
      <c r="DB157" s="4" t="n"/>
      <c r="DC157" s="4" t="n"/>
      <c r="DD157" s="4" t="n"/>
      <c r="DE157" s="4" t="n"/>
      <c r="DF157" s="4" t="n"/>
      <c r="DG157" s="4" t="n"/>
      <c r="DH157" s="4" t="n"/>
      <c r="DI157" s="4" t="n"/>
      <c r="DJ157" s="4" t="n"/>
      <c r="DK157" s="4" t="n"/>
      <c r="DL157" s="4" t="n"/>
      <c r="DM157" s="4" t="n"/>
      <c r="DN157" s="4" t="n"/>
      <c r="DO157" s="4" t="n"/>
      <c r="DP157" s="4" t="n"/>
      <c r="DQ157" s="4" t="n"/>
      <c r="DR157" s="4" t="n"/>
      <c r="DS157" s="4" t="n"/>
      <c r="DT157" s="4" t="n"/>
      <c r="DU157" s="4" t="n"/>
      <c r="DV157" s="4" t="n"/>
      <c r="DW157" s="4" t="n"/>
      <c r="DX157" s="4" t="n"/>
      <c r="DY157" s="4" t="n"/>
      <c r="DZ157" s="4" t="n"/>
      <c r="EA157" s="4" t="n"/>
      <c r="EB157" s="4" t="n"/>
      <c r="EC157" s="4" t="n"/>
      <c r="ED157" s="4" t="n"/>
      <c r="EE157" s="4" t="n"/>
      <c r="EF157" s="4" t="n"/>
      <c r="EG157" s="4" t="n"/>
      <c r="EH157" s="4" t="n"/>
      <c r="EI157" s="4" t="n"/>
      <c r="EJ157" s="4" t="n"/>
      <c r="EK157" s="4" t="n"/>
      <c r="EL157" s="4" t="n"/>
      <c r="EM157" s="4" t="n"/>
      <c r="EN157" s="4" t="n"/>
      <c r="EO157" s="4" t="n"/>
      <c r="EP157" s="4" t="n"/>
      <c r="EQ157" s="4" t="n"/>
      <c r="ER157" s="4" t="n"/>
      <c r="ES157" s="4" t="n"/>
      <c r="ET157" s="4" t="n"/>
      <c r="EU157" s="4" t="n"/>
      <c r="EV157" s="4" t="n"/>
      <c r="EW157" s="4" t="n"/>
      <c r="EX157" s="4" t="n"/>
      <c r="EY157" s="4" t="n"/>
      <c r="EZ157" s="4" t="n"/>
      <c r="FA157" s="4" t="n"/>
      <c r="FB157" s="4" t="n"/>
      <c r="FC157" s="4" t="n"/>
      <c r="FD157" s="4" t="n"/>
      <c r="FE157" s="4" t="n"/>
      <c r="FF157" s="4" t="n"/>
      <c r="FG157" s="4" t="n"/>
      <c r="FH157" s="4" t="n"/>
      <c r="FI157" s="4" t="n"/>
      <c r="FJ157" s="4" t="n"/>
      <c r="FK157" s="4" t="n"/>
      <c r="FL157" s="4" t="n"/>
      <c r="FM157" s="4" t="n"/>
      <c r="FN157" s="4" t="n"/>
      <c r="FO157" s="4" t="n"/>
      <c r="FP157" s="4" t="n"/>
      <c r="FQ157" s="4" t="n"/>
      <c r="FR157" s="4" t="n"/>
      <c r="FS157" s="4" t="n"/>
      <c r="FT157" s="4" t="n"/>
      <c r="FU157" s="4" t="n"/>
      <c r="FV157" s="4" t="n"/>
      <c r="FW157" s="4" t="n"/>
      <c r="FX157" s="4" t="n"/>
      <c r="FY157" s="4" t="n"/>
      <c r="FZ157" s="4" t="n"/>
      <c r="GA157" s="4" t="n"/>
      <c r="GB157" s="4" t="n"/>
      <c r="GC157" s="4" t="n"/>
      <c r="GD157" s="4" t="n"/>
      <c r="GE157" s="4" t="n"/>
      <c r="GF157" s="4" t="n"/>
      <c r="GG157" s="4" t="n"/>
      <c r="GH157" s="4" t="n"/>
      <c r="GI157" s="4" t="n"/>
      <c r="GJ157" s="4" t="n"/>
      <c r="GK157" s="4" t="n"/>
      <c r="GL157" s="4" t="n"/>
      <c r="GM157" s="4" t="n"/>
      <c r="GN157" s="4" t="n"/>
      <c r="GO157" s="4" t="n"/>
      <c r="GP157" s="4" t="n"/>
      <c r="GQ157" s="4" t="n"/>
      <c r="GR157" s="4" t="n"/>
      <c r="GS157" s="4" t="n"/>
      <c r="GT157" s="4" t="n"/>
      <c r="GU157" s="4" t="n"/>
    </row>
    <row r="158" ht="15.75" customHeight="1" s="37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n"/>
      <c r="AK158" s="4" t="n"/>
      <c r="AL158" s="4" t="n"/>
      <c r="AM158" s="4" t="n"/>
      <c r="AN158" s="4" t="n"/>
      <c r="AO158" s="4" t="n"/>
      <c r="AP158" s="4" t="n"/>
      <c r="AQ158" s="4" t="n"/>
      <c r="AR158" s="4" t="n"/>
      <c r="AS158" s="4" t="n"/>
      <c r="AT158" s="4" t="n"/>
      <c r="AU158" s="4" t="n"/>
      <c r="AV158" s="4" t="n"/>
      <c r="AW158" s="4" t="n"/>
      <c r="AX158" s="4" t="n"/>
      <c r="AY158" s="4" t="n"/>
      <c r="AZ158" s="4" t="n"/>
      <c r="BA158" s="4" t="n"/>
      <c r="BB158" s="4" t="n"/>
      <c r="BC158" s="4" t="n"/>
      <c r="BD158" s="4" t="n"/>
      <c r="BE158" s="4" t="n"/>
      <c r="BF158" s="4" t="n"/>
      <c r="BG158" s="4" t="n"/>
      <c r="BH158" s="4" t="n"/>
      <c r="BI158" s="4" t="n"/>
      <c r="BJ158" s="4" t="n"/>
      <c r="BK158" s="4" t="n"/>
      <c r="BL158" s="4" t="n"/>
      <c r="BM158" s="4" t="n"/>
      <c r="BN158" s="4" t="n"/>
      <c r="BO158" s="4" t="n"/>
      <c r="BP158" s="4" t="n"/>
      <c r="BQ158" s="4" t="n"/>
      <c r="BR158" s="4" t="n"/>
      <c r="BS158" s="4" t="n"/>
      <c r="BT158" s="4" t="n"/>
      <c r="BU158" s="4" t="n"/>
      <c r="BV158" s="4" t="n"/>
      <c r="BW158" s="4" t="n"/>
      <c r="BX158" s="4" t="n"/>
      <c r="BY158" s="4" t="n"/>
      <c r="BZ158" s="4" t="n"/>
      <c r="CA158" s="4" t="n"/>
      <c r="CB158" s="4" t="n"/>
      <c r="CC158" s="4" t="n"/>
      <c r="CD158" s="4" t="n"/>
      <c r="CE158" s="4" t="n"/>
      <c r="CF158" s="4" t="n"/>
      <c r="CG158" s="4" t="n"/>
      <c r="CH158" s="4" t="n"/>
      <c r="CI158" s="4" t="n"/>
      <c r="CJ158" s="4" t="n"/>
      <c r="CK158" s="4" t="n"/>
      <c r="CL158" s="4" t="n"/>
      <c r="CM158" s="4" t="n"/>
      <c r="CN158" s="4" t="n"/>
      <c r="CO158" s="4" t="n"/>
      <c r="CP158" s="4" t="n"/>
      <c r="CQ158" s="4" t="n"/>
      <c r="CR158" s="4" t="n"/>
      <c r="CS158" s="4" t="n"/>
      <c r="CT158" s="4" t="n"/>
      <c r="CU158" s="4" t="n"/>
      <c r="CV158" s="4" t="n"/>
      <c r="CW158" s="4" t="n"/>
      <c r="CX158" s="4" t="n"/>
      <c r="CY158" s="4" t="n"/>
      <c r="CZ158" s="4" t="n"/>
      <c r="DA158" s="4" t="n"/>
      <c r="DB158" s="4" t="n"/>
      <c r="DC158" s="4" t="n"/>
      <c r="DD158" s="4" t="n"/>
      <c r="DE158" s="4" t="n"/>
      <c r="DF158" s="4" t="n"/>
      <c r="DG158" s="4" t="n"/>
      <c r="DH158" s="4" t="n"/>
      <c r="DI158" s="4" t="n"/>
      <c r="DJ158" s="4" t="n"/>
      <c r="DK158" s="4" t="n"/>
      <c r="DL158" s="4" t="n"/>
      <c r="DM158" s="4" t="n"/>
      <c r="DN158" s="4" t="n"/>
      <c r="DO158" s="4" t="n"/>
      <c r="DP158" s="4" t="n"/>
      <c r="DQ158" s="4" t="n"/>
      <c r="DR158" s="4" t="n"/>
      <c r="DS158" s="4" t="n"/>
      <c r="DT158" s="4" t="n"/>
      <c r="DU158" s="4" t="n"/>
      <c r="DV158" s="4" t="n"/>
      <c r="DW158" s="4" t="n"/>
      <c r="DX158" s="4" t="n"/>
      <c r="DY158" s="4" t="n"/>
      <c r="DZ158" s="4" t="n"/>
      <c r="EA158" s="4" t="n"/>
      <c r="EB158" s="4" t="n"/>
      <c r="EC158" s="4" t="n"/>
      <c r="ED158" s="4" t="n"/>
      <c r="EE158" s="4" t="n"/>
      <c r="EF158" s="4" t="n"/>
      <c r="EG158" s="4" t="n"/>
      <c r="EH158" s="4" t="n"/>
      <c r="EI158" s="4" t="n"/>
      <c r="EJ158" s="4" t="n"/>
      <c r="EK158" s="4" t="n"/>
      <c r="EL158" s="4" t="n"/>
      <c r="EM158" s="4" t="n"/>
      <c r="EN158" s="4" t="n"/>
      <c r="EO158" s="4" t="n"/>
      <c r="EP158" s="4" t="n"/>
      <c r="EQ158" s="4" t="n"/>
      <c r="ER158" s="4" t="n"/>
      <c r="ES158" s="4" t="n"/>
      <c r="ET158" s="4" t="n"/>
      <c r="EU158" s="4" t="n"/>
      <c r="EV158" s="4" t="n"/>
      <c r="EW158" s="4" t="n"/>
      <c r="EX158" s="4" t="n"/>
      <c r="EY158" s="4" t="n"/>
      <c r="EZ158" s="4" t="n"/>
      <c r="FA158" s="4" t="n"/>
      <c r="FB158" s="4" t="n"/>
      <c r="FC158" s="4" t="n"/>
      <c r="FD158" s="4" t="n"/>
      <c r="FE158" s="4" t="n"/>
      <c r="FF158" s="4" t="n"/>
      <c r="FG158" s="4" t="n"/>
      <c r="FH158" s="4" t="n"/>
      <c r="FI158" s="4" t="n"/>
      <c r="FJ158" s="4" t="n"/>
      <c r="FK158" s="4" t="n"/>
      <c r="FL158" s="4" t="n"/>
      <c r="FM158" s="4" t="n"/>
      <c r="FN158" s="4" t="n"/>
      <c r="FO158" s="4" t="n"/>
      <c r="FP158" s="4" t="n"/>
      <c r="FQ158" s="4" t="n"/>
      <c r="FR158" s="4" t="n"/>
      <c r="FS158" s="4" t="n"/>
      <c r="FT158" s="4" t="n"/>
      <c r="FU158" s="4" t="n"/>
      <c r="FV158" s="4" t="n"/>
      <c r="FW158" s="4" t="n"/>
      <c r="FX158" s="4" t="n"/>
      <c r="FY158" s="4" t="n"/>
      <c r="FZ158" s="4" t="n"/>
      <c r="GA158" s="4" t="n"/>
      <c r="GB158" s="4" t="n"/>
      <c r="GC158" s="4" t="n"/>
      <c r="GD158" s="4" t="n"/>
      <c r="GE158" s="4" t="n"/>
      <c r="GF158" s="4" t="n"/>
      <c r="GG158" s="4" t="n"/>
      <c r="GH158" s="4" t="n"/>
      <c r="GI158" s="4" t="n"/>
      <c r="GJ158" s="4" t="n"/>
      <c r="GK158" s="4" t="n"/>
      <c r="GL158" s="4" t="n"/>
      <c r="GM158" s="4" t="n"/>
      <c r="GN158" s="4" t="n"/>
      <c r="GO158" s="4" t="n"/>
      <c r="GP158" s="4" t="n"/>
      <c r="GQ158" s="4" t="n"/>
      <c r="GR158" s="4" t="n"/>
      <c r="GS158" s="4" t="n"/>
      <c r="GT158" s="4" t="n"/>
      <c r="GU158" s="4" t="n"/>
    </row>
    <row r="159" ht="15.75" customHeight="1" s="37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c r="AG159" s="4" t="n"/>
      <c r="AH159" s="4" t="n"/>
      <c r="AI159" s="4" t="n"/>
      <c r="AJ159" s="4" t="n"/>
      <c r="AK159" s="4" t="n"/>
      <c r="AL159" s="4" t="n"/>
      <c r="AM159" s="4" t="n"/>
      <c r="AN159" s="4" t="n"/>
      <c r="AO159" s="4" t="n"/>
      <c r="AP159" s="4" t="n"/>
      <c r="AQ159" s="4" t="n"/>
      <c r="AR159" s="4" t="n"/>
      <c r="AS159" s="4" t="n"/>
      <c r="AT159" s="4" t="n"/>
      <c r="AU159" s="4" t="n"/>
      <c r="AV159" s="4" t="n"/>
      <c r="AW159" s="4" t="n"/>
      <c r="AX159" s="4" t="n"/>
      <c r="AY159" s="4" t="n"/>
      <c r="AZ159" s="4" t="n"/>
      <c r="BA159" s="4" t="n"/>
      <c r="BB159" s="4" t="n"/>
      <c r="BC159" s="4" t="n"/>
      <c r="BD159" s="4" t="n"/>
      <c r="BE159" s="4" t="n"/>
      <c r="BF159" s="4" t="n"/>
      <c r="BG159" s="4" t="n"/>
      <c r="BH159" s="4" t="n"/>
      <c r="BI159" s="4" t="n"/>
      <c r="BJ159" s="4" t="n"/>
      <c r="BK159" s="4" t="n"/>
      <c r="BL159" s="4" t="n"/>
      <c r="BM159" s="4" t="n"/>
      <c r="BN159" s="4" t="n"/>
      <c r="BO159" s="4" t="n"/>
      <c r="BP159" s="4" t="n"/>
      <c r="BQ159" s="4" t="n"/>
      <c r="BR159" s="4" t="n"/>
      <c r="BS159" s="4" t="n"/>
      <c r="BT159" s="4" t="n"/>
      <c r="BU159" s="4" t="n"/>
      <c r="BV159" s="4" t="n"/>
      <c r="BW159" s="4" t="n"/>
      <c r="BX159" s="4" t="n"/>
      <c r="BY159" s="4" t="n"/>
      <c r="BZ159" s="4" t="n"/>
      <c r="CA159" s="4" t="n"/>
      <c r="CB159" s="4" t="n"/>
      <c r="CC159" s="4" t="n"/>
      <c r="CD159" s="4" t="n"/>
      <c r="CE159" s="4" t="n"/>
      <c r="CF159" s="4" t="n"/>
      <c r="CG159" s="4" t="n"/>
      <c r="CH159" s="4" t="n"/>
      <c r="CI159" s="4" t="n"/>
      <c r="CJ159" s="4" t="n"/>
      <c r="CK159" s="4" t="n"/>
      <c r="CL159" s="4" t="n"/>
      <c r="CM159" s="4" t="n"/>
      <c r="CN159" s="4" t="n"/>
      <c r="CO159" s="4" t="n"/>
      <c r="CP159" s="4" t="n"/>
      <c r="CQ159" s="4" t="n"/>
      <c r="CR159" s="4" t="n"/>
      <c r="CS159" s="4" t="n"/>
      <c r="CT159" s="4" t="n"/>
      <c r="CU159" s="4" t="n"/>
      <c r="CV159" s="4" t="n"/>
      <c r="CW159" s="4" t="n"/>
      <c r="CX159" s="4" t="n"/>
      <c r="CY159" s="4" t="n"/>
      <c r="CZ159" s="4" t="n"/>
      <c r="DA159" s="4" t="n"/>
      <c r="DB159" s="4" t="n"/>
      <c r="DC159" s="4" t="n"/>
      <c r="DD159" s="4" t="n"/>
      <c r="DE159" s="4" t="n"/>
      <c r="DF159" s="4" t="n"/>
      <c r="DG159" s="4" t="n"/>
      <c r="DH159" s="4" t="n"/>
      <c r="DI159" s="4" t="n"/>
      <c r="DJ159" s="4" t="n"/>
      <c r="DK159" s="4" t="n"/>
      <c r="DL159" s="4" t="n"/>
      <c r="DM159" s="4" t="n"/>
      <c r="DN159" s="4" t="n"/>
      <c r="DO159" s="4" t="n"/>
      <c r="DP159" s="4" t="n"/>
      <c r="DQ159" s="4" t="n"/>
      <c r="DR159" s="4" t="n"/>
      <c r="DS159" s="4" t="n"/>
      <c r="DT159" s="4" t="n"/>
      <c r="DU159" s="4" t="n"/>
      <c r="DV159" s="4" t="n"/>
      <c r="DW159" s="4" t="n"/>
      <c r="DX159" s="4" t="n"/>
      <c r="DY159" s="4" t="n"/>
      <c r="DZ159" s="4" t="n"/>
      <c r="EA159" s="4" t="n"/>
      <c r="EB159" s="4" t="n"/>
      <c r="EC159" s="4" t="n"/>
      <c r="ED159" s="4" t="n"/>
      <c r="EE159" s="4" t="n"/>
      <c r="EF159" s="4" t="n"/>
      <c r="EG159" s="4" t="n"/>
      <c r="EH159" s="4" t="n"/>
      <c r="EI159" s="4" t="n"/>
      <c r="EJ159" s="4" t="n"/>
      <c r="EK159" s="4" t="n"/>
      <c r="EL159" s="4" t="n"/>
      <c r="EM159" s="4" t="n"/>
      <c r="EN159" s="4" t="n"/>
      <c r="EO159" s="4" t="n"/>
      <c r="EP159" s="4" t="n"/>
      <c r="EQ159" s="4" t="n"/>
      <c r="ER159" s="4" t="n"/>
      <c r="ES159" s="4" t="n"/>
      <c r="ET159" s="4" t="n"/>
      <c r="EU159" s="4" t="n"/>
      <c r="EV159" s="4" t="n"/>
      <c r="EW159" s="4" t="n"/>
      <c r="EX159" s="4" t="n"/>
      <c r="EY159" s="4" t="n"/>
      <c r="EZ159" s="4" t="n"/>
      <c r="FA159" s="4" t="n"/>
      <c r="FB159" s="4" t="n"/>
      <c r="FC159" s="4" t="n"/>
      <c r="FD159" s="4" t="n"/>
      <c r="FE159" s="4" t="n"/>
      <c r="FF159" s="4" t="n"/>
      <c r="FG159" s="4" t="n"/>
      <c r="FH159" s="4" t="n"/>
      <c r="FI159" s="4" t="n"/>
      <c r="FJ159" s="4" t="n"/>
      <c r="FK159" s="4" t="n"/>
      <c r="FL159" s="4" t="n"/>
      <c r="FM159" s="4" t="n"/>
      <c r="FN159" s="4" t="n"/>
      <c r="FO159" s="4" t="n"/>
      <c r="FP159" s="4" t="n"/>
      <c r="FQ159" s="4" t="n"/>
      <c r="FR159" s="4" t="n"/>
      <c r="FS159" s="4" t="n"/>
      <c r="FT159" s="4" t="n"/>
      <c r="FU159" s="4" t="n"/>
      <c r="FV159" s="4" t="n"/>
      <c r="FW159" s="4" t="n"/>
      <c r="FX159" s="4" t="n"/>
      <c r="FY159" s="4" t="n"/>
      <c r="FZ159" s="4" t="n"/>
      <c r="GA159" s="4" t="n"/>
      <c r="GB159" s="4" t="n"/>
      <c r="GC159" s="4" t="n"/>
      <c r="GD159" s="4" t="n"/>
      <c r="GE159" s="4" t="n"/>
      <c r="GF159" s="4" t="n"/>
      <c r="GG159" s="4" t="n"/>
      <c r="GH159" s="4" t="n"/>
      <c r="GI159" s="4" t="n"/>
      <c r="GJ159" s="4" t="n"/>
      <c r="GK159" s="4" t="n"/>
      <c r="GL159" s="4" t="n"/>
      <c r="GM159" s="4" t="n"/>
      <c r="GN159" s="4" t="n"/>
      <c r="GO159" s="4" t="n"/>
      <c r="GP159" s="4" t="n"/>
      <c r="GQ159" s="4" t="n"/>
      <c r="GR159" s="4" t="n"/>
      <c r="GS159" s="4" t="n"/>
      <c r="GT159" s="4" t="n"/>
      <c r="GU159" s="4" t="n"/>
    </row>
    <row r="160" ht="15.75" customHeight="1" s="37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c r="AJ160" s="4" t="n"/>
      <c r="AK160" s="4" t="n"/>
      <c r="AL160" s="4" t="n"/>
      <c r="AM160" s="4" t="n"/>
      <c r="AN160" s="4" t="n"/>
      <c r="AO160" s="4" t="n"/>
      <c r="AP160" s="4" t="n"/>
      <c r="AQ160" s="4" t="n"/>
      <c r="AR160" s="4" t="n"/>
      <c r="AS160" s="4" t="n"/>
      <c r="AT160" s="4" t="n"/>
      <c r="AU160" s="4" t="n"/>
      <c r="AV160" s="4" t="n"/>
      <c r="AW160" s="4" t="n"/>
      <c r="AX160" s="4" t="n"/>
      <c r="AY160" s="4" t="n"/>
      <c r="AZ160" s="4" t="n"/>
      <c r="BA160" s="4" t="n"/>
      <c r="BB160" s="4" t="n"/>
      <c r="BC160" s="4" t="n"/>
      <c r="BD160" s="4" t="n"/>
      <c r="BE160" s="4" t="n"/>
      <c r="BF160" s="4" t="n"/>
      <c r="BG160" s="4" t="n"/>
      <c r="BH160" s="4" t="n"/>
      <c r="BI160" s="4" t="n"/>
      <c r="BJ160" s="4" t="n"/>
      <c r="BK160" s="4" t="n"/>
      <c r="BL160" s="4" t="n"/>
      <c r="BM160" s="4" t="n"/>
      <c r="BN160" s="4" t="n"/>
      <c r="BO160" s="4" t="n"/>
      <c r="BP160" s="4" t="n"/>
      <c r="BQ160" s="4" t="n"/>
      <c r="BR160" s="4" t="n"/>
      <c r="BS160" s="4" t="n"/>
      <c r="BT160" s="4" t="n"/>
      <c r="BU160" s="4" t="n"/>
      <c r="BV160" s="4" t="n"/>
      <c r="BW160" s="4" t="n"/>
      <c r="BX160" s="4" t="n"/>
      <c r="BY160" s="4" t="n"/>
      <c r="BZ160" s="4" t="n"/>
      <c r="CA160" s="4" t="n"/>
      <c r="CB160" s="4" t="n"/>
      <c r="CC160" s="4" t="n"/>
      <c r="CD160" s="4" t="n"/>
      <c r="CE160" s="4" t="n"/>
      <c r="CF160" s="4" t="n"/>
      <c r="CG160" s="4" t="n"/>
      <c r="CH160" s="4" t="n"/>
      <c r="CI160" s="4" t="n"/>
      <c r="CJ160" s="4" t="n"/>
      <c r="CK160" s="4" t="n"/>
      <c r="CL160" s="4" t="n"/>
      <c r="CM160" s="4" t="n"/>
      <c r="CN160" s="4" t="n"/>
      <c r="CO160" s="4" t="n"/>
      <c r="CP160" s="4" t="n"/>
      <c r="CQ160" s="4" t="n"/>
      <c r="CR160" s="4" t="n"/>
      <c r="CS160" s="4" t="n"/>
      <c r="CT160" s="4" t="n"/>
      <c r="CU160" s="4" t="n"/>
      <c r="CV160" s="4" t="n"/>
      <c r="CW160" s="4" t="n"/>
      <c r="CX160" s="4" t="n"/>
      <c r="CY160" s="4" t="n"/>
      <c r="CZ160" s="4" t="n"/>
      <c r="DA160" s="4" t="n"/>
      <c r="DB160" s="4" t="n"/>
      <c r="DC160" s="4" t="n"/>
      <c r="DD160" s="4" t="n"/>
      <c r="DE160" s="4" t="n"/>
      <c r="DF160" s="4" t="n"/>
      <c r="DG160" s="4" t="n"/>
      <c r="DH160" s="4" t="n"/>
      <c r="DI160" s="4" t="n"/>
      <c r="DJ160" s="4" t="n"/>
      <c r="DK160" s="4" t="n"/>
      <c r="DL160" s="4" t="n"/>
      <c r="DM160" s="4" t="n"/>
      <c r="DN160" s="4" t="n"/>
      <c r="DO160" s="4" t="n"/>
      <c r="DP160" s="4" t="n"/>
      <c r="DQ160" s="4" t="n"/>
      <c r="DR160" s="4" t="n"/>
      <c r="DS160" s="4" t="n"/>
      <c r="DT160" s="4" t="n"/>
      <c r="DU160" s="4" t="n"/>
      <c r="DV160" s="4" t="n"/>
      <c r="DW160" s="4" t="n"/>
      <c r="DX160" s="4" t="n"/>
      <c r="DY160" s="4" t="n"/>
      <c r="DZ160" s="4" t="n"/>
      <c r="EA160" s="4" t="n"/>
      <c r="EB160" s="4" t="n"/>
      <c r="EC160" s="4" t="n"/>
      <c r="ED160" s="4" t="n"/>
      <c r="EE160" s="4" t="n"/>
      <c r="EF160" s="4" t="n"/>
      <c r="EG160" s="4" t="n"/>
      <c r="EH160" s="4" t="n"/>
      <c r="EI160" s="4" t="n"/>
      <c r="EJ160" s="4" t="n"/>
      <c r="EK160" s="4" t="n"/>
      <c r="EL160" s="4" t="n"/>
      <c r="EM160" s="4" t="n"/>
      <c r="EN160" s="4" t="n"/>
      <c r="EO160" s="4" t="n"/>
      <c r="EP160" s="4" t="n"/>
      <c r="EQ160" s="4" t="n"/>
      <c r="ER160" s="4" t="n"/>
      <c r="ES160" s="4" t="n"/>
      <c r="ET160" s="4" t="n"/>
      <c r="EU160" s="4" t="n"/>
      <c r="EV160" s="4" t="n"/>
      <c r="EW160" s="4" t="n"/>
      <c r="EX160" s="4" t="n"/>
      <c r="EY160" s="4" t="n"/>
      <c r="EZ160" s="4" t="n"/>
      <c r="FA160" s="4" t="n"/>
      <c r="FB160" s="4" t="n"/>
      <c r="FC160" s="4" t="n"/>
      <c r="FD160" s="4" t="n"/>
      <c r="FE160" s="4" t="n"/>
      <c r="FF160" s="4" t="n"/>
      <c r="FG160" s="4" t="n"/>
      <c r="FH160" s="4" t="n"/>
      <c r="FI160" s="4" t="n"/>
      <c r="FJ160" s="4" t="n"/>
      <c r="FK160" s="4" t="n"/>
      <c r="FL160" s="4" t="n"/>
      <c r="FM160" s="4" t="n"/>
      <c r="FN160" s="4" t="n"/>
      <c r="FO160" s="4" t="n"/>
      <c r="FP160" s="4" t="n"/>
      <c r="FQ160" s="4" t="n"/>
      <c r="FR160" s="4" t="n"/>
      <c r="FS160" s="4" t="n"/>
      <c r="FT160" s="4" t="n"/>
      <c r="FU160" s="4" t="n"/>
      <c r="FV160" s="4" t="n"/>
      <c r="FW160" s="4" t="n"/>
      <c r="FX160" s="4" t="n"/>
      <c r="FY160" s="4" t="n"/>
      <c r="FZ160" s="4" t="n"/>
      <c r="GA160" s="4" t="n"/>
      <c r="GB160" s="4" t="n"/>
      <c r="GC160" s="4" t="n"/>
      <c r="GD160" s="4" t="n"/>
      <c r="GE160" s="4" t="n"/>
      <c r="GF160" s="4" t="n"/>
      <c r="GG160" s="4" t="n"/>
      <c r="GH160" s="4" t="n"/>
      <c r="GI160" s="4" t="n"/>
      <c r="GJ160" s="4" t="n"/>
      <c r="GK160" s="4" t="n"/>
      <c r="GL160" s="4" t="n"/>
      <c r="GM160" s="4" t="n"/>
      <c r="GN160" s="4" t="n"/>
      <c r="GO160" s="4" t="n"/>
      <c r="GP160" s="4" t="n"/>
      <c r="GQ160" s="4" t="n"/>
      <c r="GR160" s="4" t="n"/>
      <c r="GS160" s="4" t="n"/>
      <c r="GT160" s="4" t="n"/>
      <c r="GU160" s="4" t="n"/>
    </row>
    <row r="161" ht="15.75" customHeight="1" s="37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c r="AJ161" s="4" t="n"/>
      <c r="AK161" s="4" t="n"/>
      <c r="AL161" s="4" t="n"/>
      <c r="AM161" s="4" t="n"/>
      <c r="AN161" s="4" t="n"/>
      <c r="AO161" s="4" t="n"/>
      <c r="AP161" s="4" t="n"/>
      <c r="AQ161" s="4" t="n"/>
      <c r="AR161" s="4" t="n"/>
      <c r="AS161" s="4" t="n"/>
      <c r="AT161" s="4" t="n"/>
      <c r="AU161" s="4" t="n"/>
      <c r="AV161" s="4" t="n"/>
      <c r="AW161" s="4" t="n"/>
      <c r="AX161" s="4" t="n"/>
      <c r="AY161" s="4" t="n"/>
      <c r="AZ161" s="4" t="n"/>
      <c r="BA161" s="4" t="n"/>
      <c r="BB161" s="4" t="n"/>
      <c r="BC161" s="4" t="n"/>
      <c r="BD161" s="4" t="n"/>
      <c r="BE161" s="4" t="n"/>
      <c r="BF161" s="4" t="n"/>
      <c r="BG161" s="4" t="n"/>
      <c r="BH161" s="4" t="n"/>
      <c r="BI161" s="4" t="n"/>
      <c r="BJ161" s="4" t="n"/>
      <c r="BK161" s="4" t="n"/>
      <c r="BL161" s="4" t="n"/>
      <c r="BM161" s="4" t="n"/>
      <c r="BN161" s="4" t="n"/>
      <c r="BO161" s="4" t="n"/>
      <c r="BP161" s="4" t="n"/>
      <c r="BQ161" s="4" t="n"/>
      <c r="BR161" s="4" t="n"/>
      <c r="BS161" s="4" t="n"/>
      <c r="BT161" s="4" t="n"/>
      <c r="BU161" s="4" t="n"/>
      <c r="BV161" s="4" t="n"/>
      <c r="BW161" s="4" t="n"/>
      <c r="BX161" s="4" t="n"/>
      <c r="BY161" s="4" t="n"/>
      <c r="BZ161" s="4" t="n"/>
      <c r="CA161" s="4" t="n"/>
      <c r="CB161" s="4" t="n"/>
      <c r="CC161" s="4" t="n"/>
      <c r="CD161" s="4" t="n"/>
      <c r="CE161" s="4" t="n"/>
      <c r="CF161" s="4" t="n"/>
      <c r="CG161" s="4" t="n"/>
      <c r="CH161" s="4" t="n"/>
      <c r="CI161" s="4" t="n"/>
      <c r="CJ161" s="4" t="n"/>
      <c r="CK161" s="4" t="n"/>
      <c r="CL161" s="4" t="n"/>
      <c r="CM161" s="4" t="n"/>
      <c r="CN161" s="4" t="n"/>
      <c r="CO161" s="4" t="n"/>
      <c r="CP161" s="4" t="n"/>
      <c r="CQ161" s="4" t="n"/>
      <c r="CR161" s="4" t="n"/>
      <c r="CS161" s="4" t="n"/>
      <c r="CT161" s="4" t="n"/>
      <c r="CU161" s="4" t="n"/>
      <c r="CV161" s="4" t="n"/>
      <c r="CW161" s="4" t="n"/>
      <c r="CX161" s="4" t="n"/>
      <c r="CY161" s="4" t="n"/>
      <c r="CZ161" s="4" t="n"/>
      <c r="DA161" s="4" t="n"/>
      <c r="DB161" s="4" t="n"/>
      <c r="DC161" s="4" t="n"/>
      <c r="DD161" s="4" t="n"/>
      <c r="DE161" s="4" t="n"/>
      <c r="DF161" s="4" t="n"/>
      <c r="DG161" s="4" t="n"/>
      <c r="DH161" s="4" t="n"/>
      <c r="DI161" s="4" t="n"/>
      <c r="DJ161" s="4" t="n"/>
      <c r="DK161" s="4" t="n"/>
      <c r="DL161" s="4" t="n"/>
      <c r="DM161" s="4" t="n"/>
      <c r="DN161" s="4" t="n"/>
      <c r="DO161" s="4" t="n"/>
      <c r="DP161" s="4" t="n"/>
      <c r="DQ161" s="4" t="n"/>
      <c r="DR161" s="4" t="n"/>
      <c r="DS161" s="4" t="n"/>
      <c r="DT161" s="4" t="n"/>
      <c r="DU161" s="4" t="n"/>
      <c r="DV161" s="4" t="n"/>
      <c r="DW161" s="4" t="n"/>
      <c r="DX161" s="4" t="n"/>
      <c r="DY161" s="4" t="n"/>
      <c r="DZ161" s="4" t="n"/>
      <c r="EA161" s="4" t="n"/>
      <c r="EB161" s="4" t="n"/>
      <c r="EC161" s="4" t="n"/>
      <c r="ED161" s="4" t="n"/>
      <c r="EE161" s="4" t="n"/>
      <c r="EF161" s="4" t="n"/>
      <c r="EG161" s="4" t="n"/>
      <c r="EH161" s="4" t="n"/>
      <c r="EI161" s="4" t="n"/>
      <c r="EJ161" s="4" t="n"/>
      <c r="EK161" s="4" t="n"/>
      <c r="EL161" s="4" t="n"/>
      <c r="EM161" s="4" t="n"/>
      <c r="EN161" s="4" t="n"/>
      <c r="EO161" s="4" t="n"/>
      <c r="EP161" s="4" t="n"/>
      <c r="EQ161" s="4" t="n"/>
      <c r="ER161" s="4" t="n"/>
      <c r="ES161" s="4" t="n"/>
      <c r="ET161" s="4" t="n"/>
      <c r="EU161" s="4" t="n"/>
      <c r="EV161" s="4" t="n"/>
      <c r="EW161" s="4" t="n"/>
      <c r="EX161" s="4" t="n"/>
      <c r="EY161" s="4" t="n"/>
      <c r="EZ161" s="4" t="n"/>
      <c r="FA161" s="4" t="n"/>
      <c r="FB161" s="4" t="n"/>
      <c r="FC161" s="4" t="n"/>
      <c r="FD161" s="4" t="n"/>
      <c r="FE161" s="4" t="n"/>
      <c r="FF161" s="4" t="n"/>
      <c r="FG161" s="4" t="n"/>
      <c r="FH161" s="4" t="n"/>
      <c r="FI161" s="4" t="n"/>
      <c r="FJ161" s="4" t="n"/>
      <c r="FK161" s="4" t="n"/>
      <c r="FL161" s="4" t="n"/>
      <c r="FM161" s="4" t="n"/>
      <c r="FN161" s="4" t="n"/>
      <c r="FO161" s="4" t="n"/>
      <c r="FP161" s="4" t="n"/>
      <c r="FQ161" s="4" t="n"/>
      <c r="FR161" s="4" t="n"/>
      <c r="FS161" s="4" t="n"/>
      <c r="FT161" s="4" t="n"/>
      <c r="FU161" s="4" t="n"/>
      <c r="FV161" s="4" t="n"/>
      <c r="FW161" s="4" t="n"/>
      <c r="FX161" s="4" t="n"/>
      <c r="FY161" s="4" t="n"/>
      <c r="FZ161" s="4" t="n"/>
      <c r="GA161" s="4" t="n"/>
      <c r="GB161" s="4" t="n"/>
      <c r="GC161" s="4" t="n"/>
      <c r="GD161" s="4" t="n"/>
      <c r="GE161" s="4" t="n"/>
      <c r="GF161" s="4" t="n"/>
      <c r="GG161" s="4" t="n"/>
      <c r="GH161" s="4" t="n"/>
      <c r="GI161" s="4" t="n"/>
      <c r="GJ161" s="4" t="n"/>
      <c r="GK161" s="4" t="n"/>
      <c r="GL161" s="4" t="n"/>
      <c r="GM161" s="4" t="n"/>
      <c r="GN161" s="4" t="n"/>
      <c r="GO161" s="4" t="n"/>
      <c r="GP161" s="4" t="n"/>
      <c r="GQ161" s="4" t="n"/>
      <c r="GR161" s="4" t="n"/>
      <c r="GS161" s="4" t="n"/>
      <c r="GT161" s="4" t="n"/>
      <c r="GU161" s="4" t="n"/>
    </row>
    <row r="162" ht="15.75" customHeight="1" s="37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c r="AJ162" s="4" t="n"/>
      <c r="AK162" s="4" t="n"/>
      <c r="AL162" s="4" t="n"/>
      <c r="AM162" s="4" t="n"/>
      <c r="AN162" s="4" t="n"/>
      <c r="AO162" s="4" t="n"/>
      <c r="AP162" s="4" t="n"/>
      <c r="AQ162" s="4" t="n"/>
      <c r="AR162" s="4" t="n"/>
      <c r="AS162" s="4" t="n"/>
      <c r="AT162" s="4" t="n"/>
      <c r="AU162" s="4" t="n"/>
      <c r="AV162" s="4" t="n"/>
      <c r="AW162" s="4" t="n"/>
      <c r="AX162" s="4" t="n"/>
      <c r="AY162" s="4" t="n"/>
      <c r="AZ162" s="4" t="n"/>
      <c r="BA162" s="4" t="n"/>
      <c r="BB162" s="4" t="n"/>
      <c r="BC162" s="4" t="n"/>
      <c r="BD162" s="4" t="n"/>
      <c r="BE162" s="4" t="n"/>
      <c r="BF162" s="4" t="n"/>
      <c r="BG162" s="4" t="n"/>
      <c r="BH162" s="4" t="n"/>
      <c r="BI162" s="4" t="n"/>
      <c r="BJ162" s="4" t="n"/>
      <c r="BK162" s="4" t="n"/>
      <c r="BL162" s="4" t="n"/>
      <c r="BM162" s="4" t="n"/>
      <c r="BN162" s="4" t="n"/>
      <c r="BO162" s="4" t="n"/>
      <c r="BP162" s="4" t="n"/>
      <c r="BQ162" s="4" t="n"/>
      <c r="BR162" s="4" t="n"/>
      <c r="BS162" s="4" t="n"/>
      <c r="BT162" s="4" t="n"/>
      <c r="BU162" s="4" t="n"/>
      <c r="BV162" s="4" t="n"/>
      <c r="BW162" s="4" t="n"/>
      <c r="BX162" s="4" t="n"/>
      <c r="BY162" s="4" t="n"/>
      <c r="BZ162" s="4" t="n"/>
      <c r="CA162" s="4" t="n"/>
      <c r="CB162" s="4" t="n"/>
      <c r="CC162" s="4" t="n"/>
      <c r="CD162" s="4" t="n"/>
      <c r="CE162" s="4" t="n"/>
      <c r="CF162" s="4" t="n"/>
      <c r="CG162" s="4" t="n"/>
      <c r="CH162" s="4" t="n"/>
      <c r="CI162" s="4" t="n"/>
      <c r="CJ162" s="4" t="n"/>
      <c r="CK162" s="4" t="n"/>
      <c r="CL162" s="4" t="n"/>
      <c r="CM162" s="4" t="n"/>
      <c r="CN162" s="4" t="n"/>
      <c r="CO162" s="4" t="n"/>
      <c r="CP162" s="4" t="n"/>
      <c r="CQ162" s="4" t="n"/>
      <c r="CR162" s="4" t="n"/>
      <c r="CS162" s="4" t="n"/>
      <c r="CT162" s="4" t="n"/>
      <c r="CU162" s="4" t="n"/>
      <c r="CV162" s="4" t="n"/>
      <c r="CW162" s="4" t="n"/>
      <c r="CX162" s="4" t="n"/>
      <c r="CY162" s="4" t="n"/>
      <c r="CZ162" s="4" t="n"/>
      <c r="DA162" s="4" t="n"/>
      <c r="DB162" s="4" t="n"/>
      <c r="DC162" s="4" t="n"/>
      <c r="DD162" s="4" t="n"/>
      <c r="DE162" s="4" t="n"/>
      <c r="DF162" s="4" t="n"/>
      <c r="DG162" s="4" t="n"/>
      <c r="DH162" s="4" t="n"/>
      <c r="DI162" s="4" t="n"/>
      <c r="DJ162" s="4" t="n"/>
      <c r="DK162" s="4" t="n"/>
      <c r="DL162" s="4" t="n"/>
      <c r="DM162" s="4" t="n"/>
      <c r="DN162" s="4" t="n"/>
      <c r="DO162" s="4" t="n"/>
      <c r="DP162" s="4" t="n"/>
      <c r="DQ162" s="4" t="n"/>
      <c r="DR162" s="4" t="n"/>
      <c r="DS162" s="4" t="n"/>
      <c r="DT162" s="4" t="n"/>
      <c r="DU162" s="4" t="n"/>
      <c r="DV162" s="4" t="n"/>
      <c r="DW162" s="4" t="n"/>
      <c r="DX162" s="4" t="n"/>
      <c r="DY162" s="4" t="n"/>
      <c r="DZ162" s="4" t="n"/>
      <c r="EA162" s="4" t="n"/>
      <c r="EB162" s="4" t="n"/>
      <c r="EC162" s="4" t="n"/>
      <c r="ED162" s="4" t="n"/>
      <c r="EE162" s="4" t="n"/>
      <c r="EF162" s="4" t="n"/>
      <c r="EG162" s="4" t="n"/>
      <c r="EH162" s="4" t="n"/>
      <c r="EI162" s="4" t="n"/>
      <c r="EJ162" s="4" t="n"/>
      <c r="EK162" s="4" t="n"/>
      <c r="EL162" s="4" t="n"/>
      <c r="EM162" s="4" t="n"/>
      <c r="EN162" s="4" t="n"/>
      <c r="EO162" s="4" t="n"/>
      <c r="EP162" s="4" t="n"/>
      <c r="EQ162" s="4" t="n"/>
      <c r="ER162" s="4" t="n"/>
      <c r="ES162" s="4" t="n"/>
      <c r="ET162" s="4" t="n"/>
      <c r="EU162" s="4" t="n"/>
      <c r="EV162" s="4" t="n"/>
      <c r="EW162" s="4" t="n"/>
      <c r="EX162" s="4" t="n"/>
      <c r="EY162" s="4" t="n"/>
      <c r="EZ162" s="4" t="n"/>
      <c r="FA162" s="4" t="n"/>
      <c r="FB162" s="4" t="n"/>
      <c r="FC162" s="4" t="n"/>
      <c r="FD162" s="4" t="n"/>
      <c r="FE162" s="4" t="n"/>
      <c r="FF162" s="4" t="n"/>
      <c r="FG162" s="4" t="n"/>
      <c r="FH162" s="4" t="n"/>
      <c r="FI162" s="4" t="n"/>
      <c r="FJ162" s="4" t="n"/>
      <c r="FK162" s="4" t="n"/>
      <c r="FL162" s="4" t="n"/>
      <c r="FM162" s="4" t="n"/>
      <c r="FN162" s="4" t="n"/>
      <c r="FO162" s="4" t="n"/>
      <c r="FP162" s="4" t="n"/>
      <c r="FQ162" s="4" t="n"/>
      <c r="FR162" s="4" t="n"/>
      <c r="FS162" s="4" t="n"/>
      <c r="FT162" s="4" t="n"/>
      <c r="FU162" s="4" t="n"/>
      <c r="FV162" s="4" t="n"/>
      <c r="FW162" s="4" t="n"/>
      <c r="FX162" s="4" t="n"/>
      <c r="FY162" s="4" t="n"/>
      <c r="FZ162" s="4" t="n"/>
      <c r="GA162" s="4" t="n"/>
      <c r="GB162" s="4" t="n"/>
      <c r="GC162" s="4" t="n"/>
      <c r="GD162" s="4" t="n"/>
      <c r="GE162" s="4" t="n"/>
      <c r="GF162" s="4" t="n"/>
      <c r="GG162" s="4" t="n"/>
      <c r="GH162" s="4" t="n"/>
      <c r="GI162" s="4" t="n"/>
      <c r="GJ162" s="4" t="n"/>
      <c r="GK162" s="4" t="n"/>
      <c r="GL162" s="4" t="n"/>
      <c r="GM162" s="4" t="n"/>
      <c r="GN162" s="4" t="n"/>
      <c r="GO162" s="4" t="n"/>
      <c r="GP162" s="4" t="n"/>
      <c r="GQ162" s="4" t="n"/>
      <c r="GR162" s="4" t="n"/>
      <c r="GS162" s="4" t="n"/>
      <c r="GT162" s="4" t="n"/>
      <c r="GU162" s="4" t="n"/>
    </row>
    <row r="163" ht="15.75" customHeight="1" s="37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c r="AE163" s="4" t="n"/>
      <c r="AF163" s="4" t="n"/>
      <c r="AG163" s="4" t="n"/>
      <c r="AH163" s="4" t="n"/>
      <c r="AI163" s="4" t="n"/>
      <c r="AJ163" s="4" t="n"/>
      <c r="AK163" s="4" t="n"/>
      <c r="AL163" s="4" t="n"/>
      <c r="AM163" s="4" t="n"/>
      <c r="AN163" s="4" t="n"/>
      <c r="AO163" s="4" t="n"/>
      <c r="AP163" s="4" t="n"/>
      <c r="AQ163" s="4" t="n"/>
      <c r="AR163" s="4" t="n"/>
      <c r="AS163" s="4" t="n"/>
      <c r="AT163" s="4" t="n"/>
      <c r="AU163" s="4" t="n"/>
      <c r="AV163" s="4" t="n"/>
      <c r="AW163" s="4" t="n"/>
      <c r="AX163" s="4" t="n"/>
      <c r="AY163" s="4" t="n"/>
      <c r="AZ163" s="4" t="n"/>
      <c r="BA163" s="4" t="n"/>
      <c r="BB163" s="4" t="n"/>
      <c r="BC163" s="4" t="n"/>
      <c r="BD163" s="4" t="n"/>
      <c r="BE163" s="4" t="n"/>
      <c r="BF163" s="4" t="n"/>
      <c r="BG163" s="4" t="n"/>
      <c r="BH163" s="4" t="n"/>
      <c r="BI163" s="4" t="n"/>
      <c r="BJ163" s="4" t="n"/>
      <c r="BK163" s="4" t="n"/>
      <c r="BL163" s="4" t="n"/>
      <c r="BM163" s="4" t="n"/>
      <c r="BN163" s="4" t="n"/>
      <c r="BO163" s="4" t="n"/>
      <c r="BP163" s="4" t="n"/>
      <c r="BQ163" s="4" t="n"/>
      <c r="BR163" s="4" t="n"/>
      <c r="BS163" s="4" t="n"/>
      <c r="BT163" s="4" t="n"/>
      <c r="BU163" s="4" t="n"/>
      <c r="BV163" s="4" t="n"/>
      <c r="BW163" s="4" t="n"/>
      <c r="BX163" s="4" t="n"/>
      <c r="BY163" s="4" t="n"/>
      <c r="BZ163" s="4" t="n"/>
      <c r="CA163" s="4" t="n"/>
      <c r="CB163" s="4" t="n"/>
      <c r="CC163" s="4" t="n"/>
      <c r="CD163" s="4" t="n"/>
      <c r="CE163" s="4" t="n"/>
      <c r="CF163" s="4" t="n"/>
      <c r="CG163" s="4" t="n"/>
      <c r="CH163" s="4" t="n"/>
      <c r="CI163" s="4" t="n"/>
      <c r="CJ163" s="4" t="n"/>
      <c r="CK163" s="4" t="n"/>
      <c r="CL163" s="4" t="n"/>
      <c r="CM163" s="4" t="n"/>
      <c r="CN163" s="4" t="n"/>
      <c r="CO163" s="4" t="n"/>
      <c r="CP163" s="4" t="n"/>
      <c r="CQ163" s="4" t="n"/>
      <c r="CR163" s="4" t="n"/>
      <c r="CS163" s="4" t="n"/>
      <c r="CT163" s="4" t="n"/>
      <c r="CU163" s="4" t="n"/>
      <c r="CV163" s="4" t="n"/>
      <c r="CW163" s="4" t="n"/>
      <c r="CX163" s="4" t="n"/>
      <c r="CY163" s="4" t="n"/>
      <c r="CZ163" s="4" t="n"/>
      <c r="DA163" s="4" t="n"/>
      <c r="DB163" s="4" t="n"/>
      <c r="DC163" s="4" t="n"/>
      <c r="DD163" s="4" t="n"/>
      <c r="DE163" s="4" t="n"/>
      <c r="DF163" s="4" t="n"/>
      <c r="DG163" s="4" t="n"/>
      <c r="DH163" s="4" t="n"/>
      <c r="DI163" s="4" t="n"/>
      <c r="DJ163" s="4" t="n"/>
      <c r="DK163" s="4" t="n"/>
      <c r="DL163" s="4" t="n"/>
      <c r="DM163" s="4" t="n"/>
      <c r="DN163" s="4" t="n"/>
      <c r="DO163" s="4" t="n"/>
      <c r="DP163" s="4" t="n"/>
      <c r="DQ163" s="4" t="n"/>
      <c r="DR163" s="4" t="n"/>
      <c r="DS163" s="4" t="n"/>
      <c r="DT163" s="4" t="n"/>
      <c r="DU163" s="4" t="n"/>
      <c r="DV163" s="4" t="n"/>
      <c r="DW163" s="4" t="n"/>
      <c r="DX163" s="4" t="n"/>
      <c r="DY163" s="4" t="n"/>
      <c r="DZ163" s="4" t="n"/>
      <c r="EA163" s="4" t="n"/>
      <c r="EB163" s="4" t="n"/>
      <c r="EC163" s="4" t="n"/>
      <c r="ED163" s="4" t="n"/>
      <c r="EE163" s="4" t="n"/>
      <c r="EF163" s="4" t="n"/>
      <c r="EG163" s="4" t="n"/>
      <c r="EH163" s="4" t="n"/>
      <c r="EI163" s="4" t="n"/>
      <c r="EJ163" s="4" t="n"/>
      <c r="EK163" s="4" t="n"/>
      <c r="EL163" s="4" t="n"/>
      <c r="EM163" s="4" t="n"/>
      <c r="EN163" s="4" t="n"/>
      <c r="EO163" s="4" t="n"/>
      <c r="EP163" s="4" t="n"/>
      <c r="EQ163" s="4" t="n"/>
      <c r="ER163" s="4" t="n"/>
      <c r="ES163" s="4" t="n"/>
      <c r="ET163" s="4" t="n"/>
      <c r="EU163" s="4" t="n"/>
      <c r="EV163" s="4" t="n"/>
      <c r="EW163" s="4" t="n"/>
      <c r="EX163" s="4" t="n"/>
      <c r="EY163" s="4" t="n"/>
      <c r="EZ163" s="4" t="n"/>
      <c r="FA163" s="4" t="n"/>
      <c r="FB163" s="4" t="n"/>
      <c r="FC163" s="4" t="n"/>
      <c r="FD163" s="4" t="n"/>
      <c r="FE163" s="4" t="n"/>
      <c r="FF163" s="4" t="n"/>
      <c r="FG163" s="4" t="n"/>
      <c r="FH163" s="4" t="n"/>
      <c r="FI163" s="4" t="n"/>
      <c r="FJ163" s="4" t="n"/>
      <c r="FK163" s="4" t="n"/>
      <c r="FL163" s="4" t="n"/>
      <c r="FM163" s="4" t="n"/>
      <c r="FN163" s="4" t="n"/>
      <c r="FO163" s="4" t="n"/>
      <c r="FP163" s="4" t="n"/>
      <c r="FQ163" s="4" t="n"/>
      <c r="FR163" s="4" t="n"/>
      <c r="FS163" s="4" t="n"/>
      <c r="FT163" s="4" t="n"/>
      <c r="FU163" s="4" t="n"/>
      <c r="FV163" s="4" t="n"/>
      <c r="FW163" s="4" t="n"/>
      <c r="FX163" s="4" t="n"/>
      <c r="FY163" s="4" t="n"/>
      <c r="FZ163" s="4" t="n"/>
      <c r="GA163" s="4" t="n"/>
      <c r="GB163" s="4" t="n"/>
      <c r="GC163" s="4" t="n"/>
      <c r="GD163" s="4" t="n"/>
      <c r="GE163" s="4" t="n"/>
      <c r="GF163" s="4" t="n"/>
      <c r="GG163" s="4" t="n"/>
      <c r="GH163" s="4" t="n"/>
      <c r="GI163" s="4" t="n"/>
      <c r="GJ163" s="4" t="n"/>
      <c r="GK163" s="4" t="n"/>
      <c r="GL163" s="4" t="n"/>
      <c r="GM163" s="4" t="n"/>
      <c r="GN163" s="4" t="n"/>
      <c r="GO163" s="4" t="n"/>
      <c r="GP163" s="4" t="n"/>
      <c r="GQ163" s="4" t="n"/>
      <c r="GR163" s="4" t="n"/>
      <c r="GS163" s="4" t="n"/>
      <c r="GT163" s="4" t="n"/>
      <c r="GU163" s="4" t="n"/>
    </row>
    <row r="164" ht="15.75" customHeight="1" s="37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c r="AE164" s="4" t="n"/>
      <c r="AF164" s="4" t="n"/>
      <c r="AG164" s="4" t="n"/>
      <c r="AH164" s="4" t="n"/>
      <c r="AI164" s="4" t="n"/>
      <c r="AJ164" s="4" t="n"/>
      <c r="AK164" s="4" t="n"/>
      <c r="AL164" s="4" t="n"/>
      <c r="AM164" s="4" t="n"/>
      <c r="AN164" s="4" t="n"/>
      <c r="AO164" s="4" t="n"/>
      <c r="AP164" s="4" t="n"/>
      <c r="AQ164" s="4" t="n"/>
      <c r="AR164" s="4" t="n"/>
      <c r="AS164" s="4" t="n"/>
      <c r="AT164" s="4" t="n"/>
      <c r="AU164" s="4" t="n"/>
      <c r="AV164" s="4" t="n"/>
      <c r="AW164" s="4" t="n"/>
      <c r="AX164" s="4" t="n"/>
      <c r="AY164" s="4" t="n"/>
      <c r="AZ164" s="4" t="n"/>
      <c r="BA164" s="4" t="n"/>
      <c r="BB164" s="4" t="n"/>
      <c r="BC164" s="4" t="n"/>
      <c r="BD164" s="4" t="n"/>
      <c r="BE164" s="4" t="n"/>
      <c r="BF164" s="4" t="n"/>
      <c r="BG164" s="4" t="n"/>
      <c r="BH164" s="4" t="n"/>
      <c r="BI164" s="4" t="n"/>
      <c r="BJ164" s="4" t="n"/>
      <c r="BK164" s="4" t="n"/>
      <c r="BL164" s="4" t="n"/>
      <c r="BM164" s="4" t="n"/>
      <c r="BN164" s="4" t="n"/>
      <c r="BO164" s="4" t="n"/>
      <c r="BP164" s="4" t="n"/>
      <c r="BQ164" s="4" t="n"/>
      <c r="BR164" s="4" t="n"/>
      <c r="BS164" s="4" t="n"/>
      <c r="BT164" s="4" t="n"/>
      <c r="BU164" s="4" t="n"/>
      <c r="BV164" s="4" t="n"/>
      <c r="BW164" s="4" t="n"/>
      <c r="BX164" s="4" t="n"/>
      <c r="BY164" s="4" t="n"/>
      <c r="BZ164" s="4" t="n"/>
      <c r="CA164" s="4" t="n"/>
      <c r="CB164" s="4" t="n"/>
      <c r="CC164" s="4" t="n"/>
      <c r="CD164" s="4" t="n"/>
      <c r="CE164" s="4" t="n"/>
      <c r="CF164" s="4" t="n"/>
      <c r="CG164" s="4" t="n"/>
      <c r="CH164" s="4" t="n"/>
      <c r="CI164" s="4" t="n"/>
      <c r="CJ164" s="4" t="n"/>
      <c r="CK164" s="4" t="n"/>
      <c r="CL164" s="4" t="n"/>
      <c r="CM164" s="4" t="n"/>
      <c r="CN164" s="4" t="n"/>
      <c r="CO164" s="4" t="n"/>
      <c r="CP164" s="4" t="n"/>
      <c r="CQ164" s="4" t="n"/>
      <c r="CR164" s="4" t="n"/>
      <c r="CS164" s="4" t="n"/>
      <c r="CT164" s="4" t="n"/>
      <c r="CU164" s="4" t="n"/>
      <c r="CV164" s="4" t="n"/>
      <c r="CW164" s="4" t="n"/>
      <c r="CX164" s="4" t="n"/>
      <c r="CY164" s="4" t="n"/>
      <c r="CZ164" s="4" t="n"/>
      <c r="DA164" s="4" t="n"/>
      <c r="DB164" s="4" t="n"/>
      <c r="DC164" s="4" t="n"/>
      <c r="DD164" s="4" t="n"/>
      <c r="DE164" s="4" t="n"/>
      <c r="DF164" s="4" t="n"/>
      <c r="DG164" s="4" t="n"/>
      <c r="DH164" s="4" t="n"/>
      <c r="DI164" s="4" t="n"/>
      <c r="DJ164" s="4" t="n"/>
      <c r="DK164" s="4" t="n"/>
      <c r="DL164" s="4" t="n"/>
      <c r="DM164" s="4" t="n"/>
      <c r="DN164" s="4" t="n"/>
      <c r="DO164" s="4" t="n"/>
      <c r="DP164" s="4" t="n"/>
      <c r="DQ164" s="4" t="n"/>
      <c r="DR164" s="4" t="n"/>
      <c r="DS164" s="4" t="n"/>
      <c r="DT164" s="4" t="n"/>
      <c r="DU164" s="4" t="n"/>
      <c r="DV164" s="4" t="n"/>
      <c r="DW164" s="4" t="n"/>
      <c r="DX164" s="4" t="n"/>
      <c r="DY164" s="4" t="n"/>
      <c r="DZ164" s="4" t="n"/>
      <c r="EA164" s="4" t="n"/>
      <c r="EB164" s="4" t="n"/>
      <c r="EC164" s="4" t="n"/>
      <c r="ED164" s="4" t="n"/>
      <c r="EE164" s="4" t="n"/>
      <c r="EF164" s="4" t="n"/>
      <c r="EG164" s="4" t="n"/>
      <c r="EH164" s="4" t="n"/>
      <c r="EI164" s="4" t="n"/>
      <c r="EJ164" s="4" t="n"/>
      <c r="EK164" s="4" t="n"/>
      <c r="EL164" s="4" t="n"/>
      <c r="EM164" s="4" t="n"/>
      <c r="EN164" s="4" t="n"/>
      <c r="EO164" s="4" t="n"/>
      <c r="EP164" s="4" t="n"/>
      <c r="EQ164" s="4" t="n"/>
      <c r="ER164" s="4" t="n"/>
      <c r="ES164" s="4" t="n"/>
      <c r="ET164" s="4" t="n"/>
      <c r="EU164" s="4" t="n"/>
      <c r="EV164" s="4" t="n"/>
      <c r="EW164" s="4" t="n"/>
      <c r="EX164" s="4" t="n"/>
      <c r="EY164" s="4" t="n"/>
      <c r="EZ164" s="4" t="n"/>
      <c r="FA164" s="4" t="n"/>
      <c r="FB164" s="4" t="n"/>
      <c r="FC164" s="4" t="n"/>
      <c r="FD164" s="4" t="n"/>
      <c r="FE164" s="4" t="n"/>
      <c r="FF164" s="4" t="n"/>
      <c r="FG164" s="4" t="n"/>
      <c r="FH164" s="4" t="n"/>
      <c r="FI164" s="4" t="n"/>
      <c r="FJ164" s="4" t="n"/>
      <c r="FK164" s="4" t="n"/>
      <c r="FL164" s="4" t="n"/>
      <c r="FM164" s="4" t="n"/>
      <c r="FN164" s="4" t="n"/>
      <c r="FO164" s="4" t="n"/>
      <c r="FP164" s="4" t="n"/>
      <c r="FQ164" s="4" t="n"/>
      <c r="FR164" s="4" t="n"/>
      <c r="FS164" s="4" t="n"/>
      <c r="FT164" s="4" t="n"/>
      <c r="FU164" s="4" t="n"/>
      <c r="FV164" s="4" t="n"/>
      <c r="FW164" s="4" t="n"/>
      <c r="FX164" s="4" t="n"/>
      <c r="FY164" s="4" t="n"/>
      <c r="FZ164" s="4" t="n"/>
      <c r="GA164" s="4" t="n"/>
      <c r="GB164" s="4" t="n"/>
      <c r="GC164" s="4" t="n"/>
      <c r="GD164" s="4" t="n"/>
      <c r="GE164" s="4" t="n"/>
      <c r="GF164" s="4" t="n"/>
      <c r="GG164" s="4" t="n"/>
      <c r="GH164" s="4" t="n"/>
      <c r="GI164" s="4" t="n"/>
      <c r="GJ164" s="4" t="n"/>
      <c r="GK164" s="4" t="n"/>
      <c r="GL164" s="4" t="n"/>
      <c r="GM164" s="4" t="n"/>
      <c r="GN164" s="4" t="n"/>
      <c r="GO164" s="4" t="n"/>
      <c r="GP164" s="4" t="n"/>
      <c r="GQ164" s="4" t="n"/>
      <c r="GR164" s="4" t="n"/>
      <c r="GS164" s="4" t="n"/>
      <c r="GT164" s="4" t="n"/>
      <c r="GU164" s="4" t="n"/>
    </row>
    <row r="165" ht="15.75" customHeight="1" s="37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c r="AG165" s="4" t="n"/>
      <c r="AH165" s="4" t="n"/>
      <c r="AI165" s="4" t="n"/>
      <c r="AJ165" s="4" t="n"/>
      <c r="AK165" s="4" t="n"/>
      <c r="AL165" s="4" t="n"/>
      <c r="AM165" s="4" t="n"/>
      <c r="AN165" s="4" t="n"/>
      <c r="AO165" s="4" t="n"/>
      <c r="AP165" s="4" t="n"/>
      <c r="AQ165" s="4" t="n"/>
      <c r="AR165" s="4" t="n"/>
      <c r="AS165" s="4" t="n"/>
      <c r="AT165" s="4" t="n"/>
      <c r="AU165" s="4" t="n"/>
      <c r="AV165" s="4" t="n"/>
      <c r="AW165" s="4" t="n"/>
      <c r="AX165" s="4" t="n"/>
      <c r="AY165" s="4" t="n"/>
      <c r="AZ165" s="4" t="n"/>
      <c r="BA165" s="4" t="n"/>
      <c r="BB165" s="4" t="n"/>
      <c r="BC165" s="4" t="n"/>
      <c r="BD165" s="4" t="n"/>
      <c r="BE165" s="4" t="n"/>
      <c r="BF165" s="4" t="n"/>
      <c r="BG165" s="4" t="n"/>
      <c r="BH165" s="4" t="n"/>
      <c r="BI165" s="4" t="n"/>
      <c r="BJ165" s="4" t="n"/>
      <c r="BK165" s="4" t="n"/>
      <c r="BL165" s="4" t="n"/>
      <c r="BM165" s="4" t="n"/>
      <c r="BN165" s="4" t="n"/>
      <c r="BO165" s="4" t="n"/>
      <c r="BP165" s="4" t="n"/>
      <c r="BQ165" s="4" t="n"/>
      <c r="BR165" s="4" t="n"/>
      <c r="BS165" s="4" t="n"/>
      <c r="BT165" s="4" t="n"/>
      <c r="BU165" s="4" t="n"/>
      <c r="BV165" s="4" t="n"/>
      <c r="BW165" s="4" t="n"/>
      <c r="BX165" s="4" t="n"/>
      <c r="BY165" s="4" t="n"/>
      <c r="BZ165" s="4" t="n"/>
      <c r="CA165" s="4" t="n"/>
      <c r="CB165" s="4" t="n"/>
      <c r="CC165" s="4" t="n"/>
      <c r="CD165" s="4" t="n"/>
      <c r="CE165" s="4" t="n"/>
      <c r="CF165" s="4" t="n"/>
      <c r="CG165" s="4" t="n"/>
      <c r="CH165" s="4" t="n"/>
      <c r="CI165" s="4" t="n"/>
      <c r="CJ165" s="4" t="n"/>
      <c r="CK165" s="4" t="n"/>
      <c r="CL165" s="4" t="n"/>
      <c r="CM165" s="4" t="n"/>
      <c r="CN165" s="4" t="n"/>
      <c r="CO165" s="4" t="n"/>
      <c r="CP165" s="4" t="n"/>
      <c r="CQ165" s="4" t="n"/>
      <c r="CR165" s="4" t="n"/>
      <c r="CS165" s="4" t="n"/>
      <c r="CT165" s="4" t="n"/>
      <c r="CU165" s="4" t="n"/>
      <c r="CV165" s="4" t="n"/>
      <c r="CW165" s="4" t="n"/>
      <c r="CX165" s="4" t="n"/>
      <c r="CY165" s="4" t="n"/>
      <c r="CZ165" s="4" t="n"/>
      <c r="DA165" s="4" t="n"/>
      <c r="DB165" s="4" t="n"/>
      <c r="DC165" s="4" t="n"/>
      <c r="DD165" s="4" t="n"/>
      <c r="DE165" s="4" t="n"/>
      <c r="DF165" s="4" t="n"/>
      <c r="DG165" s="4" t="n"/>
      <c r="DH165" s="4" t="n"/>
      <c r="DI165" s="4" t="n"/>
      <c r="DJ165" s="4" t="n"/>
      <c r="DK165" s="4" t="n"/>
      <c r="DL165" s="4" t="n"/>
      <c r="DM165" s="4" t="n"/>
      <c r="DN165" s="4" t="n"/>
      <c r="DO165" s="4" t="n"/>
      <c r="DP165" s="4" t="n"/>
      <c r="DQ165" s="4" t="n"/>
      <c r="DR165" s="4" t="n"/>
      <c r="DS165" s="4" t="n"/>
      <c r="DT165" s="4" t="n"/>
      <c r="DU165" s="4" t="n"/>
      <c r="DV165" s="4" t="n"/>
      <c r="DW165" s="4" t="n"/>
      <c r="DX165" s="4" t="n"/>
      <c r="DY165" s="4" t="n"/>
      <c r="DZ165" s="4" t="n"/>
      <c r="EA165" s="4" t="n"/>
      <c r="EB165" s="4" t="n"/>
      <c r="EC165" s="4" t="n"/>
      <c r="ED165" s="4" t="n"/>
      <c r="EE165" s="4" t="n"/>
      <c r="EF165" s="4" t="n"/>
      <c r="EG165" s="4" t="n"/>
      <c r="EH165" s="4" t="n"/>
      <c r="EI165" s="4" t="n"/>
      <c r="EJ165" s="4" t="n"/>
      <c r="EK165" s="4" t="n"/>
      <c r="EL165" s="4" t="n"/>
      <c r="EM165" s="4" t="n"/>
      <c r="EN165" s="4" t="n"/>
      <c r="EO165" s="4" t="n"/>
      <c r="EP165" s="4" t="n"/>
      <c r="EQ165" s="4" t="n"/>
      <c r="ER165" s="4" t="n"/>
      <c r="ES165" s="4" t="n"/>
      <c r="ET165" s="4" t="n"/>
      <c r="EU165" s="4" t="n"/>
      <c r="EV165" s="4" t="n"/>
      <c r="EW165" s="4" t="n"/>
      <c r="EX165" s="4" t="n"/>
      <c r="EY165" s="4" t="n"/>
      <c r="EZ165" s="4" t="n"/>
      <c r="FA165" s="4" t="n"/>
      <c r="FB165" s="4" t="n"/>
      <c r="FC165" s="4" t="n"/>
      <c r="FD165" s="4" t="n"/>
      <c r="FE165" s="4" t="n"/>
      <c r="FF165" s="4" t="n"/>
      <c r="FG165" s="4" t="n"/>
      <c r="FH165" s="4" t="n"/>
      <c r="FI165" s="4" t="n"/>
      <c r="FJ165" s="4" t="n"/>
      <c r="FK165" s="4" t="n"/>
      <c r="FL165" s="4" t="n"/>
      <c r="FM165" s="4" t="n"/>
      <c r="FN165" s="4" t="n"/>
      <c r="FO165" s="4" t="n"/>
      <c r="FP165" s="4" t="n"/>
      <c r="FQ165" s="4" t="n"/>
      <c r="FR165" s="4" t="n"/>
      <c r="FS165" s="4" t="n"/>
      <c r="FT165" s="4" t="n"/>
      <c r="FU165" s="4" t="n"/>
      <c r="FV165" s="4" t="n"/>
      <c r="FW165" s="4" t="n"/>
      <c r="FX165" s="4" t="n"/>
      <c r="FY165" s="4" t="n"/>
      <c r="FZ165" s="4" t="n"/>
      <c r="GA165" s="4" t="n"/>
      <c r="GB165" s="4" t="n"/>
      <c r="GC165" s="4" t="n"/>
      <c r="GD165" s="4" t="n"/>
      <c r="GE165" s="4" t="n"/>
      <c r="GF165" s="4" t="n"/>
      <c r="GG165" s="4" t="n"/>
      <c r="GH165" s="4" t="n"/>
      <c r="GI165" s="4" t="n"/>
      <c r="GJ165" s="4" t="n"/>
      <c r="GK165" s="4" t="n"/>
      <c r="GL165" s="4" t="n"/>
      <c r="GM165" s="4" t="n"/>
      <c r="GN165" s="4" t="n"/>
      <c r="GO165" s="4" t="n"/>
      <c r="GP165" s="4" t="n"/>
      <c r="GQ165" s="4" t="n"/>
      <c r="GR165" s="4" t="n"/>
      <c r="GS165" s="4" t="n"/>
      <c r="GT165" s="4" t="n"/>
      <c r="GU165" s="4" t="n"/>
    </row>
    <row r="166" ht="15.75" customHeight="1" s="37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c r="AG166" s="4" t="n"/>
      <c r="AH166" s="4" t="n"/>
      <c r="AI166" s="4" t="n"/>
      <c r="AJ166" s="4" t="n"/>
      <c r="AK166" s="4" t="n"/>
      <c r="AL166" s="4" t="n"/>
      <c r="AM166" s="4" t="n"/>
      <c r="AN166" s="4" t="n"/>
      <c r="AO166" s="4" t="n"/>
      <c r="AP166" s="4" t="n"/>
      <c r="AQ166" s="4" t="n"/>
      <c r="AR166" s="4" t="n"/>
      <c r="AS166" s="4" t="n"/>
      <c r="AT166" s="4" t="n"/>
      <c r="AU166" s="4" t="n"/>
      <c r="AV166" s="4" t="n"/>
      <c r="AW166" s="4" t="n"/>
      <c r="AX166" s="4" t="n"/>
      <c r="AY166" s="4" t="n"/>
      <c r="AZ166" s="4" t="n"/>
      <c r="BA166" s="4" t="n"/>
      <c r="BB166" s="4" t="n"/>
      <c r="BC166" s="4" t="n"/>
      <c r="BD166" s="4" t="n"/>
      <c r="BE166" s="4" t="n"/>
      <c r="BF166" s="4" t="n"/>
      <c r="BG166" s="4" t="n"/>
      <c r="BH166" s="4" t="n"/>
      <c r="BI166" s="4" t="n"/>
      <c r="BJ166" s="4" t="n"/>
      <c r="BK166" s="4" t="n"/>
      <c r="BL166" s="4" t="n"/>
      <c r="BM166" s="4" t="n"/>
      <c r="BN166" s="4" t="n"/>
      <c r="BO166" s="4" t="n"/>
      <c r="BP166" s="4" t="n"/>
      <c r="BQ166" s="4" t="n"/>
      <c r="BR166" s="4" t="n"/>
      <c r="BS166" s="4" t="n"/>
      <c r="BT166" s="4" t="n"/>
      <c r="BU166" s="4" t="n"/>
      <c r="BV166" s="4" t="n"/>
      <c r="BW166" s="4" t="n"/>
      <c r="BX166" s="4" t="n"/>
      <c r="BY166" s="4" t="n"/>
      <c r="BZ166" s="4" t="n"/>
      <c r="CA166" s="4" t="n"/>
      <c r="CB166" s="4" t="n"/>
      <c r="CC166" s="4" t="n"/>
      <c r="CD166" s="4" t="n"/>
      <c r="CE166" s="4" t="n"/>
      <c r="CF166" s="4" t="n"/>
      <c r="CG166" s="4" t="n"/>
      <c r="CH166" s="4" t="n"/>
      <c r="CI166" s="4" t="n"/>
      <c r="CJ166" s="4" t="n"/>
      <c r="CK166" s="4" t="n"/>
      <c r="CL166" s="4" t="n"/>
      <c r="CM166" s="4" t="n"/>
      <c r="CN166" s="4" t="n"/>
      <c r="CO166" s="4" t="n"/>
      <c r="CP166" s="4" t="n"/>
      <c r="CQ166" s="4" t="n"/>
      <c r="CR166" s="4" t="n"/>
      <c r="CS166" s="4" t="n"/>
      <c r="CT166" s="4" t="n"/>
      <c r="CU166" s="4" t="n"/>
      <c r="CV166" s="4" t="n"/>
      <c r="CW166" s="4" t="n"/>
      <c r="CX166" s="4" t="n"/>
      <c r="CY166" s="4" t="n"/>
      <c r="CZ166" s="4" t="n"/>
      <c r="DA166" s="4" t="n"/>
      <c r="DB166" s="4" t="n"/>
      <c r="DC166" s="4" t="n"/>
      <c r="DD166" s="4" t="n"/>
      <c r="DE166" s="4" t="n"/>
      <c r="DF166" s="4" t="n"/>
      <c r="DG166" s="4" t="n"/>
      <c r="DH166" s="4" t="n"/>
      <c r="DI166" s="4" t="n"/>
      <c r="DJ166" s="4" t="n"/>
      <c r="DK166" s="4" t="n"/>
      <c r="DL166" s="4" t="n"/>
      <c r="DM166" s="4" t="n"/>
      <c r="DN166" s="4" t="n"/>
      <c r="DO166" s="4" t="n"/>
      <c r="DP166" s="4" t="n"/>
      <c r="DQ166" s="4" t="n"/>
      <c r="DR166" s="4" t="n"/>
      <c r="DS166" s="4" t="n"/>
      <c r="DT166" s="4" t="n"/>
      <c r="DU166" s="4" t="n"/>
      <c r="DV166" s="4" t="n"/>
      <c r="DW166" s="4" t="n"/>
      <c r="DX166" s="4" t="n"/>
      <c r="DY166" s="4" t="n"/>
      <c r="DZ166" s="4" t="n"/>
      <c r="EA166" s="4" t="n"/>
      <c r="EB166" s="4" t="n"/>
      <c r="EC166" s="4" t="n"/>
      <c r="ED166" s="4" t="n"/>
      <c r="EE166" s="4" t="n"/>
      <c r="EF166" s="4" t="n"/>
      <c r="EG166" s="4" t="n"/>
      <c r="EH166" s="4" t="n"/>
      <c r="EI166" s="4" t="n"/>
      <c r="EJ166" s="4" t="n"/>
      <c r="EK166" s="4" t="n"/>
      <c r="EL166" s="4" t="n"/>
      <c r="EM166" s="4" t="n"/>
      <c r="EN166" s="4" t="n"/>
      <c r="EO166" s="4" t="n"/>
      <c r="EP166" s="4" t="n"/>
      <c r="EQ166" s="4" t="n"/>
      <c r="ER166" s="4" t="n"/>
      <c r="ES166" s="4" t="n"/>
      <c r="ET166" s="4" t="n"/>
      <c r="EU166" s="4" t="n"/>
      <c r="EV166" s="4" t="n"/>
      <c r="EW166" s="4" t="n"/>
      <c r="EX166" s="4" t="n"/>
      <c r="EY166" s="4" t="n"/>
      <c r="EZ166" s="4" t="n"/>
      <c r="FA166" s="4" t="n"/>
      <c r="FB166" s="4" t="n"/>
      <c r="FC166" s="4" t="n"/>
      <c r="FD166" s="4" t="n"/>
      <c r="FE166" s="4" t="n"/>
      <c r="FF166" s="4" t="n"/>
      <c r="FG166" s="4" t="n"/>
      <c r="FH166" s="4" t="n"/>
      <c r="FI166" s="4" t="n"/>
      <c r="FJ166" s="4" t="n"/>
      <c r="FK166" s="4" t="n"/>
      <c r="FL166" s="4" t="n"/>
      <c r="FM166" s="4" t="n"/>
      <c r="FN166" s="4" t="n"/>
      <c r="FO166" s="4" t="n"/>
      <c r="FP166" s="4" t="n"/>
      <c r="FQ166" s="4" t="n"/>
      <c r="FR166" s="4" t="n"/>
      <c r="FS166" s="4" t="n"/>
      <c r="FT166" s="4" t="n"/>
      <c r="FU166" s="4" t="n"/>
      <c r="FV166" s="4" t="n"/>
      <c r="FW166" s="4" t="n"/>
      <c r="FX166" s="4" t="n"/>
      <c r="FY166" s="4" t="n"/>
      <c r="FZ166" s="4" t="n"/>
      <c r="GA166" s="4" t="n"/>
      <c r="GB166" s="4" t="n"/>
      <c r="GC166" s="4" t="n"/>
      <c r="GD166" s="4" t="n"/>
      <c r="GE166" s="4" t="n"/>
      <c r="GF166" s="4" t="n"/>
      <c r="GG166" s="4" t="n"/>
      <c r="GH166" s="4" t="n"/>
      <c r="GI166" s="4" t="n"/>
      <c r="GJ166" s="4" t="n"/>
      <c r="GK166" s="4" t="n"/>
      <c r="GL166" s="4" t="n"/>
      <c r="GM166" s="4" t="n"/>
      <c r="GN166" s="4" t="n"/>
      <c r="GO166" s="4" t="n"/>
      <c r="GP166" s="4" t="n"/>
      <c r="GQ166" s="4" t="n"/>
      <c r="GR166" s="4" t="n"/>
      <c r="GS166" s="4" t="n"/>
      <c r="GT166" s="4" t="n"/>
      <c r="GU166" s="4" t="n"/>
    </row>
    <row r="167" ht="15.75" customHeight="1" s="37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n"/>
      <c r="AK167" s="4" t="n"/>
      <c r="AL167" s="4" t="n"/>
      <c r="AM167" s="4" t="n"/>
      <c r="AN167" s="4" t="n"/>
      <c r="AO167" s="4" t="n"/>
      <c r="AP167" s="4" t="n"/>
      <c r="AQ167" s="4" t="n"/>
      <c r="AR167" s="4" t="n"/>
      <c r="AS167" s="4" t="n"/>
      <c r="AT167" s="4" t="n"/>
      <c r="AU167" s="4" t="n"/>
      <c r="AV167" s="4" t="n"/>
      <c r="AW167" s="4" t="n"/>
      <c r="AX167" s="4" t="n"/>
      <c r="AY167" s="4" t="n"/>
      <c r="AZ167" s="4" t="n"/>
      <c r="BA167" s="4" t="n"/>
      <c r="BB167" s="4" t="n"/>
      <c r="BC167" s="4" t="n"/>
      <c r="BD167" s="4" t="n"/>
      <c r="BE167" s="4" t="n"/>
      <c r="BF167" s="4" t="n"/>
      <c r="BG167" s="4" t="n"/>
      <c r="BH167" s="4" t="n"/>
      <c r="BI167" s="4" t="n"/>
      <c r="BJ167" s="4" t="n"/>
      <c r="BK167" s="4" t="n"/>
      <c r="BL167" s="4" t="n"/>
      <c r="BM167" s="4" t="n"/>
      <c r="BN167" s="4" t="n"/>
      <c r="BO167" s="4" t="n"/>
      <c r="BP167" s="4" t="n"/>
      <c r="BQ167" s="4" t="n"/>
      <c r="BR167" s="4" t="n"/>
      <c r="BS167" s="4" t="n"/>
      <c r="BT167" s="4" t="n"/>
      <c r="BU167" s="4" t="n"/>
      <c r="BV167" s="4" t="n"/>
      <c r="BW167" s="4" t="n"/>
      <c r="BX167" s="4" t="n"/>
      <c r="BY167" s="4" t="n"/>
      <c r="BZ167" s="4" t="n"/>
      <c r="CA167" s="4" t="n"/>
      <c r="CB167" s="4" t="n"/>
      <c r="CC167" s="4" t="n"/>
      <c r="CD167" s="4" t="n"/>
      <c r="CE167" s="4" t="n"/>
      <c r="CF167" s="4" t="n"/>
      <c r="CG167" s="4" t="n"/>
      <c r="CH167" s="4" t="n"/>
      <c r="CI167" s="4" t="n"/>
      <c r="CJ167" s="4" t="n"/>
      <c r="CK167" s="4" t="n"/>
      <c r="CL167" s="4" t="n"/>
      <c r="CM167" s="4" t="n"/>
      <c r="CN167" s="4" t="n"/>
      <c r="CO167" s="4" t="n"/>
      <c r="CP167" s="4" t="n"/>
      <c r="CQ167" s="4" t="n"/>
      <c r="CR167" s="4" t="n"/>
      <c r="CS167" s="4" t="n"/>
      <c r="CT167" s="4" t="n"/>
      <c r="CU167" s="4" t="n"/>
      <c r="CV167" s="4" t="n"/>
      <c r="CW167" s="4" t="n"/>
      <c r="CX167" s="4" t="n"/>
      <c r="CY167" s="4" t="n"/>
      <c r="CZ167" s="4" t="n"/>
      <c r="DA167" s="4" t="n"/>
      <c r="DB167" s="4" t="n"/>
      <c r="DC167" s="4" t="n"/>
      <c r="DD167" s="4" t="n"/>
      <c r="DE167" s="4" t="n"/>
      <c r="DF167" s="4" t="n"/>
      <c r="DG167" s="4" t="n"/>
      <c r="DH167" s="4" t="n"/>
      <c r="DI167" s="4" t="n"/>
      <c r="DJ167" s="4" t="n"/>
      <c r="DK167" s="4" t="n"/>
      <c r="DL167" s="4" t="n"/>
      <c r="DM167" s="4" t="n"/>
      <c r="DN167" s="4" t="n"/>
      <c r="DO167" s="4" t="n"/>
      <c r="DP167" s="4" t="n"/>
      <c r="DQ167" s="4" t="n"/>
      <c r="DR167" s="4" t="n"/>
      <c r="DS167" s="4" t="n"/>
      <c r="DT167" s="4" t="n"/>
      <c r="DU167" s="4" t="n"/>
      <c r="DV167" s="4" t="n"/>
      <c r="DW167" s="4" t="n"/>
      <c r="DX167" s="4" t="n"/>
      <c r="DY167" s="4" t="n"/>
      <c r="DZ167" s="4" t="n"/>
      <c r="EA167" s="4" t="n"/>
      <c r="EB167" s="4" t="n"/>
      <c r="EC167" s="4" t="n"/>
      <c r="ED167" s="4" t="n"/>
      <c r="EE167" s="4" t="n"/>
      <c r="EF167" s="4" t="n"/>
      <c r="EG167" s="4" t="n"/>
      <c r="EH167" s="4" t="n"/>
      <c r="EI167" s="4" t="n"/>
      <c r="EJ167" s="4" t="n"/>
      <c r="EK167" s="4" t="n"/>
      <c r="EL167" s="4" t="n"/>
      <c r="EM167" s="4" t="n"/>
      <c r="EN167" s="4" t="n"/>
      <c r="EO167" s="4" t="n"/>
      <c r="EP167" s="4" t="n"/>
      <c r="EQ167" s="4" t="n"/>
      <c r="ER167" s="4" t="n"/>
      <c r="ES167" s="4" t="n"/>
      <c r="ET167" s="4" t="n"/>
      <c r="EU167" s="4" t="n"/>
      <c r="EV167" s="4" t="n"/>
      <c r="EW167" s="4" t="n"/>
      <c r="EX167" s="4" t="n"/>
      <c r="EY167" s="4" t="n"/>
      <c r="EZ167" s="4" t="n"/>
      <c r="FA167" s="4" t="n"/>
      <c r="FB167" s="4" t="n"/>
      <c r="FC167" s="4" t="n"/>
      <c r="FD167" s="4" t="n"/>
      <c r="FE167" s="4" t="n"/>
      <c r="FF167" s="4" t="n"/>
      <c r="FG167" s="4" t="n"/>
      <c r="FH167" s="4" t="n"/>
      <c r="FI167" s="4" t="n"/>
      <c r="FJ167" s="4" t="n"/>
      <c r="FK167" s="4" t="n"/>
      <c r="FL167" s="4" t="n"/>
      <c r="FM167" s="4" t="n"/>
      <c r="FN167" s="4" t="n"/>
      <c r="FO167" s="4" t="n"/>
      <c r="FP167" s="4" t="n"/>
      <c r="FQ167" s="4" t="n"/>
      <c r="FR167" s="4" t="n"/>
      <c r="FS167" s="4" t="n"/>
      <c r="FT167" s="4" t="n"/>
      <c r="FU167" s="4" t="n"/>
      <c r="FV167" s="4" t="n"/>
      <c r="FW167" s="4" t="n"/>
      <c r="FX167" s="4" t="n"/>
      <c r="FY167" s="4" t="n"/>
      <c r="FZ167" s="4" t="n"/>
      <c r="GA167" s="4" t="n"/>
      <c r="GB167" s="4" t="n"/>
      <c r="GC167" s="4" t="n"/>
      <c r="GD167" s="4" t="n"/>
      <c r="GE167" s="4" t="n"/>
      <c r="GF167" s="4" t="n"/>
      <c r="GG167" s="4" t="n"/>
      <c r="GH167" s="4" t="n"/>
      <c r="GI167" s="4" t="n"/>
      <c r="GJ167" s="4" t="n"/>
      <c r="GK167" s="4" t="n"/>
      <c r="GL167" s="4" t="n"/>
      <c r="GM167" s="4" t="n"/>
      <c r="GN167" s="4" t="n"/>
      <c r="GO167" s="4" t="n"/>
      <c r="GP167" s="4" t="n"/>
      <c r="GQ167" s="4" t="n"/>
      <c r="GR167" s="4" t="n"/>
      <c r="GS167" s="4" t="n"/>
      <c r="GT167" s="4" t="n"/>
      <c r="GU167" s="4" t="n"/>
    </row>
    <row r="168" ht="15" customHeight="1" s="37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c r="AG168" s="4" t="n"/>
      <c r="AH168" s="4" t="n"/>
      <c r="AI168" s="4" t="n"/>
      <c r="AJ168" s="4" t="n"/>
      <c r="AK168" s="4" t="n"/>
      <c r="AL168" s="4" t="n"/>
      <c r="AM168" s="4" t="n"/>
      <c r="AN168" s="4" t="n"/>
      <c r="AO168" s="4" t="n"/>
      <c r="AP168" s="4" t="n"/>
      <c r="AQ168" s="4" t="n"/>
      <c r="AR168" s="4" t="n"/>
      <c r="AS168" s="4" t="n"/>
      <c r="AT168" s="4" t="n"/>
      <c r="AU168" s="4" t="n"/>
      <c r="AV168" s="4" t="n"/>
      <c r="AW168" s="4" t="n"/>
      <c r="AX168" s="4" t="n"/>
      <c r="AY168" s="4" t="n"/>
      <c r="AZ168" s="4" t="n"/>
      <c r="BA168" s="4" t="n"/>
      <c r="BB168" s="4" t="n"/>
      <c r="BC168" s="4" t="n"/>
      <c r="BD168" s="4" t="n"/>
      <c r="BE168" s="4" t="n"/>
      <c r="BF168" s="4" t="n"/>
      <c r="BG168" s="4" t="n"/>
      <c r="BH168" s="4" t="n"/>
      <c r="BI168" s="4" t="n"/>
      <c r="BJ168" s="4" t="n"/>
      <c r="BK168" s="4" t="n"/>
      <c r="BL168" s="4" t="n"/>
      <c r="BM168" s="4" t="n"/>
      <c r="BN168" s="4" t="n"/>
      <c r="BO168" s="4" t="n"/>
      <c r="BP168" s="4" t="n"/>
      <c r="BQ168" s="4" t="n"/>
      <c r="BR168" s="4" t="n"/>
      <c r="BS168" s="4" t="n"/>
      <c r="BT168" s="4" t="n"/>
      <c r="BU168" s="4" t="n"/>
      <c r="BV168" s="4" t="n"/>
      <c r="BW168" s="4" t="n"/>
      <c r="BX168" s="4" t="n"/>
      <c r="BY168" s="4" t="n"/>
      <c r="BZ168" s="4" t="n"/>
      <c r="CA168" s="4" t="n"/>
      <c r="CB168" s="4" t="n"/>
      <c r="CC168" s="4" t="n"/>
      <c r="CD168" s="4" t="n"/>
      <c r="CE168" s="4" t="n"/>
      <c r="CF168" s="4" t="n"/>
      <c r="CG168" s="4" t="n"/>
      <c r="CH168" s="4" t="n"/>
      <c r="CI168" s="4" t="n"/>
      <c r="CJ168" s="4" t="n"/>
      <c r="CK168" s="4" t="n"/>
      <c r="CL168" s="4" t="n"/>
      <c r="CM168" s="4" t="n"/>
      <c r="CN168" s="4" t="n"/>
      <c r="CO168" s="4" t="n"/>
      <c r="CP168" s="4" t="n"/>
      <c r="CQ168" s="4" t="n"/>
      <c r="CR168" s="4" t="n"/>
      <c r="CS168" s="4" t="n"/>
      <c r="CT168" s="4" t="n"/>
      <c r="CU168" s="4" t="n"/>
      <c r="CV168" s="4" t="n"/>
      <c r="CW168" s="4" t="n"/>
      <c r="CX168" s="4" t="n"/>
      <c r="CY168" s="4" t="n"/>
      <c r="CZ168" s="4" t="n"/>
      <c r="DA168" s="4" t="n"/>
      <c r="DB168" s="4" t="n"/>
      <c r="DC168" s="4" t="n"/>
      <c r="DD168" s="4" t="n"/>
      <c r="DE168" s="4" t="n"/>
      <c r="DF168" s="4" t="n"/>
      <c r="DG168" s="4" t="n"/>
      <c r="DH168" s="4" t="n"/>
      <c r="DI168" s="4" t="n"/>
      <c r="DJ168" s="4" t="n"/>
      <c r="DK168" s="4" t="n"/>
      <c r="DL168" s="4" t="n"/>
      <c r="DM168" s="4" t="n"/>
      <c r="DN168" s="4" t="n"/>
      <c r="DO168" s="4" t="n"/>
      <c r="DP168" s="4" t="n"/>
      <c r="DQ168" s="4" t="n"/>
      <c r="DR168" s="4" t="n"/>
      <c r="DS168" s="4" t="n"/>
      <c r="DT168" s="4" t="n"/>
      <c r="DU168" s="4" t="n"/>
      <c r="DV168" s="4" t="n"/>
      <c r="DW168" s="4" t="n"/>
      <c r="DX168" s="4" t="n"/>
      <c r="DY168" s="4" t="n"/>
      <c r="DZ168" s="4" t="n"/>
      <c r="EA168" s="4" t="n"/>
      <c r="EB168" s="4" t="n"/>
      <c r="EC168" s="4" t="n"/>
      <c r="ED168" s="4" t="n"/>
      <c r="EE168" s="4" t="n"/>
      <c r="EF168" s="4" t="n"/>
      <c r="EG168" s="4" t="n"/>
      <c r="EH168" s="4" t="n"/>
      <c r="EI168" s="4" t="n"/>
      <c r="EJ168" s="4" t="n"/>
      <c r="EK168" s="4" t="n"/>
      <c r="EL168" s="4" t="n"/>
      <c r="EM168" s="4" t="n"/>
      <c r="EN168" s="4" t="n"/>
      <c r="EO168" s="4" t="n"/>
      <c r="EP168" s="4" t="n"/>
      <c r="EQ168" s="4" t="n"/>
      <c r="ER168" s="4" t="n"/>
      <c r="ES168" s="4" t="n"/>
      <c r="ET168" s="4" t="n"/>
      <c r="EU168" s="4" t="n"/>
      <c r="EV168" s="4" t="n"/>
      <c r="EW168" s="4" t="n"/>
      <c r="EX168" s="4" t="n"/>
      <c r="EY168" s="4" t="n"/>
      <c r="EZ168" s="4" t="n"/>
      <c r="FA168" s="4" t="n"/>
      <c r="FB168" s="4" t="n"/>
      <c r="FC168" s="4" t="n"/>
      <c r="FD168" s="4" t="n"/>
      <c r="FE168" s="4" t="n"/>
      <c r="FF168" s="4" t="n"/>
      <c r="FG168" s="4" t="n"/>
      <c r="FH168" s="4" t="n"/>
      <c r="FI168" s="4" t="n"/>
      <c r="FJ168" s="4" t="n"/>
      <c r="FK168" s="4" t="n"/>
      <c r="FL168" s="4" t="n"/>
      <c r="FM168" s="4" t="n"/>
      <c r="FN168" s="4" t="n"/>
      <c r="FO168" s="4" t="n"/>
      <c r="FP168" s="4" t="n"/>
      <c r="FQ168" s="4" t="n"/>
      <c r="FR168" s="4" t="n"/>
      <c r="FS168" s="4" t="n"/>
      <c r="FT168" s="4" t="n"/>
      <c r="FU168" s="4" t="n"/>
      <c r="FV168" s="4" t="n"/>
      <c r="FW168" s="4" t="n"/>
      <c r="FX168" s="4" t="n"/>
      <c r="FY168" s="4" t="n"/>
      <c r="FZ168" s="4" t="n"/>
      <c r="GA168" s="4" t="n"/>
      <c r="GB168" s="4" t="n"/>
      <c r="GC168" s="4" t="n"/>
      <c r="GD168" s="4" t="n"/>
      <c r="GE168" s="4" t="n"/>
      <c r="GF168" s="4" t="n"/>
      <c r="GG168" s="4" t="n"/>
      <c r="GH168" s="4" t="n"/>
      <c r="GI168" s="4" t="n"/>
      <c r="GJ168" s="4" t="n"/>
      <c r="GK168" s="4" t="n"/>
      <c r="GL168" s="4" t="n"/>
      <c r="GM168" s="4" t="n"/>
      <c r="GN168" s="4" t="n"/>
      <c r="GO168" s="4" t="n"/>
      <c r="GP168" s="4" t="n"/>
      <c r="GQ168" s="4" t="n"/>
      <c r="GR168" s="4" t="n"/>
      <c r="GS168" s="4" t="n"/>
      <c r="GT168" s="4" t="n"/>
      <c r="GU168" s="4" t="n"/>
    </row>
  </sheetData>
  <mergeCells count="37">
    <mergeCell ref="EU8:FA8"/>
    <mergeCell ref="GD8:GJ8"/>
    <mergeCell ref="FI8:FO8"/>
    <mergeCell ref="AF8:AL8"/>
    <mergeCell ref="BO8:BU8"/>
    <mergeCell ref="GD7:GQ7"/>
    <mergeCell ref="DS8:DY8"/>
    <mergeCell ref="K7:AF7"/>
    <mergeCell ref="B2:C2"/>
    <mergeCell ref="Y8:AE8"/>
    <mergeCell ref="EG8:EM8"/>
    <mergeCell ref="FP8:FV8"/>
    <mergeCell ref="R8:X8"/>
    <mergeCell ref="BK7:CO7"/>
    <mergeCell ref="CC8:CI8"/>
    <mergeCell ref="AG7:BJ7"/>
    <mergeCell ref="AM8:AS8"/>
    <mergeCell ref="CQ8:CW8"/>
    <mergeCell ref="DZ8:EF8"/>
    <mergeCell ref="GK8:GQ8"/>
    <mergeCell ref="E1:J2"/>
    <mergeCell ref="FW8:GC8"/>
    <mergeCell ref="BA8:BG8"/>
    <mergeCell ref="CJ8:CP8"/>
    <mergeCell ref="AT8:AZ8"/>
    <mergeCell ref="DT7:EX7"/>
    <mergeCell ref="CP7:DS7"/>
    <mergeCell ref="EN8:ET8"/>
    <mergeCell ref="CX8:DD8"/>
    <mergeCell ref="FB8:FH8"/>
    <mergeCell ref="B5:C5"/>
    <mergeCell ref="BH8:BN8"/>
    <mergeCell ref="EY7:GC7"/>
    <mergeCell ref="K8:Q8"/>
    <mergeCell ref="BV8:CB8"/>
    <mergeCell ref="DE8:DK8"/>
    <mergeCell ref="DL8:DR8"/>
  </mergeCells>
  <conditionalFormatting sqref="K12:GQ166">
    <cfRule type="expression" priority="1" dxfId="5">
      <formula>AND($F12&lt;&gt;"",$G12&lt;&gt;"",K$10&gt;=$F12,K$10&lt;=$G12)</formula>
    </cfRule>
    <cfRule type="expression" priority="2" dxfId="6">
      <formula>WEEKDAY(K$10,2)&gt;5</formula>
    </cfRule>
  </conditionalFormatting>
  <dataValidations count="1">
    <dataValidation sqref="J12:J166" showDropDown="0" showInputMessage="0" showErrorMessage="0" allowBlank="1" type="list">
      <formula1>LISTAS!$A$2:$A$6</formula1>
    </dataValidation>
  </dataValidations>
  <pageMargins left="0.75" right="0.75" top="1" bottom="1" header="0" footer="0"/>
  <pageSetup orientation="portrait" paperSize="9"/>
  <headerFooter>
    <oddHeader/>
    <oddFooter>&amp;L CRONOGRAMA&amp;C Página &amp;P de &amp;R DRAVYA · ISO 19650</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rgb="FF1F6FEB"/>
    <outlinePr summaryBelow="1" summaryRight="1"/>
    <pageSetUpPr/>
  </sheetPr>
  <dimension ref="A1:AH1000"/>
  <sheetViews>
    <sheetView workbookViewId="0">
      <pane xSplit="3" ySplit="10" topLeftCell="D11" activePane="bottomRight" state="frozen"/>
      <selection pane="topRight" activeCell="D1" sqref="D1"/>
      <selection pane="bottomLeft" activeCell="A11" sqref="A11"/>
      <selection pane="bottomRight" activeCell="D11" sqref="D11"/>
    </sheetView>
  </sheetViews>
  <sheetFormatPr baseColWidth="8" defaultColWidth="14.43" defaultRowHeight="15" customHeight="1" outlineLevelRow="2"/>
  <cols>
    <col width="14" customWidth="1" style="371" min="1" max="1"/>
    <col width="99.86" customWidth="1" style="371" min="2" max="2"/>
    <col width="16" customWidth="1" style="371" min="3" max="3"/>
    <col width="13" customWidth="1" style="371" min="4" max="30"/>
    <col width="8.710000000000001" customWidth="1" style="371" min="31" max="31"/>
    <col width="20" customWidth="1" style="371" min="32" max="32"/>
    <col width="15" customWidth="1" style="371" min="33" max="34"/>
  </cols>
  <sheetData>
    <row r="1" ht="24" customHeight="1" s="371">
      <c r="A1" s="2" t="inlineStr">
        <is>
          <t>FLUJO SEMANAL · FLUJOGRAMA DE OBRA</t>
        </is>
      </c>
      <c r="AC1" s="372" t="n"/>
      <c r="AD1" s="373" t="n"/>
      <c r="AE1" s="218" t="n"/>
      <c r="AF1" s="9" t="n"/>
      <c r="AG1" s="218" t="n"/>
      <c r="AH1" s="218" t="n"/>
    </row>
    <row r="2" ht="15" customHeight="1" s="371">
      <c r="A2" s="10" t="inlineStr">
        <is>
          <t>PROYECTO</t>
        </is>
      </c>
      <c r="C2" s="12">
        <f>CARATULA!$C$10</f>
        <v/>
      </c>
      <c r="AC2" s="374" t="n"/>
      <c r="AD2" s="375" t="n"/>
      <c r="AE2" s="218" t="n"/>
      <c r="AF2" s="218" t="n"/>
      <c r="AG2" s="218" t="n"/>
      <c r="AH2" s="218" t="n"/>
    </row>
    <row r="3" ht="15" customHeight="1" s="371">
      <c r="A3" s="10" t="inlineStr">
        <is>
          <t>CLIENTE</t>
        </is>
      </c>
      <c r="C3" s="12">
        <f>CARATULA!$C$12</f>
        <v/>
      </c>
      <c r="AC3" s="374" t="n"/>
      <c r="AD3" s="375" t="n"/>
      <c r="AE3" s="218" t="n"/>
      <c r="AF3" s="218" t="n"/>
      <c r="AG3" s="218" t="n"/>
      <c r="AH3" s="218" t="n"/>
    </row>
    <row r="4" ht="15" customHeight="1" s="371">
      <c r="A4" s="10" t="inlineStr">
        <is>
          <t>UBICACIÓN</t>
        </is>
      </c>
      <c r="C4" s="12">
        <f>CARATULA!$C$14</f>
        <v/>
      </c>
      <c r="AC4" s="374" t="n"/>
      <c r="AD4" s="375" t="n"/>
      <c r="AE4" s="218" t="n"/>
      <c r="AF4" s="218" t="n"/>
      <c r="AG4" s="218" t="n"/>
      <c r="AH4" s="218" t="n"/>
    </row>
    <row r="5" ht="15.75" customHeight="1" s="371">
      <c r="A5" s="10" t="inlineStr">
        <is>
          <t>EMPRESA</t>
        </is>
      </c>
      <c r="C5" s="12">
        <f>CARATULA!$C$19</f>
        <v/>
      </c>
      <c r="AC5" s="376" t="n"/>
      <c r="AD5" s="377" t="n"/>
      <c r="AE5" s="218" t="n"/>
      <c r="AF5" s="22" t="n"/>
      <c r="AG5" s="218" t="n"/>
      <c r="AH5" s="218" t="n"/>
    </row>
    <row r="6" ht="12.75" customHeight="1" s="371">
      <c r="A6" s="10" t="inlineStr">
        <is>
          <t>FOLIO</t>
        </is>
      </c>
      <c r="B6" s="378">
        <f>'NORMA BIM'!$H$18</f>
        <v/>
      </c>
      <c r="C6" s="379" t="n"/>
      <c r="D6" s="379" t="n"/>
      <c r="E6" s="379" t="n"/>
      <c r="F6" s="379" t="n"/>
      <c r="G6" s="379" t="n"/>
      <c r="H6" s="379" t="n"/>
      <c r="I6" s="379" t="n"/>
      <c r="J6" s="379" t="n"/>
      <c r="K6" s="379" t="n"/>
      <c r="L6" s="379" t="n"/>
      <c r="M6" s="379" t="n"/>
      <c r="N6" s="379" t="n"/>
      <c r="O6" s="379" t="n"/>
      <c r="P6" s="379" t="n"/>
      <c r="Q6" s="379" t="n"/>
      <c r="R6" s="379" t="n"/>
      <c r="S6" s="379" t="n"/>
      <c r="T6" s="379" t="n"/>
      <c r="U6" s="379" t="n"/>
      <c r="V6" s="379" t="n"/>
      <c r="W6" s="379" t="n"/>
      <c r="X6" s="379" t="n"/>
      <c r="Y6" s="379" t="n"/>
      <c r="Z6" s="379" t="n"/>
      <c r="AA6" s="379" t="n"/>
      <c r="AB6" s="379" t="n"/>
      <c r="AC6" s="218" t="n"/>
      <c r="AD6" s="218" t="n"/>
      <c r="AE6" s="218" t="n"/>
      <c r="AF6" s="27" t="n"/>
      <c r="AG6" s="218" t="n"/>
      <c r="AH6" s="218" t="n"/>
    </row>
    <row r="7" ht="15" customHeight="1" s="371">
      <c r="A7" s="353" t="inlineStr">
        <is>
          <t>El importe de cada concepto se reparte por días entre las semanas que ocupa en el CRONOGRAMA.</t>
        </is>
      </c>
      <c r="B7" s="218" t="n"/>
      <c r="C7" s="218" t="n"/>
      <c r="D7" s="218" t="n"/>
      <c r="E7" s="218" t="n"/>
      <c r="F7" s="218" t="n"/>
      <c r="G7" s="218" t="n"/>
      <c r="H7" s="218" t="n"/>
      <c r="I7" s="218" t="n"/>
      <c r="J7" s="218" t="n"/>
      <c r="K7" s="218" t="n"/>
      <c r="L7" s="218" t="n"/>
      <c r="M7" s="218" t="n"/>
      <c r="N7" s="218" t="n"/>
      <c r="O7" s="218" t="n"/>
      <c r="P7" s="218" t="n"/>
      <c r="Q7" s="218" t="n"/>
      <c r="R7" s="218" t="n"/>
      <c r="S7" s="218" t="n"/>
      <c r="T7" s="218" t="n"/>
      <c r="U7" s="218" t="n"/>
      <c r="V7" s="218" t="n"/>
      <c r="W7" s="218" t="n"/>
      <c r="X7" s="218" t="n"/>
      <c r="Y7" s="218" t="n"/>
      <c r="Z7" s="218" t="n"/>
      <c r="AA7" s="218" t="n"/>
      <c r="AB7" s="218" t="n"/>
      <c r="AC7" s="218" t="n"/>
      <c r="AD7" s="218" t="n"/>
      <c r="AE7" s="218" t="n"/>
      <c r="AF7" s="31" t="n"/>
      <c r="AG7" s="218" t="n"/>
      <c r="AH7" s="218" t="n"/>
    </row>
    <row r="8" ht="15" customHeight="1" s="371">
      <c r="A8" s="218" t="n"/>
      <c r="B8" s="218" t="n"/>
      <c r="C8" s="218" t="n"/>
      <c r="D8" s="218" t="n"/>
      <c r="E8" s="218" t="n"/>
      <c r="F8" s="218" t="n"/>
      <c r="G8" s="218" t="n"/>
      <c r="H8" s="218" t="n"/>
      <c r="I8" s="218" t="n"/>
      <c r="J8" s="218" t="n"/>
      <c r="K8" s="218" t="n"/>
      <c r="L8" s="218" t="n"/>
      <c r="M8" s="218" t="n"/>
      <c r="N8" s="218" t="n"/>
      <c r="O8" s="218" t="n"/>
      <c r="P8" s="218" t="n"/>
      <c r="Q8" s="218" t="n"/>
      <c r="R8" s="218" t="n"/>
      <c r="S8" s="218" t="n"/>
      <c r="T8" s="218" t="n"/>
      <c r="U8" s="218" t="n"/>
      <c r="V8" s="218" t="n"/>
      <c r="W8" s="218" t="n"/>
      <c r="X8" s="218" t="n"/>
      <c r="Y8" s="218" t="n"/>
      <c r="Z8" s="218" t="n"/>
      <c r="AA8" s="218" t="n"/>
      <c r="AB8" s="218" t="n"/>
      <c r="AC8" s="218" t="n"/>
      <c r="AD8" s="218" t="n"/>
      <c r="AE8" s="218" t="n"/>
      <c r="AF8" s="33" t="n"/>
      <c r="AG8" s="218" t="n"/>
      <c r="AH8" s="218" t="n"/>
    </row>
    <row r="9" ht="15" customHeight="1" s="371">
      <c r="A9" s="218" t="n"/>
      <c r="B9" s="218" t="n"/>
      <c r="C9" s="218" t="n"/>
      <c r="D9" s="304">
        <f>"SEM "&amp;1</f>
        <v/>
      </c>
      <c r="E9" s="304">
        <f>"SEM "&amp;2</f>
        <v/>
      </c>
      <c r="F9" s="304">
        <f>"SEM "&amp;3</f>
        <v/>
      </c>
      <c r="G9" s="304">
        <f>"SEM "&amp;4</f>
        <v/>
      </c>
      <c r="H9" s="304">
        <f>"SEM "&amp;5</f>
        <v/>
      </c>
      <c r="I9" s="304">
        <f>"SEM "&amp;6</f>
        <v/>
      </c>
      <c r="J9" s="304">
        <f>"SEM "&amp;7</f>
        <v/>
      </c>
      <c r="K9" s="304">
        <f>"SEM "&amp;8</f>
        <v/>
      </c>
      <c r="L9" s="304">
        <f>"SEM "&amp;9</f>
        <v/>
      </c>
      <c r="M9" s="304">
        <f>"SEM "&amp;10</f>
        <v/>
      </c>
      <c r="N9" s="304">
        <f>"SEM "&amp;11</f>
        <v/>
      </c>
      <c r="O9" s="304">
        <f>"SEM "&amp;12</f>
        <v/>
      </c>
      <c r="P9" s="304">
        <f>"SEM "&amp;13</f>
        <v/>
      </c>
      <c r="Q9" s="304">
        <f>"SEM "&amp;14</f>
        <v/>
      </c>
      <c r="R9" s="304">
        <f>"SEM "&amp;15</f>
        <v/>
      </c>
      <c r="S9" s="304">
        <f>"SEM "&amp;16</f>
        <v/>
      </c>
      <c r="T9" s="304">
        <f>"SEM "&amp;17</f>
        <v/>
      </c>
      <c r="U9" s="304">
        <f>"SEM "&amp;18</f>
        <v/>
      </c>
      <c r="V9" s="304">
        <f>"SEM "&amp;19</f>
        <v/>
      </c>
      <c r="W9" s="304">
        <f>"SEM "&amp;20</f>
        <v/>
      </c>
      <c r="X9" s="304">
        <f>"SEM "&amp;21</f>
        <v/>
      </c>
      <c r="Y9" s="304">
        <f>"SEM "&amp;22</f>
        <v/>
      </c>
      <c r="Z9" s="304">
        <f>"SEM "&amp;23</f>
        <v/>
      </c>
      <c r="AA9" s="304">
        <f>"SEM "&amp;24</f>
        <v/>
      </c>
      <c r="AB9" s="304">
        <f>"SEM "&amp;25</f>
        <v/>
      </c>
      <c r="AC9" s="304">
        <f>"SEM "&amp;26</f>
        <v/>
      </c>
      <c r="AD9" s="304">
        <f>"SEM "&amp;27</f>
        <v/>
      </c>
      <c r="AE9" s="218" t="n"/>
      <c r="AF9" s="31" t="n"/>
      <c r="AG9" s="218" t="n"/>
      <c r="AH9" s="218" t="n"/>
    </row>
    <row r="10" ht="21.75" customHeight="1" s="371">
      <c r="A10" s="32" t="inlineStr">
        <is>
          <t>CLAVE</t>
        </is>
      </c>
      <c r="B10" s="32" t="inlineStr">
        <is>
          <t>DESCRIPCIÓN DEL CONCEPTO</t>
        </is>
      </c>
      <c r="C10" s="32" t="inlineStr">
        <is>
          <t>IMPORTE</t>
        </is>
      </c>
      <c r="D10" s="305">
        <f>CARATULA!$C$27+0</f>
        <v/>
      </c>
      <c r="E10" s="305">
        <f>CARATULA!$C$27+7</f>
        <v/>
      </c>
      <c r="F10" s="305">
        <f>CARATULA!$C$27+14</f>
        <v/>
      </c>
      <c r="G10" s="305">
        <f>CARATULA!$C$27+21</f>
        <v/>
      </c>
      <c r="H10" s="305">
        <f>CARATULA!$C$27+28</f>
        <v/>
      </c>
      <c r="I10" s="305">
        <f>CARATULA!$C$27+35</f>
        <v/>
      </c>
      <c r="J10" s="305">
        <f>CARATULA!$C$27+42</f>
        <v/>
      </c>
      <c r="K10" s="305">
        <f>CARATULA!$C$27+49</f>
        <v/>
      </c>
      <c r="L10" s="305">
        <f>CARATULA!$C$27+56</f>
        <v/>
      </c>
      <c r="M10" s="305">
        <f>CARATULA!$C$27+63</f>
        <v/>
      </c>
      <c r="N10" s="305">
        <f>CARATULA!$C$27+70</f>
        <v/>
      </c>
      <c r="O10" s="305">
        <f>CARATULA!$C$27+77</f>
        <v/>
      </c>
      <c r="P10" s="305">
        <f>CARATULA!$C$27+84</f>
        <v/>
      </c>
      <c r="Q10" s="305">
        <f>CARATULA!$C$27+91</f>
        <v/>
      </c>
      <c r="R10" s="305">
        <f>CARATULA!$C$27+98</f>
        <v/>
      </c>
      <c r="S10" s="305">
        <f>CARATULA!$C$27+105</f>
        <v/>
      </c>
      <c r="T10" s="305">
        <f>CARATULA!$C$27+112</f>
        <v/>
      </c>
      <c r="U10" s="305">
        <f>CARATULA!$C$27+119</f>
        <v/>
      </c>
      <c r="V10" s="305">
        <f>CARATULA!$C$27+126</f>
        <v/>
      </c>
      <c r="W10" s="305">
        <f>CARATULA!$C$27+133</f>
        <v/>
      </c>
      <c r="X10" s="305">
        <f>CARATULA!$C$27+140</f>
        <v/>
      </c>
      <c r="Y10" s="305">
        <f>CARATULA!$C$27+147</f>
        <v/>
      </c>
      <c r="Z10" s="305">
        <f>CARATULA!$C$27+154</f>
        <v/>
      </c>
      <c r="AA10" s="305">
        <f>CARATULA!$C$27+161</f>
        <v/>
      </c>
      <c r="AB10" s="305">
        <f>CARATULA!$C$27+168</f>
        <v/>
      </c>
      <c r="AC10" s="305">
        <f>CARATULA!$C$27+175</f>
        <v/>
      </c>
      <c r="AD10" s="305">
        <f>CARATULA!$C$27+182</f>
        <v/>
      </c>
      <c r="AE10" s="218" t="n"/>
      <c r="AF10" s="33" t="n"/>
      <c r="AG10" s="218" t="n"/>
      <c r="AH10" s="218" t="n"/>
    </row>
    <row r="11">
      <c r="A11" s="169">
        <f>CRONOGRAMA!A12</f>
        <v/>
      </c>
      <c r="B11" s="66">
        <f>CRONOGRAMA!D12</f>
        <v/>
      </c>
      <c r="C11" s="44">
        <f>CRONOGRAMA!E12</f>
        <v/>
      </c>
      <c r="D11" s="306">
        <f>IF(OR(CRONOGRAMA!$F12="",CRONOGRAMA!$G12=""),0,IF(AND(D$10&gt;=CRONOGRAMA!$F12-6,D$10&lt;=CRONOGRAMA!$G12),$C11/MAX(1,ROUNDUP((CRONOGRAMA!$G12-CRONOGRAMA!$F12+1)/7,0)),0))</f>
        <v/>
      </c>
      <c r="E11" s="306">
        <f>IF(OR(CRONOGRAMA!$F12="",CRONOGRAMA!$G12=""),0,IF(AND(E$10&gt;=CRONOGRAMA!$F12-6,E$10&lt;=CRONOGRAMA!$G12),$C11/MAX(1,ROUNDUP((CRONOGRAMA!$G12-CRONOGRAMA!$F12+1)/7,0)),0))</f>
        <v/>
      </c>
      <c r="F11" s="306">
        <f>IF(OR(CRONOGRAMA!$F12="",CRONOGRAMA!$G12=""),0,IF(AND(F$10&gt;=CRONOGRAMA!$F12-6,F$10&lt;=CRONOGRAMA!$G12),$C11/MAX(1,ROUNDUP((CRONOGRAMA!$G12-CRONOGRAMA!$F12+1)/7,0)),0))</f>
        <v/>
      </c>
      <c r="G11" s="306">
        <f>IF(OR(CRONOGRAMA!$F12="",CRONOGRAMA!$G12=""),0,IF(AND(G$10&gt;=CRONOGRAMA!$F12-6,G$10&lt;=CRONOGRAMA!$G12),$C11/MAX(1,ROUNDUP((CRONOGRAMA!$G12-CRONOGRAMA!$F12+1)/7,0)),0))</f>
        <v/>
      </c>
      <c r="H11" s="306">
        <f>IF(OR(CRONOGRAMA!$F12="",CRONOGRAMA!$G12=""),0,IF(AND(H$10&gt;=CRONOGRAMA!$F12-6,H$10&lt;=CRONOGRAMA!$G12),$C11/MAX(1,ROUNDUP((CRONOGRAMA!$G12-CRONOGRAMA!$F12+1)/7,0)),0))</f>
        <v/>
      </c>
      <c r="I11" s="306">
        <f>IF(OR(CRONOGRAMA!$F12="",CRONOGRAMA!$G12=""),0,IF(AND(I$10&gt;=CRONOGRAMA!$F12-6,I$10&lt;=CRONOGRAMA!$G12),$C11/MAX(1,ROUNDUP((CRONOGRAMA!$G12-CRONOGRAMA!$F12+1)/7,0)),0))</f>
        <v/>
      </c>
      <c r="J11" s="306">
        <f>IF(OR(CRONOGRAMA!$F12="",CRONOGRAMA!$G12=""),0,IF(AND(J$10&gt;=CRONOGRAMA!$F12-6,J$10&lt;=CRONOGRAMA!$G12),$C11/MAX(1,ROUNDUP((CRONOGRAMA!$G12-CRONOGRAMA!$F12+1)/7,0)),0))</f>
        <v/>
      </c>
      <c r="K11" s="306">
        <f>IF(OR(CRONOGRAMA!$F12="",CRONOGRAMA!$G12=""),0,IF(AND(K$10&gt;=CRONOGRAMA!$F12-6,K$10&lt;=CRONOGRAMA!$G12),$C11/MAX(1,ROUNDUP((CRONOGRAMA!$G12-CRONOGRAMA!$F12+1)/7,0)),0))</f>
        <v/>
      </c>
      <c r="L11" s="306">
        <f>IF(OR(CRONOGRAMA!$F12="",CRONOGRAMA!$G12=""),0,IF(AND(L$10&gt;=CRONOGRAMA!$F12-6,L$10&lt;=CRONOGRAMA!$G12),$C11/MAX(1,ROUNDUP((CRONOGRAMA!$G12-CRONOGRAMA!$F12+1)/7,0)),0))</f>
        <v/>
      </c>
      <c r="M11" s="306">
        <f>IF(OR(CRONOGRAMA!$F12="",CRONOGRAMA!$G12=""),0,IF(AND(M$10&gt;=CRONOGRAMA!$F12-6,M$10&lt;=CRONOGRAMA!$G12),$C11/MAX(1,ROUNDUP((CRONOGRAMA!$G12-CRONOGRAMA!$F12+1)/7,0)),0))</f>
        <v/>
      </c>
      <c r="N11" s="306">
        <f>IF(OR(CRONOGRAMA!$F12="",CRONOGRAMA!$G12=""),0,IF(AND(N$10&gt;=CRONOGRAMA!$F12-6,N$10&lt;=CRONOGRAMA!$G12),$C11/MAX(1,ROUNDUP((CRONOGRAMA!$G12-CRONOGRAMA!$F12+1)/7,0)),0))</f>
        <v/>
      </c>
      <c r="O11" s="306">
        <f>IF(OR(CRONOGRAMA!$F12="",CRONOGRAMA!$G12=""),0,IF(AND(O$10&gt;=CRONOGRAMA!$F12-6,O$10&lt;=CRONOGRAMA!$G12),$C11/MAX(1,ROUNDUP((CRONOGRAMA!$G12-CRONOGRAMA!$F12+1)/7,0)),0))</f>
        <v/>
      </c>
      <c r="P11" s="306">
        <f>IF(OR(CRONOGRAMA!$F12="",CRONOGRAMA!$G12=""),0,IF(AND(P$10&gt;=CRONOGRAMA!$F12-6,P$10&lt;=CRONOGRAMA!$G12),$C11/MAX(1,ROUNDUP((CRONOGRAMA!$G12-CRONOGRAMA!$F12+1)/7,0)),0))</f>
        <v/>
      </c>
      <c r="Q11" s="306">
        <f>IF(OR(CRONOGRAMA!$F12="",CRONOGRAMA!$G12=""),0,IF(AND(Q$10&gt;=CRONOGRAMA!$F12-6,Q$10&lt;=CRONOGRAMA!$G12),$C11/MAX(1,ROUNDUP((CRONOGRAMA!$G12-CRONOGRAMA!$F12+1)/7,0)),0))</f>
        <v/>
      </c>
      <c r="R11" s="306">
        <f>IF(OR(CRONOGRAMA!$F12="",CRONOGRAMA!$G12=""),0,IF(AND(R$10&gt;=CRONOGRAMA!$F12-6,R$10&lt;=CRONOGRAMA!$G12),$C11/MAX(1,ROUNDUP((CRONOGRAMA!$G12-CRONOGRAMA!$F12+1)/7,0)),0))</f>
        <v/>
      </c>
      <c r="S11" s="306">
        <f>IF(OR(CRONOGRAMA!$F12="",CRONOGRAMA!$G12=""),0,IF(AND(S$10&gt;=CRONOGRAMA!$F12-6,S$10&lt;=CRONOGRAMA!$G12),$C11/MAX(1,ROUNDUP((CRONOGRAMA!$G12-CRONOGRAMA!$F12+1)/7,0)),0))</f>
        <v/>
      </c>
      <c r="T11" s="306">
        <f>IF(OR(CRONOGRAMA!$F12="",CRONOGRAMA!$G12=""),0,IF(AND(T$10&gt;=CRONOGRAMA!$F12-6,T$10&lt;=CRONOGRAMA!$G12),$C11/MAX(1,ROUNDUP((CRONOGRAMA!$G12-CRONOGRAMA!$F12+1)/7,0)),0))</f>
        <v/>
      </c>
      <c r="U11" s="306">
        <f>IF(OR(CRONOGRAMA!$F12="",CRONOGRAMA!$G12=""),0,IF(AND(U$10&gt;=CRONOGRAMA!$F12-6,U$10&lt;=CRONOGRAMA!$G12),$C11/MAX(1,ROUNDUP((CRONOGRAMA!$G12-CRONOGRAMA!$F12+1)/7,0)),0))</f>
        <v/>
      </c>
      <c r="V11" s="306">
        <f>IF(OR(CRONOGRAMA!$F12="",CRONOGRAMA!$G12=""),0,IF(AND(V$10&gt;=CRONOGRAMA!$F12-6,V$10&lt;=CRONOGRAMA!$G12),$C11/MAX(1,ROUNDUP((CRONOGRAMA!$G12-CRONOGRAMA!$F12+1)/7,0)),0))</f>
        <v/>
      </c>
      <c r="W11" s="306">
        <f>IF(OR(CRONOGRAMA!$F12="",CRONOGRAMA!$G12=""),0,IF(AND(W$10&gt;=CRONOGRAMA!$F12-6,W$10&lt;=CRONOGRAMA!$G12),$C11/MAX(1,ROUNDUP((CRONOGRAMA!$G12-CRONOGRAMA!$F12+1)/7,0)),0))</f>
        <v/>
      </c>
      <c r="X11" s="306">
        <f>IF(OR(CRONOGRAMA!$F12="",CRONOGRAMA!$G12=""),0,IF(AND(X$10&gt;=CRONOGRAMA!$F12-6,X$10&lt;=CRONOGRAMA!$G12),$C11/MAX(1,ROUNDUP((CRONOGRAMA!$G12-CRONOGRAMA!$F12+1)/7,0)),0))</f>
        <v/>
      </c>
      <c r="Y11" s="306">
        <f>IF(OR(CRONOGRAMA!$F12="",CRONOGRAMA!$G12=""),0,IF(AND(Y$10&gt;=CRONOGRAMA!$F12-6,Y$10&lt;=CRONOGRAMA!$G12),$C11/MAX(1,ROUNDUP((CRONOGRAMA!$G12-CRONOGRAMA!$F12+1)/7,0)),0))</f>
        <v/>
      </c>
      <c r="Z11" s="306">
        <f>IF(OR(CRONOGRAMA!$F12="",CRONOGRAMA!$G12=""),0,IF(AND(Z$10&gt;=CRONOGRAMA!$F12-6,Z$10&lt;=CRONOGRAMA!$G12),$C11/MAX(1,ROUNDUP((CRONOGRAMA!$G12-CRONOGRAMA!$F12+1)/7,0)),0))</f>
        <v/>
      </c>
      <c r="AA11" s="306">
        <f>IF(OR(CRONOGRAMA!$F12="",CRONOGRAMA!$G12=""),0,IF(AND(AA$10&gt;=CRONOGRAMA!$F12-6,AA$10&lt;=CRONOGRAMA!$G12),$C11/MAX(1,ROUNDUP((CRONOGRAMA!$G12-CRONOGRAMA!$F12+1)/7,0)),0))</f>
        <v/>
      </c>
      <c r="AB11" s="306">
        <f>IF(OR(CRONOGRAMA!$F12="",CRONOGRAMA!$G12=""),0,IF(AND(AB$10&gt;=CRONOGRAMA!$F12-6,AB$10&lt;=CRONOGRAMA!$G12),$C11/MAX(1,ROUNDUP((CRONOGRAMA!$G12-CRONOGRAMA!$F12+1)/7,0)),0))</f>
        <v/>
      </c>
      <c r="AC11" s="306">
        <f>IF(OR(CRONOGRAMA!$F12="",CRONOGRAMA!$G12=""),0,IF(AND(AC$10&gt;=CRONOGRAMA!$F12-6,AC$10&lt;=CRONOGRAMA!$G12),$C11/MAX(1,ROUNDUP((CRONOGRAMA!$G12-CRONOGRAMA!$F12+1)/7,0)),0))</f>
        <v/>
      </c>
      <c r="AD11" s="306">
        <f>IF(OR(CRONOGRAMA!$F12="",CRONOGRAMA!$G12=""),0,IF(AND(AD$10&gt;=CRONOGRAMA!$F12-6,AD$10&lt;=CRONOGRAMA!$G12),$C11/MAX(1,ROUNDUP((CRONOGRAMA!$G12-CRONOGRAMA!$F12+1)/7,0)),0))</f>
        <v/>
      </c>
      <c r="AE11" s="218" t="n"/>
      <c r="AF11" s="31" t="n"/>
      <c r="AG11" s="218" t="n"/>
      <c r="AH11" s="218" t="n"/>
    </row>
    <row r="12">
      <c r="A12" s="169">
        <f>CRONOGRAMA!A13</f>
        <v/>
      </c>
      <c r="B12" s="66">
        <f>CRONOGRAMA!D13</f>
        <v/>
      </c>
      <c r="C12" s="44">
        <f>CRONOGRAMA!E13</f>
        <v/>
      </c>
      <c r="D12" s="306">
        <f>IF(OR(CRONOGRAMA!$F13="",CRONOGRAMA!$G13=""),0,IF(AND(D$10&gt;=CRONOGRAMA!$F13-6,D$10&lt;=CRONOGRAMA!$G13),$C12/MAX(1,ROUNDUP((CRONOGRAMA!$G13-CRONOGRAMA!$F13+1)/7,0)),0))</f>
        <v/>
      </c>
      <c r="E12" s="306">
        <f>IF(OR(CRONOGRAMA!$F13="",CRONOGRAMA!$G13=""),0,IF(AND(E$10&gt;=CRONOGRAMA!$F13-6,E$10&lt;=CRONOGRAMA!$G13),$C12/MAX(1,ROUNDUP((CRONOGRAMA!$G13-CRONOGRAMA!$F13+1)/7,0)),0))</f>
        <v/>
      </c>
      <c r="F12" s="306">
        <f>IF(OR(CRONOGRAMA!$F13="",CRONOGRAMA!$G13=""),0,IF(AND(F$10&gt;=CRONOGRAMA!$F13-6,F$10&lt;=CRONOGRAMA!$G13),$C12/MAX(1,ROUNDUP((CRONOGRAMA!$G13-CRONOGRAMA!$F13+1)/7,0)),0))</f>
        <v/>
      </c>
      <c r="G12" s="306">
        <f>IF(OR(CRONOGRAMA!$F13="",CRONOGRAMA!$G13=""),0,IF(AND(G$10&gt;=CRONOGRAMA!$F13-6,G$10&lt;=CRONOGRAMA!$G13),$C12/MAX(1,ROUNDUP((CRONOGRAMA!$G13-CRONOGRAMA!$F13+1)/7,0)),0))</f>
        <v/>
      </c>
      <c r="H12" s="306">
        <f>IF(OR(CRONOGRAMA!$F13="",CRONOGRAMA!$G13=""),0,IF(AND(H$10&gt;=CRONOGRAMA!$F13-6,H$10&lt;=CRONOGRAMA!$G13),$C12/MAX(1,ROUNDUP((CRONOGRAMA!$G13-CRONOGRAMA!$F13+1)/7,0)),0))</f>
        <v/>
      </c>
      <c r="I12" s="306">
        <f>IF(OR(CRONOGRAMA!$F13="",CRONOGRAMA!$G13=""),0,IF(AND(I$10&gt;=CRONOGRAMA!$F13-6,I$10&lt;=CRONOGRAMA!$G13),$C12/MAX(1,ROUNDUP((CRONOGRAMA!$G13-CRONOGRAMA!$F13+1)/7,0)),0))</f>
        <v/>
      </c>
      <c r="J12" s="306">
        <f>IF(OR(CRONOGRAMA!$F13="",CRONOGRAMA!$G13=""),0,IF(AND(J$10&gt;=CRONOGRAMA!$F13-6,J$10&lt;=CRONOGRAMA!$G13),$C12/MAX(1,ROUNDUP((CRONOGRAMA!$G13-CRONOGRAMA!$F13+1)/7,0)),0))</f>
        <v/>
      </c>
      <c r="K12" s="306">
        <f>IF(OR(CRONOGRAMA!$F13="",CRONOGRAMA!$G13=""),0,IF(AND(K$10&gt;=CRONOGRAMA!$F13-6,K$10&lt;=CRONOGRAMA!$G13),$C12/MAX(1,ROUNDUP((CRONOGRAMA!$G13-CRONOGRAMA!$F13+1)/7,0)),0))</f>
        <v/>
      </c>
      <c r="L12" s="306">
        <f>IF(OR(CRONOGRAMA!$F13="",CRONOGRAMA!$G13=""),0,IF(AND(L$10&gt;=CRONOGRAMA!$F13-6,L$10&lt;=CRONOGRAMA!$G13),$C12/MAX(1,ROUNDUP((CRONOGRAMA!$G13-CRONOGRAMA!$F13+1)/7,0)),0))</f>
        <v/>
      </c>
      <c r="M12" s="306">
        <f>IF(OR(CRONOGRAMA!$F13="",CRONOGRAMA!$G13=""),0,IF(AND(M$10&gt;=CRONOGRAMA!$F13-6,M$10&lt;=CRONOGRAMA!$G13),$C12/MAX(1,ROUNDUP((CRONOGRAMA!$G13-CRONOGRAMA!$F13+1)/7,0)),0))</f>
        <v/>
      </c>
      <c r="N12" s="306">
        <f>IF(OR(CRONOGRAMA!$F13="",CRONOGRAMA!$G13=""),0,IF(AND(N$10&gt;=CRONOGRAMA!$F13-6,N$10&lt;=CRONOGRAMA!$G13),$C12/MAX(1,ROUNDUP((CRONOGRAMA!$G13-CRONOGRAMA!$F13+1)/7,0)),0))</f>
        <v/>
      </c>
      <c r="O12" s="306">
        <f>IF(OR(CRONOGRAMA!$F13="",CRONOGRAMA!$G13=""),0,IF(AND(O$10&gt;=CRONOGRAMA!$F13-6,O$10&lt;=CRONOGRAMA!$G13),$C12/MAX(1,ROUNDUP((CRONOGRAMA!$G13-CRONOGRAMA!$F13+1)/7,0)),0))</f>
        <v/>
      </c>
      <c r="P12" s="306">
        <f>IF(OR(CRONOGRAMA!$F13="",CRONOGRAMA!$G13=""),0,IF(AND(P$10&gt;=CRONOGRAMA!$F13-6,P$10&lt;=CRONOGRAMA!$G13),$C12/MAX(1,ROUNDUP((CRONOGRAMA!$G13-CRONOGRAMA!$F13+1)/7,0)),0))</f>
        <v/>
      </c>
      <c r="Q12" s="306">
        <f>IF(OR(CRONOGRAMA!$F13="",CRONOGRAMA!$G13=""),0,IF(AND(Q$10&gt;=CRONOGRAMA!$F13-6,Q$10&lt;=CRONOGRAMA!$G13),$C12/MAX(1,ROUNDUP((CRONOGRAMA!$G13-CRONOGRAMA!$F13+1)/7,0)),0))</f>
        <v/>
      </c>
      <c r="R12" s="306">
        <f>IF(OR(CRONOGRAMA!$F13="",CRONOGRAMA!$G13=""),0,IF(AND(R$10&gt;=CRONOGRAMA!$F13-6,R$10&lt;=CRONOGRAMA!$G13),$C12/MAX(1,ROUNDUP((CRONOGRAMA!$G13-CRONOGRAMA!$F13+1)/7,0)),0))</f>
        <v/>
      </c>
      <c r="S12" s="306">
        <f>IF(OR(CRONOGRAMA!$F13="",CRONOGRAMA!$G13=""),0,IF(AND(S$10&gt;=CRONOGRAMA!$F13-6,S$10&lt;=CRONOGRAMA!$G13),$C12/MAX(1,ROUNDUP((CRONOGRAMA!$G13-CRONOGRAMA!$F13+1)/7,0)),0))</f>
        <v/>
      </c>
      <c r="T12" s="306">
        <f>IF(OR(CRONOGRAMA!$F13="",CRONOGRAMA!$G13=""),0,IF(AND(T$10&gt;=CRONOGRAMA!$F13-6,T$10&lt;=CRONOGRAMA!$G13),$C12/MAX(1,ROUNDUP((CRONOGRAMA!$G13-CRONOGRAMA!$F13+1)/7,0)),0))</f>
        <v/>
      </c>
      <c r="U12" s="306">
        <f>IF(OR(CRONOGRAMA!$F13="",CRONOGRAMA!$G13=""),0,IF(AND(U$10&gt;=CRONOGRAMA!$F13-6,U$10&lt;=CRONOGRAMA!$G13),$C12/MAX(1,ROUNDUP((CRONOGRAMA!$G13-CRONOGRAMA!$F13+1)/7,0)),0))</f>
        <v/>
      </c>
      <c r="V12" s="306">
        <f>IF(OR(CRONOGRAMA!$F13="",CRONOGRAMA!$G13=""),0,IF(AND(V$10&gt;=CRONOGRAMA!$F13-6,V$10&lt;=CRONOGRAMA!$G13),$C12/MAX(1,ROUNDUP((CRONOGRAMA!$G13-CRONOGRAMA!$F13+1)/7,0)),0))</f>
        <v/>
      </c>
      <c r="W12" s="306">
        <f>IF(OR(CRONOGRAMA!$F13="",CRONOGRAMA!$G13=""),0,IF(AND(W$10&gt;=CRONOGRAMA!$F13-6,W$10&lt;=CRONOGRAMA!$G13),$C12/MAX(1,ROUNDUP((CRONOGRAMA!$G13-CRONOGRAMA!$F13+1)/7,0)),0))</f>
        <v/>
      </c>
      <c r="X12" s="306">
        <f>IF(OR(CRONOGRAMA!$F13="",CRONOGRAMA!$G13=""),0,IF(AND(X$10&gt;=CRONOGRAMA!$F13-6,X$10&lt;=CRONOGRAMA!$G13),$C12/MAX(1,ROUNDUP((CRONOGRAMA!$G13-CRONOGRAMA!$F13+1)/7,0)),0))</f>
        <v/>
      </c>
      <c r="Y12" s="306">
        <f>IF(OR(CRONOGRAMA!$F13="",CRONOGRAMA!$G13=""),0,IF(AND(Y$10&gt;=CRONOGRAMA!$F13-6,Y$10&lt;=CRONOGRAMA!$G13),$C12/MAX(1,ROUNDUP((CRONOGRAMA!$G13-CRONOGRAMA!$F13+1)/7,0)),0))</f>
        <v/>
      </c>
      <c r="Z12" s="306">
        <f>IF(OR(CRONOGRAMA!$F13="",CRONOGRAMA!$G13=""),0,IF(AND(Z$10&gt;=CRONOGRAMA!$F13-6,Z$10&lt;=CRONOGRAMA!$G13),$C12/MAX(1,ROUNDUP((CRONOGRAMA!$G13-CRONOGRAMA!$F13+1)/7,0)),0))</f>
        <v/>
      </c>
      <c r="AA12" s="306">
        <f>IF(OR(CRONOGRAMA!$F13="",CRONOGRAMA!$G13=""),0,IF(AND(AA$10&gt;=CRONOGRAMA!$F13-6,AA$10&lt;=CRONOGRAMA!$G13),$C12/MAX(1,ROUNDUP((CRONOGRAMA!$G13-CRONOGRAMA!$F13+1)/7,0)),0))</f>
        <v/>
      </c>
      <c r="AB12" s="306">
        <f>IF(OR(CRONOGRAMA!$F13="",CRONOGRAMA!$G13=""),0,IF(AND(AB$10&gt;=CRONOGRAMA!$F13-6,AB$10&lt;=CRONOGRAMA!$G13),$C12/MAX(1,ROUNDUP((CRONOGRAMA!$G13-CRONOGRAMA!$F13+1)/7,0)),0))</f>
        <v/>
      </c>
      <c r="AC12" s="306">
        <f>IF(OR(CRONOGRAMA!$F13="",CRONOGRAMA!$G13=""),0,IF(AND(AC$10&gt;=CRONOGRAMA!$F13-6,AC$10&lt;=CRONOGRAMA!$G13),$C12/MAX(1,ROUNDUP((CRONOGRAMA!$G13-CRONOGRAMA!$F13+1)/7,0)),0))</f>
        <v/>
      </c>
      <c r="AD12" s="306">
        <f>IF(OR(CRONOGRAMA!$F13="",CRONOGRAMA!$G13=""),0,IF(AND(AD$10&gt;=CRONOGRAMA!$F13-6,AD$10&lt;=CRONOGRAMA!$G13),$C12/MAX(1,ROUNDUP((CRONOGRAMA!$G13-CRONOGRAMA!$F13+1)/7,0)),0))</f>
        <v/>
      </c>
      <c r="AE12" s="218" t="n"/>
      <c r="AF12" s="33" t="n"/>
      <c r="AG12" s="218" t="n"/>
      <c r="AH12" s="218" t="n"/>
    </row>
    <row r="13">
      <c r="A13" s="169">
        <f>CRONOGRAMA!A14</f>
        <v/>
      </c>
      <c r="B13" s="66">
        <f>CRONOGRAMA!D14</f>
        <v/>
      </c>
      <c r="C13" s="44">
        <f>CRONOGRAMA!E14</f>
        <v/>
      </c>
      <c r="D13" s="306">
        <f>IF(OR(CRONOGRAMA!$F14="",CRONOGRAMA!$G14=""),0,IF(AND(D$10&gt;=CRONOGRAMA!$F14-6,D$10&lt;=CRONOGRAMA!$G14),$C13/MAX(1,ROUNDUP((CRONOGRAMA!$G14-CRONOGRAMA!$F14+1)/7,0)),0))</f>
        <v/>
      </c>
      <c r="E13" s="306">
        <f>IF(OR(CRONOGRAMA!$F14="",CRONOGRAMA!$G14=""),0,IF(AND(E$10&gt;=CRONOGRAMA!$F14-6,E$10&lt;=CRONOGRAMA!$G14),$C13/MAX(1,ROUNDUP((CRONOGRAMA!$G14-CRONOGRAMA!$F14+1)/7,0)),0))</f>
        <v/>
      </c>
      <c r="F13" s="306">
        <f>IF(OR(CRONOGRAMA!$F14="",CRONOGRAMA!$G14=""),0,IF(AND(F$10&gt;=CRONOGRAMA!$F14-6,F$10&lt;=CRONOGRAMA!$G14),$C13/MAX(1,ROUNDUP((CRONOGRAMA!$G14-CRONOGRAMA!$F14+1)/7,0)),0))</f>
        <v/>
      </c>
      <c r="G13" s="306">
        <f>IF(OR(CRONOGRAMA!$F14="",CRONOGRAMA!$G14=""),0,IF(AND(G$10&gt;=CRONOGRAMA!$F14-6,G$10&lt;=CRONOGRAMA!$G14),$C13/MAX(1,ROUNDUP((CRONOGRAMA!$G14-CRONOGRAMA!$F14+1)/7,0)),0))</f>
        <v/>
      </c>
      <c r="H13" s="306">
        <f>IF(OR(CRONOGRAMA!$F14="",CRONOGRAMA!$G14=""),0,IF(AND(H$10&gt;=CRONOGRAMA!$F14-6,H$10&lt;=CRONOGRAMA!$G14),$C13/MAX(1,ROUNDUP((CRONOGRAMA!$G14-CRONOGRAMA!$F14+1)/7,0)),0))</f>
        <v/>
      </c>
      <c r="I13" s="306">
        <f>IF(OR(CRONOGRAMA!$F14="",CRONOGRAMA!$G14=""),0,IF(AND(I$10&gt;=CRONOGRAMA!$F14-6,I$10&lt;=CRONOGRAMA!$G14),$C13/MAX(1,ROUNDUP((CRONOGRAMA!$G14-CRONOGRAMA!$F14+1)/7,0)),0))</f>
        <v/>
      </c>
      <c r="J13" s="306">
        <f>IF(OR(CRONOGRAMA!$F14="",CRONOGRAMA!$G14=""),0,IF(AND(J$10&gt;=CRONOGRAMA!$F14-6,J$10&lt;=CRONOGRAMA!$G14),$C13/MAX(1,ROUNDUP((CRONOGRAMA!$G14-CRONOGRAMA!$F14+1)/7,0)),0))</f>
        <v/>
      </c>
      <c r="K13" s="306">
        <f>IF(OR(CRONOGRAMA!$F14="",CRONOGRAMA!$G14=""),0,IF(AND(K$10&gt;=CRONOGRAMA!$F14-6,K$10&lt;=CRONOGRAMA!$G14),$C13/MAX(1,ROUNDUP((CRONOGRAMA!$G14-CRONOGRAMA!$F14+1)/7,0)),0))</f>
        <v/>
      </c>
      <c r="L13" s="306">
        <f>IF(OR(CRONOGRAMA!$F14="",CRONOGRAMA!$G14=""),0,IF(AND(L$10&gt;=CRONOGRAMA!$F14-6,L$10&lt;=CRONOGRAMA!$G14),$C13/MAX(1,ROUNDUP((CRONOGRAMA!$G14-CRONOGRAMA!$F14+1)/7,0)),0))</f>
        <v/>
      </c>
      <c r="M13" s="306">
        <f>IF(OR(CRONOGRAMA!$F14="",CRONOGRAMA!$G14=""),0,IF(AND(M$10&gt;=CRONOGRAMA!$F14-6,M$10&lt;=CRONOGRAMA!$G14),$C13/MAX(1,ROUNDUP((CRONOGRAMA!$G14-CRONOGRAMA!$F14+1)/7,0)),0))</f>
        <v/>
      </c>
      <c r="N13" s="306">
        <f>IF(OR(CRONOGRAMA!$F14="",CRONOGRAMA!$G14=""),0,IF(AND(N$10&gt;=CRONOGRAMA!$F14-6,N$10&lt;=CRONOGRAMA!$G14),$C13/MAX(1,ROUNDUP((CRONOGRAMA!$G14-CRONOGRAMA!$F14+1)/7,0)),0))</f>
        <v/>
      </c>
      <c r="O13" s="306">
        <f>IF(OR(CRONOGRAMA!$F14="",CRONOGRAMA!$G14=""),0,IF(AND(O$10&gt;=CRONOGRAMA!$F14-6,O$10&lt;=CRONOGRAMA!$G14),$C13/MAX(1,ROUNDUP((CRONOGRAMA!$G14-CRONOGRAMA!$F14+1)/7,0)),0))</f>
        <v/>
      </c>
      <c r="P13" s="306">
        <f>IF(OR(CRONOGRAMA!$F14="",CRONOGRAMA!$G14=""),0,IF(AND(P$10&gt;=CRONOGRAMA!$F14-6,P$10&lt;=CRONOGRAMA!$G14),$C13/MAX(1,ROUNDUP((CRONOGRAMA!$G14-CRONOGRAMA!$F14+1)/7,0)),0))</f>
        <v/>
      </c>
      <c r="Q13" s="306">
        <f>IF(OR(CRONOGRAMA!$F14="",CRONOGRAMA!$G14=""),0,IF(AND(Q$10&gt;=CRONOGRAMA!$F14-6,Q$10&lt;=CRONOGRAMA!$G14),$C13/MAX(1,ROUNDUP((CRONOGRAMA!$G14-CRONOGRAMA!$F14+1)/7,0)),0))</f>
        <v/>
      </c>
      <c r="R13" s="306">
        <f>IF(OR(CRONOGRAMA!$F14="",CRONOGRAMA!$G14=""),0,IF(AND(R$10&gt;=CRONOGRAMA!$F14-6,R$10&lt;=CRONOGRAMA!$G14),$C13/MAX(1,ROUNDUP((CRONOGRAMA!$G14-CRONOGRAMA!$F14+1)/7,0)),0))</f>
        <v/>
      </c>
      <c r="S13" s="306">
        <f>IF(OR(CRONOGRAMA!$F14="",CRONOGRAMA!$G14=""),0,IF(AND(S$10&gt;=CRONOGRAMA!$F14-6,S$10&lt;=CRONOGRAMA!$G14),$C13/MAX(1,ROUNDUP((CRONOGRAMA!$G14-CRONOGRAMA!$F14+1)/7,0)),0))</f>
        <v/>
      </c>
      <c r="T13" s="306">
        <f>IF(OR(CRONOGRAMA!$F14="",CRONOGRAMA!$G14=""),0,IF(AND(T$10&gt;=CRONOGRAMA!$F14-6,T$10&lt;=CRONOGRAMA!$G14),$C13/MAX(1,ROUNDUP((CRONOGRAMA!$G14-CRONOGRAMA!$F14+1)/7,0)),0))</f>
        <v/>
      </c>
      <c r="U13" s="306">
        <f>IF(OR(CRONOGRAMA!$F14="",CRONOGRAMA!$G14=""),0,IF(AND(U$10&gt;=CRONOGRAMA!$F14-6,U$10&lt;=CRONOGRAMA!$G14),$C13/MAX(1,ROUNDUP((CRONOGRAMA!$G14-CRONOGRAMA!$F14+1)/7,0)),0))</f>
        <v/>
      </c>
      <c r="V13" s="306">
        <f>IF(OR(CRONOGRAMA!$F14="",CRONOGRAMA!$G14=""),0,IF(AND(V$10&gt;=CRONOGRAMA!$F14-6,V$10&lt;=CRONOGRAMA!$G14),$C13/MAX(1,ROUNDUP((CRONOGRAMA!$G14-CRONOGRAMA!$F14+1)/7,0)),0))</f>
        <v/>
      </c>
      <c r="W13" s="306">
        <f>IF(OR(CRONOGRAMA!$F14="",CRONOGRAMA!$G14=""),0,IF(AND(W$10&gt;=CRONOGRAMA!$F14-6,W$10&lt;=CRONOGRAMA!$G14),$C13/MAX(1,ROUNDUP((CRONOGRAMA!$G14-CRONOGRAMA!$F14+1)/7,0)),0))</f>
        <v/>
      </c>
      <c r="X13" s="306">
        <f>IF(OR(CRONOGRAMA!$F14="",CRONOGRAMA!$G14=""),0,IF(AND(X$10&gt;=CRONOGRAMA!$F14-6,X$10&lt;=CRONOGRAMA!$G14),$C13/MAX(1,ROUNDUP((CRONOGRAMA!$G14-CRONOGRAMA!$F14+1)/7,0)),0))</f>
        <v/>
      </c>
      <c r="Y13" s="306">
        <f>IF(OR(CRONOGRAMA!$F14="",CRONOGRAMA!$G14=""),0,IF(AND(Y$10&gt;=CRONOGRAMA!$F14-6,Y$10&lt;=CRONOGRAMA!$G14),$C13/MAX(1,ROUNDUP((CRONOGRAMA!$G14-CRONOGRAMA!$F14+1)/7,0)),0))</f>
        <v/>
      </c>
      <c r="Z13" s="306">
        <f>IF(OR(CRONOGRAMA!$F14="",CRONOGRAMA!$G14=""),0,IF(AND(Z$10&gt;=CRONOGRAMA!$F14-6,Z$10&lt;=CRONOGRAMA!$G14),$C13/MAX(1,ROUNDUP((CRONOGRAMA!$G14-CRONOGRAMA!$F14+1)/7,0)),0))</f>
        <v/>
      </c>
      <c r="AA13" s="306">
        <f>IF(OR(CRONOGRAMA!$F14="",CRONOGRAMA!$G14=""),0,IF(AND(AA$10&gt;=CRONOGRAMA!$F14-6,AA$10&lt;=CRONOGRAMA!$G14),$C13/MAX(1,ROUNDUP((CRONOGRAMA!$G14-CRONOGRAMA!$F14+1)/7,0)),0))</f>
        <v/>
      </c>
      <c r="AB13" s="306">
        <f>IF(OR(CRONOGRAMA!$F14="",CRONOGRAMA!$G14=""),0,IF(AND(AB$10&gt;=CRONOGRAMA!$F14-6,AB$10&lt;=CRONOGRAMA!$G14),$C13/MAX(1,ROUNDUP((CRONOGRAMA!$G14-CRONOGRAMA!$F14+1)/7,0)),0))</f>
        <v/>
      </c>
      <c r="AC13" s="306">
        <f>IF(OR(CRONOGRAMA!$F14="",CRONOGRAMA!$G14=""),0,IF(AND(AC$10&gt;=CRONOGRAMA!$F14-6,AC$10&lt;=CRONOGRAMA!$G14),$C13/MAX(1,ROUNDUP((CRONOGRAMA!$G14-CRONOGRAMA!$F14+1)/7,0)),0))</f>
        <v/>
      </c>
      <c r="AD13" s="306">
        <f>IF(OR(CRONOGRAMA!$F14="",CRONOGRAMA!$G14=""),0,IF(AND(AD$10&gt;=CRONOGRAMA!$F14-6,AD$10&lt;=CRONOGRAMA!$G14),$C13/MAX(1,ROUNDUP((CRONOGRAMA!$G14-CRONOGRAMA!$F14+1)/7,0)),0))</f>
        <v/>
      </c>
      <c r="AE13" s="218" t="n"/>
      <c r="AF13" s="31" t="n"/>
      <c r="AG13" s="218" t="n"/>
      <c r="AH13" s="218" t="n"/>
    </row>
    <row r="14">
      <c r="A14" s="169">
        <f>CRONOGRAMA!A15</f>
        <v/>
      </c>
      <c r="B14" s="66">
        <f>CRONOGRAMA!D15</f>
        <v/>
      </c>
      <c r="C14" s="44">
        <f>CRONOGRAMA!E15</f>
        <v/>
      </c>
      <c r="D14" s="306">
        <f>IF(OR(CRONOGRAMA!$F15="",CRONOGRAMA!$G15=""),0,IF(AND(D$10&gt;=CRONOGRAMA!$F15-6,D$10&lt;=CRONOGRAMA!$G15),$C14/MAX(1,ROUNDUP((CRONOGRAMA!$G15-CRONOGRAMA!$F15+1)/7,0)),0))</f>
        <v/>
      </c>
      <c r="E14" s="306">
        <f>IF(OR(CRONOGRAMA!$F15="",CRONOGRAMA!$G15=""),0,IF(AND(E$10&gt;=CRONOGRAMA!$F15-6,E$10&lt;=CRONOGRAMA!$G15),$C14/MAX(1,ROUNDUP((CRONOGRAMA!$G15-CRONOGRAMA!$F15+1)/7,0)),0))</f>
        <v/>
      </c>
      <c r="F14" s="306">
        <f>IF(OR(CRONOGRAMA!$F15="",CRONOGRAMA!$G15=""),0,IF(AND(F$10&gt;=CRONOGRAMA!$F15-6,F$10&lt;=CRONOGRAMA!$G15),$C14/MAX(1,ROUNDUP((CRONOGRAMA!$G15-CRONOGRAMA!$F15+1)/7,0)),0))</f>
        <v/>
      </c>
      <c r="G14" s="306">
        <f>IF(OR(CRONOGRAMA!$F15="",CRONOGRAMA!$G15=""),0,IF(AND(G$10&gt;=CRONOGRAMA!$F15-6,G$10&lt;=CRONOGRAMA!$G15),$C14/MAX(1,ROUNDUP((CRONOGRAMA!$G15-CRONOGRAMA!$F15+1)/7,0)),0))</f>
        <v/>
      </c>
      <c r="H14" s="306">
        <f>IF(OR(CRONOGRAMA!$F15="",CRONOGRAMA!$G15=""),0,IF(AND(H$10&gt;=CRONOGRAMA!$F15-6,H$10&lt;=CRONOGRAMA!$G15),$C14/MAX(1,ROUNDUP((CRONOGRAMA!$G15-CRONOGRAMA!$F15+1)/7,0)),0))</f>
        <v/>
      </c>
      <c r="I14" s="306">
        <f>IF(OR(CRONOGRAMA!$F15="",CRONOGRAMA!$G15=""),0,IF(AND(I$10&gt;=CRONOGRAMA!$F15-6,I$10&lt;=CRONOGRAMA!$G15),$C14/MAX(1,ROUNDUP((CRONOGRAMA!$G15-CRONOGRAMA!$F15+1)/7,0)),0))</f>
        <v/>
      </c>
      <c r="J14" s="306">
        <f>IF(OR(CRONOGRAMA!$F15="",CRONOGRAMA!$G15=""),0,IF(AND(J$10&gt;=CRONOGRAMA!$F15-6,J$10&lt;=CRONOGRAMA!$G15),$C14/MAX(1,ROUNDUP((CRONOGRAMA!$G15-CRONOGRAMA!$F15+1)/7,0)),0))</f>
        <v/>
      </c>
      <c r="K14" s="306">
        <f>IF(OR(CRONOGRAMA!$F15="",CRONOGRAMA!$G15=""),0,IF(AND(K$10&gt;=CRONOGRAMA!$F15-6,K$10&lt;=CRONOGRAMA!$G15),$C14/MAX(1,ROUNDUP((CRONOGRAMA!$G15-CRONOGRAMA!$F15+1)/7,0)),0))</f>
        <v/>
      </c>
      <c r="L14" s="306">
        <f>IF(OR(CRONOGRAMA!$F15="",CRONOGRAMA!$G15=""),0,IF(AND(L$10&gt;=CRONOGRAMA!$F15-6,L$10&lt;=CRONOGRAMA!$G15),$C14/MAX(1,ROUNDUP((CRONOGRAMA!$G15-CRONOGRAMA!$F15+1)/7,0)),0))</f>
        <v/>
      </c>
      <c r="M14" s="306">
        <f>IF(OR(CRONOGRAMA!$F15="",CRONOGRAMA!$G15=""),0,IF(AND(M$10&gt;=CRONOGRAMA!$F15-6,M$10&lt;=CRONOGRAMA!$G15),$C14/MAX(1,ROUNDUP((CRONOGRAMA!$G15-CRONOGRAMA!$F15+1)/7,0)),0))</f>
        <v/>
      </c>
      <c r="N14" s="306">
        <f>IF(OR(CRONOGRAMA!$F15="",CRONOGRAMA!$G15=""),0,IF(AND(N$10&gt;=CRONOGRAMA!$F15-6,N$10&lt;=CRONOGRAMA!$G15),$C14/MAX(1,ROUNDUP((CRONOGRAMA!$G15-CRONOGRAMA!$F15+1)/7,0)),0))</f>
        <v/>
      </c>
      <c r="O14" s="306">
        <f>IF(OR(CRONOGRAMA!$F15="",CRONOGRAMA!$G15=""),0,IF(AND(O$10&gt;=CRONOGRAMA!$F15-6,O$10&lt;=CRONOGRAMA!$G15),$C14/MAX(1,ROUNDUP((CRONOGRAMA!$G15-CRONOGRAMA!$F15+1)/7,0)),0))</f>
        <v/>
      </c>
      <c r="P14" s="306">
        <f>IF(OR(CRONOGRAMA!$F15="",CRONOGRAMA!$G15=""),0,IF(AND(P$10&gt;=CRONOGRAMA!$F15-6,P$10&lt;=CRONOGRAMA!$G15),$C14/MAX(1,ROUNDUP((CRONOGRAMA!$G15-CRONOGRAMA!$F15+1)/7,0)),0))</f>
        <v/>
      </c>
      <c r="Q14" s="306">
        <f>IF(OR(CRONOGRAMA!$F15="",CRONOGRAMA!$G15=""),0,IF(AND(Q$10&gt;=CRONOGRAMA!$F15-6,Q$10&lt;=CRONOGRAMA!$G15),$C14/MAX(1,ROUNDUP((CRONOGRAMA!$G15-CRONOGRAMA!$F15+1)/7,0)),0))</f>
        <v/>
      </c>
      <c r="R14" s="306">
        <f>IF(OR(CRONOGRAMA!$F15="",CRONOGRAMA!$G15=""),0,IF(AND(R$10&gt;=CRONOGRAMA!$F15-6,R$10&lt;=CRONOGRAMA!$G15),$C14/MAX(1,ROUNDUP((CRONOGRAMA!$G15-CRONOGRAMA!$F15+1)/7,0)),0))</f>
        <v/>
      </c>
      <c r="S14" s="306">
        <f>IF(OR(CRONOGRAMA!$F15="",CRONOGRAMA!$G15=""),0,IF(AND(S$10&gt;=CRONOGRAMA!$F15-6,S$10&lt;=CRONOGRAMA!$G15),$C14/MAX(1,ROUNDUP((CRONOGRAMA!$G15-CRONOGRAMA!$F15+1)/7,0)),0))</f>
        <v/>
      </c>
      <c r="T14" s="306">
        <f>IF(OR(CRONOGRAMA!$F15="",CRONOGRAMA!$G15=""),0,IF(AND(T$10&gt;=CRONOGRAMA!$F15-6,T$10&lt;=CRONOGRAMA!$G15),$C14/MAX(1,ROUNDUP((CRONOGRAMA!$G15-CRONOGRAMA!$F15+1)/7,0)),0))</f>
        <v/>
      </c>
      <c r="U14" s="306">
        <f>IF(OR(CRONOGRAMA!$F15="",CRONOGRAMA!$G15=""),0,IF(AND(U$10&gt;=CRONOGRAMA!$F15-6,U$10&lt;=CRONOGRAMA!$G15),$C14/MAX(1,ROUNDUP((CRONOGRAMA!$G15-CRONOGRAMA!$F15+1)/7,0)),0))</f>
        <v/>
      </c>
      <c r="V14" s="306">
        <f>IF(OR(CRONOGRAMA!$F15="",CRONOGRAMA!$G15=""),0,IF(AND(V$10&gt;=CRONOGRAMA!$F15-6,V$10&lt;=CRONOGRAMA!$G15),$C14/MAX(1,ROUNDUP((CRONOGRAMA!$G15-CRONOGRAMA!$F15+1)/7,0)),0))</f>
        <v/>
      </c>
      <c r="W14" s="306">
        <f>IF(OR(CRONOGRAMA!$F15="",CRONOGRAMA!$G15=""),0,IF(AND(W$10&gt;=CRONOGRAMA!$F15-6,W$10&lt;=CRONOGRAMA!$G15),$C14/MAX(1,ROUNDUP((CRONOGRAMA!$G15-CRONOGRAMA!$F15+1)/7,0)),0))</f>
        <v/>
      </c>
      <c r="X14" s="306">
        <f>IF(OR(CRONOGRAMA!$F15="",CRONOGRAMA!$G15=""),0,IF(AND(X$10&gt;=CRONOGRAMA!$F15-6,X$10&lt;=CRONOGRAMA!$G15),$C14/MAX(1,ROUNDUP((CRONOGRAMA!$G15-CRONOGRAMA!$F15+1)/7,0)),0))</f>
        <v/>
      </c>
      <c r="Y14" s="306">
        <f>IF(OR(CRONOGRAMA!$F15="",CRONOGRAMA!$G15=""),0,IF(AND(Y$10&gt;=CRONOGRAMA!$F15-6,Y$10&lt;=CRONOGRAMA!$G15),$C14/MAX(1,ROUNDUP((CRONOGRAMA!$G15-CRONOGRAMA!$F15+1)/7,0)),0))</f>
        <v/>
      </c>
      <c r="Z14" s="306">
        <f>IF(OR(CRONOGRAMA!$F15="",CRONOGRAMA!$G15=""),0,IF(AND(Z$10&gt;=CRONOGRAMA!$F15-6,Z$10&lt;=CRONOGRAMA!$G15),$C14/MAX(1,ROUNDUP((CRONOGRAMA!$G15-CRONOGRAMA!$F15+1)/7,0)),0))</f>
        <v/>
      </c>
      <c r="AA14" s="306">
        <f>IF(OR(CRONOGRAMA!$F15="",CRONOGRAMA!$G15=""),0,IF(AND(AA$10&gt;=CRONOGRAMA!$F15-6,AA$10&lt;=CRONOGRAMA!$G15),$C14/MAX(1,ROUNDUP((CRONOGRAMA!$G15-CRONOGRAMA!$F15+1)/7,0)),0))</f>
        <v/>
      </c>
      <c r="AB14" s="306">
        <f>IF(OR(CRONOGRAMA!$F15="",CRONOGRAMA!$G15=""),0,IF(AND(AB$10&gt;=CRONOGRAMA!$F15-6,AB$10&lt;=CRONOGRAMA!$G15),$C14/MAX(1,ROUNDUP((CRONOGRAMA!$G15-CRONOGRAMA!$F15+1)/7,0)),0))</f>
        <v/>
      </c>
      <c r="AC14" s="306">
        <f>IF(OR(CRONOGRAMA!$F15="",CRONOGRAMA!$G15=""),0,IF(AND(AC$10&gt;=CRONOGRAMA!$F15-6,AC$10&lt;=CRONOGRAMA!$G15),$C14/MAX(1,ROUNDUP((CRONOGRAMA!$G15-CRONOGRAMA!$F15+1)/7,0)),0))</f>
        <v/>
      </c>
      <c r="AD14" s="306">
        <f>IF(OR(CRONOGRAMA!$F15="",CRONOGRAMA!$G15=""),0,IF(AND(AD$10&gt;=CRONOGRAMA!$F15-6,AD$10&lt;=CRONOGRAMA!$G15),$C14/MAX(1,ROUNDUP((CRONOGRAMA!$G15-CRONOGRAMA!$F15+1)/7,0)),0))</f>
        <v/>
      </c>
      <c r="AE14" s="218" t="n"/>
      <c r="AF14" s="33" t="n"/>
      <c r="AG14" s="218" t="n"/>
      <c r="AH14" s="218" t="n"/>
    </row>
    <row r="15">
      <c r="A15" s="169">
        <f>CRONOGRAMA!A16</f>
        <v/>
      </c>
      <c r="B15" s="66">
        <f>CRONOGRAMA!D16</f>
        <v/>
      </c>
      <c r="C15" s="44">
        <f>CRONOGRAMA!E16</f>
        <v/>
      </c>
      <c r="D15" s="306">
        <f>IF(OR(CRONOGRAMA!$F16="",CRONOGRAMA!$G16=""),0,IF(AND(D$10&gt;=CRONOGRAMA!$F16-6,D$10&lt;=CRONOGRAMA!$G16),$C15/MAX(1,ROUNDUP((CRONOGRAMA!$G16-CRONOGRAMA!$F16+1)/7,0)),0))</f>
        <v/>
      </c>
      <c r="E15" s="306">
        <f>IF(OR(CRONOGRAMA!$F16="",CRONOGRAMA!$G16=""),0,IF(AND(E$10&gt;=CRONOGRAMA!$F16-6,E$10&lt;=CRONOGRAMA!$G16),$C15/MAX(1,ROUNDUP((CRONOGRAMA!$G16-CRONOGRAMA!$F16+1)/7,0)),0))</f>
        <v/>
      </c>
      <c r="F15" s="306">
        <f>IF(OR(CRONOGRAMA!$F16="",CRONOGRAMA!$G16=""),0,IF(AND(F$10&gt;=CRONOGRAMA!$F16-6,F$10&lt;=CRONOGRAMA!$G16),$C15/MAX(1,ROUNDUP((CRONOGRAMA!$G16-CRONOGRAMA!$F16+1)/7,0)),0))</f>
        <v/>
      </c>
      <c r="G15" s="306">
        <f>IF(OR(CRONOGRAMA!$F16="",CRONOGRAMA!$G16=""),0,IF(AND(G$10&gt;=CRONOGRAMA!$F16-6,G$10&lt;=CRONOGRAMA!$G16),$C15/MAX(1,ROUNDUP((CRONOGRAMA!$G16-CRONOGRAMA!$F16+1)/7,0)),0))</f>
        <v/>
      </c>
      <c r="H15" s="306">
        <f>IF(OR(CRONOGRAMA!$F16="",CRONOGRAMA!$G16=""),0,IF(AND(H$10&gt;=CRONOGRAMA!$F16-6,H$10&lt;=CRONOGRAMA!$G16),$C15/MAX(1,ROUNDUP((CRONOGRAMA!$G16-CRONOGRAMA!$F16+1)/7,0)),0))</f>
        <v/>
      </c>
      <c r="I15" s="306">
        <f>IF(OR(CRONOGRAMA!$F16="",CRONOGRAMA!$G16=""),0,IF(AND(I$10&gt;=CRONOGRAMA!$F16-6,I$10&lt;=CRONOGRAMA!$G16),$C15/MAX(1,ROUNDUP((CRONOGRAMA!$G16-CRONOGRAMA!$F16+1)/7,0)),0))</f>
        <v/>
      </c>
      <c r="J15" s="306">
        <f>IF(OR(CRONOGRAMA!$F16="",CRONOGRAMA!$G16=""),0,IF(AND(J$10&gt;=CRONOGRAMA!$F16-6,J$10&lt;=CRONOGRAMA!$G16),$C15/MAX(1,ROUNDUP((CRONOGRAMA!$G16-CRONOGRAMA!$F16+1)/7,0)),0))</f>
        <v/>
      </c>
      <c r="K15" s="306">
        <f>IF(OR(CRONOGRAMA!$F16="",CRONOGRAMA!$G16=""),0,IF(AND(K$10&gt;=CRONOGRAMA!$F16-6,K$10&lt;=CRONOGRAMA!$G16),$C15/MAX(1,ROUNDUP((CRONOGRAMA!$G16-CRONOGRAMA!$F16+1)/7,0)),0))</f>
        <v/>
      </c>
      <c r="L15" s="306">
        <f>IF(OR(CRONOGRAMA!$F16="",CRONOGRAMA!$G16=""),0,IF(AND(L$10&gt;=CRONOGRAMA!$F16-6,L$10&lt;=CRONOGRAMA!$G16),$C15/MAX(1,ROUNDUP((CRONOGRAMA!$G16-CRONOGRAMA!$F16+1)/7,0)),0))</f>
        <v/>
      </c>
      <c r="M15" s="306">
        <f>IF(OR(CRONOGRAMA!$F16="",CRONOGRAMA!$G16=""),0,IF(AND(M$10&gt;=CRONOGRAMA!$F16-6,M$10&lt;=CRONOGRAMA!$G16),$C15/MAX(1,ROUNDUP((CRONOGRAMA!$G16-CRONOGRAMA!$F16+1)/7,0)),0))</f>
        <v/>
      </c>
      <c r="N15" s="306">
        <f>IF(OR(CRONOGRAMA!$F16="",CRONOGRAMA!$G16=""),0,IF(AND(N$10&gt;=CRONOGRAMA!$F16-6,N$10&lt;=CRONOGRAMA!$G16),$C15/MAX(1,ROUNDUP((CRONOGRAMA!$G16-CRONOGRAMA!$F16+1)/7,0)),0))</f>
        <v/>
      </c>
      <c r="O15" s="306">
        <f>IF(OR(CRONOGRAMA!$F16="",CRONOGRAMA!$G16=""),0,IF(AND(O$10&gt;=CRONOGRAMA!$F16-6,O$10&lt;=CRONOGRAMA!$G16),$C15/MAX(1,ROUNDUP((CRONOGRAMA!$G16-CRONOGRAMA!$F16+1)/7,0)),0))</f>
        <v/>
      </c>
      <c r="P15" s="306">
        <f>IF(OR(CRONOGRAMA!$F16="",CRONOGRAMA!$G16=""),0,IF(AND(P$10&gt;=CRONOGRAMA!$F16-6,P$10&lt;=CRONOGRAMA!$G16),$C15/MAX(1,ROUNDUP((CRONOGRAMA!$G16-CRONOGRAMA!$F16+1)/7,0)),0))</f>
        <v/>
      </c>
      <c r="Q15" s="306">
        <f>IF(OR(CRONOGRAMA!$F16="",CRONOGRAMA!$G16=""),0,IF(AND(Q$10&gt;=CRONOGRAMA!$F16-6,Q$10&lt;=CRONOGRAMA!$G16),$C15/MAX(1,ROUNDUP((CRONOGRAMA!$G16-CRONOGRAMA!$F16+1)/7,0)),0))</f>
        <v/>
      </c>
      <c r="R15" s="306">
        <f>IF(OR(CRONOGRAMA!$F16="",CRONOGRAMA!$G16=""),0,IF(AND(R$10&gt;=CRONOGRAMA!$F16-6,R$10&lt;=CRONOGRAMA!$G16),$C15/MAX(1,ROUNDUP((CRONOGRAMA!$G16-CRONOGRAMA!$F16+1)/7,0)),0))</f>
        <v/>
      </c>
      <c r="S15" s="306">
        <f>IF(OR(CRONOGRAMA!$F16="",CRONOGRAMA!$G16=""),0,IF(AND(S$10&gt;=CRONOGRAMA!$F16-6,S$10&lt;=CRONOGRAMA!$G16),$C15/MAX(1,ROUNDUP((CRONOGRAMA!$G16-CRONOGRAMA!$F16+1)/7,0)),0))</f>
        <v/>
      </c>
      <c r="T15" s="306">
        <f>IF(OR(CRONOGRAMA!$F16="",CRONOGRAMA!$G16=""),0,IF(AND(T$10&gt;=CRONOGRAMA!$F16-6,T$10&lt;=CRONOGRAMA!$G16),$C15/MAX(1,ROUNDUP((CRONOGRAMA!$G16-CRONOGRAMA!$F16+1)/7,0)),0))</f>
        <v/>
      </c>
      <c r="U15" s="306">
        <f>IF(OR(CRONOGRAMA!$F16="",CRONOGRAMA!$G16=""),0,IF(AND(U$10&gt;=CRONOGRAMA!$F16-6,U$10&lt;=CRONOGRAMA!$G16),$C15/MAX(1,ROUNDUP((CRONOGRAMA!$G16-CRONOGRAMA!$F16+1)/7,0)),0))</f>
        <v/>
      </c>
      <c r="V15" s="306">
        <f>IF(OR(CRONOGRAMA!$F16="",CRONOGRAMA!$G16=""),0,IF(AND(V$10&gt;=CRONOGRAMA!$F16-6,V$10&lt;=CRONOGRAMA!$G16),$C15/MAX(1,ROUNDUP((CRONOGRAMA!$G16-CRONOGRAMA!$F16+1)/7,0)),0))</f>
        <v/>
      </c>
      <c r="W15" s="306">
        <f>IF(OR(CRONOGRAMA!$F16="",CRONOGRAMA!$G16=""),0,IF(AND(W$10&gt;=CRONOGRAMA!$F16-6,W$10&lt;=CRONOGRAMA!$G16),$C15/MAX(1,ROUNDUP((CRONOGRAMA!$G16-CRONOGRAMA!$F16+1)/7,0)),0))</f>
        <v/>
      </c>
      <c r="X15" s="306">
        <f>IF(OR(CRONOGRAMA!$F16="",CRONOGRAMA!$G16=""),0,IF(AND(X$10&gt;=CRONOGRAMA!$F16-6,X$10&lt;=CRONOGRAMA!$G16),$C15/MAX(1,ROUNDUP((CRONOGRAMA!$G16-CRONOGRAMA!$F16+1)/7,0)),0))</f>
        <v/>
      </c>
      <c r="Y15" s="306">
        <f>IF(OR(CRONOGRAMA!$F16="",CRONOGRAMA!$G16=""),0,IF(AND(Y$10&gt;=CRONOGRAMA!$F16-6,Y$10&lt;=CRONOGRAMA!$G16),$C15/MAX(1,ROUNDUP((CRONOGRAMA!$G16-CRONOGRAMA!$F16+1)/7,0)),0))</f>
        <v/>
      </c>
      <c r="Z15" s="306">
        <f>IF(OR(CRONOGRAMA!$F16="",CRONOGRAMA!$G16=""),0,IF(AND(Z$10&gt;=CRONOGRAMA!$F16-6,Z$10&lt;=CRONOGRAMA!$G16),$C15/MAX(1,ROUNDUP((CRONOGRAMA!$G16-CRONOGRAMA!$F16+1)/7,0)),0))</f>
        <v/>
      </c>
      <c r="AA15" s="306">
        <f>IF(OR(CRONOGRAMA!$F16="",CRONOGRAMA!$G16=""),0,IF(AND(AA$10&gt;=CRONOGRAMA!$F16-6,AA$10&lt;=CRONOGRAMA!$G16),$C15/MAX(1,ROUNDUP((CRONOGRAMA!$G16-CRONOGRAMA!$F16+1)/7,0)),0))</f>
        <v/>
      </c>
      <c r="AB15" s="306">
        <f>IF(OR(CRONOGRAMA!$F16="",CRONOGRAMA!$G16=""),0,IF(AND(AB$10&gt;=CRONOGRAMA!$F16-6,AB$10&lt;=CRONOGRAMA!$G16),$C15/MAX(1,ROUNDUP((CRONOGRAMA!$G16-CRONOGRAMA!$F16+1)/7,0)),0))</f>
        <v/>
      </c>
      <c r="AC15" s="306">
        <f>IF(OR(CRONOGRAMA!$F16="",CRONOGRAMA!$G16=""),0,IF(AND(AC$10&gt;=CRONOGRAMA!$F16-6,AC$10&lt;=CRONOGRAMA!$G16),$C15/MAX(1,ROUNDUP((CRONOGRAMA!$G16-CRONOGRAMA!$F16+1)/7,0)),0))</f>
        <v/>
      </c>
      <c r="AD15" s="306">
        <f>IF(OR(CRONOGRAMA!$F16="",CRONOGRAMA!$G16=""),0,IF(AND(AD$10&gt;=CRONOGRAMA!$F16-6,AD$10&lt;=CRONOGRAMA!$G16),$C15/MAX(1,ROUNDUP((CRONOGRAMA!$G16-CRONOGRAMA!$F16+1)/7,0)),0))</f>
        <v/>
      </c>
      <c r="AE15" s="218" t="n"/>
      <c r="AF15" s="27" t="n"/>
      <c r="AG15" s="218" t="n"/>
      <c r="AH15" s="218" t="n"/>
    </row>
    <row r="16">
      <c r="A16" s="169">
        <f>CRONOGRAMA!A17</f>
        <v/>
      </c>
      <c r="B16" s="66">
        <f>CRONOGRAMA!D17</f>
        <v/>
      </c>
      <c r="C16" s="44">
        <f>CRONOGRAMA!E17</f>
        <v/>
      </c>
      <c r="D16" s="306">
        <f>IF(OR(CRONOGRAMA!$F17="",CRONOGRAMA!$G17=""),0,IF(AND(D$10&gt;=CRONOGRAMA!$F17-6,D$10&lt;=CRONOGRAMA!$G17),$C16/MAX(1,ROUNDUP((CRONOGRAMA!$G17-CRONOGRAMA!$F17+1)/7,0)),0))</f>
        <v/>
      </c>
      <c r="E16" s="306">
        <f>IF(OR(CRONOGRAMA!$F17="",CRONOGRAMA!$G17=""),0,IF(AND(E$10&gt;=CRONOGRAMA!$F17-6,E$10&lt;=CRONOGRAMA!$G17),$C16/MAX(1,ROUNDUP((CRONOGRAMA!$G17-CRONOGRAMA!$F17+1)/7,0)),0))</f>
        <v/>
      </c>
      <c r="F16" s="306">
        <f>IF(OR(CRONOGRAMA!$F17="",CRONOGRAMA!$G17=""),0,IF(AND(F$10&gt;=CRONOGRAMA!$F17-6,F$10&lt;=CRONOGRAMA!$G17),$C16/MAX(1,ROUNDUP((CRONOGRAMA!$G17-CRONOGRAMA!$F17+1)/7,0)),0))</f>
        <v/>
      </c>
      <c r="G16" s="306">
        <f>IF(OR(CRONOGRAMA!$F17="",CRONOGRAMA!$G17=""),0,IF(AND(G$10&gt;=CRONOGRAMA!$F17-6,G$10&lt;=CRONOGRAMA!$G17),$C16/MAX(1,ROUNDUP((CRONOGRAMA!$G17-CRONOGRAMA!$F17+1)/7,0)),0))</f>
        <v/>
      </c>
      <c r="H16" s="306">
        <f>IF(OR(CRONOGRAMA!$F17="",CRONOGRAMA!$G17=""),0,IF(AND(H$10&gt;=CRONOGRAMA!$F17-6,H$10&lt;=CRONOGRAMA!$G17),$C16/MAX(1,ROUNDUP((CRONOGRAMA!$G17-CRONOGRAMA!$F17+1)/7,0)),0))</f>
        <v/>
      </c>
      <c r="I16" s="306">
        <f>IF(OR(CRONOGRAMA!$F17="",CRONOGRAMA!$G17=""),0,IF(AND(I$10&gt;=CRONOGRAMA!$F17-6,I$10&lt;=CRONOGRAMA!$G17),$C16/MAX(1,ROUNDUP((CRONOGRAMA!$G17-CRONOGRAMA!$F17+1)/7,0)),0))</f>
        <v/>
      </c>
      <c r="J16" s="306">
        <f>IF(OR(CRONOGRAMA!$F17="",CRONOGRAMA!$G17=""),0,IF(AND(J$10&gt;=CRONOGRAMA!$F17-6,J$10&lt;=CRONOGRAMA!$G17),$C16/MAX(1,ROUNDUP((CRONOGRAMA!$G17-CRONOGRAMA!$F17+1)/7,0)),0))</f>
        <v/>
      </c>
      <c r="K16" s="306">
        <f>IF(OR(CRONOGRAMA!$F17="",CRONOGRAMA!$G17=""),0,IF(AND(K$10&gt;=CRONOGRAMA!$F17-6,K$10&lt;=CRONOGRAMA!$G17),$C16/MAX(1,ROUNDUP((CRONOGRAMA!$G17-CRONOGRAMA!$F17+1)/7,0)),0))</f>
        <v/>
      </c>
      <c r="L16" s="306">
        <f>IF(OR(CRONOGRAMA!$F17="",CRONOGRAMA!$G17=""),0,IF(AND(L$10&gt;=CRONOGRAMA!$F17-6,L$10&lt;=CRONOGRAMA!$G17),$C16/MAX(1,ROUNDUP((CRONOGRAMA!$G17-CRONOGRAMA!$F17+1)/7,0)),0))</f>
        <v/>
      </c>
      <c r="M16" s="306">
        <f>IF(OR(CRONOGRAMA!$F17="",CRONOGRAMA!$G17=""),0,IF(AND(M$10&gt;=CRONOGRAMA!$F17-6,M$10&lt;=CRONOGRAMA!$G17),$C16/MAX(1,ROUNDUP((CRONOGRAMA!$G17-CRONOGRAMA!$F17+1)/7,0)),0))</f>
        <v/>
      </c>
      <c r="N16" s="306">
        <f>IF(OR(CRONOGRAMA!$F17="",CRONOGRAMA!$G17=""),0,IF(AND(N$10&gt;=CRONOGRAMA!$F17-6,N$10&lt;=CRONOGRAMA!$G17),$C16/MAX(1,ROUNDUP((CRONOGRAMA!$G17-CRONOGRAMA!$F17+1)/7,0)),0))</f>
        <v/>
      </c>
      <c r="O16" s="306">
        <f>IF(OR(CRONOGRAMA!$F17="",CRONOGRAMA!$G17=""),0,IF(AND(O$10&gt;=CRONOGRAMA!$F17-6,O$10&lt;=CRONOGRAMA!$G17),$C16/MAX(1,ROUNDUP((CRONOGRAMA!$G17-CRONOGRAMA!$F17+1)/7,0)),0))</f>
        <v/>
      </c>
      <c r="P16" s="306">
        <f>IF(OR(CRONOGRAMA!$F17="",CRONOGRAMA!$G17=""),0,IF(AND(P$10&gt;=CRONOGRAMA!$F17-6,P$10&lt;=CRONOGRAMA!$G17),$C16/MAX(1,ROUNDUP((CRONOGRAMA!$G17-CRONOGRAMA!$F17+1)/7,0)),0))</f>
        <v/>
      </c>
      <c r="Q16" s="306">
        <f>IF(OR(CRONOGRAMA!$F17="",CRONOGRAMA!$G17=""),0,IF(AND(Q$10&gt;=CRONOGRAMA!$F17-6,Q$10&lt;=CRONOGRAMA!$G17),$C16/MAX(1,ROUNDUP((CRONOGRAMA!$G17-CRONOGRAMA!$F17+1)/7,0)),0))</f>
        <v/>
      </c>
      <c r="R16" s="306">
        <f>IF(OR(CRONOGRAMA!$F17="",CRONOGRAMA!$G17=""),0,IF(AND(R$10&gt;=CRONOGRAMA!$F17-6,R$10&lt;=CRONOGRAMA!$G17),$C16/MAX(1,ROUNDUP((CRONOGRAMA!$G17-CRONOGRAMA!$F17+1)/7,0)),0))</f>
        <v/>
      </c>
      <c r="S16" s="306">
        <f>IF(OR(CRONOGRAMA!$F17="",CRONOGRAMA!$G17=""),0,IF(AND(S$10&gt;=CRONOGRAMA!$F17-6,S$10&lt;=CRONOGRAMA!$G17),$C16/MAX(1,ROUNDUP((CRONOGRAMA!$G17-CRONOGRAMA!$F17+1)/7,0)),0))</f>
        <v/>
      </c>
      <c r="T16" s="306">
        <f>IF(OR(CRONOGRAMA!$F17="",CRONOGRAMA!$G17=""),0,IF(AND(T$10&gt;=CRONOGRAMA!$F17-6,T$10&lt;=CRONOGRAMA!$G17),$C16/MAX(1,ROUNDUP((CRONOGRAMA!$G17-CRONOGRAMA!$F17+1)/7,0)),0))</f>
        <v/>
      </c>
      <c r="U16" s="306">
        <f>IF(OR(CRONOGRAMA!$F17="",CRONOGRAMA!$G17=""),0,IF(AND(U$10&gt;=CRONOGRAMA!$F17-6,U$10&lt;=CRONOGRAMA!$G17),$C16/MAX(1,ROUNDUP((CRONOGRAMA!$G17-CRONOGRAMA!$F17+1)/7,0)),0))</f>
        <v/>
      </c>
      <c r="V16" s="306">
        <f>IF(OR(CRONOGRAMA!$F17="",CRONOGRAMA!$G17=""),0,IF(AND(V$10&gt;=CRONOGRAMA!$F17-6,V$10&lt;=CRONOGRAMA!$G17),$C16/MAX(1,ROUNDUP((CRONOGRAMA!$G17-CRONOGRAMA!$F17+1)/7,0)),0))</f>
        <v/>
      </c>
      <c r="W16" s="306">
        <f>IF(OR(CRONOGRAMA!$F17="",CRONOGRAMA!$G17=""),0,IF(AND(W$10&gt;=CRONOGRAMA!$F17-6,W$10&lt;=CRONOGRAMA!$G17),$C16/MAX(1,ROUNDUP((CRONOGRAMA!$G17-CRONOGRAMA!$F17+1)/7,0)),0))</f>
        <v/>
      </c>
      <c r="X16" s="306">
        <f>IF(OR(CRONOGRAMA!$F17="",CRONOGRAMA!$G17=""),0,IF(AND(X$10&gt;=CRONOGRAMA!$F17-6,X$10&lt;=CRONOGRAMA!$G17),$C16/MAX(1,ROUNDUP((CRONOGRAMA!$G17-CRONOGRAMA!$F17+1)/7,0)),0))</f>
        <v/>
      </c>
      <c r="Y16" s="306">
        <f>IF(OR(CRONOGRAMA!$F17="",CRONOGRAMA!$G17=""),0,IF(AND(Y$10&gt;=CRONOGRAMA!$F17-6,Y$10&lt;=CRONOGRAMA!$G17),$C16/MAX(1,ROUNDUP((CRONOGRAMA!$G17-CRONOGRAMA!$F17+1)/7,0)),0))</f>
        <v/>
      </c>
      <c r="Z16" s="306">
        <f>IF(OR(CRONOGRAMA!$F17="",CRONOGRAMA!$G17=""),0,IF(AND(Z$10&gt;=CRONOGRAMA!$F17-6,Z$10&lt;=CRONOGRAMA!$G17),$C16/MAX(1,ROUNDUP((CRONOGRAMA!$G17-CRONOGRAMA!$F17+1)/7,0)),0))</f>
        <v/>
      </c>
      <c r="AA16" s="306">
        <f>IF(OR(CRONOGRAMA!$F17="",CRONOGRAMA!$G17=""),0,IF(AND(AA$10&gt;=CRONOGRAMA!$F17-6,AA$10&lt;=CRONOGRAMA!$G17),$C16/MAX(1,ROUNDUP((CRONOGRAMA!$G17-CRONOGRAMA!$F17+1)/7,0)),0))</f>
        <v/>
      </c>
      <c r="AB16" s="306">
        <f>IF(OR(CRONOGRAMA!$F17="",CRONOGRAMA!$G17=""),0,IF(AND(AB$10&gt;=CRONOGRAMA!$F17-6,AB$10&lt;=CRONOGRAMA!$G17),$C16/MAX(1,ROUNDUP((CRONOGRAMA!$G17-CRONOGRAMA!$F17+1)/7,0)),0))</f>
        <v/>
      </c>
      <c r="AC16" s="306">
        <f>IF(OR(CRONOGRAMA!$F17="",CRONOGRAMA!$G17=""),0,IF(AND(AC$10&gt;=CRONOGRAMA!$F17-6,AC$10&lt;=CRONOGRAMA!$G17),$C16/MAX(1,ROUNDUP((CRONOGRAMA!$G17-CRONOGRAMA!$F17+1)/7,0)),0))</f>
        <v/>
      </c>
      <c r="AD16" s="306">
        <f>IF(OR(CRONOGRAMA!$F17="",CRONOGRAMA!$G17=""),0,IF(AND(AD$10&gt;=CRONOGRAMA!$F17-6,AD$10&lt;=CRONOGRAMA!$G17),$C16/MAX(1,ROUNDUP((CRONOGRAMA!$G17-CRONOGRAMA!$F17+1)/7,0)),0))</f>
        <v/>
      </c>
      <c r="AE16" s="218" t="n"/>
      <c r="AF16" s="31" t="n"/>
      <c r="AG16" s="218" t="n"/>
      <c r="AH16" s="218" t="n"/>
    </row>
    <row r="17">
      <c r="A17" s="169">
        <f>CRONOGRAMA!A18</f>
        <v/>
      </c>
      <c r="B17" s="66">
        <f>CRONOGRAMA!D18</f>
        <v/>
      </c>
      <c r="C17" s="44">
        <f>CRONOGRAMA!E18</f>
        <v/>
      </c>
      <c r="D17" s="306">
        <f>IF(OR(CRONOGRAMA!$F18="",CRONOGRAMA!$G18=""),0,IF(AND(D$10&gt;=CRONOGRAMA!$F18-6,D$10&lt;=CRONOGRAMA!$G18),$C17/MAX(1,ROUNDUP((CRONOGRAMA!$G18-CRONOGRAMA!$F18+1)/7,0)),0))</f>
        <v/>
      </c>
      <c r="E17" s="306">
        <f>IF(OR(CRONOGRAMA!$F18="",CRONOGRAMA!$G18=""),0,IF(AND(E$10&gt;=CRONOGRAMA!$F18-6,E$10&lt;=CRONOGRAMA!$G18),$C17/MAX(1,ROUNDUP((CRONOGRAMA!$G18-CRONOGRAMA!$F18+1)/7,0)),0))</f>
        <v/>
      </c>
      <c r="F17" s="306">
        <f>IF(OR(CRONOGRAMA!$F18="",CRONOGRAMA!$G18=""),0,IF(AND(F$10&gt;=CRONOGRAMA!$F18-6,F$10&lt;=CRONOGRAMA!$G18),$C17/MAX(1,ROUNDUP((CRONOGRAMA!$G18-CRONOGRAMA!$F18+1)/7,0)),0))</f>
        <v/>
      </c>
      <c r="G17" s="306">
        <f>IF(OR(CRONOGRAMA!$F18="",CRONOGRAMA!$G18=""),0,IF(AND(G$10&gt;=CRONOGRAMA!$F18-6,G$10&lt;=CRONOGRAMA!$G18),$C17/MAX(1,ROUNDUP((CRONOGRAMA!$G18-CRONOGRAMA!$F18+1)/7,0)),0))</f>
        <v/>
      </c>
      <c r="H17" s="306">
        <f>IF(OR(CRONOGRAMA!$F18="",CRONOGRAMA!$G18=""),0,IF(AND(H$10&gt;=CRONOGRAMA!$F18-6,H$10&lt;=CRONOGRAMA!$G18),$C17/MAX(1,ROUNDUP((CRONOGRAMA!$G18-CRONOGRAMA!$F18+1)/7,0)),0))</f>
        <v/>
      </c>
      <c r="I17" s="306">
        <f>IF(OR(CRONOGRAMA!$F18="",CRONOGRAMA!$G18=""),0,IF(AND(I$10&gt;=CRONOGRAMA!$F18-6,I$10&lt;=CRONOGRAMA!$G18),$C17/MAX(1,ROUNDUP((CRONOGRAMA!$G18-CRONOGRAMA!$F18+1)/7,0)),0))</f>
        <v/>
      </c>
      <c r="J17" s="306">
        <f>IF(OR(CRONOGRAMA!$F18="",CRONOGRAMA!$G18=""),0,IF(AND(J$10&gt;=CRONOGRAMA!$F18-6,J$10&lt;=CRONOGRAMA!$G18),$C17/MAX(1,ROUNDUP((CRONOGRAMA!$G18-CRONOGRAMA!$F18+1)/7,0)),0))</f>
        <v/>
      </c>
      <c r="K17" s="306">
        <f>IF(OR(CRONOGRAMA!$F18="",CRONOGRAMA!$G18=""),0,IF(AND(K$10&gt;=CRONOGRAMA!$F18-6,K$10&lt;=CRONOGRAMA!$G18),$C17/MAX(1,ROUNDUP((CRONOGRAMA!$G18-CRONOGRAMA!$F18+1)/7,0)),0))</f>
        <v/>
      </c>
      <c r="L17" s="306">
        <f>IF(OR(CRONOGRAMA!$F18="",CRONOGRAMA!$G18=""),0,IF(AND(L$10&gt;=CRONOGRAMA!$F18-6,L$10&lt;=CRONOGRAMA!$G18),$C17/MAX(1,ROUNDUP((CRONOGRAMA!$G18-CRONOGRAMA!$F18+1)/7,0)),0))</f>
        <v/>
      </c>
      <c r="M17" s="306">
        <f>IF(OR(CRONOGRAMA!$F18="",CRONOGRAMA!$G18=""),0,IF(AND(M$10&gt;=CRONOGRAMA!$F18-6,M$10&lt;=CRONOGRAMA!$G18),$C17/MAX(1,ROUNDUP((CRONOGRAMA!$G18-CRONOGRAMA!$F18+1)/7,0)),0))</f>
        <v/>
      </c>
      <c r="N17" s="306">
        <f>IF(OR(CRONOGRAMA!$F18="",CRONOGRAMA!$G18=""),0,IF(AND(N$10&gt;=CRONOGRAMA!$F18-6,N$10&lt;=CRONOGRAMA!$G18),$C17/MAX(1,ROUNDUP((CRONOGRAMA!$G18-CRONOGRAMA!$F18+1)/7,0)),0))</f>
        <v/>
      </c>
      <c r="O17" s="306">
        <f>IF(OR(CRONOGRAMA!$F18="",CRONOGRAMA!$G18=""),0,IF(AND(O$10&gt;=CRONOGRAMA!$F18-6,O$10&lt;=CRONOGRAMA!$G18),$C17/MAX(1,ROUNDUP((CRONOGRAMA!$G18-CRONOGRAMA!$F18+1)/7,0)),0))</f>
        <v/>
      </c>
      <c r="P17" s="306">
        <f>IF(OR(CRONOGRAMA!$F18="",CRONOGRAMA!$G18=""),0,IF(AND(P$10&gt;=CRONOGRAMA!$F18-6,P$10&lt;=CRONOGRAMA!$G18),$C17/MAX(1,ROUNDUP((CRONOGRAMA!$G18-CRONOGRAMA!$F18+1)/7,0)),0))</f>
        <v/>
      </c>
      <c r="Q17" s="306">
        <f>IF(OR(CRONOGRAMA!$F18="",CRONOGRAMA!$G18=""),0,IF(AND(Q$10&gt;=CRONOGRAMA!$F18-6,Q$10&lt;=CRONOGRAMA!$G18),$C17/MAX(1,ROUNDUP((CRONOGRAMA!$G18-CRONOGRAMA!$F18+1)/7,0)),0))</f>
        <v/>
      </c>
      <c r="R17" s="306">
        <f>IF(OR(CRONOGRAMA!$F18="",CRONOGRAMA!$G18=""),0,IF(AND(R$10&gt;=CRONOGRAMA!$F18-6,R$10&lt;=CRONOGRAMA!$G18),$C17/MAX(1,ROUNDUP((CRONOGRAMA!$G18-CRONOGRAMA!$F18+1)/7,0)),0))</f>
        <v/>
      </c>
      <c r="S17" s="306">
        <f>IF(OR(CRONOGRAMA!$F18="",CRONOGRAMA!$G18=""),0,IF(AND(S$10&gt;=CRONOGRAMA!$F18-6,S$10&lt;=CRONOGRAMA!$G18),$C17/MAX(1,ROUNDUP((CRONOGRAMA!$G18-CRONOGRAMA!$F18+1)/7,0)),0))</f>
        <v/>
      </c>
      <c r="T17" s="306">
        <f>IF(OR(CRONOGRAMA!$F18="",CRONOGRAMA!$G18=""),0,IF(AND(T$10&gt;=CRONOGRAMA!$F18-6,T$10&lt;=CRONOGRAMA!$G18),$C17/MAX(1,ROUNDUP((CRONOGRAMA!$G18-CRONOGRAMA!$F18+1)/7,0)),0))</f>
        <v/>
      </c>
      <c r="U17" s="306">
        <f>IF(OR(CRONOGRAMA!$F18="",CRONOGRAMA!$G18=""),0,IF(AND(U$10&gt;=CRONOGRAMA!$F18-6,U$10&lt;=CRONOGRAMA!$G18),$C17/MAX(1,ROUNDUP((CRONOGRAMA!$G18-CRONOGRAMA!$F18+1)/7,0)),0))</f>
        <v/>
      </c>
      <c r="V17" s="306">
        <f>IF(OR(CRONOGRAMA!$F18="",CRONOGRAMA!$G18=""),0,IF(AND(V$10&gt;=CRONOGRAMA!$F18-6,V$10&lt;=CRONOGRAMA!$G18),$C17/MAX(1,ROUNDUP((CRONOGRAMA!$G18-CRONOGRAMA!$F18+1)/7,0)),0))</f>
        <v/>
      </c>
      <c r="W17" s="306">
        <f>IF(OR(CRONOGRAMA!$F18="",CRONOGRAMA!$G18=""),0,IF(AND(W$10&gt;=CRONOGRAMA!$F18-6,W$10&lt;=CRONOGRAMA!$G18),$C17/MAX(1,ROUNDUP((CRONOGRAMA!$G18-CRONOGRAMA!$F18+1)/7,0)),0))</f>
        <v/>
      </c>
      <c r="X17" s="306">
        <f>IF(OR(CRONOGRAMA!$F18="",CRONOGRAMA!$G18=""),0,IF(AND(X$10&gt;=CRONOGRAMA!$F18-6,X$10&lt;=CRONOGRAMA!$G18),$C17/MAX(1,ROUNDUP((CRONOGRAMA!$G18-CRONOGRAMA!$F18+1)/7,0)),0))</f>
        <v/>
      </c>
      <c r="Y17" s="306">
        <f>IF(OR(CRONOGRAMA!$F18="",CRONOGRAMA!$G18=""),0,IF(AND(Y$10&gt;=CRONOGRAMA!$F18-6,Y$10&lt;=CRONOGRAMA!$G18),$C17/MAX(1,ROUNDUP((CRONOGRAMA!$G18-CRONOGRAMA!$F18+1)/7,0)),0))</f>
        <v/>
      </c>
      <c r="Z17" s="306">
        <f>IF(OR(CRONOGRAMA!$F18="",CRONOGRAMA!$G18=""),0,IF(AND(Z$10&gt;=CRONOGRAMA!$F18-6,Z$10&lt;=CRONOGRAMA!$G18),$C17/MAX(1,ROUNDUP((CRONOGRAMA!$G18-CRONOGRAMA!$F18+1)/7,0)),0))</f>
        <v/>
      </c>
      <c r="AA17" s="306">
        <f>IF(OR(CRONOGRAMA!$F18="",CRONOGRAMA!$G18=""),0,IF(AND(AA$10&gt;=CRONOGRAMA!$F18-6,AA$10&lt;=CRONOGRAMA!$G18),$C17/MAX(1,ROUNDUP((CRONOGRAMA!$G18-CRONOGRAMA!$F18+1)/7,0)),0))</f>
        <v/>
      </c>
      <c r="AB17" s="306">
        <f>IF(OR(CRONOGRAMA!$F18="",CRONOGRAMA!$G18=""),0,IF(AND(AB$10&gt;=CRONOGRAMA!$F18-6,AB$10&lt;=CRONOGRAMA!$G18),$C17/MAX(1,ROUNDUP((CRONOGRAMA!$G18-CRONOGRAMA!$F18+1)/7,0)),0))</f>
        <v/>
      </c>
      <c r="AC17" s="306">
        <f>IF(OR(CRONOGRAMA!$F18="",CRONOGRAMA!$G18=""),0,IF(AND(AC$10&gt;=CRONOGRAMA!$F18-6,AC$10&lt;=CRONOGRAMA!$G18),$C17/MAX(1,ROUNDUP((CRONOGRAMA!$G18-CRONOGRAMA!$F18+1)/7,0)),0))</f>
        <v/>
      </c>
      <c r="AD17" s="306">
        <f>IF(OR(CRONOGRAMA!$F18="",CRONOGRAMA!$G18=""),0,IF(AND(AD$10&gt;=CRONOGRAMA!$F18-6,AD$10&lt;=CRONOGRAMA!$G18),$C17/MAX(1,ROUNDUP((CRONOGRAMA!$G18-CRONOGRAMA!$F18+1)/7,0)),0))</f>
        <v/>
      </c>
      <c r="AE17" s="218" t="n"/>
      <c r="AF17" s="33" t="n"/>
      <c r="AG17" s="218" t="n"/>
      <c r="AH17" s="218" t="n"/>
    </row>
    <row r="18">
      <c r="A18" s="169">
        <f>CRONOGRAMA!A19</f>
        <v/>
      </c>
      <c r="B18" s="66">
        <f>CRONOGRAMA!D19</f>
        <v/>
      </c>
      <c r="C18" s="44">
        <f>CRONOGRAMA!E19</f>
        <v/>
      </c>
      <c r="D18" s="306">
        <f>IF(OR(CRONOGRAMA!$F19="",CRONOGRAMA!$G19=""),0,IF(AND(D$10&gt;=CRONOGRAMA!$F19-6,D$10&lt;=CRONOGRAMA!$G19),$C18/MAX(1,ROUNDUP((CRONOGRAMA!$G19-CRONOGRAMA!$F19+1)/7,0)),0))</f>
        <v/>
      </c>
      <c r="E18" s="306">
        <f>IF(OR(CRONOGRAMA!$F19="",CRONOGRAMA!$G19=""),0,IF(AND(E$10&gt;=CRONOGRAMA!$F19-6,E$10&lt;=CRONOGRAMA!$G19),$C18/MAX(1,ROUNDUP((CRONOGRAMA!$G19-CRONOGRAMA!$F19+1)/7,0)),0))</f>
        <v/>
      </c>
      <c r="F18" s="306">
        <f>IF(OR(CRONOGRAMA!$F19="",CRONOGRAMA!$G19=""),0,IF(AND(F$10&gt;=CRONOGRAMA!$F19-6,F$10&lt;=CRONOGRAMA!$G19),$C18/MAX(1,ROUNDUP((CRONOGRAMA!$G19-CRONOGRAMA!$F19+1)/7,0)),0))</f>
        <v/>
      </c>
      <c r="G18" s="306">
        <f>IF(OR(CRONOGRAMA!$F19="",CRONOGRAMA!$G19=""),0,IF(AND(G$10&gt;=CRONOGRAMA!$F19-6,G$10&lt;=CRONOGRAMA!$G19),$C18/MAX(1,ROUNDUP((CRONOGRAMA!$G19-CRONOGRAMA!$F19+1)/7,0)),0))</f>
        <v/>
      </c>
      <c r="H18" s="306">
        <f>IF(OR(CRONOGRAMA!$F19="",CRONOGRAMA!$G19=""),0,IF(AND(H$10&gt;=CRONOGRAMA!$F19-6,H$10&lt;=CRONOGRAMA!$G19),$C18/MAX(1,ROUNDUP((CRONOGRAMA!$G19-CRONOGRAMA!$F19+1)/7,0)),0))</f>
        <v/>
      </c>
      <c r="I18" s="306">
        <f>IF(OR(CRONOGRAMA!$F19="",CRONOGRAMA!$G19=""),0,IF(AND(I$10&gt;=CRONOGRAMA!$F19-6,I$10&lt;=CRONOGRAMA!$G19),$C18/MAX(1,ROUNDUP((CRONOGRAMA!$G19-CRONOGRAMA!$F19+1)/7,0)),0))</f>
        <v/>
      </c>
      <c r="J18" s="306">
        <f>IF(OR(CRONOGRAMA!$F19="",CRONOGRAMA!$G19=""),0,IF(AND(J$10&gt;=CRONOGRAMA!$F19-6,J$10&lt;=CRONOGRAMA!$G19),$C18/MAX(1,ROUNDUP((CRONOGRAMA!$G19-CRONOGRAMA!$F19+1)/7,0)),0))</f>
        <v/>
      </c>
      <c r="K18" s="306">
        <f>IF(OR(CRONOGRAMA!$F19="",CRONOGRAMA!$G19=""),0,IF(AND(K$10&gt;=CRONOGRAMA!$F19-6,K$10&lt;=CRONOGRAMA!$G19),$C18/MAX(1,ROUNDUP((CRONOGRAMA!$G19-CRONOGRAMA!$F19+1)/7,0)),0))</f>
        <v/>
      </c>
      <c r="L18" s="306">
        <f>IF(OR(CRONOGRAMA!$F19="",CRONOGRAMA!$G19=""),0,IF(AND(L$10&gt;=CRONOGRAMA!$F19-6,L$10&lt;=CRONOGRAMA!$G19),$C18/MAX(1,ROUNDUP((CRONOGRAMA!$G19-CRONOGRAMA!$F19+1)/7,0)),0))</f>
        <v/>
      </c>
      <c r="M18" s="306">
        <f>IF(OR(CRONOGRAMA!$F19="",CRONOGRAMA!$G19=""),0,IF(AND(M$10&gt;=CRONOGRAMA!$F19-6,M$10&lt;=CRONOGRAMA!$G19),$C18/MAX(1,ROUNDUP((CRONOGRAMA!$G19-CRONOGRAMA!$F19+1)/7,0)),0))</f>
        <v/>
      </c>
      <c r="N18" s="306">
        <f>IF(OR(CRONOGRAMA!$F19="",CRONOGRAMA!$G19=""),0,IF(AND(N$10&gt;=CRONOGRAMA!$F19-6,N$10&lt;=CRONOGRAMA!$G19),$C18/MAX(1,ROUNDUP((CRONOGRAMA!$G19-CRONOGRAMA!$F19+1)/7,0)),0))</f>
        <v/>
      </c>
      <c r="O18" s="306">
        <f>IF(OR(CRONOGRAMA!$F19="",CRONOGRAMA!$G19=""),0,IF(AND(O$10&gt;=CRONOGRAMA!$F19-6,O$10&lt;=CRONOGRAMA!$G19),$C18/MAX(1,ROUNDUP((CRONOGRAMA!$G19-CRONOGRAMA!$F19+1)/7,0)),0))</f>
        <v/>
      </c>
      <c r="P18" s="306">
        <f>IF(OR(CRONOGRAMA!$F19="",CRONOGRAMA!$G19=""),0,IF(AND(P$10&gt;=CRONOGRAMA!$F19-6,P$10&lt;=CRONOGRAMA!$G19),$C18/MAX(1,ROUNDUP((CRONOGRAMA!$G19-CRONOGRAMA!$F19+1)/7,0)),0))</f>
        <v/>
      </c>
      <c r="Q18" s="306">
        <f>IF(OR(CRONOGRAMA!$F19="",CRONOGRAMA!$G19=""),0,IF(AND(Q$10&gt;=CRONOGRAMA!$F19-6,Q$10&lt;=CRONOGRAMA!$G19),$C18/MAX(1,ROUNDUP((CRONOGRAMA!$G19-CRONOGRAMA!$F19+1)/7,0)),0))</f>
        <v/>
      </c>
      <c r="R18" s="306">
        <f>IF(OR(CRONOGRAMA!$F19="",CRONOGRAMA!$G19=""),0,IF(AND(R$10&gt;=CRONOGRAMA!$F19-6,R$10&lt;=CRONOGRAMA!$G19),$C18/MAX(1,ROUNDUP((CRONOGRAMA!$G19-CRONOGRAMA!$F19+1)/7,0)),0))</f>
        <v/>
      </c>
      <c r="S18" s="306">
        <f>IF(OR(CRONOGRAMA!$F19="",CRONOGRAMA!$G19=""),0,IF(AND(S$10&gt;=CRONOGRAMA!$F19-6,S$10&lt;=CRONOGRAMA!$G19),$C18/MAX(1,ROUNDUP((CRONOGRAMA!$G19-CRONOGRAMA!$F19+1)/7,0)),0))</f>
        <v/>
      </c>
      <c r="T18" s="306">
        <f>IF(OR(CRONOGRAMA!$F19="",CRONOGRAMA!$G19=""),0,IF(AND(T$10&gt;=CRONOGRAMA!$F19-6,T$10&lt;=CRONOGRAMA!$G19),$C18/MAX(1,ROUNDUP((CRONOGRAMA!$G19-CRONOGRAMA!$F19+1)/7,0)),0))</f>
        <v/>
      </c>
      <c r="U18" s="306">
        <f>IF(OR(CRONOGRAMA!$F19="",CRONOGRAMA!$G19=""),0,IF(AND(U$10&gt;=CRONOGRAMA!$F19-6,U$10&lt;=CRONOGRAMA!$G19),$C18/MAX(1,ROUNDUP((CRONOGRAMA!$G19-CRONOGRAMA!$F19+1)/7,0)),0))</f>
        <v/>
      </c>
      <c r="V18" s="306">
        <f>IF(OR(CRONOGRAMA!$F19="",CRONOGRAMA!$G19=""),0,IF(AND(V$10&gt;=CRONOGRAMA!$F19-6,V$10&lt;=CRONOGRAMA!$G19),$C18/MAX(1,ROUNDUP((CRONOGRAMA!$G19-CRONOGRAMA!$F19+1)/7,0)),0))</f>
        <v/>
      </c>
      <c r="W18" s="306">
        <f>IF(OR(CRONOGRAMA!$F19="",CRONOGRAMA!$G19=""),0,IF(AND(W$10&gt;=CRONOGRAMA!$F19-6,W$10&lt;=CRONOGRAMA!$G19),$C18/MAX(1,ROUNDUP((CRONOGRAMA!$G19-CRONOGRAMA!$F19+1)/7,0)),0))</f>
        <v/>
      </c>
      <c r="X18" s="306">
        <f>IF(OR(CRONOGRAMA!$F19="",CRONOGRAMA!$G19=""),0,IF(AND(X$10&gt;=CRONOGRAMA!$F19-6,X$10&lt;=CRONOGRAMA!$G19),$C18/MAX(1,ROUNDUP((CRONOGRAMA!$G19-CRONOGRAMA!$F19+1)/7,0)),0))</f>
        <v/>
      </c>
      <c r="Y18" s="306">
        <f>IF(OR(CRONOGRAMA!$F19="",CRONOGRAMA!$G19=""),0,IF(AND(Y$10&gt;=CRONOGRAMA!$F19-6,Y$10&lt;=CRONOGRAMA!$G19),$C18/MAX(1,ROUNDUP((CRONOGRAMA!$G19-CRONOGRAMA!$F19+1)/7,0)),0))</f>
        <v/>
      </c>
      <c r="Z18" s="306">
        <f>IF(OR(CRONOGRAMA!$F19="",CRONOGRAMA!$G19=""),0,IF(AND(Z$10&gt;=CRONOGRAMA!$F19-6,Z$10&lt;=CRONOGRAMA!$G19),$C18/MAX(1,ROUNDUP((CRONOGRAMA!$G19-CRONOGRAMA!$F19+1)/7,0)),0))</f>
        <v/>
      </c>
      <c r="AA18" s="306">
        <f>IF(OR(CRONOGRAMA!$F19="",CRONOGRAMA!$G19=""),0,IF(AND(AA$10&gt;=CRONOGRAMA!$F19-6,AA$10&lt;=CRONOGRAMA!$G19),$C18/MAX(1,ROUNDUP((CRONOGRAMA!$G19-CRONOGRAMA!$F19+1)/7,0)),0))</f>
        <v/>
      </c>
      <c r="AB18" s="306">
        <f>IF(OR(CRONOGRAMA!$F19="",CRONOGRAMA!$G19=""),0,IF(AND(AB$10&gt;=CRONOGRAMA!$F19-6,AB$10&lt;=CRONOGRAMA!$G19),$C18/MAX(1,ROUNDUP((CRONOGRAMA!$G19-CRONOGRAMA!$F19+1)/7,0)),0))</f>
        <v/>
      </c>
      <c r="AC18" s="306">
        <f>IF(OR(CRONOGRAMA!$F19="",CRONOGRAMA!$G19=""),0,IF(AND(AC$10&gt;=CRONOGRAMA!$F19-6,AC$10&lt;=CRONOGRAMA!$G19),$C18/MAX(1,ROUNDUP((CRONOGRAMA!$G19-CRONOGRAMA!$F19+1)/7,0)),0))</f>
        <v/>
      </c>
      <c r="AD18" s="306">
        <f>IF(OR(CRONOGRAMA!$F19="",CRONOGRAMA!$G19=""),0,IF(AND(AD$10&gt;=CRONOGRAMA!$F19-6,AD$10&lt;=CRONOGRAMA!$G19),$C18/MAX(1,ROUNDUP((CRONOGRAMA!$G19-CRONOGRAMA!$F19+1)/7,0)),0))</f>
        <v/>
      </c>
      <c r="AE18" s="218" t="n"/>
      <c r="AF18" s="31" t="n"/>
      <c r="AG18" s="218" t="n"/>
      <c r="AH18" s="218" t="n"/>
    </row>
    <row r="19">
      <c r="A19" s="169">
        <f>CRONOGRAMA!A20</f>
        <v/>
      </c>
      <c r="B19" s="66">
        <f>CRONOGRAMA!D20</f>
        <v/>
      </c>
      <c r="C19" s="44">
        <f>CRONOGRAMA!E20</f>
        <v/>
      </c>
      <c r="D19" s="306">
        <f>IF(OR(CRONOGRAMA!$F20="",CRONOGRAMA!$G20=""),0,IF(AND(D$10&gt;=CRONOGRAMA!$F20-6,D$10&lt;=CRONOGRAMA!$G20),$C19/MAX(1,ROUNDUP((CRONOGRAMA!$G20-CRONOGRAMA!$F20+1)/7,0)),0))</f>
        <v/>
      </c>
      <c r="E19" s="306">
        <f>IF(OR(CRONOGRAMA!$F20="",CRONOGRAMA!$G20=""),0,IF(AND(E$10&gt;=CRONOGRAMA!$F20-6,E$10&lt;=CRONOGRAMA!$G20),$C19/MAX(1,ROUNDUP((CRONOGRAMA!$G20-CRONOGRAMA!$F20+1)/7,0)),0))</f>
        <v/>
      </c>
      <c r="F19" s="306">
        <f>IF(OR(CRONOGRAMA!$F20="",CRONOGRAMA!$G20=""),0,IF(AND(F$10&gt;=CRONOGRAMA!$F20-6,F$10&lt;=CRONOGRAMA!$G20),$C19/MAX(1,ROUNDUP((CRONOGRAMA!$G20-CRONOGRAMA!$F20+1)/7,0)),0))</f>
        <v/>
      </c>
      <c r="G19" s="306">
        <f>IF(OR(CRONOGRAMA!$F20="",CRONOGRAMA!$G20=""),0,IF(AND(G$10&gt;=CRONOGRAMA!$F20-6,G$10&lt;=CRONOGRAMA!$G20),$C19/MAX(1,ROUNDUP((CRONOGRAMA!$G20-CRONOGRAMA!$F20+1)/7,0)),0))</f>
        <v/>
      </c>
      <c r="H19" s="306">
        <f>IF(OR(CRONOGRAMA!$F20="",CRONOGRAMA!$G20=""),0,IF(AND(H$10&gt;=CRONOGRAMA!$F20-6,H$10&lt;=CRONOGRAMA!$G20),$C19/MAX(1,ROUNDUP((CRONOGRAMA!$G20-CRONOGRAMA!$F20+1)/7,0)),0))</f>
        <v/>
      </c>
      <c r="I19" s="306">
        <f>IF(OR(CRONOGRAMA!$F20="",CRONOGRAMA!$G20=""),0,IF(AND(I$10&gt;=CRONOGRAMA!$F20-6,I$10&lt;=CRONOGRAMA!$G20),$C19/MAX(1,ROUNDUP((CRONOGRAMA!$G20-CRONOGRAMA!$F20+1)/7,0)),0))</f>
        <v/>
      </c>
      <c r="J19" s="306">
        <f>IF(OR(CRONOGRAMA!$F20="",CRONOGRAMA!$G20=""),0,IF(AND(J$10&gt;=CRONOGRAMA!$F20-6,J$10&lt;=CRONOGRAMA!$G20),$C19/MAX(1,ROUNDUP((CRONOGRAMA!$G20-CRONOGRAMA!$F20+1)/7,0)),0))</f>
        <v/>
      </c>
      <c r="K19" s="306">
        <f>IF(OR(CRONOGRAMA!$F20="",CRONOGRAMA!$G20=""),0,IF(AND(K$10&gt;=CRONOGRAMA!$F20-6,K$10&lt;=CRONOGRAMA!$G20),$C19/MAX(1,ROUNDUP((CRONOGRAMA!$G20-CRONOGRAMA!$F20+1)/7,0)),0))</f>
        <v/>
      </c>
      <c r="L19" s="306">
        <f>IF(OR(CRONOGRAMA!$F20="",CRONOGRAMA!$G20=""),0,IF(AND(L$10&gt;=CRONOGRAMA!$F20-6,L$10&lt;=CRONOGRAMA!$G20),$C19/MAX(1,ROUNDUP((CRONOGRAMA!$G20-CRONOGRAMA!$F20+1)/7,0)),0))</f>
        <v/>
      </c>
      <c r="M19" s="306">
        <f>IF(OR(CRONOGRAMA!$F20="",CRONOGRAMA!$G20=""),0,IF(AND(M$10&gt;=CRONOGRAMA!$F20-6,M$10&lt;=CRONOGRAMA!$G20),$C19/MAX(1,ROUNDUP((CRONOGRAMA!$G20-CRONOGRAMA!$F20+1)/7,0)),0))</f>
        <v/>
      </c>
      <c r="N19" s="306">
        <f>IF(OR(CRONOGRAMA!$F20="",CRONOGRAMA!$G20=""),0,IF(AND(N$10&gt;=CRONOGRAMA!$F20-6,N$10&lt;=CRONOGRAMA!$G20),$C19/MAX(1,ROUNDUP((CRONOGRAMA!$G20-CRONOGRAMA!$F20+1)/7,0)),0))</f>
        <v/>
      </c>
      <c r="O19" s="306">
        <f>IF(OR(CRONOGRAMA!$F20="",CRONOGRAMA!$G20=""),0,IF(AND(O$10&gt;=CRONOGRAMA!$F20-6,O$10&lt;=CRONOGRAMA!$G20),$C19/MAX(1,ROUNDUP((CRONOGRAMA!$G20-CRONOGRAMA!$F20+1)/7,0)),0))</f>
        <v/>
      </c>
      <c r="P19" s="306">
        <f>IF(OR(CRONOGRAMA!$F20="",CRONOGRAMA!$G20=""),0,IF(AND(P$10&gt;=CRONOGRAMA!$F20-6,P$10&lt;=CRONOGRAMA!$G20),$C19/MAX(1,ROUNDUP((CRONOGRAMA!$G20-CRONOGRAMA!$F20+1)/7,0)),0))</f>
        <v/>
      </c>
      <c r="Q19" s="306">
        <f>IF(OR(CRONOGRAMA!$F20="",CRONOGRAMA!$G20=""),0,IF(AND(Q$10&gt;=CRONOGRAMA!$F20-6,Q$10&lt;=CRONOGRAMA!$G20),$C19/MAX(1,ROUNDUP((CRONOGRAMA!$G20-CRONOGRAMA!$F20+1)/7,0)),0))</f>
        <v/>
      </c>
      <c r="R19" s="306">
        <f>IF(OR(CRONOGRAMA!$F20="",CRONOGRAMA!$G20=""),0,IF(AND(R$10&gt;=CRONOGRAMA!$F20-6,R$10&lt;=CRONOGRAMA!$G20),$C19/MAX(1,ROUNDUP((CRONOGRAMA!$G20-CRONOGRAMA!$F20+1)/7,0)),0))</f>
        <v/>
      </c>
      <c r="S19" s="306">
        <f>IF(OR(CRONOGRAMA!$F20="",CRONOGRAMA!$G20=""),0,IF(AND(S$10&gt;=CRONOGRAMA!$F20-6,S$10&lt;=CRONOGRAMA!$G20),$C19/MAX(1,ROUNDUP((CRONOGRAMA!$G20-CRONOGRAMA!$F20+1)/7,0)),0))</f>
        <v/>
      </c>
      <c r="T19" s="306">
        <f>IF(OR(CRONOGRAMA!$F20="",CRONOGRAMA!$G20=""),0,IF(AND(T$10&gt;=CRONOGRAMA!$F20-6,T$10&lt;=CRONOGRAMA!$G20),$C19/MAX(1,ROUNDUP((CRONOGRAMA!$G20-CRONOGRAMA!$F20+1)/7,0)),0))</f>
        <v/>
      </c>
      <c r="U19" s="306">
        <f>IF(OR(CRONOGRAMA!$F20="",CRONOGRAMA!$G20=""),0,IF(AND(U$10&gt;=CRONOGRAMA!$F20-6,U$10&lt;=CRONOGRAMA!$G20),$C19/MAX(1,ROUNDUP((CRONOGRAMA!$G20-CRONOGRAMA!$F20+1)/7,0)),0))</f>
        <v/>
      </c>
      <c r="V19" s="306">
        <f>IF(OR(CRONOGRAMA!$F20="",CRONOGRAMA!$G20=""),0,IF(AND(V$10&gt;=CRONOGRAMA!$F20-6,V$10&lt;=CRONOGRAMA!$G20),$C19/MAX(1,ROUNDUP((CRONOGRAMA!$G20-CRONOGRAMA!$F20+1)/7,0)),0))</f>
        <v/>
      </c>
      <c r="W19" s="306">
        <f>IF(OR(CRONOGRAMA!$F20="",CRONOGRAMA!$G20=""),0,IF(AND(W$10&gt;=CRONOGRAMA!$F20-6,W$10&lt;=CRONOGRAMA!$G20),$C19/MAX(1,ROUNDUP((CRONOGRAMA!$G20-CRONOGRAMA!$F20+1)/7,0)),0))</f>
        <v/>
      </c>
      <c r="X19" s="306">
        <f>IF(OR(CRONOGRAMA!$F20="",CRONOGRAMA!$G20=""),0,IF(AND(X$10&gt;=CRONOGRAMA!$F20-6,X$10&lt;=CRONOGRAMA!$G20),$C19/MAX(1,ROUNDUP((CRONOGRAMA!$G20-CRONOGRAMA!$F20+1)/7,0)),0))</f>
        <v/>
      </c>
      <c r="Y19" s="306">
        <f>IF(OR(CRONOGRAMA!$F20="",CRONOGRAMA!$G20=""),0,IF(AND(Y$10&gt;=CRONOGRAMA!$F20-6,Y$10&lt;=CRONOGRAMA!$G20),$C19/MAX(1,ROUNDUP((CRONOGRAMA!$G20-CRONOGRAMA!$F20+1)/7,0)),0))</f>
        <v/>
      </c>
      <c r="Z19" s="306">
        <f>IF(OR(CRONOGRAMA!$F20="",CRONOGRAMA!$G20=""),0,IF(AND(Z$10&gt;=CRONOGRAMA!$F20-6,Z$10&lt;=CRONOGRAMA!$G20),$C19/MAX(1,ROUNDUP((CRONOGRAMA!$G20-CRONOGRAMA!$F20+1)/7,0)),0))</f>
        <v/>
      </c>
      <c r="AA19" s="306">
        <f>IF(OR(CRONOGRAMA!$F20="",CRONOGRAMA!$G20=""),0,IF(AND(AA$10&gt;=CRONOGRAMA!$F20-6,AA$10&lt;=CRONOGRAMA!$G20),$C19/MAX(1,ROUNDUP((CRONOGRAMA!$G20-CRONOGRAMA!$F20+1)/7,0)),0))</f>
        <v/>
      </c>
      <c r="AB19" s="306">
        <f>IF(OR(CRONOGRAMA!$F20="",CRONOGRAMA!$G20=""),0,IF(AND(AB$10&gt;=CRONOGRAMA!$F20-6,AB$10&lt;=CRONOGRAMA!$G20),$C19/MAX(1,ROUNDUP((CRONOGRAMA!$G20-CRONOGRAMA!$F20+1)/7,0)),0))</f>
        <v/>
      </c>
      <c r="AC19" s="306">
        <f>IF(OR(CRONOGRAMA!$F20="",CRONOGRAMA!$G20=""),0,IF(AND(AC$10&gt;=CRONOGRAMA!$F20-6,AC$10&lt;=CRONOGRAMA!$G20),$C19/MAX(1,ROUNDUP((CRONOGRAMA!$G20-CRONOGRAMA!$F20+1)/7,0)),0))</f>
        <v/>
      </c>
      <c r="AD19" s="306">
        <f>IF(OR(CRONOGRAMA!$F20="",CRONOGRAMA!$G20=""),0,IF(AND(AD$10&gt;=CRONOGRAMA!$F20-6,AD$10&lt;=CRONOGRAMA!$G20),$C19/MAX(1,ROUNDUP((CRONOGRAMA!$G20-CRONOGRAMA!$F20+1)/7,0)),0))</f>
        <v/>
      </c>
      <c r="AE19" s="218" t="n"/>
      <c r="AF19" s="33" t="n"/>
      <c r="AG19" s="218" t="n"/>
      <c r="AH19" s="218" t="n"/>
    </row>
    <row r="20">
      <c r="A20" s="169">
        <f>CRONOGRAMA!A21</f>
        <v/>
      </c>
      <c r="B20" s="66">
        <f>CRONOGRAMA!D21</f>
        <v/>
      </c>
      <c r="C20" s="44">
        <f>CRONOGRAMA!E21</f>
        <v/>
      </c>
      <c r="D20" s="306">
        <f>IF(OR(CRONOGRAMA!$F21="",CRONOGRAMA!$G21=""),0,IF(AND(D$10&gt;=CRONOGRAMA!$F21-6,D$10&lt;=CRONOGRAMA!$G21),$C20/MAX(1,ROUNDUP((CRONOGRAMA!$G21-CRONOGRAMA!$F21+1)/7,0)),0))</f>
        <v/>
      </c>
      <c r="E20" s="306">
        <f>IF(OR(CRONOGRAMA!$F21="",CRONOGRAMA!$G21=""),0,IF(AND(E$10&gt;=CRONOGRAMA!$F21-6,E$10&lt;=CRONOGRAMA!$G21),$C20/MAX(1,ROUNDUP((CRONOGRAMA!$G21-CRONOGRAMA!$F21+1)/7,0)),0))</f>
        <v/>
      </c>
      <c r="F20" s="306">
        <f>IF(OR(CRONOGRAMA!$F21="",CRONOGRAMA!$G21=""),0,IF(AND(F$10&gt;=CRONOGRAMA!$F21-6,F$10&lt;=CRONOGRAMA!$G21),$C20/MAX(1,ROUNDUP((CRONOGRAMA!$G21-CRONOGRAMA!$F21+1)/7,0)),0))</f>
        <v/>
      </c>
      <c r="G20" s="306">
        <f>IF(OR(CRONOGRAMA!$F21="",CRONOGRAMA!$G21=""),0,IF(AND(G$10&gt;=CRONOGRAMA!$F21-6,G$10&lt;=CRONOGRAMA!$G21),$C20/MAX(1,ROUNDUP((CRONOGRAMA!$G21-CRONOGRAMA!$F21+1)/7,0)),0))</f>
        <v/>
      </c>
      <c r="H20" s="306">
        <f>IF(OR(CRONOGRAMA!$F21="",CRONOGRAMA!$G21=""),0,IF(AND(H$10&gt;=CRONOGRAMA!$F21-6,H$10&lt;=CRONOGRAMA!$G21),$C20/MAX(1,ROUNDUP((CRONOGRAMA!$G21-CRONOGRAMA!$F21+1)/7,0)),0))</f>
        <v/>
      </c>
      <c r="I20" s="306">
        <f>IF(OR(CRONOGRAMA!$F21="",CRONOGRAMA!$G21=""),0,IF(AND(I$10&gt;=CRONOGRAMA!$F21-6,I$10&lt;=CRONOGRAMA!$G21),$C20/MAX(1,ROUNDUP((CRONOGRAMA!$G21-CRONOGRAMA!$F21+1)/7,0)),0))</f>
        <v/>
      </c>
      <c r="J20" s="306">
        <f>IF(OR(CRONOGRAMA!$F21="",CRONOGRAMA!$G21=""),0,IF(AND(J$10&gt;=CRONOGRAMA!$F21-6,J$10&lt;=CRONOGRAMA!$G21),$C20/MAX(1,ROUNDUP((CRONOGRAMA!$G21-CRONOGRAMA!$F21+1)/7,0)),0))</f>
        <v/>
      </c>
      <c r="K20" s="306">
        <f>IF(OR(CRONOGRAMA!$F21="",CRONOGRAMA!$G21=""),0,IF(AND(K$10&gt;=CRONOGRAMA!$F21-6,K$10&lt;=CRONOGRAMA!$G21),$C20/MAX(1,ROUNDUP((CRONOGRAMA!$G21-CRONOGRAMA!$F21+1)/7,0)),0))</f>
        <v/>
      </c>
      <c r="L20" s="306">
        <f>IF(OR(CRONOGRAMA!$F21="",CRONOGRAMA!$G21=""),0,IF(AND(L$10&gt;=CRONOGRAMA!$F21-6,L$10&lt;=CRONOGRAMA!$G21),$C20/MAX(1,ROUNDUP((CRONOGRAMA!$G21-CRONOGRAMA!$F21+1)/7,0)),0))</f>
        <v/>
      </c>
      <c r="M20" s="306">
        <f>IF(OR(CRONOGRAMA!$F21="",CRONOGRAMA!$G21=""),0,IF(AND(M$10&gt;=CRONOGRAMA!$F21-6,M$10&lt;=CRONOGRAMA!$G21),$C20/MAX(1,ROUNDUP((CRONOGRAMA!$G21-CRONOGRAMA!$F21+1)/7,0)),0))</f>
        <v/>
      </c>
      <c r="N20" s="306">
        <f>IF(OR(CRONOGRAMA!$F21="",CRONOGRAMA!$G21=""),0,IF(AND(N$10&gt;=CRONOGRAMA!$F21-6,N$10&lt;=CRONOGRAMA!$G21),$C20/MAX(1,ROUNDUP((CRONOGRAMA!$G21-CRONOGRAMA!$F21+1)/7,0)),0))</f>
        <v/>
      </c>
      <c r="O20" s="306">
        <f>IF(OR(CRONOGRAMA!$F21="",CRONOGRAMA!$G21=""),0,IF(AND(O$10&gt;=CRONOGRAMA!$F21-6,O$10&lt;=CRONOGRAMA!$G21),$C20/MAX(1,ROUNDUP((CRONOGRAMA!$G21-CRONOGRAMA!$F21+1)/7,0)),0))</f>
        <v/>
      </c>
      <c r="P20" s="306">
        <f>IF(OR(CRONOGRAMA!$F21="",CRONOGRAMA!$G21=""),0,IF(AND(P$10&gt;=CRONOGRAMA!$F21-6,P$10&lt;=CRONOGRAMA!$G21),$C20/MAX(1,ROUNDUP((CRONOGRAMA!$G21-CRONOGRAMA!$F21+1)/7,0)),0))</f>
        <v/>
      </c>
      <c r="Q20" s="306">
        <f>IF(OR(CRONOGRAMA!$F21="",CRONOGRAMA!$G21=""),0,IF(AND(Q$10&gt;=CRONOGRAMA!$F21-6,Q$10&lt;=CRONOGRAMA!$G21),$C20/MAX(1,ROUNDUP((CRONOGRAMA!$G21-CRONOGRAMA!$F21+1)/7,0)),0))</f>
        <v/>
      </c>
      <c r="R20" s="306">
        <f>IF(OR(CRONOGRAMA!$F21="",CRONOGRAMA!$G21=""),0,IF(AND(R$10&gt;=CRONOGRAMA!$F21-6,R$10&lt;=CRONOGRAMA!$G21),$C20/MAX(1,ROUNDUP((CRONOGRAMA!$G21-CRONOGRAMA!$F21+1)/7,0)),0))</f>
        <v/>
      </c>
      <c r="S20" s="306">
        <f>IF(OR(CRONOGRAMA!$F21="",CRONOGRAMA!$G21=""),0,IF(AND(S$10&gt;=CRONOGRAMA!$F21-6,S$10&lt;=CRONOGRAMA!$G21),$C20/MAX(1,ROUNDUP((CRONOGRAMA!$G21-CRONOGRAMA!$F21+1)/7,0)),0))</f>
        <v/>
      </c>
      <c r="T20" s="306">
        <f>IF(OR(CRONOGRAMA!$F21="",CRONOGRAMA!$G21=""),0,IF(AND(T$10&gt;=CRONOGRAMA!$F21-6,T$10&lt;=CRONOGRAMA!$G21),$C20/MAX(1,ROUNDUP((CRONOGRAMA!$G21-CRONOGRAMA!$F21+1)/7,0)),0))</f>
        <v/>
      </c>
      <c r="U20" s="306">
        <f>IF(OR(CRONOGRAMA!$F21="",CRONOGRAMA!$G21=""),0,IF(AND(U$10&gt;=CRONOGRAMA!$F21-6,U$10&lt;=CRONOGRAMA!$G21),$C20/MAX(1,ROUNDUP((CRONOGRAMA!$G21-CRONOGRAMA!$F21+1)/7,0)),0))</f>
        <v/>
      </c>
      <c r="V20" s="306">
        <f>IF(OR(CRONOGRAMA!$F21="",CRONOGRAMA!$G21=""),0,IF(AND(V$10&gt;=CRONOGRAMA!$F21-6,V$10&lt;=CRONOGRAMA!$G21),$C20/MAX(1,ROUNDUP((CRONOGRAMA!$G21-CRONOGRAMA!$F21+1)/7,0)),0))</f>
        <v/>
      </c>
      <c r="W20" s="306">
        <f>IF(OR(CRONOGRAMA!$F21="",CRONOGRAMA!$G21=""),0,IF(AND(W$10&gt;=CRONOGRAMA!$F21-6,W$10&lt;=CRONOGRAMA!$G21),$C20/MAX(1,ROUNDUP((CRONOGRAMA!$G21-CRONOGRAMA!$F21+1)/7,0)),0))</f>
        <v/>
      </c>
      <c r="X20" s="306">
        <f>IF(OR(CRONOGRAMA!$F21="",CRONOGRAMA!$G21=""),0,IF(AND(X$10&gt;=CRONOGRAMA!$F21-6,X$10&lt;=CRONOGRAMA!$G21),$C20/MAX(1,ROUNDUP((CRONOGRAMA!$G21-CRONOGRAMA!$F21+1)/7,0)),0))</f>
        <v/>
      </c>
      <c r="Y20" s="306">
        <f>IF(OR(CRONOGRAMA!$F21="",CRONOGRAMA!$G21=""),0,IF(AND(Y$10&gt;=CRONOGRAMA!$F21-6,Y$10&lt;=CRONOGRAMA!$G21),$C20/MAX(1,ROUNDUP((CRONOGRAMA!$G21-CRONOGRAMA!$F21+1)/7,0)),0))</f>
        <v/>
      </c>
      <c r="Z20" s="306">
        <f>IF(OR(CRONOGRAMA!$F21="",CRONOGRAMA!$G21=""),0,IF(AND(Z$10&gt;=CRONOGRAMA!$F21-6,Z$10&lt;=CRONOGRAMA!$G21),$C20/MAX(1,ROUNDUP((CRONOGRAMA!$G21-CRONOGRAMA!$F21+1)/7,0)),0))</f>
        <v/>
      </c>
      <c r="AA20" s="306">
        <f>IF(OR(CRONOGRAMA!$F21="",CRONOGRAMA!$G21=""),0,IF(AND(AA$10&gt;=CRONOGRAMA!$F21-6,AA$10&lt;=CRONOGRAMA!$G21),$C20/MAX(1,ROUNDUP((CRONOGRAMA!$G21-CRONOGRAMA!$F21+1)/7,0)),0))</f>
        <v/>
      </c>
      <c r="AB20" s="306">
        <f>IF(OR(CRONOGRAMA!$F21="",CRONOGRAMA!$G21=""),0,IF(AND(AB$10&gt;=CRONOGRAMA!$F21-6,AB$10&lt;=CRONOGRAMA!$G21),$C20/MAX(1,ROUNDUP((CRONOGRAMA!$G21-CRONOGRAMA!$F21+1)/7,0)),0))</f>
        <v/>
      </c>
      <c r="AC20" s="306">
        <f>IF(OR(CRONOGRAMA!$F21="",CRONOGRAMA!$G21=""),0,IF(AND(AC$10&gt;=CRONOGRAMA!$F21-6,AC$10&lt;=CRONOGRAMA!$G21),$C20/MAX(1,ROUNDUP((CRONOGRAMA!$G21-CRONOGRAMA!$F21+1)/7,0)),0))</f>
        <v/>
      </c>
      <c r="AD20" s="306">
        <f>IF(OR(CRONOGRAMA!$F21="",CRONOGRAMA!$G21=""),0,IF(AND(AD$10&gt;=CRONOGRAMA!$F21-6,AD$10&lt;=CRONOGRAMA!$G21),$C20/MAX(1,ROUNDUP((CRONOGRAMA!$G21-CRONOGRAMA!$F21+1)/7,0)),0))</f>
        <v/>
      </c>
      <c r="AE20" s="218" t="n"/>
      <c r="AF20" s="31" t="n"/>
      <c r="AG20" s="218" t="n"/>
      <c r="AH20" s="218" t="n"/>
    </row>
    <row r="21" ht="15.75" customHeight="1" s="371">
      <c r="A21" s="169">
        <f>CRONOGRAMA!A22</f>
        <v/>
      </c>
      <c r="B21" s="66">
        <f>CRONOGRAMA!D22</f>
        <v/>
      </c>
      <c r="C21" s="44">
        <f>CRONOGRAMA!E22</f>
        <v/>
      </c>
      <c r="D21" s="306">
        <f>IF(OR(CRONOGRAMA!$F22="",CRONOGRAMA!$G22=""),0,IF(AND(D$10&gt;=CRONOGRAMA!$F22-6,D$10&lt;=CRONOGRAMA!$G22),$C21/MAX(1,ROUNDUP((CRONOGRAMA!$G22-CRONOGRAMA!$F22+1)/7,0)),0))</f>
        <v/>
      </c>
      <c r="E21" s="306">
        <f>IF(OR(CRONOGRAMA!$F22="",CRONOGRAMA!$G22=""),0,IF(AND(E$10&gt;=CRONOGRAMA!$F22-6,E$10&lt;=CRONOGRAMA!$G22),$C21/MAX(1,ROUNDUP((CRONOGRAMA!$G22-CRONOGRAMA!$F22+1)/7,0)),0))</f>
        <v/>
      </c>
      <c r="F21" s="306">
        <f>IF(OR(CRONOGRAMA!$F22="",CRONOGRAMA!$G22=""),0,IF(AND(F$10&gt;=CRONOGRAMA!$F22-6,F$10&lt;=CRONOGRAMA!$G22),$C21/MAX(1,ROUNDUP((CRONOGRAMA!$G22-CRONOGRAMA!$F22+1)/7,0)),0))</f>
        <v/>
      </c>
      <c r="G21" s="306">
        <f>IF(OR(CRONOGRAMA!$F22="",CRONOGRAMA!$G22=""),0,IF(AND(G$10&gt;=CRONOGRAMA!$F22-6,G$10&lt;=CRONOGRAMA!$G22),$C21/MAX(1,ROUNDUP((CRONOGRAMA!$G22-CRONOGRAMA!$F22+1)/7,0)),0))</f>
        <v/>
      </c>
      <c r="H21" s="306">
        <f>IF(OR(CRONOGRAMA!$F22="",CRONOGRAMA!$G22=""),0,IF(AND(H$10&gt;=CRONOGRAMA!$F22-6,H$10&lt;=CRONOGRAMA!$G22),$C21/MAX(1,ROUNDUP((CRONOGRAMA!$G22-CRONOGRAMA!$F22+1)/7,0)),0))</f>
        <v/>
      </c>
      <c r="I21" s="306">
        <f>IF(OR(CRONOGRAMA!$F22="",CRONOGRAMA!$G22=""),0,IF(AND(I$10&gt;=CRONOGRAMA!$F22-6,I$10&lt;=CRONOGRAMA!$G22),$C21/MAX(1,ROUNDUP((CRONOGRAMA!$G22-CRONOGRAMA!$F22+1)/7,0)),0))</f>
        <v/>
      </c>
      <c r="J21" s="306">
        <f>IF(OR(CRONOGRAMA!$F22="",CRONOGRAMA!$G22=""),0,IF(AND(J$10&gt;=CRONOGRAMA!$F22-6,J$10&lt;=CRONOGRAMA!$G22),$C21/MAX(1,ROUNDUP((CRONOGRAMA!$G22-CRONOGRAMA!$F22+1)/7,0)),0))</f>
        <v/>
      </c>
      <c r="K21" s="306">
        <f>IF(OR(CRONOGRAMA!$F22="",CRONOGRAMA!$G22=""),0,IF(AND(K$10&gt;=CRONOGRAMA!$F22-6,K$10&lt;=CRONOGRAMA!$G22),$C21/MAX(1,ROUNDUP((CRONOGRAMA!$G22-CRONOGRAMA!$F22+1)/7,0)),0))</f>
        <v/>
      </c>
      <c r="L21" s="306">
        <f>IF(OR(CRONOGRAMA!$F22="",CRONOGRAMA!$G22=""),0,IF(AND(L$10&gt;=CRONOGRAMA!$F22-6,L$10&lt;=CRONOGRAMA!$G22),$C21/MAX(1,ROUNDUP((CRONOGRAMA!$G22-CRONOGRAMA!$F22+1)/7,0)),0))</f>
        <v/>
      </c>
      <c r="M21" s="306">
        <f>IF(OR(CRONOGRAMA!$F22="",CRONOGRAMA!$G22=""),0,IF(AND(M$10&gt;=CRONOGRAMA!$F22-6,M$10&lt;=CRONOGRAMA!$G22),$C21/MAX(1,ROUNDUP((CRONOGRAMA!$G22-CRONOGRAMA!$F22+1)/7,0)),0))</f>
        <v/>
      </c>
      <c r="N21" s="306">
        <f>IF(OR(CRONOGRAMA!$F22="",CRONOGRAMA!$G22=""),0,IF(AND(N$10&gt;=CRONOGRAMA!$F22-6,N$10&lt;=CRONOGRAMA!$G22),$C21/MAX(1,ROUNDUP((CRONOGRAMA!$G22-CRONOGRAMA!$F22+1)/7,0)),0))</f>
        <v/>
      </c>
      <c r="O21" s="306">
        <f>IF(OR(CRONOGRAMA!$F22="",CRONOGRAMA!$G22=""),0,IF(AND(O$10&gt;=CRONOGRAMA!$F22-6,O$10&lt;=CRONOGRAMA!$G22),$C21/MAX(1,ROUNDUP((CRONOGRAMA!$G22-CRONOGRAMA!$F22+1)/7,0)),0))</f>
        <v/>
      </c>
      <c r="P21" s="306">
        <f>IF(OR(CRONOGRAMA!$F22="",CRONOGRAMA!$G22=""),0,IF(AND(P$10&gt;=CRONOGRAMA!$F22-6,P$10&lt;=CRONOGRAMA!$G22),$C21/MAX(1,ROUNDUP((CRONOGRAMA!$G22-CRONOGRAMA!$F22+1)/7,0)),0))</f>
        <v/>
      </c>
      <c r="Q21" s="306">
        <f>IF(OR(CRONOGRAMA!$F22="",CRONOGRAMA!$G22=""),0,IF(AND(Q$10&gt;=CRONOGRAMA!$F22-6,Q$10&lt;=CRONOGRAMA!$G22),$C21/MAX(1,ROUNDUP((CRONOGRAMA!$G22-CRONOGRAMA!$F22+1)/7,0)),0))</f>
        <v/>
      </c>
      <c r="R21" s="306">
        <f>IF(OR(CRONOGRAMA!$F22="",CRONOGRAMA!$G22=""),0,IF(AND(R$10&gt;=CRONOGRAMA!$F22-6,R$10&lt;=CRONOGRAMA!$G22),$C21/MAX(1,ROUNDUP((CRONOGRAMA!$G22-CRONOGRAMA!$F22+1)/7,0)),0))</f>
        <v/>
      </c>
      <c r="S21" s="306">
        <f>IF(OR(CRONOGRAMA!$F22="",CRONOGRAMA!$G22=""),0,IF(AND(S$10&gt;=CRONOGRAMA!$F22-6,S$10&lt;=CRONOGRAMA!$G22),$C21/MAX(1,ROUNDUP((CRONOGRAMA!$G22-CRONOGRAMA!$F22+1)/7,0)),0))</f>
        <v/>
      </c>
      <c r="T21" s="306">
        <f>IF(OR(CRONOGRAMA!$F22="",CRONOGRAMA!$G22=""),0,IF(AND(T$10&gt;=CRONOGRAMA!$F22-6,T$10&lt;=CRONOGRAMA!$G22),$C21/MAX(1,ROUNDUP((CRONOGRAMA!$G22-CRONOGRAMA!$F22+1)/7,0)),0))</f>
        <v/>
      </c>
      <c r="U21" s="306">
        <f>IF(OR(CRONOGRAMA!$F22="",CRONOGRAMA!$G22=""),0,IF(AND(U$10&gt;=CRONOGRAMA!$F22-6,U$10&lt;=CRONOGRAMA!$G22),$C21/MAX(1,ROUNDUP((CRONOGRAMA!$G22-CRONOGRAMA!$F22+1)/7,0)),0))</f>
        <v/>
      </c>
      <c r="V21" s="306">
        <f>IF(OR(CRONOGRAMA!$F22="",CRONOGRAMA!$G22=""),0,IF(AND(V$10&gt;=CRONOGRAMA!$F22-6,V$10&lt;=CRONOGRAMA!$G22),$C21/MAX(1,ROUNDUP((CRONOGRAMA!$G22-CRONOGRAMA!$F22+1)/7,0)),0))</f>
        <v/>
      </c>
      <c r="W21" s="306">
        <f>IF(OR(CRONOGRAMA!$F22="",CRONOGRAMA!$G22=""),0,IF(AND(W$10&gt;=CRONOGRAMA!$F22-6,W$10&lt;=CRONOGRAMA!$G22),$C21/MAX(1,ROUNDUP((CRONOGRAMA!$G22-CRONOGRAMA!$F22+1)/7,0)),0))</f>
        <v/>
      </c>
      <c r="X21" s="306">
        <f>IF(OR(CRONOGRAMA!$F22="",CRONOGRAMA!$G22=""),0,IF(AND(X$10&gt;=CRONOGRAMA!$F22-6,X$10&lt;=CRONOGRAMA!$G22),$C21/MAX(1,ROUNDUP((CRONOGRAMA!$G22-CRONOGRAMA!$F22+1)/7,0)),0))</f>
        <v/>
      </c>
      <c r="Y21" s="306">
        <f>IF(OR(CRONOGRAMA!$F22="",CRONOGRAMA!$G22=""),0,IF(AND(Y$10&gt;=CRONOGRAMA!$F22-6,Y$10&lt;=CRONOGRAMA!$G22),$C21/MAX(1,ROUNDUP((CRONOGRAMA!$G22-CRONOGRAMA!$F22+1)/7,0)),0))</f>
        <v/>
      </c>
      <c r="Z21" s="306">
        <f>IF(OR(CRONOGRAMA!$F22="",CRONOGRAMA!$G22=""),0,IF(AND(Z$10&gt;=CRONOGRAMA!$F22-6,Z$10&lt;=CRONOGRAMA!$G22),$C21/MAX(1,ROUNDUP((CRONOGRAMA!$G22-CRONOGRAMA!$F22+1)/7,0)),0))</f>
        <v/>
      </c>
      <c r="AA21" s="306">
        <f>IF(OR(CRONOGRAMA!$F22="",CRONOGRAMA!$G22=""),0,IF(AND(AA$10&gt;=CRONOGRAMA!$F22-6,AA$10&lt;=CRONOGRAMA!$G22),$C21/MAX(1,ROUNDUP((CRONOGRAMA!$G22-CRONOGRAMA!$F22+1)/7,0)),0))</f>
        <v/>
      </c>
      <c r="AB21" s="306">
        <f>IF(OR(CRONOGRAMA!$F22="",CRONOGRAMA!$G22=""),0,IF(AND(AB$10&gt;=CRONOGRAMA!$F22-6,AB$10&lt;=CRONOGRAMA!$G22),$C21/MAX(1,ROUNDUP((CRONOGRAMA!$G22-CRONOGRAMA!$F22+1)/7,0)),0))</f>
        <v/>
      </c>
      <c r="AC21" s="306">
        <f>IF(OR(CRONOGRAMA!$F22="",CRONOGRAMA!$G22=""),0,IF(AND(AC$10&gt;=CRONOGRAMA!$F22-6,AC$10&lt;=CRONOGRAMA!$G22),$C21/MAX(1,ROUNDUP((CRONOGRAMA!$G22-CRONOGRAMA!$F22+1)/7,0)),0))</f>
        <v/>
      </c>
      <c r="AD21" s="306">
        <f>IF(OR(CRONOGRAMA!$F22="",CRONOGRAMA!$G22=""),0,IF(AND(AD$10&gt;=CRONOGRAMA!$F22-6,AD$10&lt;=CRONOGRAMA!$G22),$C21/MAX(1,ROUNDUP((CRONOGRAMA!$G22-CRONOGRAMA!$F22+1)/7,0)),0))</f>
        <v/>
      </c>
      <c r="AE21" s="218" t="n"/>
      <c r="AF21" s="33" t="n"/>
      <c r="AG21" s="218" t="n"/>
      <c r="AH21" s="218" t="n"/>
    </row>
    <row r="22" ht="15.75" customHeight="1" s="371">
      <c r="A22" s="169">
        <f>CRONOGRAMA!A23</f>
        <v/>
      </c>
      <c r="B22" s="66">
        <f>CRONOGRAMA!D23</f>
        <v/>
      </c>
      <c r="C22" s="44">
        <f>CRONOGRAMA!E23</f>
        <v/>
      </c>
      <c r="D22" s="306">
        <f>IF(OR(CRONOGRAMA!$F23="",CRONOGRAMA!$G23=""),0,IF(AND(D$10&gt;=CRONOGRAMA!$F23-6,D$10&lt;=CRONOGRAMA!$G23),$C22/MAX(1,ROUNDUP((CRONOGRAMA!$G23-CRONOGRAMA!$F23+1)/7,0)),0))</f>
        <v/>
      </c>
      <c r="E22" s="306">
        <f>IF(OR(CRONOGRAMA!$F23="",CRONOGRAMA!$G23=""),0,IF(AND(E$10&gt;=CRONOGRAMA!$F23-6,E$10&lt;=CRONOGRAMA!$G23),$C22/MAX(1,ROUNDUP((CRONOGRAMA!$G23-CRONOGRAMA!$F23+1)/7,0)),0))</f>
        <v/>
      </c>
      <c r="F22" s="306">
        <f>IF(OR(CRONOGRAMA!$F23="",CRONOGRAMA!$G23=""),0,IF(AND(F$10&gt;=CRONOGRAMA!$F23-6,F$10&lt;=CRONOGRAMA!$G23),$C22/MAX(1,ROUNDUP((CRONOGRAMA!$G23-CRONOGRAMA!$F23+1)/7,0)),0))</f>
        <v/>
      </c>
      <c r="G22" s="306">
        <f>IF(OR(CRONOGRAMA!$F23="",CRONOGRAMA!$G23=""),0,IF(AND(G$10&gt;=CRONOGRAMA!$F23-6,G$10&lt;=CRONOGRAMA!$G23),$C22/MAX(1,ROUNDUP((CRONOGRAMA!$G23-CRONOGRAMA!$F23+1)/7,0)),0))</f>
        <v/>
      </c>
      <c r="H22" s="306">
        <f>IF(OR(CRONOGRAMA!$F23="",CRONOGRAMA!$G23=""),0,IF(AND(H$10&gt;=CRONOGRAMA!$F23-6,H$10&lt;=CRONOGRAMA!$G23),$C22/MAX(1,ROUNDUP((CRONOGRAMA!$G23-CRONOGRAMA!$F23+1)/7,0)),0))</f>
        <v/>
      </c>
      <c r="I22" s="306">
        <f>IF(OR(CRONOGRAMA!$F23="",CRONOGRAMA!$G23=""),0,IF(AND(I$10&gt;=CRONOGRAMA!$F23-6,I$10&lt;=CRONOGRAMA!$G23),$C22/MAX(1,ROUNDUP((CRONOGRAMA!$G23-CRONOGRAMA!$F23+1)/7,0)),0))</f>
        <v/>
      </c>
      <c r="J22" s="306">
        <f>IF(OR(CRONOGRAMA!$F23="",CRONOGRAMA!$G23=""),0,IF(AND(J$10&gt;=CRONOGRAMA!$F23-6,J$10&lt;=CRONOGRAMA!$G23),$C22/MAX(1,ROUNDUP((CRONOGRAMA!$G23-CRONOGRAMA!$F23+1)/7,0)),0))</f>
        <v/>
      </c>
      <c r="K22" s="306">
        <f>IF(OR(CRONOGRAMA!$F23="",CRONOGRAMA!$G23=""),0,IF(AND(K$10&gt;=CRONOGRAMA!$F23-6,K$10&lt;=CRONOGRAMA!$G23),$C22/MAX(1,ROUNDUP((CRONOGRAMA!$G23-CRONOGRAMA!$F23+1)/7,0)),0))</f>
        <v/>
      </c>
      <c r="L22" s="306">
        <f>IF(OR(CRONOGRAMA!$F23="",CRONOGRAMA!$G23=""),0,IF(AND(L$10&gt;=CRONOGRAMA!$F23-6,L$10&lt;=CRONOGRAMA!$G23),$C22/MAX(1,ROUNDUP((CRONOGRAMA!$G23-CRONOGRAMA!$F23+1)/7,0)),0))</f>
        <v/>
      </c>
      <c r="M22" s="306">
        <f>IF(OR(CRONOGRAMA!$F23="",CRONOGRAMA!$G23=""),0,IF(AND(M$10&gt;=CRONOGRAMA!$F23-6,M$10&lt;=CRONOGRAMA!$G23),$C22/MAX(1,ROUNDUP((CRONOGRAMA!$G23-CRONOGRAMA!$F23+1)/7,0)),0))</f>
        <v/>
      </c>
      <c r="N22" s="306">
        <f>IF(OR(CRONOGRAMA!$F23="",CRONOGRAMA!$G23=""),0,IF(AND(N$10&gt;=CRONOGRAMA!$F23-6,N$10&lt;=CRONOGRAMA!$G23),$C22/MAX(1,ROUNDUP((CRONOGRAMA!$G23-CRONOGRAMA!$F23+1)/7,0)),0))</f>
        <v/>
      </c>
      <c r="O22" s="306">
        <f>IF(OR(CRONOGRAMA!$F23="",CRONOGRAMA!$G23=""),0,IF(AND(O$10&gt;=CRONOGRAMA!$F23-6,O$10&lt;=CRONOGRAMA!$G23),$C22/MAX(1,ROUNDUP((CRONOGRAMA!$G23-CRONOGRAMA!$F23+1)/7,0)),0))</f>
        <v/>
      </c>
      <c r="P22" s="306">
        <f>IF(OR(CRONOGRAMA!$F23="",CRONOGRAMA!$G23=""),0,IF(AND(P$10&gt;=CRONOGRAMA!$F23-6,P$10&lt;=CRONOGRAMA!$G23),$C22/MAX(1,ROUNDUP((CRONOGRAMA!$G23-CRONOGRAMA!$F23+1)/7,0)),0))</f>
        <v/>
      </c>
      <c r="Q22" s="306">
        <f>IF(OR(CRONOGRAMA!$F23="",CRONOGRAMA!$G23=""),0,IF(AND(Q$10&gt;=CRONOGRAMA!$F23-6,Q$10&lt;=CRONOGRAMA!$G23),$C22/MAX(1,ROUNDUP((CRONOGRAMA!$G23-CRONOGRAMA!$F23+1)/7,0)),0))</f>
        <v/>
      </c>
      <c r="R22" s="306">
        <f>IF(OR(CRONOGRAMA!$F23="",CRONOGRAMA!$G23=""),0,IF(AND(R$10&gt;=CRONOGRAMA!$F23-6,R$10&lt;=CRONOGRAMA!$G23),$C22/MAX(1,ROUNDUP((CRONOGRAMA!$G23-CRONOGRAMA!$F23+1)/7,0)),0))</f>
        <v/>
      </c>
      <c r="S22" s="306">
        <f>IF(OR(CRONOGRAMA!$F23="",CRONOGRAMA!$G23=""),0,IF(AND(S$10&gt;=CRONOGRAMA!$F23-6,S$10&lt;=CRONOGRAMA!$G23),$C22/MAX(1,ROUNDUP((CRONOGRAMA!$G23-CRONOGRAMA!$F23+1)/7,0)),0))</f>
        <v/>
      </c>
      <c r="T22" s="306">
        <f>IF(OR(CRONOGRAMA!$F23="",CRONOGRAMA!$G23=""),0,IF(AND(T$10&gt;=CRONOGRAMA!$F23-6,T$10&lt;=CRONOGRAMA!$G23),$C22/MAX(1,ROUNDUP((CRONOGRAMA!$G23-CRONOGRAMA!$F23+1)/7,0)),0))</f>
        <v/>
      </c>
      <c r="U22" s="306">
        <f>IF(OR(CRONOGRAMA!$F23="",CRONOGRAMA!$G23=""),0,IF(AND(U$10&gt;=CRONOGRAMA!$F23-6,U$10&lt;=CRONOGRAMA!$G23),$C22/MAX(1,ROUNDUP((CRONOGRAMA!$G23-CRONOGRAMA!$F23+1)/7,0)),0))</f>
        <v/>
      </c>
      <c r="V22" s="306">
        <f>IF(OR(CRONOGRAMA!$F23="",CRONOGRAMA!$G23=""),0,IF(AND(V$10&gt;=CRONOGRAMA!$F23-6,V$10&lt;=CRONOGRAMA!$G23),$C22/MAX(1,ROUNDUP((CRONOGRAMA!$G23-CRONOGRAMA!$F23+1)/7,0)),0))</f>
        <v/>
      </c>
      <c r="W22" s="306">
        <f>IF(OR(CRONOGRAMA!$F23="",CRONOGRAMA!$G23=""),0,IF(AND(W$10&gt;=CRONOGRAMA!$F23-6,W$10&lt;=CRONOGRAMA!$G23),$C22/MAX(1,ROUNDUP((CRONOGRAMA!$G23-CRONOGRAMA!$F23+1)/7,0)),0))</f>
        <v/>
      </c>
      <c r="X22" s="306">
        <f>IF(OR(CRONOGRAMA!$F23="",CRONOGRAMA!$G23=""),0,IF(AND(X$10&gt;=CRONOGRAMA!$F23-6,X$10&lt;=CRONOGRAMA!$G23),$C22/MAX(1,ROUNDUP((CRONOGRAMA!$G23-CRONOGRAMA!$F23+1)/7,0)),0))</f>
        <v/>
      </c>
      <c r="Y22" s="306">
        <f>IF(OR(CRONOGRAMA!$F23="",CRONOGRAMA!$G23=""),0,IF(AND(Y$10&gt;=CRONOGRAMA!$F23-6,Y$10&lt;=CRONOGRAMA!$G23),$C22/MAX(1,ROUNDUP((CRONOGRAMA!$G23-CRONOGRAMA!$F23+1)/7,0)),0))</f>
        <v/>
      </c>
      <c r="Z22" s="306">
        <f>IF(OR(CRONOGRAMA!$F23="",CRONOGRAMA!$G23=""),0,IF(AND(Z$10&gt;=CRONOGRAMA!$F23-6,Z$10&lt;=CRONOGRAMA!$G23),$C22/MAX(1,ROUNDUP((CRONOGRAMA!$G23-CRONOGRAMA!$F23+1)/7,0)),0))</f>
        <v/>
      </c>
      <c r="AA22" s="306">
        <f>IF(OR(CRONOGRAMA!$F23="",CRONOGRAMA!$G23=""),0,IF(AND(AA$10&gt;=CRONOGRAMA!$F23-6,AA$10&lt;=CRONOGRAMA!$G23),$C22/MAX(1,ROUNDUP((CRONOGRAMA!$G23-CRONOGRAMA!$F23+1)/7,0)),0))</f>
        <v/>
      </c>
      <c r="AB22" s="306">
        <f>IF(OR(CRONOGRAMA!$F23="",CRONOGRAMA!$G23=""),0,IF(AND(AB$10&gt;=CRONOGRAMA!$F23-6,AB$10&lt;=CRONOGRAMA!$G23),$C22/MAX(1,ROUNDUP((CRONOGRAMA!$G23-CRONOGRAMA!$F23+1)/7,0)),0))</f>
        <v/>
      </c>
      <c r="AC22" s="306">
        <f>IF(OR(CRONOGRAMA!$F23="",CRONOGRAMA!$G23=""),0,IF(AND(AC$10&gt;=CRONOGRAMA!$F23-6,AC$10&lt;=CRONOGRAMA!$G23),$C22/MAX(1,ROUNDUP((CRONOGRAMA!$G23-CRONOGRAMA!$F23+1)/7,0)),0))</f>
        <v/>
      </c>
      <c r="AD22" s="306">
        <f>IF(OR(CRONOGRAMA!$F23="",CRONOGRAMA!$G23=""),0,IF(AND(AD$10&gt;=CRONOGRAMA!$F23-6,AD$10&lt;=CRONOGRAMA!$G23),$C22/MAX(1,ROUNDUP((CRONOGRAMA!$G23-CRONOGRAMA!$F23+1)/7,0)),0))</f>
        <v/>
      </c>
      <c r="AE22" s="218" t="n"/>
      <c r="AF22" s="31" t="n"/>
      <c r="AG22" s="218" t="n"/>
      <c r="AH22" s="218" t="n"/>
    </row>
    <row r="23" ht="15.75" customHeight="1" s="371">
      <c r="A23" s="169">
        <f>CRONOGRAMA!A24</f>
        <v/>
      </c>
      <c r="B23" s="66">
        <f>CRONOGRAMA!D24</f>
        <v/>
      </c>
      <c r="C23" s="44">
        <f>CRONOGRAMA!E24</f>
        <v/>
      </c>
      <c r="D23" s="306">
        <f>IF(OR(CRONOGRAMA!$F24="",CRONOGRAMA!$G24=""),0,IF(AND(D$10&gt;=CRONOGRAMA!$F24-6,D$10&lt;=CRONOGRAMA!$G24),$C23/MAX(1,ROUNDUP((CRONOGRAMA!$G24-CRONOGRAMA!$F24+1)/7,0)),0))</f>
        <v/>
      </c>
      <c r="E23" s="306">
        <f>IF(OR(CRONOGRAMA!$F24="",CRONOGRAMA!$G24=""),0,IF(AND(E$10&gt;=CRONOGRAMA!$F24-6,E$10&lt;=CRONOGRAMA!$G24),$C23/MAX(1,ROUNDUP((CRONOGRAMA!$G24-CRONOGRAMA!$F24+1)/7,0)),0))</f>
        <v/>
      </c>
      <c r="F23" s="306">
        <f>IF(OR(CRONOGRAMA!$F24="",CRONOGRAMA!$G24=""),0,IF(AND(F$10&gt;=CRONOGRAMA!$F24-6,F$10&lt;=CRONOGRAMA!$G24),$C23/MAX(1,ROUNDUP((CRONOGRAMA!$G24-CRONOGRAMA!$F24+1)/7,0)),0))</f>
        <v/>
      </c>
      <c r="G23" s="306">
        <f>IF(OR(CRONOGRAMA!$F24="",CRONOGRAMA!$G24=""),0,IF(AND(G$10&gt;=CRONOGRAMA!$F24-6,G$10&lt;=CRONOGRAMA!$G24),$C23/MAX(1,ROUNDUP((CRONOGRAMA!$G24-CRONOGRAMA!$F24+1)/7,0)),0))</f>
        <v/>
      </c>
      <c r="H23" s="306">
        <f>IF(OR(CRONOGRAMA!$F24="",CRONOGRAMA!$G24=""),0,IF(AND(H$10&gt;=CRONOGRAMA!$F24-6,H$10&lt;=CRONOGRAMA!$G24),$C23/MAX(1,ROUNDUP((CRONOGRAMA!$G24-CRONOGRAMA!$F24+1)/7,0)),0))</f>
        <v/>
      </c>
      <c r="I23" s="306">
        <f>IF(OR(CRONOGRAMA!$F24="",CRONOGRAMA!$G24=""),0,IF(AND(I$10&gt;=CRONOGRAMA!$F24-6,I$10&lt;=CRONOGRAMA!$G24),$C23/MAX(1,ROUNDUP((CRONOGRAMA!$G24-CRONOGRAMA!$F24+1)/7,0)),0))</f>
        <v/>
      </c>
      <c r="J23" s="306">
        <f>IF(OR(CRONOGRAMA!$F24="",CRONOGRAMA!$G24=""),0,IF(AND(J$10&gt;=CRONOGRAMA!$F24-6,J$10&lt;=CRONOGRAMA!$G24),$C23/MAX(1,ROUNDUP((CRONOGRAMA!$G24-CRONOGRAMA!$F24+1)/7,0)),0))</f>
        <v/>
      </c>
      <c r="K23" s="306">
        <f>IF(OR(CRONOGRAMA!$F24="",CRONOGRAMA!$G24=""),0,IF(AND(K$10&gt;=CRONOGRAMA!$F24-6,K$10&lt;=CRONOGRAMA!$G24),$C23/MAX(1,ROUNDUP((CRONOGRAMA!$G24-CRONOGRAMA!$F24+1)/7,0)),0))</f>
        <v/>
      </c>
      <c r="L23" s="306">
        <f>IF(OR(CRONOGRAMA!$F24="",CRONOGRAMA!$G24=""),0,IF(AND(L$10&gt;=CRONOGRAMA!$F24-6,L$10&lt;=CRONOGRAMA!$G24),$C23/MAX(1,ROUNDUP((CRONOGRAMA!$G24-CRONOGRAMA!$F24+1)/7,0)),0))</f>
        <v/>
      </c>
      <c r="M23" s="306">
        <f>IF(OR(CRONOGRAMA!$F24="",CRONOGRAMA!$G24=""),0,IF(AND(M$10&gt;=CRONOGRAMA!$F24-6,M$10&lt;=CRONOGRAMA!$G24),$C23/MAX(1,ROUNDUP((CRONOGRAMA!$G24-CRONOGRAMA!$F24+1)/7,0)),0))</f>
        <v/>
      </c>
      <c r="N23" s="306">
        <f>IF(OR(CRONOGRAMA!$F24="",CRONOGRAMA!$G24=""),0,IF(AND(N$10&gt;=CRONOGRAMA!$F24-6,N$10&lt;=CRONOGRAMA!$G24),$C23/MAX(1,ROUNDUP((CRONOGRAMA!$G24-CRONOGRAMA!$F24+1)/7,0)),0))</f>
        <v/>
      </c>
      <c r="O23" s="306">
        <f>IF(OR(CRONOGRAMA!$F24="",CRONOGRAMA!$G24=""),0,IF(AND(O$10&gt;=CRONOGRAMA!$F24-6,O$10&lt;=CRONOGRAMA!$G24),$C23/MAX(1,ROUNDUP((CRONOGRAMA!$G24-CRONOGRAMA!$F24+1)/7,0)),0))</f>
        <v/>
      </c>
      <c r="P23" s="306">
        <f>IF(OR(CRONOGRAMA!$F24="",CRONOGRAMA!$G24=""),0,IF(AND(P$10&gt;=CRONOGRAMA!$F24-6,P$10&lt;=CRONOGRAMA!$G24),$C23/MAX(1,ROUNDUP((CRONOGRAMA!$G24-CRONOGRAMA!$F24+1)/7,0)),0))</f>
        <v/>
      </c>
      <c r="Q23" s="306">
        <f>IF(OR(CRONOGRAMA!$F24="",CRONOGRAMA!$G24=""),0,IF(AND(Q$10&gt;=CRONOGRAMA!$F24-6,Q$10&lt;=CRONOGRAMA!$G24),$C23/MAX(1,ROUNDUP((CRONOGRAMA!$G24-CRONOGRAMA!$F24+1)/7,0)),0))</f>
        <v/>
      </c>
      <c r="R23" s="306">
        <f>IF(OR(CRONOGRAMA!$F24="",CRONOGRAMA!$G24=""),0,IF(AND(R$10&gt;=CRONOGRAMA!$F24-6,R$10&lt;=CRONOGRAMA!$G24),$C23/MAX(1,ROUNDUP((CRONOGRAMA!$G24-CRONOGRAMA!$F24+1)/7,0)),0))</f>
        <v/>
      </c>
      <c r="S23" s="306">
        <f>IF(OR(CRONOGRAMA!$F24="",CRONOGRAMA!$G24=""),0,IF(AND(S$10&gt;=CRONOGRAMA!$F24-6,S$10&lt;=CRONOGRAMA!$G24),$C23/MAX(1,ROUNDUP((CRONOGRAMA!$G24-CRONOGRAMA!$F24+1)/7,0)),0))</f>
        <v/>
      </c>
      <c r="T23" s="306">
        <f>IF(OR(CRONOGRAMA!$F24="",CRONOGRAMA!$G24=""),0,IF(AND(T$10&gt;=CRONOGRAMA!$F24-6,T$10&lt;=CRONOGRAMA!$G24),$C23/MAX(1,ROUNDUP((CRONOGRAMA!$G24-CRONOGRAMA!$F24+1)/7,0)),0))</f>
        <v/>
      </c>
      <c r="U23" s="306">
        <f>IF(OR(CRONOGRAMA!$F24="",CRONOGRAMA!$G24=""),0,IF(AND(U$10&gt;=CRONOGRAMA!$F24-6,U$10&lt;=CRONOGRAMA!$G24),$C23/MAX(1,ROUNDUP((CRONOGRAMA!$G24-CRONOGRAMA!$F24+1)/7,0)),0))</f>
        <v/>
      </c>
      <c r="V23" s="306">
        <f>IF(OR(CRONOGRAMA!$F24="",CRONOGRAMA!$G24=""),0,IF(AND(V$10&gt;=CRONOGRAMA!$F24-6,V$10&lt;=CRONOGRAMA!$G24),$C23/MAX(1,ROUNDUP((CRONOGRAMA!$G24-CRONOGRAMA!$F24+1)/7,0)),0))</f>
        <v/>
      </c>
      <c r="W23" s="306">
        <f>IF(OR(CRONOGRAMA!$F24="",CRONOGRAMA!$G24=""),0,IF(AND(W$10&gt;=CRONOGRAMA!$F24-6,W$10&lt;=CRONOGRAMA!$G24),$C23/MAX(1,ROUNDUP((CRONOGRAMA!$G24-CRONOGRAMA!$F24+1)/7,0)),0))</f>
        <v/>
      </c>
      <c r="X23" s="306">
        <f>IF(OR(CRONOGRAMA!$F24="",CRONOGRAMA!$G24=""),0,IF(AND(X$10&gt;=CRONOGRAMA!$F24-6,X$10&lt;=CRONOGRAMA!$G24),$C23/MAX(1,ROUNDUP((CRONOGRAMA!$G24-CRONOGRAMA!$F24+1)/7,0)),0))</f>
        <v/>
      </c>
      <c r="Y23" s="306">
        <f>IF(OR(CRONOGRAMA!$F24="",CRONOGRAMA!$G24=""),0,IF(AND(Y$10&gt;=CRONOGRAMA!$F24-6,Y$10&lt;=CRONOGRAMA!$G24),$C23/MAX(1,ROUNDUP((CRONOGRAMA!$G24-CRONOGRAMA!$F24+1)/7,0)),0))</f>
        <v/>
      </c>
      <c r="Z23" s="306">
        <f>IF(OR(CRONOGRAMA!$F24="",CRONOGRAMA!$G24=""),0,IF(AND(Z$10&gt;=CRONOGRAMA!$F24-6,Z$10&lt;=CRONOGRAMA!$G24),$C23/MAX(1,ROUNDUP((CRONOGRAMA!$G24-CRONOGRAMA!$F24+1)/7,0)),0))</f>
        <v/>
      </c>
      <c r="AA23" s="306">
        <f>IF(OR(CRONOGRAMA!$F24="",CRONOGRAMA!$G24=""),0,IF(AND(AA$10&gt;=CRONOGRAMA!$F24-6,AA$10&lt;=CRONOGRAMA!$G24),$C23/MAX(1,ROUNDUP((CRONOGRAMA!$G24-CRONOGRAMA!$F24+1)/7,0)),0))</f>
        <v/>
      </c>
      <c r="AB23" s="306">
        <f>IF(OR(CRONOGRAMA!$F24="",CRONOGRAMA!$G24=""),0,IF(AND(AB$10&gt;=CRONOGRAMA!$F24-6,AB$10&lt;=CRONOGRAMA!$G24),$C23/MAX(1,ROUNDUP((CRONOGRAMA!$G24-CRONOGRAMA!$F24+1)/7,0)),0))</f>
        <v/>
      </c>
      <c r="AC23" s="306">
        <f>IF(OR(CRONOGRAMA!$F24="",CRONOGRAMA!$G24=""),0,IF(AND(AC$10&gt;=CRONOGRAMA!$F24-6,AC$10&lt;=CRONOGRAMA!$G24),$C23/MAX(1,ROUNDUP((CRONOGRAMA!$G24-CRONOGRAMA!$F24+1)/7,0)),0))</f>
        <v/>
      </c>
      <c r="AD23" s="306">
        <f>IF(OR(CRONOGRAMA!$F24="",CRONOGRAMA!$G24=""),0,IF(AND(AD$10&gt;=CRONOGRAMA!$F24-6,AD$10&lt;=CRONOGRAMA!$G24),$C23/MAX(1,ROUNDUP((CRONOGRAMA!$G24-CRONOGRAMA!$F24+1)/7,0)),0))</f>
        <v/>
      </c>
      <c r="AE23" s="218" t="n"/>
      <c r="AF23" s="33" t="n"/>
      <c r="AG23" s="218" t="n"/>
      <c r="AH23" s="218" t="n"/>
    </row>
    <row r="24" ht="15.75" customHeight="1" s="371">
      <c r="A24" s="169">
        <f>CRONOGRAMA!A25</f>
        <v/>
      </c>
      <c r="B24" s="66">
        <f>CRONOGRAMA!D25</f>
        <v/>
      </c>
      <c r="C24" s="44">
        <f>CRONOGRAMA!E25</f>
        <v/>
      </c>
      <c r="D24" s="306">
        <f>IF(OR(CRONOGRAMA!$F25="",CRONOGRAMA!$G25=""),0,IF(AND(D$10&gt;=CRONOGRAMA!$F25-6,D$10&lt;=CRONOGRAMA!$G25),$C24/MAX(1,ROUNDUP((CRONOGRAMA!$G25-CRONOGRAMA!$F25+1)/7,0)),0))</f>
        <v/>
      </c>
      <c r="E24" s="306">
        <f>IF(OR(CRONOGRAMA!$F25="",CRONOGRAMA!$G25=""),0,IF(AND(E$10&gt;=CRONOGRAMA!$F25-6,E$10&lt;=CRONOGRAMA!$G25),$C24/MAX(1,ROUNDUP((CRONOGRAMA!$G25-CRONOGRAMA!$F25+1)/7,0)),0))</f>
        <v/>
      </c>
      <c r="F24" s="306">
        <f>IF(OR(CRONOGRAMA!$F25="",CRONOGRAMA!$G25=""),0,IF(AND(F$10&gt;=CRONOGRAMA!$F25-6,F$10&lt;=CRONOGRAMA!$G25),$C24/MAX(1,ROUNDUP((CRONOGRAMA!$G25-CRONOGRAMA!$F25+1)/7,0)),0))</f>
        <v/>
      </c>
      <c r="G24" s="306">
        <f>IF(OR(CRONOGRAMA!$F25="",CRONOGRAMA!$G25=""),0,IF(AND(G$10&gt;=CRONOGRAMA!$F25-6,G$10&lt;=CRONOGRAMA!$G25),$C24/MAX(1,ROUNDUP((CRONOGRAMA!$G25-CRONOGRAMA!$F25+1)/7,0)),0))</f>
        <v/>
      </c>
      <c r="H24" s="306">
        <f>IF(OR(CRONOGRAMA!$F25="",CRONOGRAMA!$G25=""),0,IF(AND(H$10&gt;=CRONOGRAMA!$F25-6,H$10&lt;=CRONOGRAMA!$G25),$C24/MAX(1,ROUNDUP((CRONOGRAMA!$G25-CRONOGRAMA!$F25+1)/7,0)),0))</f>
        <v/>
      </c>
      <c r="I24" s="306">
        <f>IF(OR(CRONOGRAMA!$F25="",CRONOGRAMA!$G25=""),0,IF(AND(I$10&gt;=CRONOGRAMA!$F25-6,I$10&lt;=CRONOGRAMA!$G25),$C24/MAX(1,ROUNDUP((CRONOGRAMA!$G25-CRONOGRAMA!$F25+1)/7,0)),0))</f>
        <v/>
      </c>
      <c r="J24" s="306">
        <f>IF(OR(CRONOGRAMA!$F25="",CRONOGRAMA!$G25=""),0,IF(AND(J$10&gt;=CRONOGRAMA!$F25-6,J$10&lt;=CRONOGRAMA!$G25),$C24/MAX(1,ROUNDUP((CRONOGRAMA!$G25-CRONOGRAMA!$F25+1)/7,0)),0))</f>
        <v/>
      </c>
      <c r="K24" s="306">
        <f>IF(OR(CRONOGRAMA!$F25="",CRONOGRAMA!$G25=""),0,IF(AND(K$10&gt;=CRONOGRAMA!$F25-6,K$10&lt;=CRONOGRAMA!$G25),$C24/MAX(1,ROUNDUP((CRONOGRAMA!$G25-CRONOGRAMA!$F25+1)/7,0)),0))</f>
        <v/>
      </c>
      <c r="L24" s="306">
        <f>IF(OR(CRONOGRAMA!$F25="",CRONOGRAMA!$G25=""),0,IF(AND(L$10&gt;=CRONOGRAMA!$F25-6,L$10&lt;=CRONOGRAMA!$G25),$C24/MAX(1,ROUNDUP((CRONOGRAMA!$G25-CRONOGRAMA!$F25+1)/7,0)),0))</f>
        <v/>
      </c>
      <c r="M24" s="306">
        <f>IF(OR(CRONOGRAMA!$F25="",CRONOGRAMA!$G25=""),0,IF(AND(M$10&gt;=CRONOGRAMA!$F25-6,M$10&lt;=CRONOGRAMA!$G25),$C24/MAX(1,ROUNDUP((CRONOGRAMA!$G25-CRONOGRAMA!$F25+1)/7,0)),0))</f>
        <v/>
      </c>
      <c r="N24" s="306">
        <f>IF(OR(CRONOGRAMA!$F25="",CRONOGRAMA!$G25=""),0,IF(AND(N$10&gt;=CRONOGRAMA!$F25-6,N$10&lt;=CRONOGRAMA!$G25),$C24/MAX(1,ROUNDUP((CRONOGRAMA!$G25-CRONOGRAMA!$F25+1)/7,0)),0))</f>
        <v/>
      </c>
      <c r="O24" s="306">
        <f>IF(OR(CRONOGRAMA!$F25="",CRONOGRAMA!$G25=""),0,IF(AND(O$10&gt;=CRONOGRAMA!$F25-6,O$10&lt;=CRONOGRAMA!$G25),$C24/MAX(1,ROUNDUP((CRONOGRAMA!$G25-CRONOGRAMA!$F25+1)/7,0)),0))</f>
        <v/>
      </c>
      <c r="P24" s="306">
        <f>IF(OR(CRONOGRAMA!$F25="",CRONOGRAMA!$G25=""),0,IF(AND(P$10&gt;=CRONOGRAMA!$F25-6,P$10&lt;=CRONOGRAMA!$G25),$C24/MAX(1,ROUNDUP((CRONOGRAMA!$G25-CRONOGRAMA!$F25+1)/7,0)),0))</f>
        <v/>
      </c>
      <c r="Q24" s="306">
        <f>IF(OR(CRONOGRAMA!$F25="",CRONOGRAMA!$G25=""),0,IF(AND(Q$10&gt;=CRONOGRAMA!$F25-6,Q$10&lt;=CRONOGRAMA!$G25),$C24/MAX(1,ROUNDUP((CRONOGRAMA!$G25-CRONOGRAMA!$F25+1)/7,0)),0))</f>
        <v/>
      </c>
      <c r="R24" s="306">
        <f>IF(OR(CRONOGRAMA!$F25="",CRONOGRAMA!$G25=""),0,IF(AND(R$10&gt;=CRONOGRAMA!$F25-6,R$10&lt;=CRONOGRAMA!$G25),$C24/MAX(1,ROUNDUP((CRONOGRAMA!$G25-CRONOGRAMA!$F25+1)/7,0)),0))</f>
        <v/>
      </c>
      <c r="S24" s="306">
        <f>IF(OR(CRONOGRAMA!$F25="",CRONOGRAMA!$G25=""),0,IF(AND(S$10&gt;=CRONOGRAMA!$F25-6,S$10&lt;=CRONOGRAMA!$G25),$C24/MAX(1,ROUNDUP((CRONOGRAMA!$G25-CRONOGRAMA!$F25+1)/7,0)),0))</f>
        <v/>
      </c>
      <c r="T24" s="306">
        <f>IF(OR(CRONOGRAMA!$F25="",CRONOGRAMA!$G25=""),0,IF(AND(T$10&gt;=CRONOGRAMA!$F25-6,T$10&lt;=CRONOGRAMA!$G25),$C24/MAX(1,ROUNDUP((CRONOGRAMA!$G25-CRONOGRAMA!$F25+1)/7,0)),0))</f>
        <v/>
      </c>
      <c r="U24" s="306">
        <f>IF(OR(CRONOGRAMA!$F25="",CRONOGRAMA!$G25=""),0,IF(AND(U$10&gt;=CRONOGRAMA!$F25-6,U$10&lt;=CRONOGRAMA!$G25),$C24/MAX(1,ROUNDUP((CRONOGRAMA!$G25-CRONOGRAMA!$F25+1)/7,0)),0))</f>
        <v/>
      </c>
      <c r="V24" s="306">
        <f>IF(OR(CRONOGRAMA!$F25="",CRONOGRAMA!$G25=""),0,IF(AND(V$10&gt;=CRONOGRAMA!$F25-6,V$10&lt;=CRONOGRAMA!$G25),$C24/MAX(1,ROUNDUP((CRONOGRAMA!$G25-CRONOGRAMA!$F25+1)/7,0)),0))</f>
        <v/>
      </c>
      <c r="W24" s="306">
        <f>IF(OR(CRONOGRAMA!$F25="",CRONOGRAMA!$G25=""),0,IF(AND(W$10&gt;=CRONOGRAMA!$F25-6,W$10&lt;=CRONOGRAMA!$G25),$C24/MAX(1,ROUNDUP((CRONOGRAMA!$G25-CRONOGRAMA!$F25+1)/7,0)),0))</f>
        <v/>
      </c>
      <c r="X24" s="306">
        <f>IF(OR(CRONOGRAMA!$F25="",CRONOGRAMA!$G25=""),0,IF(AND(X$10&gt;=CRONOGRAMA!$F25-6,X$10&lt;=CRONOGRAMA!$G25),$C24/MAX(1,ROUNDUP((CRONOGRAMA!$G25-CRONOGRAMA!$F25+1)/7,0)),0))</f>
        <v/>
      </c>
      <c r="Y24" s="306">
        <f>IF(OR(CRONOGRAMA!$F25="",CRONOGRAMA!$G25=""),0,IF(AND(Y$10&gt;=CRONOGRAMA!$F25-6,Y$10&lt;=CRONOGRAMA!$G25),$C24/MAX(1,ROUNDUP((CRONOGRAMA!$G25-CRONOGRAMA!$F25+1)/7,0)),0))</f>
        <v/>
      </c>
      <c r="Z24" s="306">
        <f>IF(OR(CRONOGRAMA!$F25="",CRONOGRAMA!$G25=""),0,IF(AND(Z$10&gt;=CRONOGRAMA!$F25-6,Z$10&lt;=CRONOGRAMA!$G25),$C24/MAX(1,ROUNDUP((CRONOGRAMA!$G25-CRONOGRAMA!$F25+1)/7,0)),0))</f>
        <v/>
      </c>
      <c r="AA24" s="306">
        <f>IF(OR(CRONOGRAMA!$F25="",CRONOGRAMA!$G25=""),0,IF(AND(AA$10&gt;=CRONOGRAMA!$F25-6,AA$10&lt;=CRONOGRAMA!$G25),$C24/MAX(1,ROUNDUP((CRONOGRAMA!$G25-CRONOGRAMA!$F25+1)/7,0)),0))</f>
        <v/>
      </c>
      <c r="AB24" s="306">
        <f>IF(OR(CRONOGRAMA!$F25="",CRONOGRAMA!$G25=""),0,IF(AND(AB$10&gt;=CRONOGRAMA!$F25-6,AB$10&lt;=CRONOGRAMA!$G25),$C24/MAX(1,ROUNDUP((CRONOGRAMA!$G25-CRONOGRAMA!$F25+1)/7,0)),0))</f>
        <v/>
      </c>
      <c r="AC24" s="306">
        <f>IF(OR(CRONOGRAMA!$F25="",CRONOGRAMA!$G25=""),0,IF(AND(AC$10&gt;=CRONOGRAMA!$F25-6,AC$10&lt;=CRONOGRAMA!$G25),$C24/MAX(1,ROUNDUP((CRONOGRAMA!$G25-CRONOGRAMA!$F25+1)/7,0)),0))</f>
        <v/>
      </c>
      <c r="AD24" s="306">
        <f>IF(OR(CRONOGRAMA!$F25="",CRONOGRAMA!$G25=""),0,IF(AND(AD$10&gt;=CRONOGRAMA!$F25-6,AD$10&lt;=CRONOGRAMA!$G25),$C24/MAX(1,ROUNDUP((CRONOGRAMA!$G25-CRONOGRAMA!$F25+1)/7,0)),0))</f>
        <v/>
      </c>
      <c r="AE24" s="218" t="n"/>
      <c r="AF24" s="27" t="n"/>
      <c r="AG24" s="218" t="n"/>
      <c r="AH24" s="218" t="n"/>
    </row>
    <row r="25" ht="15.75" customHeight="1" s="371">
      <c r="A25" s="169">
        <f>CRONOGRAMA!A26</f>
        <v/>
      </c>
      <c r="B25" s="66">
        <f>CRONOGRAMA!D26</f>
        <v/>
      </c>
      <c r="C25" s="44">
        <f>CRONOGRAMA!E26</f>
        <v/>
      </c>
      <c r="D25" s="306">
        <f>IF(OR(CRONOGRAMA!$F26="",CRONOGRAMA!$G26=""),0,IF(AND(D$10&gt;=CRONOGRAMA!$F26-6,D$10&lt;=CRONOGRAMA!$G26),$C25/MAX(1,ROUNDUP((CRONOGRAMA!$G26-CRONOGRAMA!$F26+1)/7,0)),0))</f>
        <v/>
      </c>
      <c r="E25" s="306">
        <f>IF(OR(CRONOGRAMA!$F26="",CRONOGRAMA!$G26=""),0,IF(AND(E$10&gt;=CRONOGRAMA!$F26-6,E$10&lt;=CRONOGRAMA!$G26),$C25/MAX(1,ROUNDUP((CRONOGRAMA!$G26-CRONOGRAMA!$F26+1)/7,0)),0))</f>
        <v/>
      </c>
      <c r="F25" s="306">
        <f>IF(OR(CRONOGRAMA!$F26="",CRONOGRAMA!$G26=""),0,IF(AND(F$10&gt;=CRONOGRAMA!$F26-6,F$10&lt;=CRONOGRAMA!$G26),$C25/MAX(1,ROUNDUP((CRONOGRAMA!$G26-CRONOGRAMA!$F26+1)/7,0)),0))</f>
        <v/>
      </c>
      <c r="G25" s="306">
        <f>IF(OR(CRONOGRAMA!$F26="",CRONOGRAMA!$G26=""),0,IF(AND(G$10&gt;=CRONOGRAMA!$F26-6,G$10&lt;=CRONOGRAMA!$G26),$C25/MAX(1,ROUNDUP((CRONOGRAMA!$G26-CRONOGRAMA!$F26+1)/7,0)),0))</f>
        <v/>
      </c>
      <c r="H25" s="306">
        <f>IF(OR(CRONOGRAMA!$F26="",CRONOGRAMA!$G26=""),0,IF(AND(H$10&gt;=CRONOGRAMA!$F26-6,H$10&lt;=CRONOGRAMA!$G26),$C25/MAX(1,ROUNDUP((CRONOGRAMA!$G26-CRONOGRAMA!$F26+1)/7,0)),0))</f>
        <v/>
      </c>
      <c r="I25" s="306">
        <f>IF(OR(CRONOGRAMA!$F26="",CRONOGRAMA!$G26=""),0,IF(AND(I$10&gt;=CRONOGRAMA!$F26-6,I$10&lt;=CRONOGRAMA!$G26),$C25/MAX(1,ROUNDUP((CRONOGRAMA!$G26-CRONOGRAMA!$F26+1)/7,0)),0))</f>
        <v/>
      </c>
      <c r="J25" s="306">
        <f>IF(OR(CRONOGRAMA!$F26="",CRONOGRAMA!$G26=""),0,IF(AND(J$10&gt;=CRONOGRAMA!$F26-6,J$10&lt;=CRONOGRAMA!$G26),$C25/MAX(1,ROUNDUP((CRONOGRAMA!$G26-CRONOGRAMA!$F26+1)/7,0)),0))</f>
        <v/>
      </c>
      <c r="K25" s="306">
        <f>IF(OR(CRONOGRAMA!$F26="",CRONOGRAMA!$G26=""),0,IF(AND(K$10&gt;=CRONOGRAMA!$F26-6,K$10&lt;=CRONOGRAMA!$G26),$C25/MAX(1,ROUNDUP((CRONOGRAMA!$G26-CRONOGRAMA!$F26+1)/7,0)),0))</f>
        <v/>
      </c>
      <c r="L25" s="306">
        <f>IF(OR(CRONOGRAMA!$F26="",CRONOGRAMA!$G26=""),0,IF(AND(L$10&gt;=CRONOGRAMA!$F26-6,L$10&lt;=CRONOGRAMA!$G26),$C25/MAX(1,ROUNDUP((CRONOGRAMA!$G26-CRONOGRAMA!$F26+1)/7,0)),0))</f>
        <v/>
      </c>
      <c r="M25" s="306">
        <f>IF(OR(CRONOGRAMA!$F26="",CRONOGRAMA!$G26=""),0,IF(AND(M$10&gt;=CRONOGRAMA!$F26-6,M$10&lt;=CRONOGRAMA!$G26),$C25/MAX(1,ROUNDUP((CRONOGRAMA!$G26-CRONOGRAMA!$F26+1)/7,0)),0))</f>
        <v/>
      </c>
      <c r="N25" s="306">
        <f>IF(OR(CRONOGRAMA!$F26="",CRONOGRAMA!$G26=""),0,IF(AND(N$10&gt;=CRONOGRAMA!$F26-6,N$10&lt;=CRONOGRAMA!$G26),$C25/MAX(1,ROUNDUP((CRONOGRAMA!$G26-CRONOGRAMA!$F26+1)/7,0)),0))</f>
        <v/>
      </c>
      <c r="O25" s="306">
        <f>IF(OR(CRONOGRAMA!$F26="",CRONOGRAMA!$G26=""),0,IF(AND(O$10&gt;=CRONOGRAMA!$F26-6,O$10&lt;=CRONOGRAMA!$G26),$C25/MAX(1,ROUNDUP((CRONOGRAMA!$G26-CRONOGRAMA!$F26+1)/7,0)),0))</f>
        <v/>
      </c>
      <c r="P25" s="306">
        <f>IF(OR(CRONOGRAMA!$F26="",CRONOGRAMA!$G26=""),0,IF(AND(P$10&gt;=CRONOGRAMA!$F26-6,P$10&lt;=CRONOGRAMA!$G26),$C25/MAX(1,ROUNDUP((CRONOGRAMA!$G26-CRONOGRAMA!$F26+1)/7,0)),0))</f>
        <v/>
      </c>
      <c r="Q25" s="306">
        <f>IF(OR(CRONOGRAMA!$F26="",CRONOGRAMA!$G26=""),0,IF(AND(Q$10&gt;=CRONOGRAMA!$F26-6,Q$10&lt;=CRONOGRAMA!$G26),$C25/MAX(1,ROUNDUP((CRONOGRAMA!$G26-CRONOGRAMA!$F26+1)/7,0)),0))</f>
        <v/>
      </c>
      <c r="R25" s="306">
        <f>IF(OR(CRONOGRAMA!$F26="",CRONOGRAMA!$G26=""),0,IF(AND(R$10&gt;=CRONOGRAMA!$F26-6,R$10&lt;=CRONOGRAMA!$G26),$C25/MAX(1,ROUNDUP((CRONOGRAMA!$G26-CRONOGRAMA!$F26+1)/7,0)),0))</f>
        <v/>
      </c>
      <c r="S25" s="306">
        <f>IF(OR(CRONOGRAMA!$F26="",CRONOGRAMA!$G26=""),0,IF(AND(S$10&gt;=CRONOGRAMA!$F26-6,S$10&lt;=CRONOGRAMA!$G26),$C25/MAX(1,ROUNDUP((CRONOGRAMA!$G26-CRONOGRAMA!$F26+1)/7,0)),0))</f>
        <v/>
      </c>
      <c r="T25" s="306">
        <f>IF(OR(CRONOGRAMA!$F26="",CRONOGRAMA!$G26=""),0,IF(AND(T$10&gt;=CRONOGRAMA!$F26-6,T$10&lt;=CRONOGRAMA!$G26),$C25/MAX(1,ROUNDUP((CRONOGRAMA!$G26-CRONOGRAMA!$F26+1)/7,0)),0))</f>
        <v/>
      </c>
      <c r="U25" s="306">
        <f>IF(OR(CRONOGRAMA!$F26="",CRONOGRAMA!$G26=""),0,IF(AND(U$10&gt;=CRONOGRAMA!$F26-6,U$10&lt;=CRONOGRAMA!$G26),$C25/MAX(1,ROUNDUP((CRONOGRAMA!$G26-CRONOGRAMA!$F26+1)/7,0)),0))</f>
        <v/>
      </c>
      <c r="V25" s="306">
        <f>IF(OR(CRONOGRAMA!$F26="",CRONOGRAMA!$G26=""),0,IF(AND(V$10&gt;=CRONOGRAMA!$F26-6,V$10&lt;=CRONOGRAMA!$G26),$C25/MAX(1,ROUNDUP((CRONOGRAMA!$G26-CRONOGRAMA!$F26+1)/7,0)),0))</f>
        <v/>
      </c>
      <c r="W25" s="306">
        <f>IF(OR(CRONOGRAMA!$F26="",CRONOGRAMA!$G26=""),0,IF(AND(W$10&gt;=CRONOGRAMA!$F26-6,W$10&lt;=CRONOGRAMA!$G26),$C25/MAX(1,ROUNDUP((CRONOGRAMA!$G26-CRONOGRAMA!$F26+1)/7,0)),0))</f>
        <v/>
      </c>
      <c r="X25" s="306">
        <f>IF(OR(CRONOGRAMA!$F26="",CRONOGRAMA!$G26=""),0,IF(AND(X$10&gt;=CRONOGRAMA!$F26-6,X$10&lt;=CRONOGRAMA!$G26),$C25/MAX(1,ROUNDUP((CRONOGRAMA!$G26-CRONOGRAMA!$F26+1)/7,0)),0))</f>
        <v/>
      </c>
      <c r="Y25" s="306">
        <f>IF(OR(CRONOGRAMA!$F26="",CRONOGRAMA!$G26=""),0,IF(AND(Y$10&gt;=CRONOGRAMA!$F26-6,Y$10&lt;=CRONOGRAMA!$G26),$C25/MAX(1,ROUNDUP((CRONOGRAMA!$G26-CRONOGRAMA!$F26+1)/7,0)),0))</f>
        <v/>
      </c>
      <c r="Z25" s="306">
        <f>IF(OR(CRONOGRAMA!$F26="",CRONOGRAMA!$G26=""),0,IF(AND(Z$10&gt;=CRONOGRAMA!$F26-6,Z$10&lt;=CRONOGRAMA!$G26),$C25/MAX(1,ROUNDUP((CRONOGRAMA!$G26-CRONOGRAMA!$F26+1)/7,0)),0))</f>
        <v/>
      </c>
      <c r="AA25" s="306">
        <f>IF(OR(CRONOGRAMA!$F26="",CRONOGRAMA!$G26=""),0,IF(AND(AA$10&gt;=CRONOGRAMA!$F26-6,AA$10&lt;=CRONOGRAMA!$G26),$C25/MAX(1,ROUNDUP((CRONOGRAMA!$G26-CRONOGRAMA!$F26+1)/7,0)),0))</f>
        <v/>
      </c>
      <c r="AB25" s="306">
        <f>IF(OR(CRONOGRAMA!$F26="",CRONOGRAMA!$G26=""),0,IF(AND(AB$10&gt;=CRONOGRAMA!$F26-6,AB$10&lt;=CRONOGRAMA!$G26),$C25/MAX(1,ROUNDUP((CRONOGRAMA!$G26-CRONOGRAMA!$F26+1)/7,0)),0))</f>
        <v/>
      </c>
      <c r="AC25" s="306">
        <f>IF(OR(CRONOGRAMA!$F26="",CRONOGRAMA!$G26=""),0,IF(AND(AC$10&gt;=CRONOGRAMA!$F26-6,AC$10&lt;=CRONOGRAMA!$G26),$C25/MAX(1,ROUNDUP((CRONOGRAMA!$G26-CRONOGRAMA!$F26+1)/7,0)),0))</f>
        <v/>
      </c>
      <c r="AD25" s="306">
        <f>IF(OR(CRONOGRAMA!$F26="",CRONOGRAMA!$G26=""),0,IF(AND(AD$10&gt;=CRONOGRAMA!$F26-6,AD$10&lt;=CRONOGRAMA!$G26),$C25/MAX(1,ROUNDUP((CRONOGRAMA!$G26-CRONOGRAMA!$F26+1)/7,0)),0))</f>
        <v/>
      </c>
      <c r="AE25" s="218" t="n"/>
      <c r="AF25" s="31" t="n"/>
      <c r="AG25" s="218" t="n"/>
      <c r="AH25" s="218" t="n"/>
    </row>
    <row r="26" ht="15.75" customHeight="1" s="371">
      <c r="A26" s="169">
        <f>CRONOGRAMA!A27</f>
        <v/>
      </c>
      <c r="B26" s="66">
        <f>CRONOGRAMA!D27</f>
        <v/>
      </c>
      <c r="C26" s="44">
        <f>CRONOGRAMA!E27</f>
        <v/>
      </c>
      <c r="D26" s="306">
        <f>IF(OR(CRONOGRAMA!$F27="",CRONOGRAMA!$G27=""),0,IF(AND(D$10&gt;=CRONOGRAMA!$F27-6,D$10&lt;=CRONOGRAMA!$G27),$C26/MAX(1,ROUNDUP((CRONOGRAMA!$G27-CRONOGRAMA!$F27+1)/7,0)),0))</f>
        <v/>
      </c>
      <c r="E26" s="306">
        <f>IF(OR(CRONOGRAMA!$F27="",CRONOGRAMA!$G27=""),0,IF(AND(E$10&gt;=CRONOGRAMA!$F27-6,E$10&lt;=CRONOGRAMA!$G27),$C26/MAX(1,ROUNDUP((CRONOGRAMA!$G27-CRONOGRAMA!$F27+1)/7,0)),0))</f>
        <v/>
      </c>
      <c r="F26" s="306">
        <f>IF(OR(CRONOGRAMA!$F27="",CRONOGRAMA!$G27=""),0,IF(AND(F$10&gt;=CRONOGRAMA!$F27-6,F$10&lt;=CRONOGRAMA!$G27),$C26/MAX(1,ROUNDUP((CRONOGRAMA!$G27-CRONOGRAMA!$F27+1)/7,0)),0))</f>
        <v/>
      </c>
      <c r="G26" s="306">
        <f>IF(OR(CRONOGRAMA!$F27="",CRONOGRAMA!$G27=""),0,IF(AND(G$10&gt;=CRONOGRAMA!$F27-6,G$10&lt;=CRONOGRAMA!$G27),$C26/MAX(1,ROUNDUP((CRONOGRAMA!$G27-CRONOGRAMA!$F27+1)/7,0)),0))</f>
        <v/>
      </c>
      <c r="H26" s="306">
        <f>IF(OR(CRONOGRAMA!$F27="",CRONOGRAMA!$G27=""),0,IF(AND(H$10&gt;=CRONOGRAMA!$F27-6,H$10&lt;=CRONOGRAMA!$G27),$C26/MAX(1,ROUNDUP((CRONOGRAMA!$G27-CRONOGRAMA!$F27+1)/7,0)),0))</f>
        <v/>
      </c>
      <c r="I26" s="306">
        <f>IF(OR(CRONOGRAMA!$F27="",CRONOGRAMA!$G27=""),0,IF(AND(I$10&gt;=CRONOGRAMA!$F27-6,I$10&lt;=CRONOGRAMA!$G27),$C26/MAX(1,ROUNDUP((CRONOGRAMA!$G27-CRONOGRAMA!$F27+1)/7,0)),0))</f>
        <v/>
      </c>
      <c r="J26" s="306">
        <f>IF(OR(CRONOGRAMA!$F27="",CRONOGRAMA!$G27=""),0,IF(AND(J$10&gt;=CRONOGRAMA!$F27-6,J$10&lt;=CRONOGRAMA!$G27),$C26/MAX(1,ROUNDUP((CRONOGRAMA!$G27-CRONOGRAMA!$F27+1)/7,0)),0))</f>
        <v/>
      </c>
      <c r="K26" s="306">
        <f>IF(OR(CRONOGRAMA!$F27="",CRONOGRAMA!$G27=""),0,IF(AND(K$10&gt;=CRONOGRAMA!$F27-6,K$10&lt;=CRONOGRAMA!$G27),$C26/MAX(1,ROUNDUP((CRONOGRAMA!$G27-CRONOGRAMA!$F27+1)/7,0)),0))</f>
        <v/>
      </c>
      <c r="L26" s="306">
        <f>IF(OR(CRONOGRAMA!$F27="",CRONOGRAMA!$G27=""),0,IF(AND(L$10&gt;=CRONOGRAMA!$F27-6,L$10&lt;=CRONOGRAMA!$G27),$C26/MAX(1,ROUNDUP((CRONOGRAMA!$G27-CRONOGRAMA!$F27+1)/7,0)),0))</f>
        <v/>
      </c>
      <c r="M26" s="306">
        <f>IF(OR(CRONOGRAMA!$F27="",CRONOGRAMA!$G27=""),0,IF(AND(M$10&gt;=CRONOGRAMA!$F27-6,M$10&lt;=CRONOGRAMA!$G27),$C26/MAX(1,ROUNDUP((CRONOGRAMA!$G27-CRONOGRAMA!$F27+1)/7,0)),0))</f>
        <v/>
      </c>
      <c r="N26" s="306">
        <f>IF(OR(CRONOGRAMA!$F27="",CRONOGRAMA!$G27=""),0,IF(AND(N$10&gt;=CRONOGRAMA!$F27-6,N$10&lt;=CRONOGRAMA!$G27),$C26/MAX(1,ROUNDUP((CRONOGRAMA!$G27-CRONOGRAMA!$F27+1)/7,0)),0))</f>
        <v/>
      </c>
      <c r="O26" s="306">
        <f>IF(OR(CRONOGRAMA!$F27="",CRONOGRAMA!$G27=""),0,IF(AND(O$10&gt;=CRONOGRAMA!$F27-6,O$10&lt;=CRONOGRAMA!$G27),$C26/MAX(1,ROUNDUP((CRONOGRAMA!$G27-CRONOGRAMA!$F27+1)/7,0)),0))</f>
        <v/>
      </c>
      <c r="P26" s="306">
        <f>IF(OR(CRONOGRAMA!$F27="",CRONOGRAMA!$G27=""),0,IF(AND(P$10&gt;=CRONOGRAMA!$F27-6,P$10&lt;=CRONOGRAMA!$G27),$C26/MAX(1,ROUNDUP((CRONOGRAMA!$G27-CRONOGRAMA!$F27+1)/7,0)),0))</f>
        <v/>
      </c>
      <c r="Q26" s="306">
        <f>IF(OR(CRONOGRAMA!$F27="",CRONOGRAMA!$G27=""),0,IF(AND(Q$10&gt;=CRONOGRAMA!$F27-6,Q$10&lt;=CRONOGRAMA!$G27),$C26/MAX(1,ROUNDUP((CRONOGRAMA!$G27-CRONOGRAMA!$F27+1)/7,0)),0))</f>
        <v/>
      </c>
      <c r="R26" s="306">
        <f>IF(OR(CRONOGRAMA!$F27="",CRONOGRAMA!$G27=""),0,IF(AND(R$10&gt;=CRONOGRAMA!$F27-6,R$10&lt;=CRONOGRAMA!$G27),$C26/MAX(1,ROUNDUP((CRONOGRAMA!$G27-CRONOGRAMA!$F27+1)/7,0)),0))</f>
        <v/>
      </c>
      <c r="S26" s="306">
        <f>IF(OR(CRONOGRAMA!$F27="",CRONOGRAMA!$G27=""),0,IF(AND(S$10&gt;=CRONOGRAMA!$F27-6,S$10&lt;=CRONOGRAMA!$G27),$C26/MAX(1,ROUNDUP((CRONOGRAMA!$G27-CRONOGRAMA!$F27+1)/7,0)),0))</f>
        <v/>
      </c>
      <c r="T26" s="306">
        <f>IF(OR(CRONOGRAMA!$F27="",CRONOGRAMA!$G27=""),0,IF(AND(T$10&gt;=CRONOGRAMA!$F27-6,T$10&lt;=CRONOGRAMA!$G27),$C26/MAX(1,ROUNDUP((CRONOGRAMA!$G27-CRONOGRAMA!$F27+1)/7,0)),0))</f>
        <v/>
      </c>
      <c r="U26" s="306">
        <f>IF(OR(CRONOGRAMA!$F27="",CRONOGRAMA!$G27=""),0,IF(AND(U$10&gt;=CRONOGRAMA!$F27-6,U$10&lt;=CRONOGRAMA!$G27),$C26/MAX(1,ROUNDUP((CRONOGRAMA!$G27-CRONOGRAMA!$F27+1)/7,0)),0))</f>
        <v/>
      </c>
      <c r="V26" s="306">
        <f>IF(OR(CRONOGRAMA!$F27="",CRONOGRAMA!$G27=""),0,IF(AND(V$10&gt;=CRONOGRAMA!$F27-6,V$10&lt;=CRONOGRAMA!$G27),$C26/MAX(1,ROUNDUP((CRONOGRAMA!$G27-CRONOGRAMA!$F27+1)/7,0)),0))</f>
        <v/>
      </c>
      <c r="W26" s="306">
        <f>IF(OR(CRONOGRAMA!$F27="",CRONOGRAMA!$G27=""),0,IF(AND(W$10&gt;=CRONOGRAMA!$F27-6,W$10&lt;=CRONOGRAMA!$G27),$C26/MAX(1,ROUNDUP((CRONOGRAMA!$G27-CRONOGRAMA!$F27+1)/7,0)),0))</f>
        <v/>
      </c>
      <c r="X26" s="306">
        <f>IF(OR(CRONOGRAMA!$F27="",CRONOGRAMA!$G27=""),0,IF(AND(X$10&gt;=CRONOGRAMA!$F27-6,X$10&lt;=CRONOGRAMA!$G27),$C26/MAX(1,ROUNDUP((CRONOGRAMA!$G27-CRONOGRAMA!$F27+1)/7,0)),0))</f>
        <v/>
      </c>
      <c r="Y26" s="306">
        <f>IF(OR(CRONOGRAMA!$F27="",CRONOGRAMA!$G27=""),0,IF(AND(Y$10&gt;=CRONOGRAMA!$F27-6,Y$10&lt;=CRONOGRAMA!$G27),$C26/MAX(1,ROUNDUP((CRONOGRAMA!$G27-CRONOGRAMA!$F27+1)/7,0)),0))</f>
        <v/>
      </c>
      <c r="Z26" s="306">
        <f>IF(OR(CRONOGRAMA!$F27="",CRONOGRAMA!$G27=""),0,IF(AND(Z$10&gt;=CRONOGRAMA!$F27-6,Z$10&lt;=CRONOGRAMA!$G27),$C26/MAX(1,ROUNDUP((CRONOGRAMA!$G27-CRONOGRAMA!$F27+1)/7,0)),0))</f>
        <v/>
      </c>
      <c r="AA26" s="306">
        <f>IF(OR(CRONOGRAMA!$F27="",CRONOGRAMA!$G27=""),0,IF(AND(AA$10&gt;=CRONOGRAMA!$F27-6,AA$10&lt;=CRONOGRAMA!$G27),$C26/MAX(1,ROUNDUP((CRONOGRAMA!$G27-CRONOGRAMA!$F27+1)/7,0)),0))</f>
        <v/>
      </c>
      <c r="AB26" s="306">
        <f>IF(OR(CRONOGRAMA!$F27="",CRONOGRAMA!$G27=""),0,IF(AND(AB$10&gt;=CRONOGRAMA!$F27-6,AB$10&lt;=CRONOGRAMA!$G27),$C26/MAX(1,ROUNDUP((CRONOGRAMA!$G27-CRONOGRAMA!$F27+1)/7,0)),0))</f>
        <v/>
      </c>
      <c r="AC26" s="306">
        <f>IF(OR(CRONOGRAMA!$F27="",CRONOGRAMA!$G27=""),0,IF(AND(AC$10&gt;=CRONOGRAMA!$F27-6,AC$10&lt;=CRONOGRAMA!$G27),$C26/MAX(1,ROUNDUP((CRONOGRAMA!$G27-CRONOGRAMA!$F27+1)/7,0)),0))</f>
        <v/>
      </c>
      <c r="AD26" s="306">
        <f>IF(OR(CRONOGRAMA!$F27="",CRONOGRAMA!$G27=""),0,IF(AND(AD$10&gt;=CRONOGRAMA!$F27-6,AD$10&lt;=CRONOGRAMA!$G27),$C26/MAX(1,ROUNDUP((CRONOGRAMA!$G27-CRONOGRAMA!$F27+1)/7,0)),0))</f>
        <v/>
      </c>
      <c r="AE26" s="218" t="n"/>
      <c r="AF26" s="33" t="n"/>
      <c r="AG26" s="218" t="n"/>
      <c r="AH26" s="218" t="n"/>
    </row>
    <row r="27" ht="15.75" customHeight="1" s="371">
      <c r="A27" s="169">
        <f>CRONOGRAMA!A28</f>
        <v/>
      </c>
      <c r="B27" s="66">
        <f>CRONOGRAMA!D28</f>
        <v/>
      </c>
      <c r="C27" s="44">
        <f>CRONOGRAMA!E28</f>
        <v/>
      </c>
      <c r="D27" s="306">
        <f>IF(OR(CRONOGRAMA!$F28="",CRONOGRAMA!$G28=""),0,IF(AND(D$10&gt;=CRONOGRAMA!$F28-6,D$10&lt;=CRONOGRAMA!$G28),$C27/MAX(1,ROUNDUP((CRONOGRAMA!$G28-CRONOGRAMA!$F28+1)/7,0)),0))</f>
        <v/>
      </c>
      <c r="E27" s="306">
        <f>IF(OR(CRONOGRAMA!$F28="",CRONOGRAMA!$G28=""),0,IF(AND(E$10&gt;=CRONOGRAMA!$F28-6,E$10&lt;=CRONOGRAMA!$G28),$C27/MAX(1,ROUNDUP((CRONOGRAMA!$G28-CRONOGRAMA!$F28+1)/7,0)),0))</f>
        <v/>
      </c>
      <c r="F27" s="306">
        <f>IF(OR(CRONOGRAMA!$F28="",CRONOGRAMA!$G28=""),0,IF(AND(F$10&gt;=CRONOGRAMA!$F28-6,F$10&lt;=CRONOGRAMA!$G28),$C27/MAX(1,ROUNDUP((CRONOGRAMA!$G28-CRONOGRAMA!$F28+1)/7,0)),0))</f>
        <v/>
      </c>
      <c r="G27" s="306">
        <f>IF(OR(CRONOGRAMA!$F28="",CRONOGRAMA!$G28=""),0,IF(AND(G$10&gt;=CRONOGRAMA!$F28-6,G$10&lt;=CRONOGRAMA!$G28),$C27/MAX(1,ROUNDUP((CRONOGRAMA!$G28-CRONOGRAMA!$F28+1)/7,0)),0))</f>
        <v/>
      </c>
      <c r="H27" s="306">
        <f>IF(OR(CRONOGRAMA!$F28="",CRONOGRAMA!$G28=""),0,IF(AND(H$10&gt;=CRONOGRAMA!$F28-6,H$10&lt;=CRONOGRAMA!$G28),$C27/MAX(1,ROUNDUP((CRONOGRAMA!$G28-CRONOGRAMA!$F28+1)/7,0)),0))</f>
        <v/>
      </c>
      <c r="I27" s="306">
        <f>IF(OR(CRONOGRAMA!$F28="",CRONOGRAMA!$G28=""),0,IF(AND(I$10&gt;=CRONOGRAMA!$F28-6,I$10&lt;=CRONOGRAMA!$G28),$C27/MAX(1,ROUNDUP((CRONOGRAMA!$G28-CRONOGRAMA!$F28+1)/7,0)),0))</f>
        <v/>
      </c>
      <c r="J27" s="306">
        <f>IF(OR(CRONOGRAMA!$F28="",CRONOGRAMA!$G28=""),0,IF(AND(J$10&gt;=CRONOGRAMA!$F28-6,J$10&lt;=CRONOGRAMA!$G28),$C27/MAX(1,ROUNDUP((CRONOGRAMA!$G28-CRONOGRAMA!$F28+1)/7,0)),0))</f>
        <v/>
      </c>
      <c r="K27" s="306">
        <f>IF(OR(CRONOGRAMA!$F28="",CRONOGRAMA!$G28=""),0,IF(AND(K$10&gt;=CRONOGRAMA!$F28-6,K$10&lt;=CRONOGRAMA!$G28),$C27/MAX(1,ROUNDUP((CRONOGRAMA!$G28-CRONOGRAMA!$F28+1)/7,0)),0))</f>
        <v/>
      </c>
      <c r="L27" s="306">
        <f>IF(OR(CRONOGRAMA!$F28="",CRONOGRAMA!$G28=""),0,IF(AND(L$10&gt;=CRONOGRAMA!$F28-6,L$10&lt;=CRONOGRAMA!$G28),$C27/MAX(1,ROUNDUP((CRONOGRAMA!$G28-CRONOGRAMA!$F28+1)/7,0)),0))</f>
        <v/>
      </c>
      <c r="M27" s="306">
        <f>IF(OR(CRONOGRAMA!$F28="",CRONOGRAMA!$G28=""),0,IF(AND(M$10&gt;=CRONOGRAMA!$F28-6,M$10&lt;=CRONOGRAMA!$G28),$C27/MAX(1,ROUNDUP((CRONOGRAMA!$G28-CRONOGRAMA!$F28+1)/7,0)),0))</f>
        <v/>
      </c>
      <c r="N27" s="306">
        <f>IF(OR(CRONOGRAMA!$F28="",CRONOGRAMA!$G28=""),0,IF(AND(N$10&gt;=CRONOGRAMA!$F28-6,N$10&lt;=CRONOGRAMA!$G28),$C27/MAX(1,ROUNDUP((CRONOGRAMA!$G28-CRONOGRAMA!$F28+1)/7,0)),0))</f>
        <v/>
      </c>
      <c r="O27" s="306">
        <f>IF(OR(CRONOGRAMA!$F28="",CRONOGRAMA!$G28=""),0,IF(AND(O$10&gt;=CRONOGRAMA!$F28-6,O$10&lt;=CRONOGRAMA!$G28),$C27/MAX(1,ROUNDUP((CRONOGRAMA!$G28-CRONOGRAMA!$F28+1)/7,0)),0))</f>
        <v/>
      </c>
      <c r="P27" s="306">
        <f>IF(OR(CRONOGRAMA!$F28="",CRONOGRAMA!$G28=""),0,IF(AND(P$10&gt;=CRONOGRAMA!$F28-6,P$10&lt;=CRONOGRAMA!$G28),$C27/MAX(1,ROUNDUP((CRONOGRAMA!$G28-CRONOGRAMA!$F28+1)/7,0)),0))</f>
        <v/>
      </c>
      <c r="Q27" s="306">
        <f>IF(OR(CRONOGRAMA!$F28="",CRONOGRAMA!$G28=""),0,IF(AND(Q$10&gt;=CRONOGRAMA!$F28-6,Q$10&lt;=CRONOGRAMA!$G28),$C27/MAX(1,ROUNDUP((CRONOGRAMA!$G28-CRONOGRAMA!$F28+1)/7,0)),0))</f>
        <v/>
      </c>
      <c r="R27" s="306">
        <f>IF(OR(CRONOGRAMA!$F28="",CRONOGRAMA!$G28=""),0,IF(AND(R$10&gt;=CRONOGRAMA!$F28-6,R$10&lt;=CRONOGRAMA!$G28),$C27/MAX(1,ROUNDUP((CRONOGRAMA!$G28-CRONOGRAMA!$F28+1)/7,0)),0))</f>
        <v/>
      </c>
      <c r="S27" s="306">
        <f>IF(OR(CRONOGRAMA!$F28="",CRONOGRAMA!$G28=""),0,IF(AND(S$10&gt;=CRONOGRAMA!$F28-6,S$10&lt;=CRONOGRAMA!$G28),$C27/MAX(1,ROUNDUP((CRONOGRAMA!$G28-CRONOGRAMA!$F28+1)/7,0)),0))</f>
        <v/>
      </c>
      <c r="T27" s="306">
        <f>IF(OR(CRONOGRAMA!$F28="",CRONOGRAMA!$G28=""),0,IF(AND(T$10&gt;=CRONOGRAMA!$F28-6,T$10&lt;=CRONOGRAMA!$G28),$C27/MAX(1,ROUNDUP((CRONOGRAMA!$G28-CRONOGRAMA!$F28+1)/7,0)),0))</f>
        <v/>
      </c>
      <c r="U27" s="306">
        <f>IF(OR(CRONOGRAMA!$F28="",CRONOGRAMA!$G28=""),0,IF(AND(U$10&gt;=CRONOGRAMA!$F28-6,U$10&lt;=CRONOGRAMA!$G28),$C27/MAX(1,ROUNDUP((CRONOGRAMA!$G28-CRONOGRAMA!$F28+1)/7,0)),0))</f>
        <v/>
      </c>
      <c r="V27" s="306">
        <f>IF(OR(CRONOGRAMA!$F28="",CRONOGRAMA!$G28=""),0,IF(AND(V$10&gt;=CRONOGRAMA!$F28-6,V$10&lt;=CRONOGRAMA!$G28),$C27/MAX(1,ROUNDUP((CRONOGRAMA!$G28-CRONOGRAMA!$F28+1)/7,0)),0))</f>
        <v/>
      </c>
      <c r="W27" s="306">
        <f>IF(OR(CRONOGRAMA!$F28="",CRONOGRAMA!$G28=""),0,IF(AND(W$10&gt;=CRONOGRAMA!$F28-6,W$10&lt;=CRONOGRAMA!$G28),$C27/MAX(1,ROUNDUP((CRONOGRAMA!$G28-CRONOGRAMA!$F28+1)/7,0)),0))</f>
        <v/>
      </c>
      <c r="X27" s="306">
        <f>IF(OR(CRONOGRAMA!$F28="",CRONOGRAMA!$G28=""),0,IF(AND(X$10&gt;=CRONOGRAMA!$F28-6,X$10&lt;=CRONOGRAMA!$G28),$C27/MAX(1,ROUNDUP((CRONOGRAMA!$G28-CRONOGRAMA!$F28+1)/7,0)),0))</f>
        <v/>
      </c>
      <c r="Y27" s="306">
        <f>IF(OR(CRONOGRAMA!$F28="",CRONOGRAMA!$G28=""),0,IF(AND(Y$10&gt;=CRONOGRAMA!$F28-6,Y$10&lt;=CRONOGRAMA!$G28),$C27/MAX(1,ROUNDUP((CRONOGRAMA!$G28-CRONOGRAMA!$F28+1)/7,0)),0))</f>
        <v/>
      </c>
      <c r="Z27" s="306">
        <f>IF(OR(CRONOGRAMA!$F28="",CRONOGRAMA!$G28=""),0,IF(AND(Z$10&gt;=CRONOGRAMA!$F28-6,Z$10&lt;=CRONOGRAMA!$G28),$C27/MAX(1,ROUNDUP((CRONOGRAMA!$G28-CRONOGRAMA!$F28+1)/7,0)),0))</f>
        <v/>
      </c>
      <c r="AA27" s="306">
        <f>IF(OR(CRONOGRAMA!$F28="",CRONOGRAMA!$G28=""),0,IF(AND(AA$10&gt;=CRONOGRAMA!$F28-6,AA$10&lt;=CRONOGRAMA!$G28),$C27/MAX(1,ROUNDUP((CRONOGRAMA!$G28-CRONOGRAMA!$F28+1)/7,0)),0))</f>
        <v/>
      </c>
      <c r="AB27" s="306">
        <f>IF(OR(CRONOGRAMA!$F28="",CRONOGRAMA!$G28=""),0,IF(AND(AB$10&gt;=CRONOGRAMA!$F28-6,AB$10&lt;=CRONOGRAMA!$G28),$C27/MAX(1,ROUNDUP((CRONOGRAMA!$G28-CRONOGRAMA!$F28+1)/7,0)),0))</f>
        <v/>
      </c>
      <c r="AC27" s="306">
        <f>IF(OR(CRONOGRAMA!$F28="",CRONOGRAMA!$G28=""),0,IF(AND(AC$10&gt;=CRONOGRAMA!$F28-6,AC$10&lt;=CRONOGRAMA!$G28),$C27/MAX(1,ROUNDUP((CRONOGRAMA!$G28-CRONOGRAMA!$F28+1)/7,0)),0))</f>
        <v/>
      </c>
      <c r="AD27" s="306">
        <f>IF(OR(CRONOGRAMA!$F28="",CRONOGRAMA!$G28=""),0,IF(AND(AD$10&gt;=CRONOGRAMA!$F28-6,AD$10&lt;=CRONOGRAMA!$G28),$C27/MAX(1,ROUNDUP((CRONOGRAMA!$G28-CRONOGRAMA!$F28+1)/7,0)),0))</f>
        <v/>
      </c>
      <c r="AE27" s="218" t="n"/>
      <c r="AF27" s="31" t="n"/>
      <c r="AG27" s="218" t="n"/>
      <c r="AH27" s="218" t="n"/>
    </row>
    <row r="28" ht="15.75" customHeight="1" s="371">
      <c r="A28" s="169">
        <f>CRONOGRAMA!A29</f>
        <v/>
      </c>
      <c r="B28" s="66">
        <f>CRONOGRAMA!D29</f>
        <v/>
      </c>
      <c r="C28" s="44">
        <f>CRONOGRAMA!E29</f>
        <v/>
      </c>
      <c r="D28" s="306">
        <f>IF(OR(CRONOGRAMA!$F29="",CRONOGRAMA!$G29=""),0,IF(AND(D$10&gt;=CRONOGRAMA!$F29-6,D$10&lt;=CRONOGRAMA!$G29),$C28/MAX(1,ROUNDUP((CRONOGRAMA!$G29-CRONOGRAMA!$F29+1)/7,0)),0))</f>
        <v/>
      </c>
      <c r="E28" s="306">
        <f>IF(OR(CRONOGRAMA!$F29="",CRONOGRAMA!$G29=""),0,IF(AND(E$10&gt;=CRONOGRAMA!$F29-6,E$10&lt;=CRONOGRAMA!$G29),$C28/MAX(1,ROUNDUP((CRONOGRAMA!$G29-CRONOGRAMA!$F29+1)/7,0)),0))</f>
        <v/>
      </c>
      <c r="F28" s="306">
        <f>IF(OR(CRONOGRAMA!$F29="",CRONOGRAMA!$G29=""),0,IF(AND(F$10&gt;=CRONOGRAMA!$F29-6,F$10&lt;=CRONOGRAMA!$G29),$C28/MAX(1,ROUNDUP((CRONOGRAMA!$G29-CRONOGRAMA!$F29+1)/7,0)),0))</f>
        <v/>
      </c>
      <c r="G28" s="306">
        <f>IF(OR(CRONOGRAMA!$F29="",CRONOGRAMA!$G29=""),0,IF(AND(G$10&gt;=CRONOGRAMA!$F29-6,G$10&lt;=CRONOGRAMA!$G29),$C28/MAX(1,ROUNDUP((CRONOGRAMA!$G29-CRONOGRAMA!$F29+1)/7,0)),0))</f>
        <v/>
      </c>
      <c r="H28" s="306">
        <f>IF(OR(CRONOGRAMA!$F29="",CRONOGRAMA!$G29=""),0,IF(AND(H$10&gt;=CRONOGRAMA!$F29-6,H$10&lt;=CRONOGRAMA!$G29),$C28/MAX(1,ROUNDUP((CRONOGRAMA!$G29-CRONOGRAMA!$F29+1)/7,0)),0))</f>
        <v/>
      </c>
      <c r="I28" s="306">
        <f>IF(OR(CRONOGRAMA!$F29="",CRONOGRAMA!$G29=""),0,IF(AND(I$10&gt;=CRONOGRAMA!$F29-6,I$10&lt;=CRONOGRAMA!$G29),$C28/MAX(1,ROUNDUP((CRONOGRAMA!$G29-CRONOGRAMA!$F29+1)/7,0)),0))</f>
        <v/>
      </c>
      <c r="J28" s="306">
        <f>IF(OR(CRONOGRAMA!$F29="",CRONOGRAMA!$G29=""),0,IF(AND(J$10&gt;=CRONOGRAMA!$F29-6,J$10&lt;=CRONOGRAMA!$G29),$C28/MAX(1,ROUNDUP((CRONOGRAMA!$G29-CRONOGRAMA!$F29+1)/7,0)),0))</f>
        <v/>
      </c>
      <c r="K28" s="306">
        <f>IF(OR(CRONOGRAMA!$F29="",CRONOGRAMA!$G29=""),0,IF(AND(K$10&gt;=CRONOGRAMA!$F29-6,K$10&lt;=CRONOGRAMA!$G29),$C28/MAX(1,ROUNDUP((CRONOGRAMA!$G29-CRONOGRAMA!$F29+1)/7,0)),0))</f>
        <v/>
      </c>
      <c r="L28" s="306">
        <f>IF(OR(CRONOGRAMA!$F29="",CRONOGRAMA!$G29=""),0,IF(AND(L$10&gt;=CRONOGRAMA!$F29-6,L$10&lt;=CRONOGRAMA!$G29),$C28/MAX(1,ROUNDUP((CRONOGRAMA!$G29-CRONOGRAMA!$F29+1)/7,0)),0))</f>
        <v/>
      </c>
      <c r="M28" s="306">
        <f>IF(OR(CRONOGRAMA!$F29="",CRONOGRAMA!$G29=""),0,IF(AND(M$10&gt;=CRONOGRAMA!$F29-6,M$10&lt;=CRONOGRAMA!$G29),$C28/MAX(1,ROUNDUP((CRONOGRAMA!$G29-CRONOGRAMA!$F29+1)/7,0)),0))</f>
        <v/>
      </c>
      <c r="N28" s="306">
        <f>IF(OR(CRONOGRAMA!$F29="",CRONOGRAMA!$G29=""),0,IF(AND(N$10&gt;=CRONOGRAMA!$F29-6,N$10&lt;=CRONOGRAMA!$G29),$C28/MAX(1,ROUNDUP((CRONOGRAMA!$G29-CRONOGRAMA!$F29+1)/7,0)),0))</f>
        <v/>
      </c>
      <c r="O28" s="306">
        <f>IF(OR(CRONOGRAMA!$F29="",CRONOGRAMA!$G29=""),0,IF(AND(O$10&gt;=CRONOGRAMA!$F29-6,O$10&lt;=CRONOGRAMA!$G29),$C28/MAX(1,ROUNDUP((CRONOGRAMA!$G29-CRONOGRAMA!$F29+1)/7,0)),0))</f>
        <v/>
      </c>
      <c r="P28" s="306">
        <f>IF(OR(CRONOGRAMA!$F29="",CRONOGRAMA!$G29=""),0,IF(AND(P$10&gt;=CRONOGRAMA!$F29-6,P$10&lt;=CRONOGRAMA!$G29),$C28/MAX(1,ROUNDUP((CRONOGRAMA!$G29-CRONOGRAMA!$F29+1)/7,0)),0))</f>
        <v/>
      </c>
      <c r="Q28" s="306">
        <f>IF(OR(CRONOGRAMA!$F29="",CRONOGRAMA!$G29=""),0,IF(AND(Q$10&gt;=CRONOGRAMA!$F29-6,Q$10&lt;=CRONOGRAMA!$G29),$C28/MAX(1,ROUNDUP((CRONOGRAMA!$G29-CRONOGRAMA!$F29+1)/7,0)),0))</f>
        <v/>
      </c>
      <c r="R28" s="306">
        <f>IF(OR(CRONOGRAMA!$F29="",CRONOGRAMA!$G29=""),0,IF(AND(R$10&gt;=CRONOGRAMA!$F29-6,R$10&lt;=CRONOGRAMA!$G29),$C28/MAX(1,ROUNDUP((CRONOGRAMA!$G29-CRONOGRAMA!$F29+1)/7,0)),0))</f>
        <v/>
      </c>
      <c r="S28" s="306">
        <f>IF(OR(CRONOGRAMA!$F29="",CRONOGRAMA!$G29=""),0,IF(AND(S$10&gt;=CRONOGRAMA!$F29-6,S$10&lt;=CRONOGRAMA!$G29),$C28/MAX(1,ROUNDUP((CRONOGRAMA!$G29-CRONOGRAMA!$F29+1)/7,0)),0))</f>
        <v/>
      </c>
      <c r="T28" s="306">
        <f>IF(OR(CRONOGRAMA!$F29="",CRONOGRAMA!$G29=""),0,IF(AND(T$10&gt;=CRONOGRAMA!$F29-6,T$10&lt;=CRONOGRAMA!$G29),$C28/MAX(1,ROUNDUP((CRONOGRAMA!$G29-CRONOGRAMA!$F29+1)/7,0)),0))</f>
        <v/>
      </c>
      <c r="U28" s="306">
        <f>IF(OR(CRONOGRAMA!$F29="",CRONOGRAMA!$G29=""),0,IF(AND(U$10&gt;=CRONOGRAMA!$F29-6,U$10&lt;=CRONOGRAMA!$G29),$C28/MAX(1,ROUNDUP((CRONOGRAMA!$G29-CRONOGRAMA!$F29+1)/7,0)),0))</f>
        <v/>
      </c>
      <c r="V28" s="306">
        <f>IF(OR(CRONOGRAMA!$F29="",CRONOGRAMA!$G29=""),0,IF(AND(V$10&gt;=CRONOGRAMA!$F29-6,V$10&lt;=CRONOGRAMA!$G29),$C28/MAX(1,ROUNDUP((CRONOGRAMA!$G29-CRONOGRAMA!$F29+1)/7,0)),0))</f>
        <v/>
      </c>
      <c r="W28" s="306">
        <f>IF(OR(CRONOGRAMA!$F29="",CRONOGRAMA!$G29=""),0,IF(AND(W$10&gt;=CRONOGRAMA!$F29-6,W$10&lt;=CRONOGRAMA!$G29),$C28/MAX(1,ROUNDUP((CRONOGRAMA!$G29-CRONOGRAMA!$F29+1)/7,0)),0))</f>
        <v/>
      </c>
      <c r="X28" s="306">
        <f>IF(OR(CRONOGRAMA!$F29="",CRONOGRAMA!$G29=""),0,IF(AND(X$10&gt;=CRONOGRAMA!$F29-6,X$10&lt;=CRONOGRAMA!$G29),$C28/MAX(1,ROUNDUP((CRONOGRAMA!$G29-CRONOGRAMA!$F29+1)/7,0)),0))</f>
        <v/>
      </c>
      <c r="Y28" s="306">
        <f>IF(OR(CRONOGRAMA!$F29="",CRONOGRAMA!$G29=""),0,IF(AND(Y$10&gt;=CRONOGRAMA!$F29-6,Y$10&lt;=CRONOGRAMA!$G29),$C28/MAX(1,ROUNDUP((CRONOGRAMA!$G29-CRONOGRAMA!$F29+1)/7,0)),0))</f>
        <v/>
      </c>
      <c r="Z28" s="306">
        <f>IF(OR(CRONOGRAMA!$F29="",CRONOGRAMA!$G29=""),0,IF(AND(Z$10&gt;=CRONOGRAMA!$F29-6,Z$10&lt;=CRONOGRAMA!$G29),$C28/MAX(1,ROUNDUP((CRONOGRAMA!$G29-CRONOGRAMA!$F29+1)/7,0)),0))</f>
        <v/>
      </c>
      <c r="AA28" s="306">
        <f>IF(OR(CRONOGRAMA!$F29="",CRONOGRAMA!$G29=""),0,IF(AND(AA$10&gt;=CRONOGRAMA!$F29-6,AA$10&lt;=CRONOGRAMA!$G29),$C28/MAX(1,ROUNDUP((CRONOGRAMA!$G29-CRONOGRAMA!$F29+1)/7,0)),0))</f>
        <v/>
      </c>
      <c r="AB28" s="306">
        <f>IF(OR(CRONOGRAMA!$F29="",CRONOGRAMA!$G29=""),0,IF(AND(AB$10&gt;=CRONOGRAMA!$F29-6,AB$10&lt;=CRONOGRAMA!$G29),$C28/MAX(1,ROUNDUP((CRONOGRAMA!$G29-CRONOGRAMA!$F29+1)/7,0)),0))</f>
        <v/>
      </c>
      <c r="AC28" s="306">
        <f>IF(OR(CRONOGRAMA!$F29="",CRONOGRAMA!$G29=""),0,IF(AND(AC$10&gt;=CRONOGRAMA!$F29-6,AC$10&lt;=CRONOGRAMA!$G29),$C28/MAX(1,ROUNDUP((CRONOGRAMA!$G29-CRONOGRAMA!$F29+1)/7,0)),0))</f>
        <v/>
      </c>
      <c r="AD28" s="306">
        <f>IF(OR(CRONOGRAMA!$F29="",CRONOGRAMA!$G29=""),0,IF(AND(AD$10&gt;=CRONOGRAMA!$F29-6,AD$10&lt;=CRONOGRAMA!$G29),$C28/MAX(1,ROUNDUP((CRONOGRAMA!$G29-CRONOGRAMA!$F29+1)/7,0)),0))</f>
        <v/>
      </c>
      <c r="AE28" s="218" t="n"/>
      <c r="AF28" s="307" t="n"/>
      <c r="AG28" s="218" t="n"/>
      <c r="AH28" s="218" t="n"/>
    </row>
    <row r="29" ht="15.75" customHeight="1" s="371">
      <c r="A29" s="169">
        <f>CRONOGRAMA!A30</f>
        <v/>
      </c>
      <c r="B29" s="66">
        <f>CRONOGRAMA!D30</f>
        <v/>
      </c>
      <c r="C29" s="44">
        <f>CRONOGRAMA!E30</f>
        <v/>
      </c>
      <c r="D29" s="306">
        <f>IF(OR(CRONOGRAMA!$F30="",CRONOGRAMA!$G30=""),0,IF(AND(D$10&gt;=CRONOGRAMA!$F30-6,D$10&lt;=CRONOGRAMA!$G30),$C29/MAX(1,ROUNDUP((CRONOGRAMA!$G30-CRONOGRAMA!$F30+1)/7,0)),0))</f>
        <v/>
      </c>
      <c r="E29" s="306">
        <f>IF(OR(CRONOGRAMA!$F30="",CRONOGRAMA!$G30=""),0,IF(AND(E$10&gt;=CRONOGRAMA!$F30-6,E$10&lt;=CRONOGRAMA!$G30),$C29/MAX(1,ROUNDUP((CRONOGRAMA!$G30-CRONOGRAMA!$F30+1)/7,0)),0))</f>
        <v/>
      </c>
      <c r="F29" s="306">
        <f>IF(OR(CRONOGRAMA!$F30="",CRONOGRAMA!$G30=""),0,IF(AND(F$10&gt;=CRONOGRAMA!$F30-6,F$10&lt;=CRONOGRAMA!$G30),$C29/MAX(1,ROUNDUP((CRONOGRAMA!$G30-CRONOGRAMA!$F30+1)/7,0)),0))</f>
        <v/>
      </c>
      <c r="G29" s="306">
        <f>IF(OR(CRONOGRAMA!$F30="",CRONOGRAMA!$G30=""),0,IF(AND(G$10&gt;=CRONOGRAMA!$F30-6,G$10&lt;=CRONOGRAMA!$G30),$C29/MAX(1,ROUNDUP((CRONOGRAMA!$G30-CRONOGRAMA!$F30+1)/7,0)),0))</f>
        <v/>
      </c>
      <c r="H29" s="306">
        <f>IF(OR(CRONOGRAMA!$F30="",CRONOGRAMA!$G30=""),0,IF(AND(H$10&gt;=CRONOGRAMA!$F30-6,H$10&lt;=CRONOGRAMA!$G30),$C29/MAX(1,ROUNDUP((CRONOGRAMA!$G30-CRONOGRAMA!$F30+1)/7,0)),0))</f>
        <v/>
      </c>
      <c r="I29" s="306">
        <f>IF(OR(CRONOGRAMA!$F30="",CRONOGRAMA!$G30=""),0,IF(AND(I$10&gt;=CRONOGRAMA!$F30-6,I$10&lt;=CRONOGRAMA!$G30),$C29/MAX(1,ROUNDUP((CRONOGRAMA!$G30-CRONOGRAMA!$F30+1)/7,0)),0))</f>
        <v/>
      </c>
      <c r="J29" s="306">
        <f>IF(OR(CRONOGRAMA!$F30="",CRONOGRAMA!$G30=""),0,IF(AND(J$10&gt;=CRONOGRAMA!$F30-6,J$10&lt;=CRONOGRAMA!$G30),$C29/MAX(1,ROUNDUP((CRONOGRAMA!$G30-CRONOGRAMA!$F30+1)/7,0)),0))</f>
        <v/>
      </c>
      <c r="K29" s="306">
        <f>IF(OR(CRONOGRAMA!$F30="",CRONOGRAMA!$G30=""),0,IF(AND(K$10&gt;=CRONOGRAMA!$F30-6,K$10&lt;=CRONOGRAMA!$G30),$C29/MAX(1,ROUNDUP((CRONOGRAMA!$G30-CRONOGRAMA!$F30+1)/7,0)),0))</f>
        <v/>
      </c>
      <c r="L29" s="306">
        <f>IF(OR(CRONOGRAMA!$F30="",CRONOGRAMA!$G30=""),0,IF(AND(L$10&gt;=CRONOGRAMA!$F30-6,L$10&lt;=CRONOGRAMA!$G30),$C29/MAX(1,ROUNDUP((CRONOGRAMA!$G30-CRONOGRAMA!$F30+1)/7,0)),0))</f>
        <v/>
      </c>
      <c r="M29" s="306">
        <f>IF(OR(CRONOGRAMA!$F30="",CRONOGRAMA!$G30=""),0,IF(AND(M$10&gt;=CRONOGRAMA!$F30-6,M$10&lt;=CRONOGRAMA!$G30),$C29/MAX(1,ROUNDUP((CRONOGRAMA!$G30-CRONOGRAMA!$F30+1)/7,0)),0))</f>
        <v/>
      </c>
      <c r="N29" s="306">
        <f>IF(OR(CRONOGRAMA!$F30="",CRONOGRAMA!$G30=""),0,IF(AND(N$10&gt;=CRONOGRAMA!$F30-6,N$10&lt;=CRONOGRAMA!$G30),$C29/MAX(1,ROUNDUP((CRONOGRAMA!$G30-CRONOGRAMA!$F30+1)/7,0)),0))</f>
        <v/>
      </c>
      <c r="O29" s="306">
        <f>IF(OR(CRONOGRAMA!$F30="",CRONOGRAMA!$G30=""),0,IF(AND(O$10&gt;=CRONOGRAMA!$F30-6,O$10&lt;=CRONOGRAMA!$G30),$C29/MAX(1,ROUNDUP((CRONOGRAMA!$G30-CRONOGRAMA!$F30+1)/7,0)),0))</f>
        <v/>
      </c>
      <c r="P29" s="306">
        <f>IF(OR(CRONOGRAMA!$F30="",CRONOGRAMA!$G30=""),0,IF(AND(P$10&gt;=CRONOGRAMA!$F30-6,P$10&lt;=CRONOGRAMA!$G30),$C29/MAX(1,ROUNDUP((CRONOGRAMA!$G30-CRONOGRAMA!$F30+1)/7,0)),0))</f>
        <v/>
      </c>
      <c r="Q29" s="306">
        <f>IF(OR(CRONOGRAMA!$F30="",CRONOGRAMA!$G30=""),0,IF(AND(Q$10&gt;=CRONOGRAMA!$F30-6,Q$10&lt;=CRONOGRAMA!$G30),$C29/MAX(1,ROUNDUP((CRONOGRAMA!$G30-CRONOGRAMA!$F30+1)/7,0)),0))</f>
        <v/>
      </c>
      <c r="R29" s="306">
        <f>IF(OR(CRONOGRAMA!$F30="",CRONOGRAMA!$G30=""),0,IF(AND(R$10&gt;=CRONOGRAMA!$F30-6,R$10&lt;=CRONOGRAMA!$G30),$C29/MAX(1,ROUNDUP((CRONOGRAMA!$G30-CRONOGRAMA!$F30+1)/7,0)),0))</f>
        <v/>
      </c>
      <c r="S29" s="306">
        <f>IF(OR(CRONOGRAMA!$F30="",CRONOGRAMA!$G30=""),0,IF(AND(S$10&gt;=CRONOGRAMA!$F30-6,S$10&lt;=CRONOGRAMA!$G30),$C29/MAX(1,ROUNDUP((CRONOGRAMA!$G30-CRONOGRAMA!$F30+1)/7,0)),0))</f>
        <v/>
      </c>
      <c r="T29" s="306">
        <f>IF(OR(CRONOGRAMA!$F30="",CRONOGRAMA!$G30=""),0,IF(AND(T$10&gt;=CRONOGRAMA!$F30-6,T$10&lt;=CRONOGRAMA!$G30),$C29/MAX(1,ROUNDUP((CRONOGRAMA!$G30-CRONOGRAMA!$F30+1)/7,0)),0))</f>
        <v/>
      </c>
      <c r="U29" s="306">
        <f>IF(OR(CRONOGRAMA!$F30="",CRONOGRAMA!$G30=""),0,IF(AND(U$10&gt;=CRONOGRAMA!$F30-6,U$10&lt;=CRONOGRAMA!$G30),$C29/MAX(1,ROUNDUP((CRONOGRAMA!$G30-CRONOGRAMA!$F30+1)/7,0)),0))</f>
        <v/>
      </c>
      <c r="V29" s="306">
        <f>IF(OR(CRONOGRAMA!$F30="",CRONOGRAMA!$G30=""),0,IF(AND(V$10&gt;=CRONOGRAMA!$F30-6,V$10&lt;=CRONOGRAMA!$G30),$C29/MAX(1,ROUNDUP((CRONOGRAMA!$G30-CRONOGRAMA!$F30+1)/7,0)),0))</f>
        <v/>
      </c>
      <c r="W29" s="306">
        <f>IF(OR(CRONOGRAMA!$F30="",CRONOGRAMA!$G30=""),0,IF(AND(W$10&gt;=CRONOGRAMA!$F30-6,W$10&lt;=CRONOGRAMA!$G30),$C29/MAX(1,ROUNDUP((CRONOGRAMA!$G30-CRONOGRAMA!$F30+1)/7,0)),0))</f>
        <v/>
      </c>
      <c r="X29" s="306">
        <f>IF(OR(CRONOGRAMA!$F30="",CRONOGRAMA!$G30=""),0,IF(AND(X$10&gt;=CRONOGRAMA!$F30-6,X$10&lt;=CRONOGRAMA!$G30),$C29/MAX(1,ROUNDUP((CRONOGRAMA!$G30-CRONOGRAMA!$F30+1)/7,0)),0))</f>
        <v/>
      </c>
      <c r="Y29" s="306">
        <f>IF(OR(CRONOGRAMA!$F30="",CRONOGRAMA!$G30=""),0,IF(AND(Y$10&gt;=CRONOGRAMA!$F30-6,Y$10&lt;=CRONOGRAMA!$G30),$C29/MAX(1,ROUNDUP((CRONOGRAMA!$G30-CRONOGRAMA!$F30+1)/7,0)),0))</f>
        <v/>
      </c>
      <c r="Z29" s="306">
        <f>IF(OR(CRONOGRAMA!$F30="",CRONOGRAMA!$G30=""),0,IF(AND(Z$10&gt;=CRONOGRAMA!$F30-6,Z$10&lt;=CRONOGRAMA!$G30),$C29/MAX(1,ROUNDUP((CRONOGRAMA!$G30-CRONOGRAMA!$F30+1)/7,0)),0))</f>
        <v/>
      </c>
      <c r="AA29" s="306">
        <f>IF(OR(CRONOGRAMA!$F30="",CRONOGRAMA!$G30=""),0,IF(AND(AA$10&gt;=CRONOGRAMA!$F30-6,AA$10&lt;=CRONOGRAMA!$G30),$C29/MAX(1,ROUNDUP((CRONOGRAMA!$G30-CRONOGRAMA!$F30+1)/7,0)),0))</f>
        <v/>
      </c>
      <c r="AB29" s="306">
        <f>IF(OR(CRONOGRAMA!$F30="",CRONOGRAMA!$G30=""),0,IF(AND(AB$10&gt;=CRONOGRAMA!$F30-6,AB$10&lt;=CRONOGRAMA!$G30),$C29/MAX(1,ROUNDUP((CRONOGRAMA!$G30-CRONOGRAMA!$F30+1)/7,0)),0))</f>
        <v/>
      </c>
      <c r="AC29" s="306">
        <f>IF(OR(CRONOGRAMA!$F30="",CRONOGRAMA!$G30=""),0,IF(AND(AC$10&gt;=CRONOGRAMA!$F30-6,AC$10&lt;=CRONOGRAMA!$G30),$C29/MAX(1,ROUNDUP((CRONOGRAMA!$G30-CRONOGRAMA!$F30+1)/7,0)),0))</f>
        <v/>
      </c>
      <c r="AD29" s="306">
        <f>IF(OR(CRONOGRAMA!$F30="",CRONOGRAMA!$G30=""),0,IF(AND(AD$10&gt;=CRONOGRAMA!$F30-6,AD$10&lt;=CRONOGRAMA!$G30),$C29/MAX(1,ROUNDUP((CRONOGRAMA!$G30-CRONOGRAMA!$F30+1)/7,0)),0))</f>
        <v/>
      </c>
      <c r="AE29" s="218" t="n"/>
      <c r="AF29" s="31" t="n"/>
      <c r="AG29" s="218" t="n"/>
      <c r="AH29" s="218" t="n"/>
    </row>
    <row r="30" ht="15.75" customHeight="1" s="371">
      <c r="A30" s="169">
        <f>CRONOGRAMA!A31</f>
        <v/>
      </c>
      <c r="B30" s="66">
        <f>CRONOGRAMA!D31</f>
        <v/>
      </c>
      <c r="C30" s="44">
        <f>CRONOGRAMA!E31</f>
        <v/>
      </c>
      <c r="D30" s="306">
        <f>IF(OR(CRONOGRAMA!$F31="",CRONOGRAMA!$G31=""),0,IF(AND(D$10&gt;=CRONOGRAMA!$F31-6,D$10&lt;=CRONOGRAMA!$G31),$C30/MAX(1,ROUNDUP((CRONOGRAMA!$G31-CRONOGRAMA!$F31+1)/7,0)),0))</f>
        <v/>
      </c>
      <c r="E30" s="306">
        <f>IF(OR(CRONOGRAMA!$F31="",CRONOGRAMA!$G31=""),0,IF(AND(E$10&gt;=CRONOGRAMA!$F31-6,E$10&lt;=CRONOGRAMA!$G31),$C30/MAX(1,ROUNDUP((CRONOGRAMA!$G31-CRONOGRAMA!$F31+1)/7,0)),0))</f>
        <v/>
      </c>
      <c r="F30" s="306">
        <f>IF(OR(CRONOGRAMA!$F31="",CRONOGRAMA!$G31=""),0,IF(AND(F$10&gt;=CRONOGRAMA!$F31-6,F$10&lt;=CRONOGRAMA!$G31),$C30/MAX(1,ROUNDUP((CRONOGRAMA!$G31-CRONOGRAMA!$F31+1)/7,0)),0))</f>
        <v/>
      </c>
      <c r="G30" s="306">
        <f>IF(OR(CRONOGRAMA!$F31="",CRONOGRAMA!$G31=""),0,IF(AND(G$10&gt;=CRONOGRAMA!$F31-6,G$10&lt;=CRONOGRAMA!$G31),$C30/MAX(1,ROUNDUP((CRONOGRAMA!$G31-CRONOGRAMA!$F31+1)/7,0)),0))</f>
        <v/>
      </c>
      <c r="H30" s="306">
        <f>IF(OR(CRONOGRAMA!$F31="",CRONOGRAMA!$G31=""),0,IF(AND(H$10&gt;=CRONOGRAMA!$F31-6,H$10&lt;=CRONOGRAMA!$G31),$C30/MAX(1,ROUNDUP((CRONOGRAMA!$G31-CRONOGRAMA!$F31+1)/7,0)),0))</f>
        <v/>
      </c>
      <c r="I30" s="306">
        <f>IF(OR(CRONOGRAMA!$F31="",CRONOGRAMA!$G31=""),0,IF(AND(I$10&gt;=CRONOGRAMA!$F31-6,I$10&lt;=CRONOGRAMA!$G31),$C30/MAX(1,ROUNDUP((CRONOGRAMA!$G31-CRONOGRAMA!$F31+1)/7,0)),0))</f>
        <v/>
      </c>
      <c r="J30" s="306">
        <f>IF(OR(CRONOGRAMA!$F31="",CRONOGRAMA!$G31=""),0,IF(AND(J$10&gt;=CRONOGRAMA!$F31-6,J$10&lt;=CRONOGRAMA!$G31),$C30/MAX(1,ROUNDUP((CRONOGRAMA!$G31-CRONOGRAMA!$F31+1)/7,0)),0))</f>
        <v/>
      </c>
      <c r="K30" s="306">
        <f>IF(OR(CRONOGRAMA!$F31="",CRONOGRAMA!$G31=""),0,IF(AND(K$10&gt;=CRONOGRAMA!$F31-6,K$10&lt;=CRONOGRAMA!$G31),$C30/MAX(1,ROUNDUP((CRONOGRAMA!$G31-CRONOGRAMA!$F31+1)/7,0)),0))</f>
        <v/>
      </c>
      <c r="L30" s="306">
        <f>IF(OR(CRONOGRAMA!$F31="",CRONOGRAMA!$G31=""),0,IF(AND(L$10&gt;=CRONOGRAMA!$F31-6,L$10&lt;=CRONOGRAMA!$G31),$C30/MAX(1,ROUNDUP((CRONOGRAMA!$G31-CRONOGRAMA!$F31+1)/7,0)),0))</f>
        <v/>
      </c>
      <c r="M30" s="306">
        <f>IF(OR(CRONOGRAMA!$F31="",CRONOGRAMA!$G31=""),0,IF(AND(M$10&gt;=CRONOGRAMA!$F31-6,M$10&lt;=CRONOGRAMA!$G31),$C30/MAX(1,ROUNDUP((CRONOGRAMA!$G31-CRONOGRAMA!$F31+1)/7,0)),0))</f>
        <v/>
      </c>
      <c r="N30" s="306">
        <f>IF(OR(CRONOGRAMA!$F31="",CRONOGRAMA!$G31=""),0,IF(AND(N$10&gt;=CRONOGRAMA!$F31-6,N$10&lt;=CRONOGRAMA!$G31),$C30/MAX(1,ROUNDUP((CRONOGRAMA!$G31-CRONOGRAMA!$F31+1)/7,0)),0))</f>
        <v/>
      </c>
      <c r="O30" s="306">
        <f>IF(OR(CRONOGRAMA!$F31="",CRONOGRAMA!$G31=""),0,IF(AND(O$10&gt;=CRONOGRAMA!$F31-6,O$10&lt;=CRONOGRAMA!$G31),$C30/MAX(1,ROUNDUP((CRONOGRAMA!$G31-CRONOGRAMA!$F31+1)/7,0)),0))</f>
        <v/>
      </c>
      <c r="P30" s="306">
        <f>IF(OR(CRONOGRAMA!$F31="",CRONOGRAMA!$G31=""),0,IF(AND(P$10&gt;=CRONOGRAMA!$F31-6,P$10&lt;=CRONOGRAMA!$G31),$C30/MAX(1,ROUNDUP((CRONOGRAMA!$G31-CRONOGRAMA!$F31+1)/7,0)),0))</f>
        <v/>
      </c>
      <c r="Q30" s="306">
        <f>IF(OR(CRONOGRAMA!$F31="",CRONOGRAMA!$G31=""),0,IF(AND(Q$10&gt;=CRONOGRAMA!$F31-6,Q$10&lt;=CRONOGRAMA!$G31),$C30/MAX(1,ROUNDUP((CRONOGRAMA!$G31-CRONOGRAMA!$F31+1)/7,0)),0))</f>
        <v/>
      </c>
      <c r="R30" s="306">
        <f>IF(OR(CRONOGRAMA!$F31="",CRONOGRAMA!$G31=""),0,IF(AND(R$10&gt;=CRONOGRAMA!$F31-6,R$10&lt;=CRONOGRAMA!$G31),$C30/MAX(1,ROUNDUP((CRONOGRAMA!$G31-CRONOGRAMA!$F31+1)/7,0)),0))</f>
        <v/>
      </c>
      <c r="S30" s="306">
        <f>IF(OR(CRONOGRAMA!$F31="",CRONOGRAMA!$G31=""),0,IF(AND(S$10&gt;=CRONOGRAMA!$F31-6,S$10&lt;=CRONOGRAMA!$G31),$C30/MAX(1,ROUNDUP((CRONOGRAMA!$G31-CRONOGRAMA!$F31+1)/7,0)),0))</f>
        <v/>
      </c>
      <c r="T30" s="306">
        <f>IF(OR(CRONOGRAMA!$F31="",CRONOGRAMA!$G31=""),0,IF(AND(T$10&gt;=CRONOGRAMA!$F31-6,T$10&lt;=CRONOGRAMA!$G31),$C30/MAX(1,ROUNDUP((CRONOGRAMA!$G31-CRONOGRAMA!$F31+1)/7,0)),0))</f>
        <v/>
      </c>
      <c r="U30" s="306">
        <f>IF(OR(CRONOGRAMA!$F31="",CRONOGRAMA!$G31=""),0,IF(AND(U$10&gt;=CRONOGRAMA!$F31-6,U$10&lt;=CRONOGRAMA!$G31),$C30/MAX(1,ROUNDUP((CRONOGRAMA!$G31-CRONOGRAMA!$F31+1)/7,0)),0))</f>
        <v/>
      </c>
      <c r="V30" s="306">
        <f>IF(OR(CRONOGRAMA!$F31="",CRONOGRAMA!$G31=""),0,IF(AND(V$10&gt;=CRONOGRAMA!$F31-6,V$10&lt;=CRONOGRAMA!$G31),$C30/MAX(1,ROUNDUP((CRONOGRAMA!$G31-CRONOGRAMA!$F31+1)/7,0)),0))</f>
        <v/>
      </c>
      <c r="W30" s="306">
        <f>IF(OR(CRONOGRAMA!$F31="",CRONOGRAMA!$G31=""),0,IF(AND(W$10&gt;=CRONOGRAMA!$F31-6,W$10&lt;=CRONOGRAMA!$G31),$C30/MAX(1,ROUNDUP((CRONOGRAMA!$G31-CRONOGRAMA!$F31+1)/7,0)),0))</f>
        <v/>
      </c>
      <c r="X30" s="306">
        <f>IF(OR(CRONOGRAMA!$F31="",CRONOGRAMA!$G31=""),0,IF(AND(X$10&gt;=CRONOGRAMA!$F31-6,X$10&lt;=CRONOGRAMA!$G31),$C30/MAX(1,ROUNDUP((CRONOGRAMA!$G31-CRONOGRAMA!$F31+1)/7,0)),0))</f>
        <v/>
      </c>
      <c r="Y30" s="306">
        <f>IF(OR(CRONOGRAMA!$F31="",CRONOGRAMA!$G31=""),0,IF(AND(Y$10&gt;=CRONOGRAMA!$F31-6,Y$10&lt;=CRONOGRAMA!$G31),$C30/MAX(1,ROUNDUP((CRONOGRAMA!$G31-CRONOGRAMA!$F31+1)/7,0)),0))</f>
        <v/>
      </c>
      <c r="Z30" s="306">
        <f>IF(OR(CRONOGRAMA!$F31="",CRONOGRAMA!$G31=""),0,IF(AND(Z$10&gt;=CRONOGRAMA!$F31-6,Z$10&lt;=CRONOGRAMA!$G31),$C30/MAX(1,ROUNDUP((CRONOGRAMA!$G31-CRONOGRAMA!$F31+1)/7,0)),0))</f>
        <v/>
      </c>
      <c r="AA30" s="306">
        <f>IF(OR(CRONOGRAMA!$F31="",CRONOGRAMA!$G31=""),0,IF(AND(AA$10&gt;=CRONOGRAMA!$F31-6,AA$10&lt;=CRONOGRAMA!$G31),$C30/MAX(1,ROUNDUP((CRONOGRAMA!$G31-CRONOGRAMA!$F31+1)/7,0)),0))</f>
        <v/>
      </c>
      <c r="AB30" s="306">
        <f>IF(OR(CRONOGRAMA!$F31="",CRONOGRAMA!$G31=""),0,IF(AND(AB$10&gt;=CRONOGRAMA!$F31-6,AB$10&lt;=CRONOGRAMA!$G31),$C30/MAX(1,ROUNDUP((CRONOGRAMA!$G31-CRONOGRAMA!$F31+1)/7,0)),0))</f>
        <v/>
      </c>
      <c r="AC30" s="306">
        <f>IF(OR(CRONOGRAMA!$F31="",CRONOGRAMA!$G31=""),0,IF(AND(AC$10&gt;=CRONOGRAMA!$F31-6,AC$10&lt;=CRONOGRAMA!$G31),$C30/MAX(1,ROUNDUP((CRONOGRAMA!$G31-CRONOGRAMA!$F31+1)/7,0)),0))</f>
        <v/>
      </c>
      <c r="AD30" s="306">
        <f>IF(OR(CRONOGRAMA!$F31="",CRONOGRAMA!$G31=""),0,IF(AND(AD$10&gt;=CRONOGRAMA!$F31-6,AD$10&lt;=CRONOGRAMA!$G31),$C30/MAX(1,ROUNDUP((CRONOGRAMA!$G31-CRONOGRAMA!$F31+1)/7,0)),0))</f>
        <v/>
      </c>
      <c r="AE30" s="218" t="n"/>
      <c r="AF30" s="33" t="n"/>
      <c r="AG30" s="218" t="n"/>
      <c r="AH30" s="218" t="n"/>
    </row>
    <row r="31" ht="15.75" customHeight="1" s="371">
      <c r="A31" s="169">
        <f>CRONOGRAMA!A32</f>
        <v/>
      </c>
      <c r="B31" s="66">
        <f>CRONOGRAMA!D32</f>
        <v/>
      </c>
      <c r="C31" s="44">
        <f>CRONOGRAMA!E32</f>
        <v/>
      </c>
      <c r="D31" s="306">
        <f>IF(OR(CRONOGRAMA!$F32="",CRONOGRAMA!$G32=""),0,IF(AND(D$10&gt;=CRONOGRAMA!$F32-6,D$10&lt;=CRONOGRAMA!$G32),$C31/MAX(1,ROUNDUP((CRONOGRAMA!$G32-CRONOGRAMA!$F32+1)/7,0)),0))</f>
        <v/>
      </c>
      <c r="E31" s="306">
        <f>IF(OR(CRONOGRAMA!$F32="",CRONOGRAMA!$G32=""),0,IF(AND(E$10&gt;=CRONOGRAMA!$F32-6,E$10&lt;=CRONOGRAMA!$G32),$C31/MAX(1,ROUNDUP((CRONOGRAMA!$G32-CRONOGRAMA!$F32+1)/7,0)),0))</f>
        <v/>
      </c>
      <c r="F31" s="306">
        <f>IF(OR(CRONOGRAMA!$F32="",CRONOGRAMA!$G32=""),0,IF(AND(F$10&gt;=CRONOGRAMA!$F32-6,F$10&lt;=CRONOGRAMA!$G32),$C31/MAX(1,ROUNDUP((CRONOGRAMA!$G32-CRONOGRAMA!$F32+1)/7,0)),0))</f>
        <v/>
      </c>
      <c r="G31" s="306">
        <f>IF(OR(CRONOGRAMA!$F32="",CRONOGRAMA!$G32=""),0,IF(AND(G$10&gt;=CRONOGRAMA!$F32-6,G$10&lt;=CRONOGRAMA!$G32),$C31/MAX(1,ROUNDUP((CRONOGRAMA!$G32-CRONOGRAMA!$F32+1)/7,0)),0))</f>
        <v/>
      </c>
      <c r="H31" s="306">
        <f>IF(OR(CRONOGRAMA!$F32="",CRONOGRAMA!$G32=""),0,IF(AND(H$10&gt;=CRONOGRAMA!$F32-6,H$10&lt;=CRONOGRAMA!$G32),$C31/MAX(1,ROUNDUP((CRONOGRAMA!$G32-CRONOGRAMA!$F32+1)/7,0)),0))</f>
        <v/>
      </c>
      <c r="I31" s="306">
        <f>IF(OR(CRONOGRAMA!$F32="",CRONOGRAMA!$G32=""),0,IF(AND(I$10&gt;=CRONOGRAMA!$F32-6,I$10&lt;=CRONOGRAMA!$G32),$C31/MAX(1,ROUNDUP((CRONOGRAMA!$G32-CRONOGRAMA!$F32+1)/7,0)),0))</f>
        <v/>
      </c>
      <c r="J31" s="306">
        <f>IF(OR(CRONOGRAMA!$F32="",CRONOGRAMA!$G32=""),0,IF(AND(J$10&gt;=CRONOGRAMA!$F32-6,J$10&lt;=CRONOGRAMA!$G32),$C31/MAX(1,ROUNDUP((CRONOGRAMA!$G32-CRONOGRAMA!$F32+1)/7,0)),0))</f>
        <v/>
      </c>
      <c r="K31" s="306">
        <f>IF(OR(CRONOGRAMA!$F32="",CRONOGRAMA!$G32=""),0,IF(AND(K$10&gt;=CRONOGRAMA!$F32-6,K$10&lt;=CRONOGRAMA!$G32),$C31/MAX(1,ROUNDUP((CRONOGRAMA!$G32-CRONOGRAMA!$F32+1)/7,0)),0))</f>
        <v/>
      </c>
      <c r="L31" s="306">
        <f>IF(OR(CRONOGRAMA!$F32="",CRONOGRAMA!$G32=""),0,IF(AND(L$10&gt;=CRONOGRAMA!$F32-6,L$10&lt;=CRONOGRAMA!$G32),$C31/MAX(1,ROUNDUP((CRONOGRAMA!$G32-CRONOGRAMA!$F32+1)/7,0)),0))</f>
        <v/>
      </c>
      <c r="M31" s="306">
        <f>IF(OR(CRONOGRAMA!$F32="",CRONOGRAMA!$G32=""),0,IF(AND(M$10&gt;=CRONOGRAMA!$F32-6,M$10&lt;=CRONOGRAMA!$G32),$C31/MAX(1,ROUNDUP((CRONOGRAMA!$G32-CRONOGRAMA!$F32+1)/7,0)),0))</f>
        <v/>
      </c>
      <c r="N31" s="306">
        <f>IF(OR(CRONOGRAMA!$F32="",CRONOGRAMA!$G32=""),0,IF(AND(N$10&gt;=CRONOGRAMA!$F32-6,N$10&lt;=CRONOGRAMA!$G32),$C31/MAX(1,ROUNDUP((CRONOGRAMA!$G32-CRONOGRAMA!$F32+1)/7,0)),0))</f>
        <v/>
      </c>
      <c r="O31" s="306">
        <f>IF(OR(CRONOGRAMA!$F32="",CRONOGRAMA!$G32=""),0,IF(AND(O$10&gt;=CRONOGRAMA!$F32-6,O$10&lt;=CRONOGRAMA!$G32),$C31/MAX(1,ROUNDUP((CRONOGRAMA!$G32-CRONOGRAMA!$F32+1)/7,0)),0))</f>
        <v/>
      </c>
      <c r="P31" s="306">
        <f>IF(OR(CRONOGRAMA!$F32="",CRONOGRAMA!$G32=""),0,IF(AND(P$10&gt;=CRONOGRAMA!$F32-6,P$10&lt;=CRONOGRAMA!$G32),$C31/MAX(1,ROUNDUP((CRONOGRAMA!$G32-CRONOGRAMA!$F32+1)/7,0)),0))</f>
        <v/>
      </c>
      <c r="Q31" s="306">
        <f>IF(OR(CRONOGRAMA!$F32="",CRONOGRAMA!$G32=""),0,IF(AND(Q$10&gt;=CRONOGRAMA!$F32-6,Q$10&lt;=CRONOGRAMA!$G32),$C31/MAX(1,ROUNDUP((CRONOGRAMA!$G32-CRONOGRAMA!$F32+1)/7,0)),0))</f>
        <v/>
      </c>
      <c r="R31" s="306">
        <f>IF(OR(CRONOGRAMA!$F32="",CRONOGRAMA!$G32=""),0,IF(AND(R$10&gt;=CRONOGRAMA!$F32-6,R$10&lt;=CRONOGRAMA!$G32),$C31/MAX(1,ROUNDUP((CRONOGRAMA!$G32-CRONOGRAMA!$F32+1)/7,0)),0))</f>
        <v/>
      </c>
      <c r="S31" s="306">
        <f>IF(OR(CRONOGRAMA!$F32="",CRONOGRAMA!$G32=""),0,IF(AND(S$10&gt;=CRONOGRAMA!$F32-6,S$10&lt;=CRONOGRAMA!$G32),$C31/MAX(1,ROUNDUP((CRONOGRAMA!$G32-CRONOGRAMA!$F32+1)/7,0)),0))</f>
        <v/>
      </c>
      <c r="T31" s="306">
        <f>IF(OR(CRONOGRAMA!$F32="",CRONOGRAMA!$G32=""),0,IF(AND(T$10&gt;=CRONOGRAMA!$F32-6,T$10&lt;=CRONOGRAMA!$G32),$C31/MAX(1,ROUNDUP((CRONOGRAMA!$G32-CRONOGRAMA!$F32+1)/7,0)),0))</f>
        <v/>
      </c>
      <c r="U31" s="306">
        <f>IF(OR(CRONOGRAMA!$F32="",CRONOGRAMA!$G32=""),0,IF(AND(U$10&gt;=CRONOGRAMA!$F32-6,U$10&lt;=CRONOGRAMA!$G32),$C31/MAX(1,ROUNDUP((CRONOGRAMA!$G32-CRONOGRAMA!$F32+1)/7,0)),0))</f>
        <v/>
      </c>
      <c r="V31" s="306">
        <f>IF(OR(CRONOGRAMA!$F32="",CRONOGRAMA!$G32=""),0,IF(AND(V$10&gt;=CRONOGRAMA!$F32-6,V$10&lt;=CRONOGRAMA!$G32),$C31/MAX(1,ROUNDUP((CRONOGRAMA!$G32-CRONOGRAMA!$F32+1)/7,0)),0))</f>
        <v/>
      </c>
      <c r="W31" s="306">
        <f>IF(OR(CRONOGRAMA!$F32="",CRONOGRAMA!$G32=""),0,IF(AND(W$10&gt;=CRONOGRAMA!$F32-6,W$10&lt;=CRONOGRAMA!$G32),$C31/MAX(1,ROUNDUP((CRONOGRAMA!$G32-CRONOGRAMA!$F32+1)/7,0)),0))</f>
        <v/>
      </c>
      <c r="X31" s="306">
        <f>IF(OR(CRONOGRAMA!$F32="",CRONOGRAMA!$G32=""),0,IF(AND(X$10&gt;=CRONOGRAMA!$F32-6,X$10&lt;=CRONOGRAMA!$G32),$C31/MAX(1,ROUNDUP((CRONOGRAMA!$G32-CRONOGRAMA!$F32+1)/7,0)),0))</f>
        <v/>
      </c>
      <c r="Y31" s="306">
        <f>IF(OR(CRONOGRAMA!$F32="",CRONOGRAMA!$G32=""),0,IF(AND(Y$10&gt;=CRONOGRAMA!$F32-6,Y$10&lt;=CRONOGRAMA!$G32),$C31/MAX(1,ROUNDUP((CRONOGRAMA!$G32-CRONOGRAMA!$F32+1)/7,0)),0))</f>
        <v/>
      </c>
      <c r="Z31" s="306">
        <f>IF(OR(CRONOGRAMA!$F32="",CRONOGRAMA!$G32=""),0,IF(AND(Z$10&gt;=CRONOGRAMA!$F32-6,Z$10&lt;=CRONOGRAMA!$G32),$C31/MAX(1,ROUNDUP((CRONOGRAMA!$G32-CRONOGRAMA!$F32+1)/7,0)),0))</f>
        <v/>
      </c>
      <c r="AA31" s="306">
        <f>IF(OR(CRONOGRAMA!$F32="",CRONOGRAMA!$G32=""),0,IF(AND(AA$10&gt;=CRONOGRAMA!$F32-6,AA$10&lt;=CRONOGRAMA!$G32),$C31/MAX(1,ROUNDUP((CRONOGRAMA!$G32-CRONOGRAMA!$F32+1)/7,0)),0))</f>
        <v/>
      </c>
      <c r="AB31" s="306">
        <f>IF(OR(CRONOGRAMA!$F32="",CRONOGRAMA!$G32=""),0,IF(AND(AB$10&gt;=CRONOGRAMA!$F32-6,AB$10&lt;=CRONOGRAMA!$G32),$C31/MAX(1,ROUNDUP((CRONOGRAMA!$G32-CRONOGRAMA!$F32+1)/7,0)),0))</f>
        <v/>
      </c>
      <c r="AC31" s="306">
        <f>IF(OR(CRONOGRAMA!$F32="",CRONOGRAMA!$G32=""),0,IF(AND(AC$10&gt;=CRONOGRAMA!$F32-6,AC$10&lt;=CRONOGRAMA!$G32),$C31/MAX(1,ROUNDUP((CRONOGRAMA!$G32-CRONOGRAMA!$F32+1)/7,0)),0))</f>
        <v/>
      </c>
      <c r="AD31" s="306">
        <f>IF(OR(CRONOGRAMA!$F32="",CRONOGRAMA!$G32=""),0,IF(AND(AD$10&gt;=CRONOGRAMA!$F32-6,AD$10&lt;=CRONOGRAMA!$G32),$C31/MAX(1,ROUNDUP((CRONOGRAMA!$G32-CRONOGRAMA!$F32+1)/7,0)),0))</f>
        <v/>
      </c>
      <c r="AE31" s="218" t="n"/>
      <c r="AF31" s="27" t="n"/>
      <c r="AG31" s="218" t="n"/>
      <c r="AH31" s="218" t="n"/>
    </row>
    <row r="32" ht="15.75" customHeight="1" s="371">
      <c r="A32" s="169">
        <f>CRONOGRAMA!A33</f>
        <v/>
      </c>
      <c r="B32" s="66">
        <f>CRONOGRAMA!D33</f>
        <v/>
      </c>
      <c r="C32" s="44">
        <f>CRONOGRAMA!E33</f>
        <v/>
      </c>
      <c r="D32" s="306">
        <f>IF(OR(CRONOGRAMA!$F33="",CRONOGRAMA!$G33=""),0,IF(AND(D$10&gt;=CRONOGRAMA!$F33-6,D$10&lt;=CRONOGRAMA!$G33),$C32/MAX(1,ROUNDUP((CRONOGRAMA!$G33-CRONOGRAMA!$F33+1)/7,0)),0))</f>
        <v/>
      </c>
      <c r="E32" s="306">
        <f>IF(OR(CRONOGRAMA!$F33="",CRONOGRAMA!$G33=""),0,IF(AND(E$10&gt;=CRONOGRAMA!$F33-6,E$10&lt;=CRONOGRAMA!$G33),$C32/MAX(1,ROUNDUP((CRONOGRAMA!$G33-CRONOGRAMA!$F33+1)/7,0)),0))</f>
        <v/>
      </c>
      <c r="F32" s="306">
        <f>IF(OR(CRONOGRAMA!$F33="",CRONOGRAMA!$G33=""),0,IF(AND(F$10&gt;=CRONOGRAMA!$F33-6,F$10&lt;=CRONOGRAMA!$G33),$C32/MAX(1,ROUNDUP((CRONOGRAMA!$G33-CRONOGRAMA!$F33+1)/7,0)),0))</f>
        <v/>
      </c>
      <c r="G32" s="306">
        <f>IF(OR(CRONOGRAMA!$F33="",CRONOGRAMA!$G33=""),0,IF(AND(G$10&gt;=CRONOGRAMA!$F33-6,G$10&lt;=CRONOGRAMA!$G33),$C32/MAX(1,ROUNDUP((CRONOGRAMA!$G33-CRONOGRAMA!$F33+1)/7,0)),0))</f>
        <v/>
      </c>
      <c r="H32" s="306">
        <f>IF(OR(CRONOGRAMA!$F33="",CRONOGRAMA!$G33=""),0,IF(AND(H$10&gt;=CRONOGRAMA!$F33-6,H$10&lt;=CRONOGRAMA!$G33),$C32/MAX(1,ROUNDUP((CRONOGRAMA!$G33-CRONOGRAMA!$F33+1)/7,0)),0))</f>
        <v/>
      </c>
      <c r="I32" s="306">
        <f>IF(OR(CRONOGRAMA!$F33="",CRONOGRAMA!$G33=""),0,IF(AND(I$10&gt;=CRONOGRAMA!$F33-6,I$10&lt;=CRONOGRAMA!$G33),$C32/MAX(1,ROUNDUP((CRONOGRAMA!$G33-CRONOGRAMA!$F33+1)/7,0)),0))</f>
        <v/>
      </c>
      <c r="J32" s="306">
        <f>IF(OR(CRONOGRAMA!$F33="",CRONOGRAMA!$G33=""),0,IF(AND(J$10&gt;=CRONOGRAMA!$F33-6,J$10&lt;=CRONOGRAMA!$G33),$C32/MAX(1,ROUNDUP((CRONOGRAMA!$G33-CRONOGRAMA!$F33+1)/7,0)),0))</f>
        <v/>
      </c>
      <c r="K32" s="306">
        <f>IF(OR(CRONOGRAMA!$F33="",CRONOGRAMA!$G33=""),0,IF(AND(K$10&gt;=CRONOGRAMA!$F33-6,K$10&lt;=CRONOGRAMA!$G33),$C32/MAX(1,ROUNDUP((CRONOGRAMA!$G33-CRONOGRAMA!$F33+1)/7,0)),0))</f>
        <v/>
      </c>
      <c r="L32" s="306">
        <f>IF(OR(CRONOGRAMA!$F33="",CRONOGRAMA!$G33=""),0,IF(AND(L$10&gt;=CRONOGRAMA!$F33-6,L$10&lt;=CRONOGRAMA!$G33),$C32/MAX(1,ROUNDUP((CRONOGRAMA!$G33-CRONOGRAMA!$F33+1)/7,0)),0))</f>
        <v/>
      </c>
      <c r="M32" s="306">
        <f>IF(OR(CRONOGRAMA!$F33="",CRONOGRAMA!$G33=""),0,IF(AND(M$10&gt;=CRONOGRAMA!$F33-6,M$10&lt;=CRONOGRAMA!$G33),$C32/MAX(1,ROUNDUP((CRONOGRAMA!$G33-CRONOGRAMA!$F33+1)/7,0)),0))</f>
        <v/>
      </c>
      <c r="N32" s="306">
        <f>IF(OR(CRONOGRAMA!$F33="",CRONOGRAMA!$G33=""),0,IF(AND(N$10&gt;=CRONOGRAMA!$F33-6,N$10&lt;=CRONOGRAMA!$G33),$C32/MAX(1,ROUNDUP((CRONOGRAMA!$G33-CRONOGRAMA!$F33+1)/7,0)),0))</f>
        <v/>
      </c>
      <c r="O32" s="306">
        <f>IF(OR(CRONOGRAMA!$F33="",CRONOGRAMA!$G33=""),0,IF(AND(O$10&gt;=CRONOGRAMA!$F33-6,O$10&lt;=CRONOGRAMA!$G33),$C32/MAX(1,ROUNDUP((CRONOGRAMA!$G33-CRONOGRAMA!$F33+1)/7,0)),0))</f>
        <v/>
      </c>
      <c r="P32" s="306">
        <f>IF(OR(CRONOGRAMA!$F33="",CRONOGRAMA!$G33=""),0,IF(AND(P$10&gt;=CRONOGRAMA!$F33-6,P$10&lt;=CRONOGRAMA!$G33),$C32/MAX(1,ROUNDUP((CRONOGRAMA!$G33-CRONOGRAMA!$F33+1)/7,0)),0))</f>
        <v/>
      </c>
      <c r="Q32" s="306">
        <f>IF(OR(CRONOGRAMA!$F33="",CRONOGRAMA!$G33=""),0,IF(AND(Q$10&gt;=CRONOGRAMA!$F33-6,Q$10&lt;=CRONOGRAMA!$G33),$C32/MAX(1,ROUNDUP((CRONOGRAMA!$G33-CRONOGRAMA!$F33+1)/7,0)),0))</f>
        <v/>
      </c>
      <c r="R32" s="306">
        <f>IF(OR(CRONOGRAMA!$F33="",CRONOGRAMA!$G33=""),0,IF(AND(R$10&gt;=CRONOGRAMA!$F33-6,R$10&lt;=CRONOGRAMA!$G33),$C32/MAX(1,ROUNDUP((CRONOGRAMA!$G33-CRONOGRAMA!$F33+1)/7,0)),0))</f>
        <v/>
      </c>
      <c r="S32" s="306">
        <f>IF(OR(CRONOGRAMA!$F33="",CRONOGRAMA!$G33=""),0,IF(AND(S$10&gt;=CRONOGRAMA!$F33-6,S$10&lt;=CRONOGRAMA!$G33),$C32/MAX(1,ROUNDUP((CRONOGRAMA!$G33-CRONOGRAMA!$F33+1)/7,0)),0))</f>
        <v/>
      </c>
      <c r="T32" s="306">
        <f>IF(OR(CRONOGRAMA!$F33="",CRONOGRAMA!$G33=""),0,IF(AND(T$10&gt;=CRONOGRAMA!$F33-6,T$10&lt;=CRONOGRAMA!$G33),$C32/MAX(1,ROUNDUP((CRONOGRAMA!$G33-CRONOGRAMA!$F33+1)/7,0)),0))</f>
        <v/>
      </c>
      <c r="U32" s="306">
        <f>IF(OR(CRONOGRAMA!$F33="",CRONOGRAMA!$G33=""),0,IF(AND(U$10&gt;=CRONOGRAMA!$F33-6,U$10&lt;=CRONOGRAMA!$G33),$C32/MAX(1,ROUNDUP((CRONOGRAMA!$G33-CRONOGRAMA!$F33+1)/7,0)),0))</f>
        <v/>
      </c>
      <c r="V32" s="306">
        <f>IF(OR(CRONOGRAMA!$F33="",CRONOGRAMA!$G33=""),0,IF(AND(V$10&gt;=CRONOGRAMA!$F33-6,V$10&lt;=CRONOGRAMA!$G33),$C32/MAX(1,ROUNDUP((CRONOGRAMA!$G33-CRONOGRAMA!$F33+1)/7,0)),0))</f>
        <v/>
      </c>
      <c r="W32" s="306">
        <f>IF(OR(CRONOGRAMA!$F33="",CRONOGRAMA!$G33=""),0,IF(AND(W$10&gt;=CRONOGRAMA!$F33-6,W$10&lt;=CRONOGRAMA!$G33),$C32/MAX(1,ROUNDUP((CRONOGRAMA!$G33-CRONOGRAMA!$F33+1)/7,0)),0))</f>
        <v/>
      </c>
      <c r="X32" s="306">
        <f>IF(OR(CRONOGRAMA!$F33="",CRONOGRAMA!$G33=""),0,IF(AND(X$10&gt;=CRONOGRAMA!$F33-6,X$10&lt;=CRONOGRAMA!$G33),$C32/MAX(1,ROUNDUP((CRONOGRAMA!$G33-CRONOGRAMA!$F33+1)/7,0)),0))</f>
        <v/>
      </c>
      <c r="Y32" s="306">
        <f>IF(OR(CRONOGRAMA!$F33="",CRONOGRAMA!$G33=""),0,IF(AND(Y$10&gt;=CRONOGRAMA!$F33-6,Y$10&lt;=CRONOGRAMA!$G33),$C32/MAX(1,ROUNDUP((CRONOGRAMA!$G33-CRONOGRAMA!$F33+1)/7,0)),0))</f>
        <v/>
      </c>
      <c r="Z32" s="306">
        <f>IF(OR(CRONOGRAMA!$F33="",CRONOGRAMA!$G33=""),0,IF(AND(Z$10&gt;=CRONOGRAMA!$F33-6,Z$10&lt;=CRONOGRAMA!$G33),$C32/MAX(1,ROUNDUP((CRONOGRAMA!$G33-CRONOGRAMA!$F33+1)/7,0)),0))</f>
        <v/>
      </c>
      <c r="AA32" s="306">
        <f>IF(OR(CRONOGRAMA!$F33="",CRONOGRAMA!$G33=""),0,IF(AND(AA$10&gt;=CRONOGRAMA!$F33-6,AA$10&lt;=CRONOGRAMA!$G33),$C32/MAX(1,ROUNDUP((CRONOGRAMA!$G33-CRONOGRAMA!$F33+1)/7,0)),0))</f>
        <v/>
      </c>
      <c r="AB32" s="306">
        <f>IF(OR(CRONOGRAMA!$F33="",CRONOGRAMA!$G33=""),0,IF(AND(AB$10&gt;=CRONOGRAMA!$F33-6,AB$10&lt;=CRONOGRAMA!$G33),$C32/MAX(1,ROUNDUP((CRONOGRAMA!$G33-CRONOGRAMA!$F33+1)/7,0)),0))</f>
        <v/>
      </c>
      <c r="AC32" s="306">
        <f>IF(OR(CRONOGRAMA!$F33="",CRONOGRAMA!$G33=""),0,IF(AND(AC$10&gt;=CRONOGRAMA!$F33-6,AC$10&lt;=CRONOGRAMA!$G33),$C32/MAX(1,ROUNDUP((CRONOGRAMA!$G33-CRONOGRAMA!$F33+1)/7,0)),0))</f>
        <v/>
      </c>
      <c r="AD32" s="306">
        <f>IF(OR(CRONOGRAMA!$F33="",CRONOGRAMA!$G33=""),0,IF(AND(AD$10&gt;=CRONOGRAMA!$F33-6,AD$10&lt;=CRONOGRAMA!$G33),$C32/MAX(1,ROUNDUP((CRONOGRAMA!$G33-CRONOGRAMA!$F33+1)/7,0)),0))</f>
        <v/>
      </c>
      <c r="AE32" s="218" t="n"/>
      <c r="AF32" s="316" t="n"/>
      <c r="AG32" s="218" t="n"/>
      <c r="AH32" s="61" t="n"/>
    </row>
    <row r="33" ht="15.75" customHeight="1" s="371">
      <c r="A33" s="169">
        <f>CRONOGRAMA!A34</f>
        <v/>
      </c>
      <c r="B33" s="66">
        <f>CRONOGRAMA!D34</f>
        <v/>
      </c>
      <c r="C33" s="44">
        <f>CRONOGRAMA!E34</f>
        <v/>
      </c>
      <c r="D33" s="306">
        <f>IF(OR(CRONOGRAMA!$F34="",CRONOGRAMA!$G34=""),0,IF(AND(D$10&gt;=CRONOGRAMA!$F34-6,D$10&lt;=CRONOGRAMA!$G34),$C33/MAX(1,ROUNDUP((CRONOGRAMA!$G34-CRONOGRAMA!$F34+1)/7,0)),0))</f>
        <v/>
      </c>
      <c r="E33" s="306">
        <f>IF(OR(CRONOGRAMA!$F34="",CRONOGRAMA!$G34=""),0,IF(AND(E$10&gt;=CRONOGRAMA!$F34-6,E$10&lt;=CRONOGRAMA!$G34),$C33/MAX(1,ROUNDUP((CRONOGRAMA!$G34-CRONOGRAMA!$F34+1)/7,0)),0))</f>
        <v/>
      </c>
      <c r="F33" s="306">
        <f>IF(OR(CRONOGRAMA!$F34="",CRONOGRAMA!$G34=""),0,IF(AND(F$10&gt;=CRONOGRAMA!$F34-6,F$10&lt;=CRONOGRAMA!$G34),$C33/MAX(1,ROUNDUP((CRONOGRAMA!$G34-CRONOGRAMA!$F34+1)/7,0)),0))</f>
        <v/>
      </c>
      <c r="G33" s="306">
        <f>IF(OR(CRONOGRAMA!$F34="",CRONOGRAMA!$G34=""),0,IF(AND(G$10&gt;=CRONOGRAMA!$F34-6,G$10&lt;=CRONOGRAMA!$G34),$C33/MAX(1,ROUNDUP((CRONOGRAMA!$G34-CRONOGRAMA!$F34+1)/7,0)),0))</f>
        <v/>
      </c>
      <c r="H33" s="306">
        <f>IF(OR(CRONOGRAMA!$F34="",CRONOGRAMA!$G34=""),0,IF(AND(H$10&gt;=CRONOGRAMA!$F34-6,H$10&lt;=CRONOGRAMA!$G34),$C33/MAX(1,ROUNDUP((CRONOGRAMA!$G34-CRONOGRAMA!$F34+1)/7,0)),0))</f>
        <v/>
      </c>
      <c r="I33" s="306">
        <f>IF(OR(CRONOGRAMA!$F34="",CRONOGRAMA!$G34=""),0,IF(AND(I$10&gt;=CRONOGRAMA!$F34-6,I$10&lt;=CRONOGRAMA!$G34),$C33/MAX(1,ROUNDUP((CRONOGRAMA!$G34-CRONOGRAMA!$F34+1)/7,0)),0))</f>
        <v/>
      </c>
      <c r="J33" s="306">
        <f>IF(OR(CRONOGRAMA!$F34="",CRONOGRAMA!$G34=""),0,IF(AND(J$10&gt;=CRONOGRAMA!$F34-6,J$10&lt;=CRONOGRAMA!$G34),$C33/MAX(1,ROUNDUP((CRONOGRAMA!$G34-CRONOGRAMA!$F34+1)/7,0)),0))</f>
        <v/>
      </c>
      <c r="K33" s="306">
        <f>IF(OR(CRONOGRAMA!$F34="",CRONOGRAMA!$G34=""),0,IF(AND(K$10&gt;=CRONOGRAMA!$F34-6,K$10&lt;=CRONOGRAMA!$G34),$C33/MAX(1,ROUNDUP((CRONOGRAMA!$G34-CRONOGRAMA!$F34+1)/7,0)),0))</f>
        <v/>
      </c>
      <c r="L33" s="306">
        <f>IF(OR(CRONOGRAMA!$F34="",CRONOGRAMA!$G34=""),0,IF(AND(L$10&gt;=CRONOGRAMA!$F34-6,L$10&lt;=CRONOGRAMA!$G34),$C33/MAX(1,ROUNDUP((CRONOGRAMA!$G34-CRONOGRAMA!$F34+1)/7,0)),0))</f>
        <v/>
      </c>
      <c r="M33" s="306">
        <f>IF(OR(CRONOGRAMA!$F34="",CRONOGRAMA!$G34=""),0,IF(AND(M$10&gt;=CRONOGRAMA!$F34-6,M$10&lt;=CRONOGRAMA!$G34),$C33/MAX(1,ROUNDUP((CRONOGRAMA!$G34-CRONOGRAMA!$F34+1)/7,0)),0))</f>
        <v/>
      </c>
      <c r="N33" s="306">
        <f>IF(OR(CRONOGRAMA!$F34="",CRONOGRAMA!$G34=""),0,IF(AND(N$10&gt;=CRONOGRAMA!$F34-6,N$10&lt;=CRONOGRAMA!$G34),$C33/MAX(1,ROUNDUP((CRONOGRAMA!$G34-CRONOGRAMA!$F34+1)/7,0)),0))</f>
        <v/>
      </c>
      <c r="O33" s="306">
        <f>IF(OR(CRONOGRAMA!$F34="",CRONOGRAMA!$G34=""),0,IF(AND(O$10&gt;=CRONOGRAMA!$F34-6,O$10&lt;=CRONOGRAMA!$G34),$C33/MAX(1,ROUNDUP((CRONOGRAMA!$G34-CRONOGRAMA!$F34+1)/7,0)),0))</f>
        <v/>
      </c>
      <c r="P33" s="306">
        <f>IF(OR(CRONOGRAMA!$F34="",CRONOGRAMA!$G34=""),0,IF(AND(P$10&gt;=CRONOGRAMA!$F34-6,P$10&lt;=CRONOGRAMA!$G34),$C33/MAX(1,ROUNDUP((CRONOGRAMA!$G34-CRONOGRAMA!$F34+1)/7,0)),0))</f>
        <v/>
      </c>
      <c r="Q33" s="306">
        <f>IF(OR(CRONOGRAMA!$F34="",CRONOGRAMA!$G34=""),0,IF(AND(Q$10&gt;=CRONOGRAMA!$F34-6,Q$10&lt;=CRONOGRAMA!$G34),$C33/MAX(1,ROUNDUP((CRONOGRAMA!$G34-CRONOGRAMA!$F34+1)/7,0)),0))</f>
        <v/>
      </c>
      <c r="R33" s="306">
        <f>IF(OR(CRONOGRAMA!$F34="",CRONOGRAMA!$G34=""),0,IF(AND(R$10&gt;=CRONOGRAMA!$F34-6,R$10&lt;=CRONOGRAMA!$G34),$C33/MAX(1,ROUNDUP((CRONOGRAMA!$G34-CRONOGRAMA!$F34+1)/7,0)),0))</f>
        <v/>
      </c>
      <c r="S33" s="306">
        <f>IF(OR(CRONOGRAMA!$F34="",CRONOGRAMA!$G34=""),0,IF(AND(S$10&gt;=CRONOGRAMA!$F34-6,S$10&lt;=CRONOGRAMA!$G34),$C33/MAX(1,ROUNDUP((CRONOGRAMA!$G34-CRONOGRAMA!$F34+1)/7,0)),0))</f>
        <v/>
      </c>
      <c r="T33" s="306">
        <f>IF(OR(CRONOGRAMA!$F34="",CRONOGRAMA!$G34=""),0,IF(AND(T$10&gt;=CRONOGRAMA!$F34-6,T$10&lt;=CRONOGRAMA!$G34),$C33/MAX(1,ROUNDUP((CRONOGRAMA!$G34-CRONOGRAMA!$F34+1)/7,0)),0))</f>
        <v/>
      </c>
      <c r="U33" s="306">
        <f>IF(OR(CRONOGRAMA!$F34="",CRONOGRAMA!$G34=""),0,IF(AND(U$10&gt;=CRONOGRAMA!$F34-6,U$10&lt;=CRONOGRAMA!$G34),$C33/MAX(1,ROUNDUP((CRONOGRAMA!$G34-CRONOGRAMA!$F34+1)/7,0)),0))</f>
        <v/>
      </c>
      <c r="V33" s="306">
        <f>IF(OR(CRONOGRAMA!$F34="",CRONOGRAMA!$G34=""),0,IF(AND(V$10&gt;=CRONOGRAMA!$F34-6,V$10&lt;=CRONOGRAMA!$G34),$C33/MAX(1,ROUNDUP((CRONOGRAMA!$G34-CRONOGRAMA!$F34+1)/7,0)),0))</f>
        <v/>
      </c>
      <c r="W33" s="306">
        <f>IF(OR(CRONOGRAMA!$F34="",CRONOGRAMA!$G34=""),0,IF(AND(W$10&gt;=CRONOGRAMA!$F34-6,W$10&lt;=CRONOGRAMA!$G34),$C33/MAX(1,ROUNDUP((CRONOGRAMA!$G34-CRONOGRAMA!$F34+1)/7,0)),0))</f>
        <v/>
      </c>
      <c r="X33" s="306">
        <f>IF(OR(CRONOGRAMA!$F34="",CRONOGRAMA!$G34=""),0,IF(AND(X$10&gt;=CRONOGRAMA!$F34-6,X$10&lt;=CRONOGRAMA!$G34),$C33/MAX(1,ROUNDUP((CRONOGRAMA!$G34-CRONOGRAMA!$F34+1)/7,0)),0))</f>
        <v/>
      </c>
      <c r="Y33" s="306">
        <f>IF(OR(CRONOGRAMA!$F34="",CRONOGRAMA!$G34=""),0,IF(AND(Y$10&gt;=CRONOGRAMA!$F34-6,Y$10&lt;=CRONOGRAMA!$G34),$C33/MAX(1,ROUNDUP((CRONOGRAMA!$G34-CRONOGRAMA!$F34+1)/7,0)),0))</f>
        <v/>
      </c>
      <c r="Z33" s="306">
        <f>IF(OR(CRONOGRAMA!$F34="",CRONOGRAMA!$G34=""),0,IF(AND(Z$10&gt;=CRONOGRAMA!$F34-6,Z$10&lt;=CRONOGRAMA!$G34),$C33/MAX(1,ROUNDUP((CRONOGRAMA!$G34-CRONOGRAMA!$F34+1)/7,0)),0))</f>
        <v/>
      </c>
      <c r="AA33" s="306">
        <f>IF(OR(CRONOGRAMA!$F34="",CRONOGRAMA!$G34=""),0,IF(AND(AA$10&gt;=CRONOGRAMA!$F34-6,AA$10&lt;=CRONOGRAMA!$G34),$C33/MAX(1,ROUNDUP((CRONOGRAMA!$G34-CRONOGRAMA!$F34+1)/7,0)),0))</f>
        <v/>
      </c>
      <c r="AB33" s="306">
        <f>IF(OR(CRONOGRAMA!$F34="",CRONOGRAMA!$G34=""),0,IF(AND(AB$10&gt;=CRONOGRAMA!$F34-6,AB$10&lt;=CRONOGRAMA!$G34),$C33/MAX(1,ROUNDUP((CRONOGRAMA!$G34-CRONOGRAMA!$F34+1)/7,0)),0))</f>
        <v/>
      </c>
      <c r="AC33" s="306">
        <f>IF(OR(CRONOGRAMA!$F34="",CRONOGRAMA!$G34=""),0,IF(AND(AC$10&gt;=CRONOGRAMA!$F34-6,AC$10&lt;=CRONOGRAMA!$G34),$C33/MAX(1,ROUNDUP((CRONOGRAMA!$G34-CRONOGRAMA!$F34+1)/7,0)),0))</f>
        <v/>
      </c>
      <c r="AD33" s="306">
        <f>IF(OR(CRONOGRAMA!$F34="",CRONOGRAMA!$G34=""),0,IF(AND(AD$10&gt;=CRONOGRAMA!$F34-6,AD$10&lt;=CRONOGRAMA!$G34),$C33/MAX(1,ROUNDUP((CRONOGRAMA!$G34-CRONOGRAMA!$F34+1)/7,0)),0))</f>
        <v/>
      </c>
      <c r="AE33" s="218" t="n"/>
      <c r="AF33" s="316" t="n"/>
      <c r="AG33" s="218" t="n"/>
      <c r="AH33" s="61" t="n"/>
    </row>
    <row r="34" ht="15.75" customHeight="1" s="371">
      <c r="A34" s="169">
        <f>CRONOGRAMA!A35</f>
        <v/>
      </c>
      <c r="B34" s="66">
        <f>CRONOGRAMA!D35</f>
        <v/>
      </c>
      <c r="C34" s="44">
        <f>CRONOGRAMA!E35</f>
        <v/>
      </c>
      <c r="D34" s="306">
        <f>IF(OR(CRONOGRAMA!$F35="",CRONOGRAMA!$G35=""),0,IF(AND(D$10&gt;=CRONOGRAMA!$F35-6,D$10&lt;=CRONOGRAMA!$G35),$C34/MAX(1,ROUNDUP((CRONOGRAMA!$G35-CRONOGRAMA!$F35+1)/7,0)),0))</f>
        <v/>
      </c>
      <c r="E34" s="306">
        <f>IF(OR(CRONOGRAMA!$F35="",CRONOGRAMA!$G35=""),0,IF(AND(E$10&gt;=CRONOGRAMA!$F35-6,E$10&lt;=CRONOGRAMA!$G35),$C34/MAX(1,ROUNDUP((CRONOGRAMA!$G35-CRONOGRAMA!$F35+1)/7,0)),0))</f>
        <v/>
      </c>
      <c r="F34" s="306">
        <f>IF(OR(CRONOGRAMA!$F35="",CRONOGRAMA!$G35=""),0,IF(AND(F$10&gt;=CRONOGRAMA!$F35-6,F$10&lt;=CRONOGRAMA!$G35),$C34/MAX(1,ROUNDUP((CRONOGRAMA!$G35-CRONOGRAMA!$F35+1)/7,0)),0))</f>
        <v/>
      </c>
      <c r="G34" s="306">
        <f>IF(OR(CRONOGRAMA!$F35="",CRONOGRAMA!$G35=""),0,IF(AND(G$10&gt;=CRONOGRAMA!$F35-6,G$10&lt;=CRONOGRAMA!$G35),$C34/MAX(1,ROUNDUP((CRONOGRAMA!$G35-CRONOGRAMA!$F35+1)/7,0)),0))</f>
        <v/>
      </c>
      <c r="H34" s="306">
        <f>IF(OR(CRONOGRAMA!$F35="",CRONOGRAMA!$G35=""),0,IF(AND(H$10&gt;=CRONOGRAMA!$F35-6,H$10&lt;=CRONOGRAMA!$G35),$C34/MAX(1,ROUNDUP((CRONOGRAMA!$G35-CRONOGRAMA!$F35+1)/7,0)),0))</f>
        <v/>
      </c>
      <c r="I34" s="306">
        <f>IF(OR(CRONOGRAMA!$F35="",CRONOGRAMA!$G35=""),0,IF(AND(I$10&gt;=CRONOGRAMA!$F35-6,I$10&lt;=CRONOGRAMA!$G35),$C34/MAX(1,ROUNDUP((CRONOGRAMA!$G35-CRONOGRAMA!$F35+1)/7,0)),0))</f>
        <v/>
      </c>
      <c r="J34" s="306">
        <f>IF(OR(CRONOGRAMA!$F35="",CRONOGRAMA!$G35=""),0,IF(AND(J$10&gt;=CRONOGRAMA!$F35-6,J$10&lt;=CRONOGRAMA!$G35),$C34/MAX(1,ROUNDUP((CRONOGRAMA!$G35-CRONOGRAMA!$F35+1)/7,0)),0))</f>
        <v/>
      </c>
      <c r="K34" s="306">
        <f>IF(OR(CRONOGRAMA!$F35="",CRONOGRAMA!$G35=""),0,IF(AND(K$10&gt;=CRONOGRAMA!$F35-6,K$10&lt;=CRONOGRAMA!$G35),$C34/MAX(1,ROUNDUP((CRONOGRAMA!$G35-CRONOGRAMA!$F35+1)/7,0)),0))</f>
        <v/>
      </c>
      <c r="L34" s="306">
        <f>IF(OR(CRONOGRAMA!$F35="",CRONOGRAMA!$G35=""),0,IF(AND(L$10&gt;=CRONOGRAMA!$F35-6,L$10&lt;=CRONOGRAMA!$G35),$C34/MAX(1,ROUNDUP((CRONOGRAMA!$G35-CRONOGRAMA!$F35+1)/7,0)),0))</f>
        <v/>
      </c>
      <c r="M34" s="306">
        <f>IF(OR(CRONOGRAMA!$F35="",CRONOGRAMA!$G35=""),0,IF(AND(M$10&gt;=CRONOGRAMA!$F35-6,M$10&lt;=CRONOGRAMA!$G35),$C34/MAX(1,ROUNDUP((CRONOGRAMA!$G35-CRONOGRAMA!$F35+1)/7,0)),0))</f>
        <v/>
      </c>
      <c r="N34" s="306">
        <f>IF(OR(CRONOGRAMA!$F35="",CRONOGRAMA!$G35=""),0,IF(AND(N$10&gt;=CRONOGRAMA!$F35-6,N$10&lt;=CRONOGRAMA!$G35),$C34/MAX(1,ROUNDUP((CRONOGRAMA!$G35-CRONOGRAMA!$F35+1)/7,0)),0))</f>
        <v/>
      </c>
      <c r="O34" s="306">
        <f>IF(OR(CRONOGRAMA!$F35="",CRONOGRAMA!$G35=""),0,IF(AND(O$10&gt;=CRONOGRAMA!$F35-6,O$10&lt;=CRONOGRAMA!$G35),$C34/MAX(1,ROUNDUP((CRONOGRAMA!$G35-CRONOGRAMA!$F35+1)/7,0)),0))</f>
        <v/>
      </c>
      <c r="P34" s="306">
        <f>IF(OR(CRONOGRAMA!$F35="",CRONOGRAMA!$G35=""),0,IF(AND(P$10&gt;=CRONOGRAMA!$F35-6,P$10&lt;=CRONOGRAMA!$G35),$C34/MAX(1,ROUNDUP((CRONOGRAMA!$G35-CRONOGRAMA!$F35+1)/7,0)),0))</f>
        <v/>
      </c>
      <c r="Q34" s="306">
        <f>IF(OR(CRONOGRAMA!$F35="",CRONOGRAMA!$G35=""),0,IF(AND(Q$10&gt;=CRONOGRAMA!$F35-6,Q$10&lt;=CRONOGRAMA!$G35),$C34/MAX(1,ROUNDUP((CRONOGRAMA!$G35-CRONOGRAMA!$F35+1)/7,0)),0))</f>
        <v/>
      </c>
      <c r="R34" s="306">
        <f>IF(OR(CRONOGRAMA!$F35="",CRONOGRAMA!$G35=""),0,IF(AND(R$10&gt;=CRONOGRAMA!$F35-6,R$10&lt;=CRONOGRAMA!$G35),$C34/MAX(1,ROUNDUP((CRONOGRAMA!$G35-CRONOGRAMA!$F35+1)/7,0)),0))</f>
        <v/>
      </c>
      <c r="S34" s="306">
        <f>IF(OR(CRONOGRAMA!$F35="",CRONOGRAMA!$G35=""),0,IF(AND(S$10&gt;=CRONOGRAMA!$F35-6,S$10&lt;=CRONOGRAMA!$G35),$C34/MAX(1,ROUNDUP((CRONOGRAMA!$G35-CRONOGRAMA!$F35+1)/7,0)),0))</f>
        <v/>
      </c>
      <c r="T34" s="306">
        <f>IF(OR(CRONOGRAMA!$F35="",CRONOGRAMA!$G35=""),0,IF(AND(T$10&gt;=CRONOGRAMA!$F35-6,T$10&lt;=CRONOGRAMA!$G35),$C34/MAX(1,ROUNDUP((CRONOGRAMA!$G35-CRONOGRAMA!$F35+1)/7,0)),0))</f>
        <v/>
      </c>
      <c r="U34" s="306">
        <f>IF(OR(CRONOGRAMA!$F35="",CRONOGRAMA!$G35=""),0,IF(AND(U$10&gt;=CRONOGRAMA!$F35-6,U$10&lt;=CRONOGRAMA!$G35),$C34/MAX(1,ROUNDUP((CRONOGRAMA!$G35-CRONOGRAMA!$F35+1)/7,0)),0))</f>
        <v/>
      </c>
      <c r="V34" s="306">
        <f>IF(OR(CRONOGRAMA!$F35="",CRONOGRAMA!$G35=""),0,IF(AND(V$10&gt;=CRONOGRAMA!$F35-6,V$10&lt;=CRONOGRAMA!$G35),$C34/MAX(1,ROUNDUP((CRONOGRAMA!$G35-CRONOGRAMA!$F35+1)/7,0)),0))</f>
        <v/>
      </c>
      <c r="W34" s="306">
        <f>IF(OR(CRONOGRAMA!$F35="",CRONOGRAMA!$G35=""),0,IF(AND(W$10&gt;=CRONOGRAMA!$F35-6,W$10&lt;=CRONOGRAMA!$G35),$C34/MAX(1,ROUNDUP((CRONOGRAMA!$G35-CRONOGRAMA!$F35+1)/7,0)),0))</f>
        <v/>
      </c>
      <c r="X34" s="306">
        <f>IF(OR(CRONOGRAMA!$F35="",CRONOGRAMA!$G35=""),0,IF(AND(X$10&gt;=CRONOGRAMA!$F35-6,X$10&lt;=CRONOGRAMA!$G35),$C34/MAX(1,ROUNDUP((CRONOGRAMA!$G35-CRONOGRAMA!$F35+1)/7,0)),0))</f>
        <v/>
      </c>
      <c r="Y34" s="306">
        <f>IF(OR(CRONOGRAMA!$F35="",CRONOGRAMA!$G35=""),0,IF(AND(Y$10&gt;=CRONOGRAMA!$F35-6,Y$10&lt;=CRONOGRAMA!$G35),$C34/MAX(1,ROUNDUP((CRONOGRAMA!$G35-CRONOGRAMA!$F35+1)/7,0)),0))</f>
        <v/>
      </c>
      <c r="Z34" s="306">
        <f>IF(OR(CRONOGRAMA!$F35="",CRONOGRAMA!$G35=""),0,IF(AND(Z$10&gt;=CRONOGRAMA!$F35-6,Z$10&lt;=CRONOGRAMA!$G35),$C34/MAX(1,ROUNDUP((CRONOGRAMA!$G35-CRONOGRAMA!$F35+1)/7,0)),0))</f>
        <v/>
      </c>
      <c r="AA34" s="306">
        <f>IF(OR(CRONOGRAMA!$F35="",CRONOGRAMA!$G35=""),0,IF(AND(AA$10&gt;=CRONOGRAMA!$F35-6,AA$10&lt;=CRONOGRAMA!$G35),$C34/MAX(1,ROUNDUP((CRONOGRAMA!$G35-CRONOGRAMA!$F35+1)/7,0)),0))</f>
        <v/>
      </c>
      <c r="AB34" s="306">
        <f>IF(OR(CRONOGRAMA!$F35="",CRONOGRAMA!$G35=""),0,IF(AND(AB$10&gt;=CRONOGRAMA!$F35-6,AB$10&lt;=CRONOGRAMA!$G35),$C34/MAX(1,ROUNDUP((CRONOGRAMA!$G35-CRONOGRAMA!$F35+1)/7,0)),0))</f>
        <v/>
      </c>
      <c r="AC34" s="306">
        <f>IF(OR(CRONOGRAMA!$F35="",CRONOGRAMA!$G35=""),0,IF(AND(AC$10&gt;=CRONOGRAMA!$F35-6,AC$10&lt;=CRONOGRAMA!$G35),$C34/MAX(1,ROUNDUP((CRONOGRAMA!$G35-CRONOGRAMA!$F35+1)/7,0)),0))</f>
        <v/>
      </c>
      <c r="AD34" s="306">
        <f>IF(OR(CRONOGRAMA!$F35="",CRONOGRAMA!$G35=""),0,IF(AND(AD$10&gt;=CRONOGRAMA!$F35-6,AD$10&lt;=CRONOGRAMA!$G35),$C34/MAX(1,ROUNDUP((CRONOGRAMA!$G35-CRONOGRAMA!$F35+1)/7,0)),0))</f>
        <v/>
      </c>
      <c r="AE34" s="218" t="n"/>
      <c r="AF34" s="316" t="n"/>
      <c r="AG34" s="218" t="n"/>
      <c r="AH34" s="64" t="n"/>
    </row>
    <row r="35" ht="15.75" customHeight="1" s="371">
      <c r="A35" s="169">
        <f>CRONOGRAMA!A36</f>
        <v/>
      </c>
      <c r="B35" s="66">
        <f>CRONOGRAMA!D36</f>
        <v/>
      </c>
      <c r="C35" s="44">
        <f>CRONOGRAMA!E36</f>
        <v/>
      </c>
      <c r="D35" s="306">
        <f>IF(OR(CRONOGRAMA!$F36="",CRONOGRAMA!$G36=""),0,IF(AND(D$10&gt;=CRONOGRAMA!$F36-6,D$10&lt;=CRONOGRAMA!$G36),$C35/MAX(1,ROUNDUP((CRONOGRAMA!$G36-CRONOGRAMA!$F36+1)/7,0)),0))</f>
        <v/>
      </c>
      <c r="E35" s="306">
        <f>IF(OR(CRONOGRAMA!$F36="",CRONOGRAMA!$G36=""),0,IF(AND(E$10&gt;=CRONOGRAMA!$F36-6,E$10&lt;=CRONOGRAMA!$G36),$C35/MAX(1,ROUNDUP((CRONOGRAMA!$G36-CRONOGRAMA!$F36+1)/7,0)),0))</f>
        <v/>
      </c>
      <c r="F35" s="306">
        <f>IF(OR(CRONOGRAMA!$F36="",CRONOGRAMA!$G36=""),0,IF(AND(F$10&gt;=CRONOGRAMA!$F36-6,F$10&lt;=CRONOGRAMA!$G36),$C35/MAX(1,ROUNDUP((CRONOGRAMA!$G36-CRONOGRAMA!$F36+1)/7,0)),0))</f>
        <v/>
      </c>
      <c r="G35" s="306">
        <f>IF(OR(CRONOGRAMA!$F36="",CRONOGRAMA!$G36=""),0,IF(AND(G$10&gt;=CRONOGRAMA!$F36-6,G$10&lt;=CRONOGRAMA!$G36),$C35/MAX(1,ROUNDUP((CRONOGRAMA!$G36-CRONOGRAMA!$F36+1)/7,0)),0))</f>
        <v/>
      </c>
      <c r="H35" s="306">
        <f>IF(OR(CRONOGRAMA!$F36="",CRONOGRAMA!$G36=""),0,IF(AND(H$10&gt;=CRONOGRAMA!$F36-6,H$10&lt;=CRONOGRAMA!$G36),$C35/MAX(1,ROUNDUP((CRONOGRAMA!$G36-CRONOGRAMA!$F36+1)/7,0)),0))</f>
        <v/>
      </c>
      <c r="I35" s="306">
        <f>IF(OR(CRONOGRAMA!$F36="",CRONOGRAMA!$G36=""),0,IF(AND(I$10&gt;=CRONOGRAMA!$F36-6,I$10&lt;=CRONOGRAMA!$G36),$C35/MAX(1,ROUNDUP((CRONOGRAMA!$G36-CRONOGRAMA!$F36+1)/7,0)),0))</f>
        <v/>
      </c>
      <c r="J35" s="306">
        <f>IF(OR(CRONOGRAMA!$F36="",CRONOGRAMA!$G36=""),0,IF(AND(J$10&gt;=CRONOGRAMA!$F36-6,J$10&lt;=CRONOGRAMA!$G36),$C35/MAX(1,ROUNDUP((CRONOGRAMA!$G36-CRONOGRAMA!$F36+1)/7,0)),0))</f>
        <v/>
      </c>
      <c r="K35" s="306">
        <f>IF(OR(CRONOGRAMA!$F36="",CRONOGRAMA!$G36=""),0,IF(AND(K$10&gt;=CRONOGRAMA!$F36-6,K$10&lt;=CRONOGRAMA!$G36),$C35/MAX(1,ROUNDUP((CRONOGRAMA!$G36-CRONOGRAMA!$F36+1)/7,0)),0))</f>
        <v/>
      </c>
      <c r="L35" s="306">
        <f>IF(OR(CRONOGRAMA!$F36="",CRONOGRAMA!$G36=""),0,IF(AND(L$10&gt;=CRONOGRAMA!$F36-6,L$10&lt;=CRONOGRAMA!$G36),$C35/MAX(1,ROUNDUP((CRONOGRAMA!$G36-CRONOGRAMA!$F36+1)/7,0)),0))</f>
        <v/>
      </c>
      <c r="M35" s="306">
        <f>IF(OR(CRONOGRAMA!$F36="",CRONOGRAMA!$G36=""),0,IF(AND(M$10&gt;=CRONOGRAMA!$F36-6,M$10&lt;=CRONOGRAMA!$G36),$C35/MAX(1,ROUNDUP((CRONOGRAMA!$G36-CRONOGRAMA!$F36+1)/7,0)),0))</f>
        <v/>
      </c>
      <c r="N35" s="306">
        <f>IF(OR(CRONOGRAMA!$F36="",CRONOGRAMA!$G36=""),0,IF(AND(N$10&gt;=CRONOGRAMA!$F36-6,N$10&lt;=CRONOGRAMA!$G36),$C35/MAX(1,ROUNDUP((CRONOGRAMA!$G36-CRONOGRAMA!$F36+1)/7,0)),0))</f>
        <v/>
      </c>
      <c r="O35" s="306">
        <f>IF(OR(CRONOGRAMA!$F36="",CRONOGRAMA!$G36=""),0,IF(AND(O$10&gt;=CRONOGRAMA!$F36-6,O$10&lt;=CRONOGRAMA!$G36),$C35/MAX(1,ROUNDUP((CRONOGRAMA!$G36-CRONOGRAMA!$F36+1)/7,0)),0))</f>
        <v/>
      </c>
      <c r="P35" s="306">
        <f>IF(OR(CRONOGRAMA!$F36="",CRONOGRAMA!$G36=""),0,IF(AND(P$10&gt;=CRONOGRAMA!$F36-6,P$10&lt;=CRONOGRAMA!$G36),$C35/MAX(1,ROUNDUP((CRONOGRAMA!$G36-CRONOGRAMA!$F36+1)/7,0)),0))</f>
        <v/>
      </c>
      <c r="Q35" s="306">
        <f>IF(OR(CRONOGRAMA!$F36="",CRONOGRAMA!$G36=""),0,IF(AND(Q$10&gt;=CRONOGRAMA!$F36-6,Q$10&lt;=CRONOGRAMA!$G36),$C35/MAX(1,ROUNDUP((CRONOGRAMA!$G36-CRONOGRAMA!$F36+1)/7,0)),0))</f>
        <v/>
      </c>
      <c r="R35" s="306">
        <f>IF(OR(CRONOGRAMA!$F36="",CRONOGRAMA!$G36=""),0,IF(AND(R$10&gt;=CRONOGRAMA!$F36-6,R$10&lt;=CRONOGRAMA!$G36),$C35/MAX(1,ROUNDUP((CRONOGRAMA!$G36-CRONOGRAMA!$F36+1)/7,0)),0))</f>
        <v/>
      </c>
      <c r="S35" s="306">
        <f>IF(OR(CRONOGRAMA!$F36="",CRONOGRAMA!$G36=""),0,IF(AND(S$10&gt;=CRONOGRAMA!$F36-6,S$10&lt;=CRONOGRAMA!$G36),$C35/MAX(1,ROUNDUP((CRONOGRAMA!$G36-CRONOGRAMA!$F36+1)/7,0)),0))</f>
        <v/>
      </c>
      <c r="T35" s="306">
        <f>IF(OR(CRONOGRAMA!$F36="",CRONOGRAMA!$G36=""),0,IF(AND(T$10&gt;=CRONOGRAMA!$F36-6,T$10&lt;=CRONOGRAMA!$G36),$C35/MAX(1,ROUNDUP((CRONOGRAMA!$G36-CRONOGRAMA!$F36+1)/7,0)),0))</f>
        <v/>
      </c>
      <c r="U35" s="306">
        <f>IF(OR(CRONOGRAMA!$F36="",CRONOGRAMA!$G36=""),0,IF(AND(U$10&gt;=CRONOGRAMA!$F36-6,U$10&lt;=CRONOGRAMA!$G36),$C35/MAX(1,ROUNDUP((CRONOGRAMA!$G36-CRONOGRAMA!$F36+1)/7,0)),0))</f>
        <v/>
      </c>
      <c r="V35" s="306">
        <f>IF(OR(CRONOGRAMA!$F36="",CRONOGRAMA!$G36=""),0,IF(AND(V$10&gt;=CRONOGRAMA!$F36-6,V$10&lt;=CRONOGRAMA!$G36),$C35/MAX(1,ROUNDUP((CRONOGRAMA!$G36-CRONOGRAMA!$F36+1)/7,0)),0))</f>
        <v/>
      </c>
      <c r="W35" s="306">
        <f>IF(OR(CRONOGRAMA!$F36="",CRONOGRAMA!$G36=""),0,IF(AND(W$10&gt;=CRONOGRAMA!$F36-6,W$10&lt;=CRONOGRAMA!$G36),$C35/MAX(1,ROUNDUP((CRONOGRAMA!$G36-CRONOGRAMA!$F36+1)/7,0)),0))</f>
        <v/>
      </c>
      <c r="X35" s="306">
        <f>IF(OR(CRONOGRAMA!$F36="",CRONOGRAMA!$G36=""),0,IF(AND(X$10&gt;=CRONOGRAMA!$F36-6,X$10&lt;=CRONOGRAMA!$G36),$C35/MAX(1,ROUNDUP((CRONOGRAMA!$G36-CRONOGRAMA!$F36+1)/7,0)),0))</f>
        <v/>
      </c>
      <c r="Y35" s="306">
        <f>IF(OR(CRONOGRAMA!$F36="",CRONOGRAMA!$G36=""),0,IF(AND(Y$10&gt;=CRONOGRAMA!$F36-6,Y$10&lt;=CRONOGRAMA!$G36),$C35/MAX(1,ROUNDUP((CRONOGRAMA!$G36-CRONOGRAMA!$F36+1)/7,0)),0))</f>
        <v/>
      </c>
      <c r="Z35" s="306">
        <f>IF(OR(CRONOGRAMA!$F36="",CRONOGRAMA!$G36=""),0,IF(AND(Z$10&gt;=CRONOGRAMA!$F36-6,Z$10&lt;=CRONOGRAMA!$G36),$C35/MAX(1,ROUNDUP((CRONOGRAMA!$G36-CRONOGRAMA!$F36+1)/7,0)),0))</f>
        <v/>
      </c>
      <c r="AA35" s="306">
        <f>IF(OR(CRONOGRAMA!$F36="",CRONOGRAMA!$G36=""),0,IF(AND(AA$10&gt;=CRONOGRAMA!$F36-6,AA$10&lt;=CRONOGRAMA!$G36),$C35/MAX(1,ROUNDUP((CRONOGRAMA!$G36-CRONOGRAMA!$F36+1)/7,0)),0))</f>
        <v/>
      </c>
      <c r="AB35" s="306">
        <f>IF(OR(CRONOGRAMA!$F36="",CRONOGRAMA!$G36=""),0,IF(AND(AB$10&gt;=CRONOGRAMA!$F36-6,AB$10&lt;=CRONOGRAMA!$G36),$C35/MAX(1,ROUNDUP((CRONOGRAMA!$G36-CRONOGRAMA!$F36+1)/7,0)),0))</f>
        <v/>
      </c>
      <c r="AC35" s="306">
        <f>IF(OR(CRONOGRAMA!$F36="",CRONOGRAMA!$G36=""),0,IF(AND(AC$10&gt;=CRONOGRAMA!$F36-6,AC$10&lt;=CRONOGRAMA!$G36),$C35/MAX(1,ROUNDUP((CRONOGRAMA!$G36-CRONOGRAMA!$F36+1)/7,0)),0))</f>
        <v/>
      </c>
      <c r="AD35" s="306">
        <f>IF(OR(CRONOGRAMA!$F36="",CRONOGRAMA!$G36=""),0,IF(AND(AD$10&gt;=CRONOGRAMA!$F36-6,AD$10&lt;=CRONOGRAMA!$G36),$C35/MAX(1,ROUNDUP((CRONOGRAMA!$G36-CRONOGRAMA!$F36+1)/7,0)),0))</f>
        <v/>
      </c>
      <c r="AE35" s="218" t="n"/>
      <c r="AF35" s="318" t="n"/>
      <c r="AG35" s="218" t="n"/>
      <c r="AH35" s="218" t="n"/>
    </row>
    <row r="36" ht="15.75" customHeight="1" s="371">
      <c r="A36" s="169">
        <f>CRONOGRAMA!A37</f>
        <v/>
      </c>
      <c r="B36" s="66">
        <f>CRONOGRAMA!D37</f>
        <v/>
      </c>
      <c r="C36" s="44">
        <f>CRONOGRAMA!E37</f>
        <v/>
      </c>
      <c r="D36" s="306">
        <f>IF(OR(CRONOGRAMA!$F37="",CRONOGRAMA!$G37=""),0,IF(AND(D$10&gt;=CRONOGRAMA!$F37-6,D$10&lt;=CRONOGRAMA!$G37),$C36/MAX(1,ROUNDUP((CRONOGRAMA!$G37-CRONOGRAMA!$F37+1)/7,0)),0))</f>
        <v/>
      </c>
      <c r="E36" s="306">
        <f>IF(OR(CRONOGRAMA!$F37="",CRONOGRAMA!$G37=""),0,IF(AND(E$10&gt;=CRONOGRAMA!$F37-6,E$10&lt;=CRONOGRAMA!$G37),$C36/MAX(1,ROUNDUP((CRONOGRAMA!$G37-CRONOGRAMA!$F37+1)/7,0)),0))</f>
        <v/>
      </c>
      <c r="F36" s="306">
        <f>IF(OR(CRONOGRAMA!$F37="",CRONOGRAMA!$G37=""),0,IF(AND(F$10&gt;=CRONOGRAMA!$F37-6,F$10&lt;=CRONOGRAMA!$G37),$C36/MAX(1,ROUNDUP((CRONOGRAMA!$G37-CRONOGRAMA!$F37+1)/7,0)),0))</f>
        <v/>
      </c>
      <c r="G36" s="306">
        <f>IF(OR(CRONOGRAMA!$F37="",CRONOGRAMA!$G37=""),0,IF(AND(G$10&gt;=CRONOGRAMA!$F37-6,G$10&lt;=CRONOGRAMA!$G37),$C36/MAX(1,ROUNDUP((CRONOGRAMA!$G37-CRONOGRAMA!$F37+1)/7,0)),0))</f>
        <v/>
      </c>
      <c r="H36" s="306">
        <f>IF(OR(CRONOGRAMA!$F37="",CRONOGRAMA!$G37=""),0,IF(AND(H$10&gt;=CRONOGRAMA!$F37-6,H$10&lt;=CRONOGRAMA!$G37),$C36/MAX(1,ROUNDUP((CRONOGRAMA!$G37-CRONOGRAMA!$F37+1)/7,0)),0))</f>
        <v/>
      </c>
      <c r="I36" s="306">
        <f>IF(OR(CRONOGRAMA!$F37="",CRONOGRAMA!$G37=""),0,IF(AND(I$10&gt;=CRONOGRAMA!$F37-6,I$10&lt;=CRONOGRAMA!$G37),$C36/MAX(1,ROUNDUP((CRONOGRAMA!$G37-CRONOGRAMA!$F37+1)/7,0)),0))</f>
        <v/>
      </c>
      <c r="J36" s="306">
        <f>IF(OR(CRONOGRAMA!$F37="",CRONOGRAMA!$G37=""),0,IF(AND(J$10&gt;=CRONOGRAMA!$F37-6,J$10&lt;=CRONOGRAMA!$G37),$C36/MAX(1,ROUNDUP((CRONOGRAMA!$G37-CRONOGRAMA!$F37+1)/7,0)),0))</f>
        <v/>
      </c>
      <c r="K36" s="306">
        <f>IF(OR(CRONOGRAMA!$F37="",CRONOGRAMA!$G37=""),0,IF(AND(K$10&gt;=CRONOGRAMA!$F37-6,K$10&lt;=CRONOGRAMA!$G37),$C36/MAX(1,ROUNDUP((CRONOGRAMA!$G37-CRONOGRAMA!$F37+1)/7,0)),0))</f>
        <v/>
      </c>
      <c r="L36" s="306">
        <f>IF(OR(CRONOGRAMA!$F37="",CRONOGRAMA!$G37=""),0,IF(AND(L$10&gt;=CRONOGRAMA!$F37-6,L$10&lt;=CRONOGRAMA!$G37),$C36/MAX(1,ROUNDUP((CRONOGRAMA!$G37-CRONOGRAMA!$F37+1)/7,0)),0))</f>
        <v/>
      </c>
      <c r="M36" s="306">
        <f>IF(OR(CRONOGRAMA!$F37="",CRONOGRAMA!$G37=""),0,IF(AND(M$10&gt;=CRONOGRAMA!$F37-6,M$10&lt;=CRONOGRAMA!$G37),$C36/MAX(1,ROUNDUP((CRONOGRAMA!$G37-CRONOGRAMA!$F37+1)/7,0)),0))</f>
        <v/>
      </c>
      <c r="N36" s="306">
        <f>IF(OR(CRONOGRAMA!$F37="",CRONOGRAMA!$G37=""),0,IF(AND(N$10&gt;=CRONOGRAMA!$F37-6,N$10&lt;=CRONOGRAMA!$G37),$C36/MAX(1,ROUNDUP((CRONOGRAMA!$G37-CRONOGRAMA!$F37+1)/7,0)),0))</f>
        <v/>
      </c>
      <c r="O36" s="306">
        <f>IF(OR(CRONOGRAMA!$F37="",CRONOGRAMA!$G37=""),0,IF(AND(O$10&gt;=CRONOGRAMA!$F37-6,O$10&lt;=CRONOGRAMA!$G37),$C36/MAX(1,ROUNDUP((CRONOGRAMA!$G37-CRONOGRAMA!$F37+1)/7,0)),0))</f>
        <v/>
      </c>
      <c r="P36" s="306">
        <f>IF(OR(CRONOGRAMA!$F37="",CRONOGRAMA!$G37=""),0,IF(AND(P$10&gt;=CRONOGRAMA!$F37-6,P$10&lt;=CRONOGRAMA!$G37),$C36/MAX(1,ROUNDUP((CRONOGRAMA!$G37-CRONOGRAMA!$F37+1)/7,0)),0))</f>
        <v/>
      </c>
      <c r="Q36" s="306">
        <f>IF(OR(CRONOGRAMA!$F37="",CRONOGRAMA!$G37=""),0,IF(AND(Q$10&gt;=CRONOGRAMA!$F37-6,Q$10&lt;=CRONOGRAMA!$G37),$C36/MAX(1,ROUNDUP((CRONOGRAMA!$G37-CRONOGRAMA!$F37+1)/7,0)),0))</f>
        <v/>
      </c>
      <c r="R36" s="306">
        <f>IF(OR(CRONOGRAMA!$F37="",CRONOGRAMA!$G37=""),0,IF(AND(R$10&gt;=CRONOGRAMA!$F37-6,R$10&lt;=CRONOGRAMA!$G37),$C36/MAX(1,ROUNDUP((CRONOGRAMA!$G37-CRONOGRAMA!$F37+1)/7,0)),0))</f>
        <v/>
      </c>
      <c r="S36" s="306">
        <f>IF(OR(CRONOGRAMA!$F37="",CRONOGRAMA!$G37=""),0,IF(AND(S$10&gt;=CRONOGRAMA!$F37-6,S$10&lt;=CRONOGRAMA!$G37),$C36/MAX(1,ROUNDUP((CRONOGRAMA!$G37-CRONOGRAMA!$F37+1)/7,0)),0))</f>
        <v/>
      </c>
      <c r="T36" s="306">
        <f>IF(OR(CRONOGRAMA!$F37="",CRONOGRAMA!$G37=""),0,IF(AND(T$10&gt;=CRONOGRAMA!$F37-6,T$10&lt;=CRONOGRAMA!$G37),$C36/MAX(1,ROUNDUP((CRONOGRAMA!$G37-CRONOGRAMA!$F37+1)/7,0)),0))</f>
        <v/>
      </c>
      <c r="U36" s="306">
        <f>IF(OR(CRONOGRAMA!$F37="",CRONOGRAMA!$G37=""),0,IF(AND(U$10&gt;=CRONOGRAMA!$F37-6,U$10&lt;=CRONOGRAMA!$G37),$C36/MAX(1,ROUNDUP((CRONOGRAMA!$G37-CRONOGRAMA!$F37+1)/7,0)),0))</f>
        <v/>
      </c>
      <c r="V36" s="306">
        <f>IF(OR(CRONOGRAMA!$F37="",CRONOGRAMA!$G37=""),0,IF(AND(V$10&gt;=CRONOGRAMA!$F37-6,V$10&lt;=CRONOGRAMA!$G37),$C36/MAX(1,ROUNDUP((CRONOGRAMA!$G37-CRONOGRAMA!$F37+1)/7,0)),0))</f>
        <v/>
      </c>
      <c r="W36" s="306">
        <f>IF(OR(CRONOGRAMA!$F37="",CRONOGRAMA!$G37=""),0,IF(AND(W$10&gt;=CRONOGRAMA!$F37-6,W$10&lt;=CRONOGRAMA!$G37),$C36/MAX(1,ROUNDUP((CRONOGRAMA!$G37-CRONOGRAMA!$F37+1)/7,0)),0))</f>
        <v/>
      </c>
      <c r="X36" s="306">
        <f>IF(OR(CRONOGRAMA!$F37="",CRONOGRAMA!$G37=""),0,IF(AND(X$10&gt;=CRONOGRAMA!$F37-6,X$10&lt;=CRONOGRAMA!$G37),$C36/MAX(1,ROUNDUP((CRONOGRAMA!$G37-CRONOGRAMA!$F37+1)/7,0)),0))</f>
        <v/>
      </c>
      <c r="Y36" s="306">
        <f>IF(OR(CRONOGRAMA!$F37="",CRONOGRAMA!$G37=""),0,IF(AND(Y$10&gt;=CRONOGRAMA!$F37-6,Y$10&lt;=CRONOGRAMA!$G37),$C36/MAX(1,ROUNDUP((CRONOGRAMA!$G37-CRONOGRAMA!$F37+1)/7,0)),0))</f>
        <v/>
      </c>
      <c r="Z36" s="306">
        <f>IF(OR(CRONOGRAMA!$F37="",CRONOGRAMA!$G37=""),0,IF(AND(Z$10&gt;=CRONOGRAMA!$F37-6,Z$10&lt;=CRONOGRAMA!$G37),$C36/MAX(1,ROUNDUP((CRONOGRAMA!$G37-CRONOGRAMA!$F37+1)/7,0)),0))</f>
        <v/>
      </c>
      <c r="AA36" s="306">
        <f>IF(OR(CRONOGRAMA!$F37="",CRONOGRAMA!$G37=""),0,IF(AND(AA$10&gt;=CRONOGRAMA!$F37-6,AA$10&lt;=CRONOGRAMA!$G37),$C36/MAX(1,ROUNDUP((CRONOGRAMA!$G37-CRONOGRAMA!$F37+1)/7,0)),0))</f>
        <v/>
      </c>
      <c r="AB36" s="306">
        <f>IF(OR(CRONOGRAMA!$F37="",CRONOGRAMA!$G37=""),0,IF(AND(AB$10&gt;=CRONOGRAMA!$F37-6,AB$10&lt;=CRONOGRAMA!$G37),$C36/MAX(1,ROUNDUP((CRONOGRAMA!$G37-CRONOGRAMA!$F37+1)/7,0)),0))</f>
        <v/>
      </c>
      <c r="AC36" s="306">
        <f>IF(OR(CRONOGRAMA!$F37="",CRONOGRAMA!$G37=""),0,IF(AND(AC$10&gt;=CRONOGRAMA!$F37-6,AC$10&lt;=CRONOGRAMA!$G37),$C36/MAX(1,ROUNDUP((CRONOGRAMA!$G37-CRONOGRAMA!$F37+1)/7,0)),0))</f>
        <v/>
      </c>
      <c r="AD36" s="306">
        <f>IF(OR(CRONOGRAMA!$F37="",CRONOGRAMA!$G37=""),0,IF(AND(AD$10&gt;=CRONOGRAMA!$F37-6,AD$10&lt;=CRONOGRAMA!$G37),$C36/MAX(1,ROUNDUP((CRONOGRAMA!$G37-CRONOGRAMA!$F37+1)/7,0)),0))</f>
        <v/>
      </c>
      <c r="AE36" s="218" t="n"/>
      <c r="AF36" s="319" t="n"/>
      <c r="AG36" s="218" t="n"/>
      <c r="AH36" s="218" t="n"/>
    </row>
    <row r="37" ht="15.75" customHeight="1" s="371">
      <c r="A37" s="169">
        <f>CRONOGRAMA!A38</f>
        <v/>
      </c>
      <c r="B37" s="66">
        <f>CRONOGRAMA!D38</f>
        <v/>
      </c>
      <c r="C37" s="44">
        <f>CRONOGRAMA!E38</f>
        <v/>
      </c>
      <c r="D37" s="306">
        <f>IF(OR(CRONOGRAMA!$F38="",CRONOGRAMA!$G38=""),0,IF(AND(D$10&gt;=CRONOGRAMA!$F38-6,D$10&lt;=CRONOGRAMA!$G38),$C37/MAX(1,ROUNDUP((CRONOGRAMA!$G38-CRONOGRAMA!$F38+1)/7,0)),0))</f>
        <v/>
      </c>
      <c r="E37" s="306">
        <f>IF(OR(CRONOGRAMA!$F38="",CRONOGRAMA!$G38=""),0,IF(AND(E$10&gt;=CRONOGRAMA!$F38-6,E$10&lt;=CRONOGRAMA!$G38),$C37/MAX(1,ROUNDUP((CRONOGRAMA!$G38-CRONOGRAMA!$F38+1)/7,0)),0))</f>
        <v/>
      </c>
      <c r="F37" s="306">
        <f>IF(OR(CRONOGRAMA!$F38="",CRONOGRAMA!$G38=""),0,IF(AND(F$10&gt;=CRONOGRAMA!$F38-6,F$10&lt;=CRONOGRAMA!$G38),$C37/MAX(1,ROUNDUP((CRONOGRAMA!$G38-CRONOGRAMA!$F38+1)/7,0)),0))</f>
        <v/>
      </c>
      <c r="G37" s="306">
        <f>IF(OR(CRONOGRAMA!$F38="",CRONOGRAMA!$G38=""),0,IF(AND(G$10&gt;=CRONOGRAMA!$F38-6,G$10&lt;=CRONOGRAMA!$G38),$C37/MAX(1,ROUNDUP((CRONOGRAMA!$G38-CRONOGRAMA!$F38+1)/7,0)),0))</f>
        <v/>
      </c>
      <c r="H37" s="306">
        <f>IF(OR(CRONOGRAMA!$F38="",CRONOGRAMA!$G38=""),0,IF(AND(H$10&gt;=CRONOGRAMA!$F38-6,H$10&lt;=CRONOGRAMA!$G38),$C37/MAX(1,ROUNDUP((CRONOGRAMA!$G38-CRONOGRAMA!$F38+1)/7,0)),0))</f>
        <v/>
      </c>
      <c r="I37" s="306">
        <f>IF(OR(CRONOGRAMA!$F38="",CRONOGRAMA!$G38=""),0,IF(AND(I$10&gt;=CRONOGRAMA!$F38-6,I$10&lt;=CRONOGRAMA!$G38),$C37/MAX(1,ROUNDUP((CRONOGRAMA!$G38-CRONOGRAMA!$F38+1)/7,0)),0))</f>
        <v/>
      </c>
      <c r="J37" s="306">
        <f>IF(OR(CRONOGRAMA!$F38="",CRONOGRAMA!$G38=""),0,IF(AND(J$10&gt;=CRONOGRAMA!$F38-6,J$10&lt;=CRONOGRAMA!$G38),$C37/MAX(1,ROUNDUP((CRONOGRAMA!$G38-CRONOGRAMA!$F38+1)/7,0)),0))</f>
        <v/>
      </c>
      <c r="K37" s="306">
        <f>IF(OR(CRONOGRAMA!$F38="",CRONOGRAMA!$G38=""),0,IF(AND(K$10&gt;=CRONOGRAMA!$F38-6,K$10&lt;=CRONOGRAMA!$G38),$C37/MAX(1,ROUNDUP((CRONOGRAMA!$G38-CRONOGRAMA!$F38+1)/7,0)),0))</f>
        <v/>
      </c>
      <c r="L37" s="306">
        <f>IF(OR(CRONOGRAMA!$F38="",CRONOGRAMA!$G38=""),0,IF(AND(L$10&gt;=CRONOGRAMA!$F38-6,L$10&lt;=CRONOGRAMA!$G38),$C37/MAX(1,ROUNDUP((CRONOGRAMA!$G38-CRONOGRAMA!$F38+1)/7,0)),0))</f>
        <v/>
      </c>
      <c r="M37" s="306">
        <f>IF(OR(CRONOGRAMA!$F38="",CRONOGRAMA!$G38=""),0,IF(AND(M$10&gt;=CRONOGRAMA!$F38-6,M$10&lt;=CRONOGRAMA!$G38),$C37/MAX(1,ROUNDUP((CRONOGRAMA!$G38-CRONOGRAMA!$F38+1)/7,0)),0))</f>
        <v/>
      </c>
      <c r="N37" s="306">
        <f>IF(OR(CRONOGRAMA!$F38="",CRONOGRAMA!$G38=""),0,IF(AND(N$10&gt;=CRONOGRAMA!$F38-6,N$10&lt;=CRONOGRAMA!$G38),$C37/MAX(1,ROUNDUP((CRONOGRAMA!$G38-CRONOGRAMA!$F38+1)/7,0)),0))</f>
        <v/>
      </c>
      <c r="O37" s="306">
        <f>IF(OR(CRONOGRAMA!$F38="",CRONOGRAMA!$G38=""),0,IF(AND(O$10&gt;=CRONOGRAMA!$F38-6,O$10&lt;=CRONOGRAMA!$G38),$C37/MAX(1,ROUNDUP((CRONOGRAMA!$G38-CRONOGRAMA!$F38+1)/7,0)),0))</f>
        <v/>
      </c>
      <c r="P37" s="306">
        <f>IF(OR(CRONOGRAMA!$F38="",CRONOGRAMA!$G38=""),0,IF(AND(P$10&gt;=CRONOGRAMA!$F38-6,P$10&lt;=CRONOGRAMA!$G38),$C37/MAX(1,ROUNDUP((CRONOGRAMA!$G38-CRONOGRAMA!$F38+1)/7,0)),0))</f>
        <v/>
      </c>
      <c r="Q37" s="306">
        <f>IF(OR(CRONOGRAMA!$F38="",CRONOGRAMA!$G38=""),0,IF(AND(Q$10&gt;=CRONOGRAMA!$F38-6,Q$10&lt;=CRONOGRAMA!$G38),$C37/MAX(1,ROUNDUP((CRONOGRAMA!$G38-CRONOGRAMA!$F38+1)/7,0)),0))</f>
        <v/>
      </c>
      <c r="R37" s="306">
        <f>IF(OR(CRONOGRAMA!$F38="",CRONOGRAMA!$G38=""),0,IF(AND(R$10&gt;=CRONOGRAMA!$F38-6,R$10&lt;=CRONOGRAMA!$G38),$C37/MAX(1,ROUNDUP((CRONOGRAMA!$G38-CRONOGRAMA!$F38+1)/7,0)),0))</f>
        <v/>
      </c>
      <c r="S37" s="306">
        <f>IF(OR(CRONOGRAMA!$F38="",CRONOGRAMA!$G38=""),0,IF(AND(S$10&gt;=CRONOGRAMA!$F38-6,S$10&lt;=CRONOGRAMA!$G38),$C37/MAX(1,ROUNDUP((CRONOGRAMA!$G38-CRONOGRAMA!$F38+1)/7,0)),0))</f>
        <v/>
      </c>
      <c r="T37" s="306">
        <f>IF(OR(CRONOGRAMA!$F38="",CRONOGRAMA!$G38=""),0,IF(AND(T$10&gt;=CRONOGRAMA!$F38-6,T$10&lt;=CRONOGRAMA!$G38),$C37/MAX(1,ROUNDUP((CRONOGRAMA!$G38-CRONOGRAMA!$F38+1)/7,0)),0))</f>
        <v/>
      </c>
      <c r="U37" s="306">
        <f>IF(OR(CRONOGRAMA!$F38="",CRONOGRAMA!$G38=""),0,IF(AND(U$10&gt;=CRONOGRAMA!$F38-6,U$10&lt;=CRONOGRAMA!$G38),$C37/MAX(1,ROUNDUP((CRONOGRAMA!$G38-CRONOGRAMA!$F38+1)/7,0)),0))</f>
        <v/>
      </c>
      <c r="V37" s="306">
        <f>IF(OR(CRONOGRAMA!$F38="",CRONOGRAMA!$G38=""),0,IF(AND(V$10&gt;=CRONOGRAMA!$F38-6,V$10&lt;=CRONOGRAMA!$G38),$C37/MAX(1,ROUNDUP((CRONOGRAMA!$G38-CRONOGRAMA!$F38+1)/7,0)),0))</f>
        <v/>
      </c>
      <c r="W37" s="306">
        <f>IF(OR(CRONOGRAMA!$F38="",CRONOGRAMA!$G38=""),0,IF(AND(W$10&gt;=CRONOGRAMA!$F38-6,W$10&lt;=CRONOGRAMA!$G38),$C37/MAX(1,ROUNDUP((CRONOGRAMA!$G38-CRONOGRAMA!$F38+1)/7,0)),0))</f>
        <v/>
      </c>
      <c r="X37" s="306">
        <f>IF(OR(CRONOGRAMA!$F38="",CRONOGRAMA!$G38=""),0,IF(AND(X$10&gt;=CRONOGRAMA!$F38-6,X$10&lt;=CRONOGRAMA!$G38),$C37/MAX(1,ROUNDUP((CRONOGRAMA!$G38-CRONOGRAMA!$F38+1)/7,0)),0))</f>
        <v/>
      </c>
      <c r="Y37" s="306">
        <f>IF(OR(CRONOGRAMA!$F38="",CRONOGRAMA!$G38=""),0,IF(AND(Y$10&gt;=CRONOGRAMA!$F38-6,Y$10&lt;=CRONOGRAMA!$G38),$C37/MAX(1,ROUNDUP((CRONOGRAMA!$G38-CRONOGRAMA!$F38+1)/7,0)),0))</f>
        <v/>
      </c>
      <c r="Z37" s="306">
        <f>IF(OR(CRONOGRAMA!$F38="",CRONOGRAMA!$G38=""),0,IF(AND(Z$10&gt;=CRONOGRAMA!$F38-6,Z$10&lt;=CRONOGRAMA!$G38),$C37/MAX(1,ROUNDUP((CRONOGRAMA!$G38-CRONOGRAMA!$F38+1)/7,0)),0))</f>
        <v/>
      </c>
      <c r="AA37" s="306">
        <f>IF(OR(CRONOGRAMA!$F38="",CRONOGRAMA!$G38=""),0,IF(AND(AA$10&gt;=CRONOGRAMA!$F38-6,AA$10&lt;=CRONOGRAMA!$G38),$C37/MAX(1,ROUNDUP((CRONOGRAMA!$G38-CRONOGRAMA!$F38+1)/7,0)),0))</f>
        <v/>
      </c>
      <c r="AB37" s="306">
        <f>IF(OR(CRONOGRAMA!$F38="",CRONOGRAMA!$G38=""),0,IF(AND(AB$10&gt;=CRONOGRAMA!$F38-6,AB$10&lt;=CRONOGRAMA!$G38),$C37/MAX(1,ROUNDUP((CRONOGRAMA!$G38-CRONOGRAMA!$F38+1)/7,0)),0))</f>
        <v/>
      </c>
      <c r="AC37" s="306">
        <f>IF(OR(CRONOGRAMA!$F38="",CRONOGRAMA!$G38=""),0,IF(AND(AC$10&gt;=CRONOGRAMA!$F38-6,AC$10&lt;=CRONOGRAMA!$G38),$C37/MAX(1,ROUNDUP((CRONOGRAMA!$G38-CRONOGRAMA!$F38+1)/7,0)),0))</f>
        <v/>
      </c>
      <c r="AD37" s="306">
        <f>IF(OR(CRONOGRAMA!$F38="",CRONOGRAMA!$G38=""),0,IF(AND(AD$10&gt;=CRONOGRAMA!$F38-6,AD$10&lt;=CRONOGRAMA!$G38),$C37/MAX(1,ROUNDUP((CRONOGRAMA!$G38-CRONOGRAMA!$F38+1)/7,0)),0))</f>
        <v/>
      </c>
      <c r="AE37" s="218" t="n"/>
      <c r="AF37" s="218" t="n"/>
      <c r="AG37" s="218" t="n"/>
      <c r="AH37" s="218" t="n"/>
    </row>
    <row r="38" ht="15.75" customHeight="1" s="371">
      <c r="A38" s="169">
        <f>CRONOGRAMA!A39</f>
        <v/>
      </c>
      <c r="B38" s="66">
        <f>CRONOGRAMA!D39</f>
        <v/>
      </c>
      <c r="C38" s="44">
        <f>CRONOGRAMA!E39</f>
        <v/>
      </c>
      <c r="D38" s="306">
        <f>IF(OR(CRONOGRAMA!$F39="",CRONOGRAMA!$G39=""),0,IF(AND(D$10&gt;=CRONOGRAMA!$F39-6,D$10&lt;=CRONOGRAMA!$G39),$C38/MAX(1,ROUNDUP((CRONOGRAMA!$G39-CRONOGRAMA!$F39+1)/7,0)),0))</f>
        <v/>
      </c>
      <c r="E38" s="306">
        <f>IF(OR(CRONOGRAMA!$F39="",CRONOGRAMA!$G39=""),0,IF(AND(E$10&gt;=CRONOGRAMA!$F39-6,E$10&lt;=CRONOGRAMA!$G39),$C38/MAX(1,ROUNDUP((CRONOGRAMA!$G39-CRONOGRAMA!$F39+1)/7,0)),0))</f>
        <v/>
      </c>
      <c r="F38" s="306">
        <f>IF(OR(CRONOGRAMA!$F39="",CRONOGRAMA!$G39=""),0,IF(AND(F$10&gt;=CRONOGRAMA!$F39-6,F$10&lt;=CRONOGRAMA!$G39),$C38/MAX(1,ROUNDUP((CRONOGRAMA!$G39-CRONOGRAMA!$F39+1)/7,0)),0))</f>
        <v/>
      </c>
      <c r="G38" s="306">
        <f>IF(OR(CRONOGRAMA!$F39="",CRONOGRAMA!$G39=""),0,IF(AND(G$10&gt;=CRONOGRAMA!$F39-6,G$10&lt;=CRONOGRAMA!$G39),$C38/MAX(1,ROUNDUP((CRONOGRAMA!$G39-CRONOGRAMA!$F39+1)/7,0)),0))</f>
        <v/>
      </c>
      <c r="H38" s="306">
        <f>IF(OR(CRONOGRAMA!$F39="",CRONOGRAMA!$G39=""),0,IF(AND(H$10&gt;=CRONOGRAMA!$F39-6,H$10&lt;=CRONOGRAMA!$G39),$C38/MAX(1,ROUNDUP((CRONOGRAMA!$G39-CRONOGRAMA!$F39+1)/7,0)),0))</f>
        <v/>
      </c>
      <c r="I38" s="306">
        <f>IF(OR(CRONOGRAMA!$F39="",CRONOGRAMA!$G39=""),0,IF(AND(I$10&gt;=CRONOGRAMA!$F39-6,I$10&lt;=CRONOGRAMA!$G39),$C38/MAX(1,ROUNDUP((CRONOGRAMA!$G39-CRONOGRAMA!$F39+1)/7,0)),0))</f>
        <v/>
      </c>
      <c r="J38" s="306">
        <f>IF(OR(CRONOGRAMA!$F39="",CRONOGRAMA!$G39=""),0,IF(AND(J$10&gt;=CRONOGRAMA!$F39-6,J$10&lt;=CRONOGRAMA!$G39),$C38/MAX(1,ROUNDUP((CRONOGRAMA!$G39-CRONOGRAMA!$F39+1)/7,0)),0))</f>
        <v/>
      </c>
      <c r="K38" s="306">
        <f>IF(OR(CRONOGRAMA!$F39="",CRONOGRAMA!$G39=""),0,IF(AND(K$10&gt;=CRONOGRAMA!$F39-6,K$10&lt;=CRONOGRAMA!$G39),$C38/MAX(1,ROUNDUP((CRONOGRAMA!$G39-CRONOGRAMA!$F39+1)/7,0)),0))</f>
        <v/>
      </c>
      <c r="L38" s="306">
        <f>IF(OR(CRONOGRAMA!$F39="",CRONOGRAMA!$G39=""),0,IF(AND(L$10&gt;=CRONOGRAMA!$F39-6,L$10&lt;=CRONOGRAMA!$G39),$C38/MAX(1,ROUNDUP((CRONOGRAMA!$G39-CRONOGRAMA!$F39+1)/7,0)),0))</f>
        <v/>
      </c>
      <c r="M38" s="306">
        <f>IF(OR(CRONOGRAMA!$F39="",CRONOGRAMA!$G39=""),0,IF(AND(M$10&gt;=CRONOGRAMA!$F39-6,M$10&lt;=CRONOGRAMA!$G39),$C38/MAX(1,ROUNDUP((CRONOGRAMA!$G39-CRONOGRAMA!$F39+1)/7,0)),0))</f>
        <v/>
      </c>
      <c r="N38" s="306">
        <f>IF(OR(CRONOGRAMA!$F39="",CRONOGRAMA!$G39=""),0,IF(AND(N$10&gt;=CRONOGRAMA!$F39-6,N$10&lt;=CRONOGRAMA!$G39),$C38/MAX(1,ROUNDUP((CRONOGRAMA!$G39-CRONOGRAMA!$F39+1)/7,0)),0))</f>
        <v/>
      </c>
      <c r="O38" s="306">
        <f>IF(OR(CRONOGRAMA!$F39="",CRONOGRAMA!$G39=""),0,IF(AND(O$10&gt;=CRONOGRAMA!$F39-6,O$10&lt;=CRONOGRAMA!$G39),$C38/MAX(1,ROUNDUP((CRONOGRAMA!$G39-CRONOGRAMA!$F39+1)/7,0)),0))</f>
        <v/>
      </c>
      <c r="P38" s="306">
        <f>IF(OR(CRONOGRAMA!$F39="",CRONOGRAMA!$G39=""),0,IF(AND(P$10&gt;=CRONOGRAMA!$F39-6,P$10&lt;=CRONOGRAMA!$G39),$C38/MAX(1,ROUNDUP((CRONOGRAMA!$G39-CRONOGRAMA!$F39+1)/7,0)),0))</f>
        <v/>
      </c>
      <c r="Q38" s="306">
        <f>IF(OR(CRONOGRAMA!$F39="",CRONOGRAMA!$G39=""),0,IF(AND(Q$10&gt;=CRONOGRAMA!$F39-6,Q$10&lt;=CRONOGRAMA!$G39),$C38/MAX(1,ROUNDUP((CRONOGRAMA!$G39-CRONOGRAMA!$F39+1)/7,0)),0))</f>
        <v/>
      </c>
      <c r="R38" s="306">
        <f>IF(OR(CRONOGRAMA!$F39="",CRONOGRAMA!$G39=""),0,IF(AND(R$10&gt;=CRONOGRAMA!$F39-6,R$10&lt;=CRONOGRAMA!$G39),$C38/MAX(1,ROUNDUP((CRONOGRAMA!$G39-CRONOGRAMA!$F39+1)/7,0)),0))</f>
        <v/>
      </c>
      <c r="S38" s="306">
        <f>IF(OR(CRONOGRAMA!$F39="",CRONOGRAMA!$G39=""),0,IF(AND(S$10&gt;=CRONOGRAMA!$F39-6,S$10&lt;=CRONOGRAMA!$G39),$C38/MAX(1,ROUNDUP((CRONOGRAMA!$G39-CRONOGRAMA!$F39+1)/7,0)),0))</f>
        <v/>
      </c>
      <c r="T38" s="306">
        <f>IF(OR(CRONOGRAMA!$F39="",CRONOGRAMA!$G39=""),0,IF(AND(T$10&gt;=CRONOGRAMA!$F39-6,T$10&lt;=CRONOGRAMA!$G39),$C38/MAX(1,ROUNDUP((CRONOGRAMA!$G39-CRONOGRAMA!$F39+1)/7,0)),0))</f>
        <v/>
      </c>
      <c r="U38" s="306">
        <f>IF(OR(CRONOGRAMA!$F39="",CRONOGRAMA!$G39=""),0,IF(AND(U$10&gt;=CRONOGRAMA!$F39-6,U$10&lt;=CRONOGRAMA!$G39),$C38/MAX(1,ROUNDUP((CRONOGRAMA!$G39-CRONOGRAMA!$F39+1)/7,0)),0))</f>
        <v/>
      </c>
      <c r="V38" s="306">
        <f>IF(OR(CRONOGRAMA!$F39="",CRONOGRAMA!$G39=""),0,IF(AND(V$10&gt;=CRONOGRAMA!$F39-6,V$10&lt;=CRONOGRAMA!$G39),$C38/MAX(1,ROUNDUP((CRONOGRAMA!$G39-CRONOGRAMA!$F39+1)/7,0)),0))</f>
        <v/>
      </c>
      <c r="W38" s="306">
        <f>IF(OR(CRONOGRAMA!$F39="",CRONOGRAMA!$G39=""),0,IF(AND(W$10&gt;=CRONOGRAMA!$F39-6,W$10&lt;=CRONOGRAMA!$G39),$C38/MAX(1,ROUNDUP((CRONOGRAMA!$G39-CRONOGRAMA!$F39+1)/7,0)),0))</f>
        <v/>
      </c>
      <c r="X38" s="306">
        <f>IF(OR(CRONOGRAMA!$F39="",CRONOGRAMA!$G39=""),0,IF(AND(X$10&gt;=CRONOGRAMA!$F39-6,X$10&lt;=CRONOGRAMA!$G39),$C38/MAX(1,ROUNDUP((CRONOGRAMA!$G39-CRONOGRAMA!$F39+1)/7,0)),0))</f>
        <v/>
      </c>
      <c r="Y38" s="306">
        <f>IF(OR(CRONOGRAMA!$F39="",CRONOGRAMA!$G39=""),0,IF(AND(Y$10&gt;=CRONOGRAMA!$F39-6,Y$10&lt;=CRONOGRAMA!$G39),$C38/MAX(1,ROUNDUP((CRONOGRAMA!$G39-CRONOGRAMA!$F39+1)/7,0)),0))</f>
        <v/>
      </c>
      <c r="Z38" s="306">
        <f>IF(OR(CRONOGRAMA!$F39="",CRONOGRAMA!$G39=""),0,IF(AND(Z$10&gt;=CRONOGRAMA!$F39-6,Z$10&lt;=CRONOGRAMA!$G39),$C38/MAX(1,ROUNDUP((CRONOGRAMA!$G39-CRONOGRAMA!$F39+1)/7,0)),0))</f>
        <v/>
      </c>
      <c r="AA38" s="306">
        <f>IF(OR(CRONOGRAMA!$F39="",CRONOGRAMA!$G39=""),0,IF(AND(AA$10&gt;=CRONOGRAMA!$F39-6,AA$10&lt;=CRONOGRAMA!$G39),$C38/MAX(1,ROUNDUP((CRONOGRAMA!$G39-CRONOGRAMA!$F39+1)/7,0)),0))</f>
        <v/>
      </c>
      <c r="AB38" s="306">
        <f>IF(OR(CRONOGRAMA!$F39="",CRONOGRAMA!$G39=""),0,IF(AND(AB$10&gt;=CRONOGRAMA!$F39-6,AB$10&lt;=CRONOGRAMA!$G39),$C38/MAX(1,ROUNDUP((CRONOGRAMA!$G39-CRONOGRAMA!$F39+1)/7,0)),0))</f>
        <v/>
      </c>
      <c r="AC38" s="306">
        <f>IF(OR(CRONOGRAMA!$F39="",CRONOGRAMA!$G39=""),0,IF(AND(AC$10&gt;=CRONOGRAMA!$F39-6,AC$10&lt;=CRONOGRAMA!$G39),$C38/MAX(1,ROUNDUP((CRONOGRAMA!$G39-CRONOGRAMA!$F39+1)/7,0)),0))</f>
        <v/>
      </c>
      <c r="AD38" s="306">
        <f>IF(OR(CRONOGRAMA!$F39="",CRONOGRAMA!$G39=""),0,IF(AND(AD$10&gt;=CRONOGRAMA!$F39-6,AD$10&lt;=CRONOGRAMA!$G39),$C38/MAX(1,ROUNDUP((CRONOGRAMA!$G39-CRONOGRAMA!$F39+1)/7,0)),0))</f>
        <v/>
      </c>
      <c r="AE38" s="218" t="n"/>
      <c r="AF38" s="320" t="n"/>
      <c r="AG38" s="218" t="n"/>
      <c r="AH38" s="218" t="n"/>
    </row>
    <row r="39" ht="15.75" customHeight="1" s="371">
      <c r="A39" s="169">
        <f>CRONOGRAMA!A40</f>
        <v/>
      </c>
      <c r="B39" s="66">
        <f>CRONOGRAMA!D40</f>
        <v/>
      </c>
      <c r="C39" s="44">
        <f>CRONOGRAMA!E40</f>
        <v/>
      </c>
      <c r="D39" s="306">
        <f>IF(OR(CRONOGRAMA!$F40="",CRONOGRAMA!$G40=""),0,IF(AND(D$10&gt;=CRONOGRAMA!$F40-6,D$10&lt;=CRONOGRAMA!$G40),$C39/MAX(1,ROUNDUP((CRONOGRAMA!$G40-CRONOGRAMA!$F40+1)/7,0)),0))</f>
        <v/>
      </c>
      <c r="E39" s="306">
        <f>IF(OR(CRONOGRAMA!$F40="",CRONOGRAMA!$G40=""),0,IF(AND(E$10&gt;=CRONOGRAMA!$F40-6,E$10&lt;=CRONOGRAMA!$G40),$C39/MAX(1,ROUNDUP((CRONOGRAMA!$G40-CRONOGRAMA!$F40+1)/7,0)),0))</f>
        <v/>
      </c>
      <c r="F39" s="306">
        <f>IF(OR(CRONOGRAMA!$F40="",CRONOGRAMA!$G40=""),0,IF(AND(F$10&gt;=CRONOGRAMA!$F40-6,F$10&lt;=CRONOGRAMA!$G40),$C39/MAX(1,ROUNDUP((CRONOGRAMA!$G40-CRONOGRAMA!$F40+1)/7,0)),0))</f>
        <v/>
      </c>
      <c r="G39" s="306">
        <f>IF(OR(CRONOGRAMA!$F40="",CRONOGRAMA!$G40=""),0,IF(AND(G$10&gt;=CRONOGRAMA!$F40-6,G$10&lt;=CRONOGRAMA!$G40),$C39/MAX(1,ROUNDUP((CRONOGRAMA!$G40-CRONOGRAMA!$F40+1)/7,0)),0))</f>
        <v/>
      </c>
      <c r="H39" s="306">
        <f>IF(OR(CRONOGRAMA!$F40="",CRONOGRAMA!$G40=""),0,IF(AND(H$10&gt;=CRONOGRAMA!$F40-6,H$10&lt;=CRONOGRAMA!$G40),$C39/MAX(1,ROUNDUP((CRONOGRAMA!$G40-CRONOGRAMA!$F40+1)/7,0)),0))</f>
        <v/>
      </c>
      <c r="I39" s="306">
        <f>IF(OR(CRONOGRAMA!$F40="",CRONOGRAMA!$G40=""),0,IF(AND(I$10&gt;=CRONOGRAMA!$F40-6,I$10&lt;=CRONOGRAMA!$G40),$C39/MAX(1,ROUNDUP((CRONOGRAMA!$G40-CRONOGRAMA!$F40+1)/7,0)),0))</f>
        <v/>
      </c>
      <c r="J39" s="306">
        <f>IF(OR(CRONOGRAMA!$F40="",CRONOGRAMA!$G40=""),0,IF(AND(J$10&gt;=CRONOGRAMA!$F40-6,J$10&lt;=CRONOGRAMA!$G40),$C39/MAX(1,ROUNDUP((CRONOGRAMA!$G40-CRONOGRAMA!$F40+1)/7,0)),0))</f>
        <v/>
      </c>
      <c r="K39" s="306">
        <f>IF(OR(CRONOGRAMA!$F40="",CRONOGRAMA!$G40=""),0,IF(AND(K$10&gt;=CRONOGRAMA!$F40-6,K$10&lt;=CRONOGRAMA!$G40),$C39/MAX(1,ROUNDUP((CRONOGRAMA!$G40-CRONOGRAMA!$F40+1)/7,0)),0))</f>
        <v/>
      </c>
      <c r="L39" s="306">
        <f>IF(OR(CRONOGRAMA!$F40="",CRONOGRAMA!$G40=""),0,IF(AND(L$10&gt;=CRONOGRAMA!$F40-6,L$10&lt;=CRONOGRAMA!$G40),$C39/MAX(1,ROUNDUP((CRONOGRAMA!$G40-CRONOGRAMA!$F40+1)/7,0)),0))</f>
        <v/>
      </c>
      <c r="M39" s="306">
        <f>IF(OR(CRONOGRAMA!$F40="",CRONOGRAMA!$G40=""),0,IF(AND(M$10&gt;=CRONOGRAMA!$F40-6,M$10&lt;=CRONOGRAMA!$G40),$C39/MAX(1,ROUNDUP((CRONOGRAMA!$G40-CRONOGRAMA!$F40+1)/7,0)),0))</f>
        <v/>
      </c>
      <c r="N39" s="306">
        <f>IF(OR(CRONOGRAMA!$F40="",CRONOGRAMA!$G40=""),0,IF(AND(N$10&gt;=CRONOGRAMA!$F40-6,N$10&lt;=CRONOGRAMA!$G40),$C39/MAX(1,ROUNDUP((CRONOGRAMA!$G40-CRONOGRAMA!$F40+1)/7,0)),0))</f>
        <v/>
      </c>
      <c r="O39" s="306">
        <f>IF(OR(CRONOGRAMA!$F40="",CRONOGRAMA!$G40=""),0,IF(AND(O$10&gt;=CRONOGRAMA!$F40-6,O$10&lt;=CRONOGRAMA!$G40),$C39/MAX(1,ROUNDUP((CRONOGRAMA!$G40-CRONOGRAMA!$F40+1)/7,0)),0))</f>
        <v/>
      </c>
      <c r="P39" s="306">
        <f>IF(OR(CRONOGRAMA!$F40="",CRONOGRAMA!$G40=""),0,IF(AND(P$10&gt;=CRONOGRAMA!$F40-6,P$10&lt;=CRONOGRAMA!$G40),$C39/MAX(1,ROUNDUP((CRONOGRAMA!$G40-CRONOGRAMA!$F40+1)/7,0)),0))</f>
        <v/>
      </c>
      <c r="Q39" s="306">
        <f>IF(OR(CRONOGRAMA!$F40="",CRONOGRAMA!$G40=""),0,IF(AND(Q$10&gt;=CRONOGRAMA!$F40-6,Q$10&lt;=CRONOGRAMA!$G40),$C39/MAX(1,ROUNDUP((CRONOGRAMA!$G40-CRONOGRAMA!$F40+1)/7,0)),0))</f>
        <v/>
      </c>
      <c r="R39" s="306">
        <f>IF(OR(CRONOGRAMA!$F40="",CRONOGRAMA!$G40=""),0,IF(AND(R$10&gt;=CRONOGRAMA!$F40-6,R$10&lt;=CRONOGRAMA!$G40),$C39/MAX(1,ROUNDUP((CRONOGRAMA!$G40-CRONOGRAMA!$F40+1)/7,0)),0))</f>
        <v/>
      </c>
      <c r="S39" s="306">
        <f>IF(OR(CRONOGRAMA!$F40="",CRONOGRAMA!$G40=""),0,IF(AND(S$10&gt;=CRONOGRAMA!$F40-6,S$10&lt;=CRONOGRAMA!$G40),$C39/MAX(1,ROUNDUP((CRONOGRAMA!$G40-CRONOGRAMA!$F40+1)/7,0)),0))</f>
        <v/>
      </c>
      <c r="T39" s="306">
        <f>IF(OR(CRONOGRAMA!$F40="",CRONOGRAMA!$G40=""),0,IF(AND(T$10&gt;=CRONOGRAMA!$F40-6,T$10&lt;=CRONOGRAMA!$G40),$C39/MAX(1,ROUNDUP((CRONOGRAMA!$G40-CRONOGRAMA!$F40+1)/7,0)),0))</f>
        <v/>
      </c>
      <c r="U39" s="306">
        <f>IF(OR(CRONOGRAMA!$F40="",CRONOGRAMA!$G40=""),0,IF(AND(U$10&gt;=CRONOGRAMA!$F40-6,U$10&lt;=CRONOGRAMA!$G40),$C39/MAX(1,ROUNDUP((CRONOGRAMA!$G40-CRONOGRAMA!$F40+1)/7,0)),0))</f>
        <v/>
      </c>
      <c r="V39" s="306">
        <f>IF(OR(CRONOGRAMA!$F40="",CRONOGRAMA!$G40=""),0,IF(AND(V$10&gt;=CRONOGRAMA!$F40-6,V$10&lt;=CRONOGRAMA!$G40),$C39/MAX(1,ROUNDUP((CRONOGRAMA!$G40-CRONOGRAMA!$F40+1)/7,0)),0))</f>
        <v/>
      </c>
      <c r="W39" s="306">
        <f>IF(OR(CRONOGRAMA!$F40="",CRONOGRAMA!$G40=""),0,IF(AND(W$10&gt;=CRONOGRAMA!$F40-6,W$10&lt;=CRONOGRAMA!$G40),$C39/MAX(1,ROUNDUP((CRONOGRAMA!$G40-CRONOGRAMA!$F40+1)/7,0)),0))</f>
        <v/>
      </c>
      <c r="X39" s="306">
        <f>IF(OR(CRONOGRAMA!$F40="",CRONOGRAMA!$G40=""),0,IF(AND(X$10&gt;=CRONOGRAMA!$F40-6,X$10&lt;=CRONOGRAMA!$G40),$C39/MAX(1,ROUNDUP((CRONOGRAMA!$G40-CRONOGRAMA!$F40+1)/7,0)),0))</f>
        <v/>
      </c>
      <c r="Y39" s="306">
        <f>IF(OR(CRONOGRAMA!$F40="",CRONOGRAMA!$G40=""),0,IF(AND(Y$10&gt;=CRONOGRAMA!$F40-6,Y$10&lt;=CRONOGRAMA!$G40),$C39/MAX(1,ROUNDUP((CRONOGRAMA!$G40-CRONOGRAMA!$F40+1)/7,0)),0))</f>
        <v/>
      </c>
      <c r="Z39" s="306">
        <f>IF(OR(CRONOGRAMA!$F40="",CRONOGRAMA!$G40=""),0,IF(AND(Z$10&gt;=CRONOGRAMA!$F40-6,Z$10&lt;=CRONOGRAMA!$G40),$C39/MAX(1,ROUNDUP((CRONOGRAMA!$G40-CRONOGRAMA!$F40+1)/7,0)),0))</f>
        <v/>
      </c>
      <c r="AA39" s="306">
        <f>IF(OR(CRONOGRAMA!$F40="",CRONOGRAMA!$G40=""),0,IF(AND(AA$10&gt;=CRONOGRAMA!$F40-6,AA$10&lt;=CRONOGRAMA!$G40),$C39/MAX(1,ROUNDUP((CRONOGRAMA!$G40-CRONOGRAMA!$F40+1)/7,0)),0))</f>
        <v/>
      </c>
      <c r="AB39" s="306">
        <f>IF(OR(CRONOGRAMA!$F40="",CRONOGRAMA!$G40=""),0,IF(AND(AB$10&gt;=CRONOGRAMA!$F40-6,AB$10&lt;=CRONOGRAMA!$G40),$C39/MAX(1,ROUNDUP((CRONOGRAMA!$G40-CRONOGRAMA!$F40+1)/7,0)),0))</f>
        <v/>
      </c>
      <c r="AC39" s="306">
        <f>IF(OR(CRONOGRAMA!$F40="",CRONOGRAMA!$G40=""),0,IF(AND(AC$10&gt;=CRONOGRAMA!$F40-6,AC$10&lt;=CRONOGRAMA!$G40),$C39/MAX(1,ROUNDUP((CRONOGRAMA!$G40-CRONOGRAMA!$F40+1)/7,0)),0))</f>
        <v/>
      </c>
      <c r="AD39" s="306">
        <f>IF(OR(CRONOGRAMA!$F40="",CRONOGRAMA!$G40=""),0,IF(AND(AD$10&gt;=CRONOGRAMA!$F40-6,AD$10&lt;=CRONOGRAMA!$G40),$C39/MAX(1,ROUNDUP((CRONOGRAMA!$G40-CRONOGRAMA!$F40+1)/7,0)),0))</f>
        <v/>
      </c>
      <c r="AE39" s="218" t="n"/>
      <c r="AF39" s="218" t="n"/>
      <c r="AG39" s="218" t="n"/>
      <c r="AH39" s="218" t="n"/>
    </row>
    <row r="40" ht="15.75" customHeight="1" s="371">
      <c r="A40" s="169">
        <f>CRONOGRAMA!A41</f>
        <v/>
      </c>
      <c r="B40" s="66">
        <f>CRONOGRAMA!D41</f>
        <v/>
      </c>
      <c r="C40" s="44">
        <f>CRONOGRAMA!E41</f>
        <v/>
      </c>
      <c r="D40" s="306">
        <f>IF(OR(CRONOGRAMA!$F41="",CRONOGRAMA!$G41=""),0,IF(AND(D$10&gt;=CRONOGRAMA!$F41-6,D$10&lt;=CRONOGRAMA!$G41),$C40/MAX(1,ROUNDUP((CRONOGRAMA!$G41-CRONOGRAMA!$F41+1)/7,0)),0))</f>
        <v/>
      </c>
      <c r="E40" s="306">
        <f>IF(OR(CRONOGRAMA!$F41="",CRONOGRAMA!$G41=""),0,IF(AND(E$10&gt;=CRONOGRAMA!$F41-6,E$10&lt;=CRONOGRAMA!$G41),$C40/MAX(1,ROUNDUP((CRONOGRAMA!$G41-CRONOGRAMA!$F41+1)/7,0)),0))</f>
        <v/>
      </c>
      <c r="F40" s="306">
        <f>IF(OR(CRONOGRAMA!$F41="",CRONOGRAMA!$G41=""),0,IF(AND(F$10&gt;=CRONOGRAMA!$F41-6,F$10&lt;=CRONOGRAMA!$G41),$C40/MAX(1,ROUNDUP((CRONOGRAMA!$G41-CRONOGRAMA!$F41+1)/7,0)),0))</f>
        <v/>
      </c>
      <c r="G40" s="306">
        <f>IF(OR(CRONOGRAMA!$F41="",CRONOGRAMA!$G41=""),0,IF(AND(G$10&gt;=CRONOGRAMA!$F41-6,G$10&lt;=CRONOGRAMA!$G41),$C40/MAX(1,ROUNDUP((CRONOGRAMA!$G41-CRONOGRAMA!$F41+1)/7,0)),0))</f>
        <v/>
      </c>
      <c r="H40" s="306">
        <f>IF(OR(CRONOGRAMA!$F41="",CRONOGRAMA!$G41=""),0,IF(AND(H$10&gt;=CRONOGRAMA!$F41-6,H$10&lt;=CRONOGRAMA!$G41),$C40/MAX(1,ROUNDUP((CRONOGRAMA!$G41-CRONOGRAMA!$F41+1)/7,0)),0))</f>
        <v/>
      </c>
      <c r="I40" s="306">
        <f>IF(OR(CRONOGRAMA!$F41="",CRONOGRAMA!$G41=""),0,IF(AND(I$10&gt;=CRONOGRAMA!$F41-6,I$10&lt;=CRONOGRAMA!$G41),$C40/MAX(1,ROUNDUP((CRONOGRAMA!$G41-CRONOGRAMA!$F41+1)/7,0)),0))</f>
        <v/>
      </c>
      <c r="J40" s="306">
        <f>IF(OR(CRONOGRAMA!$F41="",CRONOGRAMA!$G41=""),0,IF(AND(J$10&gt;=CRONOGRAMA!$F41-6,J$10&lt;=CRONOGRAMA!$G41),$C40/MAX(1,ROUNDUP((CRONOGRAMA!$G41-CRONOGRAMA!$F41+1)/7,0)),0))</f>
        <v/>
      </c>
      <c r="K40" s="306">
        <f>IF(OR(CRONOGRAMA!$F41="",CRONOGRAMA!$G41=""),0,IF(AND(K$10&gt;=CRONOGRAMA!$F41-6,K$10&lt;=CRONOGRAMA!$G41),$C40/MAX(1,ROUNDUP((CRONOGRAMA!$G41-CRONOGRAMA!$F41+1)/7,0)),0))</f>
        <v/>
      </c>
      <c r="L40" s="306">
        <f>IF(OR(CRONOGRAMA!$F41="",CRONOGRAMA!$G41=""),0,IF(AND(L$10&gt;=CRONOGRAMA!$F41-6,L$10&lt;=CRONOGRAMA!$G41),$C40/MAX(1,ROUNDUP((CRONOGRAMA!$G41-CRONOGRAMA!$F41+1)/7,0)),0))</f>
        <v/>
      </c>
      <c r="M40" s="306">
        <f>IF(OR(CRONOGRAMA!$F41="",CRONOGRAMA!$G41=""),0,IF(AND(M$10&gt;=CRONOGRAMA!$F41-6,M$10&lt;=CRONOGRAMA!$G41),$C40/MAX(1,ROUNDUP((CRONOGRAMA!$G41-CRONOGRAMA!$F41+1)/7,0)),0))</f>
        <v/>
      </c>
      <c r="N40" s="306">
        <f>IF(OR(CRONOGRAMA!$F41="",CRONOGRAMA!$G41=""),0,IF(AND(N$10&gt;=CRONOGRAMA!$F41-6,N$10&lt;=CRONOGRAMA!$G41),$C40/MAX(1,ROUNDUP((CRONOGRAMA!$G41-CRONOGRAMA!$F41+1)/7,0)),0))</f>
        <v/>
      </c>
      <c r="O40" s="306">
        <f>IF(OR(CRONOGRAMA!$F41="",CRONOGRAMA!$G41=""),0,IF(AND(O$10&gt;=CRONOGRAMA!$F41-6,O$10&lt;=CRONOGRAMA!$G41),$C40/MAX(1,ROUNDUP((CRONOGRAMA!$G41-CRONOGRAMA!$F41+1)/7,0)),0))</f>
        <v/>
      </c>
      <c r="P40" s="306">
        <f>IF(OR(CRONOGRAMA!$F41="",CRONOGRAMA!$G41=""),0,IF(AND(P$10&gt;=CRONOGRAMA!$F41-6,P$10&lt;=CRONOGRAMA!$G41),$C40/MAX(1,ROUNDUP((CRONOGRAMA!$G41-CRONOGRAMA!$F41+1)/7,0)),0))</f>
        <v/>
      </c>
      <c r="Q40" s="306">
        <f>IF(OR(CRONOGRAMA!$F41="",CRONOGRAMA!$G41=""),0,IF(AND(Q$10&gt;=CRONOGRAMA!$F41-6,Q$10&lt;=CRONOGRAMA!$G41),$C40/MAX(1,ROUNDUP((CRONOGRAMA!$G41-CRONOGRAMA!$F41+1)/7,0)),0))</f>
        <v/>
      </c>
      <c r="R40" s="306">
        <f>IF(OR(CRONOGRAMA!$F41="",CRONOGRAMA!$G41=""),0,IF(AND(R$10&gt;=CRONOGRAMA!$F41-6,R$10&lt;=CRONOGRAMA!$G41),$C40/MAX(1,ROUNDUP((CRONOGRAMA!$G41-CRONOGRAMA!$F41+1)/7,0)),0))</f>
        <v/>
      </c>
      <c r="S40" s="306">
        <f>IF(OR(CRONOGRAMA!$F41="",CRONOGRAMA!$G41=""),0,IF(AND(S$10&gt;=CRONOGRAMA!$F41-6,S$10&lt;=CRONOGRAMA!$G41),$C40/MAX(1,ROUNDUP((CRONOGRAMA!$G41-CRONOGRAMA!$F41+1)/7,0)),0))</f>
        <v/>
      </c>
      <c r="T40" s="306">
        <f>IF(OR(CRONOGRAMA!$F41="",CRONOGRAMA!$G41=""),0,IF(AND(T$10&gt;=CRONOGRAMA!$F41-6,T$10&lt;=CRONOGRAMA!$G41),$C40/MAX(1,ROUNDUP((CRONOGRAMA!$G41-CRONOGRAMA!$F41+1)/7,0)),0))</f>
        <v/>
      </c>
      <c r="U40" s="306">
        <f>IF(OR(CRONOGRAMA!$F41="",CRONOGRAMA!$G41=""),0,IF(AND(U$10&gt;=CRONOGRAMA!$F41-6,U$10&lt;=CRONOGRAMA!$G41),$C40/MAX(1,ROUNDUP((CRONOGRAMA!$G41-CRONOGRAMA!$F41+1)/7,0)),0))</f>
        <v/>
      </c>
      <c r="V40" s="306">
        <f>IF(OR(CRONOGRAMA!$F41="",CRONOGRAMA!$G41=""),0,IF(AND(V$10&gt;=CRONOGRAMA!$F41-6,V$10&lt;=CRONOGRAMA!$G41),$C40/MAX(1,ROUNDUP((CRONOGRAMA!$G41-CRONOGRAMA!$F41+1)/7,0)),0))</f>
        <v/>
      </c>
      <c r="W40" s="306">
        <f>IF(OR(CRONOGRAMA!$F41="",CRONOGRAMA!$G41=""),0,IF(AND(W$10&gt;=CRONOGRAMA!$F41-6,W$10&lt;=CRONOGRAMA!$G41),$C40/MAX(1,ROUNDUP((CRONOGRAMA!$G41-CRONOGRAMA!$F41+1)/7,0)),0))</f>
        <v/>
      </c>
      <c r="X40" s="306">
        <f>IF(OR(CRONOGRAMA!$F41="",CRONOGRAMA!$G41=""),0,IF(AND(X$10&gt;=CRONOGRAMA!$F41-6,X$10&lt;=CRONOGRAMA!$G41),$C40/MAX(1,ROUNDUP((CRONOGRAMA!$G41-CRONOGRAMA!$F41+1)/7,0)),0))</f>
        <v/>
      </c>
      <c r="Y40" s="306">
        <f>IF(OR(CRONOGRAMA!$F41="",CRONOGRAMA!$G41=""),0,IF(AND(Y$10&gt;=CRONOGRAMA!$F41-6,Y$10&lt;=CRONOGRAMA!$G41),$C40/MAX(1,ROUNDUP((CRONOGRAMA!$G41-CRONOGRAMA!$F41+1)/7,0)),0))</f>
        <v/>
      </c>
      <c r="Z40" s="306">
        <f>IF(OR(CRONOGRAMA!$F41="",CRONOGRAMA!$G41=""),0,IF(AND(Z$10&gt;=CRONOGRAMA!$F41-6,Z$10&lt;=CRONOGRAMA!$G41),$C40/MAX(1,ROUNDUP((CRONOGRAMA!$G41-CRONOGRAMA!$F41+1)/7,0)),0))</f>
        <v/>
      </c>
      <c r="AA40" s="306">
        <f>IF(OR(CRONOGRAMA!$F41="",CRONOGRAMA!$G41=""),0,IF(AND(AA$10&gt;=CRONOGRAMA!$F41-6,AA$10&lt;=CRONOGRAMA!$G41),$C40/MAX(1,ROUNDUP((CRONOGRAMA!$G41-CRONOGRAMA!$F41+1)/7,0)),0))</f>
        <v/>
      </c>
      <c r="AB40" s="306">
        <f>IF(OR(CRONOGRAMA!$F41="",CRONOGRAMA!$G41=""),0,IF(AND(AB$10&gt;=CRONOGRAMA!$F41-6,AB$10&lt;=CRONOGRAMA!$G41),$C40/MAX(1,ROUNDUP((CRONOGRAMA!$G41-CRONOGRAMA!$F41+1)/7,0)),0))</f>
        <v/>
      </c>
      <c r="AC40" s="306">
        <f>IF(OR(CRONOGRAMA!$F41="",CRONOGRAMA!$G41=""),0,IF(AND(AC$10&gt;=CRONOGRAMA!$F41-6,AC$10&lt;=CRONOGRAMA!$G41),$C40/MAX(1,ROUNDUP((CRONOGRAMA!$G41-CRONOGRAMA!$F41+1)/7,0)),0))</f>
        <v/>
      </c>
      <c r="AD40" s="306">
        <f>IF(OR(CRONOGRAMA!$F41="",CRONOGRAMA!$G41=""),0,IF(AND(AD$10&gt;=CRONOGRAMA!$F41-6,AD$10&lt;=CRONOGRAMA!$G41),$C40/MAX(1,ROUNDUP((CRONOGRAMA!$G41-CRONOGRAMA!$F41+1)/7,0)),0))</f>
        <v/>
      </c>
      <c r="AE40" s="218" t="n"/>
      <c r="AF40" s="218" t="n"/>
      <c r="AG40" s="218" t="n"/>
      <c r="AH40" s="218" t="n"/>
    </row>
    <row r="41" ht="15.75" customHeight="1" s="371">
      <c r="A41" s="169">
        <f>CRONOGRAMA!A42</f>
        <v/>
      </c>
      <c r="B41" s="66">
        <f>CRONOGRAMA!D42</f>
        <v/>
      </c>
      <c r="C41" s="44">
        <f>CRONOGRAMA!E42</f>
        <v/>
      </c>
      <c r="D41" s="306">
        <f>IF(OR(CRONOGRAMA!$F42="",CRONOGRAMA!$G42=""),0,IF(AND(D$10&gt;=CRONOGRAMA!$F42-6,D$10&lt;=CRONOGRAMA!$G42),$C41/MAX(1,ROUNDUP((CRONOGRAMA!$G42-CRONOGRAMA!$F42+1)/7,0)),0))</f>
        <v/>
      </c>
      <c r="E41" s="306">
        <f>IF(OR(CRONOGRAMA!$F42="",CRONOGRAMA!$G42=""),0,IF(AND(E$10&gt;=CRONOGRAMA!$F42-6,E$10&lt;=CRONOGRAMA!$G42),$C41/MAX(1,ROUNDUP((CRONOGRAMA!$G42-CRONOGRAMA!$F42+1)/7,0)),0))</f>
        <v/>
      </c>
      <c r="F41" s="306">
        <f>IF(OR(CRONOGRAMA!$F42="",CRONOGRAMA!$G42=""),0,IF(AND(F$10&gt;=CRONOGRAMA!$F42-6,F$10&lt;=CRONOGRAMA!$G42),$C41/MAX(1,ROUNDUP((CRONOGRAMA!$G42-CRONOGRAMA!$F42+1)/7,0)),0))</f>
        <v/>
      </c>
      <c r="G41" s="306">
        <f>IF(OR(CRONOGRAMA!$F42="",CRONOGRAMA!$G42=""),0,IF(AND(G$10&gt;=CRONOGRAMA!$F42-6,G$10&lt;=CRONOGRAMA!$G42),$C41/MAX(1,ROUNDUP((CRONOGRAMA!$G42-CRONOGRAMA!$F42+1)/7,0)),0))</f>
        <v/>
      </c>
      <c r="H41" s="306">
        <f>IF(OR(CRONOGRAMA!$F42="",CRONOGRAMA!$G42=""),0,IF(AND(H$10&gt;=CRONOGRAMA!$F42-6,H$10&lt;=CRONOGRAMA!$G42),$C41/MAX(1,ROUNDUP((CRONOGRAMA!$G42-CRONOGRAMA!$F42+1)/7,0)),0))</f>
        <v/>
      </c>
      <c r="I41" s="306">
        <f>IF(OR(CRONOGRAMA!$F42="",CRONOGRAMA!$G42=""),0,IF(AND(I$10&gt;=CRONOGRAMA!$F42-6,I$10&lt;=CRONOGRAMA!$G42),$C41/MAX(1,ROUNDUP((CRONOGRAMA!$G42-CRONOGRAMA!$F42+1)/7,0)),0))</f>
        <v/>
      </c>
      <c r="J41" s="306">
        <f>IF(OR(CRONOGRAMA!$F42="",CRONOGRAMA!$G42=""),0,IF(AND(J$10&gt;=CRONOGRAMA!$F42-6,J$10&lt;=CRONOGRAMA!$G42),$C41/MAX(1,ROUNDUP((CRONOGRAMA!$G42-CRONOGRAMA!$F42+1)/7,0)),0))</f>
        <v/>
      </c>
      <c r="K41" s="306">
        <f>IF(OR(CRONOGRAMA!$F42="",CRONOGRAMA!$G42=""),0,IF(AND(K$10&gt;=CRONOGRAMA!$F42-6,K$10&lt;=CRONOGRAMA!$G42),$C41/MAX(1,ROUNDUP((CRONOGRAMA!$G42-CRONOGRAMA!$F42+1)/7,0)),0))</f>
        <v/>
      </c>
      <c r="L41" s="306">
        <f>IF(OR(CRONOGRAMA!$F42="",CRONOGRAMA!$G42=""),0,IF(AND(L$10&gt;=CRONOGRAMA!$F42-6,L$10&lt;=CRONOGRAMA!$G42),$C41/MAX(1,ROUNDUP((CRONOGRAMA!$G42-CRONOGRAMA!$F42+1)/7,0)),0))</f>
        <v/>
      </c>
      <c r="M41" s="306">
        <f>IF(OR(CRONOGRAMA!$F42="",CRONOGRAMA!$G42=""),0,IF(AND(M$10&gt;=CRONOGRAMA!$F42-6,M$10&lt;=CRONOGRAMA!$G42),$C41/MAX(1,ROUNDUP((CRONOGRAMA!$G42-CRONOGRAMA!$F42+1)/7,0)),0))</f>
        <v/>
      </c>
      <c r="N41" s="306">
        <f>IF(OR(CRONOGRAMA!$F42="",CRONOGRAMA!$G42=""),0,IF(AND(N$10&gt;=CRONOGRAMA!$F42-6,N$10&lt;=CRONOGRAMA!$G42),$C41/MAX(1,ROUNDUP((CRONOGRAMA!$G42-CRONOGRAMA!$F42+1)/7,0)),0))</f>
        <v/>
      </c>
      <c r="O41" s="306">
        <f>IF(OR(CRONOGRAMA!$F42="",CRONOGRAMA!$G42=""),0,IF(AND(O$10&gt;=CRONOGRAMA!$F42-6,O$10&lt;=CRONOGRAMA!$G42),$C41/MAX(1,ROUNDUP((CRONOGRAMA!$G42-CRONOGRAMA!$F42+1)/7,0)),0))</f>
        <v/>
      </c>
      <c r="P41" s="306">
        <f>IF(OR(CRONOGRAMA!$F42="",CRONOGRAMA!$G42=""),0,IF(AND(P$10&gt;=CRONOGRAMA!$F42-6,P$10&lt;=CRONOGRAMA!$G42),$C41/MAX(1,ROUNDUP((CRONOGRAMA!$G42-CRONOGRAMA!$F42+1)/7,0)),0))</f>
        <v/>
      </c>
      <c r="Q41" s="306">
        <f>IF(OR(CRONOGRAMA!$F42="",CRONOGRAMA!$G42=""),0,IF(AND(Q$10&gt;=CRONOGRAMA!$F42-6,Q$10&lt;=CRONOGRAMA!$G42),$C41/MAX(1,ROUNDUP((CRONOGRAMA!$G42-CRONOGRAMA!$F42+1)/7,0)),0))</f>
        <v/>
      </c>
      <c r="R41" s="306">
        <f>IF(OR(CRONOGRAMA!$F42="",CRONOGRAMA!$G42=""),0,IF(AND(R$10&gt;=CRONOGRAMA!$F42-6,R$10&lt;=CRONOGRAMA!$G42),$C41/MAX(1,ROUNDUP((CRONOGRAMA!$G42-CRONOGRAMA!$F42+1)/7,0)),0))</f>
        <v/>
      </c>
      <c r="S41" s="306">
        <f>IF(OR(CRONOGRAMA!$F42="",CRONOGRAMA!$G42=""),0,IF(AND(S$10&gt;=CRONOGRAMA!$F42-6,S$10&lt;=CRONOGRAMA!$G42),$C41/MAX(1,ROUNDUP((CRONOGRAMA!$G42-CRONOGRAMA!$F42+1)/7,0)),0))</f>
        <v/>
      </c>
      <c r="T41" s="306">
        <f>IF(OR(CRONOGRAMA!$F42="",CRONOGRAMA!$G42=""),0,IF(AND(T$10&gt;=CRONOGRAMA!$F42-6,T$10&lt;=CRONOGRAMA!$G42),$C41/MAX(1,ROUNDUP((CRONOGRAMA!$G42-CRONOGRAMA!$F42+1)/7,0)),0))</f>
        <v/>
      </c>
      <c r="U41" s="306">
        <f>IF(OR(CRONOGRAMA!$F42="",CRONOGRAMA!$G42=""),0,IF(AND(U$10&gt;=CRONOGRAMA!$F42-6,U$10&lt;=CRONOGRAMA!$G42),$C41/MAX(1,ROUNDUP((CRONOGRAMA!$G42-CRONOGRAMA!$F42+1)/7,0)),0))</f>
        <v/>
      </c>
      <c r="V41" s="306">
        <f>IF(OR(CRONOGRAMA!$F42="",CRONOGRAMA!$G42=""),0,IF(AND(V$10&gt;=CRONOGRAMA!$F42-6,V$10&lt;=CRONOGRAMA!$G42),$C41/MAX(1,ROUNDUP((CRONOGRAMA!$G42-CRONOGRAMA!$F42+1)/7,0)),0))</f>
        <v/>
      </c>
      <c r="W41" s="306">
        <f>IF(OR(CRONOGRAMA!$F42="",CRONOGRAMA!$G42=""),0,IF(AND(W$10&gt;=CRONOGRAMA!$F42-6,W$10&lt;=CRONOGRAMA!$G42),$C41/MAX(1,ROUNDUP((CRONOGRAMA!$G42-CRONOGRAMA!$F42+1)/7,0)),0))</f>
        <v/>
      </c>
      <c r="X41" s="306">
        <f>IF(OR(CRONOGRAMA!$F42="",CRONOGRAMA!$G42=""),0,IF(AND(X$10&gt;=CRONOGRAMA!$F42-6,X$10&lt;=CRONOGRAMA!$G42),$C41/MAX(1,ROUNDUP((CRONOGRAMA!$G42-CRONOGRAMA!$F42+1)/7,0)),0))</f>
        <v/>
      </c>
      <c r="Y41" s="306">
        <f>IF(OR(CRONOGRAMA!$F42="",CRONOGRAMA!$G42=""),0,IF(AND(Y$10&gt;=CRONOGRAMA!$F42-6,Y$10&lt;=CRONOGRAMA!$G42),$C41/MAX(1,ROUNDUP((CRONOGRAMA!$G42-CRONOGRAMA!$F42+1)/7,0)),0))</f>
        <v/>
      </c>
      <c r="Z41" s="306">
        <f>IF(OR(CRONOGRAMA!$F42="",CRONOGRAMA!$G42=""),0,IF(AND(Z$10&gt;=CRONOGRAMA!$F42-6,Z$10&lt;=CRONOGRAMA!$G42),$C41/MAX(1,ROUNDUP((CRONOGRAMA!$G42-CRONOGRAMA!$F42+1)/7,0)),0))</f>
        <v/>
      </c>
      <c r="AA41" s="306">
        <f>IF(OR(CRONOGRAMA!$F42="",CRONOGRAMA!$G42=""),0,IF(AND(AA$10&gt;=CRONOGRAMA!$F42-6,AA$10&lt;=CRONOGRAMA!$G42),$C41/MAX(1,ROUNDUP((CRONOGRAMA!$G42-CRONOGRAMA!$F42+1)/7,0)),0))</f>
        <v/>
      </c>
      <c r="AB41" s="306">
        <f>IF(OR(CRONOGRAMA!$F42="",CRONOGRAMA!$G42=""),0,IF(AND(AB$10&gt;=CRONOGRAMA!$F42-6,AB$10&lt;=CRONOGRAMA!$G42),$C41/MAX(1,ROUNDUP((CRONOGRAMA!$G42-CRONOGRAMA!$F42+1)/7,0)),0))</f>
        <v/>
      </c>
      <c r="AC41" s="306">
        <f>IF(OR(CRONOGRAMA!$F42="",CRONOGRAMA!$G42=""),0,IF(AND(AC$10&gt;=CRONOGRAMA!$F42-6,AC$10&lt;=CRONOGRAMA!$G42),$C41/MAX(1,ROUNDUP((CRONOGRAMA!$G42-CRONOGRAMA!$F42+1)/7,0)),0))</f>
        <v/>
      </c>
      <c r="AD41" s="306">
        <f>IF(OR(CRONOGRAMA!$F42="",CRONOGRAMA!$G42=""),0,IF(AND(AD$10&gt;=CRONOGRAMA!$F42-6,AD$10&lt;=CRONOGRAMA!$G42),$C41/MAX(1,ROUNDUP((CRONOGRAMA!$G42-CRONOGRAMA!$F42+1)/7,0)),0))</f>
        <v/>
      </c>
      <c r="AE41" s="218" t="n"/>
      <c r="AF41" s="218" t="n"/>
      <c r="AG41" s="218" t="n"/>
      <c r="AH41" s="218" t="n"/>
    </row>
    <row r="42" ht="15.75" customHeight="1" s="371">
      <c r="A42" s="169">
        <f>CRONOGRAMA!A43</f>
        <v/>
      </c>
      <c r="B42" s="66">
        <f>CRONOGRAMA!D43</f>
        <v/>
      </c>
      <c r="C42" s="44">
        <f>CRONOGRAMA!E43</f>
        <v/>
      </c>
      <c r="D42" s="306">
        <f>IF(OR(CRONOGRAMA!$F43="",CRONOGRAMA!$G43=""),0,IF(AND(D$10&gt;=CRONOGRAMA!$F43-6,D$10&lt;=CRONOGRAMA!$G43),$C42/MAX(1,ROUNDUP((CRONOGRAMA!$G43-CRONOGRAMA!$F43+1)/7,0)),0))</f>
        <v/>
      </c>
      <c r="E42" s="306">
        <f>IF(OR(CRONOGRAMA!$F43="",CRONOGRAMA!$G43=""),0,IF(AND(E$10&gt;=CRONOGRAMA!$F43-6,E$10&lt;=CRONOGRAMA!$G43),$C42/MAX(1,ROUNDUP((CRONOGRAMA!$G43-CRONOGRAMA!$F43+1)/7,0)),0))</f>
        <v/>
      </c>
      <c r="F42" s="306">
        <f>IF(OR(CRONOGRAMA!$F43="",CRONOGRAMA!$G43=""),0,IF(AND(F$10&gt;=CRONOGRAMA!$F43-6,F$10&lt;=CRONOGRAMA!$G43),$C42/MAX(1,ROUNDUP((CRONOGRAMA!$G43-CRONOGRAMA!$F43+1)/7,0)),0))</f>
        <v/>
      </c>
      <c r="G42" s="306">
        <f>IF(OR(CRONOGRAMA!$F43="",CRONOGRAMA!$G43=""),0,IF(AND(G$10&gt;=CRONOGRAMA!$F43-6,G$10&lt;=CRONOGRAMA!$G43),$C42/MAX(1,ROUNDUP((CRONOGRAMA!$G43-CRONOGRAMA!$F43+1)/7,0)),0))</f>
        <v/>
      </c>
      <c r="H42" s="306">
        <f>IF(OR(CRONOGRAMA!$F43="",CRONOGRAMA!$G43=""),0,IF(AND(H$10&gt;=CRONOGRAMA!$F43-6,H$10&lt;=CRONOGRAMA!$G43),$C42/MAX(1,ROUNDUP((CRONOGRAMA!$G43-CRONOGRAMA!$F43+1)/7,0)),0))</f>
        <v/>
      </c>
      <c r="I42" s="306">
        <f>IF(OR(CRONOGRAMA!$F43="",CRONOGRAMA!$G43=""),0,IF(AND(I$10&gt;=CRONOGRAMA!$F43-6,I$10&lt;=CRONOGRAMA!$G43),$C42/MAX(1,ROUNDUP((CRONOGRAMA!$G43-CRONOGRAMA!$F43+1)/7,0)),0))</f>
        <v/>
      </c>
      <c r="J42" s="306">
        <f>IF(OR(CRONOGRAMA!$F43="",CRONOGRAMA!$G43=""),0,IF(AND(J$10&gt;=CRONOGRAMA!$F43-6,J$10&lt;=CRONOGRAMA!$G43),$C42/MAX(1,ROUNDUP((CRONOGRAMA!$G43-CRONOGRAMA!$F43+1)/7,0)),0))</f>
        <v/>
      </c>
      <c r="K42" s="306">
        <f>IF(OR(CRONOGRAMA!$F43="",CRONOGRAMA!$G43=""),0,IF(AND(K$10&gt;=CRONOGRAMA!$F43-6,K$10&lt;=CRONOGRAMA!$G43),$C42/MAX(1,ROUNDUP((CRONOGRAMA!$G43-CRONOGRAMA!$F43+1)/7,0)),0))</f>
        <v/>
      </c>
      <c r="L42" s="306">
        <f>IF(OR(CRONOGRAMA!$F43="",CRONOGRAMA!$G43=""),0,IF(AND(L$10&gt;=CRONOGRAMA!$F43-6,L$10&lt;=CRONOGRAMA!$G43),$C42/MAX(1,ROUNDUP((CRONOGRAMA!$G43-CRONOGRAMA!$F43+1)/7,0)),0))</f>
        <v/>
      </c>
      <c r="M42" s="306">
        <f>IF(OR(CRONOGRAMA!$F43="",CRONOGRAMA!$G43=""),0,IF(AND(M$10&gt;=CRONOGRAMA!$F43-6,M$10&lt;=CRONOGRAMA!$G43),$C42/MAX(1,ROUNDUP((CRONOGRAMA!$G43-CRONOGRAMA!$F43+1)/7,0)),0))</f>
        <v/>
      </c>
      <c r="N42" s="306">
        <f>IF(OR(CRONOGRAMA!$F43="",CRONOGRAMA!$G43=""),0,IF(AND(N$10&gt;=CRONOGRAMA!$F43-6,N$10&lt;=CRONOGRAMA!$G43),$C42/MAX(1,ROUNDUP((CRONOGRAMA!$G43-CRONOGRAMA!$F43+1)/7,0)),0))</f>
        <v/>
      </c>
      <c r="O42" s="306">
        <f>IF(OR(CRONOGRAMA!$F43="",CRONOGRAMA!$G43=""),0,IF(AND(O$10&gt;=CRONOGRAMA!$F43-6,O$10&lt;=CRONOGRAMA!$G43),$C42/MAX(1,ROUNDUP((CRONOGRAMA!$G43-CRONOGRAMA!$F43+1)/7,0)),0))</f>
        <v/>
      </c>
      <c r="P42" s="306">
        <f>IF(OR(CRONOGRAMA!$F43="",CRONOGRAMA!$G43=""),0,IF(AND(P$10&gt;=CRONOGRAMA!$F43-6,P$10&lt;=CRONOGRAMA!$G43),$C42/MAX(1,ROUNDUP((CRONOGRAMA!$G43-CRONOGRAMA!$F43+1)/7,0)),0))</f>
        <v/>
      </c>
      <c r="Q42" s="306">
        <f>IF(OR(CRONOGRAMA!$F43="",CRONOGRAMA!$G43=""),0,IF(AND(Q$10&gt;=CRONOGRAMA!$F43-6,Q$10&lt;=CRONOGRAMA!$G43),$C42/MAX(1,ROUNDUP((CRONOGRAMA!$G43-CRONOGRAMA!$F43+1)/7,0)),0))</f>
        <v/>
      </c>
      <c r="R42" s="306">
        <f>IF(OR(CRONOGRAMA!$F43="",CRONOGRAMA!$G43=""),0,IF(AND(R$10&gt;=CRONOGRAMA!$F43-6,R$10&lt;=CRONOGRAMA!$G43),$C42/MAX(1,ROUNDUP((CRONOGRAMA!$G43-CRONOGRAMA!$F43+1)/7,0)),0))</f>
        <v/>
      </c>
      <c r="S42" s="306">
        <f>IF(OR(CRONOGRAMA!$F43="",CRONOGRAMA!$G43=""),0,IF(AND(S$10&gt;=CRONOGRAMA!$F43-6,S$10&lt;=CRONOGRAMA!$G43),$C42/MAX(1,ROUNDUP((CRONOGRAMA!$G43-CRONOGRAMA!$F43+1)/7,0)),0))</f>
        <v/>
      </c>
      <c r="T42" s="306">
        <f>IF(OR(CRONOGRAMA!$F43="",CRONOGRAMA!$G43=""),0,IF(AND(T$10&gt;=CRONOGRAMA!$F43-6,T$10&lt;=CRONOGRAMA!$G43),$C42/MAX(1,ROUNDUP((CRONOGRAMA!$G43-CRONOGRAMA!$F43+1)/7,0)),0))</f>
        <v/>
      </c>
      <c r="U42" s="306">
        <f>IF(OR(CRONOGRAMA!$F43="",CRONOGRAMA!$G43=""),0,IF(AND(U$10&gt;=CRONOGRAMA!$F43-6,U$10&lt;=CRONOGRAMA!$G43),$C42/MAX(1,ROUNDUP((CRONOGRAMA!$G43-CRONOGRAMA!$F43+1)/7,0)),0))</f>
        <v/>
      </c>
      <c r="V42" s="306">
        <f>IF(OR(CRONOGRAMA!$F43="",CRONOGRAMA!$G43=""),0,IF(AND(V$10&gt;=CRONOGRAMA!$F43-6,V$10&lt;=CRONOGRAMA!$G43),$C42/MAX(1,ROUNDUP((CRONOGRAMA!$G43-CRONOGRAMA!$F43+1)/7,0)),0))</f>
        <v/>
      </c>
      <c r="W42" s="306">
        <f>IF(OR(CRONOGRAMA!$F43="",CRONOGRAMA!$G43=""),0,IF(AND(W$10&gt;=CRONOGRAMA!$F43-6,W$10&lt;=CRONOGRAMA!$G43),$C42/MAX(1,ROUNDUP((CRONOGRAMA!$G43-CRONOGRAMA!$F43+1)/7,0)),0))</f>
        <v/>
      </c>
      <c r="X42" s="306">
        <f>IF(OR(CRONOGRAMA!$F43="",CRONOGRAMA!$G43=""),0,IF(AND(X$10&gt;=CRONOGRAMA!$F43-6,X$10&lt;=CRONOGRAMA!$G43),$C42/MAX(1,ROUNDUP((CRONOGRAMA!$G43-CRONOGRAMA!$F43+1)/7,0)),0))</f>
        <v/>
      </c>
      <c r="Y42" s="306">
        <f>IF(OR(CRONOGRAMA!$F43="",CRONOGRAMA!$G43=""),0,IF(AND(Y$10&gt;=CRONOGRAMA!$F43-6,Y$10&lt;=CRONOGRAMA!$G43),$C42/MAX(1,ROUNDUP((CRONOGRAMA!$G43-CRONOGRAMA!$F43+1)/7,0)),0))</f>
        <v/>
      </c>
      <c r="Z42" s="306">
        <f>IF(OR(CRONOGRAMA!$F43="",CRONOGRAMA!$G43=""),0,IF(AND(Z$10&gt;=CRONOGRAMA!$F43-6,Z$10&lt;=CRONOGRAMA!$G43),$C42/MAX(1,ROUNDUP((CRONOGRAMA!$G43-CRONOGRAMA!$F43+1)/7,0)),0))</f>
        <v/>
      </c>
      <c r="AA42" s="306">
        <f>IF(OR(CRONOGRAMA!$F43="",CRONOGRAMA!$G43=""),0,IF(AND(AA$10&gt;=CRONOGRAMA!$F43-6,AA$10&lt;=CRONOGRAMA!$G43),$C42/MAX(1,ROUNDUP((CRONOGRAMA!$G43-CRONOGRAMA!$F43+1)/7,0)),0))</f>
        <v/>
      </c>
      <c r="AB42" s="306">
        <f>IF(OR(CRONOGRAMA!$F43="",CRONOGRAMA!$G43=""),0,IF(AND(AB$10&gt;=CRONOGRAMA!$F43-6,AB$10&lt;=CRONOGRAMA!$G43),$C42/MAX(1,ROUNDUP((CRONOGRAMA!$G43-CRONOGRAMA!$F43+1)/7,0)),0))</f>
        <v/>
      </c>
      <c r="AC42" s="306">
        <f>IF(OR(CRONOGRAMA!$F43="",CRONOGRAMA!$G43=""),0,IF(AND(AC$10&gt;=CRONOGRAMA!$F43-6,AC$10&lt;=CRONOGRAMA!$G43),$C42/MAX(1,ROUNDUP((CRONOGRAMA!$G43-CRONOGRAMA!$F43+1)/7,0)),0))</f>
        <v/>
      </c>
      <c r="AD42" s="306">
        <f>IF(OR(CRONOGRAMA!$F43="",CRONOGRAMA!$G43=""),0,IF(AND(AD$10&gt;=CRONOGRAMA!$F43-6,AD$10&lt;=CRONOGRAMA!$G43),$C42/MAX(1,ROUNDUP((CRONOGRAMA!$G43-CRONOGRAMA!$F43+1)/7,0)),0))</f>
        <v/>
      </c>
      <c r="AE42" s="218" t="n"/>
      <c r="AF42" s="218" t="n"/>
      <c r="AG42" s="218" t="n"/>
      <c r="AH42" s="218" t="n"/>
    </row>
    <row r="43" ht="15.75" customHeight="1" s="371">
      <c r="A43" s="169">
        <f>CRONOGRAMA!A44</f>
        <v/>
      </c>
      <c r="B43" s="66">
        <f>CRONOGRAMA!D44</f>
        <v/>
      </c>
      <c r="C43" s="44">
        <f>CRONOGRAMA!E44</f>
        <v/>
      </c>
      <c r="D43" s="306">
        <f>IF(OR(CRONOGRAMA!$F44="",CRONOGRAMA!$G44=""),0,IF(AND(D$10&gt;=CRONOGRAMA!$F44-6,D$10&lt;=CRONOGRAMA!$G44),$C43/MAX(1,ROUNDUP((CRONOGRAMA!$G44-CRONOGRAMA!$F44+1)/7,0)),0))</f>
        <v/>
      </c>
      <c r="E43" s="306">
        <f>IF(OR(CRONOGRAMA!$F44="",CRONOGRAMA!$G44=""),0,IF(AND(E$10&gt;=CRONOGRAMA!$F44-6,E$10&lt;=CRONOGRAMA!$G44),$C43/MAX(1,ROUNDUP((CRONOGRAMA!$G44-CRONOGRAMA!$F44+1)/7,0)),0))</f>
        <v/>
      </c>
      <c r="F43" s="306">
        <f>IF(OR(CRONOGRAMA!$F44="",CRONOGRAMA!$G44=""),0,IF(AND(F$10&gt;=CRONOGRAMA!$F44-6,F$10&lt;=CRONOGRAMA!$G44),$C43/MAX(1,ROUNDUP((CRONOGRAMA!$G44-CRONOGRAMA!$F44+1)/7,0)),0))</f>
        <v/>
      </c>
      <c r="G43" s="306">
        <f>IF(OR(CRONOGRAMA!$F44="",CRONOGRAMA!$G44=""),0,IF(AND(G$10&gt;=CRONOGRAMA!$F44-6,G$10&lt;=CRONOGRAMA!$G44),$C43/MAX(1,ROUNDUP((CRONOGRAMA!$G44-CRONOGRAMA!$F44+1)/7,0)),0))</f>
        <v/>
      </c>
      <c r="H43" s="306">
        <f>IF(OR(CRONOGRAMA!$F44="",CRONOGRAMA!$G44=""),0,IF(AND(H$10&gt;=CRONOGRAMA!$F44-6,H$10&lt;=CRONOGRAMA!$G44),$C43/MAX(1,ROUNDUP((CRONOGRAMA!$G44-CRONOGRAMA!$F44+1)/7,0)),0))</f>
        <v/>
      </c>
      <c r="I43" s="306">
        <f>IF(OR(CRONOGRAMA!$F44="",CRONOGRAMA!$G44=""),0,IF(AND(I$10&gt;=CRONOGRAMA!$F44-6,I$10&lt;=CRONOGRAMA!$G44),$C43/MAX(1,ROUNDUP((CRONOGRAMA!$G44-CRONOGRAMA!$F44+1)/7,0)),0))</f>
        <v/>
      </c>
      <c r="J43" s="306">
        <f>IF(OR(CRONOGRAMA!$F44="",CRONOGRAMA!$G44=""),0,IF(AND(J$10&gt;=CRONOGRAMA!$F44-6,J$10&lt;=CRONOGRAMA!$G44),$C43/MAX(1,ROUNDUP((CRONOGRAMA!$G44-CRONOGRAMA!$F44+1)/7,0)),0))</f>
        <v/>
      </c>
      <c r="K43" s="306">
        <f>IF(OR(CRONOGRAMA!$F44="",CRONOGRAMA!$G44=""),0,IF(AND(K$10&gt;=CRONOGRAMA!$F44-6,K$10&lt;=CRONOGRAMA!$G44),$C43/MAX(1,ROUNDUP((CRONOGRAMA!$G44-CRONOGRAMA!$F44+1)/7,0)),0))</f>
        <v/>
      </c>
      <c r="L43" s="306">
        <f>IF(OR(CRONOGRAMA!$F44="",CRONOGRAMA!$G44=""),0,IF(AND(L$10&gt;=CRONOGRAMA!$F44-6,L$10&lt;=CRONOGRAMA!$G44),$C43/MAX(1,ROUNDUP((CRONOGRAMA!$G44-CRONOGRAMA!$F44+1)/7,0)),0))</f>
        <v/>
      </c>
      <c r="M43" s="306">
        <f>IF(OR(CRONOGRAMA!$F44="",CRONOGRAMA!$G44=""),0,IF(AND(M$10&gt;=CRONOGRAMA!$F44-6,M$10&lt;=CRONOGRAMA!$G44),$C43/MAX(1,ROUNDUP((CRONOGRAMA!$G44-CRONOGRAMA!$F44+1)/7,0)),0))</f>
        <v/>
      </c>
      <c r="N43" s="306">
        <f>IF(OR(CRONOGRAMA!$F44="",CRONOGRAMA!$G44=""),0,IF(AND(N$10&gt;=CRONOGRAMA!$F44-6,N$10&lt;=CRONOGRAMA!$G44),$C43/MAX(1,ROUNDUP((CRONOGRAMA!$G44-CRONOGRAMA!$F44+1)/7,0)),0))</f>
        <v/>
      </c>
      <c r="O43" s="306">
        <f>IF(OR(CRONOGRAMA!$F44="",CRONOGRAMA!$G44=""),0,IF(AND(O$10&gt;=CRONOGRAMA!$F44-6,O$10&lt;=CRONOGRAMA!$G44),$C43/MAX(1,ROUNDUP((CRONOGRAMA!$G44-CRONOGRAMA!$F44+1)/7,0)),0))</f>
        <v/>
      </c>
      <c r="P43" s="306">
        <f>IF(OR(CRONOGRAMA!$F44="",CRONOGRAMA!$G44=""),0,IF(AND(P$10&gt;=CRONOGRAMA!$F44-6,P$10&lt;=CRONOGRAMA!$G44),$C43/MAX(1,ROUNDUP((CRONOGRAMA!$G44-CRONOGRAMA!$F44+1)/7,0)),0))</f>
        <v/>
      </c>
      <c r="Q43" s="306">
        <f>IF(OR(CRONOGRAMA!$F44="",CRONOGRAMA!$G44=""),0,IF(AND(Q$10&gt;=CRONOGRAMA!$F44-6,Q$10&lt;=CRONOGRAMA!$G44),$C43/MAX(1,ROUNDUP((CRONOGRAMA!$G44-CRONOGRAMA!$F44+1)/7,0)),0))</f>
        <v/>
      </c>
      <c r="R43" s="306">
        <f>IF(OR(CRONOGRAMA!$F44="",CRONOGRAMA!$G44=""),0,IF(AND(R$10&gt;=CRONOGRAMA!$F44-6,R$10&lt;=CRONOGRAMA!$G44),$C43/MAX(1,ROUNDUP((CRONOGRAMA!$G44-CRONOGRAMA!$F44+1)/7,0)),0))</f>
        <v/>
      </c>
      <c r="S43" s="306">
        <f>IF(OR(CRONOGRAMA!$F44="",CRONOGRAMA!$G44=""),0,IF(AND(S$10&gt;=CRONOGRAMA!$F44-6,S$10&lt;=CRONOGRAMA!$G44),$C43/MAX(1,ROUNDUP((CRONOGRAMA!$G44-CRONOGRAMA!$F44+1)/7,0)),0))</f>
        <v/>
      </c>
      <c r="T43" s="306">
        <f>IF(OR(CRONOGRAMA!$F44="",CRONOGRAMA!$G44=""),0,IF(AND(T$10&gt;=CRONOGRAMA!$F44-6,T$10&lt;=CRONOGRAMA!$G44),$C43/MAX(1,ROUNDUP((CRONOGRAMA!$G44-CRONOGRAMA!$F44+1)/7,0)),0))</f>
        <v/>
      </c>
      <c r="U43" s="306">
        <f>IF(OR(CRONOGRAMA!$F44="",CRONOGRAMA!$G44=""),0,IF(AND(U$10&gt;=CRONOGRAMA!$F44-6,U$10&lt;=CRONOGRAMA!$G44),$C43/MAX(1,ROUNDUP((CRONOGRAMA!$G44-CRONOGRAMA!$F44+1)/7,0)),0))</f>
        <v/>
      </c>
      <c r="V43" s="306">
        <f>IF(OR(CRONOGRAMA!$F44="",CRONOGRAMA!$G44=""),0,IF(AND(V$10&gt;=CRONOGRAMA!$F44-6,V$10&lt;=CRONOGRAMA!$G44),$C43/MAX(1,ROUNDUP((CRONOGRAMA!$G44-CRONOGRAMA!$F44+1)/7,0)),0))</f>
        <v/>
      </c>
      <c r="W43" s="306">
        <f>IF(OR(CRONOGRAMA!$F44="",CRONOGRAMA!$G44=""),0,IF(AND(W$10&gt;=CRONOGRAMA!$F44-6,W$10&lt;=CRONOGRAMA!$G44),$C43/MAX(1,ROUNDUP((CRONOGRAMA!$G44-CRONOGRAMA!$F44+1)/7,0)),0))</f>
        <v/>
      </c>
      <c r="X43" s="306">
        <f>IF(OR(CRONOGRAMA!$F44="",CRONOGRAMA!$G44=""),0,IF(AND(X$10&gt;=CRONOGRAMA!$F44-6,X$10&lt;=CRONOGRAMA!$G44),$C43/MAX(1,ROUNDUP((CRONOGRAMA!$G44-CRONOGRAMA!$F44+1)/7,0)),0))</f>
        <v/>
      </c>
      <c r="Y43" s="306">
        <f>IF(OR(CRONOGRAMA!$F44="",CRONOGRAMA!$G44=""),0,IF(AND(Y$10&gt;=CRONOGRAMA!$F44-6,Y$10&lt;=CRONOGRAMA!$G44),$C43/MAX(1,ROUNDUP((CRONOGRAMA!$G44-CRONOGRAMA!$F44+1)/7,0)),0))</f>
        <v/>
      </c>
      <c r="Z43" s="306">
        <f>IF(OR(CRONOGRAMA!$F44="",CRONOGRAMA!$G44=""),0,IF(AND(Z$10&gt;=CRONOGRAMA!$F44-6,Z$10&lt;=CRONOGRAMA!$G44),$C43/MAX(1,ROUNDUP((CRONOGRAMA!$G44-CRONOGRAMA!$F44+1)/7,0)),0))</f>
        <v/>
      </c>
      <c r="AA43" s="306">
        <f>IF(OR(CRONOGRAMA!$F44="",CRONOGRAMA!$G44=""),0,IF(AND(AA$10&gt;=CRONOGRAMA!$F44-6,AA$10&lt;=CRONOGRAMA!$G44),$C43/MAX(1,ROUNDUP((CRONOGRAMA!$G44-CRONOGRAMA!$F44+1)/7,0)),0))</f>
        <v/>
      </c>
      <c r="AB43" s="306">
        <f>IF(OR(CRONOGRAMA!$F44="",CRONOGRAMA!$G44=""),0,IF(AND(AB$10&gt;=CRONOGRAMA!$F44-6,AB$10&lt;=CRONOGRAMA!$G44),$C43/MAX(1,ROUNDUP((CRONOGRAMA!$G44-CRONOGRAMA!$F44+1)/7,0)),0))</f>
        <v/>
      </c>
      <c r="AC43" s="306">
        <f>IF(OR(CRONOGRAMA!$F44="",CRONOGRAMA!$G44=""),0,IF(AND(AC$10&gt;=CRONOGRAMA!$F44-6,AC$10&lt;=CRONOGRAMA!$G44),$C43/MAX(1,ROUNDUP((CRONOGRAMA!$G44-CRONOGRAMA!$F44+1)/7,0)),0))</f>
        <v/>
      </c>
      <c r="AD43" s="306">
        <f>IF(OR(CRONOGRAMA!$F44="",CRONOGRAMA!$G44=""),0,IF(AND(AD$10&gt;=CRONOGRAMA!$F44-6,AD$10&lt;=CRONOGRAMA!$G44),$C43/MAX(1,ROUNDUP((CRONOGRAMA!$G44-CRONOGRAMA!$F44+1)/7,0)),0))</f>
        <v/>
      </c>
      <c r="AE43" s="218" t="n"/>
      <c r="AF43" s="218" t="n"/>
      <c r="AG43" s="218" t="n"/>
      <c r="AH43" s="218" t="n"/>
    </row>
    <row r="44" ht="15.75" customHeight="1" s="371">
      <c r="A44" s="169">
        <f>CRONOGRAMA!A45</f>
        <v/>
      </c>
      <c r="B44" s="66">
        <f>CRONOGRAMA!D45</f>
        <v/>
      </c>
      <c r="C44" s="44">
        <f>CRONOGRAMA!E45</f>
        <v/>
      </c>
      <c r="D44" s="306">
        <f>IF(OR(CRONOGRAMA!$F45="",CRONOGRAMA!$G45=""),0,IF(AND(D$10&gt;=CRONOGRAMA!$F45-6,D$10&lt;=CRONOGRAMA!$G45),$C44/MAX(1,ROUNDUP((CRONOGRAMA!$G45-CRONOGRAMA!$F45+1)/7,0)),0))</f>
        <v/>
      </c>
      <c r="E44" s="306">
        <f>IF(OR(CRONOGRAMA!$F45="",CRONOGRAMA!$G45=""),0,IF(AND(E$10&gt;=CRONOGRAMA!$F45-6,E$10&lt;=CRONOGRAMA!$G45),$C44/MAX(1,ROUNDUP((CRONOGRAMA!$G45-CRONOGRAMA!$F45+1)/7,0)),0))</f>
        <v/>
      </c>
      <c r="F44" s="306">
        <f>IF(OR(CRONOGRAMA!$F45="",CRONOGRAMA!$G45=""),0,IF(AND(F$10&gt;=CRONOGRAMA!$F45-6,F$10&lt;=CRONOGRAMA!$G45),$C44/MAX(1,ROUNDUP((CRONOGRAMA!$G45-CRONOGRAMA!$F45+1)/7,0)),0))</f>
        <v/>
      </c>
      <c r="G44" s="306">
        <f>IF(OR(CRONOGRAMA!$F45="",CRONOGRAMA!$G45=""),0,IF(AND(G$10&gt;=CRONOGRAMA!$F45-6,G$10&lt;=CRONOGRAMA!$G45),$C44/MAX(1,ROUNDUP((CRONOGRAMA!$G45-CRONOGRAMA!$F45+1)/7,0)),0))</f>
        <v/>
      </c>
      <c r="H44" s="306">
        <f>IF(OR(CRONOGRAMA!$F45="",CRONOGRAMA!$G45=""),0,IF(AND(H$10&gt;=CRONOGRAMA!$F45-6,H$10&lt;=CRONOGRAMA!$G45),$C44/MAX(1,ROUNDUP((CRONOGRAMA!$G45-CRONOGRAMA!$F45+1)/7,0)),0))</f>
        <v/>
      </c>
      <c r="I44" s="306">
        <f>IF(OR(CRONOGRAMA!$F45="",CRONOGRAMA!$G45=""),0,IF(AND(I$10&gt;=CRONOGRAMA!$F45-6,I$10&lt;=CRONOGRAMA!$G45),$C44/MAX(1,ROUNDUP((CRONOGRAMA!$G45-CRONOGRAMA!$F45+1)/7,0)),0))</f>
        <v/>
      </c>
      <c r="J44" s="306">
        <f>IF(OR(CRONOGRAMA!$F45="",CRONOGRAMA!$G45=""),0,IF(AND(J$10&gt;=CRONOGRAMA!$F45-6,J$10&lt;=CRONOGRAMA!$G45),$C44/MAX(1,ROUNDUP((CRONOGRAMA!$G45-CRONOGRAMA!$F45+1)/7,0)),0))</f>
        <v/>
      </c>
      <c r="K44" s="306">
        <f>IF(OR(CRONOGRAMA!$F45="",CRONOGRAMA!$G45=""),0,IF(AND(K$10&gt;=CRONOGRAMA!$F45-6,K$10&lt;=CRONOGRAMA!$G45),$C44/MAX(1,ROUNDUP((CRONOGRAMA!$G45-CRONOGRAMA!$F45+1)/7,0)),0))</f>
        <v/>
      </c>
      <c r="L44" s="306">
        <f>IF(OR(CRONOGRAMA!$F45="",CRONOGRAMA!$G45=""),0,IF(AND(L$10&gt;=CRONOGRAMA!$F45-6,L$10&lt;=CRONOGRAMA!$G45),$C44/MAX(1,ROUNDUP((CRONOGRAMA!$G45-CRONOGRAMA!$F45+1)/7,0)),0))</f>
        <v/>
      </c>
      <c r="M44" s="306">
        <f>IF(OR(CRONOGRAMA!$F45="",CRONOGRAMA!$G45=""),0,IF(AND(M$10&gt;=CRONOGRAMA!$F45-6,M$10&lt;=CRONOGRAMA!$G45),$C44/MAX(1,ROUNDUP((CRONOGRAMA!$G45-CRONOGRAMA!$F45+1)/7,0)),0))</f>
        <v/>
      </c>
      <c r="N44" s="306">
        <f>IF(OR(CRONOGRAMA!$F45="",CRONOGRAMA!$G45=""),0,IF(AND(N$10&gt;=CRONOGRAMA!$F45-6,N$10&lt;=CRONOGRAMA!$G45),$C44/MAX(1,ROUNDUP((CRONOGRAMA!$G45-CRONOGRAMA!$F45+1)/7,0)),0))</f>
        <v/>
      </c>
      <c r="O44" s="306">
        <f>IF(OR(CRONOGRAMA!$F45="",CRONOGRAMA!$G45=""),0,IF(AND(O$10&gt;=CRONOGRAMA!$F45-6,O$10&lt;=CRONOGRAMA!$G45),$C44/MAX(1,ROUNDUP((CRONOGRAMA!$G45-CRONOGRAMA!$F45+1)/7,0)),0))</f>
        <v/>
      </c>
      <c r="P44" s="306">
        <f>IF(OR(CRONOGRAMA!$F45="",CRONOGRAMA!$G45=""),0,IF(AND(P$10&gt;=CRONOGRAMA!$F45-6,P$10&lt;=CRONOGRAMA!$G45),$C44/MAX(1,ROUNDUP((CRONOGRAMA!$G45-CRONOGRAMA!$F45+1)/7,0)),0))</f>
        <v/>
      </c>
      <c r="Q44" s="306">
        <f>IF(OR(CRONOGRAMA!$F45="",CRONOGRAMA!$G45=""),0,IF(AND(Q$10&gt;=CRONOGRAMA!$F45-6,Q$10&lt;=CRONOGRAMA!$G45),$C44/MAX(1,ROUNDUP((CRONOGRAMA!$G45-CRONOGRAMA!$F45+1)/7,0)),0))</f>
        <v/>
      </c>
      <c r="R44" s="306">
        <f>IF(OR(CRONOGRAMA!$F45="",CRONOGRAMA!$G45=""),0,IF(AND(R$10&gt;=CRONOGRAMA!$F45-6,R$10&lt;=CRONOGRAMA!$G45),$C44/MAX(1,ROUNDUP((CRONOGRAMA!$G45-CRONOGRAMA!$F45+1)/7,0)),0))</f>
        <v/>
      </c>
      <c r="S44" s="306">
        <f>IF(OR(CRONOGRAMA!$F45="",CRONOGRAMA!$G45=""),0,IF(AND(S$10&gt;=CRONOGRAMA!$F45-6,S$10&lt;=CRONOGRAMA!$G45),$C44/MAX(1,ROUNDUP((CRONOGRAMA!$G45-CRONOGRAMA!$F45+1)/7,0)),0))</f>
        <v/>
      </c>
      <c r="T44" s="306">
        <f>IF(OR(CRONOGRAMA!$F45="",CRONOGRAMA!$G45=""),0,IF(AND(T$10&gt;=CRONOGRAMA!$F45-6,T$10&lt;=CRONOGRAMA!$G45),$C44/MAX(1,ROUNDUP((CRONOGRAMA!$G45-CRONOGRAMA!$F45+1)/7,0)),0))</f>
        <v/>
      </c>
      <c r="U44" s="306">
        <f>IF(OR(CRONOGRAMA!$F45="",CRONOGRAMA!$G45=""),0,IF(AND(U$10&gt;=CRONOGRAMA!$F45-6,U$10&lt;=CRONOGRAMA!$G45),$C44/MAX(1,ROUNDUP((CRONOGRAMA!$G45-CRONOGRAMA!$F45+1)/7,0)),0))</f>
        <v/>
      </c>
      <c r="V44" s="306">
        <f>IF(OR(CRONOGRAMA!$F45="",CRONOGRAMA!$G45=""),0,IF(AND(V$10&gt;=CRONOGRAMA!$F45-6,V$10&lt;=CRONOGRAMA!$G45),$C44/MAX(1,ROUNDUP((CRONOGRAMA!$G45-CRONOGRAMA!$F45+1)/7,0)),0))</f>
        <v/>
      </c>
      <c r="W44" s="306">
        <f>IF(OR(CRONOGRAMA!$F45="",CRONOGRAMA!$G45=""),0,IF(AND(W$10&gt;=CRONOGRAMA!$F45-6,W$10&lt;=CRONOGRAMA!$G45),$C44/MAX(1,ROUNDUP((CRONOGRAMA!$G45-CRONOGRAMA!$F45+1)/7,0)),0))</f>
        <v/>
      </c>
      <c r="X44" s="306">
        <f>IF(OR(CRONOGRAMA!$F45="",CRONOGRAMA!$G45=""),0,IF(AND(X$10&gt;=CRONOGRAMA!$F45-6,X$10&lt;=CRONOGRAMA!$G45),$C44/MAX(1,ROUNDUP((CRONOGRAMA!$G45-CRONOGRAMA!$F45+1)/7,0)),0))</f>
        <v/>
      </c>
      <c r="Y44" s="306">
        <f>IF(OR(CRONOGRAMA!$F45="",CRONOGRAMA!$G45=""),0,IF(AND(Y$10&gt;=CRONOGRAMA!$F45-6,Y$10&lt;=CRONOGRAMA!$G45),$C44/MAX(1,ROUNDUP((CRONOGRAMA!$G45-CRONOGRAMA!$F45+1)/7,0)),0))</f>
        <v/>
      </c>
      <c r="Z44" s="306">
        <f>IF(OR(CRONOGRAMA!$F45="",CRONOGRAMA!$G45=""),0,IF(AND(Z$10&gt;=CRONOGRAMA!$F45-6,Z$10&lt;=CRONOGRAMA!$G45),$C44/MAX(1,ROUNDUP((CRONOGRAMA!$G45-CRONOGRAMA!$F45+1)/7,0)),0))</f>
        <v/>
      </c>
      <c r="AA44" s="306">
        <f>IF(OR(CRONOGRAMA!$F45="",CRONOGRAMA!$G45=""),0,IF(AND(AA$10&gt;=CRONOGRAMA!$F45-6,AA$10&lt;=CRONOGRAMA!$G45),$C44/MAX(1,ROUNDUP((CRONOGRAMA!$G45-CRONOGRAMA!$F45+1)/7,0)),0))</f>
        <v/>
      </c>
      <c r="AB44" s="306">
        <f>IF(OR(CRONOGRAMA!$F45="",CRONOGRAMA!$G45=""),0,IF(AND(AB$10&gt;=CRONOGRAMA!$F45-6,AB$10&lt;=CRONOGRAMA!$G45),$C44/MAX(1,ROUNDUP((CRONOGRAMA!$G45-CRONOGRAMA!$F45+1)/7,0)),0))</f>
        <v/>
      </c>
      <c r="AC44" s="306">
        <f>IF(OR(CRONOGRAMA!$F45="",CRONOGRAMA!$G45=""),0,IF(AND(AC$10&gt;=CRONOGRAMA!$F45-6,AC$10&lt;=CRONOGRAMA!$G45),$C44/MAX(1,ROUNDUP((CRONOGRAMA!$G45-CRONOGRAMA!$F45+1)/7,0)),0))</f>
        <v/>
      </c>
      <c r="AD44" s="306">
        <f>IF(OR(CRONOGRAMA!$F45="",CRONOGRAMA!$G45=""),0,IF(AND(AD$10&gt;=CRONOGRAMA!$F45-6,AD$10&lt;=CRONOGRAMA!$G45),$C44/MAX(1,ROUNDUP((CRONOGRAMA!$G45-CRONOGRAMA!$F45+1)/7,0)),0))</f>
        <v/>
      </c>
      <c r="AE44" s="218" t="n"/>
      <c r="AF44" s="218" t="n"/>
      <c r="AG44" s="218" t="n"/>
      <c r="AH44" s="218" t="n"/>
    </row>
    <row r="45" ht="15.75" customHeight="1" s="371">
      <c r="A45" s="169">
        <f>CRONOGRAMA!A46</f>
        <v/>
      </c>
      <c r="B45" s="66">
        <f>CRONOGRAMA!D46</f>
        <v/>
      </c>
      <c r="C45" s="44">
        <f>CRONOGRAMA!E46</f>
        <v/>
      </c>
      <c r="D45" s="306">
        <f>IF(OR(CRONOGRAMA!$F46="",CRONOGRAMA!$G46=""),0,IF(AND(D$10&gt;=CRONOGRAMA!$F46-6,D$10&lt;=CRONOGRAMA!$G46),$C45/MAX(1,ROUNDUP((CRONOGRAMA!$G46-CRONOGRAMA!$F46+1)/7,0)),0))</f>
        <v/>
      </c>
      <c r="E45" s="306">
        <f>IF(OR(CRONOGRAMA!$F46="",CRONOGRAMA!$G46=""),0,IF(AND(E$10&gt;=CRONOGRAMA!$F46-6,E$10&lt;=CRONOGRAMA!$G46),$C45/MAX(1,ROUNDUP((CRONOGRAMA!$G46-CRONOGRAMA!$F46+1)/7,0)),0))</f>
        <v/>
      </c>
      <c r="F45" s="306">
        <f>IF(OR(CRONOGRAMA!$F46="",CRONOGRAMA!$G46=""),0,IF(AND(F$10&gt;=CRONOGRAMA!$F46-6,F$10&lt;=CRONOGRAMA!$G46),$C45/MAX(1,ROUNDUP((CRONOGRAMA!$G46-CRONOGRAMA!$F46+1)/7,0)),0))</f>
        <v/>
      </c>
      <c r="G45" s="306">
        <f>IF(OR(CRONOGRAMA!$F46="",CRONOGRAMA!$G46=""),0,IF(AND(G$10&gt;=CRONOGRAMA!$F46-6,G$10&lt;=CRONOGRAMA!$G46),$C45/MAX(1,ROUNDUP((CRONOGRAMA!$G46-CRONOGRAMA!$F46+1)/7,0)),0))</f>
        <v/>
      </c>
      <c r="H45" s="306">
        <f>IF(OR(CRONOGRAMA!$F46="",CRONOGRAMA!$G46=""),0,IF(AND(H$10&gt;=CRONOGRAMA!$F46-6,H$10&lt;=CRONOGRAMA!$G46),$C45/MAX(1,ROUNDUP((CRONOGRAMA!$G46-CRONOGRAMA!$F46+1)/7,0)),0))</f>
        <v/>
      </c>
      <c r="I45" s="306">
        <f>IF(OR(CRONOGRAMA!$F46="",CRONOGRAMA!$G46=""),0,IF(AND(I$10&gt;=CRONOGRAMA!$F46-6,I$10&lt;=CRONOGRAMA!$G46),$C45/MAX(1,ROUNDUP((CRONOGRAMA!$G46-CRONOGRAMA!$F46+1)/7,0)),0))</f>
        <v/>
      </c>
      <c r="J45" s="306">
        <f>IF(OR(CRONOGRAMA!$F46="",CRONOGRAMA!$G46=""),0,IF(AND(J$10&gt;=CRONOGRAMA!$F46-6,J$10&lt;=CRONOGRAMA!$G46),$C45/MAX(1,ROUNDUP((CRONOGRAMA!$G46-CRONOGRAMA!$F46+1)/7,0)),0))</f>
        <v/>
      </c>
      <c r="K45" s="306">
        <f>IF(OR(CRONOGRAMA!$F46="",CRONOGRAMA!$G46=""),0,IF(AND(K$10&gt;=CRONOGRAMA!$F46-6,K$10&lt;=CRONOGRAMA!$G46),$C45/MAX(1,ROUNDUP((CRONOGRAMA!$G46-CRONOGRAMA!$F46+1)/7,0)),0))</f>
        <v/>
      </c>
      <c r="L45" s="306">
        <f>IF(OR(CRONOGRAMA!$F46="",CRONOGRAMA!$G46=""),0,IF(AND(L$10&gt;=CRONOGRAMA!$F46-6,L$10&lt;=CRONOGRAMA!$G46),$C45/MAX(1,ROUNDUP((CRONOGRAMA!$G46-CRONOGRAMA!$F46+1)/7,0)),0))</f>
        <v/>
      </c>
      <c r="M45" s="306">
        <f>IF(OR(CRONOGRAMA!$F46="",CRONOGRAMA!$G46=""),0,IF(AND(M$10&gt;=CRONOGRAMA!$F46-6,M$10&lt;=CRONOGRAMA!$G46),$C45/MAX(1,ROUNDUP((CRONOGRAMA!$G46-CRONOGRAMA!$F46+1)/7,0)),0))</f>
        <v/>
      </c>
      <c r="N45" s="306">
        <f>IF(OR(CRONOGRAMA!$F46="",CRONOGRAMA!$G46=""),0,IF(AND(N$10&gt;=CRONOGRAMA!$F46-6,N$10&lt;=CRONOGRAMA!$G46),$C45/MAX(1,ROUNDUP((CRONOGRAMA!$G46-CRONOGRAMA!$F46+1)/7,0)),0))</f>
        <v/>
      </c>
      <c r="O45" s="306">
        <f>IF(OR(CRONOGRAMA!$F46="",CRONOGRAMA!$G46=""),0,IF(AND(O$10&gt;=CRONOGRAMA!$F46-6,O$10&lt;=CRONOGRAMA!$G46),$C45/MAX(1,ROUNDUP((CRONOGRAMA!$G46-CRONOGRAMA!$F46+1)/7,0)),0))</f>
        <v/>
      </c>
      <c r="P45" s="306">
        <f>IF(OR(CRONOGRAMA!$F46="",CRONOGRAMA!$G46=""),0,IF(AND(P$10&gt;=CRONOGRAMA!$F46-6,P$10&lt;=CRONOGRAMA!$G46),$C45/MAX(1,ROUNDUP((CRONOGRAMA!$G46-CRONOGRAMA!$F46+1)/7,0)),0))</f>
        <v/>
      </c>
      <c r="Q45" s="306">
        <f>IF(OR(CRONOGRAMA!$F46="",CRONOGRAMA!$G46=""),0,IF(AND(Q$10&gt;=CRONOGRAMA!$F46-6,Q$10&lt;=CRONOGRAMA!$G46),$C45/MAX(1,ROUNDUP((CRONOGRAMA!$G46-CRONOGRAMA!$F46+1)/7,0)),0))</f>
        <v/>
      </c>
      <c r="R45" s="306">
        <f>IF(OR(CRONOGRAMA!$F46="",CRONOGRAMA!$G46=""),0,IF(AND(R$10&gt;=CRONOGRAMA!$F46-6,R$10&lt;=CRONOGRAMA!$G46),$C45/MAX(1,ROUNDUP((CRONOGRAMA!$G46-CRONOGRAMA!$F46+1)/7,0)),0))</f>
        <v/>
      </c>
      <c r="S45" s="306">
        <f>IF(OR(CRONOGRAMA!$F46="",CRONOGRAMA!$G46=""),0,IF(AND(S$10&gt;=CRONOGRAMA!$F46-6,S$10&lt;=CRONOGRAMA!$G46),$C45/MAX(1,ROUNDUP((CRONOGRAMA!$G46-CRONOGRAMA!$F46+1)/7,0)),0))</f>
        <v/>
      </c>
      <c r="T45" s="306">
        <f>IF(OR(CRONOGRAMA!$F46="",CRONOGRAMA!$G46=""),0,IF(AND(T$10&gt;=CRONOGRAMA!$F46-6,T$10&lt;=CRONOGRAMA!$G46),$C45/MAX(1,ROUNDUP((CRONOGRAMA!$G46-CRONOGRAMA!$F46+1)/7,0)),0))</f>
        <v/>
      </c>
      <c r="U45" s="306">
        <f>IF(OR(CRONOGRAMA!$F46="",CRONOGRAMA!$G46=""),0,IF(AND(U$10&gt;=CRONOGRAMA!$F46-6,U$10&lt;=CRONOGRAMA!$G46),$C45/MAX(1,ROUNDUP((CRONOGRAMA!$G46-CRONOGRAMA!$F46+1)/7,0)),0))</f>
        <v/>
      </c>
      <c r="V45" s="306">
        <f>IF(OR(CRONOGRAMA!$F46="",CRONOGRAMA!$G46=""),0,IF(AND(V$10&gt;=CRONOGRAMA!$F46-6,V$10&lt;=CRONOGRAMA!$G46),$C45/MAX(1,ROUNDUP((CRONOGRAMA!$G46-CRONOGRAMA!$F46+1)/7,0)),0))</f>
        <v/>
      </c>
      <c r="W45" s="306">
        <f>IF(OR(CRONOGRAMA!$F46="",CRONOGRAMA!$G46=""),0,IF(AND(W$10&gt;=CRONOGRAMA!$F46-6,W$10&lt;=CRONOGRAMA!$G46),$C45/MAX(1,ROUNDUP((CRONOGRAMA!$G46-CRONOGRAMA!$F46+1)/7,0)),0))</f>
        <v/>
      </c>
      <c r="X45" s="306">
        <f>IF(OR(CRONOGRAMA!$F46="",CRONOGRAMA!$G46=""),0,IF(AND(X$10&gt;=CRONOGRAMA!$F46-6,X$10&lt;=CRONOGRAMA!$G46),$C45/MAX(1,ROUNDUP((CRONOGRAMA!$G46-CRONOGRAMA!$F46+1)/7,0)),0))</f>
        <v/>
      </c>
      <c r="Y45" s="306">
        <f>IF(OR(CRONOGRAMA!$F46="",CRONOGRAMA!$G46=""),0,IF(AND(Y$10&gt;=CRONOGRAMA!$F46-6,Y$10&lt;=CRONOGRAMA!$G46),$C45/MAX(1,ROUNDUP((CRONOGRAMA!$G46-CRONOGRAMA!$F46+1)/7,0)),0))</f>
        <v/>
      </c>
      <c r="Z45" s="306">
        <f>IF(OR(CRONOGRAMA!$F46="",CRONOGRAMA!$G46=""),0,IF(AND(Z$10&gt;=CRONOGRAMA!$F46-6,Z$10&lt;=CRONOGRAMA!$G46),$C45/MAX(1,ROUNDUP((CRONOGRAMA!$G46-CRONOGRAMA!$F46+1)/7,0)),0))</f>
        <v/>
      </c>
      <c r="AA45" s="306">
        <f>IF(OR(CRONOGRAMA!$F46="",CRONOGRAMA!$G46=""),0,IF(AND(AA$10&gt;=CRONOGRAMA!$F46-6,AA$10&lt;=CRONOGRAMA!$G46),$C45/MAX(1,ROUNDUP((CRONOGRAMA!$G46-CRONOGRAMA!$F46+1)/7,0)),0))</f>
        <v/>
      </c>
      <c r="AB45" s="306">
        <f>IF(OR(CRONOGRAMA!$F46="",CRONOGRAMA!$G46=""),0,IF(AND(AB$10&gt;=CRONOGRAMA!$F46-6,AB$10&lt;=CRONOGRAMA!$G46),$C45/MAX(1,ROUNDUP((CRONOGRAMA!$G46-CRONOGRAMA!$F46+1)/7,0)),0))</f>
        <v/>
      </c>
      <c r="AC45" s="306">
        <f>IF(OR(CRONOGRAMA!$F46="",CRONOGRAMA!$G46=""),0,IF(AND(AC$10&gt;=CRONOGRAMA!$F46-6,AC$10&lt;=CRONOGRAMA!$G46),$C45/MAX(1,ROUNDUP((CRONOGRAMA!$G46-CRONOGRAMA!$F46+1)/7,0)),0))</f>
        <v/>
      </c>
      <c r="AD45" s="306">
        <f>IF(OR(CRONOGRAMA!$F46="",CRONOGRAMA!$G46=""),0,IF(AND(AD$10&gt;=CRONOGRAMA!$F46-6,AD$10&lt;=CRONOGRAMA!$G46),$C45/MAX(1,ROUNDUP((CRONOGRAMA!$G46-CRONOGRAMA!$F46+1)/7,0)),0))</f>
        <v/>
      </c>
      <c r="AE45" s="218" t="n"/>
      <c r="AF45" s="218" t="n"/>
      <c r="AG45" s="218" t="n"/>
      <c r="AH45" s="218" t="n"/>
    </row>
    <row r="46" ht="15.75" customHeight="1" s="371">
      <c r="A46" s="169">
        <f>CRONOGRAMA!A47</f>
        <v/>
      </c>
      <c r="B46" s="66">
        <f>CRONOGRAMA!D47</f>
        <v/>
      </c>
      <c r="C46" s="44">
        <f>CRONOGRAMA!E47</f>
        <v/>
      </c>
      <c r="D46" s="306">
        <f>IF(OR(CRONOGRAMA!$F47="",CRONOGRAMA!$G47=""),0,IF(AND(D$10&gt;=CRONOGRAMA!$F47-6,D$10&lt;=CRONOGRAMA!$G47),$C46/MAX(1,ROUNDUP((CRONOGRAMA!$G47-CRONOGRAMA!$F47+1)/7,0)),0))</f>
        <v/>
      </c>
      <c r="E46" s="306">
        <f>IF(OR(CRONOGRAMA!$F47="",CRONOGRAMA!$G47=""),0,IF(AND(E$10&gt;=CRONOGRAMA!$F47-6,E$10&lt;=CRONOGRAMA!$G47),$C46/MAX(1,ROUNDUP((CRONOGRAMA!$G47-CRONOGRAMA!$F47+1)/7,0)),0))</f>
        <v/>
      </c>
      <c r="F46" s="306">
        <f>IF(OR(CRONOGRAMA!$F47="",CRONOGRAMA!$G47=""),0,IF(AND(F$10&gt;=CRONOGRAMA!$F47-6,F$10&lt;=CRONOGRAMA!$G47),$C46/MAX(1,ROUNDUP((CRONOGRAMA!$G47-CRONOGRAMA!$F47+1)/7,0)),0))</f>
        <v/>
      </c>
      <c r="G46" s="306">
        <f>IF(OR(CRONOGRAMA!$F47="",CRONOGRAMA!$G47=""),0,IF(AND(G$10&gt;=CRONOGRAMA!$F47-6,G$10&lt;=CRONOGRAMA!$G47),$C46/MAX(1,ROUNDUP((CRONOGRAMA!$G47-CRONOGRAMA!$F47+1)/7,0)),0))</f>
        <v/>
      </c>
      <c r="H46" s="306">
        <f>IF(OR(CRONOGRAMA!$F47="",CRONOGRAMA!$G47=""),0,IF(AND(H$10&gt;=CRONOGRAMA!$F47-6,H$10&lt;=CRONOGRAMA!$G47),$C46/MAX(1,ROUNDUP((CRONOGRAMA!$G47-CRONOGRAMA!$F47+1)/7,0)),0))</f>
        <v/>
      </c>
      <c r="I46" s="306">
        <f>IF(OR(CRONOGRAMA!$F47="",CRONOGRAMA!$G47=""),0,IF(AND(I$10&gt;=CRONOGRAMA!$F47-6,I$10&lt;=CRONOGRAMA!$G47),$C46/MAX(1,ROUNDUP((CRONOGRAMA!$G47-CRONOGRAMA!$F47+1)/7,0)),0))</f>
        <v/>
      </c>
      <c r="J46" s="306">
        <f>IF(OR(CRONOGRAMA!$F47="",CRONOGRAMA!$G47=""),0,IF(AND(J$10&gt;=CRONOGRAMA!$F47-6,J$10&lt;=CRONOGRAMA!$G47),$C46/MAX(1,ROUNDUP((CRONOGRAMA!$G47-CRONOGRAMA!$F47+1)/7,0)),0))</f>
        <v/>
      </c>
      <c r="K46" s="306">
        <f>IF(OR(CRONOGRAMA!$F47="",CRONOGRAMA!$G47=""),0,IF(AND(K$10&gt;=CRONOGRAMA!$F47-6,K$10&lt;=CRONOGRAMA!$G47),$C46/MAX(1,ROUNDUP((CRONOGRAMA!$G47-CRONOGRAMA!$F47+1)/7,0)),0))</f>
        <v/>
      </c>
      <c r="L46" s="306">
        <f>IF(OR(CRONOGRAMA!$F47="",CRONOGRAMA!$G47=""),0,IF(AND(L$10&gt;=CRONOGRAMA!$F47-6,L$10&lt;=CRONOGRAMA!$G47),$C46/MAX(1,ROUNDUP((CRONOGRAMA!$G47-CRONOGRAMA!$F47+1)/7,0)),0))</f>
        <v/>
      </c>
      <c r="M46" s="306">
        <f>IF(OR(CRONOGRAMA!$F47="",CRONOGRAMA!$G47=""),0,IF(AND(M$10&gt;=CRONOGRAMA!$F47-6,M$10&lt;=CRONOGRAMA!$G47),$C46/MAX(1,ROUNDUP((CRONOGRAMA!$G47-CRONOGRAMA!$F47+1)/7,0)),0))</f>
        <v/>
      </c>
      <c r="N46" s="306">
        <f>IF(OR(CRONOGRAMA!$F47="",CRONOGRAMA!$G47=""),0,IF(AND(N$10&gt;=CRONOGRAMA!$F47-6,N$10&lt;=CRONOGRAMA!$G47),$C46/MAX(1,ROUNDUP((CRONOGRAMA!$G47-CRONOGRAMA!$F47+1)/7,0)),0))</f>
        <v/>
      </c>
      <c r="O46" s="306">
        <f>IF(OR(CRONOGRAMA!$F47="",CRONOGRAMA!$G47=""),0,IF(AND(O$10&gt;=CRONOGRAMA!$F47-6,O$10&lt;=CRONOGRAMA!$G47),$C46/MAX(1,ROUNDUP((CRONOGRAMA!$G47-CRONOGRAMA!$F47+1)/7,0)),0))</f>
        <v/>
      </c>
      <c r="P46" s="306">
        <f>IF(OR(CRONOGRAMA!$F47="",CRONOGRAMA!$G47=""),0,IF(AND(P$10&gt;=CRONOGRAMA!$F47-6,P$10&lt;=CRONOGRAMA!$G47),$C46/MAX(1,ROUNDUP((CRONOGRAMA!$G47-CRONOGRAMA!$F47+1)/7,0)),0))</f>
        <v/>
      </c>
      <c r="Q46" s="306">
        <f>IF(OR(CRONOGRAMA!$F47="",CRONOGRAMA!$G47=""),0,IF(AND(Q$10&gt;=CRONOGRAMA!$F47-6,Q$10&lt;=CRONOGRAMA!$G47),$C46/MAX(1,ROUNDUP((CRONOGRAMA!$G47-CRONOGRAMA!$F47+1)/7,0)),0))</f>
        <v/>
      </c>
      <c r="R46" s="306">
        <f>IF(OR(CRONOGRAMA!$F47="",CRONOGRAMA!$G47=""),0,IF(AND(R$10&gt;=CRONOGRAMA!$F47-6,R$10&lt;=CRONOGRAMA!$G47),$C46/MAX(1,ROUNDUP((CRONOGRAMA!$G47-CRONOGRAMA!$F47+1)/7,0)),0))</f>
        <v/>
      </c>
      <c r="S46" s="306">
        <f>IF(OR(CRONOGRAMA!$F47="",CRONOGRAMA!$G47=""),0,IF(AND(S$10&gt;=CRONOGRAMA!$F47-6,S$10&lt;=CRONOGRAMA!$G47),$C46/MAX(1,ROUNDUP((CRONOGRAMA!$G47-CRONOGRAMA!$F47+1)/7,0)),0))</f>
        <v/>
      </c>
      <c r="T46" s="306">
        <f>IF(OR(CRONOGRAMA!$F47="",CRONOGRAMA!$G47=""),0,IF(AND(T$10&gt;=CRONOGRAMA!$F47-6,T$10&lt;=CRONOGRAMA!$G47),$C46/MAX(1,ROUNDUP((CRONOGRAMA!$G47-CRONOGRAMA!$F47+1)/7,0)),0))</f>
        <v/>
      </c>
      <c r="U46" s="306">
        <f>IF(OR(CRONOGRAMA!$F47="",CRONOGRAMA!$G47=""),0,IF(AND(U$10&gt;=CRONOGRAMA!$F47-6,U$10&lt;=CRONOGRAMA!$G47),$C46/MAX(1,ROUNDUP((CRONOGRAMA!$G47-CRONOGRAMA!$F47+1)/7,0)),0))</f>
        <v/>
      </c>
      <c r="V46" s="306">
        <f>IF(OR(CRONOGRAMA!$F47="",CRONOGRAMA!$G47=""),0,IF(AND(V$10&gt;=CRONOGRAMA!$F47-6,V$10&lt;=CRONOGRAMA!$G47),$C46/MAX(1,ROUNDUP((CRONOGRAMA!$G47-CRONOGRAMA!$F47+1)/7,0)),0))</f>
        <v/>
      </c>
      <c r="W46" s="306">
        <f>IF(OR(CRONOGRAMA!$F47="",CRONOGRAMA!$G47=""),0,IF(AND(W$10&gt;=CRONOGRAMA!$F47-6,W$10&lt;=CRONOGRAMA!$G47),$C46/MAX(1,ROUNDUP((CRONOGRAMA!$G47-CRONOGRAMA!$F47+1)/7,0)),0))</f>
        <v/>
      </c>
      <c r="X46" s="306">
        <f>IF(OR(CRONOGRAMA!$F47="",CRONOGRAMA!$G47=""),0,IF(AND(X$10&gt;=CRONOGRAMA!$F47-6,X$10&lt;=CRONOGRAMA!$G47),$C46/MAX(1,ROUNDUP((CRONOGRAMA!$G47-CRONOGRAMA!$F47+1)/7,0)),0))</f>
        <v/>
      </c>
      <c r="Y46" s="306">
        <f>IF(OR(CRONOGRAMA!$F47="",CRONOGRAMA!$G47=""),0,IF(AND(Y$10&gt;=CRONOGRAMA!$F47-6,Y$10&lt;=CRONOGRAMA!$G47),$C46/MAX(1,ROUNDUP((CRONOGRAMA!$G47-CRONOGRAMA!$F47+1)/7,0)),0))</f>
        <v/>
      </c>
      <c r="Z46" s="306">
        <f>IF(OR(CRONOGRAMA!$F47="",CRONOGRAMA!$G47=""),0,IF(AND(Z$10&gt;=CRONOGRAMA!$F47-6,Z$10&lt;=CRONOGRAMA!$G47),$C46/MAX(1,ROUNDUP((CRONOGRAMA!$G47-CRONOGRAMA!$F47+1)/7,0)),0))</f>
        <v/>
      </c>
      <c r="AA46" s="306">
        <f>IF(OR(CRONOGRAMA!$F47="",CRONOGRAMA!$G47=""),0,IF(AND(AA$10&gt;=CRONOGRAMA!$F47-6,AA$10&lt;=CRONOGRAMA!$G47),$C46/MAX(1,ROUNDUP((CRONOGRAMA!$G47-CRONOGRAMA!$F47+1)/7,0)),0))</f>
        <v/>
      </c>
      <c r="AB46" s="306">
        <f>IF(OR(CRONOGRAMA!$F47="",CRONOGRAMA!$G47=""),0,IF(AND(AB$10&gt;=CRONOGRAMA!$F47-6,AB$10&lt;=CRONOGRAMA!$G47),$C46/MAX(1,ROUNDUP((CRONOGRAMA!$G47-CRONOGRAMA!$F47+1)/7,0)),0))</f>
        <v/>
      </c>
      <c r="AC46" s="306">
        <f>IF(OR(CRONOGRAMA!$F47="",CRONOGRAMA!$G47=""),0,IF(AND(AC$10&gt;=CRONOGRAMA!$F47-6,AC$10&lt;=CRONOGRAMA!$G47),$C46/MAX(1,ROUNDUP((CRONOGRAMA!$G47-CRONOGRAMA!$F47+1)/7,0)),0))</f>
        <v/>
      </c>
      <c r="AD46" s="306">
        <f>IF(OR(CRONOGRAMA!$F47="",CRONOGRAMA!$G47=""),0,IF(AND(AD$10&gt;=CRONOGRAMA!$F47-6,AD$10&lt;=CRONOGRAMA!$G47),$C46/MAX(1,ROUNDUP((CRONOGRAMA!$G47-CRONOGRAMA!$F47+1)/7,0)),0))</f>
        <v/>
      </c>
      <c r="AE46" s="218" t="n"/>
      <c r="AF46" s="218" t="n"/>
      <c r="AG46" s="218" t="n"/>
      <c r="AH46" s="218" t="n"/>
    </row>
    <row r="47" ht="15.75" customHeight="1" s="371">
      <c r="A47" s="169">
        <f>CRONOGRAMA!A48</f>
        <v/>
      </c>
      <c r="B47" s="66">
        <f>CRONOGRAMA!D48</f>
        <v/>
      </c>
      <c r="C47" s="44">
        <f>CRONOGRAMA!E48</f>
        <v/>
      </c>
      <c r="D47" s="306">
        <f>IF(OR(CRONOGRAMA!$F48="",CRONOGRAMA!$G48=""),0,IF(AND(D$10&gt;=CRONOGRAMA!$F48-6,D$10&lt;=CRONOGRAMA!$G48),$C47/MAX(1,ROUNDUP((CRONOGRAMA!$G48-CRONOGRAMA!$F48+1)/7,0)),0))</f>
        <v/>
      </c>
      <c r="E47" s="306">
        <f>IF(OR(CRONOGRAMA!$F48="",CRONOGRAMA!$G48=""),0,IF(AND(E$10&gt;=CRONOGRAMA!$F48-6,E$10&lt;=CRONOGRAMA!$G48),$C47/MAX(1,ROUNDUP((CRONOGRAMA!$G48-CRONOGRAMA!$F48+1)/7,0)),0))</f>
        <v/>
      </c>
      <c r="F47" s="306">
        <f>IF(OR(CRONOGRAMA!$F48="",CRONOGRAMA!$G48=""),0,IF(AND(F$10&gt;=CRONOGRAMA!$F48-6,F$10&lt;=CRONOGRAMA!$G48),$C47/MAX(1,ROUNDUP((CRONOGRAMA!$G48-CRONOGRAMA!$F48+1)/7,0)),0))</f>
        <v/>
      </c>
      <c r="G47" s="306">
        <f>IF(OR(CRONOGRAMA!$F48="",CRONOGRAMA!$G48=""),0,IF(AND(G$10&gt;=CRONOGRAMA!$F48-6,G$10&lt;=CRONOGRAMA!$G48),$C47/MAX(1,ROUNDUP((CRONOGRAMA!$G48-CRONOGRAMA!$F48+1)/7,0)),0))</f>
        <v/>
      </c>
      <c r="H47" s="306">
        <f>IF(OR(CRONOGRAMA!$F48="",CRONOGRAMA!$G48=""),0,IF(AND(H$10&gt;=CRONOGRAMA!$F48-6,H$10&lt;=CRONOGRAMA!$G48),$C47/MAX(1,ROUNDUP((CRONOGRAMA!$G48-CRONOGRAMA!$F48+1)/7,0)),0))</f>
        <v/>
      </c>
      <c r="I47" s="306">
        <f>IF(OR(CRONOGRAMA!$F48="",CRONOGRAMA!$G48=""),0,IF(AND(I$10&gt;=CRONOGRAMA!$F48-6,I$10&lt;=CRONOGRAMA!$G48),$C47/MAX(1,ROUNDUP((CRONOGRAMA!$G48-CRONOGRAMA!$F48+1)/7,0)),0))</f>
        <v/>
      </c>
      <c r="J47" s="306">
        <f>IF(OR(CRONOGRAMA!$F48="",CRONOGRAMA!$G48=""),0,IF(AND(J$10&gt;=CRONOGRAMA!$F48-6,J$10&lt;=CRONOGRAMA!$G48),$C47/MAX(1,ROUNDUP((CRONOGRAMA!$G48-CRONOGRAMA!$F48+1)/7,0)),0))</f>
        <v/>
      </c>
      <c r="K47" s="306">
        <f>IF(OR(CRONOGRAMA!$F48="",CRONOGRAMA!$G48=""),0,IF(AND(K$10&gt;=CRONOGRAMA!$F48-6,K$10&lt;=CRONOGRAMA!$G48),$C47/MAX(1,ROUNDUP((CRONOGRAMA!$G48-CRONOGRAMA!$F48+1)/7,0)),0))</f>
        <v/>
      </c>
      <c r="L47" s="306">
        <f>IF(OR(CRONOGRAMA!$F48="",CRONOGRAMA!$G48=""),0,IF(AND(L$10&gt;=CRONOGRAMA!$F48-6,L$10&lt;=CRONOGRAMA!$G48),$C47/MAX(1,ROUNDUP((CRONOGRAMA!$G48-CRONOGRAMA!$F48+1)/7,0)),0))</f>
        <v/>
      </c>
      <c r="M47" s="306">
        <f>IF(OR(CRONOGRAMA!$F48="",CRONOGRAMA!$G48=""),0,IF(AND(M$10&gt;=CRONOGRAMA!$F48-6,M$10&lt;=CRONOGRAMA!$G48),$C47/MAX(1,ROUNDUP((CRONOGRAMA!$G48-CRONOGRAMA!$F48+1)/7,0)),0))</f>
        <v/>
      </c>
      <c r="N47" s="306">
        <f>IF(OR(CRONOGRAMA!$F48="",CRONOGRAMA!$G48=""),0,IF(AND(N$10&gt;=CRONOGRAMA!$F48-6,N$10&lt;=CRONOGRAMA!$G48),$C47/MAX(1,ROUNDUP((CRONOGRAMA!$G48-CRONOGRAMA!$F48+1)/7,0)),0))</f>
        <v/>
      </c>
      <c r="O47" s="306">
        <f>IF(OR(CRONOGRAMA!$F48="",CRONOGRAMA!$G48=""),0,IF(AND(O$10&gt;=CRONOGRAMA!$F48-6,O$10&lt;=CRONOGRAMA!$G48),$C47/MAX(1,ROUNDUP((CRONOGRAMA!$G48-CRONOGRAMA!$F48+1)/7,0)),0))</f>
        <v/>
      </c>
      <c r="P47" s="306">
        <f>IF(OR(CRONOGRAMA!$F48="",CRONOGRAMA!$G48=""),0,IF(AND(P$10&gt;=CRONOGRAMA!$F48-6,P$10&lt;=CRONOGRAMA!$G48),$C47/MAX(1,ROUNDUP((CRONOGRAMA!$G48-CRONOGRAMA!$F48+1)/7,0)),0))</f>
        <v/>
      </c>
      <c r="Q47" s="306">
        <f>IF(OR(CRONOGRAMA!$F48="",CRONOGRAMA!$G48=""),0,IF(AND(Q$10&gt;=CRONOGRAMA!$F48-6,Q$10&lt;=CRONOGRAMA!$G48),$C47/MAX(1,ROUNDUP((CRONOGRAMA!$G48-CRONOGRAMA!$F48+1)/7,0)),0))</f>
        <v/>
      </c>
      <c r="R47" s="306">
        <f>IF(OR(CRONOGRAMA!$F48="",CRONOGRAMA!$G48=""),0,IF(AND(R$10&gt;=CRONOGRAMA!$F48-6,R$10&lt;=CRONOGRAMA!$G48),$C47/MAX(1,ROUNDUP((CRONOGRAMA!$G48-CRONOGRAMA!$F48+1)/7,0)),0))</f>
        <v/>
      </c>
      <c r="S47" s="306">
        <f>IF(OR(CRONOGRAMA!$F48="",CRONOGRAMA!$G48=""),0,IF(AND(S$10&gt;=CRONOGRAMA!$F48-6,S$10&lt;=CRONOGRAMA!$G48),$C47/MAX(1,ROUNDUP((CRONOGRAMA!$G48-CRONOGRAMA!$F48+1)/7,0)),0))</f>
        <v/>
      </c>
      <c r="T47" s="306">
        <f>IF(OR(CRONOGRAMA!$F48="",CRONOGRAMA!$G48=""),0,IF(AND(T$10&gt;=CRONOGRAMA!$F48-6,T$10&lt;=CRONOGRAMA!$G48),$C47/MAX(1,ROUNDUP((CRONOGRAMA!$G48-CRONOGRAMA!$F48+1)/7,0)),0))</f>
        <v/>
      </c>
      <c r="U47" s="306">
        <f>IF(OR(CRONOGRAMA!$F48="",CRONOGRAMA!$G48=""),0,IF(AND(U$10&gt;=CRONOGRAMA!$F48-6,U$10&lt;=CRONOGRAMA!$G48),$C47/MAX(1,ROUNDUP((CRONOGRAMA!$G48-CRONOGRAMA!$F48+1)/7,0)),0))</f>
        <v/>
      </c>
      <c r="V47" s="306">
        <f>IF(OR(CRONOGRAMA!$F48="",CRONOGRAMA!$G48=""),0,IF(AND(V$10&gt;=CRONOGRAMA!$F48-6,V$10&lt;=CRONOGRAMA!$G48),$C47/MAX(1,ROUNDUP((CRONOGRAMA!$G48-CRONOGRAMA!$F48+1)/7,0)),0))</f>
        <v/>
      </c>
      <c r="W47" s="306">
        <f>IF(OR(CRONOGRAMA!$F48="",CRONOGRAMA!$G48=""),0,IF(AND(W$10&gt;=CRONOGRAMA!$F48-6,W$10&lt;=CRONOGRAMA!$G48),$C47/MAX(1,ROUNDUP((CRONOGRAMA!$G48-CRONOGRAMA!$F48+1)/7,0)),0))</f>
        <v/>
      </c>
      <c r="X47" s="306">
        <f>IF(OR(CRONOGRAMA!$F48="",CRONOGRAMA!$G48=""),0,IF(AND(X$10&gt;=CRONOGRAMA!$F48-6,X$10&lt;=CRONOGRAMA!$G48),$C47/MAX(1,ROUNDUP((CRONOGRAMA!$G48-CRONOGRAMA!$F48+1)/7,0)),0))</f>
        <v/>
      </c>
      <c r="Y47" s="306">
        <f>IF(OR(CRONOGRAMA!$F48="",CRONOGRAMA!$G48=""),0,IF(AND(Y$10&gt;=CRONOGRAMA!$F48-6,Y$10&lt;=CRONOGRAMA!$G48),$C47/MAX(1,ROUNDUP((CRONOGRAMA!$G48-CRONOGRAMA!$F48+1)/7,0)),0))</f>
        <v/>
      </c>
      <c r="Z47" s="306">
        <f>IF(OR(CRONOGRAMA!$F48="",CRONOGRAMA!$G48=""),0,IF(AND(Z$10&gt;=CRONOGRAMA!$F48-6,Z$10&lt;=CRONOGRAMA!$G48),$C47/MAX(1,ROUNDUP((CRONOGRAMA!$G48-CRONOGRAMA!$F48+1)/7,0)),0))</f>
        <v/>
      </c>
      <c r="AA47" s="306">
        <f>IF(OR(CRONOGRAMA!$F48="",CRONOGRAMA!$G48=""),0,IF(AND(AA$10&gt;=CRONOGRAMA!$F48-6,AA$10&lt;=CRONOGRAMA!$G48),$C47/MAX(1,ROUNDUP((CRONOGRAMA!$G48-CRONOGRAMA!$F48+1)/7,0)),0))</f>
        <v/>
      </c>
      <c r="AB47" s="306">
        <f>IF(OR(CRONOGRAMA!$F48="",CRONOGRAMA!$G48=""),0,IF(AND(AB$10&gt;=CRONOGRAMA!$F48-6,AB$10&lt;=CRONOGRAMA!$G48),$C47/MAX(1,ROUNDUP((CRONOGRAMA!$G48-CRONOGRAMA!$F48+1)/7,0)),0))</f>
        <v/>
      </c>
      <c r="AC47" s="306">
        <f>IF(OR(CRONOGRAMA!$F48="",CRONOGRAMA!$G48=""),0,IF(AND(AC$10&gt;=CRONOGRAMA!$F48-6,AC$10&lt;=CRONOGRAMA!$G48),$C47/MAX(1,ROUNDUP((CRONOGRAMA!$G48-CRONOGRAMA!$F48+1)/7,0)),0))</f>
        <v/>
      </c>
      <c r="AD47" s="306">
        <f>IF(OR(CRONOGRAMA!$F48="",CRONOGRAMA!$G48=""),0,IF(AND(AD$10&gt;=CRONOGRAMA!$F48-6,AD$10&lt;=CRONOGRAMA!$G48),$C47/MAX(1,ROUNDUP((CRONOGRAMA!$G48-CRONOGRAMA!$F48+1)/7,0)),0))</f>
        <v/>
      </c>
      <c r="AE47" s="218" t="n"/>
      <c r="AF47" s="218" t="n"/>
      <c r="AG47" s="218" t="n"/>
      <c r="AH47" s="218" t="n"/>
    </row>
    <row r="48" ht="15.75" customHeight="1" s="371">
      <c r="A48" s="169">
        <f>CRONOGRAMA!A49</f>
        <v/>
      </c>
      <c r="B48" s="66">
        <f>CRONOGRAMA!D49</f>
        <v/>
      </c>
      <c r="C48" s="44">
        <f>CRONOGRAMA!E49</f>
        <v/>
      </c>
      <c r="D48" s="306">
        <f>IF(OR(CRONOGRAMA!$F49="",CRONOGRAMA!$G49=""),0,IF(AND(D$10&gt;=CRONOGRAMA!$F49-6,D$10&lt;=CRONOGRAMA!$G49),$C48/MAX(1,ROUNDUP((CRONOGRAMA!$G49-CRONOGRAMA!$F49+1)/7,0)),0))</f>
        <v/>
      </c>
      <c r="E48" s="306">
        <f>IF(OR(CRONOGRAMA!$F49="",CRONOGRAMA!$G49=""),0,IF(AND(E$10&gt;=CRONOGRAMA!$F49-6,E$10&lt;=CRONOGRAMA!$G49),$C48/MAX(1,ROUNDUP((CRONOGRAMA!$G49-CRONOGRAMA!$F49+1)/7,0)),0))</f>
        <v/>
      </c>
      <c r="F48" s="306">
        <f>IF(OR(CRONOGRAMA!$F49="",CRONOGRAMA!$G49=""),0,IF(AND(F$10&gt;=CRONOGRAMA!$F49-6,F$10&lt;=CRONOGRAMA!$G49),$C48/MAX(1,ROUNDUP((CRONOGRAMA!$G49-CRONOGRAMA!$F49+1)/7,0)),0))</f>
        <v/>
      </c>
      <c r="G48" s="306">
        <f>IF(OR(CRONOGRAMA!$F49="",CRONOGRAMA!$G49=""),0,IF(AND(G$10&gt;=CRONOGRAMA!$F49-6,G$10&lt;=CRONOGRAMA!$G49),$C48/MAX(1,ROUNDUP((CRONOGRAMA!$G49-CRONOGRAMA!$F49+1)/7,0)),0))</f>
        <v/>
      </c>
      <c r="H48" s="306">
        <f>IF(OR(CRONOGRAMA!$F49="",CRONOGRAMA!$G49=""),0,IF(AND(H$10&gt;=CRONOGRAMA!$F49-6,H$10&lt;=CRONOGRAMA!$G49),$C48/MAX(1,ROUNDUP((CRONOGRAMA!$G49-CRONOGRAMA!$F49+1)/7,0)),0))</f>
        <v/>
      </c>
      <c r="I48" s="306">
        <f>IF(OR(CRONOGRAMA!$F49="",CRONOGRAMA!$G49=""),0,IF(AND(I$10&gt;=CRONOGRAMA!$F49-6,I$10&lt;=CRONOGRAMA!$G49),$C48/MAX(1,ROUNDUP((CRONOGRAMA!$G49-CRONOGRAMA!$F49+1)/7,0)),0))</f>
        <v/>
      </c>
      <c r="J48" s="306">
        <f>IF(OR(CRONOGRAMA!$F49="",CRONOGRAMA!$G49=""),0,IF(AND(J$10&gt;=CRONOGRAMA!$F49-6,J$10&lt;=CRONOGRAMA!$G49),$C48/MAX(1,ROUNDUP((CRONOGRAMA!$G49-CRONOGRAMA!$F49+1)/7,0)),0))</f>
        <v/>
      </c>
      <c r="K48" s="306">
        <f>IF(OR(CRONOGRAMA!$F49="",CRONOGRAMA!$G49=""),0,IF(AND(K$10&gt;=CRONOGRAMA!$F49-6,K$10&lt;=CRONOGRAMA!$G49),$C48/MAX(1,ROUNDUP((CRONOGRAMA!$G49-CRONOGRAMA!$F49+1)/7,0)),0))</f>
        <v/>
      </c>
      <c r="L48" s="306">
        <f>IF(OR(CRONOGRAMA!$F49="",CRONOGRAMA!$G49=""),0,IF(AND(L$10&gt;=CRONOGRAMA!$F49-6,L$10&lt;=CRONOGRAMA!$G49),$C48/MAX(1,ROUNDUP((CRONOGRAMA!$G49-CRONOGRAMA!$F49+1)/7,0)),0))</f>
        <v/>
      </c>
      <c r="M48" s="306">
        <f>IF(OR(CRONOGRAMA!$F49="",CRONOGRAMA!$G49=""),0,IF(AND(M$10&gt;=CRONOGRAMA!$F49-6,M$10&lt;=CRONOGRAMA!$G49),$C48/MAX(1,ROUNDUP((CRONOGRAMA!$G49-CRONOGRAMA!$F49+1)/7,0)),0))</f>
        <v/>
      </c>
      <c r="N48" s="306">
        <f>IF(OR(CRONOGRAMA!$F49="",CRONOGRAMA!$G49=""),0,IF(AND(N$10&gt;=CRONOGRAMA!$F49-6,N$10&lt;=CRONOGRAMA!$G49),$C48/MAX(1,ROUNDUP((CRONOGRAMA!$G49-CRONOGRAMA!$F49+1)/7,0)),0))</f>
        <v/>
      </c>
      <c r="O48" s="306">
        <f>IF(OR(CRONOGRAMA!$F49="",CRONOGRAMA!$G49=""),0,IF(AND(O$10&gt;=CRONOGRAMA!$F49-6,O$10&lt;=CRONOGRAMA!$G49),$C48/MAX(1,ROUNDUP((CRONOGRAMA!$G49-CRONOGRAMA!$F49+1)/7,0)),0))</f>
        <v/>
      </c>
      <c r="P48" s="306">
        <f>IF(OR(CRONOGRAMA!$F49="",CRONOGRAMA!$G49=""),0,IF(AND(P$10&gt;=CRONOGRAMA!$F49-6,P$10&lt;=CRONOGRAMA!$G49),$C48/MAX(1,ROUNDUP((CRONOGRAMA!$G49-CRONOGRAMA!$F49+1)/7,0)),0))</f>
        <v/>
      </c>
      <c r="Q48" s="306">
        <f>IF(OR(CRONOGRAMA!$F49="",CRONOGRAMA!$G49=""),0,IF(AND(Q$10&gt;=CRONOGRAMA!$F49-6,Q$10&lt;=CRONOGRAMA!$G49),$C48/MAX(1,ROUNDUP((CRONOGRAMA!$G49-CRONOGRAMA!$F49+1)/7,0)),0))</f>
        <v/>
      </c>
      <c r="R48" s="306">
        <f>IF(OR(CRONOGRAMA!$F49="",CRONOGRAMA!$G49=""),0,IF(AND(R$10&gt;=CRONOGRAMA!$F49-6,R$10&lt;=CRONOGRAMA!$G49),$C48/MAX(1,ROUNDUP((CRONOGRAMA!$G49-CRONOGRAMA!$F49+1)/7,0)),0))</f>
        <v/>
      </c>
      <c r="S48" s="306">
        <f>IF(OR(CRONOGRAMA!$F49="",CRONOGRAMA!$G49=""),0,IF(AND(S$10&gt;=CRONOGRAMA!$F49-6,S$10&lt;=CRONOGRAMA!$G49),$C48/MAX(1,ROUNDUP((CRONOGRAMA!$G49-CRONOGRAMA!$F49+1)/7,0)),0))</f>
        <v/>
      </c>
      <c r="T48" s="306">
        <f>IF(OR(CRONOGRAMA!$F49="",CRONOGRAMA!$G49=""),0,IF(AND(T$10&gt;=CRONOGRAMA!$F49-6,T$10&lt;=CRONOGRAMA!$G49),$C48/MAX(1,ROUNDUP((CRONOGRAMA!$G49-CRONOGRAMA!$F49+1)/7,0)),0))</f>
        <v/>
      </c>
      <c r="U48" s="306">
        <f>IF(OR(CRONOGRAMA!$F49="",CRONOGRAMA!$G49=""),0,IF(AND(U$10&gt;=CRONOGRAMA!$F49-6,U$10&lt;=CRONOGRAMA!$G49),$C48/MAX(1,ROUNDUP((CRONOGRAMA!$G49-CRONOGRAMA!$F49+1)/7,0)),0))</f>
        <v/>
      </c>
      <c r="V48" s="306">
        <f>IF(OR(CRONOGRAMA!$F49="",CRONOGRAMA!$G49=""),0,IF(AND(V$10&gt;=CRONOGRAMA!$F49-6,V$10&lt;=CRONOGRAMA!$G49),$C48/MAX(1,ROUNDUP((CRONOGRAMA!$G49-CRONOGRAMA!$F49+1)/7,0)),0))</f>
        <v/>
      </c>
      <c r="W48" s="306">
        <f>IF(OR(CRONOGRAMA!$F49="",CRONOGRAMA!$G49=""),0,IF(AND(W$10&gt;=CRONOGRAMA!$F49-6,W$10&lt;=CRONOGRAMA!$G49),$C48/MAX(1,ROUNDUP((CRONOGRAMA!$G49-CRONOGRAMA!$F49+1)/7,0)),0))</f>
        <v/>
      </c>
      <c r="X48" s="306">
        <f>IF(OR(CRONOGRAMA!$F49="",CRONOGRAMA!$G49=""),0,IF(AND(X$10&gt;=CRONOGRAMA!$F49-6,X$10&lt;=CRONOGRAMA!$G49),$C48/MAX(1,ROUNDUP((CRONOGRAMA!$G49-CRONOGRAMA!$F49+1)/7,0)),0))</f>
        <v/>
      </c>
      <c r="Y48" s="306">
        <f>IF(OR(CRONOGRAMA!$F49="",CRONOGRAMA!$G49=""),0,IF(AND(Y$10&gt;=CRONOGRAMA!$F49-6,Y$10&lt;=CRONOGRAMA!$G49),$C48/MAX(1,ROUNDUP((CRONOGRAMA!$G49-CRONOGRAMA!$F49+1)/7,0)),0))</f>
        <v/>
      </c>
      <c r="Z48" s="306">
        <f>IF(OR(CRONOGRAMA!$F49="",CRONOGRAMA!$G49=""),0,IF(AND(Z$10&gt;=CRONOGRAMA!$F49-6,Z$10&lt;=CRONOGRAMA!$G49),$C48/MAX(1,ROUNDUP((CRONOGRAMA!$G49-CRONOGRAMA!$F49+1)/7,0)),0))</f>
        <v/>
      </c>
      <c r="AA48" s="306">
        <f>IF(OR(CRONOGRAMA!$F49="",CRONOGRAMA!$G49=""),0,IF(AND(AA$10&gt;=CRONOGRAMA!$F49-6,AA$10&lt;=CRONOGRAMA!$G49),$C48/MAX(1,ROUNDUP((CRONOGRAMA!$G49-CRONOGRAMA!$F49+1)/7,0)),0))</f>
        <v/>
      </c>
      <c r="AB48" s="306">
        <f>IF(OR(CRONOGRAMA!$F49="",CRONOGRAMA!$G49=""),0,IF(AND(AB$10&gt;=CRONOGRAMA!$F49-6,AB$10&lt;=CRONOGRAMA!$G49),$C48/MAX(1,ROUNDUP((CRONOGRAMA!$G49-CRONOGRAMA!$F49+1)/7,0)),0))</f>
        <v/>
      </c>
      <c r="AC48" s="306">
        <f>IF(OR(CRONOGRAMA!$F49="",CRONOGRAMA!$G49=""),0,IF(AND(AC$10&gt;=CRONOGRAMA!$F49-6,AC$10&lt;=CRONOGRAMA!$G49),$C48/MAX(1,ROUNDUP((CRONOGRAMA!$G49-CRONOGRAMA!$F49+1)/7,0)),0))</f>
        <v/>
      </c>
      <c r="AD48" s="306">
        <f>IF(OR(CRONOGRAMA!$F49="",CRONOGRAMA!$G49=""),0,IF(AND(AD$10&gt;=CRONOGRAMA!$F49-6,AD$10&lt;=CRONOGRAMA!$G49),$C48/MAX(1,ROUNDUP((CRONOGRAMA!$G49-CRONOGRAMA!$F49+1)/7,0)),0))</f>
        <v/>
      </c>
      <c r="AE48" s="218" t="n"/>
      <c r="AF48" s="218" t="n"/>
      <c r="AG48" s="218" t="n"/>
      <c r="AH48" s="218" t="n"/>
    </row>
    <row r="49" ht="15.75" customHeight="1" s="371">
      <c r="A49" s="169">
        <f>CRONOGRAMA!A50</f>
        <v/>
      </c>
      <c r="B49" s="66">
        <f>CRONOGRAMA!D50</f>
        <v/>
      </c>
      <c r="C49" s="44">
        <f>CRONOGRAMA!E50</f>
        <v/>
      </c>
      <c r="D49" s="306">
        <f>IF(OR(CRONOGRAMA!$F50="",CRONOGRAMA!$G50=""),0,IF(AND(D$10&gt;=CRONOGRAMA!$F50-6,D$10&lt;=CRONOGRAMA!$G50),$C49/MAX(1,ROUNDUP((CRONOGRAMA!$G50-CRONOGRAMA!$F50+1)/7,0)),0))</f>
        <v/>
      </c>
      <c r="E49" s="306">
        <f>IF(OR(CRONOGRAMA!$F50="",CRONOGRAMA!$G50=""),0,IF(AND(E$10&gt;=CRONOGRAMA!$F50-6,E$10&lt;=CRONOGRAMA!$G50),$C49/MAX(1,ROUNDUP((CRONOGRAMA!$G50-CRONOGRAMA!$F50+1)/7,0)),0))</f>
        <v/>
      </c>
      <c r="F49" s="306">
        <f>IF(OR(CRONOGRAMA!$F50="",CRONOGRAMA!$G50=""),0,IF(AND(F$10&gt;=CRONOGRAMA!$F50-6,F$10&lt;=CRONOGRAMA!$G50),$C49/MAX(1,ROUNDUP((CRONOGRAMA!$G50-CRONOGRAMA!$F50+1)/7,0)),0))</f>
        <v/>
      </c>
      <c r="G49" s="306">
        <f>IF(OR(CRONOGRAMA!$F50="",CRONOGRAMA!$G50=""),0,IF(AND(G$10&gt;=CRONOGRAMA!$F50-6,G$10&lt;=CRONOGRAMA!$G50),$C49/MAX(1,ROUNDUP((CRONOGRAMA!$G50-CRONOGRAMA!$F50+1)/7,0)),0))</f>
        <v/>
      </c>
      <c r="H49" s="306">
        <f>IF(OR(CRONOGRAMA!$F50="",CRONOGRAMA!$G50=""),0,IF(AND(H$10&gt;=CRONOGRAMA!$F50-6,H$10&lt;=CRONOGRAMA!$G50),$C49/MAX(1,ROUNDUP((CRONOGRAMA!$G50-CRONOGRAMA!$F50+1)/7,0)),0))</f>
        <v/>
      </c>
      <c r="I49" s="306">
        <f>IF(OR(CRONOGRAMA!$F50="",CRONOGRAMA!$G50=""),0,IF(AND(I$10&gt;=CRONOGRAMA!$F50-6,I$10&lt;=CRONOGRAMA!$G50),$C49/MAX(1,ROUNDUP((CRONOGRAMA!$G50-CRONOGRAMA!$F50+1)/7,0)),0))</f>
        <v/>
      </c>
      <c r="J49" s="306">
        <f>IF(OR(CRONOGRAMA!$F50="",CRONOGRAMA!$G50=""),0,IF(AND(J$10&gt;=CRONOGRAMA!$F50-6,J$10&lt;=CRONOGRAMA!$G50),$C49/MAX(1,ROUNDUP((CRONOGRAMA!$G50-CRONOGRAMA!$F50+1)/7,0)),0))</f>
        <v/>
      </c>
      <c r="K49" s="306">
        <f>IF(OR(CRONOGRAMA!$F50="",CRONOGRAMA!$G50=""),0,IF(AND(K$10&gt;=CRONOGRAMA!$F50-6,K$10&lt;=CRONOGRAMA!$G50),$C49/MAX(1,ROUNDUP((CRONOGRAMA!$G50-CRONOGRAMA!$F50+1)/7,0)),0))</f>
        <v/>
      </c>
      <c r="L49" s="306">
        <f>IF(OR(CRONOGRAMA!$F50="",CRONOGRAMA!$G50=""),0,IF(AND(L$10&gt;=CRONOGRAMA!$F50-6,L$10&lt;=CRONOGRAMA!$G50),$C49/MAX(1,ROUNDUP((CRONOGRAMA!$G50-CRONOGRAMA!$F50+1)/7,0)),0))</f>
        <v/>
      </c>
      <c r="M49" s="306">
        <f>IF(OR(CRONOGRAMA!$F50="",CRONOGRAMA!$G50=""),0,IF(AND(M$10&gt;=CRONOGRAMA!$F50-6,M$10&lt;=CRONOGRAMA!$G50),$C49/MAX(1,ROUNDUP((CRONOGRAMA!$G50-CRONOGRAMA!$F50+1)/7,0)),0))</f>
        <v/>
      </c>
      <c r="N49" s="306">
        <f>IF(OR(CRONOGRAMA!$F50="",CRONOGRAMA!$G50=""),0,IF(AND(N$10&gt;=CRONOGRAMA!$F50-6,N$10&lt;=CRONOGRAMA!$G50),$C49/MAX(1,ROUNDUP((CRONOGRAMA!$G50-CRONOGRAMA!$F50+1)/7,0)),0))</f>
        <v/>
      </c>
      <c r="O49" s="306">
        <f>IF(OR(CRONOGRAMA!$F50="",CRONOGRAMA!$G50=""),0,IF(AND(O$10&gt;=CRONOGRAMA!$F50-6,O$10&lt;=CRONOGRAMA!$G50),$C49/MAX(1,ROUNDUP((CRONOGRAMA!$G50-CRONOGRAMA!$F50+1)/7,0)),0))</f>
        <v/>
      </c>
      <c r="P49" s="306">
        <f>IF(OR(CRONOGRAMA!$F50="",CRONOGRAMA!$G50=""),0,IF(AND(P$10&gt;=CRONOGRAMA!$F50-6,P$10&lt;=CRONOGRAMA!$G50),$C49/MAX(1,ROUNDUP((CRONOGRAMA!$G50-CRONOGRAMA!$F50+1)/7,0)),0))</f>
        <v/>
      </c>
      <c r="Q49" s="306">
        <f>IF(OR(CRONOGRAMA!$F50="",CRONOGRAMA!$G50=""),0,IF(AND(Q$10&gt;=CRONOGRAMA!$F50-6,Q$10&lt;=CRONOGRAMA!$G50),$C49/MAX(1,ROUNDUP((CRONOGRAMA!$G50-CRONOGRAMA!$F50+1)/7,0)),0))</f>
        <v/>
      </c>
      <c r="R49" s="306">
        <f>IF(OR(CRONOGRAMA!$F50="",CRONOGRAMA!$G50=""),0,IF(AND(R$10&gt;=CRONOGRAMA!$F50-6,R$10&lt;=CRONOGRAMA!$G50),$C49/MAX(1,ROUNDUP((CRONOGRAMA!$G50-CRONOGRAMA!$F50+1)/7,0)),0))</f>
        <v/>
      </c>
      <c r="S49" s="306">
        <f>IF(OR(CRONOGRAMA!$F50="",CRONOGRAMA!$G50=""),0,IF(AND(S$10&gt;=CRONOGRAMA!$F50-6,S$10&lt;=CRONOGRAMA!$G50),$C49/MAX(1,ROUNDUP((CRONOGRAMA!$G50-CRONOGRAMA!$F50+1)/7,0)),0))</f>
        <v/>
      </c>
      <c r="T49" s="306">
        <f>IF(OR(CRONOGRAMA!$F50="",CRONOGRAMA!$G50=""),0,IF(AND(T$10&gt;=CRONOGRAMA!$F50-6,T$10&lt;=CRONOGRAMA!$G50),$C49/MAX(1,ROUNDUP((CRONOGRAMA!$G50-CRONOGRAMA!$F50+1)/7,0)),0))</f>
        <v/>
      </c>
      <c r="U49" s="306">
        <f>IF(OR(CRONOGRAMA!$F50="",CRONOGRAMA!$G50=""),0,IF(AND(U$10&gt;=CRONOGRAMA!$F50-6,U$10&lt;=CRONOGRAMA!$G50),$C49/MAX(1,ROUNDUP((CRONOGRAMA!$G50-CRONOGRAMA!$F50+1)/7,0)),0))</f>
        <v/>
      </c>
      <c r="V49" s="306">
        <f>IF(OR(CRONOGRAMA!$F50="",CRONOGRAMA!$G50=""),0,IF(AND(V$10&gt;=CRONOGRAMA!$F50-6,V$10&lt;=CRONOGRAMA!$G50),$C49/MAX(1,ROUNDUP((CRONOGRAMA!$G50-CRONOGRAMA!$F50+1)/7,0)),0))</f>
        <v/>
      </c>
      <c r="W49" s="306">
        <f>IF(OR(CRONOGRAMA!$F50="",CRONOGRAMA!$G50=""),0,IF(AND(W$10&gt;=CRONOGRAMA!$F50-6,W$10&lt;=CRONOGRAMA!$G50),$C49/MAX(1,ROUNDUP((CRONOGRAMA!$G50-CRONOGRAMA!$F50+1)/7,0)),0))</f>
        <v/>
      </c>
      <c r="X49" s="306">
        <f>IF(OR(CRONOGRAMA!$F50="",CRONOGRAMA!$G50=""),0,IF(AND(X$10&gt;=CRONOGRAMA!$F50-6,X$10&lt;=CRONOGRAMA!$G50),$C49/MAX(1,ROUNDUP((CRONOGRAMA!$G50-CRONOGRAMA!$F50+1)/7,0)),0))</f>
        <v/>
      </c>
      <c r="Y49" s="306">
        <f>IF(OR(CRONOGRAMA!$F50="",CRONOGRAMA!$G50=""),0,IF(AND(Y$10&gt;=CRONOGRAMA!$F50-6,Y$10&lt;=CRONOGRAMA!$G50),$C49/MAX(1,ROUNDUP((CRONOGRAMA!$G50-CRONOGRAMA!$F50+1)/7,0)),0))</f>
        <v/>
      </c>
      <c r="Z49" s="306">
        <f>IF(OR(CRONOGRAMA!$F50="",CRONOGRAMA!$G50=""),0,IF(AND(Z$10&gt;=CRONOGRAMA!$F50-6,Z$10&lt;=CRONOGRAMA!$G50),$C49/MAX(1,ROUNDUP((CRONOGRAMA!$G50-CRONOGRAMA!$F50+1)/7,0)),0))</f>
        <v/>
      </c>
      <c r="AA49" s="306">
        <f>IF(OR(CRONOGRAMA!$F50="",CRONOGRAMA!$G50=""),0,IF(AND(AA$10&gt;=CRONOGRAMA!$F50-6,AA$10&lt;=CRONOGRAMA!$G50),$C49/MAX(1,ROUNDUP((CRONOGRAMA!$G50-CRONOGRAMA!$F50+1)/7,0)),0))</f>
        <v/>
      </c>
      <c r="AB49" s="306">
        <f>IF(OR(CRONOGRAMA!$F50="",CRONOGRAMA!$G50=""),0,IF(AND(AB$10&gt;=CRONOGRAMA!$F50-6,AB$10&lt;=CRONOGRAMA!$G50),$C49/MAX(1,ROUNDUP((CRONOGRAMA!$G50-CRONOGRAMA!$F50+1)/7,0)),0))</f>
        <v/>
      </c>
      <c r="AC49" s="306">
        <f>IF(OR(CRONOGRAMA!$F50="",CRONOGRAMA!$G50=""),0,IF(AND(AC$10&gt;=CRONOGRAMA!$F50-6,AC$10&lt;=CRONOGRAMA!$G50),$C49/MAX(1,ROUNDUP((CRONOGRAMA!$G50-CRONOGRAMA!$F50+1)/7,0)),0))</f>
        <v/>
      </c>
      <c r="AD49" s="306">
        <f>IF(OR(CRONOGRAMA!$F50="",CRONOGRAMA!$G50=""),0,IF(AND(AD$10&gt;=CRONOGRAMA!$F50-6,AD$10&lt;=CRONOGRAMA!$G50),$C49/MAX(1,ROUNDUP((CRONOGRAMA!$G50-CRONOGRAMA!$F50+1)/7,0)),0))</f>
        <v/>
      </c>
      <c r="AE49" s="218" t="n"/>
      <c r="AF49" s="218" t="n"/>
      <c r="AG49" s="218" t="n"/>
      <c r="AH49" s="218" t="n"/>
    </row>
    <row r="50" ht="15.75" customHeight="1" s="371">
      <c r="A50" s="169">
        <f>CRONOGRAMA!A51</f>
        <v/>
      </c>
      <c r="B50" s="66">
        <f>CRONOGRAMA!D51</f>
        <v/>
      </c>
      <c r="C50" s="44">
        <f>CRONOGRAMA!E51</f>
        <v/>
      </c>
      <c r="D50" s="306">
        <f>IF(OR(CRONOGRAMA!$F51="",CRONOGRAMA!$G51=""),0,IF(AND(D$10&gt;=CRONOGRAMA!$F51-6,D$10&lt;=CRONOGRAMA!$G51),$C50/MAX(1,ROUNDUP((CRONOGRAMA!$G51-CRONOGRAMA!$F51+1)/7,0)),0))</f>
        <v/>
      </c>
      <c r="E50" s="306">
        <f>IF(OR(CRONOGRAMA!$F51="",CRONOGRAMA!$G51=""),0,IF(AND(E$10&gt;=CRONOGRAMA!$F51-6,E$10&lt;=CRONOGRAMA!$G51),$C50/MAX(1,ROUNDUP((CRONOGRAMA!$G51-CRONOGRAMA!$F51+1)/7,0)),0))</f>
        <v/>
      </c>
      <c r="F50" s="306">
        <f>IF(OR(CRONOGRAMA!$F51="",CRONOGRAMA!$G51=""),0,IF(AND(F$10&gt;=CRONOGRAMA!$F51-6,F$10&lt;=CRONOGRAMA!$G51),$C50/MAX(1,ROUNDUP((CRONOGRAMA!$G51-CRONOGRAMA!$F51+1)/7,0)),0))</f>
        <v/>
      </c>
      <c r="G50" s="306">
        <f>IF(OR(CRONOGRAMA!$F51="",CRONOGRAMA!$G51=""),0,IF(AND(G$10&gt;=CRONOGRAMA!$F51-6,G$10&lt;=CRONOGRAMA!$G51),$C50/MAX(1,ROUNDUP((CRONOGRAMA!$G51-CRONOGRAMA!$F51+1)/7,0)),0))</f>
        <v/>
      </c>
      <c r="H50" s="306">
        <f>IF(OR(CRONOGRAMA!$F51="",CRONOGRAMA!$G51=""),0,IF(AND(H$10&gt;=CRONOGRAMA!$F51-6,H$10&lt;=CRONOGRAMA!$G51),$C50/MAX(1,ROUNDUP((CRONOGRAMA!$G51-CRONOGRAMA!$F51+1)/7,0)),0))</f>
        <v/>
      </c>
      <c r="I50" s="306">
        <f>IF(OR(CRONOGRAMA!$F51="",CRONOGRAMA!$G51=""),0,IF(AND(I$10&gt;=CRONOGRAMA!$F51-6,I$10&lt;=CRONOGRAMA!$G51),$C50/MAX(1,ROUNDUP((CRONOGRAMA!$G51-CRONOGRAMA!$F51+1)/7,0)),0))</f>
        <v/>
      </c>
      <c r="J50" s="306">
        <f>IF(OR(CRONOGRAMA!$F51="",CRONOGRAMA!$G51=""),0,IF(AND(J$10&gt;=CRONOGRAMA!$F51-6,J$10&lt;=CRONOGRAMA!$G51),$C50/MAX(1,ROUNDUP((CRONOGRAMA!$G51-CRONOGRAMA!$F51+1)/7,0)),0))</f>
        <v/>
      </c>
      <c r="K50" s="306">
        <f>IF(OR(CRONOGRAMA!$F51="",CRONOGRAMA!$G51=""),0,IF(AND(K$10&gt;=CRONOGRAMA!$F51-6,K$10&lt;=CRONOGRAMA!$G51),$C50/MAX(1,ROUNDUP((CRONOGRAMA!$G51-CRONOGRAMA!$F51+1)/7,0)),0))</f>
        <v/>
      </c>
      <c r="L50" s="306">
        <f>IF(OR(CRONOGRAMA!$F51="",CRONOGRAMA!$G51=""),0,IF(AND(L$10&gt;=CRONOGRAMA!$F51-6,L$10&lt;=CRONOGRAMA!$G51),$C50/MAX(1,ROUNDUP((CRONOGRAMA!$G51-CRONOGRAMA!$F51+1)/7,0)),0))</f>
        <v/>
      </c>
      <c r="M50" s="306">
        <f>IF(OR(CRONOGRAMA!$F51="",CRONOGRAMA!$G51=""),0,IF(AND(M$10&gt;=CRONOGRAMA!$F51-6,M$10&lt;=CRONOGRAMA!$G51),$C50/MAX(1,ROUNDUP((CRONOGRAMA!$G51-CRONOGRAMA!$F51+1)/7,0)),0))</f>
        <v/>
      </c>
      <c r="N50" s="306">
        <f>IF(OR(CRONOGRAMA!$F51="",CRONOGRAMA!$G51=""),0,IF(AND(N$10&gt;=CRONOGRAMA!$F51-6,N$10&lt;=CRONOGRAMA!$G51),$C50/MAX(1,ROUNDUP((CRONOGRAMA!$G51-CRONOGRAMA!$F51+1)/7,0)),0))</f>
        <v/>
      </c>
      <c r="O50" s="306">
        <f>IF(OR(CRONOGRAMA!$F51="",CRONOGRAMA!$G51=""),0,IF(AND(O$10&gt;=CRONOGRAMA!$F51-6,O$10&lt;=CRONOGRAMA!$G51),$C50/MAX(1,ROUNDUP((CRONOGRAMA!$G51-CRONOGRAMA!$F51+1)/7,0)),0))</f>
        <v/>
      </c>
      <c r="P50" s="306">
        <f>IF(OR(CRONOGRAMA!$F51="",CRONOGRAMA!$G51=""),0,IF(AND(P$10&gt;=CRONOGRAMA!$F51-6,P$10&lt;=CRONOGRAMA!$G51),$C50/MAX(1,ROUNDUP((CRONOGRAMA!$G51-CRONOGRAMA!$F51+1)/7,0)),0))</f>
        <v/>
      </c>
      <c r="Q50" s="306">
        <f>IF(OR(CRONOGRAMA!$F51="",CRONOGRAMA!$G51=""),0,IF(AND(Q$10&gt;=CRONOGRAMA!$F51-6,Q$10&lt;=CRONOGRAMA!$G51),$C50/MAX(1,ROUNDUP((CRONOGRAMA!$G51-CRONOGRAMA!$F51+1)/7,0)),0))</f>
        <v/>
      </c>
      <c r="R50" s="306">
        <f>IF(OR(CRONOGRAMA!$F51="",CRONOGRAMA!$G51=""),0,IF(AND(R$10&gt;=CRONOGRAMA!$F51-6,R$10&lt;=CRONOGRAMA!$G51),$C50/MAX(1,ROUNDUP((CRONOGRAMA!$G51-CRONOGRAMA!$F51+1)/7,0)),0))</f>
        <v/>
      </c>
      <c r="S50" s="306">
        <f>IF(OR(CRONOGRAMA!$F51="",CRONOGRAMA!$G51=""),0,IF(AND(S$10&gt;=CRONOGRAMA!$F51-6,S$10&lt;=CRONOGRAMA!$G51),$C50/MAX(1,ROUNDUP((CRONOGRAMA!$G51-CRONOGRAMA!$F51+1)/7,0)),0))</f>
        <v/>
      </c>
      <c r="T50" s="306">
        <f>IF(OR(CRONOGRAMA!$F51="",CRONOGRAMA!$G51=""),0,IF(AND(T$10&gt;=CRONOGRAMA!$F51-6,T$10&lt;=CRONOGRAMA!$G51),$C50/MAX(1,ROUNDUP((CRONOGRAMA!$G51-CRONOGRAMA!$F51+1)/7,0)),0))</f>
        <v/>
      </c>
      <c r="U50" s="306">
        <f>IF(OR(CRONOGRAMA!$F51="",CRONOGRAMA!$G51=""),0,IF(AND(U$10&gt;=CRONOGRAMA!$F51-6,U$10&lt;=CRONOGRAMA!$G51),$C50/MAX(1,ROUNDUP((CRONOGRAMA!$G51-CRONOGRAMA!$F51+1)/7,0)),0))</f>
        <v/>
      </c>
      <c r="V50" s="306">
        <f>IF(OR(CRONOGRAMA!$F51="",CRONOGRAMA!$G51=""),0,IF(AND(V$10&gt;=CRONOGRAMA!$F51-6,V$10&lt;=CRONOGRAMA!$G51),$C50/MAX(1,ROUNDUP((CRONOGRAMA!$G51-CRONOGRAMA!$F51+1)/7,0)),0))</f>
        <v/>
      </c>
      <c r="W50" s="306">
        <f>IF(OR(CRONOGRAMA!$F51="",CRONOGRAMA!$G51=""),0,IF(AND(W$10&gt;=CRONOGRAMA!$F51-6,W$10&lt;=CRONOGRAMA!$G51),$C50/MAX(1,ROUNDUP((CRONOGRAMA!$G51-CRONOGRAMA!$F51+1)/7,0)),0))</f>
        <v/>
      </c>
      <c r="X50" s="306">
        <f>IF(OR(CRONOGRAMA!$F51="",CRONOGRAMA!$G51=""),0,IF(AND(X$10&gt;=CRONOGRAMA!$F51-6,X$10&lt;=CRONOGRAMA!$G51),$C50/MAX(1,ROUNDUP((CRONOGRAMA!$G51-CRONOGRAMA!$F51+1)/7,0)),0))</f>
        <v/>
      </c>
      <c r="Y50" s="306">
        <f>IF(OR(CRONOGRAMA!$F51="",CRONOGRAMA!$G51=""),0,IF(AND(Y$10&gt;=CRONOGRAMA!$F51-6,Y$10&lt;=CRONOGRAMA!$G51),$C50/MAX(1,ROUNDUP((CRONOGRAMA!$G51-CRONOGRAMA!$F51+1)/7,0)),0))</f>
        <v/>
      </c>
      <c r="Z50" s="306">
        <f>IF(OR(CRONOGRAMA!$F51="",CRONOGRAMA!$G51=""),0,IF(AND(Z$10&gt;=CRONOGRAMA!$F51-6,Z$10&lt;=CRONOGRAMA!$G51),$C50/MAX(1,ROUNDUP((CRONOGRAMA!$G51-CRONOGRAMA!$F51+1)/7,0)),0))</f>
        <v/>
      </c>
      <c r="AA50" s="306">
        <f>IF(OR(CRONOGRAMA!$F51="",CRONOGRAMA!$G51=""),0,IF(AND(AA$10&gt;=CRONOGRAMA!$F51-6,AA$10&lt;=CRONOGRAMA!$G51),$C50/MAX(1,ROUNDUP((CRONOGRAMA!$G51-CRONOGRAMA!$F51+1)/7,0)),0))</f>
        <v/>
      </c>
      <c r="AB50" s="306">
        <f>IF(OR(CRONOGRAMA!$F51="",CRONOGRAMA!$G51=""),0,IF(AND(AB$10&gt;=CRONOGRAMA!$F51-6,AB$10&lt;=CRONOGRAMA!$G51),$C50/MAX(1,ROUNDUP((CRONOGRAMA!$G51-CRONOGRAMA!$F51+1)/7,0)),0))</f>
        <v/>
      </c>
      <c r="AC50" s="306">
        <f>IF(OR(CRONOGRAMA!$F51="",CRONOGRAMA!$G51=""),0,IF(AND(AC$10&gt;=CRONOGRAMA!$F51-6,AC$10&lt;=CRONOGRAMA!$G51),$C50/MAX(1,ROUNDUP((CRONOGRAMA!$G51-CRONOGRAMA!$F51+1)/7,0)),0))</f>
        <v/>
      </c>
      <c r="AD50" s="306">
        <f>IF(OR(CRONOGRAMA!$F51="",CRONOGRAMA!$G51=""),0,IF(AND(AD$10&gt;=CRONOGRAMA!$F51-6,AD$10&lt;=CRONOGRAMA!$G51),$C50/MAX(1,ROUNDUP((CRONOGRAMA!$G51-CRONOGRAMA!$F51+1)/7,0)),0))</f>
        <v/>
      </c>
      <c r="AE50" s="218" t="n"/>
      <c r="AF50" s="218" t="n"/>
      <c r="AG50" s="218" t="n"/>
      <c r="AH50" s="218" t="n"/>
    </row>
    <row r="51" ht="15.75" customHeight="1" s="371">
      <c r="A51" s="169">
        <f>CRONOGRAMA!A52</f>
        <v/>
      </c>
      <c r="B51" s="66">
        <f>CRONOGRAMA!D52</f>
        <v/>
      </c>
      <c r="C51" s="44">
        <f>CRONOGRAMA!E52</f>
        <v/>
      </c>
      <c r="D51" s="306">
        <f>IF(OR(CRONOGRAMA!$F52="",CRONOGRAMA!$G52=""),0,IF(AND(D$10&gt;=CRONOGRAMA!$F52-6,D$10&lt;=CRONOGRAMA!$G52),$C51/MAX(1,ROUNDUP((CRONOGRAMA!$G52-CRONOGRAMA!$F52+1)/7,0)),0))</f>
        <v/>
      </c>
      <c r="E51" s="306">
        <f>IF(OR(CRONOGRAMA!$F52="",CRONOGRAMA!$G52=""),0,IF(AND(E$10&gt;=CRONOGRAMA!$F52-6,E$10&lt;=CRONOGRAMA!$G52),$C51/MAX(1,ROUNDUP((CRONOGRAMA!$G52-CRONOGRAMA!$F52+1)/7,0)),0))</f>
        <v/>
      </c>
      <c r="F51" s="306">
        <f>IF(OR(CRONOGRAMA!$F52="",CRONOGRAMA!$G52=""),0,IF(AND(F$10&gt;=CRONOGRAMA!$F52-6,F$10&lt;=CRONOGRAMA!$G52),$C51/MAX(1,ROUNDUP((CRONOGRAMA!$G52-CRONOGRAMA!$F52+1)/7,0)),0))</f>
        <v/>
      </c>
      <c r="G51" s="306">
        <f>IF(OR(CRONOGRAMA!$F52="",CRONOGRAMA!$G52=""),0,IF(AND(G$10&gt;=CRONOGRAMA!$F52-6,G$10&lt;=CRONOGRAMA!$G52),$C51/MAX(1,ROUNDUP((CRONOGRAMA!$G52-CRONOGRAMA!$F52+1)/7,0)),0))</f>
        <v/>
      </c>
      <c r="H51" s="306">
        <f>IF(OR(CRONOGRAMA!$F52="",CRONOGRAMA!$G52=""),0,IF(AND(H$10&gt;=CRONOGRAMA!$F52-6,H$10&lt;=CRONOGRAMA!$G52),$C51/MAX(1,ROUNDUP((CRONOGRAMA!$G52-CRONOGRAMA!$F52+1)/7,0)),0))</f>
        <v/>
      </c>
      <c r="I51" s="306">
        <f>IF(OR(CRONOGRAMA!$F52="",CRONOGRAMA!$G52=""),0,IF(AND(I$10&gt;=CRONOGRAMA!$F52-6,I$10&lt;=CRONOGRAMA!$G52),$C51/MAX(1,ROUNDUP((CRONOGRAMA!$G52-CRONOGRAMA!$F52+1)/7,0)),0))</f>
        <v/>
      </c>
      <c r="J51" s="306">
        <f>IF(OR(CRONOGRAMA!$F52="",CRONOGRAMA!$G52=""),0,IF(AND(J$10&gt;=CRONOGRAMA!$F52-6,J$10&lt;=CRONOGRAMA!$G52),$C51/MAX(1,ROUNDUP((CRONOGRAMA!$G52-CRONOGRAMA!$F52+1)/7,0)),0))</f>
        <v/>
      </c>
      <c r="K51" s="306">
        <f>IF(OR(CRONOGRAMA!$F52="",CRONOGRAMA!$G52=""),0,IF(AND(K$10&gt;=CRONOGRAMA!$F52-6,K$10&lt;=CRONOGRAMA!$G52),$C51/MAX(1,ROUNDUP((CRONOGRAMA!$G52-CRONOGRAMA!$F52+1)/7,0)),0))</f>
        <v/>
      </c>
      <c r="L51" s="306">
        <f>IF(OR(CRONOGRAMA!$F52="",CRONOGRAMA!$G52=""),0,IF(AND(L$10&gt;=CRONOGRAMA!$F52-6,L$10&lt;=CRONOGRAMA!$G52),$C51/MAX(1,ROUNDUP((CRONOGRAMA!$G52-CRONOGRAMA!$F52+1)/7,0)),0))</f>
        <v/>
      </c>
      <c r="M51" s="306">
        <f>IF(OR(CRONOGRAMA!$F52="",CRONOGRAMA!$G52=""),0,IF(AND(M$10&gt;=CRONOGRAMA!$F52-6,M$10&lt;=CRONOGRAMA!$G52),$C51/MAX(1,ROUNDUP((CRONOGRAMA!$G52-CRONOGRAMA!$F52+1)/7,0)),0))</f>
        <v/>
      </c>
      <c r="N51" s="306">
        <f>IF(OR(CRONOGRAMA!$F52="",CRONOGRAMA!$G52=""),0,IF(AND(N$10&gt;=CRONOGRAMA!$F52-6,N$10&lt;=CRONOGRAMA!$G52),$C51/MAX(1,ROUNDUP((CRONOGRAMA!$G52-CRONOGRAMA!$F52+1)/7,0)),0))</f>
        <v/>
      </c>
      <c r="O51" s="306">
        <f>IF(OR(CRONOGRAMA!$F52="",CRONOGRAMA!$G52=""),0,IF(AND(O$10&gt;=CRONOGRAMA!$F52-6,O$10&lt;=CRONOGRAMA!$G52),$C51/MAX(1,ROUNDUP((CRONOGRAMA!$G52-CRONOGRAMA!$F52+1)/7,0)),0))</f>
        <v/>
      </c>
      <c r="P51" s="306">
        <f>IF(OR(CRONOGRAMA!$F52="",CRONOGRAMA!$G52=""),0,IF(AND(P$10&gt;=CRONOGRAMA!$F52-6,P$10&lt;=CRONOGRAMA!$G52),$C51/MAX(1,ROUNDUP((CRONOGRAMA!$G52-CRONOGRAMA!$F52+1)/7,0)),0))</f>
        <v/>
      </c>
      <c r="Q51" s="306">
        <f>IF(OR(CRONOGRAMA!$F52="",CRONOGRAMA!$G52=""),0,IF(AND(Q$10&gt;=CRONOGRAMA!$F52-6,Q$10&lt;=CRONOGRAMA!$G52),$C51/MAX(1,ROUNDUP((CRONOGRAMA!$G52-CRONOGRAMA!$F52+1)/7,0)),0))</f>
        <v/>
      </c>
      <c r="R51" s="306">
        <f>IF(OR(CRONOGRAMA!$F52="",CRONOGRAMA!$G52=""),0,IF(AND(R$10&gt;=CRONOGRAMA!$F52-6,R$10&lt;=CRONOGRAMA!$G52),$C51/MAX(1,ROUNDUP((CRONOGRAMA!$G52-CRONOGRAMA!$F52+1)/7,0)),0))</f>
        <v/>
      </c>
      <c r="S51" s="306">
        <f>IF(OR(CRONOGRAMA!$F52="",CRONOGRAMA!$G52=""),0,IF(AND(S$10&gt;=CRONOGRAMA!$F52-6,S$10&lt;=CRONOGRAMA!$G52),$C51/MAX(1,ROUNDUP((CRONOGRAMA!$G52-CRONOGRAMA!$F52+1)/7,0)),0))</f>
        <v/>
      </c>
      <c r="T51" s="306">
        <f>IF(OR(CRONOGRAMA!$F52="",CRONOGRAMA!$G52=""),0,IF(AND(T$10&gt;=CRONOGRAMA!$F52-6,T$10&lt;=CRONOGRAMA!$G52),$C51/MAX(1,ROUNDUP((CRONOGRAMA!$G52-CRONOGRAMA!$F52+1)/7,0)),0))</f>
        <v/>
      </c>
      <c r="U51" s="306">
        <f>IF(OR(CRONOGRAMA!$F52="",CRONOGRAMA!$G52=""),0,IF(AND(U$10&gt;=CRONOGRAMA!$F52-6,U$10&lt;=CRONOGRAMA!$G52),$C51/MAX(1,ROUNDUP((CRONOGRAMA!$G52-CRONOGRAMA!$F52+1)/7,0)),0))</f>
        <v/>
      </c>
      <c r="V51" s="306">
        <f>IF(OR(CRONOGRAMA!$F52="",CRONOGRAMA!$G52=""),0,IF(AND(V$10&gt;=CRONOGRAMA!$F52-6,V$10&lt;=CRONOGRAMA!$G52),$C51/MAX(1,ROUNDUP((CRONOGRAMA!$G52-CRONOGRAMA!$F52+1)/7,0)),0))</f>
        <v/>
      </c>
      <c r="W51" s="306">
        <f>IF(OR(CRONOGRAMA!$F52="",CRONOGRAMA!$G52=""),0,IF(AND(W$10&gt;=CRONOGRAMA!$F52-6,W$10&lt;=CRONOGRAMA!$G52),$C51/MAX(1,ROUNDUP((CRONOGRAMA!$G52-CRONOGRAMA!$F52+1)/7,0)),0))</f>
        <v/>
      </c>
      <c r="X51" s="306">
        <f>IF(OR(CRONOGRAMA!$F52="",CRONOGRAMA!$G52=""),0,IF(AND(X$10&gt;=CRONOGRAMA!$F52-6,X$10&lt;=CRONOGRAMA!$G52),$C51/MAX(1,ROUNDUP((CRONOGRAMA!$G52-CRONOGRAMA!$F52+1)/7,0)),0))</f>
        <v/>
      </c>
      <c r="Y51" s="306">
        <f>IF(OR(CRONOGRAMA!$F52="",CRONOGRAMA!$G52=""),0,IF(AND(Y$10&gt;=CRONOGRAMA!$F52-6,Y$10&lt;=CRONOGRAMA!$G52),$C51/MAX(1,ROUNDUP((CRONOGRAMA!$G52-CRONOGRAMA!$F52+1)/7,0)),0))</f>
        <v/>
      </c>
      <c r="Z51" s="306">
        <f>IF(OR(CRONOGRAMA!$F52="",CRONOGRAMA!$G52=""),0,IF(AND(Z$10&gt;=CRONOGRAMA!$F52-6,Z$10&lt;=CRONOGRAMA!$G52),$C51/MAX(1,ROUNDUP((CRONOGRAMA!$G52-CRONOGRAMA!$F52+1)/7,0)),0))</f>
        <v/>
      </c>
      <c r="AA51" s="306">
        <f>IF(OR(CRONOGRAMA!$F52="",CRONOGRAMA!$G52=""),0,IF(AND(AA$10&gt;=CRONOGRAMA!$F52-6,AA$10&lt;=CRONOGRAMA!$G52),$C51/MAX(1,ROUNDUP((CRONOGRAMA!$G52-CRONOGRAMA!$F52+1)/7,0)),0))</f>
        <v/>
      </c>
      <c r="AB51" s="306">
        <f>IF(OR(CRONOGRAMA!$F52="",CRONOGRAMA!$G52=""),0,IF(AND(AB$10&gt;=CRONOGRAMA!$F52-6,AB$10&lt;=CRONOGRAMA!$G52),$C51/MAX(1,ROUNDUP((CRONOGRAMA!$G52-CRONOGRAMA!$F52+1)/7,0)),0))</f>
        <v/>
      </c>
      <c r="AC51" s="306">
        <f>IF(OR(CRONOGRAMA!$F52="",CRONOGRAMA!$G52=""),0,IF(AND(AC$10&gt;=CRONOGRAMA!$F52-6,AC$10&lt;=CRONOGRAMA!$G52),$C51/MAX(1,ROUNDUP((CRONOGRAMA!$G52-CRONOGRAMA!$F52+1)/7,0)),0))</f>
        <v/>
      </c>
      <c r="AD51" s="306">
        <f>IF(OR(CRONOGRAMA!$F52="",CRONOGRAMA!$G52=""),0,IF(AND(AD$10&gt;=CRONOGRAMA!$F52-6,AD$10&lt;=CRONOGRAMA!$G52),$C51/MAX(1,ROUNDUP((CRONOGRAMA!$G52-CRONOGRAMA!$F52+1)/7,0)),0))</f>
        <v/>
      </c>
      <c r="AE51" s="218" t="n"/>
      <c r="AF51" s="218" t="n"/>
      <c r="AG51" s="218" t="n"/>
      <c r="AH51" s="218" t="n"/>
    </row>
    <row r="52" ht="15.75" customHeight="1" s="371">
      <c r="A52" s="169">
        <f>CRONOGRAMA!A53</f>
        <v/>
      </c>
      <c r="B52" s="66">
        <f>CRONOGRAMA!D53</f>
        <v/>
      </c>
      <c r="C52" s="44">
        <f>CRONOGRAMA!E53</f>
        <v/>
      </c>
      <c r="D52" s="306">
        <f>IF(OR(CRONOGRAMA!$F53="",CRONOGRAMA!$G53=""),0,IF(AND(D$10&gt;=CRONOGRAMA!$F53-6,D$10&lt;=CRONOGRAMA!$G53),$C52/MAX(1,ROUNDUP((CRONOGRAMA!$G53-CRONOGRAMA!$F53+1)/7,0)),0))</f>
        <v/>
      </c>
      <c r="E52" s="306">
        <f>IF(OR(CRONOGRAMA!$F53="",CRONOGRAMA!$G53=""),0,IF(AND(E$10&gt;=CRONOGRAMA!$F53-6,E$10&lt;=CRONOGRAMA!$G53),$C52/MAX(1,ROUNDUP((CRONOGRAMA!$G53-CRONOGRAMA!$F53+1)/7,0)),0))</f>
        <v/>
      </c>
      <c r="F52" s="306">
        <f>IF(OR(CRONOGRAMA!$F53="",CRONOGRAMA!$G53=""),0,IF(AND(F$10&gt;=CRONOGRAMA!$F53-6,F$10&lt;=CRONOGRAMA!$G53),$C52/MAX(1,ROUNDUP((CRONOGRAMA!$G53-CRONOGRAMA!$F53+1)/7,0)),0))</f>
        <v/>
      </c>
      <c r="G52" s="306">
        <f>IF(OR(CRONOGRAMA!$F53="",CRONOGRAMA!$G53=""),0,IF(AND(G$10&gt;=CRONOGRAMA!$F53-6,G$10&lt;=CRONOGRAMA!$G53),$C52/MAX(1,ROUNDUP((CRONOGRAMA!$G53-CRONOGRAMA!$F53+1)/7,0)),0))</f>
        <v/>
      </c>
      <c r="H52" s="306">
        <f>IF(OR(CRONOGRAMA!$F53="",CRONOGRAMA!$G53=""),0,IF(AND(H$10&gt;=CRONOGRAMA!$F53-6,H$10&lt;=CRONOGRAMA!$G53),$C52/MAX(1,ROUNDUP((CRONOGRAMA!$G53-CRONOGRAMA!$F53+1)/7,0)),0))</f>
        <v/>
      </c>
      <c r="I52" s="306">
        <f>IF(OR(CRONOGRAMA!$F53="",CRONOGRAMA!$G53=""),0,IF(AND(I$10&gt;=CRONOGRAMA!$F53-6,I$10&lt;=CRONOGRAMA!$G53),$C52/MAX(1,ROUNDUP((CRONOGRAMA!$G53-CRONOGRAMA!$F53+1)/7,0)),0))</f>
        <v/>
      </c>
      <c r="J52" s="306">
        <f>IF(OR(CRONOGRAMA!$F53="",CRONOGRAMA!$G53=""),0,IF(AND(J$10&gt;=CRONOGRAMA!$F53-6,J$10&lt;=CRONOGRAMA!$G53),$C52/MAX(1,ROUNDUP((CRONOGRAMA!$G53-CRONOGRAMA!$F53+1)/7,0)),0))</f>
        <v/>
      </c>
      <c r="K52" s="306">
        <f>IF(OR(CRONOGRAMA!$F53="",CRONOGRAMA!$G53=""),0,IF(AND(K$10&gt;=CRONOGRAMA!$F53-6,K$10&lt;=CRONOGRAMA!$G53),$C52/MAX(1,ROUNDUP((CRONOGRAMA!$G53-CRONOGRAMA!$F53+1)/7,0)),0))</f>
        <v/>
      </c>
      <c r="L52" s="306">
        <f>IF(OR(CRONOGRAMA!$F53="",CRONOGRAMA!$G53=""),0,IF(AND(L$10&gt;=CRONOGRAMA!$F53-6,L$10&lt;=CRONOGRAMA!$G53),$C52/MAX(1,ROUNDUP((CRONOGRAMA!$G53-CRONOGRAMA!$F53+1)/7,0)),0))</f>
        <v/>
      </c>
      <c r="M52" s="306">
        <f>IF(OR(CRONOGRAMA!$F53="",CRONOGRAMA!$G53=""),0,IF(AND(M$10&gt;=CRONOGRAMA!$F53-6,M$10&lt;=CRONOGRAMA!$G53),$C52/MAX(1,ROUNDUP((CRONOGRAMA!$G53-CRONOGRAMA!$F53+1)/7,0)),0))</f>
        <v/>
      </c>
      <c r="N52" s="306">
        <f>IF(OR(CRONOGRAMA!$F53="",CRONOGRAMA!$G53=""),0,IF(AND(N$10&gt;=CRONOGRAMA!$F53-6,N$10&lt;=CRONOGRAMA!$G53),$C52/MAX(1,ROUNDUP((CRONOGRAMA!$G53-CRONOGRAMA!$F53+1)/7,0)),0))</f>
        <v/>
      </c>
      <c r="O52" s="306">
        <f>IF(OR(CRONOGRAMA!$F53="",CRONOGRAMA!$G53=""),0,IF(AND(O$10&gt;=CRONOGRAMA!$F53-6,O$10&lt;=CRONOGRAMA!$G53),$C52/MAX(1,ROUNDUP((CRONOGRAMA!$G53-CRONOGRAMA!$F53+1)/7,0)),0))</f>
        <v/>
      </c>
      <c r="P52" s="306">
        <f>IF(OR(CRONOGRAMA!$F53="",CRONOGRAMA!$G53=""),0,IF(AND(P$10&gt;=CRONOGRAMA!$F53-6,P$10&lt;=CRONOGRAMA!$G53),$C52/MAX(1,ROUNDUP((CRONOGRAMA!$G53-CRONOGRAMA!$F53+1)/7,0)),0))</f>
        <v/>
      </c>
      <c r="Q52" s="306">
        <f>IF(OR(CRONOGRAMA!$F53="",CRONOGRAMA!$G53=""),0,IF(AND(Q$10&gt;=CRONOGRAMA!$F53-6,Q$10&lt;=CRONOGRAMA!$G53),$C52/MAX(1,ROUNDUP((CRONOGRAMA!$G53-CRONOGRAMA!$F53+1)/7,0)),0))</f>
        <v/>
      </c>
      <c r="R52" s="306">
        <f>IF(OR(CRONOGRAMA!$F53="",CRONOGRAMA!$G53=""),0,IF(AND(R$10&gt;=CRONOGRAMA!$F53-6,R$10&lt;=CRONOGRAMA!$G53),$C52/MAX(1,ROUNDUP((CRONOGRAMA!$G53-CRONOGRAMA!$F53+1)/7,0)),0))</f>
        <v/>
      </c>
      <c r="S52" s="306">
        <f>IF(OR(CRONOGRAMA!$F53="",CRONOGRAMA!$G53=""),0,IF(AND(S$10&gt;=CRONOGRAMA!$F53-6,S$10&lt;=CRONOGRAMA!$G53),$C52/MAX(1,ROUNDUP((CRONOGRAMA!$G53-CRONOGRAMA!$F53+1)/7,0)),0))</f>
        <v/>
      </c>
      <c r="T52" s="306">
        <f>IF(OR(CRONOGRAMA!$F53="",CRONOGRAMA!$G53=""),0,IF(AND(T$10&gt;=CRONOGRAMA!$F53-6,T$10&lt;=CRONOGRAMA!$G53),$C52/MAX(1,ROUNDUP((CRONOGRAMA!$G53-CRONOGRAMA!$F53+1)/7,0)),0))</f>
        <v/>
      </c>
      <c r="U52" s="306">
        <f>IF(OR(CRONOGRAMA!$F53="",CRONOGRAMA!$G53=""),0,IF(AND(U$10&gt;=CRONOGRAMA!$F53-6,U$10&lt;=CRONOGRAMA!$G53),$C52/MAX(1,ROUNDUP((CRONOGRAMA!$G53-CRONOGRAMA!$F53+1)/7,0)),0))</f>
        <v/>
      </c>
      <c r="V52" s="306">
        <f>IF(OR(CRONOGRAMA!$F53="",CRONOGRAMA!$G53=""),0,IF(AND(V$10&gt;=CRONOGRAMA!$F53-6,V$10&lt;=CRONOGRAMA!$G53),$C52/MAX(1,ROUNDUP((CRONOGRAMA!$G53-CRONOGRAMA!$F53+1)/7,0)),0))</f>
        <v/>
      </c>
      <c r="W52" s="306">
        <f>IF(OR(CRONOGRAMA!$F53="",CRONOGRAMA!$G53=""),0,IF(AND(W$10&gt;=CRONOGRAMA!$F53-6,W$10&lt;=CRONOGRAMA!$G53),$C52/MAX(1,ROUNDUP((CRONOGRAMA!$G53-CRONOGRAMA!$F53+1)/7,0)),0))</f>
        <v/>
      </c>
      <c r="X52" s="306">
        <f>IF(OR(CRONOGRAMA!$F53="",CRONOGRAMA!$G53=""),0,IF(AND(X$10&gt;=CRONOGRAMA!$F53-6,X$10&lt;=CRONOGRAMA!$G53),$C52/MAX(1,ROUNDUP((CRONOGRAMA!$G53-CRONOGRAMA!$F53+1)/7,0)),0))</f>
        <v/>
      </c>
      <c r="Y52" s="306">
        <f>IF(OR(CRONOGRAMA!$F53="",CRONOGRAMA!$G53=""),0,IF(AND(Y$10&gt;=CRONOGRAMA!$F53-6,Y$10&lt;=CRONOGRAMA!$G53),$C52/MAX(1,ROUNDUP((CRONOGRAMA!$G53-CRONOGRAMA!$F53+1)/7,0)),0))</f>
        <v/>
      </c>
      <c r="Z52" s="306">
        <f>IF(OR(CRONOGRAMA!$F53="",CRONOGRAMA!$G53=""),0,IF(AND(Z$10&gt;=CRONOGRAMA!$F53-6,Z$10&lt;=CRONOGRAMA!$G53),$C52/MAX(1,ROUNDUP((CRONOGRAMA!$G53-CRONOGRAMA!$F53+1)/7,0)),0))</f>
        <v/>
      </c>
      <c r="AA52" s="306">
        <f>IF(OR(CRONOGRAMA!$F53="",CRONOGRAMA!$G53=""),0,IF(AND(AA$10&gt;=CRONOGRAMA!$F53-6,AA$10&lt;=CRONOGRAMA!$G53),$C52/MAX(1,ROUNDUP((CRONOGRAMA!$G53-CRONOGRAMA!$F53+1)/7,0)),0))</f>
        <v/>
      </c>
      <c r="AB52" s="306">
        <f>IF(OR(CRONOGRAMA!$F53="",CRONOGRAMA!$G53=""),0,IF(AND(AB$10&gt;=CRONOGRAMA!$F53-6,AB$10&lt;=CRONOGRAMA!$G53),$C52/MAX(1,ROUNDUP((CRONOGRAMA!$G53-CRONOGRAMA!$F53+1)/7,0)),0))</f>
        <v/>
      </c>
      <c r="AC52" s="306">
        <f>IF(OR(CRONOGRAMA!$F53="",CRONOGRAMA!$G53=""),0,IF(AND(AC$10&gt;=CRONOGRAMA!$F53-6,AC$10&lt;=CRONOGRAMA!$G53),$C52/MAX(1,ROUNDUP((CRONOGRAMA!$G53-CRONOGRAMA!$F53+1)/7,0)),0))</f>
        <v/>
      </c>
      <c r="AD52" s="306">
        <f>IF(OR(CRONOGRAMA!$F53="",CRONOGRAMA!$G53=""),0,IF(AND(AD$10&gt;=CRONOGRAMA!$F53-6,AD$10&lt;=CRONOGRAMA!$G53),$C52/MAX(1,ROUNDUP((CRONOGRAMA!$G53-CRONOGRAMA!$F53+1)/7,0)),0))</f>
        <v/>
      </c>
      <c r="AE52" s="218" t="n"/>
      <c r="AF52" s="218" t="n"/>
      <c r="AG52" s="218" t="n"/>
      <c r="AH52" s="218" t="n"/>
    </row>
    <row r="53" ht="15.75" customHeight="1" s="371">
      <c r="A53" s="169">
        <f>CRONOGRAMA!A54</f>
        <v/>
      </c>
      <c r="B53" s="66">
        <f>CRONOGRAMA!D54</f>
        <v/>
      </c>
      <c r="C53" s="44">
        <f>CRONOGRAMA!E54</f>
        <v/>
      </c>
      <c r="D53" s="306">
        <f>IF(OR(CRONOGRAMA!$F54="",CRONOGRAMA!$G54=""),0,IF(AND(D$10&gt;=CRONOGRAMA!$F54-6,D$10&lt;=CRONOGRAMA!$G54),$C53/MAX(1,ROUNDUP((CRONOGRAMA!$G54-CRONOGRAMA!$F54+1)/7,0)),0))</f>
        <v/>
      </c>
      <c r="E53" s="306">
        <f>IF(OR(CRONOGRAMA!$F54="",CRONOGRAMA!$G54=""),0,IF(AND(E$10&gt;=CRONOGRAMA!$F54-6,E$10&lt;=CRONOGRAMA!$G54),$C53/MAX(1,ROUNDUP((CRONOGRAMA!$G54-CRONOGRAMA!$F54+1)/7,0)),0))</f>
        <v/>
      </c>
      <c r="F53" s="306">
        <f>IF(OR(CRONOGRAMA!$F54="",CRONOGRAMA!$G54=""),0,IF(AND(F$10&gt;=CRONOGRAMA!$F54-6,F$10&lt;=CRONOGRAMA!$G54),$C53/MAX(1,ROUNDUP((CRONOGRAMA!$G54-CRONOGRAMA!$F54+1)/7,0)),0))</f>
        <v/>
      </c>
      <c r="G53" s="306">
        <f>IF(OR(CRONOGRAMA!$F54="",CRONOGRAMA!$G54=""),0,IF(AND(G$10&gt;=CRONOGRAMA!$F54-6,G$10&lt;=CRONOGRAMA!$G54),$C53/MAX(1,ROUNDUP((CRONOGRAMA!$G54-CRONOGRAMA!$F54+1)/7,0)),0))</f>
        <v/>
      </c>
      <c r="H53" s="306">
        <f>IF(OR(CRONOGRAMA!$F54="",CRONOGRAMA!$G54=""),0,IF(AND(H$10&gt;=CRONOGRAMA!$F54-6,H$10&lt;=CRONOGRAMA!$G54),$C53/MAX(1,ROUNDUP((CRONOGRAMA!$G54-CRONOGRAMA!$F54+1)/7,0)),0))</f>
        <v/>
      </c>
      <c r="I53" s="306">
        <f>IF(OR(CRONOGRAMA!$F54="",CRONOGRAMA!$G54=""),0,IF(AND(I$10&gt;=CRONOGRAMA!$F54-6,I$10&lt;=CRONOGRAMA!$G54),$C53/MAX(1,ROUNDUP((CRONOGRAMA!$G54-CRONOGRAMA!$F54+1)/7,0)),0))</f>
        <v/>
      </c>
      <c r="J53" s="306">
        <f>IF(OR(CRONOGRAMA!$F54="",CRONOGRAMA!$G54=""),0,IF(AND(J$10&gt;=CRONOGRAMA!$F54-6,J$10&lt;=CRONOGRAMA!$G54),$C53/MAX(1,ROUNDUP((CRONOGRAMA!$G54-CRONOGRAMA!$F54+1)/7,0)),0))</f>
        <v/>
      </c>
      <c r="K53" s="306">
        <f>IF(OR(CRONOGRAMA!$F54="",CRONOGRAMA!$G54=""),0,IF(AND(K$10&gt;=CRONOGRAMA!$F54-6,K$10&lt;=CRONOGRAMA!$G54),$C53/MAX(1,ROUNDUP((CRONOGRAMA!$G54-CRONOGRAMA!$F54+1)/7,0)),0))</f>
        <v/>
      </c>
      <c r="L53" s="306">
        <f>IF(OR(CRONOGRAMA!$F54="",CRONOGRAMA!$G54=""),0,IF(AND(L$10&gt;=CRONOGRAMA!$F54-6,L$10&lt;=CRONOGRAMA!$G54),$C53/MAX(1,ROUNDUP((CRONOGRAMA!$G54-CRONOGRAMA!$F54+1)/7,0)),0))</f>
        <v/>
      </c>
      <c r="M53" s="306">
        <f>IF(OR(CRONOGRAMA!$F54="",CRONOGRAMA!$G54=""),0,IF(AND(M$10&gt;=CRONOGRAMA!$F54-6,M$10&lt;=CRONOGRAMA!$G54),$C53/MAX(1,ROUNDUP((CRONOGRAMA!$G54-CRONOGRAMA!$F54+1)/7,0)),0))</f>
        <v/>
      </c>
      <c r="N53" s="306">
        <f>IF(OR(CRONOGRAMA!$F54="",CRONOGRAMA!$G54=""),0,IF(AND(N$10&gt;=CRONOGRAMA!$F54-6,N$10&lt;=CRONOGRAMA!$G54),$C53/MAX(1,ROUNDUP((CRONOGRAMA!$G54-CRONOGRAMA!$F54+1)/7,0)),0))</f>
        <v/>
      </c>
      <c r="O53" s="306">
        <f>IF(OR(CRONOGRAMA!$F54="",CRONOGRAMA!$G54=""),0,IF(AND(O$10&gt;=CRONOGRAMA!$F54-6,O$10&lt;=CRONOGRAMA!$G54),$C53/MAX(1,ROUNDUP((CRONOGRAMA!$G54-CRONOGRAMA!$F54+1)/7,0)),0))</f>
        <v/>
      </c>
      <c r="P53" s="306">
        <f>IF(OR(CRONOGRAMA!$F54="",CRONOGRAMA!$G54=""),0,IF(AND(P$10&gt;=CRONOGRAMA!$F54-6,P$10&lt;=CRONOGRAMA!$G54),$C53/MAX(1,ROUNDUP((CRONOGRAMA!$G54-CRONOGRAMA!$F54+1)/7,0)),0))</f>
        <v/>
      </c>
      <c r="Q53" s="306">
        <f>IF(OR(CRONOGRAMA!$F54="",CRONOGRAMA!$G54=""),0,IF(AND(Q$10&gt;=CRONOGRAMA!$F54-6,Q$10&lt;=CRONOGRAMA!$G54),$C53/MAX(1,ROUNDUP((CRONOGRAMA!$G54-CRONOGRAMA!$F54+1)/7,0)),0))</f>
        <v/>
      </c>
      <c r="R53" s="306">
        <f>IF(OR(CRONOGRAMA!$F54="",CRONOGRAMA!$G54=""),0,IF(AND(R$10&gt;=CRONOGRAMA!$F54-6,R$10&lt;=CRONOGRAMA!$G54),$C53/MAX(1,ROUNDUP((CRONOGRAMA!$G54-CRONOGRAMA!$F54+1)/7,0)),0))</f>
        <v/>
      </c>
      <c r="S53" s="306">
        <f>IF(OR(CRONOGRAMA!$F54="",CRONOGRAMA!$G54=""),0,IF(AND(S$10&gt;=CRONOGRAMA!$F54-6,S$10&lt;=CRONOGRAMA!$G54),$C53/MAX(1,ROUNDUP((CRONOGRAMA!$G54-CRONOGRAMA!$F54+1)/7,0)),0))</f>
        <v/>
      </c>
      <c r="T53" s="306">
        <f>IF(OR(CRONOGRAMA!$F54="",CRONOGRAMA!$G54=""),0,IF(AND(T$10&gt;=CRONOGRAMA!$F54-6,T$10&lt;=CRONOGRAMA!$G54),$C53/MAX(1,ROUNDUP((CRONOGRAMA!$G54-CRONOGRAMA!$F54+1)/7,0)),0))</f>
        <v/>
      </c>
      <c r="U53" s="306">
        <f>IF(OR(CRONOGRAMA!$F54="",CRONOGRAMA!$G54=""),0,IF(AND(U$10&gt;=CRONOGRAMA!$F54-6,U$10&lt;=CRONOGRAMA!$G54),$C53/MAX(1,ROUNDUP((CRONOGRAMA!$G54-CRONOGRAMA!$F54+1)/7,0)),0))</f>
        <v/>
      </c>
      <c r="V53" s="306">
        <f>IF(OR(CRONOGRAMA!$F54="",CRONOGRAMA!$G54=""),0,IF(AND(V$10&gt;=CRONOGRAMA!$F54-6,V$10&lt;=CRONOGRAMA!$G54),$C53/MAX(1,ROUNDUP((CRONOGRAMA!$G54-CRONOGRAMA!$F54+1)/7,0)),0))</f>
        <v/>
      </c>
      <c r="W53" s="306">
        <f>IF(OR(CRONOGRAMA!$F54="",CRONOGRAMA!$G54=""),0,IF(AND(W$10&gt;=CRONOGRAMA!$F54-6,W$10&lt;=CRONOGRAMA!$G54),$C53/MAX(1,ROUNDUP((CRONOGRAMA!$G54-CRONOGRAMA!$F54+1)/7,0)),0))</f>
        <v/>
      </c>
      <c r="X53" s="306">
        <f>IF(OR(CRONOGRAMA!$F54="",CRONOGRAMA!$G54=""),0,IF(AND(X$10&gt;=CRONOGRAMA!$F54-6,X$10&lt;=CRONOGRAMA!$G54),$C53/MAX(1,ROUNDUP((CRONOGRAMA!$G54-CRONOGRAMA!$F54+1)/7,0)),0))</f>
        <v/>
      </c>
      <c r="Y53" s="306">
        <f>IF(OR(CRONOGRAMA!$F54="",CRONOGRAMA!$G54=""),0,IF(AND(Y$10&gt;=CRONOGRAMA!$F54-6,Y$10&lt;=CRONOGRAMA!$G54),$C53/MAX(1,ROUNDUP((CRONOGRAMA!$G54-CRONOGRAMA!$F54+1)/7,0)),0))</f>
        <v/>
      </c>
      <c r="Z53" s="306">
        <f>IF(OR(CRONOGRAMA!$F54="",CRONOGRAMA!$G54=""),0,IF(AND(Z$10&gt;=CRONOGRAMA!$F54-6,Z$10&lt;=CRONOGRAMA!$G54),$C53/MAX(1,ROUNDUP((CRONOGRAMA!$G54-CRONOGRAMA!$F54+1)/7,0)),0))</f>
        <v/>
      </c>
      <c r="AA53" s="306">
        <f>IF(OR(CRONOGRAMA!$F54="",CRONOGRAMA!$G54=""),0,IF(AND(AA$10&gt;=CRONOGRAMA!$F54-6,AA$10&lt;=CRONOGRAMA!$G54),$C53/MAX(1,ROUNDUP((CRONOGRAMA!$G54-CRONOGRAMA!$F54+1)/7,0)),0))</f>
        <v/>
      </c>
      <c r="AB53" s="306">
        <f>IF(OR(CRONOGRAMA!$F54="",CRONOGRAMA!$G54=""),0,IF(AND(AB$10&gt;=CRONOGRAMA!$F54-6,AB$10&lt;=CRONOGRAMA!$G54),$C53/MAX(1,ROUNDUP((CRONOGRAMA!$G54-CRONOGRAMA!$F54+1)/7,0)),0))</f>
        <v/>
      </c>
      <c r="AC53" s="306">
        <f>IF(OR(CRONOGRAMA!$F54="",CRONOGRAMA!$G54=""),0,IF(AND(AC$10&gt;=CRONOGRAMA!$F54-6,AC$10&lt;=CRONOGRAMA!$G54),$C53/MAX(1,ROUNDUP((CRONOGRAMA!$G54-CRONOGRAMA!$F54+1)/7,0)),0))</f>
        <v/>
      </c>
      <c r="AD53" s="306">
        <f>IF(OR(CRONOGRAMA!$F54="",CRONOGRAMA!$G54=""),0,IF(AND(AD$10&gt;=CRONOGRAMA!$F54-6,AD$10&lt;=CRONOGRAMA!$G54),$C53/MAX(1,ROUNDUP((CRONOGRAMA!$G54-CRONOGRAMA!$F54+1)/7,0)),0))</f>
        <v/>
      </c>
      <c r="AE53" s="218" t="n"/>
      <c r="AF53" s="218" t="n"/>
      <c r="AG53" s="218" t="n"/>
      <c r="AH53" s="218" t="n"/>
    </row>
    <row r="54" ht="15.75" customHeight="1" s="371">
      <c r="A54" s="169">
        <f>CRONOGRAMA!A55</f>
        <v/>
      </c>
      <c r="B54" s="66">
        <f>CRONOGRAMA!D55</f>
        <v/>
      </c>
      <c r="C54" s="44">
        <f>CRONOGRAMA!E55</f>
        <v/>
      </c>
      <c r="D54" s="306">
        <f>IF(OR(CRONOGRAMA!$F55="",CRONOGRAMA!$G55=""),0,IF(AND(D$10&gt;=CRONOGRAMA!$F55-6,D$10&lt;=CRONOGRAMA!$G55),$C54/MAX(1,ROUNDUP((CRONOGRAMA!$G55-CRONOGRAMA!$F55+1)/7,0)),0))</f>
        <v/>
      </c>
      <c r="E54" s="306">
        <f>IF(OR(CRONOGRAMA!$F55="",CRONOGRAMA!$G55=""),0,IF(AND(E$10&gt;=CRONOGRAMA!$F55-6,E$10&lt;=CRONOGRAMA!$G55),$C54/MAX(1,ROUNDUP((CRONOGRAMA!$G55-CRONOGRAMA!$F55+1)/7,0)),0))</f>
        <v/>
      </c>
      <c r="F54" s="306">
        <f>IF(OR(CRONOGRAMA!$F55="",CRONOGRAMA!$G55=""),0,IF(AND(F$10&gt;=CRONOGRAMA!$F55-6,F$10&lt;=CRONOGRAMA!$G55),$C54/MAX(1,ROUNDUP((CRONOGRAMA!$G55-CRONOGRAMA!$F55+1)/7,0)),0))</f>
        <v/>
      </c>
      <c r="G54" s="306">
        <f>IF(OR(CRONOGRAMA!$F55="",CRONOGRAMA!$G55=""),0,IF(AND(G$10&gt;=CRONOGRAMA!$F55-6,G$10&lt;=CRONOGRAMA!$G55),$C54/MAX(1,ROUNDUP((CRONOGRAMA!$G55-CRONOGRAMA!$F55+1)/7,0)),0))</f>
        <v/>
      </c>
      <c r="H54" s="306">
        <f>IF(OR(CRONOGRAMA!$F55="",CRONOGRAMA!$G55=""),0,IF(AND(H$10&gt;=CRONOGRAMA!$F55-6,H$10&lt;=CRONOGRAMA!$G55),$C54/MAX(1,ROUNDUP((CRONOGRAMA!$G55-CRONOGRAMA!$F55+1)/7,0)),0))</f>
        <v/>
      </c>
      <c r="I54" s="306">
        <f>IF(OR(CRONOGRAMA!$F55="",CRONOGRAMA!$G55=""),0,IF(AND(I$10&gt;=CRONOGRAMA!$F55-6,I$10&lt;=CRONOGRAMA!$G55),$C54/MAX(1,ROUNDUP((CRONOGRAMA!$G55-CRONOGRAMA!$F55+1)/7,0)),0))</f>
        <v/>
      </c>
      <c r="J54" s="306">
        <f>IF(OR(CRONOGRAMA!$F55="",CRONOGRAMA!$G55=""),0,IF(AND(J$10&gt;=CRONOGRAMA!$F55-6,J$10&lt;=CRONOGRAMA!$G55),$C54/MAX(1,ROUNDUP((CRONOGRAMA!$G55-CRONOGRAMA!$F55+1)/7,0)),0))</f>
        <v/>
      </c>
      <c r="K54" s="306">
        <f>IF(OR(CRONOGRAMA!$F55="",CRONOGRAMA!$G55=""),0,IF(AND(K$10&gt;=CRONOGRAMA!$F55-6,K$10&lt;=CRONOGRAMA!$G55),$C54/MAX(1,ROUNDUP((CRONOGRAMA!$G55-CRONOGRAMA!$F55+1)/7,0)),0))</f>
        <v/>
      </c>
      <c r="L54" s="306">
        <f>IF(OR(CRONOGRAMA!$F55="",CRONOGRAMA!$G55=""),0,IF(AND(L$10&gt;=CRONOGRAMA!$F55-6,L$10&lt;=CRONOGRAMA!$G55),$C54/MAX(1,ROUNDUP((CRONOGRAMA!$G55-CRONOGRAMA!$F55+1)/7,0)),0))</f>
        <v/>
      </c>
      <c r="M54" s="306">
        <f>IF(OR(CRONOGRAMA!$F55="",CRONOGRAMA!$G55=""),0,IF(AND(M$10&gt;=CRONOGRAMA!$F55-6,M$10&lt;=CRONOGRAMA!$G55),$C54/MAX(1,ROUNDUP((CRONOGRAMA!$G55-CRONOGRAMA!$F55+1)/7,0)),0))</f>
        <v/>
      </c>
      <c r="N54" s="306">
        <f>IF(OR(CRONOGRAMA!$F55="",CRONOGRAMA!$G55=""),0,IF(AND(N$10&gt;=CRONOGRAMA!$F55-6,N$10&lt;=CRONOGRAMA!$G55),$C54/MAX(1,ROUNDUP((CRONOGRAMA!$G55-CRONOGRAMA!$F55+1)/7,0)),0))</f>
        <v/>
      </c>
      <c r="O54" s="306">
        <f>IF(OR(CRONOGRAMA!$F55="",CRONOGRAMA!$G55=""),0,IF(AND(O$10&gt;=CRONOGRAMA!$F55-6,O$10&lt;=CRONOGRAMA!$G55),$C54/MAX(1,ROUNDUP((CRONOGRAMA!$G55-CRONOGRAMA!$F55+1)/7,0)),0))</f>
        <v/>
      </c>
      <c r="P54" s="306">
        <f>IF(OR(CRONOGRAMA!$F55="",CRONOGRAMA!$G55=""),0,IF(AND(P$10&gt;=CRONOGRAMA!$F55-6,P$10&lt;=CRONOGRAMA!$G55),$C54/MAX(1,ROUNDUP((CRONOGRAMA!$G55-CRONOGRAMA!$F55+1)/7,0)),0))</f>
        <v/>
      </c>
      <c r="Q54" s="306">
        <f>IF(OR(CRONOGRAMA!$F55="",CRONOGRAMA!$G55=""),0,IF(AND(Q$10&gt;=CRONOGRAMA!$F55-6,Q$10&lt;=CRONOGRAMA!$G55),$C54/MAX(1,ROUNDUP((CRONOGRAMA!$G55-CRONOGRAMA!$F55+1)/7,0)),0))</f>
        <v/>
      </c>
      <c r="R54" s="306">
        <f>IF(OR(CRONOGRAMA!$F55="",CRONOGRAMA!$G55=""),0,IF(AND(R$10&gt;=CRONOGRAMA!$F55-6,R$10&lt;=CRONOGRAMA!$G55),$C54/MAX(1,ROUNDUP((CRONOGRAMA!$G55-CRONOGRAMA!$F55+1)/7,0)),0))</f>
        <v/>
      </c>
      <c r="S54" s="306">
        <f>IF(OR(CRONOGRAMA!$F55="",CRONOGRAMA!$G55=""),0,IF(AND(S$10&gt;=CRONOGRAMA!$F55-6,S$10&lt;=CRONOGRAMA!$G55),$C54/MAX(1,ROUNDUP((CRONOGRAMA!$G55-CRONOGRAMA!$F55+1)/7,0)),0))</f>
        <v/>
      </c>
      <c r="T54" s="306">
        <f>IF(OR(CRONOGRAMA!$F55="",CRONOGRAMA!$G55=""),0,IF(AND(T$10&gt;=CRONOGRAMA!$F55-6,T$10&lt;=CRONOGRAMA!$G55),$C54/MAX(1,ROUNDUP((CRONOGRAMA!$G55-CRONOGRAMA!$F55+1)/7,0)),0))</f>
        <v/>
      </c>
      <c r="U54" s="306">
        <f>IF(OR(CRONOGRAMA!$F55="",CRONOGRAMA!$G55=""),0,IF(AND(U$10&gt;=CRONOGRAMA!$F55-6,U$10&lt;=CRONOGRAMA!$G55),$C54/MAX(1,ROUNDUP((CRONOGRAMA!$G55-CRONOGRAMA!$F55+1)/7,0)),0))</f>
        <v/>
      </c>
      <c r="V54" s="306">
        <f>IF(OR(CRONOGRAMA!$F55="",CRONOGRAMA!$G55=""),0,IF(AND(V$10&gt;=CRONOGRAMA!$F55-6,V$10&lt;=CRONOGRAMA!$G55),$C54/MAX(1,ROUNDUP((CRONOGRAMA!$G55-CRONOGRAMA!$F55+1)/7,0)),0))</f>
        <v/>
      </c>
      <c r="W54" s="306">
        <f>IF(OR(CRONOGRAMA!$F55="",CRONOGRAMA!$G55=""),0,IF(AND(W$10&gt;=CRONOGRAMA!$F55-6,W$10&lt;=CRONOGRAMA!$G55),$C54/MAX(1,ROUNDUP((CRONOGRAMA!$G55-CRONOGRAMA!$F55+1)/7,0)),0))</f>
        <v/>
      </c>
      <c r="X54" s="306">
        <f>IF(OR(CRONOGRAMA!$F55="",CRONOGRAMA!$G55=""),0,IF(AND(X$10&gt;=CRONOGRAMA!$F55-6,X$10&lt;=CRONOGRAMA!$G55),$C54/MAX(1,ROUNDUP((CRONOGRAMA!$G55-CRONOGRAMA!$F55+1)/7,0)),0))</f>
        <v/>
      </c>
      <c r="Y54" s="306">
        <f>IF(OR(CRONOGRAMA!$F55="",CRONOGRAMA!$G55=""),0,IF(AND(Y$10&gt;=CRONOGRAMA!$F55-6,Y$10&lt;=CRONOGRAMA!$G55),$C54/MAX(1,ROUNDUP((CRONOGRAMA!$G55-CRONOGRAMA!$F55+1)/7,0)),0))</f>
        <v/>
      </c>
      <c r="Z54" s="306">
        <f>IF(OR(CRONOGRAMA!$F55="",CRONOGRAMA!$G55=""),0,IF(AND(Z$10&gt;=CRONOGRAMA!$F55-6,Z$10&lt;=CRONOGRAMA!$G55),$C54/MAX(1,ROUNDUP((CRONOGRAMA!$G55-CRONOGRAMA!$F55+1)/7,0)),0))</f>
        <v/>
      </c>
      <c r="AA54" s="306">
        <f>IF(OR(CRONOGRAMA!$F55="",CRONOGRAMA!$G55=""),0,IF(AND(AA$10&gt;=CRONOGRAMA!$F55-6,AA$10&lt;=CRONOGRAMA!$G55),$C54/MAX(1,ROUNDUP((CRONOGRAMA!$G55-CRONOGRAMA!$F55+1)/7,0)),0))</f>
        <v/>
      </c>
      <c r="AB54" s="306">
        <f>IF(OR(CRONOGRAMA!$F55="",CRONOGRAMA!$G55=""),0,IF(AND(AB$10&gt;=CRONOGRAMA!$F55-6,AB$10&lt;=CRONOGRAMA!$G55),$C54/MAX(1,ROUNDUP((CRONOGRAMA!$G55-CRONOGRAMA!$F55+1)/7,0)),0))</f>
        <v/>
      </c>
      <c r="AC54" s="306">
        <f>IF(OR(CRONOGRAMA!$F55="",CRONOGRAMA!$G55=""),0,IF(AND(AC$10&gt;=CRONOGRAMA!$F55-6,AC$10&lt;=CRONOGRAMA!$G55),$C54/MAX(1,ROUNDUP((CRONOGRAMA!$G55-CRONOGRAMA!$F55+1)/7,0)),0))</f>
        <v/>
      </c>
      <c r="AD54" s="306">
        <f>IF(OR(CRONOGRAMA!$F55="",CRONOGRAMA!$G55=""),0,IF(AND(AD$10&gt;=CRONOGRAMA!$F55-6,AD$10&lt;=CRONOGRAMA!$G55),$C54/MAX(1,ROUNDUP((CRONOGRAMA!$G55-CRONOGRAMA!$F55+1)/7,0)),0))</f>
        <v/>
      </c>
      <c r="AE54" s="218" t="n"/>
      <c r="AF54" s="218" t="n"/>
      <c r="AG54" s="218" t="n"/>
      <c r="AH54" s="218" t="n"/>
    </row>
    <row r="55" ht="15.75" customHeight="1" s="371">
      <c r="A55" s="169">
        <f>CRONOGRAMA!A56</f>
        <v/>
      </c>
      <c r="B55" s="66">
        <f>CRONOGRAMA!D56</f>
        <v/>
      </c>
      <c r="C55" s="44">
        <f>CRONOGRAMA!E56</f>
        <v/>
      </c>
      <c r="D55" s="306">
        <f>IF(OR(CRONOGRAMA!$F56="",CRONOGRAMA!$G56=""),0,IF(AND(D$10&gt;=CRONOGRAMA!$F56-6,D$10&lt;=CRONOGRAMA!$G56),$C55/MAX(1,ROUNDUP((CRONOGRAMA!$G56-CRONOGRAMA!$F56+1)/7,0)),0))</f>
        <v/>
      </c>
      <c r="E55" s="306">
        <f>IF(OR(CRONOGRAMA!$F56="",CRONOGRAMA!$G56=""),0,IF(AND(E$10&gt;=CRONOGRAMA!$F56-6,E$10&lt;=CRONOGRAMA!$G56),$C55/MAX(1,ROUNDUP((CRONOGRAMA!$G56-CRONOGRAMA!$F56+1)/7,0)),0))</f>
        <v/>
      </c>
      <c r="F55" s="306">
        <f>IF(OR(CRONOGRAMA!$F56="",CRONOGRAMA!$G56=""),0,IF(AND(F$10&gt;=CRONOGRAMA!$F56-6,F$10&lt;=CRONOGRAMA!$G56),$C55/MAX(1,ROUNDUP((CRONOGRAMA!$G56-CRONOGRAMA!$F56+1)/7,0)),0))</f>
        <v/>
      </c>
      <c r="G55" s="306">
        <f>IF(OR(CRONOGRAMA!$F56="",CRONOGRAMA!$G56=""),0,IF(AND(G$10&gt;=CRONOGRAMA!$F56-6,G$10&lt;=CRONOGRAMA!$G56),$C55/MAX(1,ROUNDUP((CRONOGRAMA!$G56-CRONOGRAMA!$F56+1)/7,0)),0))</f>
        <v/>
      </c>
      <c r="H55" s="306">
        <f>IF(OR(CRONOGRAMA!$F56="",CRONOGRAMA!$G56=""),0,IF(AND(H$10&gt;=CRONOGRAMA!$F56-6,H$10&lt;=CRONOGRAMA!$G56),$C55/MAX(1,ROUNDUP((CRONOGRAMA!$G56-CRONOGRAMA!$F56+1)/7,0)),0))</f>
        <v/>
      </c>
      <c r="I55" s="306">
        <f>IF(OR(CRONOGRAMA!$F56="",CRONOGRAMA!$G56=""),0,IF(AND(I$10&gt;=CRONOGRAMA!$F56-6,I$10&lt;=CRONOGRAMA!$G56),$C55/MAX(1,ROUNDUP((CRONOGRAMA!$G56-CRONOGRAMA!$F56+1)/7,0)),0))</f>
        <v/>
      </c>
      <c r="J55" s="306">
        <f>IF(OR(CRONOGRAMA!$F56="",CRONOGRAMA!$G56=""),0,IF(AND(J$10&gt;=CRONOGRAMA!$F56-6,J$10&lt;=CRONOGRAMA!$G56),$C55/MAX(1,ROUNDUP((CRONOGRAMA!$G56-CRONOGRAMA!$F56+1)/7,0)),0))</f>
        <v/>
      </c>
      <c r="K55" s="306">
        <f>IF(OR(CRONOGRAMA!$F56="",CRONOGRAMA!$G56=""),0,IF(AND(K$10&gt;=CRONOGRAMA!$F56-6,K$10&lt;=CRONOGRAMA!$G56),$C55/MAX(1,ROUNDUP((CRONOGRAMA!$G56-CRONOGRAMA!$F56+1)/7,0)),0))</f>
        <v/>
      </c>
      <c r="L55" s="306">
        <f>IF(OR(CRONOGRAMA!$F56="",CRONOGRAMA!$G56=""),0,IF(AND(L$10&gt;=CRONOGRAMA!$F56-6,L$10&lt;=CRONOGRAMA!$G56),$C55/MAX(1,ROUNDUP((CRONOGRAMA!$G56-CRONOGRAMA!$F56+1)/7,0)),0))</f>
        <v/>
      </c>
      <c r="M55" s="306">
        <f>IF(OR(CRONOGRAMA!$F56="",CRONOGRAMA!$G56=""),0,IF(AND(M$10&gt;=CRONOGRAMA!$F56-6,M$10&lt;=CRONOGRAMA!$G56),$C55/MAX(1,ROUNDUP((CRONOGRAMA!$G56-CRONOGRAMA!$F56+1)/7,0)),0))</f>
        <v/>
      </c>
      <c r="N55" s="306">
        <f>IF(OR(CRONOGRAMA!$F56="",CRONOGRAMA!$G56=""),0,IF(AND(N$10&gt;=CRONOGRAMA!$F56-6,N$10&lt;=CRONOGRAMA!$G56),$C55/MAX(1,ROUNDUP((CRONOGRAMA!$G56-CRONOGRAMA!$F56+1)/7,0)),0))</f>
        <v/>
      </c>
      <c r="O55" s="306">
        <f>IF(OR(CRONOGRAMA!$F56="",CRONOGRAMA!$G56=""),0,IF(AND(O$10&gt;=CRONOGRAMA!$F56-6,O$10&lt;=CRONOGRAMA!$G56),$C55/MAX(1,ROUNDUP((CRONOGRAMA!$G56-CRONOGRAMA!$F56+1)/7,0)),0))</f>
        <v/>
      </c>
      <c r="P55" s="306">
        <f>IF(OR(CRONOGRAMA!$F56="",CRONOGRAMA!$G56=""),0,IF(AND(P$10&gt;=CRONOGRAMA!$F56-6,P$10&lt;=CRONOGRAMA!$G56),$C55/MAX(1,ROUNDUP((CRONOGRAMA!$G56-CRONOGRAMA!$F56+1)/7,0)),0))</f>
        <v/>
      </c>
      <c r="Q55" s="306">
        <f>IF(OR(CRONOGRAMA!$F56="",CRONOGRAMA!$G56=""),0,IF(AND(Q$10&gt;=CRONOGRAMA!$F56-6,Q$10&lt;=CRONOGRAMA!$G56),$C55/MAX(1,ROUNDUP((CRONOGRAMA!$G56-CRONOGRAMA!$F56+1)/7,0)),0))</f>
        <v/>
      </c>
      <c r="R55" s="306">
        <f>IF(OR(CRONOGRAMA!$F56="",CRONOGRAMA!$G56=""),0,IF(AND(R$10&gt;=CRONOGRAMA!$F56-6,R$10&lt;=CRONOGRAMA!$G56),$C55/MAX(1,ROUNDUP((CRONOGRAMA!$G56-CRONOGRAMA!$F56+1)/7,0)),0))</f>
        <v/>
      </c>
      <c r="S55" s="306">
        <f>IF(OR(CRONOGRAMA!$F56="",CRONOGRAMA!$G56=""),0,IF(AND(S$10&gt;=CRONOGRAMA!$F56-6,S$10&lt;=CRONOGRAMA!$G56),$C55/MAX(1,ROUNDUP((CRONOGRAMA!$G56-CRONOGRAMA!$F56+1)/7,0)),0))</f>
        <v/>
      </c>
      <c r="T55" s="306">
        <f>IF(OR(CRONOGRAMA!$F56="",CRONOGRAMA!$G56=""),0,IF(AND(T$10&gt;=CRONOGRAMA!$F56-6,T$10&lt;=CRONOGRAMA!$G56),$C55/MAX(1,ROUNDUP((CRONOGRAMA!$G56-CRONOGRAMA!$F56+1)/7,0)),0))</f>
        <v/>
      </c>
      <c r="U55" s="306">
        <f>IF(OR(CRONOGRAMA!$F56="",CRONOGRAMA!$G56=""),0,IF(AND(U$10&gt;=CRONOGRAMA!$F56-6,U$10&lt;=CRONOGRAMA!$G56),$C55/MAX(1,ROUNDUP((CRONOGRAMA!$G56-CRONOGRAMA!$F56+1)/7,0)),0))</f>
        <v/>
      </c>
      <c r="V55" s="306">
        <f>IF(OR(CRONOGRAMA!$F56="",CRONOGRAMA!$G56=""),0,IF(AND(V$10&gt;=CRONOGRAMA!$F56-6,V$10&lt;=CRONOGRAMA!$G56),$C55/MAX(1,ROUNDUP((CRONOGRAMA!$G56-CRONOGRAMA!$F56+1)/7,0)),0))</f>
        <v/>
      </c>
      <c r="W55" s="306">
        <f>IF(OR(CRONOGRAMA!$F56="",CRONOGRAMA!$G56=""),0,IF(AND(W$10&gt;=CRONOGRAMA!$F56-6,W$10&lt;=CRONOGRAMA!$G56),$C55/MAX(1,ROUNDUP((CRONOGRAMA!$G56-CRONOGRAMA!$F56+1)/7,0)),0))</f>
        <v/>
      </c>
      <c r="X55" s="306">
        <f>IF(OR(CRONOGRAMA!$F56="",CRONOGRAMA!$G56=""),0,IF(AND(X$10&gt;=CRONOGRAMA!$F56-6,X$10&lt;=CRONOGRAMA!$G56),$C55/MAX(1,ROUNDUP((CRONOGRAMA!$G56-CRONOGRAMA!$F56+1)/7,0)),0))</f>
        <v/>
      </c>
      <c r="Y55" s="306">
        <f>IF(OR(CRONOGRAMA!$F56="",CRONOGRAMA!$G56=""),0,IF(AND(Y$10&gt;=CRONOGRAMA!$F56-6,Y$10&lt;=CRONOGRAMA!$G56),$C55/MAX(1,ROUNDUP((CRONOGRAMA!$G56-CRONOGRAMA!$F56+1)/7,0)),0))</f>
        <v/>
      </c>
      <c r="Z55" s="306">
        <f>IF(OR(CRONOGRAMA!$F56="",CRONOGRAMA!$G56=""),0,IF(AND(Z$10&gt;=CRONOGRAMA!$F56-6,Z$10&lt;=CRONOGRAMA!$G56),$C55/MAX(1,ROUNDUP((CRONOGRAMA!$G56-CRONOGRAMA!$F56+1)/7,0)),0))</f>
        <v/>
      </c>
      <c r="AA55" s="306">
        <f>IF(OR(CRONOGRAMA!$F56="",CRONOGRAMA!$G56=""),0,IF(AND(AA$10&gt;=CRONOGRAMA!$F56-6,AA$10&lt;=CRONOGRAMA!$G56),$C55/MAX(1,ROUNDUP((CRONOGRAMA!$G56-CRONOGRAMA!$F56+1)/7,0)),0))</f>
        <v/>
      </c>
      <c r="AB55" s="306">
        <f>IF(OR(CRONOGRAMA!$F56="",CRONOGRAMA!$G56=""),0,IF(AND(AB$10&gt;=CRONOGRAMA!$F56-6,AB$10&lt;=CRONOGRAMA!$G56),$C55/MAX(1,ROUNDUP((CRONOGRAMA!$G56-CRONOGRAMA!$F56+1)/7,0)),0))</f>
        <v/>
      </c>
      <c r="AC55" s="306">
        <f>IF(OR(CRONOGRAMA!$F56="",CRONOGRAMA!$G56=""),0,IF(AND(AC$10&gt;=CRONOGRAMA!$F56-6,AC$10&lt;=CRONOGRAMA!$G56),$C55/MAX(1,ROUNDUP((CRONOGRAMA!$G56-CRONOGRAMA!$F56+1)/7,0)),0))</f>
        <v/>
      </c>
      <c r="AD55" s="306">
        <f>IF(OR(CRONOGRAMA!$F56="",CRONOGRAMA!$G56=""),0,IF(AND(AD$10&gt;=CRONOGRAMA!$F56-6,AD$10&lt;=CRONOGRAMA!$G56),$C55/MAX(1,ROUNDUP((CRONOGRAMA!$G56-CRONOGRAMA!$F56+1)/7,0)),0))</f>
        <v/>
      </c>
      <c r="AE55" s="218" t="n"/>
      <c r="AF55" s="218" t="n"/>
      <c r="AG55" s="218" t="n"/>
      <c r="AH55" s="218" t="n"/>
    </row>
    <row r="56" ht="15.75" customHeight="1" s="371">
      <c r="A56" s="169">
        <f>CRONOGRAMA!A57</f>
        <v/>
      </c>
      <c r="B56" s="66">
        <f>CRONOGRAMA!D57</f>
        <v/>
      </c>
      <c r="C56" s="44">
        <f>CRONOGRAMA!E57</f>
        <v/>
      </c>
      <c r="D56" s="306">
        <f>IF(OR(CRONOGRAMA!$F57="",CRONOGRAMA!$G57=""),0,IF(AND(D$10&gt;=CRONOGRAMA!$F57-6,D$10&lt;=CRONOGRAMA!$G57),$C56/MAX(1,ROUNDUP((CRONOGRAMA!$G57-CRONOGRAMA!$F57+1)/7,0)),0))</f>
        <v/>
      </c>
      <c r="E56" s="306">
        <f>IF(OR(CRONOGRAMA!$F57="",CRONOGRAMA!$G57=""),0,IF(AND(E$10&gt;=CRONOGRAMA!$F57-6,E$10&lt;=CRONOGRAMA!$G57),$C56/MAX(1,ROUNDUP((CRONOGRAMA!$G57-CRONOGRAMA!$F57+1)/7,0)),0))</f>
        <v/>
      </c>
      <c r="F56" s="306">
        <f>IF(OR(CRONOGRAMA!$F57="",CRONOGRAMA!$G57=""),0,IF(AND(F$10&gt;=CRONOGRAMA!$F57-6,F$10&lt;=CRONOGRAMA!$G57),$C56/MAX(1,ROUNDUP((CRONOGRAMA!$G57-CRONOGRAMA!$F57+1)/7,0)),0))</f>
        <v/>
      </c>
      <c r="G56" s="306">
        <f>IF(OR(CRONOGRAMA!$F57="",CRONOGRAMA!$G57=""),0,IF(AND(G$10&gt;=CRONOGRAMA!$F57-6,G$10&lt;=CRONOGRAMA!$G57),$C56/MAX(1,ROUNDUP((CRONOGRAMA!$G57-CRONOGRAMA!$F57+1)/7,0)),0))</f>
        <v/>
      </c>
      <c r="H56" s="306">
        <f>IF(OR(CRONOGRAMA!$F57="",CRONOGRAMA!$G57=""),0,IF(AND(H$10&gt;=CRONOGRAMA!$F57-6,H$10&lt;=CRONOGRAMA!$G57),$C56/MAX(1,ROUNDUP((CRONOGRAMA!$G57-CRONOGRAMA!$F57+1)/7,0)),0))</f>
        <v/>
      </c>
      <c r="I56" s="306">
        <f>IF(OR(CRONOGRAMA!$F57="",CRONOGRAMA!$G57=""),0,IF(AND(I$10&gt;=CRONOGRAMA!$F57-6,I$10&lt;=CRONOGRAMA!$G57),$C56/MAX(1,ROUNDUP((CRONOGRAMA!$G57-CRONOGRAMA!$F57+1)/7,0)),0))</f>
        <v/>
      </c>
      <c r="J56" s="306">
        <f>IF(OR(CRONOGRAMA!$F57="",CRONOGRAMA!$G57=""),0,IF(AND(J$10&gt;=CRONOGRAMA!$F57-6,J$10&lt;=CRONOGRAMA!$G57),$C56/MAX(1,ROUNDUP((CRONOGRAMA!$G57-CRONOGRAMA!$F57+1)/7,0)),0))</f>
        <v/>
      </c>
      <c r="K56" s="306">
        <f>IF(OR(CRONOGRAMA!$F57="",CRONOGRAMA!$G57=""),0,IF(AND(K$10&gt;=CRONOGRAMA!$F57-6,K$10&lt;=CRONOGRAMA!$G57),$C56/MAX(1,ROUNDUP((CRONOGRAMA!$G57-CRONOGRAMA!$F57+1)/7,0)),0))</f>
        <v/>
      </c>
      <c r="L56" s="306">
        <f>IF(OR(CRONOGRAMA!$F57="",CRONOGRAMA!$G57=""),0,IF(AND(L$10&gt;=CRONOGRAMA!$F57-6,L$10&lt;=CRONOGRAMA!$G57),$C56/MAX(1,ROUNDUP((CRONOGRAMA!$G57-CRONOGRAMA!$F57+1)/7,0)),0))</f>
        <v/>
      </c>
      <c r="M56" s="306">
        <f>IF(OR(CRONOGRAMA!$F57="",CRONOGRAMA!$G57=""),0,IF(AND(M$10&gt;=CRONOGRAMA!$F57-6,M$10&lt;=CRONOGRAMA!$G57),$C56/MAX(1,ROUNDUP((CRONOGRAMA!$G57-CRONOGRAMA!$F57+1)/7,0)),0))</f>
        <v/>
      </c>
      <c r="N56" s="306">
        <f>IF(OR(CRONOGRAMA!$F57="",CRONOGRAMA!$G57=""),0,IF(AND(N$10&gt;=CRONOGRAMA!$F57-6,N$10&lt;=CRONOGRAMA!$G57),$C56/MAX(1,ROUNDUP((CRONOGRAMA!$G57-CRONOGRAMA!$F57+1)/7,0)),0))</f>
        <v/>
      </c>
      <c r="O56" s="306">
        <f>IF(OR(CRONOGRAMA!$F57="",CRONOGRAMA!$G57=""),0,IF(AND(O$10&gt;=CRONOGRAMA!$F57-6,O$10&lt;=CRONOGRAMA!$G57),$C56/MAX(1,ROUNDUP((CRONOGRAMA!$G57-CRONOGRAMA!$F57+1)/7,0)),0))</f>
        <v/>
      </c>
      <c r="P56" s="306">
        <f>IF(OR(CRONOGRAMA!$F57="",CRONOGRAMA!$G57=""),0,IF(AND(P$10&gt;=CRONOGRAMA!$F57-6,P$10&lt;=CRONOGRAMA!$G57),$C56/MAX(1,ROUNDUP((CRONOGRAMA!$G57-CRONOGRAMA!$F57+1)/7,0)),0))</f>
        <v/>
      </c>
      <c r="Q56" s="306">
        <f>IF(OR(CRONOGRAMA!$F57="",CRONOGRAMA!$G57=""),0,IF(AND(Q$10&gt;=CRONOGRAMA!$F57-6,Q$10&lt;=CRONOGRAMA!$G57),$C56/MAX(1,ROUNDUP((CRONOGRAMA!$G57-CRONOGRAMA!$F57+1)/7,0)),0))</f>
        <v/>
      </c>
      <c r="R56" s="306">
        <f>IF(OR(CRONOGRAMA!$F57="",CRONOGRAMA!$G57=""),0,IF(AND(R$10&gt;=CRONOGRAMA!$F57-6,R$10&lt;=CRONOGRAMA!$G57),$C56/MAX(1,ROUNDUP((CRONOGRAMA!$G57-CRONOGRAMA!$F57+1)/7,0)),0))</f>
        <v/>
      </c>
      <c r="S56" s="306">
        <f>IF(OR(CRONOGRAMA!$F57="",CRONOGRAMA!$G57=""),0,IF(AND(S$10&gt;=CRONOGRAMA!$F57-6,S$10&lt;=CRONOGRAMA!$G57),$C56/MAX(1,ROUNDUP((CRONOGRAMA!$G57-CRONOGRAMA!$F57+1)/7,0)),0))</f>
        <v/>
      </c>
      <c r="T56" s="306">
        <f>IF(OR(CRONOGRAMA!$F57="",CRONOGRAMA!$G57=""),0,IF(AND(T$10&gt;=CRONOGRAMA!$F57-6,T$10&lt;=CRONOGRAMA!$G57),$C56/MAX(1,ROUNDUP((CRONOGRAMA!$G57-CRONOGRAMA!$F57+1)/7,0)),0))</f>
        <v/>
      </c>
      <c r="U56" s="306">
        <f>IF(OR(CRONOGRAMA!$F57="",CRONOGRAMA!$G57=""),0,IF(AND(U$10&gt;=CRONOGRAMA!$F57-6,U$10&lt;=CRONOGRAMA!$G57),$C56/MAX(1,ROUNDUP((CRONOGRAMA!$G57-CRONOGRAMA!$F57+1)/7,0)),0))</f>
        <v/>
      </c>
      <c r="V56" s="306">
        <f>IF(OR(CRONOGRAMA!$F57="",CRONOGRAMA!$G57=""),0,IF(AND(V$10&gt;=CRONOGRAMA!$F57-6,V$10&lt;=CRONOGRAMA!$G57),$C56/MAX(1,ROUNDUP((CRONOGRAMA!$G57-CRONOGRAMA!$F57+1)/7,0)),0))</f>
        <v/>
      </c>
      <c r="W56" s="306">
        <f>IF(OR(CRONOGRAMA!$F57="",CRONOGRAMA!$G57=""),0,IF(AND(W$10&gt;=CRONOGRAMA!$F57-6,W$10&lt;=CRONOGRAMA!$G57),$C56/MAX(1,ROUNDUP((CRONOGRAMA!$G57-CRONOGRAMA!$F57+1)/7,0)),0))</f>
        <v/>
      </c>
      <c r="X56" s="306">
        <f>IF(OR(CRONOGRAMA!$F57="",CRONOGRAMA!$G57=""),0,IF(AND(X$10&gt;=CRONOGRAMA!$F57-6,X$10&lt;=CRONOGRAMA!$G57),$C56/MAX(1,ROUNDUP((CRONOGRAMA!$G57-CRONOGRAMA!$F57+1)/7,0)),0))</f>
        <v/>
      </c>
      <c r="Y56" s="306">
        <f>IF(OR(CRONOGRAMA!$F57="",CRONOGRAMA!$G57=""),0,IF(AND(Y$10&gt;=CRONOGRAMA!$F57-6,Y$10&lt;=CRONOGRAMA!$G57),$C56/MAX(1,ROUNDUP((CRONOGRAMA!$G57-CRONOGRAMA!$F57+1)/7,0)),0))</f>
        <v/>
      </c>
      <c r="Z56" s="306">
        <f>IF(OR(CRONOGRAMA!$F57="",CRONOGRAMA!$G57=""),0,IF(AND(Z$10&gt;=CRONOGRAMA!$F57-6,Z$10&lt;=CRONOGRAMA!$G57),$C56/MAX(1,ROUNDUP((CRONOGRAMA!$G57-CRONOGRAMA!$F57+1)/7,0)),0))</f>
        <v/>
      </c>
      <c r="AA56" s="306">
        <f>IF(OR(CRONOGRAMA!$F57="",CRONOGRAMA!$G57=""),0,IF(AND(AA$10&gt;=CRONOGRAMA!$F57-6,AA$10&lt;=CRONOGRAMA!$G57),$C56/MAX(1,ROUNDUP((CRONOGRAMA!$G57-CRONOGRAMA!$F57+1)/7,0)),0))</f>
        <v/>
      </c>
      <c r="AB56" s="306">
        <f>IF(OR(CRONOGRAMA!$F57="",CRONOGRAMA!$G57=""),0,IF(AND(AB$10&gt;=CRONOGRAMA!$F57-6,AB$10&lt;=CRONOGRAMA!$G57),$C56/MAX(1,ROUNDUP((CRONOGRAMA!$G57-CRONOGRAMA!$F57+1)/7,0)),0))</f>
        <v/>
      </c>
      <c r="AC56" s="306">
        <f>IF(OR(CRONOGRAMA!$F57="",CRONOGRAMA!$G57=""),0,IF(AND(AC$10&gt;=CRONOGRAMA!$F57-6,AC$10&lt;=CRONOGRAMA!$G57),$C56/MAX(1,ROUNDUP((CRONOGRAMA!$G57-CRONOGRAMA!$F57+1)/7,0)),0))</f>
        <v/>
      </c>
      <c r="AD56" s="306">
        <f>IF(OR(CRONOGRAMA!$F57="",CRONOGRAMA!$G57=""),0,IF(AND(AD$10&gt;=CRONOGRAMA!$F57-6,AD$10&lt;=CRONOGRAMA!$G57),$C56/MAX(1,ROUNDUP((CRONOGRAMA!$G57-CRONOGRAMA!$F57+1)/7,0)),0))</f>
        <v/>
      </c>
      <c r="AE56" s="218" t="n"/>
      <c r="AF56" s="218" t="n"/>
      <c r="AG56" s="218" t="n"/>
      <c r="AH56" s="218" t="n"/>
    </row>
    <row r="57" ht="15.75" customHeight="1" s="371">
      <c r="A57" s="169">
        <f>CRONOGRAMA!A58</f>
        <v/>
      </c>
      <c r="B57" s="66">
        <f>CRONOGRAMA!D58</f>
        <v/>
      </c>
      <c r="C57" s="44">
        <f>CRONOGRAMA!E58</f>
        <v/>
      </c>
      <c r="D57" s="306">
        <f>IF(OR(CRONOGRAMA!$F58="",CRONOGRAMA!$G58=""),0,IF(AND(D$10&gt;=CRONOGRAMA!$F58-6,D$10&lt;=CRONOGRAMA!$G58),$C57/MAX(1,ROUNDUP((CRONOGRAMA!$G58-CRONOGRAMA!$F58+1)/7,0)),0))</f>
        <v/>
      </c>
      <c r="E57" s="306">
        <f>IF(OR(CRONOGRAMA!$F58="",CRONOGRAMA!$G58=""),0,IF(AND(E$10&gt;=CRONOGRAMA!$F58-6,E$10&lt;=CRONOGRAMA!$G58),$C57/MAX(1,ROUNDUP((CRONOGRAMA!$G58-CRONOGRAMA!$F58+1)/7,0)),0))</f>
        <v/>
      </c>
      <c r="F57" s="306">
        <f>IF(OR(CRONOGRAMA!$F58="",CRONOGRAMA!$G58=""),0,IF(AND(F$10&gt;=CRONOGRAMA!$F58-6,F$10&lt;=CRONOGRAMA!$G58),$C57/MAX(1,ROUNDUP((CRONOGRAMA!$G58-CRONOGRAMA!$F58+1)/7,0)),0))</f>
        <v/>
      </c>
      <c r="G57" s="306">
        <f>IF(OR(CRONOGRAMA!$F58="",CRONOGRAMA!$G58=""),0,IF(AND(G$10&gt;=CRONOGRAMA!$F58-6,G$10&lt;=CRONOGRAMA!$G58),$C57/MAX(1,ROUNDUP((CRONOGRAMA!$G58-CRONOGRAMA!$F58+1)/7,0)),0))</f>
        <v/>
      </c>
      <c r="H57" s="306">
        <f>IF(OR(CRONOGRAMA!$F58="",CRONOGRAMA!$G58=""),0,IF(AND(H$10&gt;=CRONOGRAMA!$F58-6,H$10&lt;=CRONOGRAMA!$G58),$C57/MAX(1,ROUNDUP((CRONOGRAMA!$G58-CRONOGRAMA!$F58+1)/7,0)),0))</f>
        <v/>
      </c>
      <c r="I57" s="306">
        <f>IF(OR(CRONOGRAMA!$F58="",CRONOGRAMA!$G58=""),0,IF(AND(I$10&gt;=CRONOGRAMA!$F58-6,I$10&lt;=CRONOGRAMA!$G58),$C57/MAX(1,ROUNDUP((CRONOGRAMA!$G58-CRONOGRAMA!$F58+1)/7,0)),0))</f>
        <v/>
      </c>
      <c r="J57" s="306">
        <f>IF(OR(CRONOGRAMA!$F58="",CRONOGRAMA!$G58=""),0,IF(AND(J$10&gt;=CRONOGRAMA!$F58-6,J$10&lt;=CRONOGRAMA!$G58),$C57/MAX(1,ROUNDUP((CRONOGRAMA!$G58-CRONOGRAMA!$F58+1)/7,0)),0))</f>
        <v/>
      </c>
      <c r="K57" s="306">
        <f>IF(OR(CRONOGRAMA!$F58="",CRONOGRAMA!$G58=""),0,IF(AND(K$10&gt;=CRONOGRAMA!$F58-6,K$10&lt;=CRONOGRAMA!$G58),$C57/MAX(1,ROUNDUP((CRONOGRAMA!$G58-CRONOGRAMA!$F58+1)/7,0)),0))</f>
        <v/>
      </c>
      <c r="L57" s="306">
        <f>IF(OR(CRONOGRAMA!$F58="",CRONOGRAMA!$G58=""),0,IF(AND(L$10&gt;=CRONOGRAMA!$F58-6,L$10&lt;=CRONOGRAMA!$G58),$C57/MAX(1,ROUNDUP((CRONOGRAMA!$G58-CRONOGRAMA!$F58+1)/7,0)),0))</f>
        <v/>
      </c>
      <c r="M57" s="306">
        <f>IF(OR(CRONOGRAMA!$F58="",CRONOGRAMA!$G58=""),0,IF(AND(M$10&gt;=CRONOGRAMA!$F58-6,M$10&lt;=CRONOGRAMA!$G58),$C57/MAX(1,ROUNDUP((CRONOGRAMA!$G58-CRONOGRAMA!$F58+1)/7,0)),0))</f>
        <v/>
      </c>
      <c r="N57" s="306">
        <f>IF(OR(CRONOGRAMA!$F58="",CRONOGRAMA!$G58=""),0,IF(AND(N$10&gt;=CRONOGRAMA!$F58-6,N$10&lt;=CRONOGRAMA!$G58),$C57/MAX(1,ROUNDUP((CRONOGRAMA!$G58-CRONOGRAMA!$F58+1)/7,0)),0))</f>
        <v/>
      </c>
      <c r="O57" s="306">
        <f>IF(OR(CRONOGRAMA!$F58="",CRONOGRAMA!$G58=""),0,IF(AND(O$10&gt;=CRONOGRAMA!$F58-6,O$10&lt;=CRONOGRAMA!$G58),$C57/MAX(1,ROUNDUP((CRONOGRAMA!$G58-CRONOGRAMA!$F58+1)/7,0)),0))</f>
        <v/>
      </c>
      <c r="P57" s="306">
        <f>IF(OR(CRONOGRAMA!$F58="",CRONOGRAMA!$G58=""),0,IF(AND(P$10&gt;=CRONOGRAMA!$F58-6,P$10&lt;=CRONOGRAMA!$G58),$C57/MAX(1,ROUNDUP((CRONOGRAMA!$G58-CRONOGRAMA!$F58+1)/7,0)),0))</f>
        <v/>
      </c>
      <c r="Q57" s="306">
        <f>IF(OR(CRONOGRAMA!$F58="",CRONOGRAMA!$G58=""),0,IF(AND(Q$10&gt;=CRONOGRAMA!$F58-6,Q$10&lt;=CRONOGRAMA!$G58),$C57/MAX(1,ROUNDUP((CRONOGRAMA!$G58-CRONOGRAMA!$F58+1)/7,0)),0))</f>
        <v/>
      </c>
      <c r="R57" s="306">
        <f>IF(OR(CRONOGRAMA!$F58="",CRONOGRAMA!$G58=""),0,IF(AND(R$10&gt;=CRONOGRAMA!$F58-6,R$10&lt;=CRONOGRAMA!$G58),$C57/MAX(1,ROUNDUP((CRONOGRAMA!$G58-CRONOGRAMA!$F58+1)/7,0)),0))</f>
        <v/>
      </c>
      <c r="S57" s="306">
        <f>IF(OR(CRONOGRAMA!$F58="",CRONOGRAMA!$G58=""),0,IF(AND(S$10&gt;=CRONOGRAMA!$F58-6,S$10&lt;=CRONOGRAMA!$G58),$C57/MAX(1,ROUNDUP((CRONOGRAMA!$G58-CRONOGRAMA!$F58+1)/7,0)),0))</f>
        <v/>
      </c>
      <c r="T57" s="306">
        <f>IF(OR(CRONOGRAMA!$F58="",CRONOGRAMA!$G58=""),0,IF(AND(T$10&gt;=CRONOGRAMA!$F58-6,T$10&lt;=CRONOGRAMA!$G58),$C57/MAX(1,ROUNDUP((CRONOGRAMA!$G58-CRONOGRAMA!$F58+1)/7,0)),0))</f>
        <v/>
      </c>
      <c r="U57" s="306">
        <f>IF(OR(CRONOGRAMA!$F58="",CRONOGRAMA!$G58=""),0,IF(AND(U$10&gt;=CRONOGRAMA!$F58-6,U$10&lt;=CRONOGRAMA!$G58),$C57/MAX(1,ROUNDUP((CRONOGRAMA!$G58-CRONOGRAMA!$F58+1)/7,0)),0))</f>
        <v/>
      </c>
      <c r="V57" s="306">
        <f>IF(OR(CRONOGRAMA!$F58="",CRONOGRAMA!$G58=""),0,IF(AND(V$10&gt;=CRONOGRAMA!$F58-6,V$10&lt;=CRONOGRAMA!$G58),$C57/MAX(1,ROUNDUP((CRONOGRAMA!$G58-CRONOGRAMA!$F58+1)/7,0)),0))</f>
        <v/>
      </c>
      <c r="W57" s="306">
        <f>IF(OR(CRONOGRAMA!$F58="",CRONOGRAMA!$G58=""),0,IF(AND(W$10&gt;=CRONOGRAMA!$F58-6,W$10&lt;=CRONOGRAMA!$G58),$C57/MAX(1,ROUNDUP((CRONOGRAMA!$G58-CRONOGRAMA!$F58+1)/7,0)),0))</f>
        <v/>
      </c>
      <c r="X57" s="306">
        <f>IF(OR(CRONOGRAMA!$F58="",CRONOGRAMA!$G58=""),0,IF(AND(X$10&gt;=CRONOGRAMA!$F58-6,X$10&lt;=CRONOGRAMA!$G58),$C57/MAX(1,ROUNDUP((CRONOGRAMA!$G58-CRONOGRAMA!$F58+1)/7,0)),0))</f>
        <v/>
      </c>
      <c r="Y57" s="306">
        <f>IF(OR(CRONOGRAMA!$F58="",CRONOGRAMA!$G58=""),0,IF(AND(Y$10&gt;=CRONOGRAMA!$F58-6,Y$10&lt;=CRONOGRAMA!$G58),$C57/MAX(1,ROUNDUP((CRONOGRAMA!$G58-CRONOGRAMA!$F58+1)/7,0)),0))</f>
        <v/>
      </c>
      <c r="Z57" s="306">
        <f>IF(OR(CRONOGRAMA!$F58="",CRONOGRAMA!$G58=""),0,IF(AND(Z$10&gt;=CRONOGRAMA!$F58-6,Z$10&lt;=CRONOGRAMA!$G58),$C57/MAX(1,ROUNDUP((CRONOGRAMA!$G58-CRONOGRAMA!$F58+1)/7,0)),0))</f>
        <v/>
      </c>
      <c r="AA57" s="306">
        <f>IF(OR(CRONOGRAMA!$F58="",CRONOGRAMA!$G58=""),0,IF(AND(AA$10&gt;=CRONOGRAMA!$F58-6,AA$10&lt;=CRONOGRAMA!$G58),$C57/MAX(1,ROUNDUP((CRONOGRAMA!$G58-CRONOGRAMA!$F58+1)/7,0)),0))</f>
        <v/>
      </c>
      <c r="AB57" s="306">
        <f>IF(OR(CRONOGRAMA!$F58="",CRONOGRAMA!$G58=""),0,IF(AND(AB$10&gt;=CRONOGRAMA!$F58-6,AB$10&lt;=CRONOGRAMA!$G58),$C57/MAX(1,ROUNDUP((CRONOGRAMA!$G58-CRONOGRAMA!$F58+1)/7,0)),0))</f>
        <v/>
      </c>
      <c r="AC57" s="306">
        <f>IF(OR(CRONOGRAMA!$F58="",CRONOGRAMA!$G58=""),0,IF(AND(AC$10&gt;=CRONOGRAMA!$F58-6,AC$10&lt;=CRONOGRAMA!$G58),$C57/MAX(1,ROUNDUP((CRONOGRAMA!$G58-CRONOGRAMA!$F58+1)/7,0)),0))</f>
        <v/>
      </c>
      <c r="AD57" s="306">
        <f>IF(OR(CRONOGRAMA!$F58="",CRONOGRAMA!$G58=""),0,IF(AND(AD$10&gt;=CRONOGRAMA!$F58-6,AD$10&lt;=CRONOGRAMA!$G58),$C57/MAX(1,ROUNDUP((CRONOGRAMA!$G58-CRONOGRAMA!$F58+1)/7,0)),0))</f>
        <v/>
      </c>
      <c r="AE57" s="218" t="n"/>
      <c r="AF57" s="218" t="n"/>
      <c r="AG57" s="218" t="n"/>
      <c r="AH57" s="218" t="n"/>
    </row>
    <row r="58" ht="15.75" customHeight="1" s="371">
      <c r="A58" s="169">
        <f>CRONOGRAMA!A59</f>
        <v/>
      </c>
      <c r="B58" s="66">
        <f>CRONOGRAMA!D59</f>
        <v/>
      </c>
      <c r="C58" s="44">
        <f>CRONOGRAMA!E59</f>
        <v/>
      </c>
      <c r="D58" s="306">
        <f>IF(OR(CRONOGRAMA!$F59="",CRONOGRAMA!$G59=""),0,IF(AND(D$10&gt;=CRONOGRAMA!$F59-6,D$10&lt;=CRONOGRAMA!$G59),$C58/MAX(1,ROUNDUP((CRONOGRAMA!$G59-CRONOGRAMA!$F59+1)/7,0)),0))</f>
        <v/>
      </c>
      <c r="E58" s="306">
        <f>IF(OR(CRONOGRAMA!$F59="",CRONOGRAMA!$G59=""),0,IF(AND(E$10&gt;=CRONOGRAMA!$F59-6,E$10&lt;=CRONOGRAMA!$G59),$C58/MAX(1,ROUNDUP((CRONOGRAMA!$G59-CRONOGRAMA!$F59+1)/7,0)),0))</f>
        <v/>
      </c>
      <c r="F58" s="306">
        <f>IF(OR(CRONOGRAMA!$F59="",CRONOGRAMA!$G59=""),0,IF(AND(F$10&gt;=CRONOGRAMA!$F59-6,F$10&lt;=CRONOGRAMA!$G59),$C58/MAX(1,ROUNDUP((CRONOGRAMA!$G59-CRONOGRAMA!$F59+1)/7,0)),0))</f>
        <v/>
      </c>
      <c r="G58" s="306">
        <f>IF(OR(CRONOGRAMA!$F59="",CRONOGRAMA!$G59=""),0,IF(AND(G$10&gt;=CRONOGRAMA!$F59-6,G$10&lt;=CRONOGRAMA!$G59),$C58/MAX(1,ROUNDUP((CRONOGRAMA!$G59-CRONOGRAMA!$F59+1)/7,0)),0))</f>
        <v/>
      </c>
      <c r="H58" s="306">
        <f>IF(OR(CRONOGRAMA!$F59="",CRONOGRAMA!$G59=""),0,IF(AND(H$10&gt;=CRONOGRAMA!$F59-6,H$10&lt;=CRONOGRAMA!$G59),$C58/MAX(1,ROUNDUP((CRONOGRAMA!$G59-CRONOGRAMA!$F59+1)/7,0)),0))</f>
        <v/>
      </c>
      <c r="I58" s="306">
        <f>IF(OR(CRONOGRAMA!$F59="",CRONOGRAMA!$G59=""),0,IF(AND(I$10&gt;=CRONOGRAMA!$F59-6,I$10&lt;=CRONOGRAMA!$G59),$C58/MAX(1,ROUNDUP((CRONOGRAMA!$G59-CRONOGRAMA!$F59+1)/7,0)),0))</f>
        <v/>
      </c>
      <c r="J58" s="306">
        <f>IF(OR(CRONOGRAMA!$F59="",CRONOGRAMA!$G59=""),0,IF(AND(J$10&gt;=CRONOGRAMA!$F59-6,J$10&lt;=CRONOGRAMA!$G59),$C58/MAX(1,ROUNDUP((CRONOGRAMA!$G59-CRONOGRAMA!$F59+1)/7,0)),0))</f>
        <v/>
      </c>
      <c r="K58" s="306">
        <f>IF(OR(CRONOGRAMA!$F59="",CRONOGRAMA!$G59=""),0,IF(AND(K$10&gt;=CRONOGRAMA!$F59-6,K$10&lt;=CRONOGRAMA!$G59),$C58/MAX(1,ROUNDUP((CRONOGRAMA!$G59-CRONOGRAMA!$F59+1)/7,0)),0))</f>
        <v/>
      </c>
      <c r="L58" s="306">
        <f>IF(OR(CRONOGRAMA!$F59="",CRONOGRAMA!$G59=""),0,IF(AND(L$10&gt;=CRONOGRAMA!$F59-6,L$10&lt;=CRONOGRAMA!$G59),$C58/MAX(1,ROUNDUP((CRONOGRAMA!$G59-CRONOGRAMA!$F59+1)/7,0)),0))</f>
        <v/>
      </c>
      <c r="M58" s="306">
        <f>IF(OR(CRONOGRAMA!$F59="",CRONOGRAMA!$G59=""),0,IF(AND(M$10&gt;=CRONOGRAMA!$F59-6,M$10&lt;=CRONOGRAMA!$G59),$C58/MAX(1,ROUNDUP((CRONOGRAMA!$G59-CRONOGRAMA!$F59+1)/7,0)),0))</f>
        <v/>
      </c>
      <c r="N58" s="306">
        <f>IF(OR(CRONOGRAMA!$F59="",CRONOGRAMA!$G59=""),0,IF(AND(N$10&gt;=CRONOGRAMA!$F59-6,N$10&lt;=CRONOGRAMA!$G59),$C58/MAX(1,ROUNDUP((CRONOGRAMA!$G59-CRONOGRAMA!$F59+1)/7,0)),0))</f>
        <v/>
      </c>
      <c r="O58" s="306">
        <f>IF(OR(CRONOGRAMA!$F59="",CRONOGRAMA!$G59=""),0,IF(AND(O$10&gt;=CRONOGRAMA!$F59-6,O$10&lt;=CRONOGRAMA!$G59),$C58/MAX(1,ROUNDUP((CRONOGRAMA!$G59-CRONOGRAMA!$F59+1)/7,0)),0))</f>
        <v/>
      </c>
      <c r="P58" s="306">
        <f>IF(OR(CRONOGRAMA!$F59="",CRONOGRAMA!$G59=""),0,IF(AND(P$10&gt;=CRONOGRAMA!$F59-6,P$10&lt;=CRONOGRAMA!$G59),$C58/MAX(1,ROUNDUP((CRONOGRAMA!$G59-CRONOGRAMA!$F59+1)/7,0)),0))</f>
        <v/>
      </c>
      <c r="Q58" s="306">
        <f>IF(OR(CRONOGRAMA!$F59="",CRONOGRAMA!$G59=""),0,IF(AND(Q$10&gt;=CRONOGRAMA!$F59-6,Q$10&lt;=CRONOGRAMA!$G59),$C58/MAX(1,ROUNDUP((CRONOGRAMA!$G59-CRONOGRAMA!$F59+1)/7,0)),0))</f>
        <v/>
      </c>
      <c r="R58" s="306">
        <f>IF(OR(CRONOGRAMA!$F59="",CRONOGRAMA!$G59=""),0,IF(AND(R$10&gt;=CRONOGRAMA!$F59-6,R$10&lt;=CRONOGRAMA!$G59),$C58/MAX(1,ROUNDUP((CRONOGRAMA!$G59-CRONOGRAMA!$F59+1)/7,0)),0))</f>
        <v/>
      </c>
      <c r="S58" s="306">
        <f>IF(OR(CRONOGRAMA!$F59="",CRONOGRAMA!$G59=""),0,IF(AND(S$10&gt;=CRONOGRAMA!$F59-6,S$10&lt;=CRONOGRAMA!$G59),$C58/MAX(1,ROUNDUP((CRONOGRAMA!$G59-CRONOGRAMA!$F59+1)/7,0)),0))</f>
        <v/>
      </c>
      <c r="T58" s="306">
        <f>IF(OR(CRONOGRAMA!$F59="",CRONOGRAMA!$G59=""),0,IF(AND(T$10&gt;=CRONOGRAMA!$F59-6,T$10&lt;=CRONOGRAMA!$G59),$C58/MAX(1,ROUNDUP((CRONOGRAMA!$G59-CRONOGRAMA!$F59+1)/7,0)),0))</f>
        <v/>
      </c>
      <c r="U58" s="306">
        <f>IF(OR(CRONOGRAMA!$F59="",CRONOGRAMA!$G59=""),0,IF(AND(U$10&gt;=CRONOGRAMA!$F59-6,U$10&lt;=CRONOGRAMA!$G59),$C58/MAX(1,ROUNDUP((CRONOGRAMA!$G59-CRONOGRAMA!$F59+1)/7,0)),0))</f>
        <v/>
      </c>
      <c r="V58" s="306">
        <f>IF(OR(CRONOGRAMA!$F59="",CRONOGRAMA!$G59=""),0,IF(AND(V$10&gt;=CRONOGRAMA!$F59-6,V$10&lt;=CRONOGRAMA!$G59),$C58/MAX(1,ROUNDUP((CRONOGRAMA!$G59-CRONOGRAMA!$F59+1)/7,0)),0))</f>
        <v/>
      </c>
      <c r="W58" s="306">
        <f>IF(OR(CRONOGRAMA!$F59="",CRONOGRAMA!$G59=""),0,IF(AND(W$10&gt;=CRONOGRAMA!$F59-6,W$10&lt;=CRONOGRAMA!$G59),$C58/MAX(1,ROUNDUP((CRONOGRAMA!$G59-CRONOGRAMA!$F59+1)/7,0)),0))</f>
        <v/>
      </c>
      <c r="X58" s="306">
        <f>IF(OR(CRONOGRAMA!$F59="",CRONOGRAMA!$G59=""),0,IF(AND(X$10&gt;=CRONOGRAMA!$F59-6,X$10&lt;=CRONOGRAMA!$G59),$C58/MAX(1,ROUNDUP((CRONOGRAMA!$G59-CRONOGRAMA!$F59+1)/7,0)),0))</f>
        <v/>
      </c>
      <c r="Y58" s="306">
        <f>IF(OR(CRONOGRAMA!$F59="",CRONOGRAMA!$G59=""),0,IF(AND(Y$10&gt;=CRONOGRAMA!$F59-6,Y$10&lt;=CRONOGRAMA!$G59),$C58/MAX(1,ROUNDUP((CRONOGRAMA!$G59-CRONOGRAMA!$F59+1)/7,0)),0))</f>
        <v/>
      </c>
      <c r="Z58" s="306">
        <f>IF(OR(CRONOGRAMA!$F59="",CRONOGRAMA!$G59=""),0,IF(AND(Z$10&gt;=CRONOGRAMA!$F59-6,Z$10&lt;=CRONOGRAMA!$G59),$C58/MAX(1,ROUNDUP((CRONOGRAMA!$G59-CRONOGRAMA!$F59+1)/7,0)),0))</f>
        <v/>
      </c>
      <c r="AA58" s="306">
        <f>IF(OR(CRONOGRAMA!$F59="",CRONOGRAMA!$G59=""),0,IF(AND(AA$10&gt;=CRONOGRAMA!$F59-6,AA$10&lt;=CRONOGRAMA!$G59),$C58/MAX(1,ROUNDUP((CRONOGRAMA!$G59-CRONOGRAMA!$F59+1)/7,0)),0))</f>
        <v/>
      </c>
      <c r="AB58" s="306">
        <f>IF(OR(CRONOGRAMA!$F59="",CRONOGRAMA!$G59=""),0,IF(AND(AB$10&gt;=CRONOGRAMA!$F59-6,AB$10&lt;=CRONOGRAMA!$G59),$C58/MAX(1,ROUNDUP((CRONOGRAMA!$G59-CRONOGRAMA!$F59+1)/7,0)),0))</f>
        <v/>
      </c>
      <c r="AC58" s="306">
        <f>IF(OR(CRONOGRAMA!$F59="",CRONOGRAMA!$G59=""),0,IF(AND(AC$10&gt;=CRONOGRAMA!$F59-6,AC$10&lt;=CRONOGRAMA!$G59),$C58/MAX(1,ROUNDUP((CRONOGRAMA!$G59-CRONOGRAMA!$F59+1)/7,0)),0))</f>
        <v/>
      </c>
      <c r="AD58" s="306">
        <f>IF(OR(CRONOGRAMA!$F59="",CRONOGRAMA!$G59=""),0,IF(AND(AD$10&gt;=CRONOGRAMA!$F59-6,AD$10&lt;=CRONOGRAMA!$G59),$C58/MAX(1,ROUNDUP((CRONOGRAMA!$G59-CRONOGRAMA!$F59+1)/7,0)),0))</f>
        <v/>
      </c>
      <c r="AE58" s="218" t="n"/>
      <c r="AF58" s="218" t="n"/>
      <c r="AG58" s="218" t="n"/>
      <c r="AH58" s="218" t="n"/>
    </row>
    <row r="59" ht="15.75" customHeight="1" s="371">
      <c r="A59" s="169">
        <f>CRONOGRAMA!A60</f>
        <v/>
      </c>
      <c r="B59" s="66">
        <f>CRONOGRAMA!D60</f>
        <v/>
      </c>
      <c r="C59" s="44">
        <f>CRONOGRAMA!E60</f>
        <v/>
      </c>
      <c r="D59" s="306">
        <f>IF(OR(CRONOGRAMA!$F60="",CRONOGRAMA!$G60=""),0,IF(AND(D$10&gt;=CRONOGRAMA!$F60-6,D$10&lt;=CRONOGRAMA!$G60),$C59/MAX(1,ROUNDUP((CRONOGRAMA!$G60-CRONOGRAMA!$F60+1)/7,0)),0))</f>
        <v/>
      </c>
      <c r="E59" s="306">
        <f>IF(OR(CRONOGRAMA!$F60="",CRONOGRAMA!$G60=""),0,IF(AND(E$10&gt;=CRONOGRAMA!$F60-6,E$10&lt;=CRONOGRAMA!$G60),$C59/MAX(1,ROUNDUP((CRONOGRAMA!$G60-CRONOGRAMA!$F60+1)/7,0)),0))</f>
        <v/>
      </c>
      <c r="F59" s="306">
        <f>IF(OR(CRONOGRAMA!$F60="",CRONOGRAMA!$G60=""),0,IF(AND(F$10&gt;=CRONOGRAMA!$F60-6,F$10&lt;=CRONOGRAMA!$G60),$C59/MAX(1,ROUNDUP((CRONOGRAMA!$G60-CRONOGRAMA!$F60+1)/7,0)),0))</f>
        <v/>
      </c>
      <c r="G59" s="306">
        <f>IF(OR(CRONOGRAMA!$F60="",CRONOGRAMA!$G60=""),0,IF(AND(G$10&gt;=CRONOGRAMA!$F60-6,G$10&lt;=CRONOGRAMA!$G60),$C59/MAX(1,ROUNDUP((CRONOGRAMA!$G60-CRONOGRAMA!$F60+1)/7,0)),0))</f>
        <v/>
      </c>
      <c r="H59" s="306">
        <f>IF(OR(CRONOGRAMA!$F60="",CRONOGRAMA!$G60=""),0,IF(AND(H$10&gt;=CRONOGRAMA!$F60-6,H$10&lt;=CRONOGRAMA!$G60),$C59/MAX(1,ROUNDUP((CRONOGRAMA!$G60-CRONOGRAMA!$F60+1)/7,0)),0))</f>
        <v/>
      </c>
      <c r="I59" s="306">
        <f>IF(OR(CRONOGRAMA!$F60="",CRONOGRAMA!$G60=""),0,IF(AND(I$10&gt;=CRONOGRAMA!$F60-6,I$10&lt;=CRONOGRAMA!$G60),$C59/MAX(1,ROUNDUP((CRONOGRAMA!$G60-CRONOGRAMA!$F60+1)/7,0)),0))</f>
        <v/>
      </c>
      <c r="J59" s="306">
        <f>IF(OR(CRONOGRAMA!$F60="",CRONOGRAMA!$G60=""),0,IF(AND(J$10&gt;=CRONOGRAMA!$F60-6,J$10&lt;=CRONOGRAMA!$G60),$C59/MAX(1,ROUNDUP((CRONOGRAMA!$G60-CRONOGRAMA!$F60+1)/7,0)),0))</f>
        <v/>
      </c>
      <c r="K59" s="306">
        <f>IF(OR(CRONOGRAMA!$F60="",CRONOGRAMA!$G60=""),0,IF(AND(K$10&gt;=CRONOGRAMA!$F60-6,K$10&lt;=CRONOGRAMA!$G60),$C59/MAX(1,ROUNDUP((CRONOGRAMA!$G60-CRONOGRAMA!$F60+1)/7,0)),0))</f>
        <v/>
      </c>
      <c r="L59" s="306">
        <f>IF(OR(CRONOGRAMA!$F60="",CRONOGRAMA!$G60=""),0,IF(AND(L$10&gt;=CRONOGRAMA!$F60-6,L$10&lt;=CRONOGRAMA!$G60),$C59/MAX(1,ROUNDUP((CRONOGRAMA!$G60-CRONOGRAMA!$F60+1)/7,0)),0))</f>
        <v/>
      </c>
      <c r="M59" s="306">
        <f>IF(OR(CRONOGRAMA!$F60="",CRONOGRAMA!$G60=""),0,IF(AND(M$10&gt;=CRONOGRAMA!$F60-6,M$10&lt;=CRONOGRAMA!$G60),$C59/MAX(1,ROUNDUP((CRONOGRAMA!$G60-CRONOGRAMA!$F60+1)/7,0)),0))</f>
        <v/>
      </c>
      <c r="N59" s="306">
        <f>IF(OR(CRONOGRAMA!$F60="",CRONOGRAMA!$G60=""),0,IF(AND(N$10&gt;=CRONOGRAMA!$F60-6,N$10&lt;=CRONOGRAMA!$G60),$C59/MAX(1,ROUNDUP((CRONOGRAMA!$G60-CRONOGRAMA!$F60+1)/7,0)),0))</f>
        <v/>
      </c>
      <c r="O59" s="306">
        <f>IF(OR(CRONOGRAMA!$F60="",CRONOGRAMA!$G60=""),0,IF(AND(O$10&gt;=CRONOGRAMA!$F60-6,O$10&lt;=CRONOGRAMA!$G60),$C59/MAX(1,ROUNDUP((CRONOGRAMA!$G60-CRONOGRAMA!$F60+1)/7,0)),0))</f>
        <v/>
      </c>
      <c r="P59" s="306">
        <f>IF(OR(CRONOGRAMA!$F60="",CRONOGRAMA!$G60=""),0,IF(AND(P$10&gt;=CRONOGRAMA!$F60-6,P$10&lt;=CRONOGRAMA!$G60),$C59/MAX(1,ROUNDUP((CRONOGRAMA!$G60-CRONOGRAMA!$F60+1)/7,0)),0))</f>
        <v/>
      </c>
      <c r="Q59" s="306">
        <f>IF(OR(CRONOGRAMA!$F60="",CRONOGRAMA!$G60=""),0,IF(AND(Q$10&gt;=CRONOGRAMA!$F60-6,Q$10&lt;=CRONOGRAMA!$G60),$C59/MAX(1,ROUNDUP((CRONOGRAMA!$G60-CRONOGRAMA!$F60+1)/7,0)),0))</f>
        <v/>
      </c>
      <c r="R59" s="306">
        <f>IF(OR(CRONOGRAMA!$F60="",CRONOGRAMA!$G60=""),0,IF(AND(R$10&gt;=CRONOGRAMA!$F60-6,R$10&lt;=CRONOGRAMA!$G60),$C59/MAX(1,ROUNDUP((CRONOGRAMA!$G60-CRONOGRAMA!$F60+1)/7,0)),0))</f>
        <v/>
      </c>
      <c r="S59" s="306">
        <f>IF(OR(CRONOGRAMA!$F60="",CRONOGRAMA!$G60=""),0,IF(AND(S$10&gt;=CRONOGRAMA!$F60-6,S$10&lt;=CRONOGRAMA!$G60),$C59/MAX(1,ROUNDUP((CRONOGRAMA!$G60-CRONOGRAMA!$F60+1)/7,0)),0))</f>
        <v/>
      </c>
      <c r="T59" s="306">
        <f>IF(OR(CRONOGRAMA!$F60="",CRONOGRAMA!$G60=""),0,IF(AND(T$10&gt;=CRONOGRAMA!$F60-6,T$10&lt;=CRONOGRAMA!$G60),$C59/MAX(1,ROUNDUP((CRONOGRAMA!$G60-CRONOGRAMA!$F60+1)/7,0)),0))</f>
        <v/>
      </c>
      <c r="U59" s="306">
        <f>IF(OR(CRONOGRAMA!$F60="",CRONOGRAMA!$G60=""),0,IF(AND(U$10&gt;=CRONOGRAMA!$F60-6,U$10&lt;=CRONOGRAMA!$G60),$C59/MAX(1,ROUNDUP((CRONOGRAMA!$G60-CRONOGRAMA!$F60+1)/7,0)),0))</f>
        <v/>
      </c>
      <c r="V59" s="306">
        <f>IF(OR(CRONOGRAMA!$F60="",CRONOGRAMA!$G60=""),0,IF(AND(V$10&gt;=CRONOGRAMA!$F60-6,V$10&lt;=CRONOGRAMA!$G60),$C59/MAX(1,ROUNDUP((CRONOGRAMA!$G60-CRONOGRAMA!$F60+1)/7,0)),0))</f>
        <v/>
      </c>
      <c r="W59" s="306">
        <f>IF(OR(CRONOGRAMA!$F60="",CRONOGRAMA!$G60=""),0,IF(AND(W$10&gt;=CRONOGRAMA!$F60-6,W$10&lt;=CRONOGRAMA!$G60),$C59/MAX(1,ROUNDUP((CRONOGRAMA!$G60-CRONOGRAMA!$F60+1)/7,0)),0))</f>
        <v/>
      </c>
      <c r="X59" s="306">
        <f>IF(OR(CRONOGRAMA!$F60="",CRONOGRAMA!$G60=""),0,IF(AND(X$10&gt;=CRONOGRAMA!$F60-6,X$10&lt;=CRONOGRAMA!$G60),$C59/MAX(1,ROUNDUP((CRONOGRAMA!$G60-CRONOGRAMA!$F60+1)/7,0)),0))</f>
        <v/>
      </c>
      <c r="Y59" s="306">
        <f>IF(OR(CRONOGRAMA!$F60="",CRONOGRAMA!$G60=""),0,IF(AND(Y$10&gt;=CRONOGRAMA!$F60-6,Y$10&lt;=CRONOGRAMA!$G60),$C59/MAX(1,ROUNDUP((CRONOGRAMA!$G60-CRONOGRAMA!$F60+1)/7,0)),0))</f>
        <v/>
      </c>
      <c r="Z59" s="306">
        <f>IF(OR(CRONOGRAMA!$F60="",CRONOGRAMA!$G60=""),0,IF(AND(Z$10&gt;=CRONOGRAMA!$F60-6,Z$10&lt;=CRONOGRAMA!$G60),$C59/MAX(1,ROUNDUP((CRONOGRAMA!$G60-CRONOGRAMA!$F60+1)/7,0)),0))</f>
        <v/>
      </c>
      <c r="AA59" s="306">
        <f>IF(OR(CRONOGRAMA!$F60="",CRONOGRAMA!$G60=""),0,IF(AND(AA$10&gt;=CRONOGRAMA!$F60-6,AA$10&lt;=CRONOGRAMA!$G60),$C59/MAX(1,ROUNDUP((CRONOGRAMA!$G60-CRONOGRAMA!$F60+1)/7,0)),0))</f>
        <v/>
      </c>
      <c r="AB59" s="306">
        <f>IF(OR(CRONOGRAMA!$F60="",CRONOGRAMA!$G60=""),0,IF(AND(AB$10&gt;=CRONOGRAMA!$F60-6,AB$10&lt;=CRONOGRAMA!$G60),$C59/MAX(1,ROUNDUP((CRONOGRAMA!$G60-CRONOGRAMA!$F60+1)/7,0)),0))</f>
        <v/>
      </c>
      <c r="AC59" s="306">
        <f>IF(OR(CRONOGRAMA!$F60="",CRONOGRAMA!$G60=""),0,IF(AND(AC$10&gt;=CRONOGRAMA!$F60-6,AC$10&lt;=CRONOGRAMA!$G60),$C59/MAX(1,ROUNDUP((CRONOGRAMA!$G60-CRONOGRAMA!$F60+1)/7,0)),0))</f>
        <v/>
      </c>
      <c r="AD59" s="306">
        <f>IF(OR(CRONOGRAMA!$F60="",CRONOGRAMA!$G60=""),0,IF(AND(AD$10&gt;=CRONOGRAMA!$F60-6,AD$10&lt;=CRONOGRAMA!$G60),$C59/MAX(1,ROUNDUP((CRONOGRAMA!$G60-CRONOGRAMA!$F60+1)/7,0)),0))</f>
        <v/>
      </c>
      <c r="AE59" s="218" t="n"/>
      <c r="AF59" s="218" t="n"/>
      <c r="AG59" s="218" t="n"/>
      <c r="AH59" s="218" t="n"/>
    </row>
    <row r="60" ht="15.75" customHeight="1" s="371">
      <c r="A60" s="169">
        <f>CRONOGRAMA!A61</f>
        <v/>
      </c>
      <c r="B60" s="66">
        <f>CRONOGRAMA!D61</f>
        <v/>
      </c>
      <c r="C60" s="44">
        <f>CRONOGRAMA!E61</f>
        <v/>
      </c>
      <c r="D60" s="306">
        <f>IF(OR(CRONOGRAMA!$F61="",CRONOGRAMA!$G61=""),0,IF(AND(D$10&gt;=CRONOGRAMA!$F61-6,D$10&lt;=CRONOGRAMA!$G61),$C60/MAX(1,ROUNDUP((CRONOGRAMA!$G61-CRONOGRAMA!$F61+1)/7,0)),0))</f>
        <v/>
      </c>
      <c r="E60" s="306">
        <f>IF(OR(CRONOGRAMA!$F61="",CRONOGRAMA!$G61=""),0,IF(AND(E$10&gt;=CRONOGRAMA!$F61-6,E$10&lt;=CRONOGRAMA!$G61),$C60/MAX(1,ROUNDUP((CRONOGRAMA!$G61-CRONOGRAMA!$F61+1)/7,0)),0))</f>
        <v/>
      </c>
      <c r="F60" s="306">
        <f>IF(OR(CRONOGRAMA!$F61="",CRONOGRAMA!$G61=""),0,IF(AND(F$10&gt;=CRONOGRAMA!$F61-6,F$10&lt;=CRONOGRAMA!$G61),$C60/MAX(1,ROUNDUP((CRONOGRAMA!$G61-CRONOGRAMA!$F61+1)/7,0)),0))</f>
        <v/>
      </c>
      <c r="G60" s="306">
        <f>IF(OR(CRONOGRAMA!$F61="",CRONOGRAMA!$G61=""),0,IF(AND(G$10&gt;=CRONOGRAMA!$F61-6,G$10&lt;=CRONOGRAMA!$G61),$C60/MAX(1,ROUNDUP((CRONOGRAMA!$G61-CRONOGRAMA!$F61+1)/7,0)),0))</f>
        <v/>
      </c>
      <c r="H60" s="306">
        <f>IF(OR(CRONOGRAMA!$F61="",CRONOGRAMA!$G61=""),0,IF(AND(H$10&gt;=CRONOGRAMA!$F61-6,H$10&lt;=CRONOGRAMA!$G61),$C60/MAX(1,ROUNDUP((CRONOGRAMA!$G61-CRONOGRAMA!$F61+1)/7,0)),0))</f>
        <v/>
      </c>
      <c r="I60" s="306">
        <f>IF(OR(CRONOGRAMA!$F61="",CRONOGRAMA!$G61=""),0,IF(AND(I$10&gt;=CRONOGRAMA!$F61-6,I$10&lt;=CRONOGRAMA!$G61),$C60/MAX(1,ROUNDUP((CRONOGRAMA!$G61-CRONOGRAMA!$F61+1)/7,0)),0))</f>
        <v/>
      </c>
      <c r="J60" s="306">
        <f>IF(OR(CRONOGRAMA!$F61="",CRONOGRAMA!$G61=""),0,IF(AND(J$10&gt;=CRONOGRAMA!$F61-6,J$10&lt;=CRONOGRAMA!$G61),$C60/MAX(1,ROUNDUP((CRONOGRAMA!$G61-CRONOGRAMA!$F61+1)/7,0)),0))</f>
        <v/>
      </c>
      <c r="K60" s="306">
        <f>IF(OR(CRONOGRAMA!$F61="",CRONOGRAMA!$G61=""),0,IF(AND(K$10&gt;=CRONOGRAMA!$F61-6,K$10&lt;=CRONOGRAMA!$G61),$C60/MAX(1,ROUNDUP((CRONOGRAMA!$G61-CRONOGRAMA!$F61+1)/7,0)),0))</f>
        <v/>
      </c>
      <c r="L60" s="306">
        <f>IF(OR(CRONOGRAMA!$F61="",CRONOGRAMA!$G61=""),0,IF(AND(L$10&gt;=CRONOGRAMA!$F61-6,L$10&lt;=CRONOGRAMA!$G61),$C60/MAX(1,ROUNDUP((CRONOGRAMA!$G61-CRONOGRAMA!$F61+1)/7,0)),0))</f>
        <v/>
      </c>
      <c r="M60" s="306">
        <f>IF(OR(CRONOGRAMA!$F61="",CRONOGRAMA!$G61=""),0,IF(AND(M$10&gt;=CRONOGRAMA!$F61-6,M$10&lt;=CRONOGRAMA!$G61),$C60/MAX(1,ROUNDUP((CRONOGRAMA!$G61-CRONOGRAMA!$F61+1)/7,0)),0))</f>
        <v/>
      </c>
      <c r="N60" s="306">
        <f>IF(OR(CRONOGRAMA!$F61="",CRONOGRAMA!$G61=""),0,IF(AND(N$10&gt;=CRONOGRAMA!$F61-6,N$10&lt;=CRONOGRAMA!$G61),$C60/MAX(1,ROUNDUP((CRONOGRAMA!$G61-CRONOGRAMA!$F61+1)/7,0)),0))</f>
        <v/>
      </c>
      <c r="O60" s="306">
        <f>IF(OR(CRONOGRAMA!$F61="",CRONOGRAMA!$G61=""),0,IF(AND(O$10&gt;=CRONOGRAMA!$F61-6,O$10&lt;=CRONOGRAMA!$G61),$C60/MAX(1,ROUNDUP((CRONOGRAMA!$G61-CRONOGRAMA!$F61+1)/7,0)),0))</f>
        <v/>
      </c>
      <c r="P60" s="306">
        <f>IF(OR(CRONOGRAMA!$F61="",CRONOGRAMA!$G61=""),0,IF(AND(P$10&gt;=CRONOGRAMA!$F61-6,P$10&lt;=CRONOGRAMA!$G61),$C60/MAX(1,ROUNDUP((CRONOGRAMA!$G61-CRONOGRAMA!$F61+1)/7,0)),0))</f>
        <v/>
      </c>
      <c r="Q60" s="306">
        <f>IF(OR(CRONOGRAMA!$F61="",CRONOGRAMA!$G61=""),0,IF(AND(Q$10&gt;=CRONOGRAMA!$F61-6,Q$10&lt;=CRONOGRAMA!$G61),$C60/MAX(1,ROUNDUP((CRONOGRAMA!$G61-CRONOGRAMA!$F61+1)/7,0)),0))</f>
        <v/>
      </c>
      <c r="R60" s="306">
        <f>IF(OR(CRONOGRAMA!$F61="",CRONOGRAMA!$G61=""),0,IF(AND(R$10&gt;=CRONOGRAMA!$F61-6,R$10&lt;=CRONOGRAMA!$G61),$C60/MAX(1,ROUNDUP((CRONOGRAMA!$G61-CRONOGRAMA!$F61+1)/7,0)),0))</f>
        <v/>
      </c>
      <c r="S60" s="306">
        <f>IF(OR(CRONOGRAMA!$F61="",CRONOGRAMA!$G61=""),0,IF(AND(S$10&gt;=CRONOGRAMA!$F61-6,S$10&lt;=CRONOGRAMA!$G61),$C60/MAX(1,ROUNDUP((CRONOGRAMA!$G61-CRONOGRAMA!$F61+1)/7,0)),0))</f>
        <v/>
      </c>
      <c r="T60" s="306">
        <f>IF(OR(CRONOGRAMA!$F61="",CRONOGRAMA!$G61=""),0,IF(AND(T$10&gt;=CRONOGRAMA!$F61-6,T$10&lt;=CRONOGRAMA!$G61),$C60/MAX(1,ROUNDUP((CRONOGRAMA!$G61-CRONOGRAMA!$F61+1)/7,0)),0))</f>
        <v/>
      </c>
      <c r="U60" s="306">
        <f>IF(OR(CRONOGRAMA!$F61="",CRONOGRAMA!$G61=""),0,IF(AND(U$10&gt;=CRONOGRAMA!$F61-6,U$10&lt;=CRONOGRAMA!$G61),$C60/MAX(1,ROUNDUP((CRONOGRAMA!$G61-CRONOGRAMA!$F61+1)/7,0)),0))</f>
        <v/>
      </c>
      <c r="V60" s="306">
        <f>IF(OR(CRONOGRAMA!$F61="",CRONOGRAMA!$G61=""),0,IF(AND(V$10&gt;=CRONOGRAMA!$F61-6,V$10&lt;=CRONOGRAMA!$G61),$C60/MAX(1,ROUNDUP((CRONOGRAMA!$G61-CRONOGRAMA!$F61+1)/7,0)),0))</f>
        <v/>
      </c>
      <c r="W60" s="306">
        <f>IF(OR(CRONOGRAMA!$F61="",CRONOGRAMA!$G61=""),0,IF(AND(W$10&gt;=CRONOGRAMA!$F61-6,W$10&lt;=CRONOGRAMA!$G61),$C60/MAX(1,ROUNDUP((CRONOGRAMA!$G61-CRONOGRAMA!$F61+1)/7,0)),0))</f>
        <v/>
      </c>
      <c r="X60" s="306">
        <f>IF(OR(CRONOGRAMA!$F61="",CRONOGRAMA!$G61=""),0,IF(AND(X$10&gt;=CRONOGRAMA!$F61-6,X$10&lt;=CRONOGRAMA!$G61),$C60/MAX(1,ROUNDUP((CRONOGRAMA!$G61-CRONOGRAMA!$F61+1)/7,0)),0))</f>
        <v/>
      </c>
      <c r="Y60" s="306">
        <f>IF(OR(CRONOGRAMA!$F61="",CRONOGRAMA!$G61=""),0,IF(AND(Y$10&gt;=CRONOGRAMA!$F61-6,Y$10&lt;=CRONOGRAMA!$G61),$C60/MAX(1,ROUNDUP((CRONOGRAMA!$G61-CRONOGRAMA!$F61+1)/7,0)),0))</f>
        <v/>
      </c>
      <c r="Z60" s="306">
        <f>IF(OR(CRONOGRAMA!$F61="",CRONOGRAMA!$G61=""),0,IF(AND(Z$10&gt;=CRONOGRAMA!$F61-6,Z$10&lt;=CRONOGRAMA!$G61),$C60/MAX(1,ROUNDUP((CRONOGRAMA!$G61-CRONOGRAMA!$F61+1)/7,0)),0))</f>
        <v/>
      </c>
      <c r="AA60" s="306">
        <f>IF(OR(CRONOGRAMA!$F61="",CRONOGRAMA!$G61=""),0,IF(AND(AA$10&gt;=CRONOGRAMA!$F61-6,AA$10&lt;=CRONOGRAMA!$G61),$C60/MAX(1,ROUNDUP((CRONOGRAMA!$G61-CRONOGRAMA!$F61+1)/7,0)),0))</f>
        <v/>
      </c>
      <c r="AB60" s="306">
        <f>IF(OR(CRONOGRAMA!$F61="",CRONOGRAMA!$G61=""),0,IF(AND(AB$10&gt;=CRONOGRAMA!$F61-6,AB$10&lt;=CRONOGRAMA!$G61),$C60/MAX(1,ROUNDUP((CRONOGRAMA!$G61-CRONOGRAMA!$F61+1)/7,0)),0))</f>
        <v/>
      </c>
      <c r="AC60" s="306">
        <f>IF(OR(CRONOGRAMA!$F61="",CRONOGRAMA!$G61=""),0,IF(AND(AC$10&gt;=CRONOGRAMA!$F61-6,AC$10&lt;=CRONOGRAMA!$G61),$C60/MAX(1,ROUNDUP((CRONOGRAMA!$G61-CRONOGRAMA!$F61+1)/7,0)),0))</f>
        <v/>
      </c>
      <c r="AD60" s="306">
        <f>IF(OR(CRONOGRAMA!$F61="",CRONOGRAMA!$G61=""),0,IF(AND(AD$10&gt;=CRONOGRAMA!$F61-6,AD$10&lt;=CRONOGRAMA!$G61),$C60/MAX(1,ROUNDUP((CRONOGRAMA!$G61-CRONOGRAMA!$F61+1)/7,0)),0))</f>
        <v/>
      </c>
      <c r="AE60" s="218" t="n"/>
      <c r="AF60" s="218" t="n"/>
      <c r="AG60" s="218" t="n"/>
      <c r="AH60" s="218" t="n"/>
    </row>
    <row r="61" ht="15.75" customHeight="1" s="371">
      <c r="A61" s="169">
        <f>CRONOGRAMA!A62</f>
        <v/>
      </c>
      <c r="B61" s="66">
        <f>CRONOGRAMA!D62</f>
        <v/>
      </c>
      <c r="C61" s="44">
        <f>CRONOGRAMA!E62</f>
        <v/>
      </c>
      <c r="D61" s="306">
        <f>IF(OR(CRONOGRAMA!$F62="",CRONOGRAMA!$G62=""),0,IF(AND(D$10&gt;=CRONOGRAMA!$F62-6,D$10&lt;=CRONOGRAMA!$G62),$C61/MAX(1,ROUNDUP((CRONOGRAMA!$G62-CRONOGRAMA!$F62+1)/7,0)),0))</f>
        <v/>
      </c>
      <c r="E61" s="306">
        <f>IF(OR(CRONOGRAMA!$F62="",CRONOGRAMA!$G62=""),0,IF(AND(E$10&gt;=CRONOGRAMA!$F62-6,E$10&lt;=CRONOGRAMA!$G62),$C61/MAX(1,ROUNDUP((CRONOGRAMA!$G62-CRONOGRAMA!$F62+1)/7,0)),0))</f>
        <v/>
      </c>
      <c r="F61" s="306">
        <f>IF(OR(CRONOGRAMA!$F62="",CRONOGRAMA!$G62=""),0,IF(AND(F$10&gt;=CRONOGRAMA!$F62-6,F$10&lt;=CRONOGRAMA!$G62),$C61/MAX(1,ROUNDUP((CRONOGRAMA!$G62-CRONOGRAMA!$F62+1)/7,0)),0))</f>
        <v/>
      </c>
      <c r="G61" s="306">
        <f>IF(OR(CRONOGRAMA!$F62="",CRONOGRAMA!$G62=""),0,IF(AND(G$10&gt;=CRONOGRAMA!$F62-6,G$10&lt;=CRONOGRAMA!$G62),$C61/MAX(1,ROUNDUP((CRONOGRAMA!$G62-CRONOGRAMA!$F62+1)/7,0)),0))</f>
        <v/>
      </c>
      <c r="H61" s="306">
        <f>IF(OR(CRONOGRAMA!$F62="",CRONOGRAMA!$G62=""),0,IF(AND(H$10&gt;=CRONOGRAMA!$F62-6,H$10&lt;=CRONOGRAMA!$G62),$C61/MAX(1,ROUNDUP((CRONOGRAMA!$G62-CRONOGRAMA!$F62+1)/7,0)),0))</f>
        <v/>
      </c>
      <c r="I61" s="306">
        <f>IF(OR(CRONOGRAMA!$F62="",CRONOGRAMA!$G62=""),0,IF(AND(I$10&gt;=CRONOGRAMA!$F62-6,I$10&lt;=CRONOGRAMA!$G62),$C61/MAX(1,ROUNDUP((CRONOGRAMA!$G62-CRONOGRAMA!$F62+1)/7,0)),0))</f>
        <v/>
      </c>
      <c r="J61" s="306">
        <f>IF(OR(CRONOGRAMA!$F62="",CRONOGRAMA!$G62=""),0,IF(AND(J$10&gt;=CRONOGRAMA!$F62-6,J$10&lt;=CRONOGRAMA!$G62),$C61/MAX(1,ROUNDUP((CRONOGRAMA!$G62-CRONOGRAMA!$F62+1)/7,0)),0))</f>
        <v/>
      </c>
      <c r="K61" s="306">
        <f>IF(OR(CRONOGRAMA!$F62="",CRONOGRAMA!$G62=""),0,IF(AND(K$10&gt;=CRONOGRAMA!$F62-6,K$10&lt;=CRONOGRAMA!$G62),$C61/MAX(1,ROUNDUP((CRONOGRAMA!$G62-CRONOGRAMA!$F62+1)/7,0)),0))</f>
        <v/>
      </c>
      <c r="L61" s="306">
        <f>IF(OR(CRONOGRAMA!$F62="",CRONOGRAMA!$G62=""),0,IF(AND(L$10&gt;=CRONOGRAMA!$F62-6,L$10&lt;=CRONOGRAMA!$G62),$C61/MAX(1,ROUNDUP((CRONOGRAMA!$G62-CRONOGRAMA!$F62+1)/7,0)),0))</f>
        <v/>
      </c>
      <c r="M61" s="306">
        <f>IF(OR(CRONOGRAMA!$F62="",CRONOGRAMA!$G62=""),0,IF(AND(M$10&gt;=CRONOGRAMA!$F62-6,M$10&lt;=CRONOGRAMA!$G62),$C61/MAX(1,ROUNDUP((CRONOGRAMA!$G62-CRONOGRAMA!$F62+1)/7,0)),0))</f>
        <v/>
      </c>
      <c r="N61" s="306">
        <f>IF(OR(CRONOGRAMA!$F62="",CRONOGRAMA!$G62=""),0,IF(AND(N$10&gt;=CRONOGRAMA!$F62-6,N$10&lt;=CRONOGRAMA!$G62),$C61/MAX(1,ROUNDUP((CRONOGRAMA!$G62-CRONOGRAMA!$F62+1)/7,0)),0))</f>
        <v/>
      </c>
      <c r="O61" s="306">
        <f>IF(OR(CRONOGRAMA!$F62="",CRONOGRAMA!$G62=""),0,IF(AND(O$10&gt;=CRONOGRAMA!$F62-6,O$10&lt;=CRONOGRAMA!$G62),$C61/MAX(1,ROUNDUP((CRONOGRAMA!$G62-CRONOGRAMA!$F62+1)/7,0)),0))</f>
        <v/>
      </c>
      <c r="P61" s="306">
        <f>IF(OR(CRONOGRAMA!$F62="",CRONOGRAMA!$G62=""),0,IF(AND(P$10&gt;=CRONOGRAMA!$F62-6,P$10&lt;=CRONOGRAMA!$G62),$C61/MAX(1,ROUNDUP((CRONOGRAMA!$G62-CRONOGRAMA!$F62+1)/7,0)),0))</f>
        <v/>
      </c>
      <c r="Q61" s="306">
        <f>IF(OR(CRONOGRAMA!$F62="",CRONOGRAMA!$G62=""),0,IF(AND(Q$10&gt;=CRONOGRAMA!$F62-6,Q$10&lt;=CRONOGRAMA!$G62),$C61/MAX(1,ROUNDUP((CRONOGRAMA!$G62-CRONOGRAMA!$F62+1)/7,0)),0))</f>
        <v/>
      </c>
      <c r="R61" s="306">
        <f>IF(OR(CRONOGRAMA!$F62="",CRONOGRAMA!$G62=""),0,IF(AND(R$10&gt;=CRONOGRAMA!$F62-6,R$10&lt;=CRONOGRAMA!$G62),$C61/MAX(1,ROUNDUP((CRONOGRAMA!$G62-CRONOGRAMA!$F62+1)/7,0)),0))</f>
        <v/>
      </c>
      <c r="S61" s="306">
        <f>IF(OR(CRONOGRAMA!$F62="",CRONOGRAMA!$G62=""),0,IF(AND(S$10&gt;=CRONOGRAMA!$F62-6,S$10&lt;=CRONOGRAMA!$G62),$C61/MAX(1,ROUNDUP((CRONOGRAMA!$G62-CRONOGRAMA!$F62+1)/7,0)),0))</f>
        <v/>
      </c>
      <c r="T61" s="306">
        <f>IF(OR(CRONOGRAMA!$F62="",CRONOGRAMA!$G62=""),0,IF(AND(T$10&gt;=CRONOGRAMA!$F62-6,T$10&lt;=CRONOGRAMA!$G62),$C61/MAX(1,ROUNDUP((CRONOGRAMA!$G62-CRONOGRAMA!$F62+1)/7,0)),0))</f>
        <v/>
      </c>
      <c r="U61" s="306">
        <f>IF(OR(CRONOGRAMA!$F62="",CRONOGRAMA!$G62=""),0,IF(AND(U$10&gt;=CRONOGRAMA!$F62-6,U$10&lt;=CRONOGRAMA!$G62),$C61/MAX(1,ROUNDUP((CRONOGRAMA!$G62-CRONOGRAMA!$F62+1)/7,0)),0))</f>
        <v/>
      </c>
      <c r="V61" s="306">
        <f>IF(OR(CRONOGRAMA!$F62="",CRONOGRAMA!$G62=""),0,IF(AND(V$10&gt;=CRONOGRAMA!$F62-6,V$10&lt;=CRONOGRAMA!$G62),$C61/MAX(1,ROUNDUP((CRONOGRAMA!$G62-CRONOGRAMA!$F62+1)/7,0)),0))</f>
        <v/>
      </c>
      <c r="W61" s="306">
        <f>IF(OR(CRONOGRAMA!$F62="",CRONOGRAMA!$G62=""),0,IF(AND(W$10&gt;=CRONOGRAMA!$F62-6,W$10&lt;=CRONOGRAMA!$G62),$C61/MAX(1,ROUNDUP((CRONOGRAMA!$G62-CRONOGRAMA!$F62+1)/7,0)),0))</f>
        <v/>
      </c>
      <c r="X61" s="306">
        <f>IF(OR(CRONOGRAMA!$F62="",CRONOGRAMA!$G62=""),0,IF(AND(X$10&gt;=CRONOGRAMA!$F62-6,X$10&lt;=CRONOGRAMA!$G62),$C61/MAX(1,ROUNDUP((CRONOGRAMA!$G62-CRONOGRAMA!$F62+1)/7,0)),0))</f>
        <v/>
      </c>
      <c r="Y61" s="306">
        <f>IF(OR(CRONOGRAMA!$F62="",CRONOGRAMA!$G62=""),0,IF(AND(Y$10&gt;=CRONOGRAMA!$F62-6,Y$10&lt;=CRONOGRAMA!$G62),$C61/MAX(1,ROUNDUP((CRONOGRAMA!$G62-CRONOGRAMA!$F62+1)/7,0)),0))</f>
        <v/>
      </c>
      <c r="Z61" s="306">
        <f>IF(OR(CRONOGRAMA!$F62="",CRONOGRAMA!$G62=""),0,IF(AND(Z$10&gt;=CRONOGRAMA!$F62-6,Z$10&lt;=CRONOGRAMA!$G62),$C61/MAX(1,ROUNDUP((CRONOGRAMA!$G62-CRONOGRAMA!$F62+1)/7,0)),0))</f>
        <v/>
      </c>
      <c r="AA61" s="306">
        <f>IF(OR(CRONOGRAMA!$F62="",CRONOGRAMA!$G62=""),0,IF(AND(AA$10&gt;=CRONOGRAMA!$F62-6,AA$10&lt;=CRONOGRAMA!$G62),$C61/MAX(1,ROUNDUP((CRONOGRAMA!$G62-CRONOGRAMA!$F62+1)/7,0)),0))</f>
        <v/>
      </c>
      <c r="AB61" s="306">
        <f>IF(OR(CRONOGRAMA!$F62="",CRONOGRAMA!$G62=""),0,IF(AND(AB$10&gt;=CRONOGRAMA!$F62-6,AB$10&lt;=CRONOGRAMA!$G62),$C61/MAX(1,ROUNDUP((CRONOGRAMA!$G62-CRONOGRAMA!$F62+1)/7,0)),0))</f>
        <v/>
      </c>
      <c r="AC61" s="306">
        <f>IF(OR(CRONOGRAMA!$F62="",CRONOGRAMA!$G62=""),0,IF(AND(AC$10&gt;=CRONOGRAMA!$F62-6,AC$10&lt;=CRONOGRAMA!$G62),$C61/MAX(1,ROUNDUP((CRONOGRAMA!$G62-CRONOGRAMA!$F62+1)/7,0)),0))</f>
        <v/>
      </c>
      <c r="AD61" s="306">
        <f>IF(OR(CRONOGRAMA!$F62="",CRONOGRAMA!$G62=""),0,IF(AND(AD$10&gt;=CRONOGRAMA!$F62-6,AD$10&lt;=CRONOGRAMA!$G62),$C61/MAX(1,ROUNDUP((CRONOGRAMA!$G62-CRONOGRAMA!$F62+1)/7,0)),0))</f>
        <v/>
      </c>
      <c r="AE61" s="218" t="n"/>
      <c r="AF61" s="218" t="n"/>
      <c r="AG61" s="218" t="n"/>
      <c r="AH61" s="218" t="n"/>
    </row>
    <row r="62" ht="15.75" customHeight="1" s="371">
      <c r="A62" s="169">
        <f>CRONOGRAMA!A63</f>
        <v/>
      </c>
      <c r="B62" s="66">
        <f>CRONOGRAMA!D63</f>
        <v/>
      </c>
      <c r="C62" s="44">
        <f>CRONOGRAMA!E63</f>
        <v/>
      </c>
      <c r="D62" s="306">
        <f>IF(OR(CRONOGRAMA!$F63="",CRONOGRAMA!$G63=""),0,IF(AND(D$10&gt;=CRONOGRAMA!$F63-6,D$10&lt;=CRONOGRAMA!$G63),$C62/MAX(1,ROUNDUP((CRONOGRAMA!$G63-CRONOGRAMA!$F63+1)/7,0)),0))</f>
        <v/>
      </c>
      <c r="E62" s="306">
        <f>IF(OR(CRONOGRAMA!$F63="",CRONOGRAMA!$G63=""),0,IF(AND(E$10&gt;=CRONOGRAMA!$F63-6,E$10&lt;=CRONOGRAMA!$G63),$C62/MAX(1,ROUNDUP((CRONOGRAMA!$G63-CRONOGRAMA!$F63+1)/7,0)),0))</f>
        <v/>
      </c>
      <c r="F62" s="306">
        <f>IF(OR(CRONOGRAMA!$F63="",CRONOGRAMA!$G63=""),0,IF(AND(F$10&gt;=CRONOGRAMA!$F63-6,F$10&lt;=CRONOGRAMA!$G63),$C62/MAX(1,ROUNDUP((CRONOGRAMA!$G63-CRONOGRAMA!$F63+1)/7,0)),0))</f>
        <v/>
      </c>
      <c r="G62" s="306">
        <f>IF(OR(CRONOGRAMA!$F63="",CRONOGRAMA!$G63=""),0,IF(AND(G$10&gt;=CRONOGRAMA!$F63-6,G$10&lt;=CRONOGRAMA!$G63),$C62/MAX(1,ROUNDUP((CRONOGRAMA!$G63-CRONOGRAMA!$F63+1)/7,0)),0))</f>
        <v/>
      </c>
      <c r="H62" s="306">
        <f>IF(OR(CRONOGRAMA!$F63="",CRONOGRAMA!$G63=""),0,IF(AND(H$10&gt;=CRONOGRAMA!$F63-6,H$10&lt;=CRONOGRAMA!$G63),$C62/MAX(1,ROUNDUP((CRONOGRAMA!$G63-CRONOGRAMA!$F63+1)/7,0)),0))</f>
        <v/>
      </c>
      <c r="I62" s="306">
        <f>IF(OR(CRONOGRAMA!$F63="",CRONOGRAMA!$G63=""),0,IF(AND(I$10&gt;=CRONOGRAMA!$F63-6,I$10&lt;=CRONOGRAMA!$G63),$C62/MAX(1,ROUNDUP((CRONOGRAMA!$G63-CRONOGRAMA!$F63+1)/7,0)),0))</f>
        <v/>
      </c>
      <c r="J62" s="306">
        <f>IF(OR(CRONOGRAMA!$F63="",CRONOGRAMA!$G63=""),0,IF(AND(J$10&gt;=CRONOGRAMA!$F63-6,J$10&lt;=CRONOGRAMA!$G63),$C62/MAX(1,ROUNDUP((CRONOGRAMA!$G63-CRONOGRAMA!$F63+1)/7,0)),0))</f>
        <v/>
      </c>
      <c r="K62" s="306">
        <f>IF(OR(CRONOGRAMA!$F63="",CRONOGRAMA!$G63=""),0,IF(AND(K$10&gt;=CRONOGRAMA!$F63-6,K$10&lt;=CRONOGRAMA!$G63),$C62/MAX(1,ROUNDUP((CRONOGRAMA!$G63-CRONOGRAMA!$F63+1)/7,0)),0))</f>
        <v/>
      </c>
      <c r="L62" s="306">
        <f>IF(OR(CRONOGRAMA!$F63="",CRONOGRAMA!$G63=""),0,IF(AND(L$10&gt;=CRONOGRAMA!$F63-6,L$10&lt;=CRONOGRAMA!$G63),$C62/MAX(1,ROUNDUP((CRONOGRAMA!$G63-CRONOGRAMA!$F63+1)/7,0)),0))</f>
        <v/>
      </c>
      <c r="M62" s="306">
        <f>IF(OR(CRONOGRAMA!$F63="",CRONOGRAMA!$G63=""),0,IF(AND(M$10&gt;=CRONOGRAMA!$F63-6,M$10&lt;=CRONOGRAMA!$G63),$C62/MAX(1,ROUNDUP((CRONOGRAMA!$G63-CRONOGRAMA!$F63+1)/7,0)),0))</f>
        <v/>
      </c>
      <c r="N62" s="306">
        <f>IF(OR(CRONOGRAMA!$F63="",CRONOGRAMA!$G63=""),0,IF(AND(N$10&gt;=CRONOGRAMA!$F63-6,N$10&lt;=CRONOGRAMA!$G63),$C62/MAX(1,ROUNDUP((CRONOGRAMA!$G63-CRONOGRAMA!$F63+1)/7,0)),0))</f>
        <v/>
      </c>
      <c r="O62" s="306">
        <f>IF(OR(CRONOGRAMA!$F63="",CRONOGRAMA!$G63=""),0,IF(AND(O$10&gt;=CRONOGRAMA!$F63-6,O$10&lt;=CRONOGRAMA!$G63),$C62/MAX(1,ROUNDUP((CRONOGRAMA!$G63-CRONOGRAMA!$F63+1)/7,0)),0))</f>
        <v/>
      </c>
      <c r="P62" s="306">
        <f>IF(OR(CRONOGRAMA!$F63="",CRONOGRAMA!$G63=""),0,IF(AND(P$10&gt;=CRONOGRAMA!$F63-6,P$10&lt;=CRONOGRAMA!$G63),$C62/MAX(1,ROUNDUP((CRONOGRAMA!$G63-CRONOGRAMA!$F63+1)/7,0)),0))</f>
        <v/>
      </c>
      <c r="Q62" s="306">
        <f>IF(OR(CRONOGRAMA!$F63="",CRONOGRAMA!$G63=""),0,IF(AND(Q$10&gt;=CRONOGRAMA!$F63-6,Q$10&lt;=CRONOGRAMA!$G63),$C62/MAX(1,ROUNDUP((CRONOGRAMA!$G63-CRONOGRAMA!$F63+1)/7,0)),0))</f>
        <v/>
      </c>
      <c r="R62" s="306">
        <f>IF(OR(CRONOGRAMA!$F63="",CRONOGRAMA!$G63=""),0,IF(AND(R$10&gt;=CRONOGRAMA!$F63-6,R$10&lt;=CRONOGRAMA!$G63),$C62/MAX(1,ROUNDUP((CRONOGRAMA!$G63-CRONOGRAMA!$F63+1)/7,0)),0))</f>
        <v/>
      </c>
      <c r="S62" s="306">
        <f>IF(OR(CRONOGRAMA!$F63="",CRONOGRAMA!$G63=""),0,IF(AND(S$10&gt;=CRONOGRAMA!$F63-6,S$10&lt;=CRONOGRAMA!$G63),$C62/MAX(1,ROUNDUP((CRONOGRAMA!$G63-CRONOGRAMA!$F63+1)/7,0)),0))</f>
        <v/>
      </c>
      <c r="T62" s="306">
        <f>IF(OR(CRONOGRAMA!$F63="",CRONOGRAMA!$G63=""),0,IF(AND(T$10&gt;=CRONOGRAMA!$F63-6,T$10&lt;=CRONOGRAMA!$G63),$C62/MAX(1,ROUNDUP((CRONOGRAMA!$G63-CRONOGRAMA!$F63+1)/7,0)),0))</f>
        <v/>
      </c>
      <c r="U62" s="306">
        <f>IF(OR(CRONOGRAMA!$F63="",CRONOGRAMA!$G63=""),0,IF(AND(U$10&gt;=CRONOGRAMA!$F63-6,U$10&lt;=CRONOGRAMA!$G63),$C62/MAX(1,ROUNDUP((CRONOGRAMA!$G63-CRONOGRAMA!$F63+1)/7,0)),0))</f>
        <v/>
      </c>
      <c r="V62" s="306">
        <f>IF(OR(CRONOGRAMA!$F63="",CRONOGRAMA!$G63=""),0,IF(AND(V$10&gt;=CRONOGRAMA!$F63-6,V$10&lt;=CRONOGRAMA!$G63),$C62/MAX(1,ROUNDUP((CRONOGRAMA!$G63-CRONOGRAMA!$F63+1)/7,0)),0))</f>
        <v/>
      </c>
      <c r="W62" s="306">
        <f>IF(OR(CRONOGRAMA!$F63="",CRONOGRAMA!$G63=""),0,IF(AND(W$10&gt;=CRONOGRAMA!$F63-6,W$10&lt;=CRONOGRAMA!$G63),$C62/MAX(1,ROUNDUP((CRONOGRAMA!$G63-CRONOGRAMA!$F63+1)/7,0)),0))</f>
        <v/>
      </c>
      <c r="X62" s="306">
        <f>IF(OR(CRONOGRAMA!$F63="",CRONOGRAMA!$G63=""),0,IF(AND(X$10&gt;=CRONOGRAMA!$F63-6,X$10&lt;=CRONOGRAMA!$G63),$C62/MAX(1,ROUNDUP((CRONOGRAMA!$G63-CRONOGRAMA!$F63+1)/7,0)),0))</f>
        <v/>
      </c>
      <c r="Y62" s="306">
        <f>IF(OR(CRONOGRAMA!$F63="",CRONOGRAMA!$G63=""),0,IF(AND(Y$10&gt;=CRONOGRAMA!$F63-6,Y$10&lt;=CRONOGRAMA!$G63),$C62/MAX(1,ROUNDUP((CRONOGRAMA!$G63-CRONOGRAMA!$F63+1)/7,0)),0))</f>
        <v/>
      </c>
      <c r="Z62" s="306">
        <f>IF(OR(CRONOGRAMA!$F63="",CRONOGRAMA!$G63=""),0,IF(AND(Z$10&gt;=CRONOGRAMA!$F63-6,Z$10&lt;=CRONOGRAMA!$G63),$C62/MAX(1,ROUNDUP((CRONOGRAMA!$G63-CRONOGRAMA!$F63+1)/7,0)),0))</f>
        <v/>
      </c>
      <c r="AA62" s="306">
        <f>IF(OR(CRONOGRAMA!$F63="",CRONOGRAMA!$G63=""),0,IF(AND(AA$10&gt;=CRONOGRAMA!$F63-6,AA$10&lt;=CRONOGRAMA!$G63),$C62/MAX(1,ROUNDUP((CRONOGRAMA!$G63-CRONOGRAMA!$F63+1)/7,0)),0))</f>
        <v/>
      </c>
      <c r="AB62" s="306">
        <f>IF(OR(CRONOGRAMA!$F63="",CRONOGRAMA!$G63=""),0,IF(AND(AB$10&gt;=CRONOGRAMA!$F63-6,AB$10&lt;=CRONOGRAMA!$G63),$C62/MAX(1,ROUNDUP((CRONOGRAMA!$G63-CRONOGRAMA!$F63+1)/7,0)),0))</f>
        <v/>
      </c>
      <c r="AC62" s="306">
        <f>IF(OR(CRONOGRAMA!$F63="",CRONOGRAMA!$G63=""),0,IF(AND(AC$10&gt;=CRONOGRAMA!$F63-6,AC$10&lt;=CRONOGRAMA!$G63),$C62/MAX(1,ROUNDUP((CRONOGRAMA!$G63-CRONOGRAMA!$F63+1)/7,0)),0))</f>
        <v/>
      </c>
      <c r="AD62" s="306">
        <f>IF(OR(CRONOGRAMA!$F63="",CRONOGRAMA!$G63=""),0,IF(AND(AD$10&gt;=CRONOGRAMA!$F63-6,AD$10&lt;=CRONOGRAMA!$G63),$C62/MAX(1,ROUNDUP((CRONOGRAMA!$G63-CRONOGRAMA!$F63+1)/7,0)),0))</f>
        <v/>
      </c>
      <c r="AE62" s="218" t="n"/>
      <c r="AF62" s="218" t="n"/>
      <c r="AG62" s="218" t="n"/>
      <c r="AH62" s="218" t="n"/>
    </row>
    <row r="63" ht="15.75" customHeight="1" s="371">
      <c r="A63" s="169">
        <f>CRONOGRAMA!A64</f>
        <v/>
      </c>
      <c r="B63" s="66">
        <f>CRONOGRAMA!D64</f>
        <v/>
      </c>
      <c r="C63" s="44">
        <f>CRONOGRAMA!E64</f>
        <v/>
      </c>
      <c r="D63" s="306">
        <f>IF(OR(CRONOGRAMA!$F64="",CRONOGRAMA!$G64=""),0,IF(AND(D$10&gt;=CRONOGRAMA!$F64-6,D$10&lt;=CRONOGRAMA!$G64),$C63/MAX(1,ROUNDUP((CRONOGRAMA!$G64-CRONOGRAMA!$F64+1)/7,0)),0))</f>
        <v/>
      </c>
      <c r="E63" s="306">
        <f>IF(OR(CRONOGRAMA!$F64="",CRONOGRAMA!$G64=""),0,IF(AND(E$10&gt;=CRONOGRAMA!$F64-6,E$10&lt;=CRONOGRAMA!$G64),$C63/MAX(1,ROUNDUP((CRONOGRAMA!$G64-CRONOGRAMA!$F64+1)/7,0)),0))</f>
        <v/>
      </c>
      <c r="F63" s="306">
        <f>IF(OR(CRONOGRAMA!$F64="",CRONOGRAMA!$G64=""),0,IF(AND(F$10&gt;=CRONOGRAMA!$F64-6,F$10&lt;=CRONOGRAMA!$G64),$C63/MAX(1,ROUNDUP((CRONOGRAMA!$G64-CRONOGRAMA!$F64+1)/7,0)),0))</f>
        <v/>
      </c>
      <c r="G63" s="306">
        <f>IF(OR(CRONOGRAMA!$F64="",CRONOGRAMA!$G64=""),0,IF(AND(G$10&gt;=CRONOGRAMA!$F64-6,G$10&lt;=CRONOGRAMA!$G64),$C63/MAX(1,ROUNDUP((CRONOGRAMA!$G64-CRONOGRAMA!$F64+1)/7,0)),0))</f>
        <v/>
      </c>
      <c r="H63" s="306">
        <f>IF(OR(CRONOGRAMA!$F64="",CRONOGRAMA!$G64=""),0,IF(AND(H$10&gt;=CRONOGRAMA!$F64-6,H$10&lt;=CRONOGRAMA!$G64),$C63/MAX(1,ROUNDUP((CRONOGRAMA!$G64-CRONOGRAMA!$F64+1)/7,0)),0))</f>
        <v/>
      </c>
      <c r="I63" s="306">
        <f>IF(OR(CRONOGRAMA!$F64="",CRONOGRAMA!$G64=""),0,IF(AND(I$10&gt;=CRONOGRAMA!$F64-6,I$10&lt;=CRONOGRAMA!$G64),$C63/MAX(1,ROUNDUP((CRONOGRAMA!$G64-CRONOGRAMA!$F64+1)/7,0)),0))</f>
        <v/>
      </c>
      <c r="J63" s="306">
        <f>IF(OR(CRONOGRAMA!$F64="",CRONOGRAMA!$G64=""),0,IF(AND(J$10&gt;=CRONOGRAMA!$F64-6,J$10&lt;=CRONOGRAMA!$G64),$C63/MAX(1,ROUNDUP((CRONOGRAMA!$G64-CRONOGRAMA!$F64+1)/7,0)),0))</f>
        <v/>
      </c>
      <c r="K63" s="306">
        <f>IF(OR(CRONOGRAMA!$F64="",CRONOGRAMA!$G64=""),0,IF(AND(K$10&gt;=CRONOGRAMA!$F64-6,K$10&lt;=CRONOGRAMA!$G64),$C63/MAX(1,ROUNDUP((CRONOGRAMA!$G64-CRONOGRAMA!$F64+1)/7,0)),0))</f>
        <v/>
      </c>
      <c r="L63" s="306">
        <f>IF(OR(CRONOGRAMA!$F64="",CRONOGRAMA!$G64=""),0,IF(AND(L$10&gt;=CRONOGRAMA!$F64-6,L$10&lt;=CRONOGRAMA!$G64),$C63/MAX(1,ROUNDUP((CRONOGRAMA!$G64-CRONOGRAMA!$F64+1)/7,0)),0))</f>
        <v/>
      </c>
      <c r="M63" s="306">
        <f>IF(OR(CRONOGRAMA!$F64="",CRONOGRAMA!$G64=""),0,IF(AND(M$10&gt;=CRONOGRAMA!$F64-6,M$10&lt;=CRONOGRAMA!$G64),$C63/MAX(1,ROUNDUP((CRONOGRAMA!$G64-CRONOGRAMA!$F64+1)/7,0)),0))</f>
        <v/>
      </c>
      <c r="N63" s="306">
        <f>IF(OR(CRONOGRAMA!$F64="",CRONOGRAMA!$G64=""),0,IF(AND(N$10&gt;=CRONOGRAMA!$F64-6,N$10&lt;=CRONOGRAMA!$G64),$C63/MAX(1,ROUNDUP((CRONOGRAMA!$G64-CRONOGRAMA!$F64+1)/7,0)),0))</f>
        <v/>
      </c>
      <c r="O63" s="306">
        <f>IF(OR(CRONOGRAMA!$F64="",CRONOGRAMA!$G64=""),0,IF(AND(O$10&gt;=CRONOGRAMA!$F64-6,O$10&lt;=CRONOGRAMA!$G64),$C63/MAX(1,ROUNDUP((CRONOGRAMA!$G64-CRONOGRAMA!$F64+1)/7,0)),0))</f>
        <v/>
      </c>
      <c r="P63" s="306">
        <f>IF(OR(CRONOGRAMA!$F64="",CRONOGRAMA!$G64=""),0,IF(AND(P$10&gt;=CRONOGRAMA!$F64-6,P$10&lt;=CRONOGRAMA!$G64),$C63/MAX(1,ROUNDUP((CRONOGRAMA!$G64-CRONOGRAMA!$F64+1)/7,0)),0))</f>
        <v/>
      </c>
      <c r="Q63" s="306">
        <f>IF(OR(CRONOGRAMA!$F64="",CRONOGRAMA!$G64=""),0,IF(AND(Q$10&gt;=CRONOGRAMA!$F64-6,Q$10&lt;=CRONOGRAMA!$G64),$C63/MAX(1,ROUNDUP((CRONOGRAMA!$G64-CRONOGRAMA!$F64+1)/7,0)),0))</f>
        <v/>
      </c>
      <c r="R63" s="306">
        <f>IF(OR(CRONOGRAMA!$F64="",CRONOGRAMA!$G64=""),0,IF(AND(R$10&gt;=CRONOGRAMA!$F64-6,R$10&lt;=CRONOGRAMA!$G64),$C63/MAX(1,ROUNDUP((CRONOGRAMA!$G64-CRONOGRAMA!$F64+1)/7,0)),0))</f>
        <v/>
      </c>
      <c r="S63" s="306">
        <f>IF(OR(CRONOGRAMA!$F64="",CRONOGRAMA!$G64=""),0,IF(AND(S$10&gt;=CRONOGRAMA!$F64-6,S$10&lt;=CRONOGRAMA!$G64),$C63/MAX(1,ROUNDUP((CRONOGRAMA!$G64-CRONOGRAMA!$F64+1)/7,0)),0))</f>
        <v/>
      </c>
      <c r="T63" s="306">
        <f>IF(OR(CRONOGRAMA!$F64="",CRONOGRAMA!$G64=""),0,IF(AND(T$10&gt;=CRONOGRAMA!$F64-6,T$10&lt;=CRONOGRAMA!$G64),$C63/MAX(1,ROUNDUP((CRONOGRAMA!$G64-CRONOGRAMA!$F64+1)/7,0)),0))</f>
        <v/>
      </c>
      <c r="U63" s="306">
        <f>IF(OR(CRONOGRAMA!$F64="",CRONOGRAMA!$G64=""),0,IF(AND(U$10&gt;=CRONOGRAMA!$F64-6,U$10&lt;=CRONOGRAMA!$G64),$C63/MAX(1,ROUNDUP((CRONOGRAMA!$G64-CRONOGRAMA!$F64+1)/7,0)),0))</f>
        <v/>
      </c>
      <c r="V63" s="306">
        <f>IF(OR(CRONOGRAMA!$F64="",CRONOGRAMA!$G64=""),0,IF(AND(V$10&gt;=CRONOGRAMA!$F64-6,V$10&lt;=CRONOGRAMA!$G64),$C63/MAX(1,ROUNDUP((CRONOGRAMA!$G64-CRONOGRAMA!$F64+1)/7,0)),0))</f>
        <v/>
      </c>
      <c r="W63" s="306">
        <f>IF(OR(CRONOGRAMA!$F64="",CRONOGRAMA!$G64=""),0,IF(AND(W$10&gt;=CRONOGRAMA!$F64-6,W$10&lt;=CRONOGRAMA!$G64),$C63/MAX(1,ROUNDUP((CRONOGRAMA!$G64-CRONOGRAMA!$F64+1)/7,0)),0))</f>
        <v/>
      </c>
      <c r="X63" s="306">
        <f>IF(OR(CRONOGRAMA!$F64="",CRONOGRAMA!$G64=""),0,IF(AND(X$10&gt;=CRONOGRAMA!$F64-6,X$10&lt;=CRONOGRAMA!$G64),$C63/MAX(1,ROUNDUP((CRONOGRAMA!$G64-CRONOGRAMA!$F64+1)/7,0)),0))</f>
        <v/>
      </c>
      <c r="Y63" s="306">
        <f>IF(OR(CRONOGRAMA!$F64="",CRONOGRAMA!$G64=""),0,IF(AND(Y$10&gt;=CRONOGRAMA!$F64-6,Y$10&lt;=CRONOGRAMA!$G64),$C63/MAX(1,ROUNDUP((CRONOGRAMA!$G64-CRONOGRAMA!$F64+1)/7,0)),0))</f>
        <v/>
      </c>
      <c r="Z63" s="306">
        <f>IF(OR(CRONOGRAMA!$F64="",CRONOGRAMA!$G64=""),0,IF(AND(Z$10&gt;=CRONOGRAMA!$F64-6,Z$10&lt;=CRONOGRAMA!$G64),$C63/MAX(1,ROUNDUP((CRONOGRAMA!$G64-CRONOGRAMA!$F64+1)/7,0)),0))</f>
        <v/>
      </c>
      <c r="AA63" s="306">
        <f>IF(OR(CRONOGRAMA!$F64="",CRONOGRAMA!$G64=""),0,IF(AND(AA$10&gt;=CRONOGRAMA!$F64-6,AA$10&lt;=CRONOGRAMA!$G64),$C63/MAX(1,ROUNDUP((CRONOGRAMA!$G64-CRONOGRAMA!$F64+1)/7,0)),0))</f>
        <v/>
      </c>
      <c r="AB63" s="306">
        <f>IF(OR(CRONOGRAMA!$F64="",CRONOGRAMA!$G64=""),0,IF(AND(AB$10&gt;=CRONOGRAMA!$F64-6,AB$10&lt;=CRONOGRAMA!$G64),$C63/MAX(1,ROUNDUP((CRONOGRAMA!$G64-CRONOGRAMA!$F64+1)/7,0)),0))</f>
        <v/>
      </c>
      <c r="AC63" s="306">
        <f>IF(OR(CRONOGRAMA!$F64="",CRONOGRAMA!$G64=""),0,IF(AND(AC$10&gt;=CRONOGRAMA!$F64-6,AC$10&lt;=CRONOGRAMA!$G64),$C63/MAX(1,ROUNDUP((CRONOGRAMA!$G64-CRONOGRAMA!$F64+1)/7,0)),0))</f>
        <v/>
      </c>
      <c r="AD63" s="306">
        <f>IF(OR(CRONOGRAMA!$F64="",CRONOGRAMA!$G64=""),0,IF(AND(AD$10&gt;=CRONOGRAMA!$F64-6,AD$10&lt;=CRONOGRAMA!$G64),$C63/MAX(1,ROUNDUP((CRONOGRAMA!$G64-CRONOGRAMA!$F64+1)/7,0)),0))</f>
        <v/>
      </c>
      <c r="AE63" s="218" t="n"/>
      <c r="AF63" s="218" t="n"/>
      <c r="AG63" s="218" t="n"/>
      <c r="AH63" s="218" t="n"/>
    </row>
    <row r="64" ht="15.75" customHeight="1" s="371">
      <c r="A64" s="169">
        <f>CRONOGRAMA!A65</f>
        <v/>
      </c>
      <c r="B64" s="66">
        <f>CRONOGRAMA!D65</f>
        <v/>
      </c>
      <c r="C64" s="44">
        <f>CRONOGRAMA!E65</f>
        <v/>
      </c>
      <c r="D64" s="306">
        <f>IF(OR(CRONOGRAMA!$F65="",CRONOGRAMA!$G65=""),0,IF(AND(D$10&gt;=CRONOGRAMA!$F65-6,D$10&lt;=CRONOGRAMA!$G65),$C64/MAX(1,ROUNDUP((CRONOGRAMA!$G65-CRONOGRAMA!$F65+1)/7,0)),0))</f>
        <v/>
      </c>
      <c r="E64" s="306">
        <f>IF(OR(CRONOGRAMA!$F65="",CRONOGRAMA!$G65=""),0,IF(AND(E$10&gt;=CRONOGRAMA!$F65-6,E$10&lt;=CRONOGRAMA!$G65),$C64/MAX(1,ROUNDUP((CRONOGRAMA!$G65-CRONOGRAMA!$F65+1)/7,0)),0))</f>
        <v/>
      </c>
      <c r="F64" s="306">
        <f>IF(OR(CRONOGRAMA!$F65="",CRONOGRAMA!$G65=""),0,IF(AND(F$10&gt;=CRONOGRAMA!$F65-6,F$10&lt;=CRONOGRAMA!$G65),$C64/MAX(1,ROUNDUP((CRONOGRAMA!$G65-CRONOGRAMA!$F65+1)/7,0)),0))</f>
        <v/>
      </c>
      <c r="G64" s="306">
        <f>IF(OR(CRONOGRAMA!$F65="",CRONOGRAMA!$G65=""),0,IF(AND(G$10&gt;=CRONOGRAMA!$F65-6,G$10&lt;=CRONOGRAMA!$G65),$C64/MAX(1,ROUNDUP((CRONOGRAMA!$G65-CRONOGRAMA!$F65+1)/7,0)),0))</f>
        <v/>
      </c>
      <c r="H64" s="306">
        <f>IF(OR(CRONOGRAMA!$F65="",CRONOGRAMA!$G65=""),0,IF(AND(H$10&gt;=CRONOGRAMA!$F65-6,H$10&lt;=CRONOGRAMA!$G65),$C64/MAX(1,ROUNDUP((CRONOGRAMA!$G65-CRONOGRAMA!$F65+1)/7,0)),0))</f>
        <v/>
      </c>
      <c r="I64" s="306">
        <f>IF(OR(CRONOGRAMA!$F65="",CRONOGRAMA!$G65=""),0,IF(AND(I$10&gt;=CRONOGRAMA!$F65-6,I$10&lt;=CRONOGRAMA!$G65),$C64/MAX(1,ROUNDUP((CRONOGRAMA!$G65-CRONOGRAMA!$F65+1)/7,0)),0))</f>
        <v/>
      </c>
      <c r="J64" s="306">
        <f>IF(OR(CRONOGRAMA!$F65="",CRONOGRAMA!$G65=""),0,IF(AND(J$10&gt;=CRONOGRAMA!$F65-6,J$10&lt;=CRONOGRAMA!$G65),$C64/MAX(1,ROUNDUP((CRONOGRAMA!$G65-CRONOGRAMA!$F65+1)/7,0)),0))</f>
        <v/>
      </c>
      <c r="K64" s="306">
        <f>IF(OR(CRONOGRAMA!$F65="",CRONOGRAMA!$G65=""),0,IF(AND(K$10&gt;=CRONOGRAMA!$F65-6,K$10&lt;=CRONOGRAMA!$G65),$C64/MAX(1,ROUNDUP((CRONOGRAMA!$G65-CRONOGRAMA!$F65+1)/7,0)),0))</f>
        <v/>
      </c>
      <c r="L64" s="306">
        <f>IF(OR(CRONOGRAMA!$F65="",CRONOGRAMA!$G65=""),0,IF(AND(L$10&gt;=CRONOGRAMA!$F65-6,L$10&lt;=CRONOGRAMA!$G65),$C64/MAX(1,ROUNDUP((CRONOGRAMA!$G65-CRONOGRAMA!$F65+1)/7,0)),0))</f>
        <v/>
      </c>
      <c r="M64" s="306">
        <f>IF(OR(CRONOGRAMA!$F65="",CRONOGRAMA!$G65=""),0,IF(AND(M$10&gt;=CRONOGRAMA!$F65-6,M$10&lt;=CRONOGRAMA!$G65),$C64/MAX(1,ROUNDUP((CRONOGRAMA!$G65-CRONOGRAMA!$F65+1)/7,0)),0))</f>
        <v/>
      </c>
      <c r="N64" s="306">
        <f>IF(OR(CRONOGRAMA!$F65="",CRONOGRAMA!$G65=""),0,IF(AND(N$10&gt;=CRONOGRAMA!$F65-6,N$10&lt;=CRONOGRAMA!$G65),$C64/MAX(1,ROUNDUP((CRONOGRAMA!$G65-CRONOGRAMA!$F65+1)/7,0)),0))</f>
        <v/>
      </c>
      <c r="O64" s="306">
        <f>IF(OR(CRONOGRAMA!$F65="",CRONOGRAMA!$G65=""),0,IF(AND(O$10&gt;=CRONOGRAMA!$F65-6,O$10&lt;=CRONOGRAMA!$G65),$C64/MAX(1,ROUNDUP((CRONOGRAMA!$G65-CRONOGRAMA!$F65+1)/7,0)),0))</f>
        <v/>
      </c>
      <c r="P64" s="306">
        <f>IF(OR(CRONOGRAMA!$F65="",CRONOGRAMA!$G65=""),0,IF(AND(P$10&gt;=CRONOGRAMA!$F65-6,P$10&lt;=CRONOGRAMA!$G65),$C64/MAX(1,ROUNDUP((CRONOGRAMA!$G65-CRONOGRAMA!$F65+1)/7,0)),0))</f>
        <v/>
      </c>
      <c r="Q64" s="306">
        <f>IF(OR(CRONOGRAMA!$F65="",CRONOGRAMA!$G65=""),0,IF(AND(Q$10&gt;=CRONOGRAMA!$F65-6,Q$10&lt;=CRONOGRAMA!$G65),$C64/MAX(1,ROUNDUP((CRONOGRAMA!$G65-CRONOGRAMA!$F65+1)/7,0)),0))</f>
        <v/>
      </c>
      <c r="R64" s="306">
        <f>IF(OR(CRONOGRAMA!$F65="",CRONOGRAMA!$G65=""),0,IF(AND(R$10&gt;=CRONOGRAMA!$F65-6,R$10&lt;=CRONOGRAMA!$G65),$C64/MAX(1,ROUNDUP((CRONOGRAMA!$G65-CRONOGRAMA!$F65+1)/7,0)),0))</f>
        <v/>
      </c>
      <c r="S64" s="306">
        <f>IF(OR(CRONOGRAMA!$F65="",CRONOGRAMA!$G65=""),0,IF(AND(S$10&gt;=CRONOGRAMA!$F65-6,S$10&lt;=CRONOGRAMA!$G65),$C64/MAX(1,ROUNDUP((CRONOGRAMA!$G65-CRONOGRAMA!$F65+1)/7,0)),0))</f>
        <v/>
      </c>
      <c r="T64" s="306">
        <f>IF(OR(CRONOGRAMA!$F65="",CRONOGRAMA!$G65=""),0,IF(AND(T$10&gt;=CRONOGRAMA!$F65-6,T$10&lt;=CRONOGRAMA!$G65),$C64/MAX(1,ROUNDUP((CRONOGRAMA!$G65-CRONOGRAMA!$F65+1)/7,0)),0))</f>
        <v/>
      </c>
      <c r="U64" s="306">
        <f>IF(OR(CRONOGRAMA!$F65="",CRONOGRAMA!$G65=""),0,IF(AND(U$10&gt;=CRONOGRAMA!$F65-6,U$10&lt;=CRONOGRAMA!$G65),$C64/MAX(1,ROUNDUP((CRONOGRAMA!$G65-CRONOGRAMA!$F65+1)/7,0)),0))</f>
        <v/>
      </c>
      <c r="V64" s="306">
        <f>IF(OR(CRONOGRAMA!$F65="",CRONOGRAMA!$G65=""),0,IF(AND(V$10&gt;=CRONOGRAMA!$F65-6,V$10&lt;=CRONOGRAMA!$G65),$C64/MAX(1,ROUNDUP((CRONOGRAMA!$G65-CRONOGRAMA!$F65+1)/7,0)),0))</f>
        <v/>
      </c>
      <c r="W64" s="306">
        <f>IF(OR(CRONOGRAMA!$F65="",CRONOGRAMA!$G65=""),0,IF(AND(W$10&gt;=CRONOGRAMA!$F65-6,W$10&lt;=CRONOGRAMA!$G65),$C64/MAX(1,ROUNDUP((CRONOGRAMA!$G65-CRONOGRAMA!$F65+1)/7,0)),0))</f>
        <v/>
      </c>
      <c r="X64" s="306">
        <f>IF(OR(CRONOGRAMA!$F65="",CRONOGRAMA!$G65=""),0,IF(AND(X$10&gt;=CRONOGRAMA!$F65-6,X$10&lt;=CRONOGRAMA!$G65),$C64/MAX(1,ROUNDUP((CRONOGRAMA!$G65-CRONOGRAMA!$F65+1)/7,0)),0))</f>
        <v/>
      </c>
      <c r="Y64" s="306">
        <f>IF(OR(CRONOGRAMA!$F65="",CRONOGRAMA!$G65=""),0,IF(AND(Y$10&gt;=CRONOGRAMA!$F65-6,Y$10&lt;=CRONOGRAMA!$G65),$C64/MAX(1,ROUNDUP((CRONOGRAMA!$G65-CRONOGRAMA!$F65+1)/7,0)),0))</f>
        <v/>
      </c>
      <c r="Z64" s="306">
        <f>IF(OR(CRONOGRAMA!$F65="",CRONOGRAMA!$G65=""),0,IF(AND(Z$10&gt;=CRONOGRAMA!$F65-6,Z$10&lt;=CRONOGRAMA!$G65),$C64/MAX(1,ROUNDUP((CRONOGRAMA!$G65-CRONOGRAMA!$F65+1)/7,0)),0))</f>
        <v/>
      </c>
      <c r="AA64" s="306">
        <f>IF(OR(CRONOGRAMA!$F65="",CRONOGRAMA!$G65=""),0,IF(AND(AA$10&gt;=CRONOGRAMA!$F65-6,AA$10&lt;=CRONOGRAMA!$G65),$C64/MAX(1,ROUNDUP((CRONOGRAMA!$G65-CRONOGRAMA!$F65+1)/7,0)),0))</f>
        <v/>
      </c>
      <c r="AB64" s="306">
        <f>IF(OR(CRONOGRAMA!$F65="",CRONOGRAMA!$G65=""),0,IF(AND(AB$10&gt;=CRONOGRAMA!$F65-6,AB$10&lt;=CRONOGRAMA!$G65),$C64/MAX(1,ROUNDUP((CRONOGRAMA!$G65-CRONOGRAMA!$F65+1)/7,0)),0))</f>
        <v/>
      </c>
      <c r="AC64" s="306">
        <f>IF(OR(CRONOGRAMA!$F65="",CRONOGRAMA!$G65=""),0,IF(AND(AC$10&gt;=CRONOGRAMA!$F65-6,AC$10&lt;=CRONOGRAMA!$G65),$C64/MAX(1,ROUNDUP((CRONOGRAMA!$G65-CRONOGRAMA!$F65+1)/7,0)),0))</f>
        <v/>
      </c>
      <c r="AD64" s="306">
        <f>IF(OR(CRONOGRAMA!$F65="",CRONOGRAMA!$G65=""),0,IF(AND(AD$10&gt;=CRONOGRAMA!$F65-6,AD$10&lt;=CRONOGRAMA!$G65),$C64/MAX(1,ROUNDUP((CRONOGRAMA!$G65-CRONOGRAMA!$F65+1)/7,0)),0))</f>
        <v/>
      </c>
      <c r="AE64" s="218" t="n"/>
      <c r="AF64" s="218" t="n"/>
      <c r="AG64" s="218" t="n"/>
      <c r="AH64" s="218" t="n"/>
    </row>
    <row r="65" ht="15.75" customHeight="1" s="371">
      <c r="A65" s="169">
        <f>CRONOGRAMA!A66</f>
        <v/>
      </c>
      <c r="B65" s="66">
        <f>CRONOGRAMA!D66</f>
        <v/>
      </c>
      <c r="C65" s="44">
        <f>CRONOGRAMA!E66</f>
        <v/>
      </c>
      <c r="D65" s="306">
        <f>IF(OR(CRONOGRAMA!$F66="",CRONOGRAMA!$G66=""),0,IF(AND(D$10&gt;=CRONOGRAMA!$F66-6,D$10&lt;=CRONOGRAMA!$G66),$C65/MAX(1,ROUNDUP((CRONOGRAMA!$G66-CRONOGRAMA!$F66+1)/7,0)),0))</f>
        <v/>
      </c>
      <c r="E65" s="306">
        <f>IF(OR(CRONOGRAMA!$F66="",CRONOGRAMA!$G66=""),0,IF(AND(E$10&gt;=CRONOGRAMA!$F66-6,E$10&lt;=CRONOGRAMA!$G66),$C65/MAX(1,ROUNDUP((CRONOGRAMA!$G66-CRONOGRAMA!$F66+1)/7,0)),0))</f>
        <v/>
      </c>
      <c r="F65" s="306">
        <f>IF(OR(CRONOGRAMA!$F66="",CRONOGRAMA!$G66=""),0,IF(AND(F$10&gt;=CRONOGRAMA!$F66-6,F$10&lt;=CRONOGRAMA!$G66),$C65/MAX(1,ROUNDUP((CRONOGRAMA!$G66-CRONOGRAMA!$F66+1)/7,0)),0))</f>
        <v/>
      </c>
      <c r="G65" s="306">
        <f>IF(OR(CRONOGRAMA!$F66="",CRONOGRAMA!$G66=""),0,IF(AND(G$10&gt;=CRONOGRAMA!$F66-6,G$10&lt;=CRONOGRAMA!$G66),$C65/MAX(1,ROUNDUP((CRONOGRAMA!$G66-CRONOGRAMA!$F66+1)/7,0)),0))</f>
        <v/>
      </c>
      <c r="H65" s="306">
        <f>IF(OR(CRONOGRAMA!$F66="",CRONOGRAMA!$G66=""),0,IF(AND(H$10&gt;=CRONOGRAMA!$F66-6,H$10&lt;=CRONOGRAMA!$G66),$C65/MAX(1,ROUNDUP((CRONOGRAMA!$G66-CRONOGRAMA!$F66+1)/7,0)),0))</f>
        <v/>
      </c>
      <c r="I65" s="306">
        <f>IF(OR(CRONOGRAMA!$F66="",CRONOGRAMA!$G66=""),0,IF(AND(I$10&gt;=CRONOGRAMA!$F66-6,I$10&lt;=CRONOGRAMA!$G66),$C65/MAX(1,ROUNDUP((CRONOGRAMA!$G66-CRONOGRAMA!$F66+1)/7,0)),0))</f>
        <v/>
      </c>
      <c r="J65" s="306">
        <f>IF(OR(CRONOGRAMA!$F66="",CRONOGRAMA!$G66=""),0,IF(AND(J$10&gt;=CRONOGRAMA!$F66-6,J$10&lt;=CRONOGRAMA!$G66),$C65/MAX(1,ROUNDUP((CRONOGRAMA!$G66-CRONOGRAMA!$F66+1)/7,0)),0))</f>
        <v/>
      </c>
      <c r="K65" s="306">
        <f>IF(OR(CRONOGRAMA!$F66="",CRONOGRAMA!$G66=""),0,IF(AND(K$10&gt;=CRONOGRAMA!$F66-6,K$10&lt;=CRONOGRAMA!$G66),$C65/MAX(1,ROUNDUP((CRONOGRAMA!$G66-CRONOGRAMA!$F66+1)/7,0)),0))</f>
        <v/>
      </c>
      <c r="L65" s="306">
        <f>IF(OR(CRONOGRAMA!$F66="",CRONOGRAMA!$G66=""),0,IF(AND(L$10&gt;=CRONOGRAMA!$F66-6,L$10&lt;=CRONOGRAMA!$G66),$C65/MAX(1,ROUNDUP((CRONOGRAMA!$G66-CRONOGRAMA!$F66+1)/7,0)),0))</f>
        <v/>
      </c>
      <c r="M65" s="306">
        <f>IF(OR(CRONOGRAMA!$F66="",CRONOGRAMA!$G66=""),0,IF(AND(M$10&gt;=CRONOGRAMA!$F66-6,M$10&lt;=CRONOGRAMA!$G66),$C65/MAX(1,ROUNDUP((CRONOGRAMA!$G66-CRONOGRAMA!$F66+1)/7,0)),0))</f>
        <v/>
      </c>
      <c r="N65" s="306">
        <f>IF(OR(CRONOGRAMA!$F66="",CRONOGRAMA!$G66=""),0,IF(AND(N$10&gt;=CRONOGRAMA!$F66-6,N$10&lt;=CRONOGRAMA!$G66),$C65/MAX(1,ROUNDUP((CRONOGRAMA!$G66-CRONOGRAMA!$F66+1)/7,0)),0))</f>
        <v/>
      </c>
      <c r="O65" s="306">
        <f>IF(OR(CRONOGRAMA!$F66="",CRONOGRAMA!$G66=""),0,IF(AND(O$10&gt;=CRONOGRAMA!$F66-6,O$10&lt;=CRONOGRAMA!$G66),$C65/MAX(1,ROUNDUP((CRONOGRAMA!$G66-CRONOGRAMA!$F66+1)/7,0)),0))</f>
        <v/>
      </c>
      <c r="P65" s="306">
        <f>IF(OR(CRONOGRAMA!$F66="",CRONOGRAMA!$G66=""),0,IF(AND(P$10&gt;=CRONOGRAMA!$F66-6,P$10&lt;=CRONOGRAMA!$G66),$C65/MAX(1,ROUNDUP((CRONOGRAMA!$G66-CRONOGRAMA!$F66+1)/7,0)),0))</f>
        <v/>
      </c>
      <c r="Q65" s="306">
        <f>IF(OR(CRONOGRAMA!$F66="",CRONOGRAMA!$G66=""),0,IF(AND(Q$10&gt;=CRONOGRAMA!$F66-6,Q$10&lt;=CRONOGRAMA!$G66),$C65/MAX(1,ROUNDUP((CRONOGRAMA!$G66-CRONOGRAMA!$F66+1)/7,0)),0))</f>
        <v/>
      </c>
      <c r="R65" s="306">
        <f>IF(OR(CRONOGRAMA!$F66="",CRONOGRAMA!$G66=""),0,IF(AND(R$10&gt;=CRONOGRAMA!$F66-6,R$10&lt;=CRONOGRAMA!$G66),$C65/MAX(1,ROUNDUP((CRONOGRAMA!$G66-CRONOGRAMA!$F66+1)/7,0)),0))</f>
        <v/>
      </c>
      <c r="S65" s="306">
        <f>IF(OR(CRONOGRAMA!$F66="",CRONOGRAMA!$G66=""),0,IF(AND(S$10&gt;=CRONOGRAMA!$F66-6,S$10&lt;=CRONOGRAMA!$G66),$C65/MAX(1,ROUNDUP((CRONOGRAMA!$G66-CRONOGRAMA!$F66+1)/7,0)),0))</f>
        <v/>
      </c>
      <c r="T65" s="306">
        <f>IF(OR(CRONOGRAMA!$F66="",CRONOGRAMA!$G66=""),0,IF(AND(T$10&gt;=CRONOGRAMA!$F66-6,T$10&lt;=CRONOGRAMA!$G66),$C65/MAX(1,ROUNDUP((CRONOGRAMA!$G66-CRONOGRAMA!$F66+1)/7,0)),0))</f>
        <v/>
      </c>
      <c r="U65" s="306">
        <f>IF(OR(CRONOGRAMA!$F66="",CRONOGRAMA!$G66=""),0,IF(AND(U$10&gt;=CRONOGRAMA!$F66-6,U$10&lt;=CRONOGRAMA!$G66),$C65/MAX(1,ROUNDUP((CRONOGRAMA!$G66-CRONOGRAMA!$F66+1)/7,0)),0))</f>
        <v/>
      </c>
      <c r="V65" s="306">
        <f>IF(OR(CRONOGRAMA!$F66="",CRONOGRAMA!$G66=""),0,IF(AND(V$10&gt;=CRONOGRAMA!$F66-6,V$10&lt;=CRONOGRAMA!$G66),$C65/MAX(1,ROUNDUP((CRONOGRAMA!$G66-CRONOGRAMA!$F66+1)/7,0)),0))</f>
        <v/>
      </c>
      <c r="W65" s="306">
        <f>IF(OR(CRONOGRAMA!$F66="",CRONOGRAMA!$G66=""),0,IF(AND(W$10&gt;=CRONOGRAMA!$F66-6,W$10&lt;=CRONOGRAMA!$G66),$C65/MAX(1,ROUNDUP((CRONOGRAMA!$G66-CRONOGRAMA!$F66+1)/7,0)),0))</f>
        <v/>
      </c>
      <c r="X65" s="306">
        <f>IF(OR(CRONOGRAMA!$F66="",CRONOGRAMA!$G66=""),0,IF(AND(X$10&gt;=CRONOGRAMA!$F66-6,X$10&lt;=CRONOGRAMA!$G66),$C65/MAX(1,ROUNDUP((CRONOGRAMA!$G66-CRONOGRAMA!$F66+1)/7,0)),0))</f>
        <v/>
      </c>
      <c r="Y65" s="306">
        <f>IF(OR(CRONOGRAMA!$F66="",CRONOGRAMA!$G66=""),0,IF(AND(Y$10&gt;=CRONOGRAMA!$F66-6,Y$10&lt;=CRONOGRAMA!$G66),$C65/MAX(1,ROUNDUP((CRONOGRAMA!$G66-CRONOGRAMA!$F66+1)/7,0)),0))</f>
        <v/>
      </c>
      <c r="Z65" s="306">
        <f>IF(OR(CRONOGRAMA!$F66="",CRONOGRAMA!$G66=""),0,IF(AND(Z$10&gt;=CRONOGRAMA!$F66-6,Z$10&lt;=CRONOGRAMA!$G66),$C65/MAX(1,ROUNDUP((CRONOGRAMA!$G66-CRONOGRAMA!$F66+1)/7,0)),0))</f>
        <v/>
      </c>
      <c r="AA65" s="306">
        <f>IF(OR(CRONOGRAMA!$F66="",CRONOGRAMA!$G66=""),0,IF(AND(AA$10&gt;=CRONOGRAMA!$F66-6,AA$10&lt;=CRONOGRAMA!$G66),$C65/MAX(1,ROUNDUP((CRONOGRAMA!$G66-CRONOGRAMA!$F66+1)/7,0)),0))</f>
        <v/>
      </c>
      <c r="AB65" s="306">
        <f>IF(OR(CRONOGRAMA!$F66="",CRONOGRAMA!$G66=""),0,IF(AND(AB$10&gt;=CRONOGRAMA!$F66-6,AB$10&lt;=CRONOGRAMA!$G66),$C65/MAX(1,ROUNDUP((CRONOGRAMA!$G66-CRONOGRAMA!$F66+1)/7,0)),0))</f>
        <v/>
      </c>
      <c r="AC65" s="306">
        <f>IF(OR(CRONOGRAMA!$F66="",CRONOGRAMA!$G66=""),0,IF(AND(AC$10&gt;=CRONOGRAMA!$F66-6,AC$10&lt;=CRONOGRAMA!$G66),$C65/MAX(1,ROUNDUP((CRONOGRAMA!$G66-CRONOGRAMA!$F66+1)/7,0)),0))</f>
        <v/>
      </c>
      <c r="AD65" s="306">
        <f>IF(OR(CRONOGRAMA!$F66="",CRONOGRAMA!$G66=""),0,IF(AND(AD$10&gt;=CRONOGRAMA!$F66-6,AD$10&lt;=CRONOGRAMA!$G66),$C65/MAX(1,ROUNDUP((CRONOGRAMA!$G66-CRONOGRAMA!$F66+1)/7,0)),0))</f>
        <v/>
      </c>
      <c r="AE65" s="218" t="n"/>
      <c r="AF65" s="218" t="n"/>
      <c r="AG65" s="218" t="n"/>
      <c r="AH65" s="218" t="n"/>
    </row>
    <row r="66" ht="15.75" customHeight="1" s="371">
      <c r="A66" s="169">
        <f>CRONOGRAMA!A67</f>
        <v/>
      </c>
      <c r="B66" s="66">
        <f>CRONOGRAMA!D67</f>
        <v/>
      </c>
      <c r="C66" s="44">
        <f>CRONOGRAMA!E67</f>
        <v/>
      </c>
      <c r="D66" s="306">
        <f>IF(OR(CRONOGRAMA!$F67="",CRONOGRAMA!$G67=""),0,IF(AND(D$10&gt;=CRONOGRAMA!$F67-6,D$10&lt;=CRONOGRAMA!$G67),$C66/MAX(1,ROUNDUP((CRONOGRAMA!$G67-CRONOGRAMA!$F67+1)/7,0)),0))</f>
        <v/>
      </c>
      <c r="E66" s="306">
        <f>IF(OR(CRONOGRAMA!$F67="",CRONOGRAMA!$G67=""),0,IF(AND(E$10&gt;=CRONOGRAMA!$F67-6,E$10&lt;=CRONOGRAMA!$G67),$C66/MAX(1,ROUNDUP((CRONOGRAMA!$G67-CRONOGRAMA!$F67+1)/7,0)),0))</f>
        <v/>
      </c>
      <c r="F66" s="306">
        <f>IF(OR(CRONOGRAMA!$F67="",CRONOGRAMA!$G67=""),0,IF(AND(F$10&gt;=CRONOGRAMA!$F67-6,F$10&lt;=CRONOGRAMA!$G67),$C66/MAX(1,ROUNDUP((CRONOGRAMA!$G67-CRONOGRAMA!$F67+1)/7,0)),0))</f>
        <v/>
      </c>
      <c r="G66" s="306">
        <f>IF(OR(CRONOGRAMA!$F67="",CRONOGRAMA!$G67=""),0,IF(AND(G$10&gt;=CRONOGRAMA!$F67-6,G$10&lt;=CRONOGRAMA!$G67),$C66/MAX(1,ROUNDUP((CRONOGRAMA!$G67-CRONOGRAMA!$F67+1)/7,0)),0))</f>
        <v/>
      </c>
      <c r="H66" s="306">
        <f>IF(OR(CRONOGRAMA!$F67="",CRONOGRAMA!$G67=""),0,IF(AND(H$10&gt;=CRONOGRAMA!$F67-6,H$10&lt;=CRONOGRAMA!$G67),$C66/MAX(1,ROUNDUP((CRONOGRAMA!$G67-CRONOGRAMA!$F67+1)/7,0)),0))</f>
        <v/>
      </c>
      <c r="I66" s="306">
        <f>IF(OR(CRONOGRAMA!$F67="",CRONOGRAMA!$G67=""),0,IF(AND(I$10&gt;=CRONOGRAMA!$F67-6,I$10&lt;=CRONOGRAMA!$G67),$C66/MAX(1,ROUNDUP((CRONOGRAMA!$G67-CRONOGRAMA!$F67+1)/7,0)),0))</f>
        <v/>
      </c>
      <c r="J66" s="306">
        <f>IF(OR(CRONOGRAMA!$F67="",CRONOGRAMA!$G67=""),0,IF(AND(J$10&gt;=CRONOGRAMA!$F67-6,J$10&lt;=CRONOGRAMA!$G67),$C66/MAX(1,ROUNDUP((CRONOGRAMA!$G67-CRONOGRAMA!$F67+1)/7,0)),0))</f>
        <v/>
      </c>
      <c r="K66" s="306">
        <f>IF(OR(CRONOGRAMA!$F67="",CRONOGRAMA!$G67=""),0,IF(AND(K$10&gt;=CRONOGRAMA!$F67-6,K$10&lt;=CRONOGRAMA!$G67),$C66/MAX(1,ROUNDUP((CRONOGRAMA!$G67-CRONOGRAMA!$F67+1)/7,0)),0))</f>
        <v/>
      </c>
      <c r="L66" s="306">
        <f>IF(OR(CRONOGRAMA!$F67="",CRONOGRAMA!$G67=""),0,IF(AND(L$10&gt;=CRONOGRAMA!$F67-6,L$10&lt;=CRONOGRAMA!$G67),$C66/MAX(1,ROUNDUP((CRONOGRAMA!$G67-CRONOGRAMA!$F67+1)/7,0)),0))</f>
        <v/>
      </c>
      <c r="M66" s="306">
        <f>IF(OR(CRONOGRAMA!$F67="",CRONOGRAMA!$G67=""),0,IF(AND(M$10&gt;=CRONOGRAMA!$F67-6,M$10&lt;=CRONOGRAMA!$G67),$C66/MAX(1,ROUNDUP((CRONOGRAMA!$G67-CRONOGRAMA!$F67+1)/7,0)),0))</f>
        <v/>
      </c>
      <c r="N66" s="306">
        <f>IF(OR(CRONOGRAMA!$F67="",CRONOGRAMA!$G67=""),0,IF(AND(N$10&gt;=CRONOGRAMA!$F67-6,N$10&lt;=CRONOGRAMA!$G67),$C66/MAX(1,ROUNDUP((CRONOGRAMA!$G67-CRONOGRAMA!$F67+1)/7,0)),0))</f>
        <v/>
      </c>
      <c r="O66" s="306">
        <f>IF(OR(CRONOGRAMA!$F67="",CRONOGRAMA!$G67=""),0,IF(AND(O$10&gt;=CRONOGRAMA!$F67-6,O$10&lt;=CRONOGRAMA!$G67),$C66/MAX(1,ROUNDUP((CRONOGRAMA!$G67-CRONOGRAMA!$F67+1)/7,0)),0))</f>
        <v/>
      </c>
      <c r="P66" s="306">
        <f>IF(OR(CRONOGRAMA!$F67="",CRONOGRAMA!$G67=""),0,IF(AND(P$10&gt;=CRONOGRAMA!$F67-6,P$10&lt;=CRONOGRAMA!$G67),$C66/MAX(1,ROUNDUP((CRONOGRAMA!$G67-CRONOGRAMA!$F67+1)/7,0)),0))</f>
        <v/>
      </c>
      <c r="Q66" s="306">
        <f>IF(OR(CRONOGRAMA!$F67="",CRONOGRAMA!$G67=""),0,IF(AND(Q$10&gt;=CRONOGRAMA!$F67-6,Q$10&lt;=CRONOGRAMA!$G67),$C66/MAX(1,ROUNDUP((CRONOGRAMA!$G67-CRONOGRAMA!$F67+1)/7,0)),0))</f>
        <v/>
      </c>
      <c r="R66" s="306">
        <f>IF(OR(CRONOGRAMA!$F67="",CRONOGRAMA!$G67=""),0,IF(AND(R$10&gt;=CRONOGRAMA!$F67-6,R$10&lt;=CRONOGRAMA!$G67),$C66/MAX(1,ROUNDUP((CRONOGRAMA!$G67-CRONOGRAMA!$F67+1)/7,0)),0))</f>
        <v/>
      </c>
      <c r="S66" s="306">
        <f>IF(OR(CRONOGRAMA!$F67="",CRONOGRAMA!$G67=""),0,IF(AND(S$10&gt;=CRONOGRAMA!$F67-6,S$10&lt;=CRONOGRAMA!$G67),$C66/MAX(1,ROUNDUP((CRONOGRAMA!$G67-CRONOGRAMA!$F67+1)/7,0)),0))</f>
        <v/>
      </c>
      <c r="T66" s="306">
        <f>IF(OR(CRONOGRAMA!$F67="",CRONOGRAMA!$G67=""),0,IF(AND(T$10&gt;=CRONOGRAMA!$F67-6,T$10&lt;=CRONOGRAMA!$G67),$C66/MAX(1,ROUNDUP((CRONOGRAMA!$G67-CRONOGRAMA!$F67+1)/7,0)),0))</f>
        <v/>
      </c>
      <c r="U66" s="306">
        <f>IF(OR(CRONOGRAMA!$F67="",CRONOGRAMA!$G67=""),0,IF(AND(U$10&gt;=CRONOGRAMA!$F67-6,U$10&lt;=CRONOGRAMA!$G67),$C66/MAX(1,ROUNDUP((CRONOGRAMA!$G67-CRONOGRAMA!$F67+1)/7,0)),0))</f>
        <v/>
      </c>
      <c r="V66" s="306">
        <f>IF(OR(CRONOGRAMA!$F67="",CRONOGRAMA!$G67=""),0,IF(AND(V$10&gt;=CRONOGRAMA!$F67-6,V$10&lt;=CRONOGRAMA!$G67),$C66/MAX(1,ROUNDUP((CRONOGRAMA!$G67-CRONOGRAMA!$F67+1)/7,0)),0))</f>
        <v/>
      </c>
      <c r="W66" s="306">
        <f>IF(OR(CRONOGRAMA!$F67="",CRONOGRAMA!$G67=""),0,IF(AND(W$10&gt;=CRONOGRAMA!$F67-6,W$10&lt;=CRONOGRAMA!$G67),$C66/MAX(1,ROUNDUP((CRONOGRAMA!$G67-CRONOGRAMA!$F67+1)/7,0)),0))</f>
        <v/>
      </c>
      <c r="X66" s="306">
        <f>IF(OR(CRONOGRAMA!$F67="",CRONOGRAMA!$G67=""),0,IF(AND(X$10&gt;=CRONOGRAMA!$F67-6,X$10&lt;=CRONOGRAMA!$G67),$C66/MAX(1,ROUNDUP((CRONOGRAMA!$G67-CRONOGRAMA!$F67+1)/7,0)),0))</f>
        <v/>
      </c>
      <c r="Y66" s="306">
        <f>IF(OR(CRONOGRAMA!$F67="",CRONOGRAMA!$G67=""),0,IF(AND(Y$10&gt;=CRONOGRAMA!$F67-6,Y$10&lt;=CRONOGRAMA!$G67),$C66/MAX(1,ROUNDUP((CRONOGRAMA!$G67-CRONOGRAMA!$F67+1)/7,0)),0))</f>
        <v/>
      </c>
      <c r="Z66" s="306">
        <f>IF(OR(CRONOGRAMA!$F67="",CRONOGRAMA!$G67=""),0,IF(AND(Z$10&gt;=CRONOGRAMA!$F67-6,Z$10&lt;=CRONOGRAMA!$G67),$C66/MAX(1,ROUNDUP((CRONOGRAMA!$G67-CRONOGRAMA!$F67+1)/7,0)),0))</f>
        <v/>
      </c>
      <c r="AA66" s="306">
        <f>IF(OR(CRONOGRAMA!$F67="",CRONOGRAMA!$G67=""),0,IF(AND(AA$10&gt;=CRONOGRAMA!$F67-6,AA$10&lt;=CRONOGRAMA!$G67),$C66/MAX(1,ROUNDUP((CRONOGRAMA!$G67-CRONOGRAMA!$F67+1)/7,0)),0))</f>
        <v/>
      </c>
      <c r="AB66" s="306">
        <f>IF(OR(CRONOGRAMA!$F67="",CRONOGRAMA!$G67=""),0,IF(AND(AB$10&gt;=CRONOGRAMA!$F67-6,AB$10&lt;=CRONOGRAMA!$G67),$C66/MAX(1,ROUNDUP((CRONOGRAMA!$G67-CRONOGRAMA!$F67+1)/7,0)),0))</f>
        <v/>
      </c>
      <c r="AC66" s="306">
        <f>IF(OR(CRONOGRAMA!$F67="",CRONOGRAMA!$G67=""),0,IF(AND(AC$10&gt;=CRONOGRAMA!$F67-6,AC$10&lt;=CRONOGRAMA!$G67),$C66/MAX(1,ROUNDUP((CRONOGRAMA!$G67-CRONOGRAMA!$F67+1)/7,0)),0))</f>
        <v/>
      </c>
      <c r="AD66" s="306">
        <f>IF(OR(CRONOGRAMA!$F67="",CRONOGRAMA!$G67=""),0,IF(AND(AD$10&gt;=CRONOGRAMA!$F67-6,AD$10&lt;=CRONOGRAMA!$G67),$C66/MAX(1,ROUNDUP((CRONOGRAMA!$G67-CRONOGRAMA!$F67+1)/7,0)),0))</f>
        <v/>
      </c>
      <c r="AE66" s="218" t="n"/>
      <c r="AF66" s="218" t="n"/>
      <c r="AG66" s="218" t="n"/>
      <c r="AH66" s="218" t="n"/>
    </row>
    <row r="67" ht="15.75" customHeight="1" s="371">
      <c r="A67" s="169">
        <f>CRONOGRAMA!A68</f>
        <v/>
      </c>
      <c r="B67" s="66">
        <f>CRONOGRAMA!D68</f>
        <v/>
      </c>
      <c r="C67" s="44">
        <f>CRONOGRAMA!E68</f>
        <v/>
      </c>
      <c r="D67" s="306">
        <f>IF(OR(CRONOGRAMA!$F68="",CRONOGRAMA!$G68=""),0,IF(AND(D$10&gt;=CRONOGRAMA!$F68-6,D$10&lt;=CRONOGRAMA!$G68),$C67/MAX(1,ROUNDUP((CRONOGRAMA!$G68-CRONOGRAMA!$F68+1)/7,0)),0))</f>
        <v/>
      </c>
      <c r="E67" s="306">
        <f>IF(OR(CRONOGRAMA!$F68="",CRONOGRAMA!$G68=""),0,IF(AND(E$10&gt;=CRONOGRAMA!$F68-6,E$10&lt;=CRONOGRAMA!$G68),$C67/MAX(1,ROUNDUP((CRONOGRAMA!$G68-CRONOGRAMA!$F68+1)/7,0)),0))</f>
        <v/>
      </c>
      <c r="F67" s="306">
        <f>IF(OR(CRONOGRAMA!$F68="",CRONOGRAMA!$G68=""),0,IF(AND(F$10&gt;=CRONOGRAMA!$F68-6,F$10&lt;=CRONOGRAMA!$G68),$C67/MAX(1,ROUNDUP((CRONOGRAMA!$G68-CRONOGRAMA!$F68+1)/7,0)),0))</f>
        <v/>
      </c>
      <c r="G67" s="306">
        <f>IF(OR(CRONOGRAMA!$F68="",CRONOGRAMA!$G68=""),0,IF(AND(G$10&gt;=CRONOGRAMA!$F68-6,G$10&lt;=CRONOGRAMA!$G68),$C67/MAX(1,ROUNDUP((CRONOGRAMA!$G68-CRONOGRAMA!$F68+1)/7,0)),0))</f>
        <v/>
      </c>
      <c r="H67" s="306">
        <f>IF(OR(CRONOGRAMA!$F68="",CRONOGRAMA!$G68=""),0,IF(AND(H$10&gt;=CRONOGRAMA!$F68-6,H$10&lt;=CRONOGRAMA!$G68),$C67/MAX(1,ROUNDUP((CRONOGRAMA!$G68-CRONOGRAMA!$F68+1)/7,0)),0))</f>
        <v/>
      </c>
      <c r="I67" s="306">
        <f>IF(OR(CRONOGRAMA!$F68="",CRONOGRAMA!$G68=""),0,IF(AND(I$10&gt;=CRONOGRAMA!$F68-6,I$10&lt;=CRONOGRAMA!$G68),$C67/MAX(1,ROUNDUP((CRONOGRAMA!$G68-CRONOGRAMA!$F68+1)/7,0)),0))</f>
        <v/>
      </c>
      <c r="J67" s="306">
        <f>IF(OR(CRONOGRAMA!$F68="",CRONOGRAMA!$G68=""),0,IF(AND(J$10&gt;=CRONOGRAMA!$F68-6,J$10&lt;=CRONOGRAMA!$G68),$C67/MAX(1,ROUNDUP((CRONOGRAMA!$G68-CRONOGRAMA!$F68+1)/7,0)),0))</f>
        <v/>
      </c>
      <c r="K67" s="306">
        <f>IF(OR(CRONOGRAMA!$F68="",CRONOGRAMA!$G68=""),0,IF(AND(K$10&gt;=CRONOGRAMA!$F68-6,K$10&lt;=CRONOGRAMA!$G68),$C67/MAX(1,ROUNDUP((CRONOGRAMA!$G68-CRONOGRAMA!$F68+1)/7,0)),0))</f>
        <v/>
      </c>
      <c r="L67" s="306">
        <f>IF(OR(CRONOGRAMA!$F68="",CRONOGRAMA!$G68=""),0,IF(AND(L$10&gt;=CRONOGRAMA!$F68-6,L$10&lt;=CRONOGRAMA!$G68),$C67/MAX(1,ROUNDUP((CRONOGRAMA!$G68-CRONOGRAMA!$F68+1)/7,0)),0))</f>
        <v/>
      </c>
      <c r="M67" s="306">
        <f>IF(OR(CRONOGRAMA!$F68="",CRONOGRAMA!$G68=""),0,IF(AND(M$10&gt;=CRONOGRAMA!$F68-6,M$10&lt;=CRONOGRAMA!$G68),$C67/MAX(1,ROUNDUP((CRONOGRAMA!$G68-CRONOGRAMA!$F68+1)/7,0)),0))</f>
        <v/>
      </c>
      <c r="N67" s="306">
        <f>IF(OR(CRONOGRAMA!$F68="",CRONOGRAMA!$G68=""),0,IF(AND(N$10&gt;=CRONOGRAMA!$F68-6,N$10&lt;=CRONOGRAMA!$G68),$C67/MAX(1,ROUNDUP((CRONOGRAMA!$G68-CRONOGRAMA!$F68+1)/7,0)),0))</f>
        <v/>
      </c>
      <c r="O67" s="306">
        <f>IF(OR(CRONOGRAMA!$F68="",CRONOGRAMA!$G68=""),0,IF(AND(O$10&gt;=CRONOGRAMA!$F68-6,O$10&lt;=CRONOGRAMA!$G68),$C67/MAX(1,ROUNDUP((CRONOGRAMA!$G68-CRONOGRAMA!$F68+1)/7,0)),0))</f>
        <v/>
      </c>
      <c r="P67" s="306">
        <f>IF(OR(CRONOGRAMA!$F68="",CRONOGRAMA!$G68=""),0,IF(AND(P$10&gt;=CRONOGRAMA!$F68-6,P$10&lt;=CRONOGRAMA!$G68),$C67/MAX(1,ROUNDUP((CRONOGRAMA!$G68-CRONOGRAMA!$F68+1)/7,0)),0))</f>
        <v/>
      </c>
      <c r="Q67" s="306">
        <f>IF(OR(CRONOGRAMA!$F68="",CRONOGRAMA!$G68=""),0,IF(AND(Q$10&gt;=CRONOGRAMA!$F68-6,Q$10&lt;=CRONOGRAMA!$G68),$C67/MAX(1,ROUNDUP((CRONOGRAMA!$G68-CRONOGRAMA!$F68+1)/7,0)),0))</f>
        <v/>
      </c>
      <c r="R67" s="306">
        <f>IF(OR(CRONOGRAMA!$F68="",CRONOGRAMA!$G68=""),0,IF(AND(R$10&gt;=CRONOGRAMA!$F68-6,R$10&lt;=CRONOGRAMA!$G68),$C67/MAX(1,ROUNDUP((CRONOGRAMA!$G68-CRONOGRAMA!$F68+1)/7,0)),0))</f>
        <v/>
      </c>
      <c r="S67" s="306">
        <f>IF(OR(CRONOGRAMA!$F68="",CRONOGRAMA!$G68=""),0,IF(AND(S$10&gt;=CRONOGRAMA!$F68-6,S$10&lt;=CRONOGRAMA!$G68),$C67/MAX(1,ROUNDUP((CRONOGRAMA!$G68-CRONOGRAMA!$F68+1)/7,0)),0))</f>
        <v/>
      </c>
      <c r="T67" s="306">
        <f>IF(OR(CRONOGRAMA!$F68="",CRONOGRAMA!$G68=""),0,IF(AND(T$10&gt;=CRONOGRAMA!$F68-6,T$10&lt;=CRONOGRAMA!$G68),$C67/MAX(1,ROUNDUP((CRONOGRAMA!$G68-CRONOGRAMA!$F68+1)/7,0)),0))</f>
        <v/>
      </c>
      <c r="U67" s="306">
        <f>IF(OR(CRONOGRAMA!$F68="",CRONOGRAMA!$G68=""),0,IF(AND(U$10&gt;=CRONOGRAMA!$F68-6,U$10&lt;=CRONOGRAMA!$G68),$C67/MAX(1,ROUNDUP((CRONOGRAMA!$G68-CRONOGRAMA!$F68+1)/7,0)),0))</f>
        <v/>
      </c>
      <c r="V67" s="306">
        <f>IF(OR(CRONOGRAMA!$F68="",CRONOGRAMA!$G68=""),0,IF(AND(V$10&gt;=CRONOGRAMA!$F68-6,V$10&lt;=CRONOGRAMA!$G68),$C67/MAX(1,ROUNDUP((CRONOGRAMA!$G68-CRONOGRAMA!$F68+1)/7,0)),0))</f>
        <v/>
      </c>
      <c r="W67" s="306">
        <f>IF(OR(CRONOGRAMA!$F68="",CRONOGRAMA!$G68=""),0,IF(AND(W$10&gt;=CRONOGRAMA!$F68-6,W$10&lt;=CRONOGRAMA!$G68),$C67/MAX(1,ROUNDUP((CRONOGRAMA!$G68-CRONOGRAMA!$F68+1)/7,0)),0))</f>
        <v/>
      </c>
      <c r="X67" s="306">
        <f>IF(OR(CRONOGRAMA!$F68="",CRONOGRAMA!$G68=""),0,IF(AND(X$10&gt;=CRONOGRAMA!$F68-6,X$10&lt;=CRONOGRAMA!$G68),$C67/MAX(1,ROUNDUP((CRONOGRAMA!$G68-CRONOGRAMA!$F68+1)/7,0)),0))</f>
        <v/>
      </c>
      <c r="Y67" s="306">
        <f>IF(OR(CRONOGRAMA!$F68="",CRONOGRAMA!$G68=""),0,IF(AND(Y$10&gt;=CRONOGRAMA!$F68-6,Y$10&lt;=CRONOGRAMA!$G68),$C67/MAX(1,ROUNDUP((CRONOGRAMA!$G68-CRONOGRAMA!$F68+1)/7,0)),0))</f>
        <v/>
      </c>
      <c r="Z67" s="306">
        <f>IF(OR(CRONOGRAMA!$F68="",CRONOGRAMA!$G68=""),0,IF(AND(Z$10&gt;=CRONOGRAMA!$F68-6,Z$10&lt;=CRONOGRAMA!$G68),$C67/MAX(1,ROUNDUP((CRONOGRAMA!$G68-CRONOGRAMA!$F68+1)/7,0)),0))</f>
        <v/>
      </c>
      <c r="AA67" s="306">
        <f>IF(OR(CRONOGRAMA!$F68="",CRONOGRAMA!$G68=""),0,IF(AND(AA$10&gt;=CRONOGRAMA!$F68-6,AA$10&lt;=CRONOGRAMA!$G68),$C67/MAX(1,ROUNDUP((CRONOGRAMA!$G68-CRONOGRAMA!$F68+1)/7,0)),0))</f>
        <v/>
      </c>
      <c r="AB67" s="306">
        <f>IF(OR(CRONOGRAMA!$F68="",CRONOGRAMA!$G68=""),0,IF(AND(AB$10&gt;=CRONOGRAMA!$F68-6,AB$10&lt;=CRONOGRAMA!$G68),$C67/MAX(1,ROUNDUP((CRONOGRAMA!$G68-CRONOGRAMA!$F68+1)/7,0)),0))</f>
        <v/>
      </c>
      <c r="AC67" s="306">
        <f>IF(OR(CRONOGRAMA!$F68="",CRONOGRAMA!$G68=""),0,IF(AND(AC$10&gt;=CRONOGRAMA!$F68-6,AC$10&lt;=CRONOGRAMA!$G68),$C67/MAX(1,ROUNDUP((CRONOGRAMA!$G68-CRONOGRAMA!$F68+1)/7,0)),0))</f>
        <v/>
      </c>
      <c r="AD67" s="306">
        <f>IF(OR(CRONOGRAMA!$F68="",CRONOGRAMA!$G68=""),0,IF(AND(AD$10&gt;=CRONOGRAMA!$F68-6,AD$10&lt;=CRONOGRAMA!$G68),$C67/MAX(1,ROUNDUP((CRONOGRAMA!$G68-CRONOGRAMA!$F68+1)/7,0)),0))</f>
        <v/>
      </c>
      <c r="AE67" s="218" t="n"/>
      <c r="AF67" s="218" t="n"/>
      <c r="AG67" s="218" t="n"/>
      <c r="AH67" s="218" t="n"/>
    </row>
    <row r="68" ht="15.75" customHeight="1" s="371">
      <c r="A68" s="169">
        <f>CRONOGRAMA!A69</f>
        <v/>
      </c>
      <c r="B68" s="66">
        <f>CRONOGRAMA!D69</f>
        <v/>
      </c>
      <c r="C68" s="44">
        <f>CRONOGRAMA!E69</f>
        <v/>
      </c>
      <c r="D68" s="306">
        <f>IF(OR(CRONOGRAMA!$F69="",CRONOGRAMA!$G69=""),0,IF(AND(D$10&gt;=CRONOGRAMA!$F69-6,D$10&lt;=CRONOGRAMA!$G69),$C68/MAX(1,ROUNDUP((CRONOGRAMA!$G69-CRONOGRAMA!$F69+1)/7,0)),0))</f>
        <v/>
      </c>
      <c r="E68" s="306">
        <f>IF(OR(CRONOGRAMA!$F69="",CRONOGRAMA!$G69=""),0,IF(AND(E$10&gt;=CRONOGRAMA!$F69-6,E$10&lt;=CRONOGRAMA!$G69),$C68/MAX(1,ROUNDUP((CRONOGRAMA!$G69-CRONOGRAMA!$F69+1)/7,0)),0))</f>
        <v/>
      </c>
      <c r="F68" s="306">
        <f>IF(OR(CRONOGRAMA!$F69="",CRONOGRAMA!$G69=""),0,IF(AND(F$10&gt;=CRONOGRAMA!$F69-6,F$10&lt;=CRONOGRAMA!$G69),$C68/MAX(1,ROUNDUP((CRONOGRAMA!$G69-CRONOGRAMA!$F69+1)/7,0)),0))</f>
        <v/>
      </c>
      <c r="G68" s="306">
        <f>IF(OR(CRONOGRAMA!$F69="",CRONOGRAMA!$G69=""),0,IF(AND(G$10&gt;=CRONOGRAMA!$F69-6,G$10&lt;=CRONOGRAMA!$G69),$C68/MAX(1,ROUNDUP((CRONOGRAMA!$G69-CRONOGRAMA!$F69+1)/7,0)),0))</f>
        <v/>
      </c>
      <c r="H68" s="306">
        <f>IF(OR(CRONOGRAMA!$F69="",CRONOGRAMA!$G69=""),0,IF(AND(H$10&gt;=CRONOGRAMA!$F69-6,H$10&lt;=CRONOGRAMA!$G69),$C68/MAX(1,ROUNDUP((CRONOGRAMA!$G69-CRONOGRAMA!$F69+1)/7,0)),0))</f>
        <v/>
      </c>
      <c r="I68" s="306">
        <f>IF(OR(CRONOGRAMA!$F69="",CRONOGRAMA!$G69=""),0,IF(AND(I$10&gt;=CRONOGRAMA!$F69-6,I$10&lt;=CRONOGRAMA!$G69),$C68/MAX(1,ROUNDUP((CRONOGRAMA!$G69-CRONOGRAMA!$F69+1)/7,0)),0))</f>
        <v/>
      </c>
      <c r="J68" s="306">
        <f>IF(OR(CRONOGRAMA!$F69="",CRONOGRAMA!$G69=""),0,IF(AND(J$10&gt;=CRONOGRAMA!$F69-6,J$10&lt;=CRONOGRAMA!$G69),$C68/MAX(1,ROUNDUP((CRONOGRAMA!$G69-CRONOGRAMA!$F69+1)/7,0)),0))</f>
        <v/>
      </c>
      <c r="K68" s="306">
        <f>IF(OR(CRONOGRAMA!$F69="",CRONOGRAMA!$G69=""),0,IF(AND(K$10&gt;=CRONOGRAMA!$F69-6,K$10&lt;=CRONOGRAMA!$G69),$C68/MAX(1,ROUNDUP((CRONOGRAMA!$G69-CRONOGRAMA!$F69+1)/7,0)),0))</f>
        <v/>
      </c>
      <c r="L68" s="306">
        <f>IF(OR(CRONOGRAMA!$F69="",CRONOGRAMA!$G69=""),0,IF(AND(L$10&gt;=CRONOGRAMA!$F69-6,L$10&lt;=CRONOGRAMA!$G69),$C68/MAX(1,ROUNDUP((CRONOGRAMA!$G69-CRONOGRAMA!$F69+1)/7,0)),0))</f>
        <v/>
      </c>
      <c r="M68" s="306">
        <f>IF(OR(CRONOGRAMA!$F69="",CRONOGRAMA!$G69=""),0,IF(AND(M$10&gt;=CRONOGRAMA!$F69-6,M$10&lt;=CRONOGRAMA!$G69),$C68/MAX(1,ROUNDUP((CRONOGRAMA!$G69-CRONOGRAMA!$F69+1)/7,0)),0))</f>
        <v/>
      </c>
      <c r="N68" s="306">
        <f>IF(OR(CRONOGRAMA!$F69="",CRONOGRAMA!$G69=""),0,IF(AND(N$10&gt;=CRONOGRAMA!$F69-6,N$10&lt;=CRONOGRAMA!$G69),$C68/MAX(1,ROUNDUP((CRONOGRAMA!$G69-CRONOGRAMA!$F69+1)/7,0)),0))</f>
        <v/>
      </c>
      <c r="O68" s="306">
        <f>IF(OR(CRONOGRAMA!$F69="",CRONOGRAMA!$G69=""),0,IF(AND(O$10&gt;=CRONOGRAMA!$F69-6,O$10&lt;=CRONOGRAMA!$G69),$C68/MAX(1,ROUNDUP((CRONOGRAMA!$G69-CRONOGRAMA!$F69+1)/7,0)),0))</f>
        <v/>
      </c>
      <c r="P68" s="306">
        <f>IF(OR(CRONOGRAMA!$F69="",CRONOGRAMA!$G69=""),0,IF(AND(P$10&gt;=CRONOGRAMA!$F69-6,P$10&lt;=CRONOGRAMA!$G69),$C68/MAX(1,ROUNDUP((CRONOGRAMA!$G69-CRONOGRAMA!$F69+1)/7,0)),0))</f>
        <v/>
      </c>
      <c r="Q68" s="306">
        <f>IF(OR(CRONOGRAMA!$F69="",CRONOGRAMA!$G69=""),0,IF(AND(Q$10&gt;=CRONOGRAMA!$F69-6,Q$10&lt;=CRONOGRAMA!$G69),$C68/MAX(1,ROUNDUP((CRONOGRAMA!$G69-CRONOGRAMA!$F69+1)/7,0)),0))</f>
        <v/>
      </c>
      <c r="R68" s="306">
        <f>IF(OR(CRONOGRAMA!$F69="",CRONOGRAMA!$G69=""),0,IF(AND(R$10&gt;=CRONOGRAMA!$F69-6,R$10&lt;=CRONOGRAMA!$G69),$C68/MAX(1,ROUNDUP((CRONOGRAMA!$G69-CRONOGRAMA!$F69+1)/7,0)),0))</f>
        <v/>
      </c>
      <c r="S68" s="306">
        <f>IF(OR(CRONOGRAMA!$F69="",CRONOGRAMA!$G69=""),0,IF(AND(S$10&gt;=CRONOGRAMA!$F69-6,S$10&lt;=CRONOGRAMA!$G69),$C68/MAX(1,ROUNDUP((CRONOGRAMA!$G69-CRONOGRAMA!$F69+1)/7,0)),0))</f>
        <v/>
      </c>
      <c r="T68" s="306">
        <f>IF(OR(CRONOGRAMA!$F69="",CRONOGRAMA!$G69=""),0,IF(AND(T$10&gt;=CRONOGRAMA!$F69-6,T$10&lt;=CRONOGRAMA!$G69),$C68/MAX(1,ROUNDUP((CRONOGRAMA!$G69-CRONOGRAMA!$F69+1)/7,0)),0))</f>
        <v/>
      </c>
      <c r="U68" s="306">
        <f>IF(OR(CRONOGRAMA!$F69="",CRONOGRAMA!$G69=""),0,IF(AND(U$10&gt;=CRONOGRAMA!$F69-6,U$10&lt;=CRONOGRAMA!$G69),$C68/MAX(1,ROUNDUP((CRONOGRAMA!$G69-CRONOGRAMA!$F69+1)/7,0)),0))</f>
        <v/>
      </c>
      <c r="V68" s="306">
        <f>IF(OR(CRONOGRAMA!$F69="",CRONOGRAMA!$G69=""),0,IF(AND(V$10&gt;=CRONOGRAMA!$F69-6,V$10&lt;=CRONOGRAMA!$G69),$C68/MAX(1,ROUNDUP((CRONOGRAMA!$G69-CRONOGRAMA!$F69+1)/7,0)),0))</f>
        <v/>
      </c>
      <c r="W68" s="306">
        <f>IF(OR(CRONOGRAMA!$F69="",CRONOGRAMA!$G69=""),0,IF(AND(W$10&gt;=CRONOGRAMA!$F69-6,W$10&lt;=CRONOGRAMA!$G69),$C68/MAX(1,ROUNDUP((CRONOGRAMA!$G69-CRONOGRAMA!$F69+1)/7,0)),0))</f>
        <v/>
      </c>
      <c r="X68" s="306">
        <f>IF(OR(CRONOGRAMA!$F69="",CRONOGRAMA!$G69=""),0,IF(AND(X$10&gt;=CRONOGRAMA!$F69-6,X$10&lt;=CRONOGRAMA!$G69),$C68/MAX(1,ROUNDUP((CRONOGRAMA!$G69-CRONOGRAMA!$F69+1)/7,0)),0))</f>
        <v/>
      </c>
      <c r="Y68" s="306">
        <f>IF(OR(CRONOGRAMA!$F69="",CRONOGRAMA!$G69=""),0,IF(AND(Y$10&gt;=CRONOGRAMA!$F69-6,Y$10&lt;=CRONOGRAMA!$G69),$C68/MAX(1,ROUNDUP((CRONOGRAMA!$G69-CRONOGRAMA!$F69+1)/7,0)),0))</f>
        <v/>
      </c>
      <c r="Z68" s="306">
        <f>IF(OR(CRONOGRAMA!$F69="",CRONOGRAMA!$G69=""),0,IF(AND(Z$10&gt;=CRONOGRAMA!$F69-6,Z$10&lt;=CRONOGRAMA!$G69),$C68/MAX(1,ROUNDUP((CRONOGRAMA!$G69-CRONOGRAMA!$F69+1)/7,0)),0))</f>
        <v/>
      </c>
      <c r="AA68" s="306">
        <f>IF(OR(CRONOGRAMA!$F69="",CRONOGRAMA!$G69=""),0,IF(AND(AA$10&gt;=CRONOGRAMA!$F69-6,AA$10&lt;=CRONOGRAMA!$G69),$C68/MAX(1,ROUNDUP((CRONOGRAMA!$G69-CRONOGRAMA!$F69+1)/7,0)),0))</f>
        <v/>
      </c>
      <c r="AB68" s="306">
        <f>IF(OR(CRONOGRAMA!$F69="",CRONOGRAMA!$G69=""),0,IF(AND(AB$10&gt;=CRONOGRAMA!$F69-6,AB$10&lt;=CRONOGRAMA!$G69),$C68/MAX(1,ROUNDUP((CRONOGRAMA!$G69-CRONOGRAMA!$F69+1)/7,0)),0))</f>
        <v/>
      </c>
      <c r="AC68" s="306">
        <f>IF(OR(CRONOGRAMA!$F69="",CRONOGRAMA!$G69=""),0,IF(AND(AC$10&gt;=CRONOGRAMA!$F69-6,AC$10&lt;=CRONOGRAMA!$G69),$C68/MAX(1,ROUNDUP((CRONOGRAMA!$G69-CRONOGRAMA!$F69+1)/7,0)),0))</f>
        <v/>
      </c>
      <c r="AD68" s="306">
        <f>IF(OR(CRONOGRAMA!$F69="",CRONOGRAMA!$G69=""),0,IF(AND(AD$10&gt;=CRONOGRAMA!$F69-6,AD$10&lt;=CRONOGRAMA!$G69),$C68/MAX(1,ROUNDUP((CRONOGRAMA!$G69-CRONOGRAMA!$F69+1)/7,0)),0))</f>
        <v/>
      </c>
      <c r="AE68" s="218" t="n"/>
      <c r="AF68" s="218" t="n"/>
      <c r="AG68" s="218" t="n"/>
      <c r="AH68" s="218" t="n"/>
    </row>
    <row r="69" ht="15.75" customHeight="1" s="371">
      <c r="A69" s="169">
        <f>CRONOGRAMA!A70</f>
        <v/>
      </c>
      <c r="B69" s="66">
        <f>CRONOGRAMA!D70</f>
        <v/>
      </c>
      <c r="C69" s="44">
        <f>CRONOGRAMA!E70</f>
        <v/>
      </c>
      <c r="D69" s="306">
        <f>IF(OR(CRONOGRAMA!$F70="",CRONOGRAMA!$G70=""),0,IF(AND(D$10&gt;=CRONOGRAMA!$F70-6,D$10&lt;=CRONOGRAMA!$G70),$C69/MAX(1,ROUNDUP((CRONOGRAMA!$G70-CRONOGRAMA!$F70+1)/7,0)),0))</f>
        <v/>
      </c>
      <c r="E69" s="306">
        <f>IF(OR(CRONOGRAMA!$F70="",CRONOGRAMA!$G70=""),0,IF(AND(E$10&gt;=CRONOGRAMA!$F70-6,E$10&lt;=CRONOGRAMA!$G70),$C69/MAX(1,ROUNDUP((CRONOGRAMA!$G70-CRONOGRAMA!$F70+1)/7,0)),0))</f>
        <v/>
      </c>
      <c r="F69" s="306">
        <f>IF(OR(CRONOGRAMA!$F70="",CRONOGRAMA!$G70=""),0,IF(AND(F$10&gt;=CRONOGRAMA!$F70-6,F$10&lt;=CRONOGRAMA!$G70),$C69/MAX(1,ROUNDUP((CRONOGRAMA!$G70-CRONOGRAMA!$F70+1)/7,0)),0))</f>
        <v/>
      </c>
      <c r="G69" s="306">
        <f>IF(OR(CRONOGRAMA!$F70="",CRONOGRAMA!$G70=""),0,IF(AND(G$10&gt;=CRONOGRAMA!$F70-6,G$10&lt;=CRONOGRAMA!$G70),$C69/MAX(1,ROUNDUP((CRONOGRAMA!$G70-CRONOGRAMA!$F70+1)/7,0)),0))</f>
        <v/>
      </c>
      <c r="H69" s="306">
        <f>IF(OR(CRONOGRAMA!$F70="",CRONOGRAMA!$G70=""),0,IF(AND(H$10&gt;=CRONOGRAMA!$F70-6,H$10&lt;=CRONOGRAMA!$G70),$C69/MAX(1,ROUNDUP((CRONOGRAMA!$G70-CRONOGRAMA!$F70+1)/7,0)),0))</f>
        <v/>
      </c>
      <c r="I69" s="306">
        <f>IF(OR(CRONOGRAMA!$F70="",CRONOGRAMA!$G70=""),0,IF(AND(I$10&gt;=CRONOGRAMA!$F70-6,I$10&lt;=CRONOGRAMA!$G70),$C69/MAX(1,ROUNDUP((CRONOGRAMA!$G70-CRONOGRAMA!$F70+1)/7,0)),0))</f>
        <v/>
      </c>
      <c r="J69" s="306">
        <f>IF(OR(CRONOGRAMA!$F70="",CRONOGRAMA!$G70=""),0,IF(AND(J$10&gt;=CRONOGRAMA!$F70-6,J$10&lt;=CRONOGRAMA!$G70),$C69/MAX(1,ROUNDUP((CRONOGRAMA!$G70-CRONOGRAMA!$F70+1)/7,0)),0))</f>
        <v/>
      </c>
      <c r="K69" s="306">
        <f>IF(OR(CRONOGRAMA!$F70="",CRONOGRAMA!$G70=""),0,IF(AND(K$10&gt;=CRONOGRAMA!$F70-6,K$10&lt;=CRONOGRAMA!$G70),$C69/MAX(1,ROUNDUP((CRONOGRAMA!$G70-CRONOGRAMA!$F70+1)/7,0)),0))</f>
        <v/>
      </c>
      <c r="L69" s="306">
        <f>IF(OR(CRONOGRAMA!$F70="",CRONOGRAMA!$G70=""),0,IF(AND(L$10&gt;=CRONOGRAMA!$F70-6,L$10&lt;=CRONOGRAMA!$G70),$C69/MAX(1,ROUNDUP((CRONOGRAMA!$G70-CRONOGRAMA!$F70+1)/7,0)),0))</f>
        <v/>
      </c>
      <c r="M69" s="306">
        <f>IF(OR(CRONOGRAMA!$F70="",CRONOGRAMA!$G70=""),0,IF(AND(M$10&gt;=CRONOGRAMA!$F70-6,M$10&lt;=CRONOGRAMA!$G70),$C69/MAX(1,ROUNDUP((CRONOGRAMA!$G70-CRONOGRAMA!$F70+1)/7,0)),0))</f>
        <v/>
      </c>
      <c r="N69" s="306">
        <f>IF(OR(CRONOGRAMA!$F70="",CRONOGRAMA!$G70=""),0,IF(AND(N$10&gt;=CRONOGRAMA!$F70-6,N$10&lt;=CRONOGRAMA!$G70),$C69/MAX(1,ROUNDUP((CRONOGRAMA!$G70-CRONOGRAMA!$F70+1)/7,0)),0))</f>
        <v/>
      </c>
      <c r="O69" s="306">
        <f>IF(OR(CRONOGRAMA!$F70="",CRONOGRAMA!$G70=""),0,IF(AND(O$10&gt;=CRONOGRAMA!$F70-6,O$10&lt;=CRONOGRAMA!$G70),$C69/MAX(1,ROUNDUP((CRONOGRAMA!$G70-CRONOGRAMA!$F70+1)/7,0)),0))</f>
        <v/>
      </c>
      <c r="P69" s="306">
        <f>IF(OR(CRONOGRAMA!$F70="",CRONOGRAMA!$G70=""),0,IF(AND(P$10&gt;=CRONOGRAMA!$F70-6,P$10&lt;=CRONOGRAMA!$G70),$C69/MAX(1,ROUNDUP((CRONOGRAMA!$G70-CRONOGRAMA!$F70+1)/7,0)),0))</f>
        <v/>
      </c>
      <c r="Q69" s="306">
        <f>IF(OR(CRONOGRAMA!$F70="",CRONOGRAMA!$G70=""),0,IF(AND(Q$10&gt;=CRONOGRAMA!$F70-6,Q$10&lt;=CRONOGRAMA!$G70),$C69/MAX(1,ROUNDUP((CRONOGRAMA!$G70-CRONOGRAMA!$F70+1)/7,0)),0))</f>
        <v/>
      </c>
      <c r="R69" s="306">
        <f>IF(OR(CRONOGRAMA!$F70="",CRONOGRAMA!$G70=""),0,IF(AND(R$10&gt;=CRONOGRAMA!$F70-6,R$10&lt;=CRONOGRAMA!$G70),$C69/MAX(1,ROUNDUP((CRONOGRAMA!$G70-CRONOGRAMA!$F70+1)/7,0)),0))</f>
        <v/>
      </c>
      <c r="S69" s="306">
        <f>IF(OR(CRONOGRAMA!$F70="",CRONOGRAMA!$G70=""),0,IF(AND(S$10&gt;=CRONOGRAMA!$F70-6,S$10&lt;=CRONOGRAMA!$G70),$C69/MAX(1,ROUNDUP((CRONOGRAMA!$G70-CRONOGRAMA!$F70+1)/7,0)),0))</f>
        <v/>
      </c>
      <c r="T69" s="306">
        <f>IF(OR(CRONOGRAMA!$F70="",CRONOGRAMA!$G70=""),0,IF(AND(T$10&gt;=CRONOGRAMA!$F70-6,T$10&lt;=CRONOGRAMA!$G70),$C69/MAX(1,ROUNDUP((CRONOGRAMA!$G70-CRONOGRAMA!$F70+1)/7,0)),0))</f>
        <v/>
      </c>
      <c r="U69" s="306">
        <f>IF(OR(CRONOGRAMA!$F70="",CRONOGRAMA!$G70=""),0,IF(AND(U$10&gt;=CRONOGRAMA!$F70-6,U$10&lt;=CRONOGRAMA!$G70),$C69/MAX(1,ROUNDUP((CRONOGRAMA!$G70-CRONOGRAMA!$F70+1)/7,0)),0))</f>
        <v/>
      </c>
      <c r="V69" s="306">
        <f>IF(OR(CRONOGRAMA!$F70="",CRONOGRAMA!$G70=""),0,IF(AND(V$10&gt;=CRONOGRAMA!$F70-6,V$10&lt;=CRONOGRAMA!$G70),$C69/MAX(1,ROUNDUP((CRONOGRAMA!$G70-CRONOGRAMA!$F70+1)/7,0)),0))</f>
        <v/>
      </c>
      <c r="W69" s="306">
        <f>IF(OR(CRONOGRAMA!$F70="",CRONOGRAMA!$G70=""),0,IF(AND(W$10&gt;=CRONOGRAMA!$F70-6,W$10&lt;=CRONOGRAMA!$G70),$C69/MAX(1,ROUNDUP((CRONOGRAMA!$G70-CRONOGRAMA!$F70+1)/7,0)),0))</f>
        <v/>
      </c>
      <c r="X69" s="306">
        <f>IF(OR(CRONOGRAMA!$F70="",CRONOGRAMA!$G70=""),0,IF(AND(X$10&gt;=CRONOGRAMA!$F70-6,X$10&lt;=CRONOGRAMA!$G70),$C69/MAX(1,ROUNDUP((CRONOGRAMA!$G70-CRONOGRAMA!$F70+1)/7,0)),0))</f>
        <v/>
      </c>
      <c r="Y69" s="306">
        <f>IF(OR(CRONOGRAMA!$F70="",CRONOGRAMA!$G70=""),0,IF(AND(Y$10&gt;=CRONOGRAMA!$F70-6,Y$10&lt;=CRONOGRAMA!$G70),$C69/MAX(1,ROUNDUP((CRONOGRAMA!$G70-CRONOGRAMA!$F70+1)/7,0)),0))</f>
        <v/>
      </c>
      <c r="Z69" s="306">
        <f>IF(OR(CRONOGRAMA!$F70="",CRONOGRAMA!$G70=""),0,IF(AND(Z$10&gt;=CRONOGRAMA!$F70-6,Z$10&lt;=CRONOGRAMA!$G70),$C69/MAX(1,ROUNDUP((CRONOGRAMA!$G70-CRONOGRAMA!$F70+1)/7,0)),0))</f>
        <v/>
      </c>
      <c r="AA69" s="306">
        <f>IF(OR(CRONOGRAMA!$F70="",CRONOGRAMA!$G70=""),0,IF(AND(AA$10&gt;=CRONOGRAMA!$F70-6,AA$10&lt;=CRONOGRAMA!$G70),$C69/MAX(1,ROUNDUP((CRONOGRAMA!$G70-CRONOGRAMA!$F70+1)/7,0)),0))</f>
        <v/>
      </c>
      <c r="AB69" s="306">
        <f>IF(OR(CRONOGRAMA!$F70="",CRONOGRAMA!$G70=""),0,IF(AND(AB$10&gt;=CRONOGRAMA!$F70-6,AB$10&lt;=CRONOGRAMA!$G70),$C69/MAX(1,ROUNDUP((CRONOGRAMA!$G70-CRONOGRAMA!$F70+1)/7,0)),0))</f>
        <v/>
      </c>
      <c r="AC69" s="306">
        <f>IF(OR(CRONOGRAMA!$F70="",CRONOGRAMA!$G70=""),0,IF(AND(AC$10&gt;=CRONOGRAMA!$F70-6,AC$10&lt;=CRONOGRAMA!$G70),$C69/MAX(1,ROUNDUP((CRONOGRAMA!$G70-CRONOGRAMA!$F70+1)/7,0)),0))</f>
        <v/>
      </c>
      <c r="AD69" s="306">
        <f>IF(OR(CRONOGRAMA!$F70="",CRONOGRAMA!$G70=""),0,IF(AND(AD$10&gt;=CRONOGRAMA!$F70-6,AD$10&lt;=CRONOGRAMA!$G70),$C69/MAX(1,ROUNDUP((CRONOGRAMA!$G70-CRONOGRAMA!$F70+1)/7,0)),0))</f>
        <v/>
      </c>
      <c r="AE69" s="218" t="n"/>
      <c r="AF69" s="218" t="n"/>
      <c r="AG69" s="218" t="n"/>
      <c r="AH69" s="218" t="n"/>
    </row>
    <row r="70" ht="15.75" customHeight="1" s="371">
      <c r="A70" s="169">
        <f>CRONOGRAMA!A71</f>
        <v/>
      </c>
      <c r="B70" s="66">
        <f>CRONOGRAMA!D71</f>
        <v/>
      </c>
      <c r="C70" s="44">
        <f>CRONOGRAMA!E71</f>
        <v/>
      </c>
      <c r="D70" s="306">
        <f>IF(OR(CRONOGRAMA!$F71="",CRONOGRAMA!$G71=""),0,IF(AND(D$10&gt;=CRONOGRAMA!$F71-6,D$10&lt;=CRONOGRAMA!$G71),$C70/MAX(1,ROUNDUP((CRONOGRAMA!$G71-CRONOGRAMA!$F71+1)/7,0)),0))</f>
        <v/>
      </c>
      <c r="E70" s="306">
        <f>IF(OR(CRONOGRAMA!$F71="",CRONOGRAMA!$G71=""),0,IF(AND(E$10&gt;=CRONOGRAMA!$F71-6,E$10&lt;=CRONOGRAMA!$G71),$C70/MAX(1,ROUNDUP((CRONOGRAMA!$G71-CRONOGRAMA!$F71+1)/7,0)),0))</f>
        <v/>
      </c>
      <c r="F70" s="306">
        <f>IF(OR(CRONOGRAMA!$F71="",CRONOGRAMA!$G71=""),0,IF(AND(F$10&gt;=CRONOGRAMA!$F71-6,F$10&lt;=CRONOGRAMA!$G71),$C70/MAX(1,ROUNDUP((CRONOGRAMA!$G71-CRONOGRAMA!$F71+1)/7,0)),0))</f>
        <v/>
      </c>
      <c r="G70" s="306">
        <f>IF(OR(CRONOGRAMA!$F71="",CRONOGRAMA!$G71=""),0,IF(AND(G$10&gt;=CRONOGRAMA!$F71-6,G$10&lt;=CRONOGRAMA!$G71),$C70/MAX(1,ROUNDUP((CRONOGRAMA!$G71-CRONOGRAMA!$F71+1)/7,0)),0))</f>
        <v/>
      </c>
      <c r="H70" s="306">
        <f>IF(OR(CRONOGRAMA!$F71="",CRONOGRAMA!$G71=""),0,IF(AND(H$10&gt;=CRONOGRAMA!$F71-6,H$10&lt;=CRONOGRAMA!$G71),$C70/MAX(1,ROUNDUP((CRONOGRAMA!$G71-CRONOGRAMA!$F71+1)/7,0)),0))</f>
        <v/>
      </c>
      <c r="I70" s="306">
        <f>IF(OR(CRONOGRAMA!$F71="",CRONOGRAMA!$G71=""),0,IF(AND(I$10&gt;=CRONOGRAMA!$F71-6,I$10&lt;=CRONOGRAMA!$G71),$C70/MAX(1,ROUNDUP((CRONOGRAMA!$G71-CRONOGRAMA!$F71+1)/7,0)),0))</f>
        <v/>
      </c>
      <c r="J70" s="306">
        <f>IF(OR(CRONOGRAMA!$F71="",CRONOGRAMA!$G71=""),0,IF(AND(J$10&gt;=CRONOGRAMA!$F71-6,J$10&lt;=CRONOGRAMA!$G71),$C70/MAX(1,ROUNDUP((CRONOGRAMA!$G71-CRONOGRAMA!$F71+1)/7,0)),0))</f>
        <v/>
      </c>
      <c r="K70" s="306">
        <f>IF(OR(CRONOGRAMA!$F71="",CRONOGRAMA!$G71=""),0,IF(AND(K$10&gt;=CRONOGRAMA!$F71-6,K$10&lt;=CRONOGRAMA!$G71),$C70/MAX(1,ROUNDUP((CRONOGRAMA!$G71-CRONOGRAMA!$F71+1)/7,0)),0))</f>
        <v/>
      </c>
      <c r="L70" s="306">
        <f>IF(OR(CRONOGRAMA!$F71="",CRONOGRAMA!$G71=""),0,IF(AND(L$10&gt;=CRONOGRAMA!$F71-6,L$10&lt;=CRONOGRAMA!$G71),$C70/MAX(1,ROUNDUP((CRONOGRAMA!$G71-CRONOGRAMA!$F71+1)/7,0)),0))</f>
        <v/>
      </c>
      <c r="M70" s="306">
        <f>IF(OR(CRONOGRAMA!$F71="",CRONOGRAMA!$G71=""),0,IF(AND(M$10&gt;=CRONOGRAMA!$F71-6,M$10&lt;=CRONOGRAMA!$G71),$C70/MAX(1,ROUNDUP((CRONOGRAMA!$G71-CRONOGRAMA!$F71+1)/7,0)),0))</f>
        <v/>
      </c>
      <c r="N70" s="306">
        <f>IF(OR(CRONOGRAMA!$F71="",CRONOGRAMA!$G71=""),0,IF(AND(N$10&gt;=CRONOGRAMA!$F71-6,N$10&lt;=CRONOGRAMA!$G71),$C70/MAX(1,ROUNDUP((CRONOGRAMA!$G71-CRONOGRAMA!$F71+1)/7,0)),0))</f>
        <v/>
      </c>
      <c r="O70" s="306">
        <f>IF(OR(CRONOGRAMA!$F71="",CRONOGRAMA!$G71=""),0,IF(AND(O$10&gt;=CRONOGRAMA!$F71-6,O$10&lt;=CRONOGRAMA!$G71),$C70/MAX(1,ROUNDUP((CRONOGRAMA!$G71-CRONOGRAMA!$F71+1)/7,0)),0))</f>
        <v/>
      </c>
      <c r="P70" s="306">
        <f>IF(OR(CRONOGRAMA!$F71="",CRONOGRAMA!$G71=""),0,IF(AND(P$10&gt;=CRONOGRAMA!$F71-6,P$10&lt;=CRONOGRAMA!$G71),$C70/MAX(1,ROUNDUP((CRONOGRAMA!$G71-CRONOGRAMA!$F71+1)/7,0)),0))</f>
        <v/>
      </c>
      <c r="Q70" s="306">
        <f>IF(OR(CRONOGRAMA!$F71="",CRONOGRAMA!$G71=""),0,IF(AND(Q$10&gt;=CRONOGRAMA!$F71-6,Q$10&lt;=CRONOGRAMA!$G71),$C70/MAX(1,ROUNDUP((CRONOGRAMA!$G71-CRONOGRAMA!$F71+1)/7,0)),0))</f>
        <v/>
      </c>
      <c r="R70" s="306">
        <f>IF(OR(CRONOGRAMA!$F71="",CRONOGRAMA!$G71=""),0,IF(AND(R$10&gt;=CRONOGRAMA!$F71-6,R$10&lt;=CRONOGRAMA!$G71),$C70/MAX(1,ROUNDUP((CRONOGRAMA!$G71-CRONOGRAMA!$F71+1)/7,0)),0))</f>
        <v/>
      </c>
      <c r="S70" s="306">
        <f>IF(OR(CRONOGRAMA!$F71="",CRONOGRAMA!$G71=""),0,IF(AND(S$10&gt;=CRONOGRAMA!$F71-6,S$10&lt;=CRONOGRAMA!$G71),$C70/MAX(1,ROUNDUP((CRONOGRAMA!$G71-CRONOGRAMA!$F71+1)/7,0)),0))</f>
        <v/>
      </c>
      <c r="T70" s="306">
        <f>IF(OR(CRONOGRAMA!$F71="",CRONOGRAMA!$G71=""),0,IF(AND(T$10&gt;=CRONOGRAMA!$F71-6,T$10&lt;=CRONOGRAMA!$G71),$C70/MAX(1,ROUNDUP((CRONOGRAMA!$G71-CRONOGRAMA!$F71+1)/7,0)),0))</f>
        <v/>
      </c>
      <c r="U70" s="306">
        <f>IF(OR(CRONOGRAMA!$F71="",CRONOGRAMA!$G71=""),0,IF(AND(U$10&gt;=CRONOGRAMA!$F71-6,U$10&lt;=CRONOGRAMA!$G71),$C70/MAX(1,ROUNDUP((CRONOGRAMA!$G71-CRONOGRAMA!$F71+1)/7,0)),0))</f>
        <v/>
      </c>
      <c r="V70" s="306">
        <f>IF(OR(CRONOGRAMA!$F71="",CRONOGRAMA!$G71=""),0,IF(AND(V$10&gt;=CRONOGRAMA!$F71-6,V$10&lt;=CRONOGRAMA!$G71),$C70/MAX(1,ROUNDUP((CRONOGRAMA!$G71-CRONOGRAMA!$F71+1)/7,0)),0))</f>
        <v/>
      </c>
      <c r="W70" s="306">
        <f>IF(OR(CRONOGRAMA!$F71="",CRONOGRAMA!$G71=""),0,IF(AND(W$10&gt;=CRONOGRAMA!$F71-6,W$10&lt;=CRONOGRAMA!$G71),$C70/MAX(1,ROUNDUP((CRONOGRAMA!$G71-CRONOGRAMA!$F71+1)/7,0)),0))</f>
        <v/>
      </c>
      <c r="X70" s="306">
        <f>IF(OR(CRONOGRAMA!$F71="",CRONOGRAMA!$G71=""),0,IF(AND(X$10&gt;=CRONOGRAMA!$F71-6,X$10&lt;=CRONOGRAMA!$G71),$C70/MAX(1,ROUNDUP((CRONOGRAMA!$G71-CRONOGRAMA!$F71+1)/7,0)),0))</f>
        <v/>
      </c>
      <c r="Y70" s="306">
        <f>IF(OR(CRONOGRAMA!$F71="",CRONOGRAMA!$G71=""),0,IF(AND(Y$10&gt;=CRONOGRAMA!$F71-6,Y$10&lt;=CRONOGRAMA!$G71),$C70/MAX(1,ROUNDUP((CRONOGRAMA!$G71-CRONOGRAMA!$F71+1)/7,0)),0))</f>
        <v/>
      </c>
      <c r="Z70" s="306">
        <f>IF(OR(CRONOGRAMA!$F71="",CRONOGRAMA!$G71=""),0,IF(AND(Z$10&gt;=CRONOGRAMA!$F71-6,Z$10&lt;=CRONOGRAMA!$G71),$C70/MAX(1,ROUNDUP((CRONOGRAMA!$G71-CRONOGRAMA!$F71+1)/7,0)),0))</f>
        <v/>
      </c>
      <c r="AA70" s="306">
        <f>IF(OR(CRONOGRAMA!$F71="",CRONOGRAMA!$G71=""),0,IF(AND(AA$10&gt;=CRONOGRAMA!$F71-6,AA$10&lt;=CRONOGRAMA!$G71),$C70/MAX(1,ROUNDUP((CRONOGRAMA!$G71-CRONOGRAMA!$F71+1)/7,0)),0))</f>
        <v/>
      </c>
      <c r="AB70" s="306">
        <f>IF(OR(CRONOGRAMA!$F71="",CRONOGRAMA!$G71=""),0,IF(AND(AB$10&gt;=CRONOGRAMA!$F71-6,AB$10&lt;=CRONOGRAMA!$G71),$C70/MAX(1,ROUNDUP((CRONOGRAMA!$G71-CRONOGRAMA!$F71+1)/7,0)),0))</f>
        <v/>
      </c>
      <c r="AC70" s="306">
        <f>IF(OR(CRONOGRAMA!$F71="",CRONOGRAMA!$G71=""),0,IF(AND(AC$10&gt;=CRONOGRAMA!$F71-6,AC$10&lt;=CRONOGRAMA!$G71),$C70/MAX(1,ROUNDUP((CRONOGRAMA!$G71-CRONOGRAMA!$F71+1)/7,0)),0))</f>
        <v/>
      </c>
      <c r="AD70" s="306">
        <f>IF(OR(CRONOGRAMA!$F71="",CRONOGRAMA!$G71=""),0,IF(AND(AD$10&gt;=CRONOGRAMA!$F71-6,AD$10&lt;=CRONOGRAMA!$G71),$C70/MAX(1,ROUNDUP((CRONOGRAMA!$G71-CRONOGRAMA!$F71+1)/7,0)),0))</f>
        <v/>
      </c>
      <c r="AE70" s="218" t="n"/>
      <c r="AF70" s="218" t="n"/>
      <c r="AG70" s="218" t="n"/>
      <c r="AH70" s="218" t="n"/>
    </row>
    <row r="71" ht="15.75" customHeight="1" s="371">
      <c r="A71" s="169">
        <f>CRONOGRAMA!A72</f>
        <v/>
      </c>
      <c r="B71" s="66">
        <f>CRONOGRAMA!D72</f>
        <v/>
      </c>
      <c r="C71" s="44">
        <f>CRONOGRAMA!E72</f>
        <v/>
      </c>
      <c r="D71" s="306">
        <f>IF(OR(CRONOGRAMA!$F72="",CRONOGRAMA!$G72=""),0,IF(AND(D$10&gt;=CRONOGRAMA!$F72-6,D$10&lt;=CRONOGRAMA!$G72),$C71/MAX(1,ROUNDUP((CRONOGRAMA!$G72-CRONOGRAMA!$F72+1)/7,0)),0))</f>
        <v/>
      </c>
      <c r="E71" s="306">
        <f>IF(OR(CRONOGRAMA!$F72="",CRONOGRAMA!$G72=""),0,IF(AND(E$10&gt;=CRONOGRAMA!$F72-6,E$10&lt;=CRONOGRAMA!$G72),$C71/MAX(1,ROUNDUP((CRONOGRAMA!$G72-CRONOGRAMA!$F72+1)/7,0)),0))</f>
        <v/>
      </c>
      <c r="F71" s="306">
        <f>IF(OR(CRONOGRAMA!$F72="",CRONOGRAMA!$G72=""),0,IF(AND(F$10&gt;=CRONOGRAMA!$F72-6,F$10&lt;=CRONOGRAMA!$G72),$C71/MAX(1,ROUNDUP((CRONOGRAMA!$G72-CRONOGRAMA!$F72+1)/7,0)),0))</f>
        <v/>
      </c>
      <c r="G71" s="306">
        <f>IF(OR(CRONOGRAMA!$F72="",CRONOGRAMA!$G72=""),0,IF(AND(G$10&gt;=CRONOGRAMA!$F72-6,G$10&lt;=CRONOGRAMA!$G72),$C71/MAX(1,ROUNDUP((CRONOGRAMA!$G72-CRONOGRAMA!$F72+1)/7,0)),0))</f>
        <v/>
      </c>
      <c r="H71" s="306">
        <f>IF(OR(CRONOGRAMA!$F72="",CRONOGRAMA!$G72=""),0,IF(AND(H$10&gt;=CRONOGRAMA!$F72-6,H$10&lt;=CRONOGRAMA!$G72),$C71/MAX(1,ROUNDUP((CRONOGRAMA!$G72-CRONOGRAMA!$F72+1)/7,0)),0))</f>
        <v/>
      </c>
      <c r="I71" s="306">
        <f>IF(OR(CRONOGRAMA!$F72="",CRONOGRAMA!$G72=""),0,IF(AND(I$10&gt;=CRONOGRAMA!$F72-6,I$10&lt;=CRONOGRAMA!$G72),$C71/MAX(1,ROUNDUP((CRONOGRAMA!$G72-CRONOGRAMA!$F72+1)/7,0)),0))</f>
        <v/>
      </c>
      <c r="J71" s="306">
        <f>IF(OR(CRONOGRAMA!$F72="",CRONOGRAMA!$G72=""),0,IF(AND(J$10&gt;=CRONOGRAMA!$F72-6,J$10&lt;=CRONOGRAMA!$G72),$C71/MAX(1,ROUNDUP((CRONOGRAMA!$G72-CRONOGRAMA!$F72+1)/7,0)),0))</f>
        <v/>
      </c>
      <c r="K71" s="306">
        <f>IF(OR(CRONOGRAMA!$F72="",CRONOGRAMA!$G72=""),0,IF(AND(K$10&gt;=CRONOGRAMA!$F72-6,K$10&lt;=CRONOGRAMA!$G72),$C71/MAX(1,ROUNDUP((CRONOGRAMA!$G72-CRONOGRAMA!$F72+1)/7,0)),0))</f>
        <v/>
      </c>
      <c r="L71" s="306">
        <f>IF(OR(CRONOGRAMA!$F72="",CRONOGRAMA!$G72=""),0,IF(AND(L$10&gt;=CRONOGRAMA!$F72-6,L$10&lt;=CRONOGRAMA!$G72),$C71/MAX(1,ROUNDUP((CRONOGRAMA!$G72-CRONOGRAMA!$F72+1)/7,0)),0))</f>
        <v/>
      </c>
      <c r="M71" s="306">
        <f>IF(OR(CRONOGRAMA!$F72="",CRONOGRAMA!$G72=""),0,IF(AND(M$10&gt;=CRONOGRAMA!$F72-6,M$10&lt;=CRONOGRAMA!$G72),$C71/MAX(1,ROUNDUP((CRONOGRAMA!$G72-CRONOGRAMA!$F72+1)/7,0)),0))</f>
        <v/>
      </c>
      <c r="N71" s="306">
        <f>IF(OR(CRONOGRAMA!$F72="",CRONOGRAMA!$G72=""),0,IF(AND(N$10&gt;=CRONOGRAMA!$F72-6,N$10&lt;=CRONOGRAMA!$G72),$C71/MAX(1,ROUNDUP((CRONOGRAMA!$G72-CRONOGRAMA!$F72+1)/7,0)),0))</f>
        <v/>
      </c>
      <c r="O71" s="306">
        <f>IF(OR(CRONOGRAMA!$F72="",CRONOGRAMA!$G72=""),0,IF(AND(O$10&gt;=CRONOGRAMA!$F72-6,O$10&lt;=CRONOGRAMA!$G72),$C71/MAX(1,ROUNDUP((CRONOGRAMA!$G72-CRONOGRAMA!$F72+1)/7,0)),0))</f>
        <v/>
      </c>
      <c r="P71" s="306">
        <f>IF(OR(CRONOGRAMA!$F72="",CRONOGRAMA!$G72=""),0,IF(AND(P$10&gt;=CRONOGRAMA!$F72-6,P$10&lt;=CRONOGRAMA!$G72),$C71/MAX(1,ROUNDUP((CRONOGRAMA!$G72-CRONOGRAMA!$F72+1)/7,0)),0))</f>
        <v/>
      </c>
      <c r="Q71" s="306">
        <f>IF(OR(CRONOGRAMA!$F72="",CRONOGRAMA!$G72=""),0,IF(AND(Q$10&gt;=CRONOGRAMA!$F72-6,Q$10&lt;=CRONOGRAMA!$G72),$C71/MAX(1,ROUNDUP((CRONOGRAMA!$G72-CRONOGRAMA!$F72+1)/7,0)),0))</f>
        <v/>
      </c>
      <c r="R71" s="306">
        <f>IF(OR(CRONOGRAMA!$F72="",CRONOGRAMA!$G72=""),0,IF(AND(R$10&gt;=CRONOGRAMA!$F72-6,R$10&lt;=CRONOGRAMA!$G72),$C71/MAX(1,ROUNDUP((CRONOGRAMA!$G72-CRONOGRAMA!$F72+1)/7,0)),0))</f>
        <v/>
      </c>
      <c r="S71" s="306">
        <f>IF(OR(CRONOGRAMA!$F72="",CRONOGRAMA!$G72=""),0,IF(AND(S$10&gt;=CRONOGRAMA!$F72-6,S$10&lt;=CRONOGRAMA!$G72),$C71/MAX(1,ROUNDUP((CRONOGRAMA!$G72-CRONOGRAMA!$F72+1)/7,0)),0))</f>
        <v/>
      </c>
      <c r="T71" s="306">
        <f>IF(OR(CRONOGRAMA!$F72="",CRONOGRAMA!$G72=""),0,IF(AND(T$10&gt;=CRONOGRAMA!$F72-6,T$10&lt;=CRONOGRAMA!$G72),$C71/MAX(1,ROUNDUP((CRONOGRAMA!$G72-CRONOGRAMA!$F72+1)/7,0)),0))</f>
        <v/>
      </c>
      <c r="U71" s="306">
        <f>IF(OR(CRONOGRAMA!$F72="",CRONOGRAMA!$G72=""),0,IF(AND(U$10&gt;=CRONOGRAMA!$F72-6,U$10&lt;=CRONOGRAMA!$G72),$C71/MAX(1,ROUNDUP((CRONOGRAMA!$G72-CRONOGRAMA!$F72+1)/7,0)),0))</f>
        <v/>
      </c>
      <c r="V71" s="306">
        <f>IF(OR(CRONOGRAMA!$F72="",CRONOGRAMA!$G72=""),0,IF(AND(V$10&gt;=CRONOGRAMA!$F72-6,V$10&lt;=CRONOGRAMA!$G72),$C71/MAX(1,ROUNDUP((CRONOGRAMA!$G72-CRONOGRAMA!$F72+1)/7,0)),0))</f>
        <v/>
      </c>
      <c r="W71" s="306">
        <f>IF(OR(CRONOGRAMA!$F72="",CRONOGRAMA!$G72=""),0,IF(AND(W$10&gt;=CRONOGRAMA!$F72-6,W$10&lt;=CRONOGRAMA!$G72),$C71/MAX(1,ROUNDUP((CRONOGRAMA!$G72-CRONOGRAMA!$F72+1)/7,0)),0))</f>
        <v/>
      </c>
      <c r="X71" s="306">
        <f>IF(OR(CRONOGRAMA!$F72="",CRONOGRAMA!$G72=""),0,IF(AND(X$10&gt;=CRONOGRAMA!$F72-6,X$10&lt;=CRONOGRAMA!$G72),$C71/MAX(1,ROUNDUP((CRONOGRAMA!$G72-CRONOGRAMA!$F72+1)/7,0)),0))</f>
        <v/>
      </c>
      <c r="Y71" s="306">
        <f>IF(OR(CRONOGRAMA!$F72="",CRONOGRAMA!$G72=""),0,IF(AND(Y$10&gt;=CRONOGRAMA!$F72-6,Y$10&lt;=CRONOGRAMA!$G72),$C71/MAX(1,ROUNDUP((CRONOGRAMA!$G72-CRONOGRAMA!$F72+1)/7,0)),0))</f>
        <v/>
      </c>
      <c r="Z71" s="306">
        <f>IF(OR(CRONOGRAMA!$F72="",CRONOGRAMA!$G72=""),0,IF(AND(Z$10&gt;=CRONOGRAMA!$F72-6,Z$10&lt;=CRONOGRAMA!$G72),$C71/MAX(1,ROUNDUP((CRONOGRAMA!$G72-CRONOGRAMA!$F72+1)/7,0)),0))</f>
        <v/>
      </c>
      <c r="AA71" s="306">
        <f>IF(OR(CRONOGRAMA!$F72="",CRONOGRAMA!$G72=""),0,IF(AND(AA$10&gt;=CRONOGRAMA!$F72-6,AA$10&lt;=CRONOGRAMA!$G72),$C71/MAX(1,ROUNDUP((CRONOGRAMA!$G72-CRONOGRAMA!$F72+1)/7,0)),0))</f>
        <v/>
      </c>
      <c r="AB71" s="306">
        <f>IF(OR(CRONOGRAMA!$F72="",CRONOGRAMA!$G72=""),0,IF(AND(AB$10&gt;=CRONOGRAMA!$F72-6,AB$10&lt;=CRONOGRAMA!$G72),$C71/MAX(1,ROUNDUP((CRONOGRAMA!$G72-CRONOGRAMA!$F72+1)/7,0)),0))</f>
        <v/>
      </c>
      <c r="AC71" s="306">
        <f>IF(OR(CRONOGRAMA!$F72="",CRONOGRAMA!$G72=""),0,IF(AND(AC$10&gt;=CRONOGRAMA!$F72-6,AC$10&lt;=CRONOGRAMA!$G72),$C71/MAX(1,ROUNDUP((CRONOGRAMA!$G72-CRONOGRAMA!$F72+1)/7,0)),0))</f>
        <v/>
      </c>
      <c r="AD71" s="306">
        <f>IF(OR(CRONOGRAMA!$F72="",CRONOGRAMA!$G72=""),0,IF(AND(AD$10&gt;=CRONOGRAMA!$F72-6,AD$10&lt;=CRONOGRAMA!$G72),$C71/MAX(1,ROUNDUP((CRONOGRAMA!$G72-CRONOGRAMA!$F72+1)/7,0)),0))</f>
        <v/>
      </c>
      <c r="AE71" s="218" t="n"/>
      <c r="AF71" s="218" t="n"/>
      <c r="AG71" s="218" t="n"/>
      <c r="AH71" s="218" t="n"/>
    </row>
    <row r="72" ht="15.75" customHeight="1" s="371">
      <c r="A72" s="169">
        <f>CRONOGRAMA!A73</f>
        <v/>
      </c>
      <c r="B72" s="66">
        <f>CRONOGRAMA!D73</f>
        <v/>
      </c>
      <c r="C72" s="44">
        <f>CRONOGRAMA!E73</f>
        <v/>
      </c>
      <c r="D72" s="306">
        <f>IF(OR(CRONOGRAMA!$F73="",CRONOGRAMA!$G73=""),0,IF(AND(D$10&gt;=CRONOGRAMA!$F73-6,D$10&lt;=CRONOGRAMA!$G73),$C72/MAX(1,ROUNDUP((CRONOGRAMA!$G73-CRONOGRAMA!$F73+1)/7,0)),0))</f>
        <v/>
      </c>
      <c r="E72" s="306">
        <f>IF(OR(CRONOGRAMA!$F73="",CRONOGRAMA!$G73=""),0,IF(AND(E$10&gt;=CRONOGRAMA!$F73-6,E$10&lt;=CRONOGRAMA!$G73),$C72/MAX(1,ROUNDUP((CRONOGRAMA!$G73-CRONOGRAMA!$F73+1)/7,0)),0))</f>
        <v/>
      </c>
      <c r="F72" s="306">
        <f>IF(OR(CRONOGRAMA!$F73="",CRONOGRAMA!$G73=""),0,IF(AND(F$10&gt;=CRONOGRAMA!$F73-6,F$10&lt;=CRONOGRAMA!$G73),$C72/MAX(1,ROUNDUP((CRONOGRAMA!$G73-CRONOGRAMA!$F73+1)/7,0)),0))</f>
        <v/>
      </c>
      <c r="G72" s="306">
        <f>IF(OR(CRONOGRAMA!$F73="",CRONOGRAMA!$G73=""),0,IF(AND(G$10&gt;=CRONOGRAMA!$F73-6,G$10&lt;=CRONOGRAMA!$G73),$C72/MAX(1,ROUNDUP((CRONOGRAMA!$G73-CRONOGRAMA!$F73+1)/7,0)),0))</f>
        <v/>
      </c>
      <c r="H72" s="306">
        <f>IF(OR(CRONOGRAMA!$F73="",CRONOGRAMA!$G73=""),0,IF(AND(H$10&gt;=CRONOGRAMA!$F73-6,H$10&lt;=CRONOGRAMA!$G73),$C72/MAX(1,ROUNDUP((CRONOGRAMA!$G73-CRONOGRAMA!$F73+1)/7,0)),0))</f>
        <v/>
      </c>
      <c r="I72" s="306">
        <f>IF(OR(CRONOGRAMA!$F73="",CRONOGRAMA!$G73=""),0,IF(AND(I$10&gt;=CRONOGRAMA!$F73-6,I$10&lt;=CRONOGRAMA!$G73),$C72/MAX(1,ROUNDUP((CRONOGRAMA!$G73-CRONOGRAMA!$F73+1)/7,0)),0))</f>
        <v/>
      </c>
      <c r="J72" s="306">
        <f>IF(OR(CRONOGRAMA!$F73="",CRONOGRAMA!$G73=""),0,IF(AND(J$10&gt;=CRONOGRAMA!$F73-6,J$10&lt;=CRONOGRAMA!$G73),$C72/MAX(1,ROUNDUP((CRONOGRAMA!$G73-CRONOGRAMA!$F73+1)/7,0)),0))</f>
        <v/>
      </c>
      <c r="K72" s="306">
        <f>IF(OR(CRONOGRAMA!$F73="",CRONOGRAMA!$G73=""),0,IF(AND(K$10&gt;=CRONOGRAMA!$F73-6,K$10&lt;=CRONOGRAMA!$G73),$C72/MAX(1,ROUNDUP((CRONOGRAMA!$G73-CRONOGRAMA!$F73+1)/7,0)),0))</f>
        <v/>
      </c>
      <c r="L72" s="306">
        <f>IF(OR(CRONOGRAMA!$F73="",CRONOGRAMA!$G73=""),0,IF(AND(L$10&gt;=CRONOGRAMA!$F73-6,L$10&lt;=CRONOGRAMA!$G73),$C72/MAX(1,ROUNDUP((CRONOGRAMA!$G73-CRONOGRAMA!$F73+1)/7,0)),0))</f>
        <v/>
      </c>
      <c r="M72" s="306">
        <f>IF(OR(CRONOGRAMA!$F73="",CRONOGRAMA!$G73=""),0,IF(AND(M$10&gt;=CRONOGRAMA!$F73-6,M$10&lt;=CRONOGRAMA!$G73),$C72/MAX(1,ROUNDUP((CRONOGRAMA!$G73-CRONOGRAMA!$F73+1)/7,0)),0))</f>
        <v/>
      </c>
      <c r="N72" s="306">
        <f>IF(OR(CRONOGRAMA!$F73="",CRONOGRAMA!$G73=""),0,IF(AND(N$10&gt;=CRONOGRAMA!$F73-6,N$10&lt;=CRONOGRAMA!$G73),$C72/MAX(1,ROUNDUP((CRONOGRAMA!$G73-CRONOGRAMA!$F73+1)/7,0)),0))</f>
        <v/>
      </c>
      <c r="O72" s="306">
        <f>IF(OR(CRONOGRAMA!$F73="",CRONOGRAMA!$G73=""),0,IF(AND(O$10&gt;=CRONOGRAMA!$F73-6,O$10&lt;=CRONOGRAMA!$G73),$C72/MAX(1,ROUNDUP((CRONOGRAMA!$G73-CRONOGRAMA!$F73+1)/7,0)),0))</f>
        <v/>
      </c>
      <c r="P72" s="306">
        <f>IF(OR(CRONOGRAMA!$F73="",CRONOGRAMA!$G73=""),0,IF(AND(P$10&gt;=CRONOGRAMA!$F73-6,P$10&lt;=CRONOGRAMA!$G73),$C72/MAX(1,ROUNDUP((CRONOGRAMA!$G73-CRONOGRAMA!$F73+1)/7,0)),0))</f>
        <v/>
      </c>
      <c r="Q72" s="306">
        <f>IF(OR(CRONOGRAMA!$F73="",CRONOGRAMA!$G73=""),0,IF(AND(Q$10&gt;=CRONOGRAMA!$F73-6,Q$10&lt;=CRONOGRAMA!$G73),$C72/MAX(1,ROUNDUP((CRONOGRAMA!$G73-CRONOGRAMA!$F73+1)/7,0)),0))</f>
        <v/>
      </c>
      <c r="R72" s="306">
        <f>IF(OR(CRONOGRAMA!$F73="",CRONOGRAMA!$G73=""),0,IF(AND(R$10&gt;=CRONOGRAMA!$F73-6,R$10&lt;=CRONOGRAMA!$G73),$C72/MAX(1,ROUNDUP((CRONOGRAMA!$G73-CRONOGRAMA!$F73+1)/7,0)),0))</f>
        <v/>
      </c>
      <c r="S72" s="306">
        <f>IF(OR(CRONOGRAMA!$F73="",CRONOGRAMA!$G73=""),0,IF(AND(S$10&gt;=CRONOGRAMA!$F73-6,S$10&lt;=CRONOGRAMA!$G73),$C72/MAX(1,ROUNDUP((CRONOGRAMA!$G73-CRONOGRAMA!$F73+1)/7,0)),0))</f>
        <v/>
      </c>
      <c r="T72" s="306">
        <f>IF(OR(CRONOGRAMA!$F73="",CRONOGRAMA!$G73=""),0,IF(AND(T$10&gt;=CRONOGRAMA!$F73-6,T$10&lt;=CRONOGRAMA!$G73),$C72/MAX(1,ROUNDUP((CRONOGRAMA!$G73-CRONOGRAMA!$F73+1)/7,0)),0))</f>
        <v/>
      </c>
      <c r="U72" s="306">
        <f>IF(OR(CRONOGRAMA!$F73="",CRONOGRAMA!$G73=""),0,IF(AND(U$10&gt;=CRONOGRAMA!$F73-6,U$10&lt;=CRONOGRAMA!$G73),$C72/MAX(1,ROUNDUP((CRONOGRAMA!$G73-CRONOGRAMA!$F73+1)/7,0)),0))</f>
        <v/>
      </c>
      <c r="V72" s="306">
        <f>IF(OR(CRONOGRAMA!$F73="",CRONOGRAMA!$G73=""),0,IF(AND(V$10&gt;=CRONOGRAMA!$F73-6,V$10&lt;=CRONOGRAMA!$G73),$C72/MAX(1,ROUNDUP((CRONOGRAMA!$G73-CRONOGRAMA!$F73+1)/7,0)),0))</f>
        <v/>
      </c>
      <c r="W72" s="306">
        <f>IF(OR(CRONOGRAMA!$F73="",CRONOGRAMA!$G73=""),0,IF(AND(W$10&gt;=CRONOGRAMA!$F73-6,W$10&lt;=CRONOGRAMA!$G73),$C72/MAX(1,ROUNDUP((CRONOGRAMA!$G73-CRONOGRAMA!$F73+1)/7,0)),0))</f>
        <v/>
      </c>
      <c r="X72" s="306">
        <f>IF(OR(CRONOGRAMA!$F73="",CRONOGRAMA!$G73=""),0,IF(AND(X$10&gt;=CRONOGRAMA!$F73-6,X$10&lt;=CRONOGRAMA!$G73),$C72/MAX(1,ROUNDUP((CRONOGRAMA!$G73-CRONOGRAMA!$F73+1)/7,0)),0))</f>
        <v/>
      </c>
      <c r="Y72" s="306">
        <f>IF(OR(CRONOGRAMA!$F73="",CRONOGRAMA!$G73=""),0,IF(AND(Y$10&gt;=CRONOGRAMA!$F73-6,Y$10&lt;=CRONOGRAMA!$G73),$C72/MAX(1,ROUNDUP((CRONOGRAMA!$G73-CRONOGRAMA!$F73+1)/7,0)),0))</f>
        <v/>
      </c>
      <c r="Z72" s="306">
        <f>IF(OR(CRONOGRAMA!$F73="",CRONOGRAMA!$G73=""),0,IF(AND(Z$10&gt;=CRONOGRAMA!$F73-6,Z$10&lt;=CRONOGRAMA!$G73),$C72/MAX(1,ROUNDUP((CRONOGRAMA!$G73-CRONOGRAMA!$F73+1)/7,0)),0))</f>
        <v/>
      </c>
      <c r="AA72" s="306">
        <f>IF(OR(CRONOGRAMA!$F73="",CRONOGRAMA!$G73=""),0,IF(AND(AA$10&gt;=CRONOGRAMA!$F73-6,AA$10&lt;=CRONOGRAMA!$G73),$C72/MAX(1,ROUNDUP((CRONOGRAMA!$G73-CRONOGRAMA!$F73+1)/7,0)),0))</f>
        <v/>
      </c>
      <c r="AB72" s="306">
        <f>IF(OR(CRONOGRAMA!$F73="",CRONOGRAMA!$G73=""),0,IF(AND(AB$10&gt;=CRONOGRAMA!$F73-6,AB$10&lt;=CRONOGRAMA!$G73),$C72/MAX(1,ROUNDUP((CRONOGRAMA!$G73-CRONOGRAMA!$F73+1)/7,0)),0))</f>
        <v/>
      </c>
      <c r="AC72" s="306">
        <f>IF(OR(CRONOGRAMA!$F73="",CRONOGRAMA!$G73=""),0,IF(AND(AC$10&gt;=CRONOGRAMA!$F73-6,AC$10&lt;=CRONOGRAMA!$G73),$C72/MAX(1,ROUNDUP((CRONOGRAMA!$G73-CRONOGRAMA!$F73+1)/7,0)),0))</f>
        <v/>
      </c>
      <c r="AD72" s="306">
        <f>IF(OR(CRONOGRAMA!$F73="",CRONOGRAMA!$G73=""),0,IF(AND(AD$10&gt;=CRONOGRAMA!$F73-6,AD$10&lt;=CRONOGRAMA!$G73),$C72/MAX(1,ROUNDUP((CRONOGRAMA!$G73-CRONOGRAMA!$F73+1)/7,0)),0))</f>
        <v/>
      </c>
      <c r="AE72" s="218" t="n"/>
      <c r="AF72" s="218" t="n"/>
      <c r="AG72" s="218" t="n"/>
      <c r="AH72" s="218" t="n"/>
    </row>
    <row r="73" ht="15.75" customHeight="1" s="371">
      <c r="A73" s="169">
        <f>CRONOGRAMA!A74</f>
        <v/>
      </c>
      <c r="B73" s="66">
        <f>CRONOGRAMA!D74</f>
        <v/>
      </c>
      <c r="C73" s="44">
        <f>CRONOGRAMA!E74</f>
        <v/>
      </c>
      <c r="D73" s="306">
        <f>IF(OR(CRONOGRAMA!$F74="",CRONOGRAMA!$G74=""),0,IF(AND(D$10&gt;=CRONOGRAMA!$F74-6,D$10&lt;=CRONOGRAMA!$G74),$C73/MAX(1,ROUNDUP((CRONOGRAMA!$G74-CRONOGRAMA!$F74+1)/7,0)),0))</f>
        <v/>
      </c>
      <c r="E73" s="306">
        <f>IF(OR(CRONOGRAMA!$F74="",CRONOGRAMA!$G74=""),0,IF(AND(E$10&gt;=CRONOGRAMA!$F74-6,E$10&lt;=CRONOGRAMA!$G74),$C73/MAX(1,ROUNDUP((CRONOGRAMA!$G74-CRONOGRAMA!$F74+1)/7,0)),0))</f>
        <v/>
      </c>
      <c r="F73" s="306">
        <f>IF(OR(CRONOGRAMA!$F74="",CRONOGRAMA!$G74=""),0,IF(AND(F$10&gt;=CRONOGRAMA!$F74-6,F$10&lt;=CRONOGRAMA!$G74),$C73/MAX(1,ROUNDUP((CRONOGRAMA!$G74-CRONOGRAMA!$F74+1)/7,0)),0))</f>
        <v/>
      </c>
      <c r="G73" s="306">
        <f>IF(OR(CRONOGRAMA!$F74="",CRONOGRAMA!$G74=""),0,IF(AND(G$10&gt;=CRONOGRAMA!$F74-6,G$10&lt;=CRONOGRAMA!$G74),$C73/MAX(1,ROUNDUP((CRONOGRAMA!$G74-CRONOGRAMA!$F74+1)/7,0)),0))</f>
        <v/>
      </c>
      <c r="H73" s="306">
        <f>IF(OR(CRONOGRAMA!$F74="",CRONOGRAMA!$G74=""),0,IF(AND(H$10&gt;=CRONOGRAMA!$F74-6,H$10&lt;=CRONOGRAMA!$G74),$C73/MAX(1,ROUNDUP((CRONOGRAMA!$G74-CRONOGRAMA!$F74+1)/7,0)),0))</f>
        <v/>
      </c>
      <c r="I73" s="306">
        <f>IF(OR(CRONOGRAMA!$F74="",CRONOGRAMA!$G74=""),0,IF(AND(I$10&gt;=CRONOGRAMA!$F74-6,I$10&lt;=CRONOGRAMA!$G74),$C73/MAX(1,ROUNDUP((CRONOGRAMA!$G74-CRONOGRAMA!$F74+1)/7,0)),0))</f>
        <v/>
      </c>
      <c r="J73" s="306">
        <f>IF(OR(CRONOGRAMA!$F74="",CRONOGRAMA!$G74=""),0,IF(AND(J$10&gt;=CRONOGRAMA!$F74-6,J$10&lt;=CRONOGRAMA!$G74),$C73/MAX(1,ROUNDUP((CRONOGRAMA!$G74-CRONOGRAMA!$F74+1)/7,0)),0))</f>
        <v/>
      </c>
      <c r="K73" s="306">
        <f>IF(OR(CRONOGRAMA!$F74="",CRONOGRAMA!$G74=""),0,IF(AND(K$10&gt;=CRONOGRAMA!$F74-6,K$10&lt;=CRONOGRAMA!$G74),$C73/MAX(1,ROUNDUP((CRONOGRAMA!$G74-CRONOGRAMA!$F74+1)/7,0)),0))</f>
        <v/>
      </c>
      <c r="L73" s="306">
        <f>IF(OR(CRONOGRAMA!$F74="",CRONOGRAMA!$G74=""),0,IF(AND(L$10&gt;=CRONOGRAMA!$F74-6,L$10&lt;=CRONOGRAMA!$G74),$C73/MAX(1,ROUNDUP((CRONOGRAMA!$G74-CRONOGRAMA!$F74+1)/7,0)),0))</f>
        <v/>
      </c>
      <c r="M73" s="306">
        <f>IF(OR(CRONOGRAMA!$F74="",CRONOGRAMA!$G74=""),0,IF(AND(M$10&gt;=CRONOGRAMA!$F74-6,M$10&lt;=CRONOGRAMA!$G74),$C73/MAX(1,ROUNDUP((CRONOGRAMA!$G74-CRONOGRAMA!$F74+1)/7,0)),0))</f>
        <v/>
      </c>
      <c r="N73" s="306">
        <f>IF(OR(CRONOGRAMA!$F74="",CRONOGRAMA!$G74=""),0,IF(AND(N$10&gt;=CRONOGRAMA!$F74-6,N$10&lt;=CRONOGRAMA!$G74),$C73/MAX(1,ROUNDUP((CRONOGRAMA!$G74-CRONOGRAMA!$F74+1)/7,0)),0))</f>
        <v/>
      </c>
      <c r="O73" s="306">
        <f>IF(OR(CRONOGRAMA!$F74="",CRONOGRAMA!$G74=""),0,IF(AND(O$10&gt;=CRONOGRAMA!$F74-6,O$10&lt;=CRONOGRAMA!$G74),$C73/MAX(1,ROUNDUP((CRONOGRAMA!$G74-CRONOGRAMA!$F74+1)/7,0)),0))</f>
        <v/>
      </c>
      <c r="P73" s="306">
        <f>IF(OR(CRONOGRAMA!$F74="",CRONOGRAMA!$G74=""),0,IF(AND(P$10&gt;=CRONOGRAMA!$F74-6,P$10&lt;=CRONOGRAMA!$G74),$C73/MAX(1,ROUNDUP((CRONOGRAMA!$G74-CRONOGRAMA!$F74+1)/7,0)),0))</f>
        <v/>
      </c>
      <c r="Q73" s="306">
        <f>IF(OR(CRONOGRAMA!$F74="",CRONOGRAMA!$G74=""),0,IF(AND(Q$10&gt;=CRONOGRAMA!$F74-6,Q$10&lt;=CRONOGRAMA!$G74),$C73/MAX(1,ROUNDUP((CRONOGRAMA!$G74-CRONOGRAMA!$F74+1)/7,0)),0))</f>
        <v/>
      </c>
      <c r="R73" s="306">
        <f>IF(OR(CRONOGRAMA!$F74="",CRONOGRAMA!$G74=""),0,IF(AND(R$10&gt;=CRONOGRAMA!$F74-6,R$10&lt;=CRONOGRAMA!$G74),$C73/MAX(1,ROUNDUP((CRONOGRAMA!$G74-CRONOGRAMA!$F74+1)/7,0)),0))</f>
        <v/>
      </c>
      <c r="S73" s="306">
        <f>IF(OR(CRONOGRAMA!$F74="",CRONOGRAMA!$G74=""),0,IF(AND(S$10&gt;=CRONOGRAMA!$F74-6,S$10&lt;=CRONOGRAMA!$G74),$C73/MAX(1,ROUNDUP((CRONOGRAMA!$G74-CRONOGRAMA!$F74+1)/7,0)),0))</f>
        <v/>
      </c>
      <c r="T73" s="306">
        <f>IF(OR(CRONOGRAMA!$F74="",CRONOGRAMA!$G74=""),0,IF(AND(T$10&gt;=CRONOGRAMA!$F74-6,T$10&lt;=CRONOGRAMA!$G74),$C73/MAX(1,ROUNDUP((CRONOGRAMA!$G74-CRONOGRAMA!$F74+1)/7,0)),0))</f>
        <v/>
      </c>
      <c r="U73" s="306">
        <f>IF(OR(CRONOGRAMA!$F74="",CRONOGRAMA!$G74=""),0,IF(AND(U$10&gt;=CRONOGRAMA!$F74-6,U$10&lt;=CRONOGRAMA!$G74),$C73/MAX(1,ROUNDUP((CRONOGRAMA!$G74-CRONOGRAMA!$F74+1)/7,0)),0))</f>
        <v/>
      </c>
      <c r="V73" s="306">
        <f>IF(OR(CRONOGRAMA!$F74="",CRONOGRAMA!$G74=""),0,IF(AND(V$10&gt;=CRONOGRAMA!$F74-6,V$10&lt;=CRONOGRAMA!$G74),$C73/MAX(1,ROUNDUP((CRONOGRAMA!$G74-CRONOGRAMA!$F74+1)/7,0)),0))</f>
        <v/>
      </c>
      <c r="W73" s="306">
        <f>IF(OR(CRONOGRAMA!$F74="",CRONOGRAMA!$G74=""),0,IF(AND(W$10&gt;=CRONOGRAMA!$F74-6,W$10&lt;=CRONOGRAMA!$G74),$C73/MAX(1,ROUNDUP((CRONOGRAMA!$G74-CRONOGRAMA!$F74+1)/7,0)),0))</f>
        <v/>
      </c>
      <c r="X73" s="306">
        <f>IF(OR(CRONOGRAMA!$F74="",CRONOGRAMA!$G74=""),0,IF(AND(X$10&gt;=CRONOGRAMA!$F74-6,X$10&lt;=CRONOGRAMA!$G74),$C73/MAX(1,ROUNDUP((CRONOGRAMA!$G74-CRONOGRAMA!$F74+1)/7,0)),0))</f>
        <v/>
      </c>
      <c r="Y73" s="306">
        <f>IF(OR(CRONOGRAMA!$F74="",CRONOGRAMA!$G74=""),0,IF(AND(Y$10&gt;=CRONOGRAMA!$F74-6,Y$10&lt;=CRONOGRAMA!$G74),$C73/MAX(1,ROUNDUP((CRONOGRAMA!$G74-CRONOGRAMA!$F74+1)/7,0)),0))</f>
        <v/>
      </c>
      <c r="Z73" s="306">
        <f>IF(OR(CRONOGRAMA!$F74="",CRONOGRAMA!$G74=""),0,IF(AND(Z$10&gt;=CRONOGRAMA!$F74-6,Z$10&lt;=CRONOGRAMA!$G74),$C73/MAX(1,ROUNDUP((CRONOGRAMA!$G74-CRONOGRAMA!$F74+1)/7,0)),0))</f>
        <v/>
      </c>
      <c r="AA73" s="306">
        <f>IF(OR(CRONOGRAMA!$F74="",CRONOGRAMA!$G74=""),0,IF(AND(AA$10&gt;=CRONOGRAMA!$F74-6,AA$10&lt;=CRONOGRAMA!$G74),$C73/MAX(1,ROUNDUP((CRONOGRAMA!$G74-CRONOGRAMA!$F74+1)/7,0)),0))</f>
        <v/>
      </c>
      <c r="AB73" s="306">
        <f>IF(OR(CRONOGRAMA!$F74="",CRONOGRAMA!$G74=""),0,IF(AND(AB$10&gt;=CRONOGRAMA!$F74-6,AB$10&lt;=CRONOGRAMA!$G74),$C73/MAX(1,ROUNDUP((CRONOGRAMA!$G74-CRONOGRAMA!$F74+1)/7,0)),0))</f>
        <v/>
      </c>
      <c r="AC73" s="306">
        <f>IF(OR(CRONOGRAMA!$F74="",CRONOGRAMA!$G74=""),0,IF(AND(AC$10&gt;=CRONOGRAMA!$F74-6,AC$10&lt;=CRONOGRAMA!$G74),$C73/MAX(1,ROUNDUP((CRONOGRAMA!$G74-CRONOGRAMA!$F74+1)/7,0)),0))</f>
        <v/>
      </c>
      <c r="AD73" s="306">
        <f>IF(OR(CRONOGRAMA!$F74="",CRONOGRAMA!$G74=""),0,IF(AND(AD$10&gt;=CRONOGRAMA!$F74-6,AD$10&lt;=CRONOGRAMA!$G74),$C73/MAX(1,ROUNDUP((CRONOGRAMA!$G74-CRONOGRAMA!$F74+1)/7,0)),0))</f>
        <v/>
      </c>
      <c r="AE73" s="218" t="n"/>
      <c r="AF73" s="218" t="n"/>
      <c r="AG73" s="218" t="n"/>
      <c r="AH73" s="218" t="n"/>
    </row>
    <row r="74" ht="15.75" customHeight="1" s="371">
      <c r="A74" s="169">
        <f>CRONOGRAMA!A75</f>
        <v/>
      </c>
      <c r="B74" s="66">
        <f>CRONOGRAMA!D75</f>
        <v/>
      </c>
      <c r="C74" s="44">
        <f>CRONOGRAMA!E75</f>
        <v/>
      </c>
      <c r="D74" s="306">
        <f>IF(OR(CRONOGRAMA!$F75="",CRONOGRAMA!$G75=""),0,IF(AND(D$10&gt;=CRONOGRAMA!$F75-6,D$10&lt;=CRONOGRAMA!$G75),$C74/MAX(1,ROUNDUP((CRONOGRAMA!$G75-CRONOGRAMA!$F75+1)/7,0)),0))</f>
        <v/>
      </c>
      <c r="E74" s="306">
        <f>IF(OR(CRONOGRAMA!$F75="",CRONOGRAMA!$G75=""),0,IF(AND(E$10&gt;=CRONOGRAMA!$F75-6,E$10&lt;=CRONOGRAMA!$G75),$C74/MAX(1,ROUNDUP((CRONOGRAMA!$G75-CRONOGRAMA!$F75+1)/7,0)),0))</f>
        <v/>
      </c>
      <c r="F74" s="306">
        <f>IF(OR(CRONOGRAMA!$F75="",CRONOGRAMA!$G75=""),0,IF(AND(F$10&gt;=CRONOGRAMA!$F75-6,F$10&lt;=CRONOGRAMA!$G75),$C74/MAX(1,ROUNDUP((CRONOGRAMA!$G75-CRONOGRAMA!$F75+1)/7,0)),0))</f>
        <v/>
      </c>
      <c r="G74" s="306">
        <f>IF(OR(CRONOGRAMA!$F75="",CRONOGRAMA!$G75=""),0,IF(AND(G$10&gt;=CRONOGRAMA!$F75-6,G$10&lt;=CRONOGRAMA!$G75),$C74/MAX(1,ROUNDUP((CRONOGRAMA!$G75-CRONOGRAMA!$F75+1)/7,0)),0))</f>
        <v/>
      </c>
      <c r="H74" s="306">
        <f>IF(OR(CRONOGRAMA!$F75="",CRONOGRAMA!$G75=""),0,IF(AND(H$10&gt;=CRONOGRAMA!$F75-6,H$10&lt;=CRONOGRAMA!$G75),$C74/MAX(1,ROUNDUP((CRONOGRAMA!$G75-CRONOGRAMA!$F75+1)/7,0)),0))</f>
        <v/>
      </c>
      <c r="I74" s="306">
        <f>IF(OR(CRONOGRAMA!$F75="",CRONOGRAMA!$G75=""),0,IF(AND(I$10&gt;=CRONOGRAMA!$F75-6,I$10&lt;=CRONOGRAMA!$G75),$C74/MAX(1,ROUNDUP((CRONOGRAMA!$G75-CRONOGRAMA!$F75+1)/7,0)),0))</f>
        <v/>
      </c>
      <c r="J74" s="306">
        <f>IF(OR(CRONOGRAMA!$F75="",CRONOGRAMA!$G75=""),0,IF(AND(J$10&gt;=CRONOGRAMA!$F75-6,J$10&lt;=CRONOGRAMA!$G75),$C74/MAX(1,ROUNDUP((CRONOGRAMA!$G75-CRONOGRAMA!$F75+1)/7,0)),0))</f>
        <v/>
      </c>
      <c r="K74" s="306">
        <f>IF(OR(CRONOGRAMA!$F75="",CRONOGRAMA!$G75=""),0,IF(AND(K$10&gt;=CRONOGRAMA!$F75-6,K$10&lt;=CRONOGRAMA!$G75),$C74/MAX(1,ROUNDUP((CRONOGRAMA!$G75-CRONOGRAMA!$F75+1)/7,0)),0))</f>
        <v/>
      </c>
      <c r="L74" s="306">
        <f>IF(OR(CRONOGRAMA!$F75="",CRONOGRAMA!$G75=""),0,IF(AND(L$10&gt;=CRONOGRAMA!$F75-6,L$10&lt;=CRONOGRAMA!$G75),$C74/MAX(1,ROUNDUP((CRONOGRAMA!$G75-CRONOGRAMA!$F75+1)/7,0)),0))</f>
        <v/>
      </c>
      <c r="M74" s="306">
        <f>IF(OR(CRONOGRAMA!$F75="",CRONOGRAMA!$G75=""),0,IF(AND(M$10&gt;=CRONOGRAMA!$F75-6,M$10&lt;=CRONOGRAMA!$G75),$C74/MAX(1,ROUNDUP((CRONOGRAMA!$G75-CRONOGRAMA!$F75+1)/7,0)),0))</f>
        <v/>
      </c>
      <c r="N74" s="306">
        <f>IF(OR(CRONOGRAMA!$F75="",CRONOGRAMA!$G75=""),0,IF(AND(N$10&gt;=CRONOGRAMA!$F75-6,N$10&lt;=CRONOGRAMA!$G75),$C74/MAX(1,ROUNDUP((CRONOGRAMA!$G75-CRONOGRAMA!$F75+1)/7,0)),0))</f>
        <v/>
      </c>
      <c r="O74" s="306">
        <f>IF(OR(CRONOGRAMA!$F75="",CRONOGRAMA!$G75=""),0,IF(AND(O$10&gt;=CRONOGRAMA!$F75-6,O$10&lt;=CRONOGRAMA!$G75),$C74/MAX(1,ROUNDUP((CRONOGRAMA!$G75-CRONOGRAMA!$F75+1)/7,0)),0))</f>
        <v/>
      </c>
      <c r="P74" s="306">
        <f>IF(OR(CRONOGRAMA!$F75="",CRONOGRAMA!$G75=""),0,IF(AND(P$10&gt;=CRONOGRAMA!$F75-6,P$10&lt;=CRONOGRAMA!$G75),$C74/MAX(1,ROUNDUP((CRONOGRAMA!$G75-CRONOGRAMA!$F75+1)/7,0)),0))</f>
        <v/>
      </c>
      <c r="Q74" s="306">
        <f>IF(OR(CRONOGRAMA!$F75="",CRONOGRAMA!$G75=""),0,IF(AND(Q$10&gt;=CRONOGRAMA!$F75-6,Q$10&lt;=CRONOGRAMA!$G75),$C74/MAX(1,ROUNDUP((CRONOGRAMA!$G75-CRONOGRAMA!$F75+1)/7,0)),0))</f>
        <v/>
      </c>
      <c r="R74" s="306">
        <f>IF(OR(CRONOGRAMA!$F75="",CRONOGRAMA!$G75=""),0,IF(AND(R$10&gt;=CRONOGRAMA!$F75-6,R$10&lt;=CRONOGRAMA!$G75),$C74/MAX(1,ROUNDUP((CRONOGRAMA!$G75-CRONOGRAMA!$F75+1)/7,0)),0))</f>
        <v/>
      </c>
      <c r="S74" s="306">
        <f>IF(OR(CRONOGRAMA!$F75="",CRONOGRAMA!$G75=""),0,IF(AND(S$10&gt;=CRONOGRAMA!$F75-6,S$10&lt;=CRONOGRAMA!$G75),$C74/MAX(1,ROUNDUP((CRONOGRAMA!$G75-CRONOGRAMA!$F75+1)/7,0)),0))</f>
        <v/>
      </c>
      <c r="T74" s="306">
        <f>IF(OR(CRONOGRAMA!$F75="",CRONOGRAMA!$G75=""),0,IF(AND(T$10&gt;=CRONOGRAMA!$F75-6,T$10&lt;=CRONOGRAMA!$G75),$C74/MAX(1,ROUNDUP((CRONOGRAMA!$G75-CRONOGRAMA!$F75+1)/7,0)),0))</f>
        <v/>
      </c>
      <c r="U74" s="306">
        <f>IF(OR(CRONOGRAMA!$F75="",CRONOGRAMA!$G75=""),0,IF(AND(U$10&gt;=CRONOGRAMA!$F75-6,U$10&lt;=CRONOGRAMA!$G75),$C74/MAX(1,ROUNDUP((CRONOGRAMA!$G75-CRONOGRAMA!$F75+1)/7,0)),0))</f>
        <v/>
      </c>
      <c r="V74" s="306">
        <f>IF(OR(CRONOGRAMA!$F75="",CRONOGRAMA!$G75=""),0,IF(AND(V$10&gt;=CRONOGRAMA!$F75-6,V$10&lt;=CRONOGRAMA!$G75),$C74/MAX(1,ROUNDUP((CRONOGRAMA!$G75-CRONOGRAMA!$F75+1)/7,0)),0))</f>
        <v/>
      </c>
      <c r="W74" s="306">
        <f>IF(OR(CRONOGRAMA!$F75="",CRONOGRAMA!$G75=""),0,IF(AND(W$10&gt;=CRONOGRAMA!$F75-6,W$10&lt;=CRONOGRAMA!$G75),$C74/MAX(1,ROUNDUP((CRONOGRAMA!$G75-CRONOGRAMA!$F75+1)/7,0)),0))</f>
        <v/>
      </c>
      <c r="X74" s="306">
        <f>IF(OR(CRONOGRAMA!$F75="",CRONOGRAMA!$G75=""),0,IF(AND(X$10&gt;=CRONOGRAMA!$F75-6,X$10&lt;=CRONOGRAMA!$G75),$C74/MAX(1,ROUNDUP((CRONOGRAMA!$G75-CRONOGRAMA!$F75+1)/7,0)),0))</f>
        <v/>
      </c>
      <c r="Y74" s="306">
        <f>IF(OR(CRONOGRAMA!$F75="",CRONOGRAMA!$G75=""),0,IF(AND(Y$10&gt;=CRONOGRAMA!$F75-6,Y$10&lt;=CRONOGRAMA!$G75),$C74/MAX(1,ROUNDUP((CRONOGRAMA!$G75-CRONOGRAMA!$F75+1)/7,0)),0))</f>
        <v/>
      </c>
      <c r="Z74" s="306">
        <f>IF(OR(CRONOGRAMA!$F75="",CRONOGRAMA!$G75=""),0,IF(AND(Z$10&gt;=CRONOGRAMA!$F75-6,Z$10&lt;=CRONOGRAMA!$G75),$C74/MAX(1,ROUNDUP((CRONOGRAMA!$G75-CRONOGRAMA!$F75+1)/7,0)),0))</f>
        <v/>
      </c>
      <c r="AA74" s="306">
        <f>IF(OR(CRONOGRAMA!$F75="",CRONOGRAMA!$G75=""),0,IF(AND(AA$10&gt;=CRONOGRAMA!$F75-6,AA$10&lt;=CRONOGRAMA!$G75),$C74/MAX(1,ROUNDUP((CRONOGRAMA!$G75-CRONOGRAMA!$F75+1)/7,0)),0))</f>
        <v/>
      </c>
      <c r="AB74" s="306">
        <f>IF(OR(CRONOGRAMA!$F75="",CRONOGRAMA!$G75=""),0,IF(AND(AB$10&gt;=CRONOGRAMA!$F75-6,AB$10&lt;=CRONOGRAMA!$G75),$C74/MAX(1,ROUNDUP((CRONOGRAMA!$G75-CRONOGRAMA!$F75+1)/7,0)),0))</f>
        <v/>
      </c>
      <c r="AC74" s="306">
        <f>IF(OR(CRONOGRAMA!$F75="",CRONOGRAMA!$G75=""),0,IF(AND(AC$10&gt;=CRONOGRAMA!$F75-6,AC$10&lt;=CRONOGRAMA!$G75),$C74/MAX(1,ROUNDUP((CRONOGRAMA!$G75-CRONOGRAMA!$F75+1)/7,0)),0))</f>
        <v/>
      </c>
      <c r="AD74" s="306">
        <f>IF(OR(CRONOGRAMA!$F75="",CRONOGRAMA!$G75=""),0,IF(AND(AD$10&gt;=CRONOGRAMA!$F75-6,AD$10&lt;=CRONOGRAMA!$G75),$C74/MAX(1,ROUNDUP((CRONOGRAMA!$G75-CRONOGRAMA!$F75+1)/7,0)),0))</f>
        <v/>
      </c>
      <c r="AE74" s="218" t="n"/>
      <c r="AF74" s="218" t="n"/>
      <c r="AG74" s="218" t="n"/>
      <c r="AH74" s="218" t="n"/>
    </row>
    <row r="75" ht="15.75" customHeight="1" s="371">
      <c r="A75" s="169">
        <f>CRONOGRAMA!A76</f>
        <v/>
      </c>
      <c r="B75" s="66">
        <f>CRONOGRAMA!D76</f>
        <v/>
      </c>
      <c r="C75" s="44">
        <f>CRONOGRAMA!E76</f>
        <v/>
      </c>
      <c r="D75" s="306">
        <f>IF(OR(CRONOGRAMA!$F76="",CRONOGRAMA!$G76=""),0,IF(AND(D$10&gt;=CRONOGRAMA!$F76-6,D$10&lt;=CRONOGRAMA!$G76),$C75/MAX(1,ROUNDUP((CRONOGRAMA!$G76-CRONOGRAMA!$F76+1)/7,0)),0))</f>
        <v/>
      </c>
      <c r="E75" s="306">
        <f>IF(OR(CRONOGRAMA!$F76="",CRONOGRAMA!$G76=""),0,IF(AND(E$10&gt;=CRONOGRAMA!$F76-6,E$10&lt;=CRONOGRAMA!$G76),$C75/MAX(1,ROUNDUP((CRONOGRAMA!$G76-CRONOGRAMA!$F76+1)/7,0)),0))</f>
        <v/>
      </c>
      <c r="F75" s="306">
        <f>IF(OR(CRONOGRAMA!$F76="",CRONOGRAMA!$G76=""),0,IF(AND(F$10&gt;=CRONOGRAMA!$F76-6,F$10&lt;=CRONOGRAMA!$G76),$C75/MAX(1,ROUNDUP((CRONOGRAMA!$G76-CRONOGRAMA!$F76+1)/7,0)),0))</f>
        <v/>
      </c>
      <c r="G75" s="306">
        <f>IF(OR(CRONOGRAMA!$F76="",CRONOGRAMA!$G76=""),0,IF(AND(G$10&gt;=CRONOGRAMA!$F76-6,G$10&lt;=CRONOGRAMA!$G76),$C75/MAX(1,ROUNDUP((CRONOGRAMA!$G76-CRONOGRAMA!$F76+1)/7,0)),0))</f>
        <v/>
      </c>
      <c r="H75" s="306">
        <f>IF(OR(CRONOGRAMA!$F76="",CRONOGRAMA!$G76=""),0,IF(AND(H$10&gt;=CRONOGRAMA!$F76-6,H$10&lt;=CRONOGRAMA!$G76),$C75/MAX(1,ROUNDUP((CRONOGRAMA!$G76-CRONOGRAMA!$F76+1)/7,0)),0))</f>
        <v/>
      </c>
      <c r="I75" s="306">
        <f>IF(OR(CRONOGRAMA!$F76="",CRONOGRAMA!$G76=""),0,IF(AND(I$10&gt;=CRONOGRAMA!$F76-6,I$10&lt;=CRONOGRAMA!$G76),$C75/MAX(1,ROUNDUP((CRONOGRAMA!$G76-CRONOGRAMA!$F76+1)/7,0)),0))</f>
        <v/>
      </c>
      <c r="J75" s="306">
        <f>IF(OR(CRONOGRAMA!$F76="",CRONOGRAMA!$G76=""),0,IF(AND(J$10&gt;=CRONOGRAMA!$F76-6,J$10&lt;=CRONOGRAMA!$G76),$C75/MAX(1,ROUNDUP((CRONOGRAMA!$G76-CRONOGRAMA!$F76+1)/7,0)),0))</f>
        <v/>
      </c>
      <c r="K75" s="306">
        <f>IF(OR(CRONOGRAMA!$F76="",CRONOGRAMA!$G76=""),0,IF(AND(K$10&gt;=CRONOGRAMA!$F76-6,K$10&lt;=CRONOGRAMA!$G76),$C75/MAX(1,ROUNDUP((CRONOGRAMA!$G76-CRONOGRAMA!$F76+1)/7,0)),0))</f>
        <v/>
      </c>
      <c r="L75" s="306">
        <f>IF(OR(CRONOGRAMA!$F76="",CRONOGRAMA!$G76=""),0,IF(AND(L$10&gt;=CRONOGRAMA!$F76-6,L$10&lt;=CRONOGRAMA!$G76),$C75/MAX(1,ROUNDUP((CRONOGRAMA!$G76-CRONOGRAMA!$F76+1)/7,0)),0))</f>
        <v/>
      </c>
      <c r="M75" s="306">
        <f>IF(OR(CRONOGRAMA!$F76="",CRONOGRAMA!$G76=""),0,IF(AND(M$10&gt;=CRONOGRAMA!$F76-6,M$10&lt;=CRONOGRAMA!$G76),$C75/MAX(1,ROUNDUP((CRONOGRAMA!$G76-CRONOGRAMA!$F76+1)/7,0)),0))</f>
        <v/>
      </c>
      <c r="N75" s="306">
        <f>IF(OR(CRONOGRAMA!$F76="",CRONOGRAMA!$G76=""),0,IF(AND(N$10&gt;=CRONOGRAMA!$F76-6,N$10&lt;=CRONOGRAMA!$G76),$C75/MAX(1,ROUNDUP((CRONOGRAMA!$G76-CRONOGRAMA!$F76+1)/7,0)),0))</f>
        <v/>
      </c>
      <c r="O75" s="306">
        <f>IF(OR(CRONOGRAMA!$F76="",CRONOGRAMA!$G76=""),0,IF(AND(O$10&gt;=CRONOGRAMA!$F76-6,O$10&lt;=CRONOGRAMA!$G76),$C75/MAX(1,ROUNDUP((CRONOGRAMA!$G76-CRONOGRAMA!$F76+1)/7,0)),0))</f>
        <v/>
      </c>
      <c r="P75" s="306">
        <f>IF(OR(CRONOGRAMA!$F76="",CRONOGRAMA!$G76=""),0,IF(AND(P$10&gt;=CRONOGRAMA!$F76-6,P$10&lt;=CRONOGRAMA!$G76),$C75/MAX(1,ROUNDUP((CRONOGRAMA!$G76-CRONOGRAMA!$F76+1)/7,0)),0))</f>
        <v/>
      </c>
      <c r="Q75" s="306">
        <f>IF(OR(CRONOGRAMA!$F76="",CRONOGRAMA!$G76=""),0,IF(AND(Q$10&gt;=CRONOGRAMA!$F76-6,Q$10&lt;=CRONOGRAMA!$G76),$C75/MAX(1,ROUNDUP((CRONOGRAMA!$G76-CRONOGRAMA!$F76+1)/7,0)),0))</f>
        <v/>
      </c>
      <c r="R75" s="306">
        <f>IF(OR(CRONOGRAMA!$F76="",CRONOGRAMA!$G76=""),0,IF(AND(R$10&gt;=CRONOGRAMA!$F76-6,R$10&lt;=CRONOGRAMA!$G76),$C75/MAX(1,ROUNDUP((CRONOGRAMA!$G76-CRONOGRAMA!$F76+1)/7,0)),0))</f>
        <v/>
      </c>
      <c r="S75" s="306">
        <f>IF(OR(CRONOGRAMA!$F76="",CRONOGRAMA!$G76=""),0,IF(AND(S$10&gt;=CRONOGRAMA!$F76-6,S$10&lt;=CRONOGRAMA!$G76),$C75/MAX(1,ROUNDUP((CRONOGRAMA!$G76-CRONOGRAMA!$F76+1)/7,0)),0))</f>
        <v/>
      </c>
      <c r="T75" s="306">
        <f>IF(OR(CRONOGRAMA!$F76="",CRONOGRAMA!$G76=""),0,IF(AND(T$10&gt;=CRONOGRAMA!$F76-6,T$10&lt;=CRONOGRAMA!$G76),$C75/MAX(1,ROUNDUP((CRONOGRAMA!$G76-CRONOGRAMA!$F76+1)/7,0)),0))</f>
        <v/>
      </c>
      <c r="U75" s="306">
        <f>IF(OR(CRONOGRAMA!$F76="",CRONOGRAMA!$G76=""),0,IF(AND(U$10&gt;=CRONOGRAMA!$F76-6,U$10&lt;=CRONOGRAMA!$G76),$C75/MAX(1,ROUNDUP((CRONOGRAMA!$G76-CRONOGRAMA!$F76+1)/7,0)),0))</f>
        <v/>
      </c>
      <c r="V75" s="306">
        <f>IF(OR(CRONOGRAMA!$F76="",CRONOGRAMA!$G76=""),0,IF(AND(V$10&gt;=CRONOGRAMA!$F76-6,V$10&lt;=CRONOGRAMA!$G76),$C75/MAX(1,ROUNDUP((CRONOGRAMA!$G76-CRONOGRAMA!$F76+1)/7,0)),0))</f>
        <v/>
      </c>
      <c r="W75" s="306">
        <f>IF(OR(CRONOGRAMA!$F76="",CRONOGRAMA!$G76=""),0,IF(AND(W$10&gt;=CRONOGRAMA!$F76-6,W$10&lt;=CRONOGRAMA!$G76),$C75/MAX(1,ROUNDUP((CRONOGRAMA!$G76-CRONOGRAMA!$F76+1)/7,0)),0))</f>
        <v/>
      </c>
      <c r="X75" s="306">
        <f>IF(OR(CRONOGRAMA!$F76="",CRONOGRAMA!$G76=""),0,IF(AND(X$10&gt;=CRONOGRAMA!$F76-6,X$10&lt;=CRONOGRAMA!$G76),$C75/MAX(1,ROUNDUP((CRONOGRAMA!$G76-CRONOGRAMA!$F76+1)/7,0)),0))</f>
        <v/>
      </c>
      <c r="Y75" s="306">
        <f>IF(OR(CRONOGRAMA!$F76="",CRONOGRAMA!$G76=""),0,IF(AND(Y$10&gt;=CRONOGRAMA!$F76-6,Y$10&lt;=CRONOGRAMA!$G76),$C75/MAX(1,ROUNDUP((CRONOGRAMA!$G76-CRONOGRAMA!$F76+1)/7,0)),0))</f>
        <v/>
      </c>
      <c r="Z75" s="306">
        <f>IF(OR(CRONOGRAMA!$F76="",CRONOGRAMA!$G76=""),0,IF(AND(Z$10&gt;=CRONOGRAMA!$F76-6,Z$10&lt;=CRONOGRAMA!$G76),$C75/MAX(1,ROUNDUP((CRONOGRAMA!$G76-CRONOGRAMA!$F76+1)/7,0)),0))</f>
        <v/>
      </c>
      <c r="AA75" s="306">
        <f>IF(OR(CRONOGRAMA!$F76="",CRONOGRAMA!$G76=""),0,IF(AND(AA$10&gt;=CRONOGRAMA!$F76-6,AA$10&lt;=CRONOGRAMA!$G76),$C75/MAX(1,ROUNDUP((CRONOGRAMA!$G76-CRONOGRAMA!$F76+1)/7,0)),0))</f>
        <v/>
      </c>
      <c r="AB75" s="306">
        <f>IF(OR(CRONOGRAMA!$F76="",CRONOGRAMA!$G76=""),0,IF(AND(AB$10&gt;=CRONOGRAMA!$F76-6,AB$10&lt;=CRONOGRAMA!$G76),$C75/MAX(1,ROUNDUP((CRONOGRAMA!$G76-CRONOGRAMA!$F76+1)/7,0)),0))</f>
        <v/>
      </c>
      <c r="AC75" s="306">
        <f>IF(OR(CRONOGRAMA!$F76="",CRONOGRAMA!$G76=""),0,IF(AND(AC$10&gt;=CRONOGRAMA!$F76-6,AC$10&lt;=CRONOGRAMA!$G76),$C75/MAX(1,ROUNDUP((CRONOGRAMA!$G76-CRONOGRAMA!$F76+1)/7,0)),0))</f>
        <v/>
      </c>
      <c r="AD75" s="306">
        <f>IF(OR(CRONOGRAMA!$F76="",CRONOGRAMA!$G76=""),0,IF(AND(AD$10&gt;=CRONOGRAMA!$F76-6,AD$10&lt;=CRONOGRAMA!$G76),$C75/MAX(1,ROUNDUP((CRONOGRAMA!$G76-CRONOGRAMA!$F76+1)/7,0)),0))</f>
        <v/>
      </c>
      <c r="AE75" s="218" t="n"/>
      <c r="AF75" s="218" t="n"/>
      <c r="AG75" s="218" t="n"/>
      <c r="AH75" s="218" t="n"/>
    </row>
    <row r="76" ht="15.75" customHeight="1" s="371">
      <c r="A76" s="169">
        <f>CRONOGRAMA!A77</f>
        <v/>
      </c>
      <c r="B76" s="66">
        <f>CRONOGRAMA!D77</f>
        <v/>
      </c>
      <c r="C76" s="44">
        <f>CRONOGRAMA!E77</f>
        <v/>
      </c>
      <c r="D76" s="306">
        <f>IF(OR(CRONOGRAMA!$F77="",CRONOGRAMA!$G77=""),0,IF(AND(D$10&gt;=CRONOGRAMA!$F77-6,D$10&lt;=CRONOGRAMA!$G77),$C76/MAX(1,ROUNDUP((CRONOGRAMA!$G77-CRONOGRAMA!$F77+1)/7,0)),0))</f>
        <v/>
      </c>
      <c r="E76" s="306">
        <f>IF(OR(CRONOGRAMA!$F77="",CRONOGRAMA!$G77=""),0,IF(AND(E$10&gt;=CRONOGRAMA!$F77-6,E$10&lt;=CRONOGRAMA!$G77),$C76/MAX(1,ROUNDUP((CRONOGRAMA!$G77-CRONOGRAMA!$F77+1)/7,0)),0))</f>
        <v/>
      </c>
      <c r="F76" s="306">
        <f>IF(OR(CRONOGRAMA!$F77="",CRONOGRAMA!$G77=""),0,IF(AND(F$10&gt;=CRONOGRAMA!$F77-6,F$10&lt;=CRONOGRAMA!$G77),$C76/MAX(1,ROUNDUP((CRONOGRAMA!$G77-CRONOGRAMA!$F77+1)/7,0)),0))</f>
        <v/>
      </c>
      <c r="G76" s="306">
        <f>IF(OR(CRONOGRAMA!$F77="",CRONOGRAMA!$G77=""),0,IF(AND(G$10&gt;=CRONOGRAMA!$F77-6,G$10&lt;=CRONOGRAMA!$G77),$C76/MAX(1,ROUNDUP((CRONOGRAMA!$G77-CRONOGRAMA!$F77+1)/7,0)),0))</f>
        <v/>
      </c>
      <c r="H76" s="306">
        <f>IF(OR(CRONOGRAMA!$F77="",CRONOGRAMA!$G77=""),0,IF(AND(H$10&gt;=CRONOGRAMA!$F77-6,H$10&lt;=CRONOGRAMA!$G77),$C76/MAX(1,ROUNDUP((CRONOGRAMA!$G77-CRONOGRAMA!$F77+1)/7,0)),0))</f>
        <v/>
      </c>
      <c r="I76" s="306">
        <f>IF(OR(CRONOGRAMA!$F77="",CRONOGRAMA!$G77=""),0,IF(AND(I$10&gt;=CRONOGRAMA!$F77-6,I$10&lt;=CRONOGRAMA!$G77),$C76/MAX(1,ROUNDUP((CRONOGRAMA!$G77-CRONOGRAMA!$F77+1)/7,0)),0))</f>
        <v/>
      </c>
      <c r="J76" s="306">
        <f>IF(OR(CRONOGRAMA!$F77="",CRONOGRAMA!$G77=""),0,IF(AND(J$10&gt;=CRONOGRAMA!$F77-6,J$10&lt;=CRONOGRAMA!$G77),$C76/MAX(1,ROUNDUP((CRONOGRAMA!$G77-CRONOGRAMA!$F77+1)/7,0)),0))</f>
        <v/>
      </c>
      <c r="K76" s="306">
        <f>IF(OR(CRONOGRAMA!$F77="",CRONOGRAMA!$G77=""),0,IF(AND(K$10&gt;=CRONOGRAMA!$F77-6,K$10&lt;=CRONOGRAMA!$G77),$C76/MAX(1,ROUNDUP((CRONOGRAMA!$G77-CRONOGRAMA!$F77+1)/7,0)),0))</f>
        <v/>
      </c>
      <c r="L76" s="306">
        <f>IF(OR(CRONOGRAMA!$F77="",CRONOGRAMA!$G77=""),0,IF(AND(L$10&gt;=CRONOGRAMA!$F77-6,L$10&lt;=CRONOGRAMA!$G77),$C76/MAX(1,ROUNDUP((CRONOGRAMA!$G77-CRONOGRAMA!$F77+1)/7,0)),0))</f>
        <v/>
      </c>
      <c r="M76" s="306">
        <f>IF(OR(CRONOGRAMA!$F77="",CRONOGRAMA!$G77=""),0,IF(AND(M$10&gt;=CRONOGRAMA!$F77-6,M$10&lt;=CRONOGRAMA!$G77),$C76/MAX(1,ROUNDUP((CRONOGRAMA!$G77-CRONOGRAMA!$F77+1)/7,0)),0))</f>
        <v/>
      </c>
      <c r="N76" s="306">
        <f>IF(OR(CRONOGRAMA!$F77="",CRONOGRAMA!$G77=""),0,IF(AND(N$10&gt;=CRONOGRAMA!$F77-6,N$10&lt;=CRONOGRAMA!$G77),$C76/MAX(1,ROUNDUP((CRONOGRAMA!$G77-CRONOGRAMA!$F77+1)/7,0)),0))</f>
        <v/>
      </c>
      <c r="O76" s="306">
        <f>IF(OR(CRONOGRAMA!$F77="",CRONOGRAMA!$G77=""),0,IF(AND(O$10&gt;=CRONOGRAMA!$F77-6,O$10&lt;=CRONOGRAMA!$G77),$C76/MAX(1,ROUNDUP((CRONOGRAMA!$G77-CRONOGRAMA!$F77+1)/7,0)),0))</f>
        <v/>
      </c>
      <c r="P76" s="306">
        <f>IF(OR(CRONOGRAMA!$F77="",CRONOGRAMA!$G77=""),0,IF(AND(P$10&gt;=CRONOGRAMA!$F77-6,P$10&lt;=CRONOGRAMA!$G77),$C76/MAX(1,ROUNDUP((CRONOGRAMA!$G77-CRONOGRAMA!$F77+1)/7,0)),0))</f>
        <v/>
      </c>
      <c r="Q76" s="306">
        <f>IF(OR(CRONOGRAMA!$F77="",CRONOGRAMA!$G77=""),0,IF(AND(Q$10&gt;=CRONOGRAMA!$F77-6,Q$10&lt;=CRONOGRAMA!$G77),$C76/MAX(1,ROUNDUP((CRONOGRAMA!$G77-CRONOGRAMA!$F77+1)/7,0)),0))</f>
        <v/>
      </c>
      <c r="R76" s="306">
        <f>IF(OR(CRONOGRAMA!$F77="",CRONOGRAMA!$G77=""),0,IF(AND(R$10&gt;=CRONOGRAMA!$F77-6,R$10&lt;=CRONOGRAMA!$G77),$C76/MAX(1,ROUNDUP((CRONOGRAMA!$G77-CRONOGRAMA!$F77+1)/7,0)),0))</f>
        <v/>
      </c>
      <c r="S76" s="306">
        <f>IF(OR(CRONOGRAMA!$F77="",CRONOGRAMA!$G77=""),0,IF(AND(S$10&gt;=CRONOGRAMA!$F77-6,S$10&lt;=CRONOGRAMA!$G77),$C76/MAX(1,ROUNDUP((CRONOGRAMA!$G77-CRONOGRAMA!$F77+1)/7,0)),0))</f>
        <v/>
      </c>
      <c r="T76" s="306">
        <f>IF(OR(CRONOGRAMA!$F77="",CRONOGRAMA!$G77=""),0,IF(AND(T$10&gt;=CRONOGRAMA!$F77-6,T$10&lt;=CRONOGRAMA!$G77),$C76/MAX(1,ROUNDUP((CRONOGRAMA!$G77-CRONOGRAMA!$F77+1)/7,0)),0))</f>
        <v/>
      </c>
      <c r="U76" s="306">
        <f>IF(OR(CRONOGRAMA!$F77="",CRONOGRAMA!$G77=""),0,IF(AND(U$10&gt;=CRONOGRAMA!$F77-6,U$10&lt;=CRONOGRAMA!$G77),$C76/MAX(1,ROUNDUP((CRONOGRAMA!$G77-CRONOGRAMA!$F77+1)/7,0)),0))</f>
        <v/>
      </c>
      <c r="V76" s="306">
        <f>IF(OR(CRONOGRAMA!$F77="",CRONOGRAMA!$G77=""),0,IF(AND(V$10&gt;=CRONOGRAMA!$F77-6,V$10&lt;=CRONOGRAMA!$G77),$C76/MAX(1,ROUNDUP((CRONOGRAMA!$G77-CRONOGRAMA!$F77+1)/7,0)),0))</f>
        <v/>
      </c>
      <c r="W76" s="306">
        <f>IF(OR(CRONOGRAMA!$F77="",CRONOGRAMA!$G77=""),0,IF(AND(W$10&gt;=CRONOGRAMA!$F77-6,W$10&lt;=CRONOGRAMA!$G77),$C76/MAX(1,ROUNDUP((CRONOGRAMA!$G77-CRONOGRAMA!$F77+1)/7,0)),0))</f>
        <v/>
      </c>
      <c r="X76" s="306">
        <f>IF(OR(CRONOGRAMA!$F77="",CRONOGRAMA!$G77=""),0,IF(AND(X$10&gt;=CRONOGRAMA!$F77-6,X$10&lt;=CRONOGRAMA!$G77),$C76/MAX(1,ROUNDUP((CRONOGRAMA!$G77-CRONOGRAMA!$F77+1)/7,0)),0))</f>
        <v/>
      </c>
      <c r="Y76" s="306">
        <f>IF(OR(CRONOGRAMA!$F77="",CRONOGRAMA!$G77=""),0,IF(AND(Y$10&gt;=CRONOGRAMA!$F77-6,Y$10&lt;=CRONOGRAMA!$G77),$C76/MAX(1,ROUNDUP((CRONOGRAMA!$G77-CRONOGRAMA!$F77+1)/7,0)),0))</f>
        <v/>
      </c>
      <c r="Z76" s="306">
        <f>IF(OR(CRONOGRAMA!$F77="",CRONOGRAMA!$G77=""),0,IF(AND(Z$10&gt;=CRONOGRAMA!$F77-6,Z$10&lt;=CRONOGRAMA!$G77),$C76/MAX(1,ROUNDUP((CRONOGRAMA!$G77-CRONOGRAMA!$F77+1)/7,0)),0))</f>
        <v/>
      </c>
      <c r="AA76" s="306">
        <f>IF(OR(CRONOGRAMA!$F77="",CRONOGRAMA!$G77=""),0,IF(AND(AA$10&gt;=CRONOGRAMA!$F77-6,AA$10&lt;=CRONOGRAMA!$G77),$C76/MAX(1,ROUNDUP((CRONOGRAMA!$G77-CRONOGRAMA!$F77+1)/7,0)),0))</f>
        <v/>
      </c>
      <c r="AB76" s="306">
        <f>IF(OR(CRONOGRAMA!$F77="",CRONOGRAMA!$G77=""),0,IF(AND(AB$10&gt;=CRONOGRAMA!$F77-6,AB$10&lt;=CRONOGRAMA!$G77),$C76/MAX(1,ROUNDUP((CRONOGRAMA!$G77-CRONOGRAMA!$F77+1)/7,0)),0))</f>
        <v/>
      </c>
      <c r="AC76" s="306">
        <f>IF(OR(CRONOGRAMA!$F77="",CRONOGRAMA!$G77=""),0,IF(AND(AC$10&gt;=CRONOGRAMA!$F77-6,AC$10&lt;=CRONOGRAMA!$G77),$C76/MAX(1,ROUNDUP((CRONOGRAMA!$G77-CRONOGRAMA!$F77+1)/7,0)),0))</f>
        <v/>
      </c>
      <c r="AD76" s="306">
        <f>IF(OR(CRONOGRAMA!$F77="",CRONOGRAMA!$G77=""),0,IF(AND(AD$10&gt;=CRONOGRAMA!$F77-6,AD$10&lt;=CRONOGRAMA!$G77),$C76/MAX(1,ROUNDUP((CRONOGRAMA!$G77-CRONOGRAMA!$F77+1)/7,0)),0))</f>
        <v/>
      </c>
      <c r="AE76" s="218" t="n"/>
      <c r="AF76" s="218" t="n"/>
      <c r="AG76" s="218" t="n"/>
      <c r="AH76" s="218" t="n"/>
    </row>
    <row r="77" ht="15.75" customHeight="1" s="371">
      <c r="A77" s="169">
        <f>CRONOGRAMA!A78</f>
        <v/>
      </c>
      <c r="B77" s="66">
        <f>CRONOGRAMA!D78</f>
        <v/>
      </c>
      <c r="C77" s="44">
        <f>CRONOGRAMA!E78</f>
        <v/>
      </c>
      <c r="D77" s="306">
        <f>IF(OR(CRONOGRAMA!$F78="",CRONOGRAMA!$G78=""),0,IF(AND(D$10&gt;=CRONOGRAMA!$F78-6,D$10&lt;=CRONOGRAMA!$G78),$C77/MAX(1,ROUNDUP((CRONOGRAMA!$G78-CRONOGRAMA!$F78+1)/7,0)),0))</f>
        <v/>
      </c>
      <c r="E77" s="306">
        <f>IF(OR(CRONOGRAMA!$F78="",CRONOGRAMA!$G78=""),0,IF(AND(E$10&gt;=CRONOGRAMA!$F78-6,E$10&lt;=CRONOGRAMA!$G78),$C77/MAX(1,ROUNDUP((CRONOGRAMA!$G78-CRONOGRAMA!$F78+1)/7,0)),0))</f>
        <v/>
      </c>
      <c r="F77" s="306">
        <f>IF(OR(CRONOGRAMA!$F78="",CRONOGRAMA!$G78=""),0,IF(AND(F$10&gt;=CRONOGRAMA!$F78-6,F$10&lt;=CRONOGRAMA!$G78),$C77/MAX(1,ROUNDUP((CRONOGRAMA!$G78-CRONOGRAMA!$F78+1)/7,0)),0))</f>
        <v/>
      </c>
      <c r="G77" s="306">
        <f>IF(OR(CRONOGRAMA!$F78="",CRONOGRAMA!$G78=""),0,IF(AND(G$10&gt;=CRONOGRAMA!$F78-6,G$10&lt;=CRONOGRAMA!$G78),$C77/MAX(1,ROUNDUP((CRONOGRAMA!$G78-CRONOGRAMA!$F78+1)/7,0)),0))</f>
        <v/>
      </c>
      <c r="H77" s="306">
        <f>IF(OR(CRONOGRAMA!$F78="",CRONOGRAMA!$G78=""),0,IF(AND(H$10&gt;=CRONOGRAMA!$F78-6,H$10&lt;=CRONOGRAMA!$G78),$C77/MAX(1,ROUNDUP((CRONOGRAMA!$G78-CRONOGRAMA!$F78+1)/7,0)),0))</f>
        <v/>
      </c>
      <c r="I77" s="306">
        <f>IF(OR(CRONOGRAMA!$F78="",CRONOGRAMA!$G78=""),0,IF(AND(I$10&gt;=CRONOGRAMA!$F78-6,I$10&lt;=CRONOGRAMA!$G78),$C77/MAX(1,ROUNDUP((CRONOGRAMA!$G78-CRONOGRAMA!$F78+1)/7,0)),0))</f>
        <v/>
      </c>
      <c r="J77" s="306">
        <f>IF(OR(CRONOGRAMA!$F78="",CRONOGRAMA!$G78=""),0,IF(AND(J$10&gt;=CRONOGRAMA!$F78-6,J$10&lt;=CRONOGRAMA!$G78),$C77/MAX(1,ROUNDUP((CRONOGRAMA!$G78-CRONOGRAMA!$F78+1)/7,0)),0))</f>
        <v/>
      </c>
      <c r="K77" s="306">
        <f>IF(OR(CRONOGRAMA!$F78="",CRONOGRAMA!$G78=""),0,IF(AND(K$10&gt;=CRONOGRAMA!$F78-6,K$10&lt;=CRONOGRAMA!$G78),$C77/MAX(1,ROUNDUP((CRONOGRAMA!$G78-CRONOGRAMA!$F78+1)/7,0)),0))</f>
        <v/>
      </c>
      <c r="L77" s="306">
        <f>IF(OR(CRONOGRAMA!$F78="",CRONOGRAMA!$G78=""),0,IF(AND(L$10&gt;=CRONOGRAMA!$F78-6,L$10&lt;=CRONOGRAMA!$G78),$C77/MAX(1,ROUNDUP((CRONOGRAMA!$G78-CRONOGRAMA!$F78+1)/7,0)),0))</f>
        <v/>
      </c>
      <c r="M77" s="306">
        <f>IF(OR(CRONOGRAMA!$F78="",CRONOGRAMA!$G78=""),0,IF(AND(M$10&gt;=CRONOGRAMA!$F78-6,M$10&lt;=CRONOGRAMA!$G78),$C77/MAX(1,ROUNDUP((CRONOGRAMA!$G78-CRONOGRAMA!$F78+1)/7,0)),0))</f>
        <v/>
      </c>
      <c r="N77" s="306">
        <f>IF(OR(CRONOGRAMA!$F78="",CRONOGRAMA!$G78=""),0,IF(AND(N$10&gt;=CRONOGRAMA!$F78-6,N$10&lt;=CRONOGRAMA!$G78),$C77/MAX(1,ROUNDUP((CRONOGRAMA!$G78-CRONOGRAMA!$F78+1)/7,0)),0))</f>
        <v/>
      </c>
      <c r="O77" s="306">
        <f>IF(OR(CRONOGRAMA!$F78="",CRONOGRAMA!$G78=""),0,IF(AND(O$10&gt;=CRONOGRAMA!$F78-6,O$10&lt;=CRONOGRAMA!$G78),$C77/MAX(1,ROUNDUP((CRONOGRAMA!$G78-CRONOGRAMA!$F78+1)/7,0)),0))</f>
        <v/>
      </c>
      <c r="P77" s="306">
        <f>IF(OR(CRONOGRAMA!$F78="",CRONOGRAMA!$G78=""),0,IF(AND(P$10&gt;=CRONOGRAMA!$F78-6,P$10&lt;=CRONOGRAMA!$G78),$C77/MAX(1,ROUNDUP((CRONOGRAMA!$G78-CRONOGRAMA!$F78+1)/7,0)),0))</f>
        <v/>
      </c>
      <c r="Q77" s="306">
        <f>IF(OR(CRONOGRAMA!$F78="",CRONOGRAMA!$G78=""),0,IF(AND(Q$10&gt;=CRONOGRAMA!$F78-6,Q$10&lt;=CRONOGRAMA!$G78),$C77/MAX(1,ROUNDUP((CRONOGRAMA!$G78-CRONOGRAMA!$F78+1)/7,0)),0))</f>
        <v/>
      </c>
      <c r="R77" s="306">
        <f>IF(OR(CRONOGRAMA!$F78="",CRONOGRAMA!$G78=""),0,IF(AND(R$10&gt;=CRONOGRAMA!$F78-6,R$10&lt;=CRONOGRAMA!$G78),$C77/MAX(1,ROUNDUP((CRONOGRAMA!$G78-CRONOGRAMA!$F78+1)/7,0)),0))</f>
        <v/>
      </c>
      <c r="S77" s="306">
        <f>IF(OR(CRONOGRAMA!$F78="",CRONOGRAMA!$G78=""),0,IF(AND(S$10&gt;=CRONOGRAMA!$F78-6,S$10&lt;=CRONOGRAMA!$G78),$C77/MAX(1,ROUNDUP((CRONOGRAMA!$G78-CRONOGRAMA!$F78+1)/7,0)),0))</f>
        <v/>
      </c>
      <c r="T77" s="306">
        <f>IF(OR(CRONOGRAMA!$F78="",CRONOGRAMA!$G78=""),0,IF(AND(T$10&gt;=CRONOGRAMA!$F78-6,T$10&lt;=CRONOGRAMA!$G78),$C77/MAX(1,ROUNDUP((CRONOGRAMA!$G78-CRONOGRAMA!$F78+1)/7,0)),0))</f>
        <v/>
      </c>
      <c r="U77" s="306">
        <f>IF(OR(CRONOGRAMA!$F78="",CRONOGRAMA!$G78=""),0,IF(AND(U$10&gt;=CRONOGRAMA!$F78-6,U$10&lt;=CRONOGRAMA!$G78),$C77/MAX(1,ROUNDUP((CRONOGRAMA!$G78-CRONOGRAMA!$F78+1)/7,0)),0))</f>
        <v/>
      </c>
      <c r="V77" s="306">
        <f>IF(OR(CRONOGRAMA!$F78="",CRONOGRAMA!$G78=""),0,IF(AND(V$10&gt;=CRONOGRAMA!$F78-6,V$10&lt;=CRONOGRAMA!$G78),$C77/MAX(1,ROUNDUP((CRONOGRAMA!$G78-CRONOGRAMA!$F78+1)/7,0)),0))</f>
        <v/>
      </c>
      <c r="W77" s="306">
        <f>IF(OR(CRONOGRAMA!$F78="",CRONOGRAMA!$G78=""),0,IF(AND(W$10&gt;=CRONOGRAMA!$F78-6,W$10&lt;=CRONOGRAMA!$G78),$C77/MAX(1,ROUNDUP((CRONOGRAMA!$G78-CRONOGRAMA!$F78+1)/7,0)),0))</f>
        <v/>
      </c>
      <c r="X77" s="306">
        <f>IF(OR(CRONOGRAMA!$F78="",CRONOGRAMA!$G78=""),0,IF(AND(X$10&gt;=CRONOGRAMA!$F78-6,X$10&lt;=CRONOGRAMA!$G78),$C77/MAX(1,ROUNDUP((CRONOGRAMA!$G78-CRONOGRAMA!$F78+1)/7,0)),0))</f>
        <v/>
      </c>
      <c r="Y77" s="306">
        <f>IF(OR(CRONOGRAMA!$F78="",CRONOGRAMA!$G78=""),0,IF(AND(Y$10&gt;=CRONOGRAMA!$F78-6,Y$10&lt;=CRONOGRAMA!$G78),$C77/MAX(1,ROUNDUP((CRONOGRAMA!$G78-CRONOGRAMA!$F78+1)/7,0)),0))</f>
        <v/>
      </c>
      <c r="Z77" s="306">
        <f>IF(OR(CRONOGRAMA!$F78="",CRONOGRAMA!$G78=""),0,IF(AND(Z$10&gt;=CRONOGRAMA!$F78-6,Z$10&lt;=CRONOGRAMA!$G78),$C77/MAX(1,ROUNDUP((CRONOGRAMA!$G78-CRONOGRAMA!$F78+1)/7,0)),0))</f>
        <v/>
      </c>
      <c r="AA77" s="306">
        <f>IF(OR(CRONOGRAMA!$F78="",CRONOGRAMA!$G78=""),0,IF(AND(AA$10&gt;=CRONOGRAMA!$F78-6,AA$10&lt;=CRONOGRAMA!$G78),$C77/MAX(1,ROUNDUP((CRONOGRAMA!$G78-CRONOGRAMA!$F78+1)/7,0)),0))</f>
        <v/>
      </c>
      <c r="AB77" s="306">
        <f>IF(OR(CRONOGRAMA!$F78="",CRONOGRAMA!$G78=""),0,IF(AND(AB$10&gt;=CRONOGRAMA!$F78-6,AB$10&lt;=CRONOGRAMA!$G78),$C77/MAX(1,ROUNDUP((CRONOGRAMA!$G78-CRONOGRAMA!$F78+1)/7,0)),0))</f>
        <v/>
      </c>
      <c r="AC77" s="306">
        <f>IF(OR(CRONOGRAMA!$F78="",CRONOGRAMA!$G78=""),0,IF(AND(AC$10&gt;=CRONOGRAMA!$F78-6,AC$10&lt;=CRONOGRAMA!$G78),$C77/MAX(1,ROUNDUP((CRONOGRAMA!$G78-CRONOGRAMA!$F78+1)/7,0)),0))</f>
        <v/>
      </c>
      <c r="AD77" s="306">
        <f>IF(OR(CRONOGRAMA!$F78="",CRONOGRAMA!$G78=""),0,IF(AND(AD$10&gt;=CRONOGRAMA!$F78-6,AD$10&lt;=CRONOGRAMA!$G78),$C77/MAX(1,ROUNDUP((CRONOGRAMA!$G78-CRONOGRAMA!$F78+1)/7,0)),0))</f>
        <v/>
      </c>
      <c r="AE77" s="218" t="n"/>
      <c r="AF77" s="218" t="n"/>
      <c r="AG77" s="218" t="n"/>
      <c r="AH77" s="218" t="n"/>
    </row>
    <row r="78" ht="15.75" customHeight="1" s="371">
      <c r="A78" s="169">
        <f>CRONOGRAMA!A79</f>
        <v/>
      </c>
      <c r="B78" s="66">
        <f>CRONOGRAMA!D79</f>
        <v/>
      </c>
      <c r="C78" s="44">
        <f>CRONOGRAMA!E79</f>
        <v/>
      </c>
      <c r="D78" s="306">
        <f>IF(OR(CRONOGRAMA!$F79="",CRONOGRAMA!$G79=""),0,IF(AND(D$10&gt;=CRONOGRAMA!$F79-6,D$10&lt;=CRONOGRAMA!$G79),$C78/MAX(1,ROUNDUP((CRONOGRAMA!$G79-CRONOGRAMA!$F79+1)/7,0)),0))</f>
        <v/>
      </c>
      <c r="E78" s="306">
        <f>IF(OR(CRONOGRAMA!$F79="",CRONOGRAMA!$G79=""),0,IF(AND(E$10&gt;=CRONOGRAMA!$F79-6,E$10&lt;=CRONOGRAMA!$G79),$C78/MAX(1,ROUNDUP((CRONOGRAMA!$G79-CRONOGRAMA!$F79+1)/7,0)),0))</f>
        <v/>
      </c>
      <c r="F78" s="306">
        <f>IF(OR(CRONOGRAMA!$F79="",CRONOGRAMA!$G79=""),0,IF(AND(F$10&gt;=CRONOGRAMA!$F79-6,F$10&lt;=CRONOGRAMA!$G79),$C78/MAX(1,ROUNDUP((CRONOGRAMA!$G79-CRONOGRAMA!$F79+1)/7,0)),0))</f>
        <v/>
      </c>
      <c r="G78" s="306">
        <f>IF(OR(CRONOGRAMA!$F79="",CRONOGRAMA!$G79=""),0,IF(AND(G$10&gt;=CRONOGRAMA!$F79-6,G$10&lt;=CRONOGRAMA!$G79),$C78/MAX(1,ROUNDUP((CRONOGRAMA!$G79-CRONOGRAMA!$F79+1)/7,0)),0))</f>
        <v/>
      </c>
      <c r="H78" s="306">
        <f>IF(OR(CRONOGRAMA!$F79="",CRONOGRAMA!$G79=""),0,IF(AND(H$10&gt;=CRONOGRAMA!$F79-6,H$10&lt;=CRONOGRAMA!$G79),$C78/MAX(1,ROUNDUP((CRONOGRAMA!$G79-CRONOGRAMA!$F79+1)/7,0)),0))</f>
        <v/>
      </c>
      <c r="I78" s="306">
        <f>IF(OR(CRONOGRAMA!$F79="",CRONOGRAMA!$G79=""),0,IF(AND(I$10&gt;=CRONOGRAMA!$F79-6,I$10&lt;=CRONOGRAMA!$G79),$C78/MAX(1,ROUNDUP((CRONOGRAMA!$G79-CRONOGRAMA!$F79+1)/7,0)),0))</f>
        <v/>
      </c>
      <c r="J78" s="306">
        <f>IF(OR(CRONOGRAMA!$F79="",CRONOGRAMA!$G79=""),0,IF(AND(J$10&gt;=CRONOGRAMA!$F79-6,J$10&lt;=CRONOGRAMA!$G79),$C78/MAX(1,ROUNDUP((CRONOGRAMA!$G79-CRONOGRAMA!$F79+1)/7,0)),0))</f>
        <v/>
      </c>
      <c r="K78" s="306">
        <f>IF(OR(CRONOGRAMA!$F79="",CRONOGRAMA!$G79=""),0,IF(AND(K$10&gt;=CRONOGRAMA!$F79-6,K$10&lt;=CRONOGRAMA!$G79),$C78/MAX(1,ROUNDUP((CRONOGRAMA!$G79-CRONOGRAMA!$F79+1)/7,0)),0))</f>
        <v/>
      </c>
      <c r="L78" s="306">
        <f>IF(OR(CRONOGRAMA!$F79="",CRONOGRAMA!$G79=""),0,IF(AND(L$10&gt;=CRONOGRAMA!$F79-6,L$10&lt;=CRONOGRAMA!$G79),$C78/MAX(1,ROUNDUP((CRONOGRAMA!$G79-CRONOGRAMA!$F79+1)/7,0)),0))</f>
        <v/>
      </c>
      <c r="M78" s="306">
        <f>IF(OR(CRONOGRAMA!$F79="",CRONOGRAMA!$G79=""),0,IF(AND(M$10&gt;=CRONOGRAMA!$F79-6,M$10&lt;=CRONOGRAMA!$G79),$C78/MAX(1,ROUNDUP((CRONOGRAMA!$G79-CRONOGRAMA!$F79+1)/7,0)),0))</f>
        <v/>
      </c>
      <c r="N78" s="306">
        <f>IF(OR(CRONOGRAMA!$F79="",CRONOGRAMA!$G79=""),0,IF(AND(N$10&gt;=CRONOGRAMA!$F79-6,N$10&lt;=CRONOGRAMA!$G79),$C78/MAX(1,ROUNDUP((CRONOGRAMA!$G79-CRONOGRAMA!$F79+1)/7,0)),0))</f>
        <v/>
      </c>
      <c r="O78" s="306">
        <f>IF(OR(CRONOGRAMA!$F79="",CRONOGRAMA!$G79=""),0,IF(AND(O$10&gt;=CRONOGRAMA!$F79-6,O$10&lt;=CRONOGRAMA!$G79),$C78/MAX(1,ROUNDUP((CRONOGRAMA!$G79-CRONOGRAMA!$F79+1)/7,0)),0))</f>
        <v/>
      </c>
      <c r="P78" s="306">
        <f>IF(OR(CRONOGRAMA!$F79="",CRONOGRAMA!$G79=""),0,IF(AND(P$10&gt;=CRONOGRAMA!$F79-6,P$10&lt;=CRONOGRAMA!$G79),$C78/MAX(1,ROUNDUP((CRONOGRAMA!$G79-CRONOGRAMA!$F79+1)/7,0)),0))</f>
        <v/>
      </c>
      <c r="Q78" s="306">
        <f>IF(OR(CRONOGRAMA!$F79="",CRONOGRAMA!$G79=""),0,IF(AND(Q$10&gt;=CRONOGRAMA!$F79-6,Q$10&lt;=CRONOGRAMA!$G79),$C78/MAX(1,ROUNDUP((CRONOGRAMA!$G79-CRONOGRAMA!$F79+1)/7,0)),0))</f>
        <v/>
      </c>
      <c r="R78" s="306">
        <f>IF(OR(CRONOGRAMA!$F79="",CRONOGRAMA!$G79=""),0,IF(AND(R$10&gt;=CRONOGRAMA!$F79-6,R$10&lt;=CRONOGRAMA!$G79),$C78/MAX(1,ROUNDUP((CRONOGRAMA!$G79-CRONOGRAMA!$F79+1)/7,0)),0))</f>
        <v/>
      </c>
      <c r="S78" s="306">
        <f>IF(OR(CRONOGRAMA!$F79="",CRONOGRAMA!$G79=""),0,IF(AND(S$10&gt;=CRONOGRAMA!$F79-6,S$10&lt;=CRONOGRAMA!$G79),$C78/MAX(1,ROUNDUP((CRONOGRAMA!$G79-CRONOGRAMA!$F79+1)/7,0)),0))</f>
        <v/>
      </c>
      <c r="T78" s="306">
        <f>IF(OR(CRONOGRAMA!$F79="",CRONOGRAMA!$G79=""),0,IF(AND(T$10&gt;=CRONOGRAMA!$F79-6,T$10&lt;=CRONOGRAMA!$G79),$C78/MAX(1,ROUNDUP((CRONOGRAMA!$G79-CRONOGRAMA!$F79+1)/7,0)),0))</f>
        <v/>
      </c>
      <c r="U78" s="306">
        <f>IF(OR(CRONOGRAMA!$F79="",CRONOGRAMA!$G79=""),0,IF(AND(U$10&gt;=CRONOGRAMA!$F79-6,U$10&lt;=CRONOGRAMA!$G79),$C78/MAX(1,ROUNDUP((CRONOGRAMA!$G79-CRONOGRAMA!$F79+1)/7,0)),0))</f>
        <v/>
      </c>
      <c r="V78" s="306">
        <f>IF(OR(CRONOGRAMA!$F79="",CRONOGRAMA!$G79=""),0,IF(AND(V$10&gt;=CRONOGRAMA!$F79-6,V$10&lt;=CRONOGRAMA!$G79),$C78/MAX(1,ROUNDUP((CRONOGRAMA!$G79-CRONOGRAMA!$F79+1)/7,0)),0))</f>
        <v/>
      </c>
      <c r="W78" s="306">
        <f>IF(OR(CRONOGRAMA!$F79="",CRONOGRAMA!$G79=""),0,IF(AND(W$10&gt;=CRONOGRAMA!$F79-6,W$10&lt;=CRONOGRAMA!$G79),$C78/MAX(1,ROUNDUP((CRONOGRAMA!$G79-CRONOGRAMA!$F79+1)/7,0)),0))</f>
        <v/>
      </c>
      <c r="X78" s="306">
        <f>IF(OR(CRONOGRAMA!$F79="",CRONOGRAMA!$G79=""),0,IF(AND(X$10&gt;=CRONOGRAMA!$F79-6,X$10&lt;=CRONOGRAMA!$G79),$C78/MAX(1,ROUNDUP((CRONOGRAMA!$G79-CRONOGRAMA!$F79+1)/7,0)),0))</f>
        <v/>
      </c>
      <c r="Y78" s="306">
        <f>IF(OR(CRONOGRAMA!$F79="",CRONOGRAMA!$G79=""),0,IF(AND(Y$10&gt;=CRONOGRAMA!$F79-6,Y$10&lt;=CRONOGRAMA!$G79),$C78/MAX(1,ROUNDUP((CRONOGRAMA!$G79-CRONOGRAMA!$F79+1)/7,0)),0))</f>
        <v/>
      </c>
      <c r="Z78" s="306">
        <f>IF(OR(CRONOGRAMA!$F79="",CRONOGRAMA!$G79=""),0,IF(AND(Z$10&gt;=CRONOGRAMA!$F79-6,Z$10&lt;=CRONOGRAMA!$G79),$C78/MAX(1,ROUNDUP((CRONOGRAMA!$G79-CRONOGRAMA!$F79+1)/7,0)),0))</f>
        <v/>
      </c>
      <c r="AA78" s="306">
        <f>IF(OR(CRONOGRAMA!$F79="",CRONOGRAMA!$G79=""),0,IF(AND(AA$10&gt;=CRONOGRAMA!$F79-6,AA$10&lt;=CRONOGRAMA!$G79),$C78/MAX(1,ROUNDUP((CRONOGRAMA!$G79-CRONOGRAMA!$F79+1)/7,0)),0))</f>
        <v/>
      </c>
      <c r="AB78" s="306">
        <f>IF(OR(CRONOGRAMA!$F79="",CRONOGRAMA!$G79=""),0,IF(AND(AB$10&gt;=CRONOGRAMA!$F79-6,AB$10&lt;=CRONOGRAMA!$G79),$C78/MAX(1,ROUNDUP((CRONOGRAMA!$G79-CRONOGRAMA!$F79+1)/7,0)),0))</f>
        <v/>
      </c>
      <c r="AC78" s="306">
        <f>IF(OR(CRONOGRAMA!$F79="",CRONOGRAMA!$G79=""),0,IF(AND(AC$10&gt;=CRONOGRAMA!$F79-6,AC$10&lt;=CRONOGRAMA!$G79),$C78/MAX(1,ROUNDUP((CRONOGRAMA!$G79-CRONOGRAMA!$F79+1)/7,0)),0))</f>
        <v/>
      </c>
      <c r="AD78" s="306">
        <f>IF(OR(CRONOGRAMA!$F79="",CRONOGRAMA!$G79=""),0,IF(AND(AD$10&gt;=CRONOGRAMA!$F79-6,AD$10&lt;=CRONOGRAMA!$G79),$C78/MAX(1,ROUNDUP((CRONOGRAMA!$G79-CRONOGRAMA!$F79+1)/7,0)),0))</f>
        <v/>
      </c>
      <c r="AE78" s="218" t="n"/>
      <c r="AF78" s="218" t="n"/>
      <c r="AG78" s="218" t="n"/>
      <c r="AH78" s="218" t="n"/>
    </row>
    <row r="79" ht="15.75" customHeight="1" s="371">
      <c r="A79" s="169">
        <f>CRONOGRAMA!A80</f>
        <v/>
      </c>
      <c r="B79" s="66">
        <f>CRONOGRAMA!D80</f>
        <v/>
      </c>
      <c r="C79" s="44">
        <f>CRONOGRAMA!E80</f>
        <v/>
      </c>
      <c r="D79" s="306">
        <f>IF(OR(CRONOGRAMA!$F80="",CRONOGRAMA!$G80=""),0,IF(AND(D$10&gt;=CRONOGRAMA!$F80-6,D$10&lt;=CRONOGRAMA!$G80),$C79/MAX(1,ROUNDUP((CRONOGRAMA!$G80-CRONOGRAMA!$F80+1)/7,0)),0))</f>
        <v/>
      </c>
      <c r="E79" s="306">
        <f>IF(OR(CRONOGRAMA!$F80="",CRONOGRAMA!$G80=""),0,IF(AND(E$10&gt;=CRONOGRAMA!$F80-6,E$10&lt;=CRONOGRAMA!$G80),$C79/MAX(1,ROUNDUP((CRONOGRAMA!$G80-CRONOGRAMA!$F80+1)/7,0)),0))</f>
        <v/>
      </c>
      <c r="F79" s="306">
        <f>IF(OR(CRONOGRAMA!$F80="",CRONOGRAMA!$G80=""),0,IF(AND(F$10&gt;=CRONOGRAMA!$F80-6,F$10&lt;=CRONOGRAMA!$G80),$C79/MAX(1,ROUNDUP((CRONOGRAMA!$G80-CRONOGRAMA!$F80+1)/7,0)),0))</f>
        <v/>
      </c>
      <c r="G79" s="306">
        <f>IF(OR(CRONOGRAMA!$F80="",CRONOGRAMA!$G80=""),0,IF(AND(G$10&gt;=CRONOGRAMA!$F80-6,G$10&lt;=CRONOGRAMA!$G80),$C79/MAX(1,ROUNDUP((CRONOGRAMA!$G80-CRONOGRAMA!$F80+1)/7,0)),0))</f>
        <v/>
      </c>
      <c r="H79" s="306">
        <f>IF(OR(CRONOGRAMA!$F80="",CRONOGRAMA!$G80=""),0,IF(AND(H$10&gt;=CRONOGRAMA!$F80-6,H$10&lt;=CRONOGRAMA!$G80),$C79/MAX(1,ROUNDUP((CRONOGRAMA!$G80-CRONOGRAMA!$F80+1)/7,0)),0))</f>
        <v/>
      </c>
      <c r="I79" s="306">
        <f>IF(OR(CRONOGRAMA!$F80="",CRONOGRAMA!$G80=""),0,IF(AND(I$10&gt;=CRONOGRAMA!$F80-6,I$10&lt;=CRONOGRAMA!$G80),$C79/MAX(1,ROUNDUP((CRONOGRAMA!$G80-CRONOGRAMA!$F80+1)/7,0)),0))</f>
        <v/>
      </c>
      <c r="J79" s="306">
        <f>IF(OR(CRONOGRAMA!$F80="",CRONOGRAMA!$G80=""),0,IF(AND(J$10&gt;=CRONOGRAMA!$F80-6,J$10&lt;=CRONOGRAMA!$G80),$C79/MAX(1,ROUNDUP((CRONOGRAMA!$G80-CRONOGRAMA!$F80+1)/7,0)),0))</f>
        <v/>
      </c>
      <c r="K79" s="306">
        <f>IF(OR(CRONOGRAMA!$F80="",CRONOGRAMA!$G80=""),0,IF(AND(K$10&gt;=CRONOGRAMA!$F80-6,K$10&lt;=CRONOGRAMA!$G80),$C79/MAX(1,ROUNDUP((CRONOGRAMA!$G80-CRONOGRAMA!$F80+1)/7,0)),0))</f>
        <v/>
      </c>
      <c r="L79" s="306">
        <f>IF(OR(CRONOGRAMA!$F80="",CRONOGRAMA!$G80=""),0,IF(AND(L$10&gt;=CRONOGRAMA!$F80-6,L$10&lt;=CRONOGRAMA!$G80),$C79/MAX(1,ROUNDUP((CRONOGRAMA!$G80-CRONOGRAMA!$F80+1)/7,0)),0))</f>
        <v/>
      </c>
      <c r="M79" s="306">
        <f>IF(OR(CRONOGRAMA!$F80="",CRONOGRAMA!$G80=""),0,IF(AND(M$10&gt;=CRONOGRAMA!$F80-6,M$10&lt;=CRONOGRAMA!$G80),$C79/MAX(1,ROUNDUP((CRONOGRAMA!$G80-CRONOGRAMA!$F80+1)/7,0)),0))</f>
        <v/>
      </c>
      <c r="N79" s="306">
        <f>IF(OR(CRONOGRAMA!$F80="",CRONOGRAMA!$G80=""),0,IF(AND(N$10&gt;=CRONOGRAMA!$F80-6,N$10&lt;=CRONOGRAMA!$G80),$C79/MAX(1,ROUNDUP((CRONOGRAMA!$G80-CRONOGRAMA!$F80+1)/7,0)),0))</f>
        <v/>
      </c>
      <c r="O79" s="306">
        <f>IF(OR(CRONOGRAMA!$F80="",CRONOGRAMA!$G80=""),0,IF(AND(O$10&gt;=CRONOGRAMA!$F80-6,O$10&lt;=CRONOGRAMA!$G80),$C79/MAX(1,ROUNDUP((CRONOGRAMA!$G80-CRONOGRAMA!$F80+1)/7,0)),0))</f>
        <v/>
      </c>
      <c r="P79" s="306">
        <f>IF(OR(CRONOGRAMA!$F80="",CRONOGRAMA!$G80=""),0,IF(AND(P$10&gt;=CRONOGRAMA!$F80-6,P$10&lt;=CRONOGRAMA!$G80),$C79/MAX(1,ROUNDUP((CRONOGRAMA!$G80-CRONOGRAMA!$F80+1)/7,0)),0))</f>
        <v/>
      </c>
      <c r="Q79" s="306">
        <f>IF(OR(CRONOGRAMA!$F80="",CRONOGRAMA!$G80=""),0,IF(AND(Q$10&gt;=CRONOGRAMA!$F80-6,Q$10&lt;=CRONOGRAMA!$G80),$C79/MAX(1,ROUNDUP((CRONOGRAMA!$G80-CRONOGRAMA!$F80+1)/7,0)),0))</f>
        <v/>
      </c>
      <c r="R79" s="306">
        <f>IF(OR(CRONOGRAMA!$F80="",CRONOGRAMA!$G80=""),0,IF(AND(R$10&gt;=CRONOGRAMA!$F80-6,R$10&lt;=CRONOGRAMA!$G80),$C79/MAX(1,ROUNDUP((CRONOGRAMA!$G80-CRONOGRAMA!$F80+1)/7,0)),0))</f>
        <v/>
      </c>
      <c r="S79" s="306">
        <f>IF(OR(CRONOGRAMA!$F80="",CRONOGRAMA!$G80=""),0,IF(AND(S$10&gt;=CRONOGRAMA!$F80-6,S$10&lt;=CRONOGRAMA!$G80),$C79/MAX(1,ROUNDUP((CRONOGRAMA!$G80-CRONOGRAMA!$F80+1)/7,0)),0))</f>
        <v/>
      </c>
      <c r="T79" s="306">
        <f>IF(OR(CRONOGRAMA!$F80="",CRONOGRAMA!$G80=""),0,IF(AND(T$10&gt;=CRONOGRAMA!$F80-6,T$10&lt;=CRONOGRAMA!$G80),$C79/MAX(1,ROUNDUP((CRONOGRAMA!$G80-CRONOGRAMA!$F80+1)/7,0)),0))</f>
        <v/>
      </c>
      <c r="U79" s="306">
        <f>IF(OR(CRONOGRAMA!$F80="",CRONOGRAMA!$G80=""),0,IF(AND(U$10&gt;=CRONOGRAMA!$F80-6,U$10&lt;=CRONOGRAMA!$G80),$C79/MAX(1,ROUNDUP((CRONOGRAMA!$G80-CRONOGRAMA!$F80+1)/7,0)),0))</f>
        <v/>
      </c>
      <c r="V79" s="306">
        <f>IF(OR(CRONOGRAMA!$F80="",CRONOGRAMA!$G80=""),0,IF(AND(V$10&gt;=CRONOGRAMA!$F80-6,V$10&lt;=CRONOGRAMA!$G80),$C79/MAX(1,ROUNDUP((CRONOGRAMA!$G80-CRONOGRAMA!$F80+1)/7,0)),0))</f>
        <v/>
      </c>
      <c r="W79" s="306">
        <f>IF(OR(CRONOGRAMA!$F80="",CRONOGRAMA!$G80=""),0,IF(AND(W$10&gt;=CRONOGRAMA!$F80-6,W$10&lt;=CRONOGRAMA!$G80),$C79/MAX(1,ROUNDUP((CRONOGRAMA!$G80-CRONOGRAMA!$F80+1)/7,0)),0))</f>
        <v/>
      </c>
      <c r="X79" s="306">
        <f>IF(OR(CRONOGRAMA!$F80="",CRONOGRAMA!$G80=""),0,IF(AND(X$10&gt;=CRONOGRAMA!$F80-6,X$10&lt;=CRONOGRAMA!$G80),$C79/MAX(1,ROUNDUP((CRONOGRAMA!$G80-CRONOGRAMA!$F80+1)/7,0)),0))</f>
        <v/>
      </c>
      <c r="Y79" s="306">
        <f>IF(OR(CRONOGRAMA!$F80="",CRONOGRAMA!$G80=""),0,IF(AND(Y$10&gt;=CRONOGRAMA!$F80-6,Y$10&lt;=CRONOGRAMA!$G80),$C79/MAX(1,ROUNDUP((CRONOGRAMA!$G80-CRONOGRAMA!$F80+1)/7,0)),0))</f>
        <v/>
      </c>
      <c r="Z79" s="306">
        <f>IF(OR(CRONOGRAMA!$F80="",CRONOGRAMA!$G80=""),0,IF(AND(Z$10&gt;=CRONOGRAMA!$F80-6,Z$10&lt;=CRONOGRAMA!$G80),$C79/MAX(1,ROUNDUP((CRONOGRAMA!$G80-CRONOGRAMA!$F80+1)/7,0)),0))</f>
        <v/>
      </c>
      <c r="AA79" s="306">
        <f>IF(OR(CRONOGRAMA!$F80="",CRONOGRAMA!$G80=""),0,IF(AND(AA$10&gt;=CRONOGRAMA!$F80-6,AA$10&lt;=CRONOGRAMA!$G80),$C79/MAX(1,ROUNDUP((CRONOGRAMA!$G80-CRONOGRAMA!$F80+1)/7,0)),0))</f>
        <v/>
      </c>
      <c r="AB79" s="306">
        <f>IF(OR(CRONOGRAMA!$F80="",CRONOGRAMA!$G80=""),0,IF(AND(AB$10&gt;=CRONOGRAMA!$F80-6,AB$10&lt;=CRONOGRAMA!$G80),$C79/MAX(1,ROUNDUP((CRONOGRAMA!$G80-CRONOGRAMA!$F80+1)/7,0)),0))</f>
        <v/>
      </c>
      <c r="AC79" s="306">
        <f>IF(OR(CRONOGRAMA!$F80="",CRONOGRAMA!$G80=""),0,IF(AND(AC$10&gt;=CRONOGRAMA!$F80-6,AC$10&lt;=CRONOGRAMA!$G80),$C79/MAX(1,ROUNDUP((CRONOGRAMA!$G80-CRONOGRAMA!$F80+1)/7,0)),0))</f>
        <v/>
      </c>
      <c r="AD79" s="306">
        <f>IF(OR(CRONOGRAMA!$F80="",CRONOGRAMA!$G80=""),0,IF(AND(AD$10&gt;=CRONOGRAMA!$F80-6,AD$10&lt;=CRONOGRAMA!$G80),$C79/MAX(1,ROUNDUP((CRONOGRAMA!$G80-CRONOGRAMA!$F80+1)/7,0)),0))</f>
        <v/>
      </c>
      <c r="AE79" s="218" t="n"/>
      <c r="AF79" s="218" t="n"/>
      <c r="AG79" s="218" t="n"/>
      <c r="AH79" s="218" t="n"/>
    </row>
    <row r="80" ht="15.75" customHeight="1" s="371">
      <c r="A80" s="169">
        <f>CRONOGRAMA!A81</f>
        <v/>
      </c>
      <c r="B80" s="66">
        <f>CRONOGRAMA!D81</f>
        <v/>
      </c>
      <c r="C80" s="44">
        <f>CRONOGRAMA!E81</f>
        <v/>
      </c>
      <c r="D80" s="306">
        <f>IF(OR(CRONOGRAMA!$F81="",CRONOGRAMA!$G81=""),0,IF(AND(D$10&gt;=CRONOGRAMA!$F81-6,D$10&lt;=CRONOGRAMA!$G81),$C80/MAX(1,ROUNDUP((CRONOGRAMA!$G81-CRONOGRAMA!$F81+1)/7,0)),0))</f>
        <v/>
      </c>
      <c r="E80" s="306">
        <f>IF(OR(CRONOGRAMA!$F81="",CRONOGRAMA!$G81=""),0,IF(AND(E$10&gt;=CRONOGRAMA!$F81-6,E$10&lt;=CRONOGRAMA!$G81),$C80/MAX(1,ROUNDUP((CRONOGRAMA!$G81-CRONOGRAMA!$F81+1)/7,0)),0))</f>
        <v/>
      </c>
      <c r="F80" s="306">
        <f>IF(OR(CRONOGRAMA!$F81="",CRONOGRAMA!$G81=""),0,IF(AND(F$10&gt;=CRONOGRAMA!$F81-6,F$10&lt;=CRONOGRAMA!$G81),$C80/MAX(1,ROUNDUP((CRONOGRAMA!$G81-CRONOGRAMA!$F81+1)/7,0)),0))</f>
        <v/>
      </c>
      <c r="G80" s="306">
        <f>IF(OR(CRONOGRAMA!$F81="",CRONOGRAMA!$G81=""),0,IF(AND(G$10&gt;=CRONOGRAMA!$F81-6,G$10&lt;=CRONOGRAMA!$G81),$C80/MAX(1,ROUNDUP((CRONOGRAMA!$G81-CRONOGRAMA!$F81+1)/7,0)),0))</f>
        <v/>
      </c>
      <c r="H80" s="306">
        <f>IF(OR(CRONOGRAMA!$F81="",CRONOGRAMA!$G81=""),0,IF(AND(H$10&gt;=CRONOGRAMA!$F81-6,H$10&lt;=CRONOGRAMA!$G81),$C80/MAX(1,ROUNDUP((CRONOGRAMA!$G81-CRONOGRAMA!$F81+1)/7,0)),0))</f>
        <v/>
      </c>
      <c r="I80" s="306">
        <f>IF(OR(CRONOGRAMA!$F81="",CRONOGRAMA!$G81=""),0,IF(AND(I$10&gt;=CRONOGRAMA!$F81-6,I$10&lt;=CRONOGRAMA!$G81),$C80/MAX(1,ROUNDUP((CRONOGRAMA!$G81-CRONOGRAMA!$F81+1)/7,0)),0))</f>
        <v/>
      </c>
      <c r="J80" s="306">
        <f>IF(OR(CRONOGRAMA!$F81="",CRONOGRAMA!$G81=""),0,IF(AND(J$10&gt;=CRONOGRAMA!$F81-6,J$10&lt;=CRONOGRAMA!$G81),$C80/MAX(1,ROUNDUP((CRONOGRAMA!$G81-CRONOGRAMA!$F81+1)/7,0)),0))</f>
        <v/>
      </c>
      <c r="K80" s="306">
        <f>IF(OR(CRONOGRAMA!$F81="",CRONOGRAMA!$G81=""),0,IF(AND(K$10&gt;=CRONOGRAMA!$F81-6,K$10&lt;=CRONOGRAMA!$G81),$C80/MAX(1,ROUNDUP((CRONOGRAMA!$G81-CRONOGRAMA!$F81+1)/7,0)),0))</f>
        <v/>
      </c>
      <c r="L80" s="306">
        <f>IF(OR(CRONOGRAMA!$F81="",CRONOGRAMA!$G81=""),0,IF(AND(L$10&gt;=CRONOGRAMA!$F81-6,L$10&lt;=CRONOGRAMA!$G81),$C80/MAX(1,ROUNDUP((CRONOGRAMA!$G81-CRONOGRAMA!$F81+1)/7,0)),0))</f>
        <v/>
      </c>
      <c r="M80" s="306">
        <f>IF(OR(CRONOGRAMA!$F81="",CRONOGRAMA!$G81=""),0,IF(AND(M$10&gt;=CRONOGRAMA!$F81-6,M$10&lt;=CRONOGRAMA!$G81),$C80/MAX(1,ROUNDUP((CRONOGRAMA!$G81-CRONOGRAMA!$F81+1)/7,0)),0))</f>
        <v/>
      </c>
      <c r="N80" s="306">
        <f>IF(OR(CRONOGRAMA!$F81="",CRONOGRAMA!$G81=""),0,IF(AND(N$10&gt;=CRONOGRAMA!$F81-6,N$10&lt;=CRONOGRAMA!$G81),$C80/MAX(1,ROUNDUP((CRONOGRAMA!$G81-CRONOGRAMA!$F81+1)/7,0)),0))</f>
        <v/>
      </c>
      <c r="O80" s="306">
        <f>IF(OR(CRONOGRAMA!$F81="",CRONOGRAMA!$G81=""),0,IF(AND(O$10&gt;=CRONOGRAMA!$F81-6,O$10&lt;=CRONOGRAMA!$G81),$C80/MAX(1,ROUNDUP((CRONOGRAMA!$G81-CRONOGRAMA!$F81+1)/7,0)),0))</f>
        <v/>
      </c>
      <c r="P80" s="306">
        <f>IF(OR(CRONOGRAMA!$F81="",CRONOGRAMA!$G81=""),0,IF(AND(P$10&gt;=CRONOGRAMA!$F81-6,P$10&lt;=CRONOGRAMA!$G81),$C80/MAX(1,ROUNDUP((CRONOGRAMA!$G81-CRONOGRAMA!$F81+1)/7,0)),0))</f>
        <v/>
      </c>
      <c r="Q80" s="306">
        <f>IF(OR(CRONOGRAMA!$F81="",CRONOGRAMA!$G81=""),0,IF(AND(Q$10&gt;=CRONOGRAMA!$F81-6,Q$10&lt;=CRONOGRAMA!$G81),$C80/MAX(1,ROUNDUP((CRONOGRAMA!$G81-CRONOGRAMA!$F81+1)/7,0)),0))</f>
        <v/>
      </c>
      <c r="R80" s="306">
        <f>IF(OR(CRONOGRAMA!$F81="",CRONOGRAMA!$G81=""),0,IF(AND(R$10&gt;=CRONOGRAMA!$F81-6,R$10&lt;=CRONOGRAMA!$G81),$C80/MAX(1,ROUNDUP((CRONOGRAMA!$G81-CRONOGRAMA!$F81+1)/7,0)),0))</f>
        <v/>
      </c>
      <c r="S80" s="306">
        <f>IF(OR(CRONOGRAMA!$F81="",CRONOGRAMA!$G81=""),0,IF(AND(S$10&gt;=CRONOGRAMA!$F81-6,S$10&lt;=CRONOGRAMA!$G81),$C80/MAX(1,ROUNDUP((CRONOGRAMA!$G81-CRONOGRAMA!$F81+1)/7,0)),0))</f>
        <v/>
      </c>
      <c r="T80" s="306">
        <f>IF(OR(CRONOGRAMA!$F81="",CRONOGRAMA!$G81=""),0,IF(AND(T$10&gt;=CRONOGRAMA!$F81-6,T$10&lt;=CRONOGRAMA!$G81),$C80/MAX(1,ROUNDUP((CRONOGRAMA!$G81-CRONOGRAMA!$F81+1)/7,0)),0))</f>
        <v/>
      </c>
      <c r="U80" s="306">
        <f>IF(OR(CRONOGRAMA!$F81="",CRONOGRAMA!$G81=""),0,IF(AND(U$10&gt;=CRONOGRAMA!$F81-6,U$10&lt;=CRONOGRAMA!$G81),$C80/MAX(1,ROUNDUP((CRONOGRAMA!$G81-CRONOGRAMA!$F81+1)/7,0)),0))</f>
        <v/>
      </c>
      <c r="V80" s="306">
        <f>IF(OR(CRONOGRAMA!$F81="",CRONOGRAMA!$G81=""),0,IF(AND(V$10&gt;=CRONOGRAMA!$F81-6,V$10&lt;=CRONOGRAMA!$G81),$C80/MAX(1,ROUNDUP((CRONOGRAMA!$G81-CRONOGRAMA!$F81+1)/7,0)),0))</f>
        <v/>
      </c>
      <c r="W80" s="306">
        <f>IF(OR(CRONOGRAMA!$F81="",CRONOGRAMA!$G81=""),0,IF(AND(W$10&gt;=CRONOGRAMA!$F81-6,W$10&lt;=CRONOGRAMA!$G81),$C80/MAX(1,ROUNDUP((CRONOGRAMA!$G81-CRONOGRAMA!$F81+1)/7,0)),0))</f>
        <v/>
      </c>
      <c r="X80" s="306">
        <f>IF(OR(CRONOGRAMA!$F81="",CRONOGRAMA!$G81=""),0,IF(AND(X$10&gt;=CRONOGRAMA!$F81-6,X$10&lt;=CRONOGRAMA!$G81),$C80/MAX(1,ROUNDUP((CRONOGRAMA!$G81-CRONOGRAMA!$F81+1)/7,0)),0))</f>
        <v/>
      </c>
      <c r="Y80" s="306">
        <f>IF(OR(CRONOGRAMA!$F81="",CRONOGRAMA!$G81=""),0,IF(AND(Y$10&gt;=CRONOGRAMA!$F81-6,Y$10&lt;=CRONOGRAMA!$G81),$C80/MAX(1,ROUNDUP((CRONOGRAMA!$G81-CRONOGRAMA!$F81+1)/7,0)),0))</f>
        <v/>
      </c>
      <c r="Z80" s="306">
        <f>IF(OR(CRONOGRAMA!$F81="",CRONOGRAMA!$G81=""),0,IF(AND(Z$10&gt;=CRONOGRAMA!$F81-6,Z$10&lt;=CRONOGRAMA!$G81),$C80/MAX(1,ROUNDUP((CRONOGRAMA!$G81-CRONOGRAMA!$F81+1)/7,0)),0))</f>
        <v/>
      </c>
      <c r="AA80" s="306">
        <f>IF(OR(CRONOGRAMA!$F81="",CRONOGRAMA!$G81=""),0,IF(AND(AA$10&gt;=CRONOGRAMA!$F81-6,AA$10&lt;=CRONOGRAMA!$G81),$C80/MAX(1,ROUNDUP((CRONOGRAMA!$G81-CRONOGRAMA!$F81+1)/7,0)),0))</f>
        <v/>
      </c>
      <c r="AB80" s="306">
        <f>IF(OR(CRONOGRAMA!$F81="",CRONOGRAMA!$G81=""),0,IF(AND(AB$10&gt;=CRONOGRAMA!$F81-6,AB$10&lt;=CRONOGRAMA!$G81),$C80/MAX(1,ROUNDUP((CRONOGRAMA!$G81-CRONOGRAMA!$F81+1)/7,0)),0))</f>
        <v/>
      </c>
      <c r="AC80" s="306">
        <f>IF(OR(CRONOGRAMA!$F81="",CRONOGRAMA!$G81=""),0,IF(AND(AC$10&gt;=CRONOGRAMA!$F81-6,AC$10&lt;=CRONOGRAMA!$G81),$C80/MAX(1,ROUNDUP((CRONOGRAMA!$G81-CRONOGRAMA!$F81+1)/7,0)),0))</f>
        <v/>
      </c>
      <c r="AD80" s="306">
        <f>IF(OR(CRONOGRAMA!$F81="",CRONOGRAMA!$G81=""),0,IF(AND(AD$10&gt;=CRONOGRAMA!$F81-6,AD$10&lt;=CRONOGRAMA!$G81),$C80/MAX(1,ROUNDUP((CRONOGRAMA!$G81-CRONOGRAMA!$F81+1)/7,0)),0))</f>
        <v/>
      </c>
      <c r="AE80" s="218" t="n"/>
      <c r="AF80" s="218" t="n"/>
      <c r="AG80" s="218" t="n"/>
      <c r="AH80" s="218" t="n"/>
    </row>
    <row r="81" ht="15.75" customHeight="1" s="371">
      <c r="A81" s="169">
        <f>CRONOGRAMA!A82</f>
        <v/>
      </c>
      <c r="B81" s="66">
        <f>CRONOGRAMA!D82</f>
        <v/>
      </c>
      <c r="C81" s="44">
        <f>CRONOGRAMA!E82</f>
        <v/>
      </c>
      <c r="D81" s="306">
        <f>IF(OR(CRONOGRAMA!$F82="",CRONOGRAMA!$G82=""),0,IF(AND(D$10&gt;=CRONOGRAMA!$F82-6,D$10&lt;=CRONOGRAMA!$G82),$C81/MAX(1,ROUNDUP((CRONOGRAMA!$G82-CRONOGRAMA!$F82+1)/7,0)),0))</f>
        <v/>
      </c>
      <c r="E81" s="306">
        <f>IF(OR(CRONOGRAMA!$F82="",CRONOGRAMA!$G82=""),0,IF(AND(E$10&gt;=CRONOGRAMA!$F82-6,E$10&lt;=CRONOGRAMA!$G82),$C81/MAX(1,ROUNDUP((CRONOGRAMA!$G82-CRONOGRAMA!$F82+1)/7,0)),0))</f>
        <v/>
      </c>
      <c r="F81" s="306">
        <f>IF(OR(CRONOGRAMA!$F82="",CRONOGRAMA!$G82=""),0,IF(AND(F$10&gt;=CRONOGRAMA!$F82-6,F$10&lt;=CRONOGRAMA!$G82),$C81/MAX(1,ROUNDUP((CRONOGRAMA!$G82-CRONOGRAMA!$F82+1)/7,0)),0))</f>
        <v/>
      </c>
      <c r="G81" s="306">
        <f>IF(OR(CRONOGRAMA!$F82="",CRONOGRAMA!$G82=""),0,IF(AND(G$10&gt;=CRONOGRAMA!$F82-6,G$10&lt;=CRONOGRAMA!$G82),$C81/MAX(1,ROUNDUP((CRONOGRAMA!$G82-CRONOGRAMA!$F82+1)/7,0)),0))</f>
        <v/>
      </c>
      <c r="H81" s="306">
        <f>IF(OR(CRONOGRAMA!$F82="",CRONOGRAMA!$G82=""),0,IF(AND(H$10&gt;=CRONOGRAMA!$F82-6,H$10&lt;=CRONOGRAMA!$G82),$C81/MAX(1,ROUNDUP((CRONOGRAMA!$G82-CRONOGRAMA!$F82+1)/7,0)),0))</f>
        <v/>
      </c>
      <c r="I81" s="306">
        <f>IF(OR(CRONOGRAMA!$F82="",CRONOGRAMA!$G82=""),0,IF(AND(I$10&gt;=CRONOGRAMA!$F82-6,I$10&lt;=CRONOGRAMA!$G82),$C81/MAX(1,ROUNDUP((CRONOGRAMA!$G82-CRONOGRAMA!$F82+1)/7,0)),0))</f>
        <v/>
      </c>
      <c r="J81" s="306">
        <f>IF(OR(CRONOGRAMA!$F82="",CRONOGRAMA!$G82=""),0,IF(AND(J$10&gt;=CRONOGRAMA!$F82-6,J$10&lt;=CRONOGRAMA!$G82),$C81/MAX(1,ROUNDUP((CRONOGRAMA!$G82-CRONOGRAMA!$F82+1)/7,0)),0))</f>
        <v/>
      </c>
      <c r="K81" s="306">
        <f>IF(OR(CRONOGRAMA!$F82="",CRONOGRAMA!$G82=""),0,IF(AND(K$10&gt;=CRONOGRAMA!$F82-6,K$10&lt;=CRONOGRAMA!$G82),$C81/MAX(1,ROUNDUP((CRONOGRAMA!$G82-CRONOGRAMA!$F82+1)/7,0)),0))</f>
        <v/>
      </c>
      <c r="L81" s="306">
        <f>IF(OR(CRONOGRAMA!$F82="",CRONOGRAMA!$G82=""),0,IF(AND(L$10&gt;=CRONOGRAMA!$F82-6,L$10&lt;=CRONOGRAMA!$G82),$C81/MAX(1,ROUNDUP((CRONOGRAMA!$G82-CRONOGRAMA!$F82+1)/7,0)),0))</f>
        <v/>
      </c>
      <c r="M81" s="306">
        <f>IF(OR(CRONOGRAMA!$F82="",CRONOGRAMA!$G82=""),0,IF(AND(M$10&gt;=CRONOGRAMA!$F82-6,M$10&lt;=CRONOGRAMA!$G82),$C81/MAX(1,ROUNDUP((CRONOGRAMA!$G82-CRONOGRAMA!$F82+1)/7,0)),0))</f>
        <v/>
      </c>
      <c r="N81" s="306">
        <f>IF(OR(CRONOGRAMA!$F82="",CRONOGRAMA!$G82=""),0,IF(AND(N$10&gt;=CRONOGRAMA!$F82-6,N$10&lt;=CRONOGRAMA!$G82),$C81/MAX(1,ROUNDUP((CRONOGRAMA!$G82-CRONOGRAMA!$F82+1)/7,0)),0))</f>
        <v/>
      </c>
      <c r="O81" s="306">
        <f>IF(OR(CRONOGRAMA!$F82="",CRONOGRAMA!$G82=""),0,IF(AND(O$10&gt;=CRONOGRAMA!$F82-6,O$10&lt;=CRONOGRAMA!$G82),$C81/MAX(1,ROUNDUP((CRONOGRAMA!$G82-CRONOGRAMA!$F82+1)/7,0)),0))</f>
        <v/>
      </c>
      <c r="P81" s="306">
        <f>IF(OR(CRONOGRAMA!$F82="",CRONOGRAMA!$G82=""),0,IF(AND(P$10&gt;=CRONOGRAMA!$F82-6,P$10&lt;=CRONOGRAMA!$G82),$C81/MAX(1,ROUNDUP((CRONOGRAMA!$G82-CRONOGRAMA!$F82+1)/7,0)),0))</f>
        <v/>
      </c>
      <c r="Q81" s="306">
        <f>IF(OR(CRONOGRAMA!$F82="",CRONOGRAMA!$G82=""),0,IF(AND(Q$10&gt;=CRONOGRAMA!$F82-6,Q$10&lt;=CRONOGRAMA!$G82),$C81/MAX(1,ROUNDUP((CRONOGRAMA!$G82-CRONOGRAMA!$F82+1)/7,0)),0))</f>
        <v/>
      </c>
      <c r="R81" s="306">
        <f>IF(OR(CRONOGRAMA!$F82="",CRONOGRAMA!$G82=""),0,IF(AND(R$10&gt;=CRONOGRAMA!$F82-6,R$10&lt;=CRONOGRAMA!$G82),$C81/MAX(1,ROUNDUP((CRONOGRAMA!$G82-CRONOGRAMA!$F82+1)/7,0)),0))</f>
        <v/>
      </c>
      <c r="S81" s="306">
        <f>IF(OR(CRONOGRAMA!$F82="",CRONOGRAMA!$G82=""),0,IF(AND(S$10&gt;=CRONOGRAMA!$F82-6,S$10&lt;=CRONOGRAMA!$G82),$C81/MAX(1,ROUNDUP((CRONOGRAMA!$G82-CRONOGRAMA!$F82+1)/7,0)),0))</f>
        <v/>
      </c>
      <c r="T81" s="306">
        <f>IF(OR(CRONOGRAMA!$F82="",CRONOGRAMA!$G82=""),0,IF(AND(T$10&gt;=CRONOGRAMA!$F82-6,T$10&lt;=CRONOGRAMA!$G82),$C81/MAX(1,ROUNDUP((CRONOGRAMA!$G82-CRONOGRAMA!$F82+1)/7,0)),0))</f>
        <v/>
      </c>
      <c r="U81" s="306">
        <f>IF(OR(CRONOGRAMA!$F82="",CRONOGRAMA!$G82=""),0,IF(AND(U$10&gt;=CRONOGRAMA!$F82-6,U$10&lt;=CRONOGRAMA!$G82),$C81/MAX(1,ROUNDUP((CRONOGRAMA!$G82-CRONOGRAMA!$F82+1)/7,0)),0))</f>
        <v/>
      </c>
      <c r="V81" s="306">
        <f>IF(OR(CRONOGRAMA!$F82="",CRONOGRAMA!$G82=""),0,IF(AND(V$10&gt;=CRONOGRAMA!$F82-6,V$10&lt;=CRONOGRAMA!$G82),$C81/MAX(1,ROUNDUP((CRONOGRAMA!$G82-CRONOGRAMA!$F82+1)/7,0)),0))</f>
        <v/>
      </c>
      <c r="W81" s="306">
        <f>IF(OR(CRONOGRAMA!$F82="",CRONOGRAMA!$G82=""),0,IF(AND(W$10&gt;=CRONOGRAMA!$F82-6,W$10&lt;=CRONOGRAMA!$G82),$C81/MAX(1,ROUNDUP((CRONOGRAMA!$G82-CRONOGRAMA!$F82+1)/7,0)),0))</f>
        <v/>
      </c>
      <c r="X81" s="306">
        <f>IF(OR(CRONOGRAMA!$F82="",CRONOGRAMA!$G82=""),0,IF(AND(X$10&gt;=CRONOGRAMA!$F82-6,X$10&lt;=CRONOGRAMA!$G82),$C81/MAX(1,ROUNDUP((CRONOGRAMA!$G82-CRONOGRAMA!$F82+1)/7,0)),0))</f>
        <v/>
      </c>
      <c r="Y81" s="306">
        <f>IF(OR(CRONOGRAMA!$F82="",CRONOGRAMA!$G82=""),0,IF(AND(Y$10&gt;=CRONOGRAMA!$F82-6,Y$10&lt;=CRONOGRAMA!$G82),$C81/MAX(1,ROUNDUP((CRONOGRAMA!$G82-CRONOGRAMA!$F82+1)/7,0)),0))</f>
        <v/>
      </c>
      <c r="Z81" s="306">
        <f>IF(OR(CRONOGRAMA!$F82="",CRONOGRAMA!$G82=""),0,IF(AND(Z$10&gt;=CRONOGRAMA!$F82-6,Z$10&lt;=CRONOGRAMA!$G82),$C81/MAX(1,ROUNDUP((CRONOGRAMA!$G82-CRONOGRAMA!$F82+1)/7,0)),0))</f>
        <v/>
      </c>
      <c r="AA81" s="306">
        <f>IF(OR(CRONOGRAMA!$F82="",CRONOGRAMA!$G82=""),0,IF(AND(AA$10&gt;=CRONOGRAMA!$F82-6,AA$10&lt;=CRONOGRAMA!$G82),$C81/MAX(1,ROUNDUP((CRONOGRAMA!$G82-CRONOGRAMA!$F82+1)/7,0)),0))</f>
        <v/>
      </c>
      <c r="AB81" s="306">
        <f>IF(OR(CRONOGRAMA!$F82="",CRONOGRAMA!$G82=""),0,IF(AND(AB$10&gt;=CRONOGRAMA!$F82-6,AB$10&lt;=CRONOGRAMA!$G82),$C81/MAX(1,ROUNDUP((CRONOGRAMA!$G82-CRONOGRAMA!$F82+1)/7,0)),0))</f>
        <v/>
      </c>
      <c r="AC81" s="306">
        <f>IF(OR(CRONOGRAMA!$F82="",CRONOGRAMA!$G82=""),0,IF(AND(AC$10&gt;=CRONOGRAMA!$F82-6,AC$10&lt;=CRONOGRAMA!$G82),$C81/MAX(1,ROUNDUP((CRONOGRAMA!$G82-CRONOGRAMA!$F82+1)/7,0)),0))</f>
        <v/>
      </c>
      <c r="AD81" s="306">
        <f>IF(OR(CRONOGRAMA!$F82="",CRONOGRAMA!$G82=""),0,IF(AND(AD$10&gt;=CRONOGRAMA!$F82-6,AD$10&lt;=CRONOGRAMA!$G82),$C81/MAX(1,ROUNDUP((CRONOGRAMA!$G82-CRONOGRAMA!$F82+1)/7,0)),0))</f>
        <v/>
      </c>
      <c r="AE81" s="218" t="n"/>
      <c r="AF81" s="218" t="n"/>
      <c r="AG81" s="218" t="n"/>
      <c r="AH81" s="218" t="n"/>
    </row>
    <row r="82" ht="15.75" customHeight="1" s="371">
      <c r="A82" s="169">
        <f>CRONOGRAMA!A83</f>
        <v/>
      </c>
      <c r="B82" s="66">
        <f>CRONOGRAMA!D83</f>
        <v/>
      </c>
      <c r="C82" s="44">
        <f>CRONOGRAMA!E83</f>
        <v/>
      </c>
      <c r="D82" s="306">
        <f>IF(OR(CRONOGRAMA!$F83="",CRONOGRAMA!$G83=""),0,IF(AND(D$10&gt;=CRONOGRAMA!$F83-6,D$10&lt;=CRONOGRAMA!$G83),$C82/MAX(1,ROUNDUP((CRONOGRAMA!$G83-CRONOGRAMA!$F83+1)/7,0)),0))</f>
        <v/>
      </c>
      <c r="E82" s="306">
        <f>IF(OR(CRONOGRAMA!$F83="",CRONOGRAMA!$G83=""),0,IF(AND(E$10&gt;=CRONOGRAMA!$F83-6,E$10&lt;=CRONOGRAMA!$G83),$C82/MAX(1,ROUNDUP((CRONOGRAMA!$G83-CRONOGRAMA!$F83+1)/7,0)),0))</f>
        <v/>
      </c>
      <c r="F82" s="306">
        <f>IF(OR(CRONOGRAMA!$F83="",CRONOGRAMA!$G83=""),0,IF(AND(F$10&gt;=CRONOGRAMA!$F83-6,F$10&lt;=CRONOGRAMA!$G83),$C82/MAX(1,ROUNDUP((CRONOGRAMA!$G83-CRONOGRAMA!$F83+1)/7,0)),0))</f>
        <v/>
      </c>
      <c r="G82" s="306">
        <f>IF(OR(CRONOGRAMA!$F83="",CRONOGRAMA!$G83=""),0,IF(AND(G$10&gt;=CRONOGRAMA!$F83-6,G$10&lt;=CRONOGRAMA!$G83),$C82/MAX(1,ROUNDUP((CRONOGRAMA!$G83-CRONOGRAMA!$F83+1)/7,0)),0))</f>
        <v/>
      </c>
      <c r="H82" s="306">
        <f>IF(OR(CRONOGRAMA!$F83="",CRONOGRAMA!$G83=""),0,IF(AND(H$10&gt;=CRONOGRAMA!$F83-6,H$10&lt;=CRONOGRAMA!$G83),$C82/MAX(1,ROUNDUP((CRONOGRAMA!$G83-CRONOGRAMA!$F83+1)/7,0)),0))</f>
        <v/>
      </c>
      <c r="I82" s="306">
        <f>IF(OR(CRONOGRAMA!$F83="",CRONOGRAMA!$G83=""),0,IF(AND(I$10&gt;=CRONOGRAMA!$F83-6,I$10&lt;=CRONOGRAMA!$G83),$C82/MAX(1,ROUNDUP((CRONOGRAMA!$G83-CRONOGRAMA!$F83+1)/7,0)),0))</f>
        <v/>
      </c>
      <c r="J82" s="306">
        <f>IF(OR(CRONOGRAMA!$F83="",CRONOGRAMA!$G83=""),0,IF(AND(J$10&gt;=CRONOGRAMA!$F83-6,J$10&lt;=CRONOGRAMA!$G83),$C82/MAX(1,ROUNDUP((CRONOGRAMA!$G83-CRONOGRAMA!$F83+1)/7,0)),0))</f>
        <v/>
      </c>
      <c r="K82" s="306">
        <f>IF(OR(CRONOGRAMA!$F83="",CRONOGRAMA!$G83=""),0,IF(AND(K$10&gt;=CRONOGRAMA!$F83-6,K$10&lt;=CRONOGRAMA!$G83),$C82/MAX(1,ROUNDUP((CRONOGRAMA!$G83-CRONOGRAMA!$F83+1)/7,0)),0))</f>
        <v/>
      </c>
      <c r="L82" s="306">
        <f>IF(OR(CRONOGRAMA!$F83="",CRONOGRAMA!$G83=""),0,IF(AND(L$10&gt;=CRONOGRAMA!$F83-6,L$10&lt;=CRONOGRAMA!$G83),$C82/MAX(1,ROUNDUP((CRONOGRAMA!$G83-CRONOGRAMA!$F83+1)/7,0)),0))</f>
        <v/>
      </c>
      <c r="M82" s="306">
        <f>IF(OR(CRONOGRAMA!$F83="",CRONOGRAMA!$G83=""),0,IF(AND(M$10&gt;=CRONOGRAMA!$F83-6,M$10&lt;=CRONOGRAMA!$G83),$C82/MAX(1,ROUNDUP((CRONOGRAMA!$G83-CRONOGRAMA!$F83+1)/7,0)),0))</f>
        <v/>
      </c>
      <c r="N82" s="306">
        <f>IF(OR(CRONOGRAMA!$F83="",CRONOGRAMA!$G83=""),0,IF(AND(N$10&gt;=CRONOGRAMA!$F83-6,N$10&lt;=CRONOGRAMA!$G83),$C82/MAX(1,ROUNDUP((CRONOGRAMA!$G83-CRONOGRAMA!$F83+1)/7,0)),0))</f>
        <v/>
      </c>
      <c r="O82" s="306">
        <f>IF(OR(CRONOGRAMA!$F83="",CRONOGRAMA!$G83=""),0,IF(AND(O$10&gt;=CRONOGRAMA!$F83-6,O$10&lt;=CRONOGRAMA!$G83),$C82/MAX(1,ROUNDUP((CRONOGRAMA!$G83-CRONOGRAMA!$F83+1)/7,0)),0))</f>
        <v/>
      </c>
      <c r="P82" s="306">
        <f>IF(OR(CRONOGRAMA!$F83="",CRONOGRAMA!$G83=""),0,IF(AND(P$10&gt;=CRONOGRAMA!$F83-6,P$10&lt;=CRONOGRAMA!$G83),$C82/MAX(1,ROUNDUP((CRONOGRAMA!$G83-CRONOGRAMA!$F83+1)/7,0)),0))</f>
        <v/>
      </c>
      <c r="Q82" s="306">
        <f>IF(OR(CRONOGRAMA!$F83="",CRONOGRAMA!$G83=""),0,IF(AND(Q$10&gt;=CRONOGRAMA!$F83-6,Q$10&lt;=CRONOGRAMA!$G83),$C82/MAX(1,ROUNDUP((CRONOGRAMA!$G83-CRONOGRAMA!$F83+1)/7,0)),0))</f>
        <v/>
      </c>
      <c r="R82" s="306">
        <f>IF(OR(CRONOGRAMA!$F83="",CRONOGRAMA!$G83=""),0,IF(AND(R$10&gt;=CRONOGRAMA!$F83-6,R$10&lt;=CRONOGRAMA!$G83),$C82/MAX(1,ROUNDUP((CRONOGRAMA!$G83-CRONOGRAMA!$F83+1)/7,0)),0))</f>
        <v/>
      </c>
      <c r="S82" s="306">
        <f>IF(OR(CRONOGRAMA!$F83="",CRONOGRAMA!$G83=""),0,IF(AND(S$10&gt;=CRONOGRAMA!$F83-6,S$10&lt;=CRONOGRAMA!$G83),$C82/MAX(1,ROUNDUP((CRONOGRAMA!$G83-CRONOGRAMA!$F83+1)/7,0)),0))</f>
        <v/>
      </c>
      <c r="T82" s="306">
        <f>IF(OR(CRONOGRAMA!$F83="",CRONOGRAMA!$G83=""),0,IF(AND(T$10&gt;=CRONOGRAMA!$F83-6,T$10&lt;=CRONOGRAMA!$G83),$C82/MAX(1,ROUNDUP((CRONOGRAMA!$G83-CRONOGRAMA!$F83+1)/7,0)),0))</f>
        <v/>
      </c>
      <c r="U82" s="306">
        <f>IF(OR(CRONOGRAMA!$F83="",CRONOGRAMA!$G83=""),0,IF(AND(U$10&gt;=CRONOGRAMA!$F83-6,U$10&lt;=CRONOGRAMA!$G83),$C82/MAX(1,ROUNDUP((CRONOGRAMA!$G83-CRONOGRAMA!$F83+1)/7,0)),0))</f>
        <v/>
      </c>
      <c r="V82" s="306">
        <f>IF(OR(CRONOGRAMA!$F83="",CRONOGRAMA!$G83=""),0,IF(AND(V$10&gt;=CRONOGRAMA!$F83-6,V$10&lt;=CRONOGRAMA!$G83),$C82/MAX(1,ROUNDUP((CRONOGRAMA!$G83-CRONOGRAMA!$F83+1)/7,0)),0))</f>
        <v/>
      </c>
      <c r="W82" s="306">
        <f>IF(OR(CRONOGRAMA!$F83="",CRONOGRAMA!$G83=""),0,IF(AND(W$10&gt;=CRONOGRAMA!$F83-6,W$10&lt;=CRONOGRAMA!$G83),$C82/MAX(1,ROUNDUP((CRONOGRAMA!$G83-CRONOGRAMA!$F83+1)/7,0)),0))</f>
        <v/>
      </c>
      <c r="X82" s="306">
        <f>IF(OR(CRONOGRAMA!$F83="",CRONOGRAMA!$G83=""),0,IF(AND(X$10&gt;=CRONOGRAMA!$F83-6,X$10&lt;=CRONOGRAMA!$G83),$C82/MAX(1,ROUNDUP((CRONOGRAMA!$G83-CRONOGRAMA!$F83+1)/7,0)),0))</f>
        <v/>
      </c>
      <c r="Y82" s="306">
        <f>IF(OR(CRONOGRAMA!$F83="",CRONOGRAMA!$G83=""),0,IF(AND(Y$10&gt;=CRONOGRAMA!$F83-6,Y$10&lt;=CRONOGRAMA!$G83),$C82/MAX(1,ROUNDUP((CRONOGRAMA!$G83-CRONOGRAMA!$F83+1)/7,0)),0))</f>
        <v/>
      </c>
      <c r="Z82" s="306">
        <f>IF(OR(CRONOGRAMA!$F83="",CRONOGRAMA!$G83=""),0,IF(AND(Z$10&gt;=CRONOGRAMA!$F83-6,Z$10&lt;=CRONOGRAMA!$G83),$C82/MAX(1,ROUNDUP((CRONOGRAMA!$G83-CRONOGRAMA!$F83+1)/7,0)),0))</f>
        <v/>
      </c>
      <c r="AA82" s="306">
        <f>IF(OR(CRONOGRAMA!$F83="",CRONOGRAMA!$G83=""),0,IF(AND(AA$10&gt;=CRONOGRAMA!$F83-6,AA$10&lt;=CRONOGRAMA!$G83),$C82/MAX(1,ROUNDUP((CRONOGRAMA!$G83-CRONOGRAMA!$F83+1)/7,0)),0))</f>
        <v/>
      </c>
      <c r="AB82" s="306">
        <f>IF(OR(CRONOGRAMA!$F83="",CRONOGRAMA!$G83=""),0,IF(AND(AB$10&gt;=CRONOGRAMA!$F83-6,AB$10&lt;=CRONOGRAMA!$G83),$C82/MAX(1,ROUNDUP((CRONOGRAMA!$G83-CRONOGRAMA!$F83+1)/7,0)),0))</f>
        <v/>
      </c>
      <c r="AC82" s="306">
        <f>IF(OR(CRONOGRAMA!$F83="",CRONOGRAMA!$G83=""),0,IF(AND(AC$10&gt;=CRONOGRAMA!$F83-6,AC$10&lt;=CRONOGRAMA!$G83),$C82/MAX(1,ROUNDUP((CRONOGRAMA!$G83-CRONOGRAMA!$F83+1)/7,0)),0))</f>
        <v/>
      </c>
      <c r="AD82" s="306">
        <f>IF(OR(CRONOGRAMA!$F83="",CRONOGRAMA!$G83=""),0,IF(AND(AD$10&gt;=CRONOGRAMA!$F83-6,AD$10&lt;=CRONOGRAMA!$G83),$C82/MAX(1,ROUNDUP((CRONOGRAMA!$G83-CRONOGRAMA!$F83+1)/7,0)),0))</f>
        <v/>
      </c>
      <c r="AE82" s="218" t="n"/>
      <c r="AF82" s="218" t="n"/>
      <c r="AG82" s="218" t="n"/>
      <c r="AH82" s="218" t="n"/>
    </row>
    <row r="83" ht="15.75" customHeight="1" s="371">
      <c r="A83" s="169">
        <f>CRONOGRAMA!A84</f>
        <v/>
      </c>
      <c r="B83" s="66">
        <f>CRONOGRAMA!D84</f>
        <v/>
      </c>
      <c r="C83" s="44">
        <f>CRONOGRAMA!E84</f>
        <v/>
      </c>
      <c r="D83" s="306">
        <f>IF(OR(CRONOGRAMA!$F84="",CRONOGRAMA!$G84=""),0,IF(AND(D$10&gt;=CRONOGRAMA!$F84-6,D$10&lt;=CRONOGRAMA!$G84),$C83/MAX(1,ROUNDUP((CRONOGRAMA!$G84-CRONOGRAMA!$F84+1)/7,0)),0))</f>
        <v/>
      </c>
      <c r="E83" s="306">
        <f>IF(OR(CRONOGRAMA!$F84="",CRONOGRAMA!$G84=""),0,IF(AND(E$10&gt;=CRONOGRAMA!$F84-6,E$10&lt;=CRONOGRAMA!$G84),$C83/MAX(1,ROUNDUP((CRONOGRAMA!$G84-CRONOGRAMA!$F84+1)/7,0)),0))</f>
        <v/>
      </c>
      <c r="F83" s="306">
        <f>IF(OR(CRONOGRAMA!$F84="",CRONOGRAMA!$G84=""),0,IF(AND(F$10&gt;=CRONOGRAMA!$F84-6,F$10&lt;=CRONOGRAMA!$G84),$C83/MAX(1,ROUNDUP((CRONOGRAMA!$G84-CRONOGRAMA!$F84+1)/7,0)),0))</f>
        <v/>
      </c>
      <c r="G83" s="306">
        <f>IF(OR(CRONOGRAMA!$F84="",CRONOGRAMA!$G84=""),0,IF(AND(G$10&gt;=CRONOGRAMA!$F84-6,G$10&lt;=CRONOGRAMA!$G84),$C83/MAX(1,ROUNDUP((CRONOGRAMA!$G84-CRONOGRAMA!$F84+1)/7,0)),0))</f>
        <v/>
      </c>
      <c r="H83" s="306">
        <f>IF(OR(CRONOGRAMA!$F84="",CRONOGRAMA!$G84=""),0,IF(AND(H$10&gt;=CRONOGRAMA!$F84-6,H$10&lt;=CRONOGRAMA!$G84),$C83/MAX(1,ROUNDUP((CRONOGRAMA!$G84-CRONOGRAMA!$F84+1)/7,0)),0))</f>
        <v/>
      </c>
      <c r="I83" s="306">
        <f>IF(OR(CRONOGRAMA!$F84="",CRONOGRAMA!$G84=""),0,IF(AND(I$10&gt;=CRONOGRAMA!$F84-6,I$10&lt;=CRONOGRAMA!$G84),$C83/MAX(1,ROUNDUP((CRONOGRAMA!$G84-CRONOGRAMA!$F84+1)/7,0)),0))</f>
        <v/>
      </c>
      <c r="J83" s="306">
        <f>IF(OR(CRONOGRAMA!$F84="",CRONOGRAMA!$G84=""),0,IF(AND(J$10&gt;=CRONOGRAMA!$F84-6,J$10&lt;=CRONOGRAMA!$G84),$C83/MAX(1,ROUNDUP((CRONOGRAMA!$G84-CRONOGRAMA!$F84+1)/7,0)),0))</f>
        <v/>
      </c>
      <c r="K83" s="306">
        <f>IF(OR(CRONOGRAMA!$F84="",CRONOGRAMA!$G84=""),0,IF(AND(K$10&gt;=CRONOGRAMA!$F84-6,K$10&lt;=CRONOGRAMA!$G84),$C83/MAX(1,ROUNDUP((CRONOGRAMA!$G84-CRONOGRAMA!$F84+1)/7,0)),0))</f>
        <v/>
      </c>
      <c r="L83" s="306">
        <f>IF(OR(CRONOGRAMA!$F84="",CRONOGRAMA!$G84=""),0,IF(AND(L$10&gt;=CRONOGRAMA!$F84-6,L$10&lt;=CRONOGRAMA!$G84),$C83/MAX(1,ROUNDUP((CRONOGRAMA!$G84-CRONOGRAMA!$F84+1)/7,0)),0))</f>
        <v/>
      </c>
      <c r="M83" s="306">
        <f>IF(OR(CRONOGRAMA!$F84="",CRONOGRAMA!$G84=""),0,IF(AND(M$10&gt;=CRONOGRAMA!$F84-6,M$10&lt;=CRONOGRAMA!$G84),$C83/MAX(1,ROUNDUP((CRONOGRAMA!$G84-CRONOGRAMA!$F84+1)/7,0)),0))</f>
        <v/>
      </c>
      <c r="N83" s="306">
        <f>IF(OR(CRONOGRAMA!$F84="",CRONOGRAMA!$G84=""),0,IF(AND(N$10&gt;=CRONOGRAMA!$F84-6,N$10&lt;=CRONOGRAMA!$G84),$C83/MAX(1,ROUNDUP((CRONOGRAMA!$G84-CRONOGRAMA!$F84+1)/7,0)),0))</f>
        <v/>
      </c>
      <c r="O83" s="306">
        <f>IF(OR(CRONOGRAMA!$F84="",CRONOGRAMA!$G84=""),0,IF(AND(O$10&gt;=CRONOGRAMA!$F84-6,O$10&lt;=CRONOGRAMA!$G84),$C83/MAX(1,ROUNDUP((CRONOGRAMA!$G84-CRONOGRAMA!$F84+1)/7,0)),0))</f>
        <v/>
      </c>
      <c r="P83" s="306">
        <f>IF(OR(CRONOGRAMA!$F84="",CRONOGRAMA!$G84=""),0,IF(AND(P$10&gt;=CRONOGRAMA!$F84-6,P$10&lt;=CRONOGRAMA!$G84),$C83/MAX(1,ROUNDUP((CRONOGRAMA!$G84-CRONOGRAMA!$F84+1)/7,0)),0))</f>
        <v/>
      </c>
      <c r="Q83" s="306">
        <f>IF(OR(CRONOGRAMA!$F84="",CRONOGRAMA!$G84=""),0,IF(AND(Q$10&gt;=CRONOGRAMA!$F84-6,Q$10&lt;=CRONOGRAMA!$G84),$C83/MAX(1,ROUNDUP((CRONOGRAMA!$G84-CRONOGRAMA!$F84+1)/7,0)),0))</f>
        <v/>
      </c>
      <c r="R83" s="306">
        <f>IF(OR(CRONOGRAMA!$F84="",CRONOGRAMA!$G84=""),0,IF(AND(R$10&gt;=CRONOGRAMA!$F84-6,R$10&lt;=CRONOGRAMA!$G84),$C83/MAX(1,ROUNDUP((CRONOGRAMA!$G84-CRONOGRAMA!$F84+1)/7,0)),0))</f>
        <v/>
      </c>
      <c r="S83" s="306">
        <f>IF(OR(CRONOGRAMA!$F84="",CRONOGRAMA!$G84=""),0,IF(AND(S$10&gt;=CRONOGRAMA!$F84-6,S$10&lt;=CRONOGRAMA!$G84),$C83/MAX(1,ROUNDUP((CRONOGRAMA!$G84-CRONOGRAMA!$F84+1)/7,0)),0))</f>
        <v/>
      </c>
      <c r="T83" s="306">
        <f>IF(OR(CRONOGRAMA!$F84="",CRONOGRAMA!$G84=""),0,IF(AND(T$10&gt;=CRONOGRAMA!$F84-6,T$10&lt;=CRONOGRAMA!$G84),$C83/MAX(1,ROUNDUP((CRONOGRAMA!$G84-CRONOGRAMA!$F84+1)/7,0)),0))</f>
        <v/>
      </c>
      <c r="U83" s="306">
        <f>IF(OR(CRONOGRAMA!$F84="",CRONOGRAMA!$G84=""),0,IF(AND(U$10&gt;=CRONOGRAMA!$F84-6,U$10&lt;=CRONOGRAMA!$G84),$C83/MAX(1,ROUNDUP((CRONOGRAMA!$G84-CRONOGRAMA!$F84+1)/7,0)),0))</f>
        <v/>
      </c>
      <c r="V83" s="306">
        <f>IF(OR(CRONOGRAMA!$F84="",CRONOGRAMA!$G84=""),0,IF(AND(V$10&gt;=CRONOGRAMA!$F84-6,V$10&lt;=CRONOGRAMA!$G84),$C83/MAX(1,ROUNDUP((CRONOGRAMA!$G84-CRONOGRAMA!$F84+1)/7,0)),0))</f>
        <v/>
      </c>
      <c r="W83" s="306">
        <f>IF(OR(CRONOGRAMA!$F84="",CRONOGRAMA!$G84=""),0,IF(AND(W$10&gt;=CRONOGRAMA!$F84-6,W$10&lt;=CRONOGRAMA!$G84),$C83/MAX(1,ROUNDUP((CRONOGRAMA!$G84-CRONOGRAMA!$F84+1)/7,0)),0))</f>
        <v/>
      </c>
      <c r="X83" s="306">
        <f>IF(OR(CRONOGRAMA!$F84="",CRONOGRAMA!$G84=""),0,IF(AND(X$10&gt;=CRONOGRAMA!$F84-6,X$10&lt;=CRONOGRAMA!$G84),$C83/MAX(1,ROUNDUP((CRONOGRAMA!$G84-CRONOGRAMA!$F84+1)/7,0)),0))</f>
        <v/>
      </c>
      <c r="Y83" s="306">
        <f>IF(OR(CRONOGRAMA!$F84="",CRONOGRAMA!$G84=""),0,IF(AND(Y$10&gt;=CRONOGRAMA!$F84-6,Y$10&lt;=CRONOGRAMA!$G84),$C83/MAX(1,ROUNDUP((CRONOGRAMA!$G84-CRONOGRAMA!$F84+1)/7,0)),0))</f>
        <v/>
      </c>
      <c r="Z83" s="306">
        <f>IF(OR(CRONOGRAMA!$F84="",CRONOGRAMA!$G84=""),0,IF(AND(Z$10&gt;=CRONOGRAMA!$F84-6,Z$10&lt;=CRONOGRAMA!$G84),$C83/MAX(1,ROUNDUP((CRONOGRAMA!$G84-CRONOGRAMA!$F84+1)/7,0)),0))</f>
        <v/>
      </c>
      <c r="AA83" s="306">
        <f>IF(OR(CRONOGRAMA!$F84="",CRONOGRAMA!$G84=""),0,IF(AND(AA$10&gt;=CRONOGRAMA!$F84-6,AA$10&lt;=CRONOGRAMA!$G84),$C83/MAX(1,ROUNDUP((CRONOGRAMA!$G84-CRONOGRAMA!$F84+1)/7,0)),0))</f>
        <v/>
      </c>
      <c r="AB83" s="306">
        <f>IF(OR(CRONOGRAMA!$F84="",CRONOGRAMA!$G84=""),0,IF(AND(AB$10&gt;=CRONOGRAMA!$F84-6,AB$10&lt;=CRONOGRAMA!$G84),$C83/MAX(1,ROUNDUP((CRONOGRAMA!$G84-CRONOGRAMA!$F84+1)/7,0)),0))</f>
        <v/>
      </c>
      <c r="AC83" s="306">
        <f>IF(OR(CRONOGRAMA!$F84="",CRONOGRAMA!$G84=""),0,IF(AND(AC$10&gt;=CRONOGRAMA!$F84-6,AC$10&lt;=CRONOGRAMA!$G84),$C83/MAX(1,ROUNDUP((CRONOGRAMA!$G84-CRONOGRAMA!$F84+1)/7,0)),0))</f>
        <v/>
      </c>
      <c r="AD83" s="306">
        <f>IF(OR(CRONOGRAMA!$F84="",CRONOGRAMA!$G84=""),0,IF(AND(AD$10&gt;=CRONOGRAMA!$F84-6,AD$10&lt;=CRONOGRAMA!$G84),$C83/MAX(1,ROUNDUP((CRONOGRAMA!$G84-CRONOGRAMA!$F84+1)/7,0)),0))</f>
        <v/>
      </c>
      <c r="AE83" s="218" t="n"/>
      <c r="AF83" s="218" t="n"/>
      <c r="AG83" s="218" t="n"/>
      <c r="AH83" s="218" t="n"/>
    </row>
    <row r="84" ht="15.75" customHeight="1" s="371">
      <c r="A84" s="169">
        <f>CRONOGRAMA!A85</f>
        <v/>
      </c>
      <c r="B84" s="66">
        <f>CRONOGRAMA!D85</f>
        <v/>
      </c>
      <c r="C84" s="44">
        <f>CRONOGRAMA!E85</f>
        <v/>
      </c>
      <c r="D84" s="306">
        <f>IF(OR(CRONOGRAMA!$F85="",CRONOGRAMA!$G85=""),0,IF(AND(D$10&gt;=CRONOGRAMA!$F85-6,D$10&lt;=CRONOGRAMA!$G85),$C84/MAX(1,ROUNDUP((CRONOGRAMA!$G85-CRONOGRAMA!$F85+1)/7,0)),0))</f>
        <v/>
      </c>
      <c r="E84" s="306">
        <f>IF(OR(CRONOGRAMA!$F85="",CRONOGRAMA!$G85=""),0,IF(AND(E$10&gt;=CRONOGRAMA!$F85-6,E$10&lt;=CRONOGRAMA!$G85),$C84/MAX(1,ROUNDUP((CRONOGRAMA!$G85-CRONOGRAMA!$F85+1)/7,0)),0))</f>
        <v/>
      </c>
      <c r="F84" s="306">
        <f>IF(OR(CRONOGRAMA!$F85="",CRONOGRAMA!$G85=""),0,IF(AND(F$10&gt;=CRONOGRAMA!$F85-6,F$10&lt;=CRONOGRAMA!$G85),$C84/MAX(1,ROUNDUP((CRONOGRAMA!$G85-CRONOGRAMA!$F85+1)/7,0)),0))</f>
        <v/>
      </c>
      <c r="G84" s="306">
        <f>IF(OR(CRONOGRAMA!$F85="",CRONOGRAMA!$G85=""),0,IF(AND(G$10&gt;=CRONOGRAMA!$F85-6,G$10&lt;=CRONOGRAMA!$G85),$C84/MAX(1,ROUNDUP((CRONOGRAMA!$G85-CRONOGRAMA!$F85+1)/7,0)),0))</f>
        <v/>
      </c>
      <c r="H84" s="306">
        <f>IF(OR(CRONOGRAMA!$F85="",CRONOGRAMA!$G85=""),0,IF(AND(H$10&gt;=CRONOGRAMA!$F85-6,H$10&lt;=CRONOGRAMA!$G85),$C84/MAX(1,ROUNDUP((CRONOGRAMA!$G85-CRONOGRAMA!$F85+1)/7,0)),0))</f>
        <v/>
      </c>
      <c r="I84" s="306">
        <f>IF(OR(CRONOGRAMA!$F85="",CRONOGRAMA!$G85=""),0,IF(AND(I$10&gt;=CRONOGRAMA!$F85-6,I$10&lt;=CRONOGRAMA!$G85),$C84/MAX(1,ROUNDUP((CRONOGRAMA!$G85-CRONOGRAMA!$F85+1)/7,0)),0))</f>
        <v/>
      </c>
      <c r="J84" s="306">
        <f>IF(OR(CRONOGRAMA!$F85="",CRONOGRAMA!$G85=""),0,IF(AND(J$10&gt;=CRONOGRAMA!$F85-6,J$10&lt;=CRONOGRAMA!$G85),$C84/MAX(1,ROUNDUP((CRONOGRAMA!$G85-CRONOGRAMA!$F85+1)/7,0)),0))</f>
        <v/>
      </c>
      <c r="K84" s="306">
        <f>IF(OR(CRONOGRAMA!$F85="",CRONOGRAMA!$G85=""),0,IF(AND(K$10&gt;=CRONOGRAMA!$F85-6,K$10&lt;=CRONOGRAMA!$G85),$C84/MAX(1,ROUNDUP((CRONOGRAMA!$G85-CRONOGRAMA!$F85+1)/7,0)),0))</f>
        <v/>
      </c>
      <c r="L84" s="306">
        <f>IF(OR(CRONOGRAMA!$F85="",CRONOGRAMA!$G85=""),0,IF(AND(L$10&gt;=CRONOGRAMA!$F85-6,L$10&lt;=CRONOGRAMA!$G85),$C84/MAX(1,ROUNDUP((CRONOGRAMA!$G85-CRONOGRAMA!$F85+1)/7,0)),0))</f>
        <v/>
      </c>
      <c r="M84" s="306">
        <f>IF(OR(CRONOGRAMA!$F85="",CRONOGRAMA!$G85=""),0,IF(AND(M$10&gt;=CRONOGRAMA!$F85-6,M$10&lt;=CRONOGRAMA!$G85),$C84/MAX(1,ROUNDUP((CRONOGRAMA!$G85-CRONOGRAMA!$F85+1)/7,0)),0))</f>
        <v/>
      </c>
      <c r="N84" s="306">
        <f>IF(OR(CRONOGRAMA!$F85="",CRONOGRAMA!$G85=""),0,IF(AND(N$10&gt;=CRONOGRAMA!$F85-6,N$10&lt;=CRONOGRAMA!$G85),$C84/MAX(1,ROUNDUP((CRONOGRAMA!$G85-CRONOGRAMA!$F85+1)/7,0)),0))</f>
        <v/>
      </c>
      <c r="O84" s="306">
        <f>IF(OR(CRONOGRAMA!$F85="",CRONOGRAMA!$G85=""),0,IF(AND(O$10&gt;=CRONOGRAMA!$F85-6,O$10&lt;=CRONOGRAMA!$G85),$C84/MAX(1,ROUNDUP((CRONOGRAMA!$G85-CRONOGRAMA!$F85+1)/7,0)),0))</f>
        <v/>
      </c>
      <c r="P84" s="306">
        <f>IF(OR(CRONOGRAMA!$F85="",CRONOGRAMA!$G85=""),0,IF(AND(P$10&gt;=CRONOGRAMA!$F85-6,P$10&lt;=CRONOGRAMA!$G85),$C84/MAX(1,ROUNDUP((CRONOGRAMA!$G85-CRONOGRAMA!$F85+1)/7,0)),0))</f>
        <v/>
      </c>
      <c r="Q84" s="306">
        <f>IF(OR(CRONOGRAMA!$F85="",CRONOGRAMA!$G85=""),0,IF(AND(Q$10&gt;=CRONOGRAMA!$F85-6,Q$10&lt;=CRONOGRAMA!$G85),$C84/MAX(1,ROUNDUP((CRONOGRAMA!$G85-CRONOGRAMA!$F85+1)/7,0)),0))</f>
        <v/>
      </c>
      <c r="R84" s="306">
        <f>IF(OR(CRONOGRAMA!$F85="",CRONOGRAMA!$G85=""),0,IF(AND(R$10&gt;=CRONOGRAMA!$F85-6,R$10&lt;=CRONOGRAMA!$G85),$C84/MAX(1,ROUNDUP((CRONOGRAMA!$G85-CRONOGRAMA!$F85+1)/7,0)),0))</f>
        <v/>
      </c>
      <c r="S84" s="306">
        <f>IF(OR(CRONOGRAMA!$F85="",CRONOGRAMA!$G85=""),0,IF(AND(S$10&gt;=CRONOGRAMA!$F85-6,S$10&lt;=CRONOGRAMA!$G85),$C84/MAX(1,ROUNDUP((CRONOGRAMA!$G85-CRONOGRAMA!$F85+1)/7,0)),0))</f>
        <v/>
      </c>
      <c r="T84" s="306">
        <f>IF(OR(CRONOGRAMA!$F85="",CRONOGRAMA!$G85=""),0,IF(AND(T$10&gt;=CRONOGRAMA!$F85-6,T$10&lt;=CRONOGRAMA!$G85),$C84/MAX(1,ROUNDUP((CRONOGRAMA!$G85-CRONOGRAMA!$F85+1)/7,0)),0))</f>
        <v/>
      </c>
      <c r="U84" s="306">
        <f>IF(OR(CRONOGRAMA!$F85="",CRONOGRAMA!$G85=""),0,IF(AND(U$10&gt;=CRONOGRAMA!$F85-6,U$10&lt;=CRONOGRAMA!$G85),$C84/MAX(1,ROUNDUP((CRONOGRAMA!$G85-CRONOGRAMA!$F85+1)/7,0)),0))</f>
        <v/>
      </c>
      <c r="V84" s="306">
        <f>IF(OR(CRONOGRAMA!$F85="",CRONOGRAMA!$G85=""),0,IF(AND(V$10&gt;=CRONOGRAMA!$F85-6,V$10&lt;=CRONOGRAMA!$G85),$C84/MAX(1,ROUNDUP((CRONOGRAMA!$G85-CRONOGRAMA!$F85+1)/7,0)),0))</f>
        <v/>
      </c>
      <c r="W84" s="306">
        <f>IF(OR(CRONOGRAMA!$F85="",CRONOGRAMA!$G85=""),0,IF(AND(W$10&gt;=CRONOGRAMA!$F85-6,W$10&lt;=CRONOGRAMA!$G85),$C84/MAX(1,ROUNDUP((CRONOGRAMA!$G85-CRONOGRAMA!$F85+1)/7,0)),0))</f>
        <v/>
      </c>
      <c r="X84" s="306">
        <f>IF(OR(CRONOGRAMA!$F85="",CRONOGRAMA!$G85=""),0,IF(AND(X$10&gt;=CRONOGRAMA!$F85-6,X$10&lt;=CRONOGRAMA!$G85),$C84/MAX(1,ROUNDUP((CRONOGRAMA!$G85-CRONOGRAMA!$F85+1)/7,0)),0))</f>
        <v/>
      </c>
      <c r="Y84" s="306">
        <f>IF(OR(CRONOGRAMA!$F85="",CRONOGRAMA!$G85=""),0,IF(AND(Y$10&gt;=CRONOGRAMA!$F85-6,Y$10&lt;=CRONOGRAMA!$G85),$C84/MAX(1,ROUNDUP((CRONOGRAMA!$G85-CRONOGRAMA!$F85+1)/7,0)),0))</f>
        <v/>
      </c>
      <c r="Z84" s="306">
        <f>IF(OR(CRONOGRAMA!$F85="",CRONOGRAMA!$G85=""),0,IF(AND(Z$10&gt;=CRONOGRAMA!$F85-6,Z$10&lt;=CRONOGRAMA!$G85),$C84/MAX(1,ROUNDUP((CRONOGRAMA!$G85-CRONOGRAMA!$F85+1)/7,0)),0))</f>
        <v/>
      </c>
      <c r="AA84" s="306">
        <f>IF(OR(CRONOGRAMA!$F85="",CRONOGRAMA!$G85=""),0,IF(AND(AA$10&gt;=CRONOGRAMA!$F85-6,AA$10&lt;=CRONOGRAMA!$G85),$C84/MAX(1,ROUNDUP((CRONOGRAMA!$G85-CRONOGRAMA!$F85+1)/7,0)),0))</f>
        <v/>
      </c>
      <c r="AB84" s="306">
        <f>IF(OR(CRONOGRAMA!$F85="",CRONOGRAMA!$G85=""),0,IF(AND(AB$10&gt;=CRONOGRAMA!$F85-6,AB$10&lt;=CRONOGRAMA!$G85),$C84/MAX(1,ROUNDUP((CRONOGRAMA!$G85-CRONOGRAMA!$F85+1)/7,0)),0))</f>
        <v/>
      </c>
      <c r="AC84" s="306">
        <f>IF(OR(CRONOGRAMA!$F85="",CRONOGRAMA!$G85=""),0,IF(AND(AC$10&gt;=CRONOGRAMA!$F85-6,AC$10&lt;=CRONOGRAMA!$G85),$C84/MAX(1,ROUNDUP((CRONOGRAMA!$G85-CRONOGRAMA!$F85+1)/7,0)),0))</f>
        <v/>
      </c>
      <c r="AD84" s="306">
        <f>IF(OR(CRONOGRAMA!$F85="",CRONOGRAMA!$G85=""),0,IF(AND(AD$10&gt;=CRONOGRAMA!$F85-6,AD$10&lt;=CRONOGRAMA!$G85),$C84/MAX(1,ROUNDUP((CRONOGRAMA!$G85-CRONOGRAMA!$F85+1)/7,0)),0))</f>
        <v/>
      </c>
      <c r="AE84" s="218" t="n"/>
      <c r="AF84" s="218" t="n"/>
      <c r="AG84" s="218" t="n"/>
      <c r="AH84" s="218" t="n"/>
    </row>
    <row r="85" ht="15.75" customHeight="1" s="371">
      <c r="A85" s="169">
        <f>CRONOGRAMA!A86</f>
        <v/>
      </c>
      <c r="B85" s="66">
        <f>CRONOGRAMA!D86</f>
        <v/>
      </c>
      <c r="C85" s="44">
        <f>CRONOGRAMA!E86</f>
        <v/>
      </c>
      <c r="D85" s="306">
        <f>IF(OR(CRONOGRAMA!$F86="",CRONOGRAMA!$G86=""),0,IF(AND(D$10&gt;=CRONOGRAMA!$F86-6,D$10&lt;=CRONOGRAMA!$G86),$C85/MAX(1,ROUNDUP((CRONOGRAMA!$G86-CRONOGRAMA!$F86+1)/7,0)),0))</f>
        <v/>
      </c>
      <c r="E85" s="306">
        <f>IF(OR(CRONOGRAMA!$F86="",CRONOGRAMA!$G86=""),0,IF(AND(E$10&gt;=CRONOGRAMA!$F86-6,E$10&lt;=CRONOGRAMA!$G86),$C85/MAX(1,ROUNDUP((CRONOGRAMA!$G86-CRONOGRAMA!$F86+1)/7,0)),0))</f>
        <v/>
      </c>
      <c r="F85" s="306">
        <f>IF(OR(CRONOGRAMA!$F86="",CRONOGRAMA!$G86=""),0,IF(AND(F$10&gt;=CRONOGRAMA!$F86-6,F$10&lt;=CRONOGRAMA!$G86),$C85/MAX(1,ROUNDUP((CRONOGRAMA!$G86-CRONOGRAMA!$F86+1)/7,0)),0))</f>
        <v/>
      </c>
      <c r="G85" s="306">
        <f>IF(OR(CRONOGRAMA!$F86="",CRONOGRAMA!$G86=""),0,IF(AND(G$10&gt;=CRONOGRAMA!$F86-6,G$10&lt;=CRONOGRAMA!$G86),$C85/MAX(1,ROUNDUP((CRONOGRAMA!$G86-CRONOGRAMA!$F86+1)/7,0)),0))</f>
        <v/>
      </c>
      <c r="H85" s="306">
        <f>IF(OR(CRONOGRAMA!$F86="",CRONOGRAMA!$G86=""),0,IF(AND(H$10&gt;=CRONOGRAMA!$F86-6,H$10&lt;=CRONOGRAMA!$G86),$C85/MAX(1,ROUNDUP((CRONOGRAMA!$G86-CRONOGRAMA!$F86+1)/7,0)),0))</f>
        <v/>
      </c>
      <c r="I85" s="306">
        <f>IF(OR(CRONOGRAMA!$F86="",CRONOGRAMA!$G86=""),0,IF(AND(I$10&gt;=CRONOGRAMA!$F86-6,I$10&lt;=CRONOGRAMA!$G86),$C85/MAX(1,ROUNDUP((CRONOGRAMA!$G86-CRONOGRAMA!$F86+1)/7,0)),0))</f>
        <v/>
      </c>
      <c r="J85" s="306">
        <f>IF(OR(CRONOGRAMA!$F86="",CRONOGRAMA!$G86=""),0,IF(AND(J$10&gt;=CRONOGRAMA!$F86-6,J$10&lt;=CRONOGRAMA!$G86),$C85/MAX(1,ROUNDUP((CRONOGRAMA!$G86-CRONOGRAMA!$F86+1)/7,0)),0))</f>
        <v/>
      </c>
      <c r="K85" s="306">
        <f>IF(OR(CRONOGRAMA!$F86="",CRONOGRAMA!$G86=""),0,IF(AND(K$10&gt;=CRONOGRAMA!$F86-6,K$10&lt;=CRONOGRAMA!$G86),$C85/MAX(1,ROUNDUP((CRONOGRAMA!$G86-CRONOGRAMA!$F86+1)/7,0)),0))</f>
        <v/>
      </c>
      <c r="L85" s="306">
        <f>IF(OR(CRONOGRAMA!$F86="",CRONOGRAMA!$G86=""),0,IF(AND(L$10&gt;=CRONOGRAMA!$F86-6,L$10&lt;=CRONOGRAMA!$G86),$C85/MAX(1,ROUNDUP((CRONOGRAMA!$G86-CRONOGRAMA!$F86+1)/7,0)),0))</f>
        <v/>
      </c>
      <c r="M85" s="306">
        <f>IF(OR(CRONOGRAMA!$F86="",CRONOGRAMA!$G86=""),0,IF(AND(M$10&gt;=CRONOGRAMA!$F86-6,M$10&lt;=CRONOGRAMA!$G86),$C85/MAX(1,ROUNDUP((CRONOGRAMA!$G86-CRONOGRAMA!$F86+1)/7,0)),0))</f>
        <v/>
      </c>
      <c r="N85" s="306">
        <f>IF(OR(CRONOGRAMA!$F86="",CRONOGRAMA!$G86=""),0,IF(AND(N$10&gt;=CRONOGRAMA!$F86-6,N$10&lt;=CRONOGRAMA!$G86),$C85/MAX(1,ROUNDUP((CRONOGRAMA!$G86-CRONOGRAMA!$F86+1)/7,0)),0))</f>
        <v/>
      </c>
      <c r="O85" s="306">
        <f>IF(OR(CRONOGRAMA!$F86="",CRONOGRAMA!$G86=""),0,IF(AND(O$10&gt;=CRONOGRAMA!$F86-6,O$10&lt;=CRONOGRAMA!$G86),$C85/MAX(1,ROUNDUP((CRONOGRAMA!$G86-CRONOGRAMA!$F86+1)/7,0)),0))</f>
        <v/>
      </c>
      <c r="P85" s="306">
        <f>IF(OR(CRONOGRAMA!$F86="",CRONOGRAMA!$G86=""),0,IF(AND(P$10&gt;=CRONOGRAMA!$F86-6,P$10&lt;=CRONOGRAMA!$G86),$C85/MAX(1,ROUNDUP((CRONOGRAMA!$G86-CRONOGRAMA!$F86+1)/7,0)),0))</f>
        <v/>
      </c>
      <c r="Q85" s="306">
        <f>IF(OR(CRONOGRAMA!$F86="",CRONOGRAMA!$G86=""),0,IF(AND(Q$10&gt;=CRONOGRAMA!$F86-6,Q$10&lt;=CRONOGRAMA!$G86),$C85/MAX(1,ROUNDUP((CRONOGRAMA!$G86-CRONOGRAMA!$F86+1)/7,0)),0))</f>
        <v/>
      </c>
      <c r="R85" s="306">
        <f>IF(OR(CRONOGRAMA!$F86="",CRONOGRAMA!$G86=""),0,IF(AND(R$10&gt;=CRONOGRAMA!$F86-6,R$10&lt;=CRONOGRAMA!$G86),$C85/MAX(1,ROUNDUP((CRONOGRAMA!$G86-CRONOGRAMA!$F86+1)/7,0)),0))</f>
        <v/>
      </c>
      <c r="S85" s="306">
        <f>IF(OR(CRONOGRAMA!$F86="",CRONOGRAMA!$G86=""),0,IF(AND(S$10&gt;=CRONOGRAMA!$F86-6,S$10&lt;=CRONOGRAMA!$G86),$C85/MAX(1,ROUNDUP((CRONOGRAMA!$G86-CRONOGRAMA!$F86+1)/7,0)),0))</f>
        <v/>
      </c>
      <c r="T85" s="306">
        <f>IF(OR(CRONOGRAMA!$F86="",CRONOGRAMA!$G86=""),0,IF(AND(T$10&gt;=CRONOGRAMA!$F86-6,T$10&lt;=CRONOGRAMA!$G86),$C85/MAX(1,ROUNDUP((CRONOGRAMA!$G86-CRONOGRAMA!$F86+1)/7,0)),0))</f>
        <v/>
      </c>
      <c r="U85" s="306">
        <f>IF(OR(CRONOGRAMA!$F86="",CRONOGRAMA!$G86=""),0,IF(AND(U$10&gt;=CRONOGRAMA!$F86-6,U$10&lt;=CRONOGRAMA!$G86),$C85/MAX(1,ROUNDUP((CRONOGRAMA!$G86-CRONOGRAMA!$F86+1)/7,0)),0))</f>
        <v/>
      </c>
      <c r="V85" s="306">
        <f>IF(OR(CRONOGRAMA!$F86="",CRONOGRAMA!$G86=""),0,IF(AND(V$10&gt;=CRONOGRAMA!$F86-6,V$10&lt;=CRONOGRAMA!$G86),$C85/MAX(1,ROUNDUP((CRONOGRAMA!$G86-CRONOGRAMA!$F86+1)/7,0)),0))</f>
        <v/>
      </c>
      <c r="W85" s="306">
        <f>IF(OR(CRONOGRAMA!$F86="",CRONOGRAMA!$G86=""),0,IF(AND(W$10&gt;=CRONOGRAMA!$F86-6,W$10&lt;=CRONOGRAMA!$G86),$C85/MAX(1,ROUNDUP((CRONOGRAMA!$G86-CRONOGRAMA!$F86+1)/7,0)),0))</f>
        <v/>
      </c>
      <c r="X85" s="306">
        <f>IF(OR(CRONOGRAMA!$F86="",CRONOGRAMA!$G86=""),0,IF(AND(X$10&gt;=CRONOGRAMA!$F86-6,X$10&lt;=CRONOGRAMA!$G86),$C85/MAX(1,ROUNDUP((CRONOGRAMA!$G86-CRONOGRAMA!$F86+1)/7,0)),0))</f>
        <v/>
      </c>
      <c r="Y85" s="306">
        <f>IF(OR(CRONOGRAMA!$F86="",CRONOGRAMA!$G86=""),0,IF(AND(Y$10&gt;=CRONOGRAMA!$F86-6,Y$10&lt;=CRONOGRAMA!$G86),$C85/MAX(1,ROUNDUP((CRONOGRAMA!$G86-CRONOGRAMA!$F86+1)/7,0)),0))</f>
        <v/>
      </c>
      <c r="Z85" s="306">
        <f>IF(OR(CRONOGRAMA!$F86="",CRONOGRAMA!$G86=""),0,IF(AND(Z$10&gt;=CRONOGRAMA!$F86-6,Z$10&lt;=CRONOGRAMA!$G86),$C85/MAX(1,ROUNDUP((CRONOGRAMA!$G86-CRONOGRAMA!$F86+1)/7,0)),0))</f>
        <v/>
      </c>
      <c r="AA85" s="306">
        <f>IF(OR(CRONOGRAMA!$F86="",CRONOGRAMA!$G86=""),0,IF(AND(AA$10&gt;=CRONOGRAMA!$F86-6,AA$10&lt;=CRONOGRAMA!$G86),$C85/MAX(1,ROUNDUP((CRONOGRAMA!$G86-CRONOGRAMA!$F86+1)/7,0)),0))</f>
        <v/>
      </c>
      <c r="AB85" s="306">
        <f>IF(OR(CRONOGRAMA!$F86="",CRONOGRAMA!$G86=""),0,IF(AND(AB$10&gt;=CRONOGRAMA!$F86-6,AB$10&lt;=CRONOGRAMA!$G86),$C85/MAX(1,ROUNDUP((CRONOGRAMA!$G86-CRONOGRAMA!$F86+1)/7,0)),0))</f>
        <v/>
      </c>
      <c r="AC85" s="306">
        <f>IF(OR(CRONOGRAMA!$F86="",CRONOGRAMA!$G86=""),0,IF(AND(AC$10&gt;=CRONOGRAMA!$F86-6,AC$10&lt;=CRONOGRAMA!$G86),$C85/MAX(1,ROUNDUP((CRONOGRAMA!$G86-CRONOGRAMA!$F86+1)/7,0)),0))</f>
        <v/>
      </c>
      <c r="AD85" s="306">
        <f>IF(OR(CRONOGRAMA!$F86="",CRONOGRAMA!$G86=""),0,IF(AND(AD$10&gt;=CRONOGRAMA!$F86-6,AD$10&lt;=CRONOGRAMA!$G86),$C85/MAX(1,ROUNDUP((CRONOGRAMA!$G86-CRONOGRAMA!$F86+1)/7,0)),0))</f>
        <v/>
      </c>
      <c r="AE85" s="218" t="n"/>
      <c r="AF85" s="218" t="n"/>
      <c r="AG85" s="218" t="n"/>
      <c r="AH85" s="218" t="n"/>
    </row>
    <row r="86" ht="15.75" customHeight="1" s="371">
      <c r="A86" s="169">
        <f>CRONOGRAMA!A87</f>
        <v/>
      </c>
      <c r="B86" s="66">
        <f>CRONOGRAMA!D87</f>
        <v/>
      </c>
      <c r="C86" s="44">
        <f>CRONOGRAMA!E87</f>
        <v/>
      </c>
      <c r="D86" s="306">
        <f>IF(OR(CRONOGRAMA!$F87="",CRONOGRAMA!$G87=""),0,IF(AND(D$10&gt;=CRONOGRAMA!$F87-6,D$10&lt;=CRONOGRAMA!$G87),$C86/MAX(1,ROUNDUP((CRONOGRAMA!$G87-CRONOGRAMA!$F87+1)/7,0)),0))</f>
        <v/>
      </c>
      <c r="E86" s="306">
        <f>IF(OR(CRONOGRAMA!$F87="",CRONOGRAMA!$G87=""),0,IF(AND(E$10&gt;=CRONOGRAMA!$F87-6,E$10&lt;=CRONOGRAMA!$G87),$C86/MAX(1,ROUNDUP((CRONOGRAMA!$G87-CRONOGRAMA!$F87+1)/7,0)),0))</f>
        <v/>
      </c>
      <c r="F86" s="306">
        <f>IF(OR(CRONOGRAMA!$F87="",CRONOGRAMA!$G87=""),0,IF(AND(F$10&gt;=CRONOGRAMA!$F87-6,F$10&lt;=CRONOGRAMA!$G87),$C86/MAX(1,ROUNDUP((CRONOGRAMA!$G87-CRONOGRAMA!$F87+1)/7,0)),0))</f>
        <v/>
      </c>
      <c r="G86" s="306">
        <f>IF(OR(CRONOGRAMA!$F87="",CRONOGRAMA!$G87=""),0,IF(AND(G$10&gt;=CRONOGRAMA!$F87-6,G$10&lt;=CRONOGRAMA!$G87),$C86/MAX(1,ROUNDUP((CRONOGRAMA!$G87-CRONOGRAMA!$F87+1)/7,0)),0))</f>
        <v/>
      </c>
      <c r="H86" s="306">
        <f>IF(OR(CRONOGRAMA!$F87="",CRONOGRAMA!$G87=""),0,IF(AND(H$10&gt;=CRONOGRAMA!$F87-6,H$10&lt;=CRONOGRAMA!$G87),$C86/MAX(1,ROUNDUP((CRONOGRAMA!$G87-CRONOGRAMA!$F87+1)/7,0)),0))</f>
        <v/>
      </c>
      <c r="I86" s="306">
        <f>IF(OR(CRONOGRAMA!$F87="",CRONOGRAMA!$G87=""),0,IF(AND(I$10&gt;=CRONOGRAMA!$F87-6,I$10&lt;=CRONOGRAMA!$G87),$C86/MAX(1,ROUNDUP((CRONOGRAMA!$G87-CRONOGRAMA!$F87+1)/7,0)),0))</f>
        <v/>
      </c>
      <c r="J86" s="306">
        <f>IF(OR(CRONOGRAMA!$F87="",CRONOGRAMA!$G87=""),0,IF(AND(J$10&gt;=CRONOGRAMA!$F87-6,J$10&lt;=CRONOGRAMA!$G87),$C86/MAX(1,ROUNDUP((CRONOGRAMA!$G87-CRONOGRAMA!$F87+1)/7,0)),0))</f>
        <v/>
      </c>
      <c r="K86" s="306">
        <f>IF(OR(CRONOGRAMA!$F87="",CRONOGRAMA!$G87=""),0,IF(AND(K$10&gt;=CRONOGRAMA!$F87-6,K$10&lt;=CRONOGRAMA!$G87),$C86/MAX(1,ROUNDUP((CRONOGRAMA!$G87-CRONOGRAMA!$F87+1)/7,0)),0))</f>
        <v/>
      </c>
      <c r="L86" s="306">
        <f>IF(OR(CRONOGRAMA!$F87="",CRONOGRAMA!$G87=""),0,IF(AND(L$10&gt;=CRONOGRAMA!$F87-6,L$10&lt;=CRONOGRAMA!$G87),$C86/MAX(1,ROUNDUP((CRONOGRAMA!$G87-CRONOGRAMA!$F87+1)/7,0)),0))</f>
        <v/>
      </c>
      <c r="M86" s="306">
        <f>IF(OR(CRONOGRAMA!$F87="",CRONOGRAMA!$G87=""),0,IF(AND(M$10&gt;=CRONOGRAMA!$F87-6,M$10&lt;=CRONOGRAMA!$G87),$C86/MAX(1,ROUNDUP((CRONOGRAMA!$G87-CRONOGRAMA!$F87+1)/7,0)),0))</f>
        <v/>
      </c>
      <c r="N86" s="306">
        <f>IF(OR(CRONOGRAMA!$F87="",CRONOGRAMA!$G87=""),0,IF(AND(N$10&gt;=CRONOGRAMA!$F87-6,N$10&lt;=CRONOGRAMA!$G87),$C86/MAX(1,ROUNDUP((CRONOGRAMA!$G87-CRONOGRAMA!$F87+1)/7,0)),0))</f>
        <v/>
      </c>
      <c r="O86" s="306">
        <f>IF(OR(CRONOGRAMA!$F87="",CRONOGRAMA!$G87=""),0,IF(AND(O$10&gt;=CRONOGRAMA!$F87-6,O$10&lt;=CRONOGRAMA!$G87),$C86/MAX(1,ROUNDUP((CRONOGRAMA!$G87-CRONOGRAMA!$F87+1)/7,0)),0))</f>
        <v/>
      </c>
      <c r="P86" s="306">
        <f>IF(OR(CRONOGRAMA!$F87="",CRONOGRAMA!$G87=""),0,IF(AND(P$10&gt;=CRONOGRAMA!$F87-6,P$10&lt;=CRONOGRAMA!$G87),$C86/MAX(1,ROUNDUP((CRONOGRAMA!$G87-CRONOGRAMA!$F87+1)/7,0)),0))</f>
        <v/>
      </c>
      <c r="Q86" s="306">
        <f>IF(OR(CRONOGRAMA!$F87="",CRONOGRAMA!$G87=""),0,IF(AND(Q$10&gt;=CRONOGRAMA!$F87-6,Q$10&lt;=CRONOGRAMA!$G87),$C86/MAX(1,ROUNDUP((CRONOGRAMA!$G87-CRONOGRAMA!$F87+1)/7,0)),0))</f>
        <v/>
      </c>
      <c r="R86" s="306">
        <f>IF(OR(CRONOGRAMA!$F87="",CRONOGRAMA!$G87=""),0,IF(AND(R$10&gt;=CRONOGRAMA!$F87-6,R$10&lt;=CRONOGRAMA!$G87),$C86/MAX(1,ROUNDUP((CRONOGRAMA!$G87-CRONOGRAMA!$F87+1)/7,0)),0))</f>
        <v/>
      </c>
      <c r="S86" s="306">
        <f>IF(OR(CRONOGRAMA!$F87="",CRONOGRAMA!$G87=""),0,IF(AND(S$10&gt;=CRONOGRAMA!$F87-6,S$10&lt;=CRONOGRAMA!$G87),$C86/MAX(1,ROUNDUP((CRONOGRAMA!$G87-CRONOGRAMA!$F87+1)/7,0)),0))</f>
        <v/>
      </c>
      <c r="T86" s="306">
        <f>IF(OR(CRONOGRAMA!$F87="",CRONOGRAMA!$G87=""),0,IF(AND(T$10&gt;=CRONOGRAMA!$F87-6,T$10&lt;=CRONOGRAMA!$G87),$C86/MAX(1,ROUNDUP((CRONOGRAMA!$G87-CRONOGRAMA!$F87+1)/7,0)),0))</f>
        <v/>
      </c>
      <c r="U86" s="306">
        <f>IF(OR(CRONOGRAMA!$F87="",CRONOGRAMA!$G87=""),0,IF(AND(U$10&gt;=CRONOGRAMA!$F87-6,U$10&lt;=CRONOGRAMA!$G87),$C86/MAX(1,ROUNDUP((CRONOGRAMA!$G87-CRONOGRAMA!$F87+1)/7,0)),0))</f>
        <v/>
      </c>
      <c r="V86" s="306">
        <f>IF(OR(CRONOGRAMA!$F87="",CRONOGRAMA!$G87=""),0,IF(AND(V$10&gt;=CRONOGRAMA!$F87-6,V$10&lt;=CRONOGRAMA!$G87),$C86/MAX(1,ROUNDUP((CRONOGRAMA!$G87-CRONOGRAMA!$F87+1)/7,0)),0))</f>
        <v/>
      </c>
      <c r="W86" s="306">
        <f>IF(OR(CRONOGRAMA!$F87="",CRONOGRAMA!$G87=""),0,IF(AND(W$10&gt;=CRONOGRAMA!$F87-6,W$10&lt;=CRONOGRAMA!$G87),$C86/MAX(1,ROUNDUP((CRONOGRAMA!$G87-CRONOGRAMA!$F87+1)/7,0)),0))</f>
        <v/>
      </c>
      <c r="X86" s="306">
        <f>IF(OR(CRONOGRAMA!$F87="",CRONOGRAMA!$G87=""),0,IF(AND(X$10&gt;=CRONOGRAMA!$F87-6,X$10&lt;=CRONOGRAMA!$G87),$C86/MAX(1,ROUNDUP((CRONOGRAMA!$G87-CRONOGRAMA!$F87+1)/7,0)),0))</f>
        <v/>
      </c>
      <c r="Y86" s="306">
        <f>IF(OR(CRONOGRAMA!$F87="",CRONOGRAMA!$G87=""),0,IF(AND(Y$10&gt;=CRONOGRAMA!$F87-6,Y$10&lt;=CRONOGRAMA!$G87),$C86/MAX(1,ROUNDUP((CRONOGRAMA!$G87-CRONOGRAMA!$F87+1)/7,0)),0))</f>
        <v/>
      </c>
      <c r="Z86" s="306">
        <f>IF(OR(CRONOGRAMA!$F87="",CRONOGRAMA!$G87=""),0,IF(AND(Z$10&gt;=CRONOGRAMA!$F87-6,Z$10&lt;=CRONOGRAMA!$G87),$C86/MAX(1,ROUNDUP((CRONOGRAMA!$G87-CRONOGRAMA!$F87+1)/7,0)),0))</f>
        <v/>
      </c>
      <c r="AA86" s="306">
        <f>IF(OR(CRONOGRAMA!$F87="",CRONOGRAMA!$G87=""),0,IF(AND(AA$10&gt;=CRONOGRAMA!$F87-6,AA$10&lt;=CRONOGRAMA!$G87),$C86/MAX(1,ROUNDUP((CRONOGRAMA!$G87-CRONOGRAMA!$F87+1)/7,0)),0))</f>
        <v/>
      </c>
      <c r="AB86" s="306">
        <f>IF(OR(CRONOGRAMA!$F87="",CRONOGRAMA!$G87=""),0,IF(AND(AB$10&gt;=CRONOGRAMA!$F87-6,AB$10&lt;=CRONOGRAMA!$G87),$C86/MAX(1,ROUNDUP((CRONOGRAMA!$G87-CRONOGRAMA!$F87+1)/7,0)),0))</f>
        <v/>
      </c>
      <c r="AC86" s="306">
        <f>IF(OR(CRONOGRAMA!$F87="",CRONOGRAMA!$G87=""),0,IF(AND(AC$10&gt;=CRONOGRAMA!$F87-6,AC$10&lt;=CRONOGRAMA!$G87),$C86/MAX(1,ROUNDUP((CRONOGRAMA!$G87-CRONOGRAMA!$F87+1)/7,0)),0))</f>
        <v/>
      </c>
      <c r="AD86" s="306">
        <f>IF(OR(CRONOGRAMA!$F87="",CRONOGRAMA!$G87=""),0,IF(AND(AD$10&gt;=CRONOGRAMA!$F87-6,AD$10&lt;=CRONOGRAMA!$G87),$C86/MAX(1,ROUNDUP((CRONOGRAMA!$G87-CRONOGRAMA!$F87+1)/7,0)),0))</f>
        <v/>
      </c>
      <c r="AE86" s="218" t="n"/>
      <c r="AF86" s="218" t="n"/>
      <c r="AG86" s="218" t="n"/>
      <c r="AH86" s="218" t="n"/>
    </row>
    <row r="87" ht="15.75" customHeight="1" s="371">
      <c r="A87" s="169">
        <f>CRONOGRAMA!A88</f>
        <v/>
      </c>
      <c r="B87" s="66">
        <f>CRONOGRAMA!D88</f>
        <v/>
      </c>
      <c r="C87" s="44">
        <f>CRONOGRAMA!E88</f>
        <v/>
      </c>
      <c r="D87" s="306">
        <f>IF(OR(CRONOGRAMA!$F88="",CRONOGRAMA!$G88=""),0,IF(AND(D$10&gt;=CRONOGRAMA!$F88-6,D$10&lt;=CRONOGRAMA!$G88),$C87/MAX(1,ROUNDUP((CRONOGRAMA!$G88-CRONOGRAMA!$F88+1)/7,0)),0))</f>
        <v/>
      </c>
      <c r="E87" s="306">
        <f>IF(OR(CRONOGRAMA!$F88="",CRONOGRAMA!$G88=""),0,IF(AND(E$10&gt;=CRONOGRAMA!$F88-6,E$10&lt;=CRONOGRAMA!$G88),$C87/MAX(1,ROUNDUP((CRONOGRAMA!$G88-CRONOGRAMA!$F88+1)/7,0)),0))</f>
        <v/>
      </c>
      <c r="F87" s="306">
        <f>IF(OR(CRONOGRAMA!$F88="",CRONOGRAMA!$G88=""),0,IF(AND(F$10&gt;=CRONOGRAMA!$F88-6,F$10&lt;=CRONOGRAMA!$G88),$C87/MAX(1,ROUNDUP((CRONOGRAMA!$G88-CRONOGRAMA!$F88+1)/7,0)),0))</f>
        <v/>
      </c>
      <c r="G87" s="306">
        <f>IF(OR(CRONOGRAMA!$F88="",CRONOGRAMA!$G88=""),0,IF(AND(G$10&gt;=CRONOGRAMA!$F88-6,G$10&lt;=CRONOGRAMA!$G88),$C87/MAX(1,ROUNDUP((CRONOGRAMA!$G88-CRONOGRAMA!$F88+1)/7,0)),0))</f>
        <v/>
      </c>
      <c r="H87" s="306">
        <f>IF(OR(CRONOGRAMA!$F88="",CRONOGRAMA!$G88=""),0,IF(AND(H$10&gt;=CRONOGRAMA!$F88-6,H$10&lt;=CRONOGRAMA!$G88),$C87/MAX(1,ROUNDUP((CRONOGRAMA!$G88-CRONOGRAMA!$F88+1)/7,0)),0))</f>
        <v/>
      </c>
      <c r="I87" s="306">
        <f>IF(OR(CRONOGRAMA!$F88="",CRONOGRAMA!$G88=""),0,IF(AND(I$10&gt;=CRONOGRAMA!$F88-6,I$10&lt;=CRONOGRAMA!$G88),$C87/MAX(1,ROUNDUP((CRONOGRAMA!$G88-CRONOGRAMA!$F88+1)/7,0)),0))</f>
        <v/>
      </c>
      <c r="J87" s="306">
        <f>IF(OR(CRONOGRAMA!$F88="",CRONOGRAMA!$G88=""),0,IF(AND(J$10&gt;=CRONOGRAMA!$F88-6,J$10&lt;=CRONOGRAMA!$G88),$C87/MAX(1,ROUNDUP((CRONOGRAMA!$G88-CRONOGRAMA!$F88+1)/7,0)),0))</f>
        <v/>
      </c>
      <c r="K87" s="306">
        <f>IF(OR(CRONOGRAMA!$F88="",CRONOGRAMA!$G88=""),0,IF(AND(K$10&gt;=CRONOGRAMA!$F88-6,K$10&lt;=CRONOGRAMA!$G88),$C87/MAX(1,ROUNDUP((CRONOGRAMA!$G88-CRONOGRAMA!$F88+1)/7,0)),0))</f>
        <v/>
      </c>
      <c r="L87" s="306">
        <f>IF(OR(CRONOGRAMA!$F88="",CRONOGRAMA!$G88=""),0,IF(AND(L$10&gt;=CRONOGRAMA!$F88-6,L$10&lt;=CRONOGRAMA!$G88),$C87/MAX(1,ROUNDUP((CRONOGRAMA!$G88-CRONOGRAMA!$F88+1)/7,0)),0))</f>
        <v/>
      </c>
      <c r="M87" s="306">
        <f>IF(OR(CRONOGRAMA!$F88="",CRONOGRAMA!$G88=""),0,IF(AND(M$10&gt;=CRONOGRAMA!$F88-6,M$10&lt;=CRONOGRAMA!$G88),$C87/MAX(1,ROUNDUP((CRONOGRAMA!$G88-CRONOGRAMA!$F88+1)/7,0)),0))</f>
        <v/>
      </c>
      <c r="N87" s="306">
        <f>IF(OR(CRONOGRAMA!$F88="",CRONOGRAMA!$G88=""),0,IF(AND(N$10&gt;=CRONOGRAMA!$F88-6,N$10&lt;=CRONOGRAMA!$G88),$C87/MAX(1,ROUNDUP((CRONOGRAMA!$G88-CRONOGRAMA!$F88+1)/7,0)),0))</f>
        <v/>
      </c>
      <c r="O87" s="306">
        <f>IF(OR(CRONOGRAMA!$F88="",CRONOGRAMA!$G88=""),0,IF(AND(O$10&gt;=CRONOGRAMA!$F88-6,O$10&lt;=CRONOGRAMA!$G88),$C87/MAX(1,ROUNDUP((CRONOGRAMA!$G88-CRONOGRAMA!$F88+1)/7,0)),0))</f>
        <v/>
      </c>
      <c r="P87" s="306">
        <f>IF(OR(CRONOGRAMA!$F88="",CRONOGRAMA!$G88=""),0,IF(AND(P$10&gt;=CRONOGRAMA!$F88-6,P$10&lt;=CRONOGRAMA!$G88),$C87/MAX(1,ROUNDUP((CRONOGRAMA!$G88-CRONOGRAMA!$F88+1)/7,0)),0))</f>
        <v/>
      </c>
      <c r="Q87" s="306">
        <f>IF(OR(CRONOGRAMA!$F88="",CRONOGRAMA!$G88=""),0,IF(AND(Q$10&gt;=CRONOGRAMA!$F88-6,Q$10&lt;=CRONOGRAMA!$G88),$C87/MAX(1,ROUNDUP((CRONOGRAMA!$G88-CRONOGRAMA!$F88+1)/7,0)),0))</f>
        <v/>
      </c>
      <c r="R87" s="306">
        <f>IF(OR(CRONOGRAMA!$F88="",CRONOGRAMA!$G88=""),0,IF(AND(R$10&gt;=CRONOGRAMA!$F88-6,R$10&lt;=CRONOGRAMA!$G88),$C87/MAX(1,ROUNDUP((CRONOGRAMA!$G88-CRONOGRAMA!$F88+1)/7,0)),0))</f>
        <v/>
      </c>
      <c r="S87" s="306">
        <f>IF(OR(CRONOGRAMA!$F88="",CRONOGRAMA!$G88=""),0,IF(AND(S$10&gt;=CRONOGRAMA!$F88-6,S$10&lt;=CRONOGRAMA!$G88),$C87/MAX(1,ROUNDUP((CRONOGRAMA!$G88-CRONOGRAMA!$F88+1)/7,0)),0))</f>
        <v/>
      </c>
      <c r="T87" s="306">
        <f>IF(OR(CRONOGRAMA!$F88="",CRONOGRAMA!$G88=""),0,IF(AND(T$10&gt;=CRONOGRAMA!$F88-6,T$10&lt;=CRONOGRAMA!$G88),$C87/MAX(1,ROUNDUP((CRONOGRAMA!$G88-CRONOGRAMA!$F88+1)/7,0)),0))</f>
        <v/>
      </c>
      <c r="U87" s="306">
        <f>IF(OR(CRONOGRAMA!$F88="",CRONOGRAMA!$G88=""),0,IF(AND(U$10&gt;=CRONOGRAMA!$F88-6,U$10&lt;=CRONOGRAMA!$G88),$C87/MAX(1,ROUNDUP((CRONOGRAMA!$G88-CRONOGRAMA!$F88+1)/7,0)),0))</f>
        <v/>
      </c>
      <c r="V87" s="306">
        <f>IF(OR(CRONOGRAMA!$F88="",CRONOGRAMA!$G88=""),0,IF(AND(V$10&gt;=CRONOGRAMA!$F88-6,V$10&lt;=CRONOGRAMA!$G88),$C87/MAX(1,ROUNDUP((CRONOGRAMA!$G88-CRONOGRAMA!$F88+1)/7,0)),0))</f>
        <v/>
      </c>
      <c r="W87" s="306">
        <f>IF(OR(CRONOGRAMA!$F88="",CRONOGRAMA!$G88=""),0,IF(AND(W$10&gt;=CRONOGRAMA!$F88-6,W$10&lt;=CRONOGRAMA!$G88),$C87/MAX(1,ROUNDUP((CRONOGRAMA!$G88-CRONOGRAMA!$F88+1)/7,0)),0))</f>
        <v/>
      </c>
      <c r="X87" s="306">
        <f>IF(OR(CRONOGRAMA!$F88="",CRONOGRAMA!$G88=""),0,IF(AND(X$10&gt;=CRONOGRAMA!$F88-6,X$10&lt;=CRONOGRAMA!$G88),$C87/MAX(1,ROUNDUP((CRONOGRAMA!$G88-CRONOGRAMA!$F88+1)/7,0)),0))</f>
        <v/>
      </c>
      <c r="Y87" s="306">
        <f>IF(OR(CRONOGRAMA!$F88="",CRONOGRAMA!$G88=""),0,IF(AND(Y$10&gt;=CRONOGRAMA!$F88-6,Y$10&lt;=CRONOGRAMA!$G88),$C87/MAX(1,ROUNDUP((CRONOGRAMA!$G88-CRONOGRAMA!$F88+1)/7,0)),0))</f>
        <v/>
      </c>
      <c r="Z87" s="306">
        <f>IF(OR(CRONOGRAMA!$F88="",CRONOGRAMA!$G88=""),0,IF(AND(Z$10&gt;=CRONOGRAMA!$F88-6,Z$10&lt;=CRONOGRAMA!$G88),$C87/MAX(1,ROUNDUP((CRONOGRAMA!$G88-CRONOGRAMA!$F88+1)/7,0)),0))</f>
        <v/>
      </c>
      <c r="AA87" s="306">
        <f>IF(OR(CRONOGRAMA!$F88="",CRONOGRAMA!$G88=""),0,IF(AND(AA$10&gt;=CRONOGRAMA!$F88-6,AA$10&lt;=CRONOGRAMA!$G88),$C87/MAX(1,ROUNDUP((CRONOGRAMA!$G88-CRONOGRAMA!$F88+1)/7,0)),0))</f>
        <v/>
      </c>
      <c r="AB87" s="306">
        <f>IF(OR(CRONOGRAMA!$F88="",CRONOGRAMA!$G88=""),0,IF(AND(AB$10&gt;=CRONOGRAMA!$F88-6,AB$10&lt;=CRONOGRAMA!$G88),$C87/MAX(1,ROUNDUP((CRONOGRAMA!$G88-CRONOGRAMA!$F88+1)/7,0)),0))</f>
        <v/>
      </c>
      <c r="AC87" s="306">
        <f>IF(OR(CRONOGRAMA!$F88="",CRONOGRAMA!$G88=""),0,IF(AND(AC$10&gt;=CRONOGRAMA!$F88-6,AC$10&lt;=CRONOGRAMA!$G88),$C87/MAX(1,ROUNDUP((CRONOGRAMA!$G88-CRONOGRAMA!$F88+1)/7,0)),0))</f>
        <v/>
      </c>
      <c r="AD87" s="306">
        <f>IF(OR(CRONOGRAMA!$F88="",CRONOGRAMA!$G88=""),0,IF(AND(AD$10&gt;=CRONOGRAMA!$F88-6,AD$10&lt;=CRONOGRAMA!$G88),$C87/MAX(1,ROUNDUP((CRONOGRAMA!$G88-CRONOGRAMA!$F88+1)/7,0)),0))</f>
        <v/>
      </c>
      <c r="AE87" s="218" t="n"/>
      <c r="AF87" s="218" t="n"/>
      <c r="AG87" s="218" t="n"/>
      <c r="AH87" s="218" t="n"/>
    </row>
    <row r="88" ht="15.75" customHeight="1" s="371">
      <c r="A88" s="169">
        <f>CRONOGRAMA!A89</f>
        <v/>
      </c>
      <c r="B88" s="66">
        <f>CRONOGRAMA!D89</f>
        <v/>
      </c>
      <c r="C88" s="44">
        <f>CRONOGRAMA!E89</f>
        <v/>
      </c>
      <c r="D88" s="306">
        <f>IF(OR(CRONOGRAMA!$F89="",CRONOGRAMA!$G89=""),0,IF(AND(D$10&gt;=CRONOGRAMA!$F89-6,D$10&lt;=CRONOGRAMA!$G89),$C88/MAX(1,ROUNDUP((CRONOGRAMA!$G89-CRONOGRAMA!$F89+1)/7,0)),0))</f>
        <v/>
      </c>
      <c r="E88" s="306">
        <f>IF(OR(CRONOGRAMA!$F89="",CRONOGRAMA!$G89=""),0,IF(AND(E$10&gt;=CRONOGRAMA!$F89-6,E$10&lt;=CRONOGRAMA!$G89),$C88/MAX(1,ROUNDUP((CRONOGRAMA!$G89-CRONOGRAMA!$F89+1)/7,0)),0))</f>
        <v/>
      </c>
      <c r="F88" s="306">
        <f>IF(OR(CRONOGRAMA!$F89="",CRONOGRAMA!$G89=""),0,IF(AND(F$10&gt;=CRONOGRAMA!$F89-6,F$10&lt;=CRONOGRAMA!$G89),$C88/MAX(1,ROUNDUP((CRONOGRAMA!$G89-CRONOGRAMA!$F89+1)/7,0)),0))</f>
        <v/>
      </c>
      <c r="G88" s="306">
        <f>IF(OR(CRONOGRAMA!$F89="",CRONOGRAMA!$G89=""),0,IF(AND(G$10&gt;=CRONOGRAMA!$F89-6,G$10&lt;=CRONOGRAMA!$G89),$C88/MAX(1,ROUNDUP((CRONOGRAMA!$G89-CRONOGRAMA!$F89+1)/7,0)),0))</f>
        <v/>
      </c>
      <c r="H88" s="306">
        <f>IF(OR(CRONOGRAMA!$F89="",CRONOGRAMA!$G89=""),0,IF(AND(H$10&gt;=CRONOGRAMA!$F89-6,H$10&lt;=CRONOGRAMA!$G89),$C88/MAX(1,ROUNDUP((CRONOGRAMA!$G89-CRONOGRAMA!$F89+1)/7,0)),0))</f>
        <v/>
      </c>
      <c r="I88" s="306">
        <f>IF(OR(CRONOGRAMA!$F89="",CRONOGRAMA!$G89=""),0,IF(AND(I$10&gt;=CRONOGRAMA!$F89-6,I$10&lt;=CRONOGRAMA!$G89),$C88/MAX(1,ROUNDUP((CRONOGRAMA!$G89-CRONOGRAMA!$F89+1)/7,0)),0))</f>
        <v/>
      </c>
      <c r="J88" s="306">
        <f>IF(OR(CRONOGRAMA!$F89="",CRONOGRAMA!$G89=""),0,IF(AND(J$10&gt;=CRONOGRAMA!$F89-6,J$10&lt;=CRONOGRAMA!$G89),$C88/MAX(1,ROUNDUP((CRONOGRAMA!$G89-CRONOGRAMA!$F89+1)/7,0)),0))</f>
        <v/>
      </c>
      <c r="K88" s="306">
        <f>IF(OR(CRONOGRAMA!$F89="",CRONOGRAMA!$G89=""),0,IF(AND(K$10&gt;=CRONOGRAMA!$F89-6,K$10&lt;=CRONOGRAMA!$G89),$C88/MAX(1,ROUNDUP((CRONOGRAMA!$G89-CRONOGRAMA!$F89+1)/7,0)),0))</f>
        <v/>
      </c>
      <c r="L88" s="306">
        <f>IF(OR(CRONOGRAMA!$F89="",CRONOGRAMA!$G89=""),0,IF(AND(L$10&gt;=CRONOGRAMA!$F89-6,L$10&lt;=CRONOGRAMA!$G89),$C88/MAX(1,ROUNDUP((CRONOGRAMA!$G89-CRONOGRAMA!$F89+1)/7,0)),0))</f>
        <v/>
      </c>
      <c r="M88" s="306">
        <f>IF(OR(CRONOGRAMA!$F89="",CRONOGRAMA!$G89=""),0,IF(AND(M$10&gt;=CRONOGRAMA!$F89-6,M$10&lt;=CRONOGRAMA!$G89),$C88/MAX(1,ROUNDUP((CRONOGRAMA!$G89-CRONOGRAMA!$F89+1)/7,0)),0))</f>
        <v/>
      </c>
      <c r="N88" s="306">
        <f>IF(OR(CRONOGRAMA!$F89="",CRONOGRAMA!$G89=""),0,IF(AND(N$10&gt;=CRONOGRAMA!$F89-6,N$10&lt;=CRONOGRAMA!$G89),$C88/MAX(1,ROUNDUP((CRONOGRAMA!$G89-CRONOGRAMA!$F89+1)/7,0)),0))</f>
        <v/>
      </c>
      <c r="O88" s="306">
        <f>IF(OR(CRONOGRAMA!$F89="",CRONOGRAMA!$G89=""),0,IF(AND(O$10&gt;=CRONOGRAMA!$F89-6,O$10&lt;=CRONOGRAMA!$G89),$C88/MAX(1,ROUNDUP((CRONOGRAMA!$G89-CRONOGRAMA!$F89+1)/7,0)),0))</f>
        <v/>
      </c>
      <c r="P88" s="306">
        <f>IF(OR(CRONOGRAMA!$F89="",CRONOGRAMA!$G89=""),0,IF(AND(P$10&gt;=CRONOGRAMA!$F89-6,P$10&lt;=CRONOGRAMA!$G89),$C88/MAX(1,ROUNDUP((CRONOGRAMA!$G89-CRONOGRAMA!$F89+1)/7,0)),0))</f>
        <v/>
      </c>
      <c r="Q88" s="306">
        <f>IF(OR(CRONOGRAMA!$F89="",CRONOGRAMA!$G89=""),0,IF(AND(Q$10&gt;=CRONOGRAMA!$F89-6,Q$10&lt;=CRONOGRAMA!$G89),$C88/MAX(1,ROUNDUP((CRONOGRAMA!$G89-CRONOGRAMA!$F89+1)/7,0)),0))</f>
        <v/>
      </c>
      <c r="R88" s="306">
        <f>IF(OR(CRONOGRAMA!$F89="",CRONOGRAMA!$G89=""),0,IF(AND(R$10&gt;=CRONOGRAMA!$F89-6,R$10&lt;=CRONOGRAMA!$G89),$C88/MAX(1,ROUNDUP((CRONOGRAMA!$G89-CRONOGRAMA!$F89+1)/7,0)),0))</f>
        <v/>
      </c>
      <c r="S88" s="306">
        <f>IF(OR(CRONOGRAMA!$F89="",CRONOGRAMA!$G89=""),0,IF(AND(S$10&gt;=CRONOGRAMA!$F89-6,S$10&lt;=CRONOGRAMA!$G89),$C88/MAX(1,ROUNDUP((CRONOGRAMA!$G89-CRONOGRAMA!$F89+1)/7,0)),0))</f>
        <v/>
      </c>
      <c r="T88" s="306">
        <f>IF(OR(CRONOGRAMA!$F89="",CRONOGRAMA!$G89=""),0,IF(AND(T$10&gt;=CRONOGRAMA!$F89-6,T$10&lt;=CRONOGRAMA!$G89),$C88/MAX(1,ROUNDUP((CRONOGRAMA!$G89-CRONOGRAMA!$F89+1)/7,0)),0))</f>
        <v/>
      </c>
      <c r="U88" s="306">
        <f>IF(OR(CRONOGRAMA!$F89="",CRONOGRAMA!$G89=""),0,IF(AND(U$10&gt;=CRONOGRAMA!$F89-6,U$10&lt;=CRONOGRAMA!$G89),$C88/MAX(1,ROUNDUP((CRONOGRAMA!$G89-CRONOGRAMA!$F89+1)/7,0)),0))</f>
        <v/>
      </c>
      <c r="V88" s="306">
        <f>IF(OR(CRONOGRAMA!$F89="",CRONOGRAMA!$G89=""),0,IF(AND(V$10&gt;=CRONOGRAMA!$F89-6,V$10&lt;=CRONOGRAMA!$G89),$C88/MAX(1,ROUNDUP((CRONOGRAMA!$G89-CRONOGRAMA!$F89+1)/7,0)),0))</f>
        <v/>
      </c>
      <c r="W88" s="306">
        <f>IF(OR(CRONOGRAMA!$F89="",CRONOGRAMA!$G89=""),0,IF(AND(W$10&gt;=CRONOGRAMA!$F89-6,W$10&lt;=CRONOGRAMA!$G89),$C88/MAX(1,ROUNDUP((CRONOGRAMA!$G89-CRONOGRAMA!$F89+1)/7,0)),0))</f>
        <v/>
      </c>
      <c r="X88" s="306">
        <f>IF(OR(CRONOGRAMA!$F89="",CRONOGRAMA!$G89=""),0,IF(AND(X$10&gt;=CRONOGRAMA!$F89-6,X$10&lt;=CRONOGRAMA!$G89),$C88/MAX(1,ROUNDUP((CRONOGRAMA!$G89-CRONOGRAMA!$F89+1)/7,0)),0))</f>
        <v/>
      </c>
      <c r="Y88" s="306">
        <f>IF(OR(CRONOGRAMA!$F89="",CRONOGRAMA!$G89=""),0,IF(AND(Y$10&gt;=CRONOGRAMA!$F89-6,Y$10&lt;=CRONOGRAMA!$G89),$C88/MAX(1,ROUNDUP((CRONOGRAMA!$G89-CRONOGRAMA!$F89+1)/7,0)),0))</f>
        <v/>
      </c>
      <c r="Z88" s="306">
        <f>IF(OR(CRONOGRAMA!$F89="",CRONOGRAMA!$G89=""),0,IF(AND(Z$10&gt;=CRONOGRAMA!$F89-6,Z$10&lt;=CRONOGRAMA!$G89),$C88/MAX(1,ROUNDUP((CRONOGRAMA!$G89-CRONOGRAMA!$F89+1)/7,0)),0))</f>
        <v/>
      </c>
      <c r="AA88" s="306">
        <f>IF(OR(CRONOGRAMA!$F89="",CRONOGRAMA!$G89=""),0,IF(AND(AA$10&gt;=CRONOGRAMA!$F89-6,AA$10&lt;=CRONOGRAMA!$G89),$C88/MAX(1,ROUNDUP((CRONOGRAMA!$G89-CRONOGRAMA!$F89+1)/7,0)),0))</f>
        <v/>
      </c>
      <c r="AB88" s="306">
        <f>IF(OR(CRONOGRAMA!$F89="",CRONOGRAMA!$G89=""),0,IF(AND(AB$10&gt;=CRONOGRAMA!$F89-6,AB$10&lt;=CRONOGRAMA!$G89),$C88/MAX(1,ROUNDUP((CRONOGRAMA!$G89-CRONOGRAMA!$F89+1)/7,0)),0))</f>
        <v/>
      </c>
      <c r="AC88" s="306">
        <f>IF(OR(CRONOGRAMA!$F89="",CRONOGRAMA!$G89=""),0,IF(AND(AC$10&gt;=CRONOGRAMA!$F89-6,AC$10&lt;=CRONOGRAMA!$G89),$C88/MAX(1,ROUNDUP((CRONOGRAMA!$G89-CRONOGRAMA!$F89+1)/7,0)),0))</f>
        <v/>
      </c>
      <c r="AD88" s="306">
        <f>IF(OR(CRONOGRAMA!$F89="",CRONOGRAMA!$G89=""),0,IF(AND(AD$10&gt;=CRONOGRAMA!$F89-6,AD$10&lt;=CRONOGRAMA!$G89),$C88/MAX(1,ROUNDUP((CRONOGRAMA!$G89-CRONOGRAMA!$F89+1)/7,0)),0))</f>
        <v/>
      </c>
      <c r="AE88" s="218" t="n"/>
      <c r="AF88" s="218" t="n"/>
      <c r="AG88" s="218" t="n"/>
      <c r="AH88" s="218" t="n"/>
    </row>
    <row r="89" ht="15.75" customHeight="1" s="371">
      <c r="A89" s="169">
        <f>CRONOGRAMA!A90</f>
        <v/>
      </c>
      <c r="B89" s="66">
        <f>CRONOGRAMA!D90</f>
        <v/>
      </c>
      <c r="C89" s="44">
        <f>CRONOGRAMA!E90</f>
        <v/>
      </c>
      <c r="D89" s="306">
        <f>IF(OR(CRONOGRAMA!$F90="",CRONOGRAMA!$G90=""),0,IF(AND(D$10&gt;=CRONOGRAMA!$F90-6,D$10&lt;=CRONOGRAMA!$G90),$C89/MAX(1,ROUNDUP((CRONOGRAMA!$G90-CRONOGRAMA!$F90+1)/7,0)),0))</f>
        <v/>
      </c>
      <c r="E89" s="306">
        <f>IF(OR(CRONOGRAMA!$F90="",CRONOGRAMA!$G90=""),0,IF(AND(E$10&gt;=CRONOGRAMA!$F90-6,E$10&lt;=CRONOGRAMA!$G90),$C89/MAX(1,ROUNDUP((CRONOGRAMA!$G90-CRONOGRAMA!$F90+1)/7,0)),0))</f>
        <v/>
      </c>
      <c r="F89" s="306">
        <f>IF(OR(CRONOGRAMA!$F90="",CRONOGRAMA!$G90=""),0,IF(AND(F$10&gt;=CRONOGRAMA!$F90-6,F$10&lt;=CRONOGRAMA!$G90),$C89/MAX(1,ROUNDUP((CRONOGRAMA!$G90-CRONOGRAMA!$F90+1)/7,0)),0))</f>
        <v/>
      </c>
      <c r="G89" s="306">
        <f>IF(OR(CRONOGRAMA!$F90="",CRONOGRAMA!$G90=""),0,IF(AND(G$10&gt;=CRONOGRAMA!$F90-6,G$10&lt;=CRONOGRAMA!$G90),$C89/MAX(1,ROUNDUP((CRONOGRAMA!$G90-CRONOGRAMA!$F90+1)/7,0)),0))</f>
        <v/>
      </c>
      <c r="H89" s="306">
        <f>IF(OR(CRONOGRAMA!$F90="",CRONOGRAMA!$G90=""),0,IF(AND(H$10&gt;=CRONOGRAMA!$F90-6,H$10&lt;=CRONOGRAMA!$G90),$C89/MAX(1,ROUNDUP((CRONOGRAMA!$G90-CRONOGRAMA!$F90+1)/7,0)),0))</f>
        <v/>
      </c>
      <c r="I89" s="306">
        <f>IF(OR(CRONOGRAMA!$F90="",CRONOGRAMA!$G90=""),0,IF(AND(I$10&gt;=CRONOGRAMA!$F90-6,I$10&lt;=CRONOGRAMA!$G90),$C89/MAX(1,ROUNDUP((CRONOGRAMA!$G90-CRONOGRAMA!$F90+1)/7,0)),0))</f>
        <v/>
      </c>
      <c r="J89" s="306">
        <f>IF(OR(CRONOGRAMA!$F90="",CRONOGRAMA!$G90=""),0,IF(AND(J$10&gt;=CRONOGRAMA!$F90-6,J$10&lt;=CRONOGRAMA!$G90),$C89/MAX(1,ROUNDUP((CRONOGRAMA!$G90-CRONOGRAMA!$F90+1)/7,0)),0))</f>
        <v/>
      </c>
      <c r="K89" s="306">
        <f>IF(OR(CRONOGRAMA!$F90="",CRONOGRAMA!$G90=""),0,IF(AND(K$10&gt;=CRONOGRAMA!$F90-6,K$10&lt;=CRONOGRAMA!$G90),$C89/MAX(1,ROUNDUP((CRONOGRAMA!$G90-CRONOGRAMA!$F90+1)/7,0)),0))</f>
        <v/>
      </c>
      <c r="L89" s="306">
        <f>IF(OR(CRONOGRAMA!$F90="",CRONOGRAMA!$G90=""),0,IF(AND(L$10&gt;=CRONOGRAMA!$F90-6,L$10&lt;=CRONOGRAMA!$G90),$C89/MAX(1,ROUNDUP((CRONOGRAMA!$G90-CRONOGRAMA!$F90+1)/7,0)),0))</f>
        <v/>
      </c>
      <c r="M89" s="306">
        <f>IF(OR(CRONOGRAMA!$F90="",CRONOGRAMA!$G90=""),0,IF(AND(M$10&gt;=CRONOGRAMA!$F90-6,M$10&lt;=CRONOGRAMA!$G90),$C89/MAX(1,ROUNDUP((CRONOGRAMA!$G90-CRONOGRAMA!$F90+1)/7,0)),0))</f>
        <v/>
      </c>
      <c r="N89" s="306">
        <f>IF(OR(CRONOGRAMA!$F90="",CRONOGRAMA!$G90=""),0,IF(AND(N$10&gt;=CRONOGRAMA!$F90-6,N$10&lt;=CRONOGRAMA!$G90),$C89/MAX(1,ROUNDUP((CRONOGRAMA!$G90-CRONOGRAMA!$F90+1)/7,0)),0))</f>
        <v/>
      </c>
      <c r="O89" s="306">
        <f>IF(OR(CRONOGRAMA!$F90="",CRONOGRAMA!$G90=""),0,IF(AND(O$10&gt;=CRONOGRAMA!$F90-6,O$10&lt;=CRONOGRAMA!$G90),$C89/MAX(1,ROUNDUP((CRONOGRAMA!$G90-CRONOGRAMA!$F90+1)/7,0)),0))</f>
        <v/>
      </c>
      <c r="P89" s="306">
        <f>IF(OR(CRONOGRAMA!$F90="",CRONOGRAMA!$G90=""),0,IF(AND(P$10&gt;=CRONOGRAMA!$F90-6,P$10&lt;=CRONOGRAMA!$G90),$C89/MAX(1,ROUNDUP((CRONOGRAMA!$G90-CRONOGRAMA!$F90+1)/7,0)),0))</f>
        <v/>
      </c>
      <c r="Q89" s="306">
        <f>IF(OR(CRONOGRAMA!$F90="",CRONOGRAMA!$G90=""),0,IF(AND(Q$10&gt;=CRONOGRAMA!$F90-6,Q$10&lt;=CRONOGRAMA!$G90),$C89/MAX(1,ROUNDUP((CRONOGRAMA!$G90-CRONOGRAMA!$F90+1)/7,0)),0))</f>
        <v/>
      </c>
      <c r="R89" s="306">
        <f>IF(OR(CRONOGRAMA!$F90="",CRONOGRAMA!$G90=""),0,IF(AND(R$10&gt;=CRONOGRAMA!$F90-6,R$10&lt;=CRONOGRAMA!$G90),$C89/MAX(1,ROUNDUP((CRONOGRAMA!$G90-CRONOGRAMA!$F90+1)/7,0)),0))</f>
        <v/>
      </c>
      <c r="S89" s="306">
        <f>IF(OR(CRONOGRAMA!$F90="",CRONOGRAMA!$G90=""),0,IF(AND(S$10&gt;=CRONOGRAMA!$F90-6,S$10&lt;=CRONOGRAMA!$G90),$C89/MAX(1,ROUNDUP((CRONOGRAMA!$G90-CRONOGRAMA!$F90+1)/7,0)),0))</f>
        <v/>
      </c>
      <c r="T89" s="306">
        <f>IF(OR(CRONOGRAMA!$F90="",CRONOGRAMA!$G90=""),0,IF(AND(T$10&gt;=CRONOGRAMA!$F90-6,T$10&lt;=CRONOGRAMA!$G90),$C89/MAX(1,ROUNDUP((CRONOGRAMA!$G90-CRONOGRAMA!$F90+1)/7,0)),0))</f>
        <v/>
      </c>
      <c r="U89" s="306">
        <f>IF(OR(CRONOGRAMA!$F90="",CRONOGRAMA!$G90=""),0,IF(AND(U$10&gt;=CRONOGRAMA!$F90-6,U$10&lt;=CRONOGRAMA!$G90),$C89/MAX(1,ROUNDUP((CRONOGRAMA!$G90-CRONOGRAMA!$F90+1)/7,0)),0))</f>
        <v/>
      </c>
      <c r="V89" s="306">
        <f>IF(OR(CRONOGRAMA!$F90="",CRONOGRAMA!$G90=""),0,IF(AND(V$10&gt;=CRONOGRAMA!$F90-6,V$10&lt;=CRONOGRAMA!$G90),$C89/MAX(1,ROUNDUP((CRONOGRAMA!$G90-CRONOGRAMA!$F90+1)/7,0)),0))</f>
        <v/>
      </c>
      <c r="W89" s="306">
        <f>IF(OR(CRONOGRAMA!$F90="",CRONOGRAMA!$G90=""),0,IF(AND(W$10&gt;=CRONOGRAMA!$F90-6,W$10&lt;=CRONOGRAMA!$G90),$C89/MAX(1,ROUNDUP((CRONOGRAMA!$G90-CRONOGRAMA!$F90+1)/7,0)),0))</f>
        <v/>
      </c>
      <c r="X89" s="306">
        <f>IF(OR(CRONOGRAMA!$F90="",CRONOGRAMA!$G90=""),0,IF(AND(X$10&gt;=CRONOGRAMA!$F90-6,X$10&lt;=CRONOGRAMA!$G90),$C89/MAX(1,ROUNDUP((CRONOGRAMA!$G90-CRONOGRAMA!$F90+1)/7,0)),0))</f>
        <v/>
      </c>
      <c r="Y89" s="306">
        <f>IF(OR(CRONOGRAMA!$F90="",CRONOGRAMA!$G90=""),0,IF(AND(Y$10&gt;=CRONOGRAMA!$F90-6,Y$10&lt;=CRONOGRAMA!$G90),$C89/MAX(1,ROUNDUP((CRONOGRAMA!$G90-CRONOGRAMA!$F90+1)/7,0)),0))</f>
        <v/>
      </c>
      <c r="Z89" s="306">
        <f>IF(OR(CRONOGRAMA!$F90="",CRONOGRAMA!$G90=""),0,IF(AND(Z$10&gt;=CRONOGRAMA!$F90-6,Z$10&lt;=CRONOGRAMA!$G90),$C89/MAX(1,ROUNDUP((CRONOGRAMA!$G90-CRONOGRAMA!$F90+1)/7,0)),0))</f>
        <v/>
      </c>
      <c r="AA89" s="306">
        <f>IF(OR(CRONOGRAMA!$F90="",CRONOGRAMA!$G90=""),0,IF(AND(AA$10&gt;=CRONOGRAMA!$F90-6,AA$10&lt;=CRONOGRAMA!$G90),$C89/MAX(1,ROUNDUP((CRONOGRAMA!$G90-CRONOGRAMA!$F90+1)/7,0)),0))</f>
        <v/>
      </c>
      <c r="AB89" s="306">
        <f>IF(OR(CRONOGRAMA!$F90="",CRONOGRAMA!$G90=""),0,IF(AND(AB$10&gt;=CRONOGRAMA!$F90-6,AB$10&lt;=CRONOGRAMA!$G90),$C89/MAX(1,ROUNDUP((CRONOGRAMA!$G90-CRONOGRAMA!$F90+1)/7,0)),0))</f>
        <v/>
      </c>
      <c r="AC89" s="306">
        <f>IF(OR(CRONOGRAMA!$F90="",CRONOGRAMA!$G90=""),0,IF(AND(AC$10&gt;=CRONOGRAMA!$F90-6,AC$10&lt;=CRONOGRAMA!$G90),$C89/MAX(1,ROUNDUP((CRONOGRAMA!$G90-CRONOGRAMA!$F90+1)/7,0)),0))</f>
        <v/>
      </c>
      <c r="AD89" s="306">
        <f>IF(OR(CRONOGRAMA!$F90="",CRONOGRAMA!$G90=""),0,IF(AND(AD$10&gt;=CRONOGRAMA!$F90-6,AD$10&lt;=CRONOGRAMA!$G90),$C89/MAX(1,ROUNDUP((CRONOGRAMA!$G90-CRONOGRAMA!$F90+1)/7,0)),0))</f>
        <v/>
      </c>
      <c r="AE89" s="218" t="n"/>
      <c r="AF89" s="218" t="n"/>
      <c r="AG89" s="218" t="n"/>
      <c r="AH89" s="218" t="n"/>
    </row>
    <row r="90" ht="15.75" customHeight="1" s="371">
      <c r="A90" s="169">
        <f>CRONOGRAMA!A91</f>
        <v/>
      </c>
      <c r="B90" s="66">
        <f>CRONOGRAMA!D91</f>
        <v/>
      </c>
      <c r="C90" s="44">
        <f>CRONOGRAMA!E91</f>
        <v/>
      </c>
      <c r="D90" s="306">
        <f>IF(OR(CRONOGRAMA!$F91="",CRONOGRAMA!$G91=""),0,IF(AND(D$10&gt;=CRONOGRAMA!$F91-6,D$10&lt;=CRONOGRAMA!$G91),$C90/MAX(1,ROUNDUP((CRONOGRAMA!$G91-CRONOGRAMA!$F91+1)/7,0)),0))</f>
        <v/>
      </c>
      <c r="E90" s="306">
        <f>IF(OR(CRONOGRAMA!$F91="",CRONOGRAMA!$G91=""),0,IF(AND(E$10&gt;=CRONOGRAMA!$F91-6,E$10&lt;=CRONOGRAMA!$G91),$C90/MAX(1,ROUNDUP((CRONOGRAMA!$G91-CRONOGRAMA!$F91+1)/7,0)),0))</f>
        <v/>
      </c>
      <c r="F90" s="306">
        <f>IF(OR(CRONOGRAMA!$F91="",CRONOGRAMA!$G91=""),0,IF(AND(F$10&gt;=CRONOGRAMA!$F91-6,F$10&lt;=CRONOGRAMA!$G91),$C90/MAX(1,ROUNDUP((CRONOGRAMA!$G91-CRONOGRAMA!$F91+1)/7,0)),0))</f>
        <v/>
      </c>
      <c r="G90" s="306">
        <f>IF(OR(CRONOGRAMA!$F91="",CRONOGRAMA!$G91=""),0,IF(AND(G$10&gt;=CRONOGRAMA!$F91-6,G$10&lt;=CRONOGRAMA!$G91),$C90/MAX(1,ROUNDUP((CRONOGRAMA!$G91-CRONOGRAMA!$F91+1)/7,0)),0))</f>
        <v/>
      </c>
      <c r="H90" s="306">
        <f>IF(OR(CRONOGRAMA!$F91="",CRONOGRAMA!$G91=""),0,IF(AND(H$10&gt;=CRONOGRAMA!$F91-6,H$10&lt;=CRONOGRAMA!$G91),$C90/MAX(1,ROUNDUP((CRONOGRAMA!$G91-CRONOGRAMA!$F91+1)/7,0)),0))</f>
        <v/>
      </c>
      <c r="I90" s="306">
        <f>IF(OR(CRONOGRAMA!$F91="",CRONOGRAMA!$G91=""),0,IF(AND(I$10&gt;=CRONOGRAMA!$F91-6,I$10&lt;=CRONOGRAMA!$G91),$C90/MAX(1,ROUNDUP((CRONOGRAMA!$G91-CRONOGRAMA!$F91+1)/7,0)),0))</f>
        <v/>
      </c>
      <c r="J90" s="306">
        <f>IF(OR(CRONOGRAMA!$F91="",CRONOGRAMA!$G91=""),0,IF(AND(J$10&gt;=CRONOGRAMA!$F91-6,J$10&lt;=CRONOGRAMA!$G91),$C90/MAX(1,ROUNDUP((CRONOGRAMA!$G91-CRONOGRAMA!$F91+1)/7,0)),0))</f>
        <v/>
      </c>
      <c r="K90" s="306">
        <f>IF(OR(CRONOGRAMA!$F91="",CRONOGRAMA!$G91=""),0,IF(AND(K$10&gt;=CRONOGRAMA!$F91-6,K$10&lt;=CRONOGRAMA!$G91),$C90/MAX(1,ROUNDUP((CRONOGRAMA!$G91-CRONOGRAMA!$F91+1)/7,0)),0))</f>
        <v/>
      </c>
      <c r="L90" s="306">
        <f>IF(OR(CRONOGRAMA!$F91="",CRONOGRAMA!$G91=""),0,IF(AND(L$10&gt;=CRONOGRAMA!$F91-6,L$10&lt;=CRONOGRAMA!$G91),$C90/MAX(1,ROUNDUP((CRONOGRAMA!$G91-CRONOGRAMA!$F91+1)/7,0)),0))</f>
        <v/>
      </c>
      <c r="M90" s="306">
        <f>IF(OR(CRONOGRAMA!$F91="",CRONOGRAMA!$G91=""),0,IF(AND(M$10&gt;=CRONOGRAMA!$F91-6,M$10&lt;=CRONOGRAMA!$G91),$C90/MAX(1,ROUNDUP((CRONOGRAMA!$G91-CRONOGRAMA!$F91+1)/7,0)),0))</f>
        <v/>
      </c>
      <c r="N90" s="306">
        <f>IF(OR(CRONOGRAMA!$F91="",CRONOGRAMA!$G91=""),0,IF(AND(N$10&gt;=CRONOGRAMA!$F91-6,N$10&lt;=CRONOGRAMA!$G91),$C90/MAX(1,ROUNDUP((CRONOGRAMA!$G91-CRONOGRAMA!$F91+1)/7,0)),0))</f>
        <v/>
      </c>
      <c r="O90" s="306">
        <f>IF(OR(CRONOGRAMA!$F91="",CRONOGRAMA!$G91=""),0,IF(AND(O$10&gt;=CRONOGRAMA!$F91-6,O$10&lt;=CRONOGRAMA!$G91),$C90/MAX(1,ROUNDUP((CRONOGRAMA!$G91-CRONOGRAMA!$F91+1)/7,0)),0))</f>
        <v/>
      </c>
      <c r="P90" s="306">
        <f>IF(OR(CRONOGRAMA!$F91="",CRONOGRAMA!$G91=""),0,IF(AND(P$10&gt;=CRONOGRAMA!$F91-6,P$10&lt;=CRONOGRAMA!$G91),$C90/MAX(1,ROUNDUP((CRONOGRAMA!$G91-CRONOGRAMA!$F91+1)/7,0)),0))</f>
        <v/>
      </c>
      <c r="Q90" s="306">
        <f>IF(OR(CRONOGRAMA!$F91="",CRONOGRAMA!$G91=""),0,IF(AND(Q$10&gt;=CRONOGRAMA!$F91-6,Q$10&lt;=CRONOGRAMA!$G91),$C90/MAX(1,ROUNDUP((CRONOGRAMA!$G91-CRONOGRAMA!$F91+1)/7,0)),0))</f>
        <v/>
      </c>
      <c r="R90" s="306">
        <f>IF(OR(CRONOGRAMA!$F91="",CRONOGRAMA!$G91=""),0,IF(AND(R$10&gt;=CRONOGRAMA!$F91-6,R$10&lt;=CRONOGRAMA!$G91),$C90/MAX(1,ROUNDUP((CRONOGRAMA!$G91-CRONOGRAMA!$F91+1)/7,0)),0))</f>
        <v/>
      </c>
      <c r="S90" s="306">
        <f>IF(OR(CRONOGRAMA!$F91="",CRONOGRAMA!$G91=""),0,IF(AND(S$10&gt;=CRONOGRAMA!$F91-6,S$10&lt;=CRONOGRAMA!$G91),$C90/MAX(1,ROUNDUP((CRONOGRAMA!$G91-CRONOGRAMA!$F91+1)/7,0)),0))</f>
        <v/>
      </c>
      <c r="T90" s="306">
        <f>IF(OR(CRONOGRAMA!$F91="",CRONOGRAMA!$G91=""),0,IF(AND(T$10&gt;=CRONOGRAMA!$F91-6,T$10&lt;=CRONOGRAMA!$G91),$C90/MAX(1,ROUNDUP((CRONOGRAMA!$G91-CRONOGRAMA!$F91+1)/7,0)),0))</f>
        <v/>
      </c>
      <c r="U90" s="306">
        <f>IF(OR(CRONOGRAMA!$F91="",CRONOGRAMA!$G91=""),0,IF(AND(U$10&gt;=CRONOGRAMA!$F91-6,U$10&lt;=CRONOGRAMA!$G91),$C90/MAX(1,ROUNDUP((CRONOGRAMA!$G91-CRONOGRAMA!$F91+1)/7,0)),0))</f>
        <v/>
      </c>
      <c r="V90" s="306">
        <f>IF(OR(CRONOGRAMA!$F91="",CRONOGRAMA!$G91=""),0,IF(AND(V$10&gt;=CRONOGRAMA!$F91-6,V$10&lt;=CRONOGRAMA!$G91),$C90/MAX(1,ROUNDUP((CRONOGRAMA!$G91-CRONOGRAMA!$F91+1)/7,0)),0))</f>
        <v/>
      </c>
      <c r="W90" s="306">
        <f>IF(OR(CRONOGRAMA!$F91="",CRONOGRAMA!$G91=""),0,IF(AND(W$10&gt;=CRONOGRAMA!$F91-6,W$10&lt;=CRONOGRAMA!$G91),$C90/MAX(1,ROUNDUP((CRONOGRAMA!$G91-CRONOGRAMA!$F91+1)/7,0)),0))</f>
        <v/>
      </c>
      <c r="X90" s="306">
        <f>IF(OR(CRONOGRAMA!$F91="",CRONOGRAMA!$G91=""),0,IF(AND(X$10&gt;=CRONOGRAMA!$F91-6,X$10&lt;=CRONOGRAMA!$G91),$C90/MAX(1,ROUNDUP((CRONOGRAMA!$G91-CRONOGRAMA!$F91+1)/7,0)),0))</f>
        <v/>
      </c>
      <c r="Y90" s="306">
        <f>IF(OR(CRONOGRAMA!$F91="",CRONOGRAMA!$G91=""),0,IF(AND(Y$10&gt;=CRONOGRAMA!$F91-6,Y$10&lt;=CRONOGRAMA!$G91),$C90/MAX(1,ROUNDUP((CRONOGRAMA!$G91-CRONOGRAMA!$F91+1)/7,0)),0))</f>
        <v/>
      </c>
      <c r="Z90" s="306">
        <f>IF(OR(CRONOGRAMA!$F91="",CRONOGRAMA!$G91=""),0,IF(AND(Z$10&gt;=CRONOGRAMA!$F91-6,Z$10&lt;=CRONOGRAMA!$G91),$C90/MAX(1,ROUNDUP((CRONOGRAMA!$G91-CRONOGRAMA!$F91+1)/7,0)),0))</f>
        <v/>
      </c>
      <c r="AA90" s="306">
        <f>IF(OR(CRONOGRAMA!$F91="",CRONOGRAMA!$G91=""),0,IF(AND(AA$10&gt;=CRONOGRAMA!$F91-6,AA$10&lt;=CRONOGRAMA!$G91),$C90/MAX(1,ROUNDUP((CRONOGRAMA!$G91-CRONOGRAMA!$F91+1)/7,0)),0))</f>
        <v/>
      </c>
      <c r="AB90" s="306">
        <f>IF(OR(CRONOGRAMA!$F91="",CRONOGRAMA!$G91=""),0,IF(AND(AB$10&gt;=CRONOGRAMA!$F91-6,AB$10&lt;=CRONOGRAMA!$G91),$C90/MAX(1,ROUNDUP((CRONOGRAMA!$G91-CRONOGRAMA!$F91+1)/7,0)),0))</f>
        <v/>
      </c>
      <c r="AC90" s="306">
        <f>IF(OR(CRONOGRAMA!$F91="",CRONOGRAMA!$G91=""),0,IF(AND(AC$10&gt;=CRONOGRAMA!$F91-6,AC$10&lt;=CRONOGRAMA!$G91),$C90/MAX(1,ROUNDUP((CRONOGRAMA!$G91-CRONOGRAMA!$F91+1)/7,0)),0))</f>
        <v/>
      </c>
      <c r="AD90" s="306">
        <f>IF(OR(CRONOGRAMA!$F91="",CRONOGRAMA!$G91=""),0,IF(AND(AD$10&gt;=CRONOGRAMA!$F91-6,AD$10&lt;=CRONOGRAMA!$G91),$C90/MAX(1,ROUNDUP((CRONOGRAMA!$G91-CRONOGRAMA!$F91+1)/7,0)),0))</f>
        <v/>
      </c>
      <c r="AE90" s="218" t="n"/>
      <c r="AF90" s="218" t="n"/>
      <c r="AG90" s="218" t="n"/>
      <c r="AH90" s="218" t="n"/>
    </row>
    <row r="91" ht="15.75" customHeight="1" s="371">
      <c r="A91" s="169">
        <f>CRONOGRAMA!A92</f>
        <v/>
      </c>
      <c r="B91" s="66">
        <f>CRONOGRAMA!D92</f>
        <v/>
      </c>
      <c r="C91" s="44">
        <f>CRONOGRAMA!E92</f>
        <v/>
      </c>
      <c r="D91" s="306">
        <f>IF(OR(CRONOGRAMA!$F92="",CRONOGRAMA!$G92=""),0,IF(AND(D$10&gt;=CRONOGRAMA!$F92-6,D$10&lt;=CRONOGRAMA!$G92),$C91/MAX(1,ROUNDUP((CRONOGRAMA!$G92-CRONOGRAMA!$F92+1)/7,0)),0))</f>
        <v/>
      </c>
      <c r="E91" s="306">
        <f>IF(OR(CRONOGRAMA!$F92="",CRONOGRAMA!$G92=""),0,IF(AND(E$10&gt;=CRONOGRAMA!$F92-6,E$10&lt;=CRONOGRAMA!$G92),$C91/MAX(1,ROUNDUP((CRONOGRAMA!$G92-CRONOGRAMA!$F92+1)/7,0)),0))</f>
        <v/>
      </c>
      <c r="F91" s="306">
        <f>IF(OR(CRONOGRAMA!$F92="",CRONOGRAMA!$G92=""),0,IF(AND(F$10&gt;=CRONOGRAMA!$F92-6,F$10&lt;=CRONOGRAMA!$G92),$C91/MAX(1,ROUNDUP((CRONOGRAMA!$G92-CRONOGRAMA!$F92+1)/7,0)),0))</f>
        <v/>
      </c>
      <c r="G91" s="306">
        <f>IF(OR(CRONOGRAMA!$F92="",CRONOGRAMA!$G92=""),0,IF(AND(G$10&gt;=CRONOGRAMA!$F92-6,G$10&lt;=CRONOGRAMA!$G92),$C91/MAX(1,ROUNDUP((CRONOGRAMA!$G92-CRONOGRAMA!$F92+1)/7,0)),0))</f>
        <v/>
      </c>
      <c r="H91" s="306">
        <f>IF(OR(CRONOGRAMA!$F92="",CRONOGRAMA!$G92=""),0,IF(AND(H$10&gt;=CRONOGRAMA!$F92-6,H$10&lt;=CRONOGRAMA!$G92),$C91/MAX(1,ROUNDUP((CRONOGRAMA!$G92-CRONOGRAMA!$F92+1)/7,0)),0))</f>
        <v/>
      </c>
      <c r="I91" s="306">
        <f>IF(OR(CRONOGRAMA!$F92="",CRONOGRAMA!$G92=""),0,IF(AND(I$10&gt;=CRONOGRAMA!$F92-6,I$10&lt;=CRONOGRAMA!$G92),$C91/MAX(1,ROUNDUP((CRONOGRAMA!$G92-CRONOGRAMA!$F92+1)/7,0)),0))</f>
        <v/>
      </c>
      <c r="J91" s="306">
        <f>IF(OR(CRONOGRAMA!$F92="",CRONOGRAMA!$G92=""),0,IF(AND(J$10&gt;=CRONOGRAMA!$F92-6,J$10&lt;=CRONOGRAMA!$G92),$C91/MAX(1,ROUNDUP((CRONOGRAMA!$G92-CRONOGRAMA!$F92+1)/7,0)),0))</f>
        <v/>
      </c>
      <c r="K91" s="306">
        <f>IF(OR(CRONOGRAMA!$F92="",CRONOGRAMA!$G92=""),0,IF(AND(K$10&gt;=CRONOGRAMA!$F92-6,K$10&lt;=CRONOGRAMA!$G92),$C91/MAX(1,ROUNDUP((CRONOGRAMA!$G92-CRONOGRAMA!$F92+1)/7,0)),0))</f>
        <v/>
      </c>
      <c r="L91" s="306">
        <f>IF(OR(CRONOGRAMA!$F92="",CRONOGRAMA!$G92=""),0,IF(AND(L$10&gt;=CRONOGRAMA!$F92-6,L$10&lt;=CRONOGRAMA!$G92),$C91/MAX(1,ROUNDUP((CRONOGRAMA!$G92-CRONOGRAMA!$F92+1)/7,0)),0))</f>
        <v/>
      </c>
      <c r="M91" s="306">
        <f>IF(OR(CRONOGRAMA!$F92="",CRONOGRAMA!$G92=""),0,IF(AND(M$10&gt;=CRONOGRAMA!$F92-6,M$10&lt;=CRONOGRAMA!$G92),$C91/MAX(1,ROUNDUP((CRONOGRAMA!$G92-CRONOGRAMA!$F92+1)/7,0)),0))</f>
        <v/>
      </c>
      <c r="N91" s="306">
        <f>IF(OR(CRONOGRAMA!$F92="",CRONOGRAMA!$G92=""),0,IF(AND(N$10&gt;=CRONOGRAMA!$F92-6,N$10&lt;=CRONOGRAMA!$G92),$C91/MAX(1,ROUNDUP((CRONOGRAMA!$G92-CRONOGRAMA!$F92+1)/7,0)),0))</f>
        <v/>
      </c>
      <c r="O91" s="306">
        <f>IF(OR(CRONOGRAMA!$F92="",CRONOGRAMA!$G92=""),0,IF(AND(O$10&gt;=CRONOGRAMA!$F92-6,O$10&lt;=CRONOGRAMA!$G92),$C91/MAX(1,ROUNDUP((CRONOGRAMA!$G92-CRONOGRAMA!$F92+1)/7,0)),0))</f>
        <v/>
      </c>
      <c r="P91" s="306">
        <f>IF(OR(CRONOGRAMA!$F92="",CRONOGRAMA!$G92=""),0,IF(AND(P$10&gt;=CRONOGRAMA!$F92-6,P$10&lt;=CRONOGRAMA!$G92),$C91/MAX(1,ROUNDUP((CRONOGRAMA!$G92-CRONOGRAMA!$F92+1)/7,0)),0))</f>
        <v/>
      </c>
      <c r="Q91" s="306">
        <f>IF(OR(CRONOGRAMA!$F92="",CRONOGRAMA!$G92=""),0,IF(AND(Q$10&gt;=CRONOGRAMA!$F92-6,Q$10&lt;=CRONOGRAMA!$G92),$C91/MAX(1,ROUNDUP((CRONOGRAMA!$G92-CRONOGRAMA!$F92+1)/7,0)),0))</f>
        <v/>
      </c>
      <c r="R91" s="306">
        <f>IF(OR(CRONOGRAMA!$F92="",CRONOGRAMA!$G92=""),0,IF(AND(R$10&gt;=CRONOGRAMA!$F92-6,R$10&lt;=CRONOGRAMA!$G92),$C91/MAX(1,ROUNDUP((CRONOGRAMA!$G92-CRONOGRAMA!$F92+1)/7,0)),0))</f>
        <v/>
      </c>
      <c r="S91" s="306">
        <f>IF(OR(CRONOGRAMA!$F92="",CRONOGRAMA!$G92=""),0,IF(AND(S$10&gt;=CRONOGRAMA!$F92-6,S$10&lt;=CRONOGRAMA!$G92),$C91/MAX(1,ROUNDUP((CRONOGRAMA!$G92-CRONOGRAMA!$F92+1)/7,0)),0))</f>
        <v/>
      </c>
      <c r="T91" s="306">
        <f>IF(OR(CRONOGRAMA!$F92="",CRONOGRAMA!$G92=""),0,IF(AND(T$10&gt;=CRONOGRAMA!$F92-6,T$10&lt;=CRONOGRAMA!$G92),$C91/MAX(1,ROUNDUP((CRONOGRAMA!$G92-CRONOGRAMA!$F92+1)/7,0)),0))</f>
        <v/>
      </c>
      <c r="U91" s="306">
        <f>IF(OR(CRONOGRAMA!$F92="",CRONOGRAMA!$G92=""),0,IF(AND(U$10&gt;=CRONOGRAMA!$F92-6,U$10&lt;=CRONOGRAMA!$G92),$C91/MAX(1,ROUNDUP((CRONOGRAMA!$G92-CRONOGRAMA!$F92+1)/7,0)),0))</f>
        <v/>
      </c>
      <c r="V91" s="306">
        <f>IF(OR(CRONOGRAMA!$F92="",CRONOGRAMA!$G92=""),0,IF(AND(V$10&gt;=CRONOGRAMA!$F92-6,V$10&lt;=CRONOGRAMA!$G92),$C91/MAX(1,ROUNDUP((CRONOGRAMA!$G92-CRONOGRAMA!$F92+1)/7,0)),0))</f>
        <v/>
      </c>
      <c r="W91" s="306">
        <f>IF(OR(CRONOGRAMA!$F92="",CRONOGRAMA!$G92=""),0,IF(AND(W$10&gt;=CRONOGRAMA!$F92-6,W$10&lt;=CRONOGRAMA!$G92),$C91/MAX(1,ROUNDUP((CRONOGRAMA!$G92-CRONOGRAMA!$F92+1)/7,0)),0))</f>
        <v/>
      </c>
      <c r="X91" s="306">
        <f>IF(OR(CRONOGRAMA!$F92="",CRONOGRAMA!$G92=""),0,IF(AND(X$10&gt;=CRONOGRAMA!$F92-6,X$10&lt;=CRONOGRAMA!$G92),$C91/MAX(1,ROUNDUP((CRONOGRAMA!$G92-CRONOGRAMA!$F92+1)/7,0)),0))</f>
        <v/>
      </c>
      <c r="Y91" s="306">
        <f>IF(OR(CRONOGRAMA!$F92="",CRONOGRAMA!$G92=""),0,IF(AND(Y$10&gt;=CRONOGRAMA!$F92-6,Y$10&lt;=CRONOGRAMA!$G92),$C91/MAX(1,ROUNDUP((CRONOGRAMA!$G92-CRONOGRAMA!$F92+1)/7,0)),0))</f>
        <v/>
      </c>
      <c r="Z91" s="306">
        <f>IF(OR(CRONOGRAMA!$F92="",CRONOGRAMA!$G92=""),0,IF(AND(Z$10&gt;=CRONOGRAMA!$F92-6,Z$10&lt;=CRONOGRAMA!$G92),$C91/MAX(1,ROUNDUP((CRONOGRAMA!$G92-CRONOGRAMA!$F92+1)/7,0)),0))</f>
        <v/>
      </c>
      <c r="AA91" s="306">
        <f>IF(OR(CRONOGRAMA!$F92="",CRONOGRAMA!$G92=""),0,IF(AND(AA$10&gt;=CRONOGRAMA!$F92-6,AA$10&lt;=CRONOGRAMA!$G92),$C91/MAX(1,ROUNDUP((CRONOGRAMA!$G92-CRONOGRAMA!$F92+1)/7,0)),0))</f>
        <v/>
      </c>
      <c r="AB91" s="306">
        <f>IF(OR(CRONOGRAMA!$F92="",CRONOGRAMA!$G92=""),0,IF(AND(AB$10&gt;=CRONOGRAMA!$F92-6,AB$10&lt;=CRONOGRAMA!$G92),$C91/MAX(1,ROUNDUP((CRONOGRAMA!$G92-CRONOGRAMA!$F92+1)/7,0)),0))</f>
        <v/>
      </c>
      <c r="AC91" s="306">
        <f>IF(OR(CRONOGRAMA!$F92="",CRONOGRAMA!$G92=""),0,IF(AND(AC$10&gt;=CRONOGRAMA!$F92-6,AC$10&lt;=CRONOGRAMA!$G92),$C91/MAX(1,ROUNDUP((CRONOGRAMA!$G92-CRONOGRAMA!$F92+1)/7,0)),0))</f>
        <v/>
      </c>
      <c r="AD91" s="306">
        <f>IF(OR(CRONOGRAMA!$F92="",CRONOGRAMA!$G92=""),0,IF(AND(AD$10&gt;=CRONOGRAMA!$F92-6,AD$10&lt;=CRONOGRAMA!$G92),$C91/MAX(1,ROUNDUP((CRONOGRAMA!$G92-CRONOGRAMA!$F92+1)/7,0)),0))</f>
        <v/>
      </c>
      <c r="AE91" s="218" t="n"/>
      <c r="AF91" s="218" t="n"/>
      <c r="AG91" s="218" t="n"/>
      <c r="AH91" s="218" t="n"/>
    </row>
    <row r="92" ht="15.75" customHeight="1" s="371">
      <c r="A92" s="169">
        <f>CRONOGRAMA!A93</f>
        <v/>
      </c>
      <c r="B92" s="66">
        <f>CRONOGRAMA!D93</f>
        <v/>
      </c>
      <c r="C92" s="44">
        <f>CRONOGRAMA!E93</f>
        <v/>
      </c>
      <c r="D92" s="306">
        <f>IF(OR(CRONOGRAMA!$F93="",CRONOGRAMA!$G93=""),0,IF(AND(D$10&gt;=CRONOGRAMA!$F93-6,D$10&lt;=CRONOGRAMA!$G93),$C92/MAX(1,ROUNDUP((CRONOGRAMA!$G93-CRONOGRAMA!$F93+1)/7,0)),0))</f>
        <v/>
      </c>
      <c r="E92" s="306">
        <f>IF(OR(CRONOGRAMA!$F93="",CRONOGRAMA!$G93=""),0,IF(AND(E$10&gt;=CRONOGRAMA!$F93-6,E$10&lt;=CRONOGRAMA!$G93),$C92/MAX(1,ROUNDUP((CRONOGRAMA!$G93-CRONOGRAMA!$F93+1)/7,0)),0))</f>
        <v/>
      </c>
      <c r="F92" s="306">
        <f>IF(OR(CRONOGRAMA!$F93="",CRONOGRAMA!$G93=""),0,IF(AND(F$10&gt;=CRONOGRAMA!$F93-6,F$10&lt;=CRONOGRAMA!$G93),$C92/MAX(1,ROUNDUP((CRONOGRAMA!$G93-CRONOGRAMA!$F93+1)/7,0)),0))</f>
        <v/>
      </c>
      <c r="G92" s="306">
        <f>IF(OR(CRONOGRAMA!$F93="",CRONOGRAMA!$G93=""),0,IF(AND(G$10&gt;=CRONOGRAMA!$F93-6,G$10&lt;=CRONOGRAMA!$G93),$C92/MAX(1,ROUNDUP((CRONOGRAMA!$G93-CRONOGRAMA!$F93+1)/7,0)),0))</f>
        <v/>
      </c>
      <c r="H92" s="306">
        <f>IF(OR(CRONOGRAMA!$F93="",CRONOGRAMA!$G93=""),0,IF(AND(H$10&gt;=CRONOGRAMA!$F93-6,H$10&lt;=CRONOGRAMA!$G93),$C92/MAX(1,ROUNDUP((CRONOGRAMA!$G93-CRONOGRAMA!$F93+1)/7,0)),0))</f>
        <v/>
      </c>
      <c r="I92" s="306">
        <f>IF(OR(CRONOGRAMA!$F93="",CRONOGRAMA!$G93=""),0,IF(AND(I$10&gt;=CRONOGRAMA!$F93-6,I$10&lt;=CRONOGRAMA!$G93),$C92/MAX(1,ROUNDUP((CRONOGRAMA!$G93-CRONOGRAMA!$F93+1)/7,0)),0))</f>
        <v/>
      </c>
      <c r="J92" s="306">
        <f>IF(OR(CRONOGRAMA!$F93="",CRONOGRAMA!$G93=""),0,IF(AND(J$10&gt;=CRONOGRAMA!$F93-6,J$10&lt;=CRONOGRAMA!$G93),$C92/MAX(1,ROUNDUP((CRONOGRAMA!$G93-CRONOGRAMA!$F93+1)/7,0)),0))</f>
        <v/>
      </c>
      <c r="K92" s="306">
        <f>IF(OR(CRONOGRAMA!$F93="",CRONOGRAMA!$G93=""),0,IF(AND(K$10&gt;=CRONOGRAMA!$F93-6,K$10&lt;=CRONOGRAMA!$G93),$C92/MAX(1,ROUNDUP((CRONOGRAMA!$G93-CRONOGRAMA!$F93+1)/7,0)),0))</f>
        <v/>
      </c>
      <c r="L92" s="306">
        <f>IF(OR(CRONOGRAMA!$F93="",CRONOGRAMA!$G93=""),0,IF(AND(L$10&gt;=CRONOGRAMA!$F93-6,L$10&lt;=CRONOGRAMA!$G93),$C92/MAX(1,ROUNDUP((CRONOGRAMA!$G93-CRONOGRAMA!$F93+1)/7,0)),0))</f>
        <v/>
      </c>
      <c r="M92" s="306">
        <f>IF(OR(CRONOGRAMA!$F93="",CRONOGRAMA!$G93=""),0,IF(AND(M$10&gt;=CRONOGRAMA!$F93-6,M$10&lt;=CRONOGRAMA!$G93),$C92/MAX(1,ROUNDUP((CRONOGRAMA!$G93-CRONOGRAMA!$F93+1)/7,0)),0))</f>
        <v/>
      </c>
      <c r="N92" s="306">
        <f>IF(OR(CRONOGRAMA!$F93="",CRONOGRAMA!$G93=""),0,IF(AND(N$10&gt;=CRONOGRAMA!$F93-6,N$10&lt;=CRONOGRAMA!$G93),$C92/MAX(1,ROUNDUP((CRONOGRAMA!$G93-CRONOGRAMA!$F93+1)/7,0)),0))</f>
        <v/>
      </c>
      <c r="O92" s="306">
        <f>IF(OR(CRONOGRAMA!$F93="",CRONOGRAMA!$G93=""),0,IF(AND(O$10&gt;=CRONOGRAMA!$F93-6,O$10&lt;=CRONOGRAMA!$G93),$C92/MAX(1,ROUNDUP((CRONOGRAMA!$G93-CRONOGRAMA!$F93+1)/7,0)),0))</f>
        <v/>
      </c>
      <c r="P92" s="306">
        <f>IF(OR(CRONOGRAMA!$F93="",CRONOGRAMA!$G93=""),0,IF(AND(P$10&gt;=CRONOGRAMA!$F93-6,P$10&lt;=CRONOGRAMA!$G93),$C92/MAX(1,ROUNDUP((CRONOGRAMA!$G93-CRONOGRAMA!$F93+1)/7,0)),0))</f>
        <v/>
      </c>
      <c r="Q92" s="306">
        <f>IF(OR(CRONOGRAMA!$F93="",CRONOGRAMA!$G93=""),0,IF(AND(Q$10&gt;=CRONOGRAMA!$F93-6,Q$10&lt;=CRONOGRAMA!$G93),$C92/MAX(1,ROUNDUP((CRONOGRAMA!$G93-CRONOGRAMA!$F93+1)/7,0)),0))</f>
        <v/>
      </c>
      <c r="R92" s="306">
        <f>IF(OR(CRONOGRAMA!$F93="",CRONOGRAMA!$G93=""),0,IF(AND(R$10&gt;=CRONOGRAMA!$F93-6,R$10&lt;=CRONOGRAMA!$G93),$C92/MAX(1,ROUNDUP((CRONOGRAMA!$G93-CRONOGRAMA!$F93+1)/7,0)),0))</f>
        <v/>
      </c>
      <c r="S92" s="306">
        <f>IF(OR(CRONOGRAMA!$F93="",CRONOGRAMA!$G93=""),0,IF(AND(S$10&gt;=CRONOGRAMA!$F93-6,S$10&lt;=CRONOGRAMA!$G93),$C92/MAX(1,ROUNDUP((CRONOGRAMA!$G93-CRONOGRAMA!$F93+1)/7,0)),0))</f>
        <v/>
      </c>
      <c r="T92" s="306">
        <f>IF(OR(CRONOGRAMA!$F93="",CRONOGRAMA!$G93=""),0,IF(AND(T$10&gt;=CRONOGRAMA!$F93-6,T$10&lt;=CRONOGRAMA!$G93),$C92/MAX(1,ROUNDUP((CRONOGRAMA!$G93-CRONOGRAMA!$F93+1)/7,0)),0))</f>
        <v/>
      </c>
      <c r="U92" s="306">
        <f>IF(OR(CRONOGRAMA!$F93="",CRONOGRAMA!$G93=""),0,IF(AND(U$10&gt;=CRONOGRAMA!$F93-6,U$10&lt;=CRONOGRAMA!$G93),$C92/MAX(1,ROUNDUP((CRONOGRAMA!$G93-CRONOGRAMA!$F93+1)/7,0)),0))</f>
        <v/>
      </c>
      <c r="V92" s="306">
        <f>IF(OR(CRONOGRAMA!$F93="",CRONOGRAMA!$G93=""),0,IF(AND(V$10&gt;=CRONOGRAMA!$F93-6,V$10&lt;=CRONOGRAMA!$G93),$C92/MAX(1,ROUNDUP((CRONOGRAMA!$G93-CRONOGRAMA!$F93+1)/7,0)),0))</f>
        <v/>
      </c>
      <c r="W92" s="306">
        <f>IF(OR(CRONOGRAMA!$F93="",CRONOGRAMA!$G93=""),0,IF(AND(W$10&gt;=CRONOGRAMA!$F93-6,W$10&lt;=CRONOGRAMA!$G93),$C92/MAX(1,ROUNDUP((CRONOGRAMA!$G93-CRONOGRAMA!$F93+1)/7,0)),0))</f>
        <v/>
      </c>
      <c r="X92" s="306">
        <f>IF(OR(CRONOGRAMA!$F93="",CRONOGRAMA!$G93=""),0,IF(AND(X$10&gt;=CRONOGRAMA!$F93-6,X$10&lt;=CRONOGRAMA!$G93),$C92/MAX(1,ROUNDUP((CRONOGRAMA!$G93-CRONOGRAMA!$F93+1)/7,0)),0))</f>
        <v/>
      </c>
      <c r="Y92" s="306">
        <f>IF(OR(CRONOGRAMA!$F93="",CRONOGRAMA!$G93=""),0,IF(AND(Y$10&gt;=CRONOGRAMA!$F93-6,Y$10&lt;=CRONOGRAMA!$G93),$C92/MAX(1,ROUNDUP((CRONOGRAMA!$G93-CRONOGRAMA!$F93+1)/7,0)),0))</f>
        <v/>
      </c>
      <c r="Z92" s="306">
        <f>IF(OR(CRONOGRAMA!$F93="",CRONOGRAMA!$G93=""),0,IF(AND(Z$10&gt;=CRONOGRAMA!$F93-6,Z$10&lt;=CRONOGRAMA!$G93),$C92/MAX(1,ROUNDUP((CRONOGRAMA!$G93-CRONOGRAMA!$F93+1)/7,0)),0))</f>
        <v/>
      </c>
      <c r="AA92" s="306">
        <f>IF(OR(CRONOGRAMA!$F93="",CRONOGRAMA!$G93=""),0,IF(AND(AA$10&gt;=CRONOGRAMA!$F93-6,AA$10&lt;=CRONOGRAMA!$G93),$C92/MAX(1,ROUNDUP((CRONOGRAMA!$G93-CRONOGRAMA!$F93+1)/7,0)),0))</f>
        <v/>
      </c>
      <c r="AB92" s="306">
        <f>IF(OR(CRONOGRAMA!$F93="",CRONOGRAMA!$G93=""),0,IF(AND(AB$10&gt;=CRONOGRAMA!$F93-6,AB$10&lt;=CRONOGRAMA!$G93),$C92/MAX(1,ROUNDUP((CRONOGRAMA!$G93-CRONOGRAMA!$F93+1)/7,0)),0))</f>
        <v/>
      </c>
      <c r="AC92" s="306">
        <f>IF(OR(CRONOGRAMA!$F93="",CRONOGRAMA!$G93=""),0,IF(AND(AC$10&gt;=CRONOGRAMA!$F93-6,AC$10&lt;=CRONOGRAMA!$G93),$C92/MAX(1,ROUNDUP((CRONOGRAMA!$G93-CRONOGRAMA!$F93+1)/7,0)),0))</f>
        <v/>
      </c>
      <c r="AD92" s="306">
        <f>IF(OR(CRONOGRAMA!$F93="",CRONOGRAMA!$G93=""),0,IF(AND(AD$10&gt;=CRONOGRAMA!$F93-6,AD$10&lt;=CRONOGRAMA!$G93),$C92/MAX(1,ROUNDUP((CRONOGRAMA!$G93-CRONOGRAMA!$F93+1)/7,0)),0))</f>
        <v/>
      </c>
      <c r="AE92" s="218" t="n"/>
      <c r="AF92" s="218" t="n"/>
      <c r="AG92" s="218" t="n"/>
      <c r="AH92" s="218" t="n"/>
    </row>
    <row r="93" ht="15.75" customHeight="1" s="371">
      <c r="A93" s="169">
        <f>CRONOGRAMA!A94</f>
        <v/>
      </c>
      <c r="B93" s="66">
        <f>CRONOGRAMA!D94</f>
        <v/>
      </c>
      <c r="C93" s="44">
        <f>CRONOGRAMA!E94</f>
        <v/>
      </c>
      <c r="D93" s="306">
        <f>IF(OR(CRONOGRAMA!$F94="",CRONOGRAMA!$G94=""),0,IF(AND(D$10&gt;=CRONOGRAMA!$F94-6,D$10&lt;=CRONOGRAMA!$G94),$C93/MAX(1,ROUNDUP((CRONOGRAMA!$G94-CRONOGRAMA!$F94+1)/7,0)),0))</f>
        <v/>
      </c>
      <c r="E93" s="306">
        <f>IF(OR(CRONOGRAMA!$F94="",CRONOGRAMA!$G94=""),0,IF(AND(E$10&gt;=CRONOGRAMA!$F94-6,E$10&lt;=CRONOGRAMA!$G94),$C93/MAX(1,ROUNDUP((CRONOGRAMA!$G94-CRONOGRAMA!$F94+1)/7,0)),0))</f>
        <v/>
      </c>
      <c r="F93" s="306">
        <f>IF(OR(CRONOGRAMA!$F94="",CRONOGRAMA!$G94=""),0,IF(AND(F$10&gt;=CRONOGRAMA!$F94-6,F$10&lt;=CRONOGRAMA!$G94),$C93/MAX(1,ROUNDUP((CRONOGRAMA!$G94-CRONOGRAMA!$F94+1)/7,0)),0))</f>
        <v/>
      </c>
      <c r="G93" s="306">
        <f>IF(OR(CRONOGRAMA!$F94="",CRONOGRAMA!$G94=""),0,IF(AND(G$10&gt;=CRONOGRAMA!$F94-6,G$10&lt;=CRONOGRAMA!$G94),$C93/MAX(1,ROUNDUP((CRONOGRAMA!$G94-CRONOGRAMA!$F94+1)/7,0)),0))</f>
        <v/>
      </c>
      <c r="H93" s="306">
        <f>IF(OR(CRONOGRAMA!$F94="",CRONOGRAMA!$G94=""),0,IF(AND(H$10&gt;=CRONOGRAMA!$F94-6,H$10&lt;=CRONOGRAMA!$G94),$C93/MAX(1,ROUNDUP((CRONOGRAMA!$G94-CRONOGRAMA!$F94+1)/7,0)),0))</f>
        <v/>
      </c>
      <c r="I93" s="306">
        <f>IF(OR(CRONOGRAMA!$F94="",CRONOGRAMA!$G94=""),0,IF(AND(I$10&gt;=CRONOGRAMA!$F94-6,I$10&lt;=CRONOGRAMA!$G94),$C93/MAX(1,ROUNDUP((CRONOGRAMA!$G94-CRONOGRAMA!$F94+1)/7,0)),0))</f>
        <v/>
      </c>
      <c r="J93" s="306">
        <f>IF(OR(CRONOGRAMA!$F94="",CRONOGRAMA!$G94=""),0,IF(AND(J$10&gt;=CRONOGRAMA!$F94-6,J$10&lt;=CRONOGRAMA!$G94),$C93/MAX(1,ROUNDUP((CRONOGRAMA!$G94-CRONOGRAMA!$F94+1)/7,0)),0))</f>
        <v/>
      </c>
      <c r="K93" s="306">
        <f>IF(OR(CRONOGRAMA!$F94="",CRONOGRAMA!$G94=""),0,IF(AND(K$10&gt;=CRONOGRAMA!$F94-6,K$10&lt;=CRONOGRAMA!$G94),$C93/MAX(1,ROUNDUP((CRONOGRAMA!$G94-CRONOGRAMA!$F94+1)/7,0)),0))</f>
        <v/>
      </c>
      <c r="L93" s="306">
        <f>IF(OR(CRONOGRAMA!$F94="",CRONOGRAMA!$G94=""),0,IF(AND(L$10&gt;=CRONOGRAMA!$F94-6,L$10&lt;=CRONOGRAMA!$G94),$C93/MAX(1,ROUNDUP((CRONOGRAMA!$G94-CRONOGRAMA!$F94+1)/7,0)),0))</f>
        <v/>
      </c>
      <c r="M93" s="306">
        <f>IF(OR(CRONOGRAMA!$F94="",CRONOGRAMA!$G94=""),0,IF(AND(M$10&gt;=CRONOGRAMA!$F94-6,M$10&lt;=CRONOGRAMA!$G94),$C93/MAX(1,ROUNDUP((CRONOGRAMA!$G94-CRONOGRAMA!$F94+1)/7,0)),0))</f>
        <v/>
      </c>
      <c r="N93" s="306">
        <f>IF(OR(CRONOGRAMA!$F94="",CRONOGRAMA!$G94=""),0,IF(AND(N$10&gt;=CRONOGRAMA!$F94-6,N$10&lt;=CRONOGRAMA!$G94),$C93/MAX(1,ROUNDUP((CRONOGRAMA!$G94-CRONOGRAMA!$F94+1)/7,0)),0))</f>
        <v/>
      </c>
      <c r="O93" s="306">
        <f>IF(OR(CRONOGRAMA!$F94="",CRONOGRAMA!$G94=""),0,IF(AND(O$10&gt;=CRONOGRAMA!$F94-6,O$10&lt;=CRONOGRAMA!$G94),$C93/MAX(1,ROUNDUP((CRONOGRAMA!$G94-CRONOGRAMA!$F94+1)/7,0)),0))</f>
        <v/>
      </c>
      <c r="P93" s="306">
        <f>IF(OR(CRONOGRAMA!$F94="",CRONOGRAMA!$G94=""),0,IF(AND(P$10&gt;=CRONOGRAMA!$F94-6,P$10&lt;=CRONOGRAMA!$G94),$C93/MAX(1,ROUNDUP((CRONOGRAMA!$G94-CRONOGRAMA!$F94+1)/7,0)),0))</f>
        <v/>
      </c>
      <c r="Q93" s="306">
        <f>IF(OR(CRONOGRAMA!$F94="",CRONOGRAMA!$G94=""),0,IF(AND(Q$10&gt;=CRONOGRAMA!$F94-6,Q$10&lt;=CRONOGRAMA!$G94),$C93/MAX(1,ROUNDUP((CRONOGRAMA!$G94-CRONOGRAMA!$F94+1)/7,0)),0))</f>
        <v/>
      </c>
      <c r="R93" s="306">
        <f>IF(OR(CRONOGRAMA!$F94="",CRONOGRAMA!$G94=""),0,IF(AND(R$10&gt;=CRONOGRAMA!$F94-6,R$10&lt;=CRONOGRAMA!$G94),$C93/MAX(1,ROUNDUP((CRONOGRAMA!$G94-CRONOGRAMA!$F94+1)/7,0)),0))</f>
        <v/>
      </c>
      <c r="S93" s="306">
        <f>IF(OR(CRONOGRAMA!$F94="",CRONOGRAMA!$G94=""),0,IF(AND(S$10&gt;=CRONOGRAMA!$F94-6,S$10&lt;=CRONOGRAMA!$G94),$C93/MAX(1,ROUNDUP((CRONOGRAMA!$G94-CRONOGRAMA!$F94+1)/7,0)),0))</f>
        <v/>
      </c>
      <c r="T93" s="306">
        <f>IF(OR(CRONOGRAMA!$F94="",CRONOGRAMA!$G94=""),0,IF(AND(T$10&gt;=CRONOGRAMA!$F94-6,T$10&lt;=CRONOGRAMA!$G94),$C93/MAX(1,ROUNDUP((CRONOGRAMA!$G94-CRONOGRAMA!$F94+1)/7,0)),0))</f>
        <v/>
      </c>
      <c r="U93" s="306">
        <f>IF(OR(CRONOGRAMA!$F94="",CRONOGRAMA!$G94=""),0,IF(AND(U$10&gt;=CRONOGRAMA!$F94-6,U$10&lt;=CRONOGRAMA!$G94),$C93/MAX(1,ROUNDUP((CRONOGRAMA!$G94-CRONOGRAMA!$F94+1)/7,0)),0))</f>
        <v/>
      </c>
      <c r="V93" s="306">
        <f>IF(OR(CRONOGRAMA!$F94="",CRONOGRAMA!$G94=""),0,IF(AND(V$10&gt;=CRONOGRAMA!$F94-6,V$10&lt;=CRONOGRAMA!$G94),$C93/MAX(1,ROUNDUP((CRONOGRAMA!$G94-CRONOGRAMA!$F94+1)/7,0)),0))</f>
        <v/>
      </c>
      <c r="W93" s="306">
        <f>IF(OR(CRONOGRAMA!$F94="",CRONOGRAMA!$G94=""),0,IF(AND(W$10&gt;=CRONOGRAMA!$F94-6,W$10&lt;=CRONOGRAMA!$G94),$C93/MAX(1,ROUNDUP((CRONOGRAMA!$G94-CRONOGRAMA!$F94+1)/7,0)),0))</f>
        <v/>
      </c>
      <c r="X93" s="306">
        <f>IF(OR(CRONOGRAMA!$F94="",CRONOGRAMA!$G94=""),0,IF(AND(X$10&gt;=CRONOGRAMA!$F94-6,X$10&lt;=CRONOGRAMA!$G94),$C93/MAX(1,ROUNDUP((CRONOGRAMA!$G94-CRONOGRAMA!$F94+1)/7,0)),0))</f>
        <v/>
      </c>
      <c r="Y93" s="306">
        <f>IF(OR(CRONOGRAMA!$F94="",CRONOGRAMA!$G94=""),0,IF(AND(Y$10&gt;=CRONOGRAMA!$F94-6,Y$10&lt;=CRONOGRAMA!$G94),$C93/MAX(1,ROUNDUP((CRONOGRAMA!$G94-CRONOGRAMA!$F94+1)/7,0)),0))</f>
        <v/>
      </c>
      <c r="Z93" s="306">
        <f>IF(OR(CRONOGRAMA!$F94="",CRONOGRAMA!$G94=""),0,IF(AND(Z$10&gt;=CRONOGRAMA!$F94-6,Z$10&lt;=CRONOGRAMA!$G94),$C93/MAX(1,ROUNDUP((CRONOGRAMA!$G94-CRONOGRAMA!$F94+1)/7,0)),0))</f>
        <v/>
      </c>
      <c r="AA93" s="306">
        <f>IF(OR(CRONOGRAMA!$F94="",CRONOGRAMA!$G94=""),0,IF(AND(AA$10&gt;=CRONOGRAMA!$F94-6,AA$10&lt;=CRONOGRAMA!$G94),$C93/MAX(1,ROUNDUP((CRONOGRAMA!$G94-CRONOGRAMA!$F94+1)/7,0)),0))</f>
        <v/>
      </c>
      <c r="AB93" s="306">
        <f>IF(OR(CRONOGRAMA!$F94="",CRONOGRAMA!$G94=""),0,IF(AND(AB$10&gt;=CRONOGRAMA!$F94-6,AB$10&lt;=CRONOGRAMA!$G94),$C93/MAX(1,ROUNDUP((CRONOGRAMA!$G94-CRONOGRAMA!$F94+1)/7,0)),0))</f>
        <v/>
      </c>
      <c r="AC93" s="306">
        <f>IF(OR(CRONOGRAMA!$F94="",CRONOGRAMA!$G94=""),0,IF(AND(AC$10&gt;=CRONOGRAMA!$F94-6,AC$10&lt;=CRONOGRAMA!$G94),$C93/MAX(1,ROUNDUP((CRONOGRAMA!$G94-CRONOGRAMA!$F94+1)/7,0)),0))</f>
        <v/>
      </c>
      <c r="AD93" s="306">
        <f>IF(OR(CRONOGRAMA!$F94="",CRONOGRAMA!$G94=""),0,IF(AND(AD$10&gt;=CRONOGRAMA!$F94-6,AD$10&lt;=CRONOGRAMA!$G94),$C93/MAX(1,ROUNDUP((CRONOGRAMA!$G94-CRONOGRAMA!$F94+1)/7,0)),0))</f>
        <v/>
      </c>
      <c r="AE93" s="218" t="n"/>
      <c r="AF93" s="218" t="n"/>
      <c r="AG93" s="218" t="n"/>
      <c r="AH93" s="218" t="n"/>
    </row>
    <row r="94" ht="15.75" customHeight="1" s="371">
      <c r="A94" s="169">
        <f>CRONOGRAMA!A95</f>
        <v/>
      </c>
      <c r="B94" s="66">
        <f>CRONOGRAMA!D95</f>
        <v/>
      </c>
      <c r="C94" s="44">
        <f>CRONOGRAMA!E95</f>
        <v/>
      </c>
      <c r="D94" s="306">
        <f>IF(OR(CRONOGRAMA!$F95="",CRONOGRAMA!$G95=""),0,IF(AND(D$10&gt;=CRONOGRAMA!$F95-6,D$10&lt;=CRONOGRAMA!$G95),$C94/MAX(1,ROUNDUP((CRONOGRAMA!$G95-CRONOGRAMA!$F95+1)/7,0)),0))</f>
        <v/>
      </c>
      <c r="E94" s="306">
        <f>IF(OR(CRONOGRAMA!$F95="",CRONOGRAMA!$G95=""),0,IF(AND(E$10&gt;=CRONOGRAMA!$F95-6,E$10&lt;=CRONOGRAMA!$G95),$C94/MAX(1,ROUNDUP((CRONOGRAMA!$G95-CRONOGRAMA!$F95+1)/7,0)),0))</f>
        <v/>
      </c>
      <c r="F94" s="306">
        <f>IF(OR(CRONOGRAMA!$F95="",CRONOGRAMA!$G95=""),0,IF(AND(F$10&gt;=CRONOGRAMA!$F95-6,F$10&lt;=CRONOGRAMA!$G95),$C94/MAX(1,ROUNDUP((CRONOGRAMA!$G95-CRONOGRAMA!$F95+1)/7,0)),0))</f>
        <v/>
      </c>
      <c r="G94" s="306">
        <f>IF(OR(CRONOGRAMA!$F95="",CRONOGRAMA!$G95=""),0,IF(AND(G$10&gt;=CRONOGRAMA!$F95-6,G$10&lt;=CRONOGRAMA!$G95),$C94/MAX(1,ROUNDUP((CRONOGRAMA!$G95-CRONOGRAMA!$F95+1)/7,0)),0))</f>
        <v/>
      </c>
      <c r="H94" s="306">
        <f>IF(OR(CRONOGRAMA!$F95="",CRONOGRAMA!$G95=""),0,IF(AND(H$10&gt;=CRONOGRAMA!$F95-6,H$10&lt;=CRONOGRAMA!$G95),$C94/MAX(1,ROUNDUP((CRONOGRAMA!$G95-CRONOGRAMA!$F95+1)/7,0)),0))</f>
        <v/>
      </c>
      <c r="I94" s="306">
        <f>IF(OR(CRONOGRAMA!$F95="",CRONOGRAMA!$G95=""),0,IF(AND(I$10&gt;=CRONOGRAMA!$F95-6,I$10&lt;=CRONOGRAMA!$G95),$C94/MAX(1,ROUNDUP((CRONOGRAMA!$G95-CRONOGRAMA!$F95+1)/7,0)),0))</f>
        <v/>
      </c>
      <c r="J94" s="306">
        <f>IF(OR(CRONOGRAMA!$F95="",CRONOGRAMA!$G95=""),0,IF(AND(J$10&gt;=CRONOGRAMA!$F95-6,J$10&lt;=CRONOGRAMA!$G95),$C94/MAX(1,ROUNDUP((CRONOGRAMA!$G95-CRONOGRAMA!$F95+1)/7,0)),0))</f>
        <v/>
      </c>
      <c r="K94" s="306">
        <f>IF(OR(CRONOGRAMA!$F95="",CRONOGRAMA!$G95=""),0,IF(AND(K$10&gt;=CRONOGRAMA!$F95-6,K$10&lt;=CRONOGRAMA!$G95),$C94/MAX(1,ROUNDUP((CRONOGRAMA!$G95-CRONOGRAMA!$F95+1)/7,0)),0))</f>
        <v/>
      </c>
      <c r="L94" s="306">
        <f>IF(OR(CRONOGRAMA!$F95="",CRONOGRAMA!$G95=""),0,IF(AND(L$10&gt;=CRONOGRAMA!$F95-6,L$10&lt;=CRONOGRAMA!$G95),$C94/MAX(1,ROUNDUP((CRONOGRAMA!$G95-CRONOGRAMA!$F95+1)/7,0)),0))</f>
        <v/>
      </c>
      <c r="M94" s="306">
        <f>IF(OR(CRONOGRAMA!$F95="",CRONOGRAMA!$G95=""),0,IF(AND(M$10&gt;=CRONOGRAMA!$F95-6,M$10&lt;=CRONOGRAMA!$G95),$C94/MAX(1,ROUNDUP((CRONOGRAMA!$G95-CRONOGRAMA!$F95+1)/7,0)),0))</f>
        <v/>
      </c>
      <c r="N94" s="306">
        <f>IF(OR(CRONOGRAMA!$F95="",CRONOGRAMA!$G95=""),0,IF(AND(N$10&gt;=CRONOGRAMA!$F95-6,N$10&lt;=CRONOGRAMA!$G95),$C94/MAX(1,ROUNDUP((CRONOGRAMA!$G95-CRONOGRAMA!$F95+1)/7,0)),0))</f>
        <v/>
      </c>
      <c r="O94" s="306">
        <f>IF(OR(CRONOGRAMA!$F95="",CRONOGRAMA!$G95=""),0,IF(AND(O$10&gt;=CRONOGRAMA!$F95-6,O$10&lt;=CRONOGRAMA!$G95),$C94/MAX(1,ROUNDUP((CRONOGRAMA!$G95-CRONOGRAMA!$F95+1)/7,0)),0))</f>
        <v/>
      </c>
      <c r="P94" s="306">
        <f>IF(OR(CRONOGRAMA!$F95="",CRONOGRAMA!$G95=""),0,IF(AND(P$10&gt;=CRONOGRAMA!$F95-6,P$10&lt;=CRONOGRAMA!$G95),$C94/MAX(1,ROUNDUP((CRONOGRAMA!$G95-CRONOGRAMA!$F95+1)/7,0)),0))</f>
        <v/>
      </c>
      <c r="Q94" s="306">
        <f>IF(OR(CRONOGRAMA!$F95="",CRONOGRAMA!$G95=""),0,IF(AND(Q$10&gt;=CRONOGRAMA!$F95-6,Q$10&lt;=CRONOGRAMA!$G95),$C94/MAX(1,ROUNDUP((CRONOGRAMA!$G95-CRONOGRAMA!$F95+1)/7,0)),0))</f>
        <v/>
      </c>
      <c r="R94" s="306">
        <f>IF(OR(CRONOGRAMA!$F95="",CRONOGRAMA!$G95=""),0,IF(AND(R$10&gt;=CRONOGRAMA!$F95-6,R$10&lt;=CRONOGRAMA!$G95),$C94/MAX(1,ROUNDUP((CRONOGRAMA!$G95-CRONOGRAMA!$F95+1)/7,0)),0))</f>
        <v/>
      </c>
      <c r="S94" s="306">
        <f>IF(OR(CRONOGRAMA!$F95="",CRONOGRAMA!$G95=""),0,IF(AND(S$10&gt;=CRONOGRAMA!$F95-6,S$10&lt;=CRONOGRAMA!$G95),$C94/MAX(1,ROUNDUP((CRONOGRAMA!$G95-CRONOGRAMA!$F95+1)/7,0)),0))</f>
        <v/>
      </c>
      <c r="T94" s="306">
        <f>IF(OR(CRONOGRAMA!$F95="",CRONOGRAMA!$G95=""),0,IF(AND(T$10&gt;=CRONOGRAMA!$F95-6,T$10&lt;=CRONOGRAMA!$G95),$C94/MAX(1,ROUNDUP((CRONOGRAMA!$G95-CRONOGRAMA!$F95+1)/7,0)),0))</f>
        <v/>
      </c>
      <c r="U94" s="306">
        <f>IF(OR(CRONOGRAMA!$F95="",CRONOGRAMA!$G95=""),0,IF(AND(U$10&gt;=CRONOGRAMA!$F95-6,U$10&lt;=CRONOGRAMA!$G95),$C94/MAX(1,ROUNDUP((CRONOGRAMA!$G95-CRONOGRAMA!$F95+1)/7,0)),0))</f>
        <v/>
      </c>
      <c r="V94" s="306">
        <f>IF(OR(CRONOGRAMA!$F95="",CRONOGRAMA!$G95=""),0,IF(AND(V$10&gt;=CRONOGRAMA!$F95-6,V$10&lt;=CRONOGRAMA!$G95),$C94/MAX(1,ROUNDUP((CRONOGRAMA!$G95-CRONOGRAMA!$F95+1)/7,0)),0))</f>
        <v/>
      </c>
      <c r="W94" s="306">
        <f>IF(OR(CRONOGRAMA!$F95="",CRONOGRAMA!$G95=""),0,IF(AND(W$10&gt;=CRONOGRAMA!$F95-6,W$10&lt;=CRONOGRAMA!$G95),$C94/MAX(1,ROUNDUP((CRONOGRAMA!$G95-CRONOGRAMA!$F95+1)/7,0)),0))</f>
        <v/>
      </c>
      <c r="X94" s="306">
        <f>IF(OR(CRONOGRAMA!$F95="",CRONOGRAMA!$G95=""),0,IF(AND(X$10&gt;=CRONOGRAMA!$F95-6,X$10&lt;=CRONOGRAMA!$G95),$C94/MAX(1,ROUNDUP((CRONOGRAMA!$G95-CRONOGRAMA!$F95+1)/7,0)),0))</f>
        <v/>
      </c>
      <c r="Y94" s="306">
        <f>IF(OR(CRONOGRAMA!$F95="",CRONOGRAMA!$G95=""),0,IF(AND(Y$10&gt;=CRONOGRAMA!$F95-6,Y$10&lt;=CRONOGRAMA!$G95),$C94/MAX(1,ROUNDUP((CRONOGRAMA!$G95-CRONOGRAMA!$F95+1)/7,0)),0))</f>
        <v/>
      </c>
      <c r="Z94" s="306">
        <f>IF(OR(CRONOGRAMA!$F95="",CRONOGRAMA!$G95=""),0,IF(AND(Z$10&gt;=CRONOGRAMA!$F95-6,Z$10&lt;=CRONOGRAMA!$G95),$C94/MAX(1,ROUNDUP((CRONOGRAMA!$G95-CRONOGRAMA!$F95+1)/7,0)),0))</f>
        <v/>
      </c>
      <c r="AA94" s="306">
        <f>IF(OR(CRONOGRAMA!$F95="",CRONOGRAMA!$G95=""),0,IF(AND(AA$10&gt;=CRONOGRAMA!$F95-6,AA$10&lt;=CRONOGRAMA!$G95),$C94/MAX(1,ROUNDUP((CRONOGRAMA!$G95-CRONOGRAMA!$F95+1)/7,0)),0))</f>
        <v/>
      </c>
      <c r="AB94" s="306">
        <f>IF(OR(CRONOGRAMA!$F95="",CRONOGRAMA!$G95=""),0,IF(AND(AB$10&gt;=CRONOGRAMA!$F95-6,AB$10&lt;=CRONOGRAMA!$G95),$C94/MAX(1,ROUNDUP((CRONOGRAMA!$G95-CRONOGRAMA!$F95+1)/7,0)),0))</f>
        <v/>
      </c>
      <c r="AC94" s="306">
        <f>IF(OR(CRONOGRAMA!$F95="",CRONOGRAMA!$G95=""),0,IF(AND(AC$10&gt;=CRONOGRAMA!$F95-6,AC$10&lt;=CRONOGRAMA!$G95),$C94/MAX(1,ROUNDUP((CRONOGRAMA!$G95-CRONOGRAMA!$F95+1)/7,0)),0))</f>
        <v/>
      </c>
      <c r="AD94" s="306">
        <f>IF(OR(CRONOGRAMA!$F95="",CRONOGRAMA!$G95=""),0,IF(AND(AD$10&gt;=CRONOGRAMA!$F95-6,AD$10&lt;=CRONOGRAMA!$G95),$C94/MAX(1,ROUNDUP((CRONOGRAMA!$G95-CRONOGRAMA!$F95+1)/7,0)),0))</f>
        <v/>
      </c>
      <c r="AE94" s="218" t="n"/>
      <c r="AF94" s="218" t="n"/>
      <c r="AG94" s="218" t="n"/>
      <c r="AH94" s="218" t="n"/>
    </row>
    <row r="95" ht="15.75" customHeight="1" s="371">
      <c r="A95" s="169">
        <f>CRONOGRAMA!A96</f>
        <v/>
      </c>
      <c r="B95" s="66">
        <f>CRONOGRAMA!D96</f>
        <v/>
      </c>
      <c r="C95" s="44">
        <f>CRONOGRAMA!E96</f>
        <v/>
      </c>
      <c r="D95" s="306">
        <f>IF(OR(CRONOGRAMA!$F96="",CRONOGRAMA!$G96=""),0,IF(AND(D$10&gt;=CRONOGRAMA!$F96-6,D$10&lt;=CRONOGRAMA!$G96),$C95/MAX(1,ROUNDUP((CRONOGRAMA!$G96-CRONOGRAMA!$F96+1)/7,0)),0))</f>
        <v/>
      </c>
      <c r="E95" s="306">
        <f>IF(OR(CRONOGRAMA!$F96="",CRONOGRAMA!$G96=""),0,IF(AND(E$10&gt;=CRONOGRAMA!$F96-6,E$10&lt;=CRONOGRAMA!$G96),$C95/MAX(1,ROUNDUP((CRONOGRAMA!$G96-CRONOGRAMA!$F96+1)/7,0)),0))</f>
        <v/>
      </c>
      <c r="F95" s="306">
        <f>IF(OR(CRONOGRAMA!$F96="",CRONOGRAMA!$G96=""),0,IF(AND(F$10&gt;=CRONOGRAMA!$F96-6,F$10&lt;=CRONOGRAMA!$G96),$C95/MAX(1,ROUNDUP((CRONOGRAMA!$G96-CRONOGRAMA!$F96+1)/7,0)),0))</f>
        <v/>
      </c>
      <c r="G95" s="306">
        <f>IF(OR(CRONOGRAMA!$F96="",CRONOGRAMA!$G96=""),0,IF(AND(G$10&gt;=CRONOGRAMA!$F96-6,G$10&lt;=CRONOGRAMA!$G96),$C95/MAX(1,ROUNDUP((CRONOGRAMA!$G96-CRONOGRAMA!$F96+1)/7,0)),0))</f>
        <v/>
      </c>
      <c r="H95" s="306">
        <f>IF(OR(CRONOGRAMA!$F96="",CRONOGRAMA!$G96=""),0,IF(AND(H$10&gt;=CRONOGRAMA!$F96-6,H$10&lt;=CRONOGRAMA!$G96),$C95/MAX(1,ROUNDUP((CRONOGRAMA!$G96-CRONOGRAMA!$F96+1)/7,0)),0))</f>
        <v/>
      </c>
      <c r="I95" s="306">
        <f>IF(OR(CRONOGRAMA!$F96="",CRONOGRAMA!$G96=""),0,IF(AND(I$10&gt;=CRONOGRAMA!$F96-6,I$10&lt;=CRONOGRAMA!$G96),$C95/MAX(1,ROUNDUP((CRONOGRAMA!$G96-CRONOGRAMA!$F96+1)/7,0)),0))</f>
        <v/>
      </c>
      <c r="J95" s="306">
        <f>IF(OR(CRONOGRAMA!$F96="",CRONOGRAMA!$G96=""),0,IF(AND(J$10&gt;=CRONOGRAMA!$F96-6,J$10&lt;=CRONOGRAMA!$G96),$C95/MAX(1,ROUNDUP((CRONOGRAMA!$G96-CRONOGRAMA!$F96+1)/7,0)),0))</f>
        <v/>
      </c>
      <c r="K95" s="306">
        <f>IF(OR(CRONOGRAMA!$F96="",CRONOGRAMA!$G96=""),0,IF(AND(K$10&gt;=CRONOGRAMA!$F96-6,K$10&lt;=CRONOGRAMA!$G96),$C95/MAX(1,ROUNDUP((CRONOGRAMA!$G96-CRONOGRAMA!$F96+1)/7,0)),0))</f>
        <v/>
      </c>
      <c r="L95" s="306">
        <f>IF(OR(CRONOGRAMA!$F96="",CRONOGRAMA!$G96=""),0,IF(AND(L$10&gt;=CRONOGRAMA!$F96-6,L$10&lt;=CRONOGRAMA!$G96),$C95/MAX(1,ROUNDUP((CRONOGRAMA!$G96-CRONOGRAMA!$F96+1)/7,0)),0))</f>
        <v/>
      </c>
      <c r="M95" s="306">
        <f>IF(OR(CRONOGRAMA!$F96="",CRONOGRAMA!$G96=""),0,IF(AND(M$10&gt;=CRONOGRAMA!$F96-6,M$10&lt;=CRONOGRAMA!$G96),$C95/MAX(1,ROUNDUP((CRONOGRAMA!$G96-CRONOGRAMA!$F96+1)/7,0)),0))</f>
        <v/>
      </c>
      <c r="N95" s="306">
        <f>IF(OR(CRONOGRAMA!$F96="",CRONOGRAMA!$G96=""),0,IF(AND(N$10&gt;=CRONOGRAMA!$F96-6,N$10&lt;=CRONOGRAMA!$G96),$C95/MAX(1,ROUNDUP((CRONOGRAMA!$G96-CRONOGRAMA!$F96+1)/7,0)),0))</f>
        <v/>
      </c>
      <c r="O95" s="306">
        <f>IF(OR(CRONOGRAMA!$F96="",CRONOGRAMA!$G96=""),0,IF(AND(O$10&gt;=CRONOGRAMA!$F96-6,O$10&lt;=CRONOGRAMA!$G96),$C95/MAX(1,ROUNDUP((CRONOGRAMA!$G96-CRONOGRAMA!$F96+1)/7,0)),0))</f>
        <v/>
      </c>
      <c r="P95" s="306">
        <f>IF(OR(CRONOGRAMA!$F96="",CRONOGRAMA!$G96=""),0,IF(AND(P$10&gt;=CRONOGRAMA!$F96-6,P$10&lt;=CRONOGRAMA!$G96),$C95/MAX(1,ROUNDUP((CRONOGRAMA!$G96-CRONOGRAMA!$F96+1)/7,0)),0))</f>
        <v/>
      </c>
      <c r="Q95" s="306">
        <f>IF(OR(CRONOGRAMA!$F96="",CRONOGRAMA!$G96=""),0,IF(AND(Q$10&gt;=CRONOGRAMA!$F96-6,Q$10&lt;=CRONOGRAMA!$G96),$C95/MAX(1,ROUNDUP((CRONOGRAMA!$G96-CRONOGRAMA!$F96+1)/7,0)),0))</f>
        <v/>
      </c>
      <c r="R95" s="306">
        <f>IF(OR(CRONOGRAMA!$F96="",CRONOGRAMA!$G96=""),0,IF(AND(R$10&gt;=CRONOGRAMA!$F96-6,R$10&lt;=CRONOGRAMA!$G96),$C95/MAX(1,ROUNDUP((CRONOGRAMA!$G96-CRONOGRAMA!$F96+1)/7,0)),0))</f>
        <v/>
      </c>
      <c r="S95" s="306">
        <f>IF(OR(CRONOGRAMA!$F96="",CRONOGRAMA!$G96=""),0,IF(AND(S$10&gt;=CRONOGRAMA!$F96-6,S$10&lt;=CRONOGRAMA!$G96),$C95/MAX(1,ROUNDUP((CRONOGRAMA!$G96-CRONOGRAMA!$F96+1)/7,0)),0))</f>
        <v/>
      </c>
      <c r="T95" s="306">
        <f>IF(OR(CRONOGRAMA!$F96="",CRONOGRAMA!$G96=""),0,IF(AND(T$10&gt;=CRONOGRAMA!$F96-6,T$10&lt;=CRONOGRAMA!$G96),$C95/MAX(1,ROUNDUP((CRONOGRAMA!$G96-CRONOGRAMA!$F96+1)/7,0)),0))</f>
        <v/>
      </c>
      <c r="U95" s="306">
        <f>IF(OR(CRONOGRAMA!$F96="",CRONOGRAMA!$G96=""),0,IF(AND(U$10&gt;=CRONOGRAMA!$F96-6,U$10&lt;=CRONOGRAMA!$G96),$C95/MAX(1,ROUNDUP((CRONOGRAMA!$G96-CRONOGRAMA!$F96+1)/7,0)),0))</f>
        <v/>
      </c>
      <c r="V95" s="306">
        <f>IF(OR(CRONOGRAMA!$F96="",CRONOGRAMA!$G96=""),0,IF(AND(V$10&gt;=CRONOGRAMA!$F96-6,V$10&lt;=CRONOGRAMA!$G96),$C95/MAX(1,ROUNDUP((CRONOGRAMA!$G96-CRONOGRAMA!$F96+1)/7,0)),0))</f>
        <v/>
      </c>
      <c r="W95" s="306">
        <f>IF(OR(CRONOGRAMA!$F96="",CRONOGRAMA!$G96=""),0,IF(AND(W$10&gt;=CRONOGRAMA!$F96-6,W$10&lt;=CRONOGRAMA!$G96),$C95/MAX(1,ROUNDUP((CRONOGRAMA!$G96-CRONOGRAMA!$F96+1)/7,0)),0))</f>
        <v/>
      </c>
      <c r="X95" s="306">
        <f>IF(OR(CRONOGRAMA!$F96="",CRONOGRAMA!$G96=""),0,IF(AND(X$10&gt;=CRONOGRAMA!$F96-6,X$10&lt;=CRONOGRAMA!$G96),$C95/MAX(1,ROUNDUP((CRONOGRAMA!$G96-CRONOGRAMA!$F96+1)/7,0)),0))</f>
        <v/>
      </c>
      <c r="Y95" s="306">
        <f>IF(OR(CRONOGRAMA!$F96="",CRONOGRAMA!$G96=""),0,IF(AND(Y$10&gt;=CRONOGRAMA!$F96-6,Y$10&lt;=CRONOGRAMA!$G96),$C95/MAX(1,ROUNDUP((CRONOGRAMA!$G96-CRONOGRAMA!$F96+1)/7,0)),0))</f>
        <v/>
      </c>
      <c r="Z95" s="306">
        <f>IF(OR(CRONOGRAMA!$F96="",CRONOGRAMA!$G96=""),0,IF(AND(Z$10&gt;=CRONOGRAMA!$F96-6,Z$10&lt;=CRONOGRAMA!$G96),$C95/MAX(1,ROUNDUP((CRONOGRAMA!$G96-CRONOGRAMA!$F96+1)/7,0)),0))</f>
        <v/>
      </c>
      <c r="AA95" s="306">
        <f>IF(OR(CRONOGRAMA!$F96="",CRONOGRAMA!$G96=""),0,IF(AND(AA$10&gt;=CRONOGRAMA!$F96-6,AA$10&lt;=CRONOGRAMA!$G96),$C95/MAX(1,ROUNDUP((CRONOGRAMA!$G96-CRONOGRAMA!$F96+1)/7,0)),0))</f>
        <v/>
      </c>
      <c r="AB95" s="306">
        <f>IF(OR(CRONOGRAMA!$F96="",CRONOGRAMA!$G96=""),0,IF(AND(AB$10&gt;=CRONOGRAMA!$F96-6,AB$10&lt;=CRONOGRAMA!$G96),$C95/MAX(1,ROUNDUP((CRONOGRAMA!$G96-CRONOGRAMA!$F96+1)/7,0)),0))</f>
        <v/>
      </c>
      <c r="AC95" s="306">
        <f>IF(OR(CRONOGRAMA!$F96="",CRONOGRAMA!$G96=""),0,IF(AND(AC$10&gt;=CRONOGRAMA!$F96-6,AC$10&lt;=CRONOGRAMA!$G96),$C95/MAX(1,ROUNDUP((CRONOGRAMA!$G96-CRONOGRAMA!$F96+1)/7,0)),0))</f>
        <v/>
      </c>
      <c r="AD95" s="306">
        <f>IF(OR(CRONOGRAMA!$F96="",CRONOGRAMA!$G96=""),0,IF(AND(AD$10&gt;=CRONOGRAMA!$F96-6,AD$10&lt;=CRONOGRAMA!$G96),$C95/MAX(1,ROUNDUP((CRONOGRAMA!$G96-CRONOGRAMA!$F96+1)/7,0)),0))</f>
        <v/>
      </c>
      <c r="AE95" s="218" t="n"/>
      <c r="AF95" s="218" t="n"/>
      <c r="AG95" s="218" t="n"/>
      <c r="AH95" s="218" t="n"/>
    </row>
    <row r="96" ht="15.75" customHeight="1" s="371">
      <c r="A96" s="169">
        <f>CRONOGRAMA!A97</f>
        <v/>
      </c>
      <c r="B96" s="66">
        <f>CRONOGRAMA!D97</f>
        <v/>
      </c>
      <c r="C96" s="44">
        <f>CRONOGRAMA!E97</f>
        <v/>
      </c>
      <c r="D96" s="306">
        <f>IF(OR(CRONOGRAMA!$F97="",CRONOGRAMA!$G97=""),0,IF(AND(D$10&gt;=CRONOGRAMA!$F97-6,D$10&lt;=CRONOGRAMA!$G97),$C96/MAX(1,ROUNDUP((CRONOGRAMA!$G97-CRONOGRAMA!$F97+1)/7,0)),0))</f>
        <v/>
      </c>
      <c r="E96" s="306">
        <f>IF(OR(CRONOGRAMA!$F97="",CRONOGRAMA!$G97=""),0,IF(AND(E$10&gt;=CRONOGRAMA!$F97-6,E$10&lt;=CRONOGRAMA!$G97),$C96/MAX(1,ROUNDUP((CRONOGRAMA!$G97-CRONOGRAMA!$F97+1)/7,0)),0))</f>
        <v/>
      </c>
      <c r="F96" s="306">
        <f>IF(OR(CRONOGRAMA!$F97="",CRONOGRAMA!$G97=""),0,IF(AND(F$10&gt;=CRONOGRAMA!$F97-6,F$10&lt;=CRONOGRAMA!$G97),$C96/MAX(1,ROUNDUP((CRONOGRAMA!$G97-CRONOGRAMA!$F97+1)/7,0)),0))</f>
        <v/>
      </c>
      <c r="G96" s="306">
        <f>IF(OR(CRONOGRAMA!$F97="",CRONOGRAMA!$G97=""),0,IF(AND(G$10&gt;=CRONOGRAMA!$F97-6,G$10&lt;=CRONOGRAMA!$G97),$C96/MAX(1,ROUNDUP((CRONOGRAMA!$G97-CRONOGRAMA!$F97+1)/7,0)),0))</f>
        <v/>
      </c>
      <c r="H96" s="306">
        <f>IF(OR(CRONOGRAMA!$F97="",CRONOGRAMA!$G97=""),0,IF(AND(H$10&gt;=CRONOGRAMA!$F97-6,H$10&lt;=CRONOGRAMA!$G97),$C96/MAX(1,ROUNDUP((CRONOGRAMA!$G97-CRONOGRAMA!$F97+1)/7,0)),0))</f>
        <v/>
      </c>
      <c r="I96" s="306">
        <f>IF(OR(CRONOGRAMA!$F97="",CRONOGRAMA!$G97=""),0,IF(AND(I$10&gt;=CRONOGRAMA!$F97-6,I$10&lt;=CRONOGRAMA!$G97),$C96/MAX(1,ROUNDUP((CRONOGRAMA!$G97-CRONOGRAMA!$F97+1)/7,0)),0))</f>
        <v/>
      </c>
      <c r="J96" s="306">
        <f>IF(OR(CRONOGRAMA!$F97="",CRONOGRAMA!$G97=""),0,IF(AND(J$10&gt;=CRONOGRAMA!$F97-6,J$10&lt;=CRONOGRAMA!$G97),$C96/MAX(1,ROUNDUP((CRONOGRAMA!$G97-CRONOGRAMA!$F97+1)/7,0)),0))</f>
        <v/>
      </c>
      <c r="K96" s="306">
        <f>IF(OR(CRONOGRAMA!$F97="",CRONOGRAMA!$G97=""),0,IF(AND(K$10&gt;=CRONOGRAMA!$F97-6,K$10&lt;=CRONOGRAMA!$G97),$C96/MAX(1,ROUNDUP((CRONOGRAMA!$G97-CRONOGRAMA!$F97+1)/7,0)),0))</f>
        <v/>
      </c>
      <c r="L96" s="306">
        <f>IF(OR(CRONOGRAMA!$F97="",CRONOGRAMA!$G97=""),0,IF(AND(L$10&gt;=CRONOGRAMA!$F97-6,L$10&lt;=CRONOGRAMA!$G97),$C96/MAX(1,ROUNDUP((CRONOGRAMA!$G97-CRONOGRAMA!$F97+1)/7,0)),0))</f>
        <v/>
      </c>
      <c r="M96" s="306">
        <f>IF(OR(CRONOGRAMA!$F97="",CRONOGRAMA!$G97=""),0,IF(AND(M$10&gt;=CRONOGRAMA!$F97-6,M$10&lt;=CRONOGRAMA!$G97),$C96/MAX(1,ROUNDUP((CRONOGRAMA!$G97-CRONOGRAMA!$F97+1)/7,0)),0))</f>
        <v/>
      </c>
      <c r="N96" s="306">
        <f>IF(OR(CRONOGRAMA!$F97="",CRONOGRAMA!$G97=""),0,IF(AND(N$10&gt;=CRONOGRAMA!$F97-6,N$10&lt;=CRONOGRAMA!$G97),$C96/MAX(1,ROUNDUP((CRONOGRAMA!$G97-CRONOGRAMA!$F97+1)/7,0)),0))</f>
        <v/>
      </c>
      <c r="O96" s="306">
        <f>IF(OR(CRONOGRAMA!$F97="",CRONOGRAMA!$G97=""),0,IF(AND(O$10&gt;=CRONOGRAMA!$F97-6,O$10&lt;=CRONOGRAMA!$G97),$C96/MAX(1,ROUNDUP((CRONOGRAMA!$G97-CRONOGRAMA!$F97+1)/7,0)),0))</f>
        <v/>
      </c>
      <c r="P96" s="306">
        <f>IF(OR(CRONOGRAMA!$F97="",CRONOGRAMA!$G97=""),0,IF(AND(P$10&gt;=CRONOGRAMA!$F97-6,P$10&lt;=CRONOGRAMA!$G97),$C96/MAX(1,ROUNDUP((CRONOGRAMA!$G97-CRONOGRAMA!$F97+1)/7,0)),0))</f>
        <v/>
      </c>
      <c r="Q96" s="306">
        <f>IF(OR(CRONOGRAMA!$F97="",CRONOGRAMA!$G97=""),0,IF(AND(Q$10&gt;=CRONOGRAMA!$F97-6,Q$10&lt;=CRONOGRAMA!$G97),$C96/MAX(1,ROUNDUP((CRONOGRAMA!$G97-CRONOGRAMA!$F97+1)/7,0)),0))</f>
        <v/>
      </c>
      <c r="R96" s="306">
        <f>IF(OR(CRONOGRAMA!$F97="",CRONOGRAMA!$G97=""),0,IF(AND(R$10&gt;=CRONOGRAMA!$F97-6,R$10&lt;=CRONOGRAMA!$G97),$C96/MAX(1,ROUNDUP((CRONOGRAMA!$G97-CRONOGRAMA!$F97+1)/7,0)),0))</f>
        <v/>
      </c>
      <c r="S96" s="306">
        <f>IF(OR(CRONOGRAMA!$F97="",CRONOGRAMA!$G97=""),0,IF(AND(S$10&gt;=CRONOGRAMA!$F97-6,S$10&lt;=CRONOGRAMA!$G97),$C96/MAX(1,ROUNDUP((CRONOGRAMA!$G97-CRONOGRAMA!$F97+1)/7,0)),0))</f>
        <v/>
      </c>
      <c r="T96" s="306">
        <f>IF(OR(CRONOGRAMA!$F97="",CRONOGRAMA!$G97=""),0,IF(AND(T$10&gt;=CRONOGRAMA!$F97-6,T$10&lt;=CRONOGRAMA!$G97),$C96/MAX(1,ROUNDUP((CRONOGRAMA!$G97-CRONOGRAMA!$F97+1)/7,0)),0))</f>
        <v/>
      </c>
      <c r="U96" s="306">
        <f>IF(OR(CRONOGRAMA!$F97="",CRONOGRAMA!$G97=""),0,IF(AND(U$10&gt;=CRONOGRAMA!$F97-6,U$10&lt;=CRONOGRAMA!$G97),$C96/MAX(1,ROUNDUP((CRONOGRAMA!$G97-CRONOGRAMA!$F97+1)/7,0)),0))</f>
        <v/>
      </c>
      <c r="V96" s="306">
        <f>IF(OR(CRONOGRAMA!$F97="",CRONOGRAMA!$G97=""),0,IF(AND(V$10&gt;=CRONOGRAMA!$F97-6,V$10&lt;=CRONOGRAMA!$G97),$C96/MAX(1,ROUNDUP((CRONOGRAMA!$G97-CRONOGRAMA!$F97+1)/7,0)),0))</f>
        <v/>
      </c>
      <c r="W96" s="306">
        <f>IF(OR(CRONOGRAMA!$F97="",CRONOGRAMA!$G97=""),0,IF(AND(W$10&gt;=CRONOGRAMA!$F97-6,W$10&lt;=CRONOGRAMA!$G97),$C96/MAX(1,ROUNDUP((CRONOGRAMA!$G97-CRONOGRAMA!$F97+1)/7,0)),0))</f>
        <v/>
      </c>
      <c r="X96" s="306">
        <f>IF(OR(CRONOGRAMA!$F97="",CRONOGRAMA!$G97=""),0,IF(AND(X$10&gt;=CRONOGRAMA!$F97-6,X$10&lt;=CRONOGRAMA!$G97),$C96/MAX(1,ROUNDUP((CRONOGRAMA!$G97-CRONOGRAMA!$F97+1)/7,0)),0))</f>
        <v/>
      </c>
      <c r="Y96" s="306">
        <f>IF(OR(CRONOGRAMA!$F97="",CRONOGRAMA!$G97=""),0,IF(AND(Y$10&gt;=CRONOGRAMA!$F97-6,Y$10&lt;=CRONOGRAMA!$G97),$C96/MAX(1,ROUNDUP((CRONOGRAMA!$G97-CRONOGRAMA!$F97+1)/7,0)),0))</f>
        <v/>
      </c>
      <c r="Z96" s="306">
        <f>IF(OR(CRONOGRAMA!$F97="",CRONOGRAMA!$G97=""),0,IF(AND(Z$10&gt;=CRONOGRAMA!$F97-6,Z$10&lt;=CRONOGRAMA!$G97),$C96/MAX(1,ROUNDUP((CRONOGRAMA!$G97-CRONOGRAMA!$F97+1)/7,0)),0))</f>
        <v/>
      </c>
      <c r="AA96" s="306">
        <f>IF(OR(CRONOGRAMA!$F97="",CRONOGRAMA!$G97=""),0,IF(AND(AA$10&gt;=CRONOGRAMA!$F97-6,AA$10&lt;=CRONOGRAMA!$G97),$C96/MAX(1,ROUNDUP((CRONOGRAMA!$G97-CRONOGRAMA!$F97+1)/7,0)),0))</f>
        <v/>
      </c>
      <c r="AB96" s="306">
        <f>IF(OR(CRONOGRAMA!$F97="",CRONOGRAMA!$G97=""),0,IF(AND(AB$10&gt;=CRONOGRAMA!$F97-6,AB$10&lt;=CRONOGRAMA!$G97),$C96/MAX(1,ROUNDUP((CRONOGRAMA!$G97-CRONOGRAMA!$F97+1)/7,0)),0))</f>
        <v/>
      </c>
      <c r="AC96" s="306">
        <f>IF(OR(CRONOGRAMA!$F97="",CRONOGRAMA!$G97=""),0,IF(AND(AC$10&gt;=CRONOGRAMA!$F97-6,AC$10&lt;=CRONOGRAMA!$G97),$C96/MAX(1,ROUNDUP((CRONOGRAMA!$G97-CRONOGRAMA!$F97+1)/7,0)),0))</f>
        <v/>
      </c>
      <c r="AD96" s="306">
        <f>IF(OR(CRONOGRAMA!$F97="",CRONOGRAMA!$G97=""),0,IF(AND(AD$10&gt;=CRONOGRAMA!$F97-6,AD$10&lt;=CRONOGRAMA!$G97),$C96/MAX(1,ROUNDUP((CRONOGRAMA!$G97-CRONOGRAMA!$F97+1)/7,0)),0))</f>
        <v/>
      </c>
      <c r="AE96" s="218" t="n"/>
      <c r="AF96" s="218" t="n"/>
      <c r="AG96" s="218" t="n"/>
      <c r="AH96" s="218" t="n"/>
    </row>
    <row r="97" ht="15.75" customHeight="1" s="371">
      <c r="A97" s="169">
        <f>CRONOGRAMA!A98</f>
        <v/>
      </c>
      <c r="B97" s="66">
        <f>CRONOGRAMA!D98</f>
        <v/>
      </c>
      <c r="C97" s="44">
        <f>CRONOGRAMA!E98</f>
        <v/>
      </c>
      <c r="D97" s="306">
        <f>IF(OR(CRONOGRAMA!$F98="",CRONOGRAMA!$G98=""),0,IF(AND(D$10&gt;=CRONOGRAMA!$F98-6,D$10&lt;=CRONOGRAMA!$G98),$C97/MAX(1,ROUNDUP((CRONOGRAMA!$G98-CRONOGRAMA!$F98+1)/7,0)),0))</f>
        <v/>
      </c>
      <c r="E97" s="306">
        <f>IF(OR(CRONOGRAMA!$F98="",CRONOGRAMA!$G98=""),0,IF(AND(E$10&gt;=CRONOGRAMA!$F98-6,E$10&lt;=CRONOGRAMA!$G98),$C97/MAX(1,ROUNDUP((CRONOGRAMA!$G98-CRONOGRAMA!$F98+1)/7,0)),0))</f>
        <v/>
      </c>
      <c r="F97" s="306">
        <f>IF(OR(CRONOGRAMA!$F98="",CRONOGRAMA!$G98=""),0,IF(AND(F$10&gt;=CRONOGRAMA!$F98-6,F$10&lt;=CRONOGRAMA!$G98),$C97/MAX(1,ROUNDUP((CRONOGRAMA!$G98-CRONOGRAMA!$F98+1)/7,0)),0))</f>
        <v/>
      </c>
      <c r="G97" s="306">
        <f>IF(OR(CRONOGRAMA!$F98="",CRONOGRAMA!$G98=""),0,IF(AND(G$10&gt;=CRONOGRAMA!$F98-6,G$10&lt;=CRONOGRAMA!$G98),$C97/MAX(1,ROUNDUP((CRONOGRAMA!$G98-CRONOGRAMA!$F98+1)/7,0)),0))</f>
        <v/>
      </c>
      <c r="H97" s="306">
        <f>IF(OR(CRONOGRAMA!$F98="",CRONOGRAMA!$G98=""),0,IF(AND(H$10&gt;=CRONOGRAMA!$F98-6,H$10&lt;=CRONOGRAMA!$G98),$C97/MAX(1,ROUNDUP((CRONOGRAMA!$G98-CRONOGRAMA!$F98+1)/7,0)),0))</f>
        <v/>
      </c>
      <c r="I97" s="306">
        <f>IF(OR(CRONOGRAMA!$F98="",CRONOGRAMA!$G98=""),0,IF(AND(I$10&gt;=CRONOGRAMA!$F98-6,I$10&lt;=CRONOGRAMA!$G98),$C97/MAX(1,ROUNDUP((CRONOGRAMA!$G98-CRONOGRAMA!$F98+1)/7,0)),0))</f>
        <v/>
      </c>
      <c r="J97" s="306">
        <f>IF(OR(CRONOGRAMA!$F98="",CRONOGRAMA!$G98=""),0,IF(AND(J$10&gt;=CRONOGRAMA!$F98-6,J$10&lt;=CRONOGRAMA!$G98),$C97/MAX(1,ROUNDUP((CRONOGRAMA!$G98-CRONOGRAMA!$F98+1)/7,0)),0))</f>
        <v/>
      </c>
      <c r="K97" s="306">
        <f>IF(OR(CRONOGRAMA!$F98="",CRONOGRAMA!$G98=""),0,IF(AND(K$10&gt;=CRONOGRAMA!$F98-6,K$10&lt;=CRONOGRAMA!$G98),$C97/MAX(1,ROUNDUP((CRONOGRAMA!$G98-CRONOGRAMA!$F98+1)/7,0)),0))</f>
        <v/>
      </c>
      <c r="L97" s="306">
        <f>IF(OR(CRONOGRAMA!$F98="",CRONOGRAMA!$G98=""),0,IF(AND(L$10&gt;=CRONOGRAMA!$F98-6,L$10&lt;=CRONOGRAMA!$G98),$C97/MAX(1,ROUNDUP((CRONOGRAMA!$G98-CRONOGRAMA!$F98+1)/7,0)),0))</f>
        <v/>
      </c>
      <c r="M97" s="306">
        <f>IF(OR(CRONOGRAMA!$F98="",CRONOGRAMA!$G98=""),0,IF(AND(M$10&gt;=CRONOGRAMA!$F98-6,M$10&lt;=CRONOGRAMA!$G98),$C97/MAX(1,ROUNDUP((CRONOGRAMA!$G98-CRONOGRAMA!$F98+1)/7,0)),0))</f>
        <v/>
      </c>
      <c r="N97" s="306">
        <f>IF(OR(CRONOGRAMA!$F98="",CRONOGRAMA!$G98=""),0,IF(AND(N$10&gt;=CRONOGRAMA!$F98-6,N$10&lt;=CRONOGRAMA!$G98),$C97/MAX(1,ROUNDUP((CRONOGRAMA!$G98-CRONOGRAMA!$F98+1)/7,0)),0))</f>
        <v/>
      </c>
      <c r="O97" s="306">
        <f>IF(OR(CRONOGRAMA!$F98="",CRONOGRAMA!$G98=""),0,IF(AND(O$10&gt;=CRONOGRAMA!$F98-6,O$10&lt;=CRONOGRAMA!$G98),$C97/MAX(1,ROUNDUP((CRONOGRAMA!$G98-CRONOGRAMA!$F98+1)/7,0)),0))</f>
        <v/>
      </c>
      <c r="P97" s="306">
        <f>IF(OR(CRONOGRAMA!$F98="",CRONOGRAMA!$G98=""),0,IF(AND(P$10&gt;=CRONOGRAMA!$F98-6,P$10&lt;=CRONOGRAMA!$G98),$C97/MAX(1,ROUNDUP((CRONOGRAMA!$G98-CRONOGRAMA!$F98+1)/7,0)),0))</f>
        <v/>
      </c>
      <c r="Q97" s="306">
        <f>IF(OR(CRONOGRAMA!$F98="",CRONOGRAMA!$G98=""),0,IF(AND(Q$10&gt;=CRONOGRAMA!$F98-6,Q$10&lt;=CRONOGRAMA!$G98),$C97/MAX(1,ROUNDUP((CRONOGRAMA!$G98-CRONOGRAMA!$F98+1)/7,0)),0))</f>
        <v/>
      </c>
      <c r="R97" s="306">
        <f>IF(OR(CRONOGRAMA!$F98="",CRONOGRAMA!$G98=""),0,IF(AND(R$10&gt;=CRONOGRAMA!$F98-6,R$10&lt;=CRONOGRAMA!$G98),$C97/MAX(1,ROUNDUP((CRONOGRAMA!$G98-CRONOGRAMA!$F98+1)/7,0)),0))</f>
        <v/>
      </c>
      <c r="S97" s="306">
        <f>IF(OR(CRONOGRAMA!$F98="",CRONOGRAMA!$G98=""),0,IF(AND(S$10&gt;=CRONOGRAMA!$F98-6,S$10&lt;=CRONOGRAMA!$G98),$C97/MAX(1,ROUNDUP((CRONOGRAMA!$G98-CRONOGRAMA!$F98+1)/7,0)),0))</f>
        <v/>
      </c>
      <c r="T97" s="306">
        <f>IF(OR(CRONOGRAMA!$F98="",CRONOGRAMA!$G98=""),0,IF(AND(T$10&gt;=CRONOGRAMA!$F98-6,T$10&lt;=CRONOGRAMA!$G98),$C97/MAX(1,ROUNDUP((CRONOGRAMA!$G98-CRONOGRAMA!$F98+1)/7,0)),0))</f>
        <v/>
      </c>
      <c r="U97" s="306">
        <f>IF(OR(CRONOGRAMA!$F98="",CRONOGRAMA!$G98=""),0,IF(AND(U$10&gt;=CRONOGRAMA!$F98-6,U$10&lt;=CRONOGRAMA!$G98),$C97/MAX(1,ROUNDUP((CRONOGRAMA!$G98-CRONOGRAMA!$F98+1)/7,0)),0))</f>
        <v/>
      </c>
      <c r="V97" s="306">
        <f>IF(OR(CRONOGRAMA!$F98="",CRONOGRAMA!$G98=""),0,IF(AND(V$10&gt;=CRONOGRAMA!$F98-6,V$10&lt;=CRONOGRAMA!$G98),$C97/MAX(1,ROUNDUP((CRONOGRAMA!$G98-CRONOGRAMA!$F98+1)/7,0)),0))</f>
        <v/>
      </c>
      <c r="W97" s="306">
        <f>IF(OR(CRONOGRAMA!$F98="",CRONOGRAMA!$G98=""),0,IF(AND(W$10&gt;=CRONOGRAMA!$F98-6,W$10&lt;=CRONOGRAMA!$G98),$C97/MAX(1,ROUNDUP((CRONOGRAMA!$G98-CRONOGRAMA!$F98+1)/7,0)),0))</f>
        <v/>
      </c>
      <c r="X97" s="306">
        <f>IF(OR(CRONOGRAMA!$F98="",CRONOGRAMA!$G98=""),0,IF(AND(X$10&gt;=CRONOGRAMA!$F98-6,X$10&lt;=CRONOGRAMA!$G98),$C97/MAX(1,ROUNDUP((CRONOGRAMA!$G98-CRONOGRAMA!$F98+1)/7,0)),0))</f>
        <v/>
      </c>
      <c r="Y97" s="306">
        <f>IF(OR(CRONOGRAMA!$F98="",CRONOGRAMA!$G98=""),0,IF(AND(Y$10&gt;=CRONOGRAMA!$F98-6,Y$10&lt;=CRONOGRAMA!$G98),$C97/MAX(1,ROUNDUP((CRONOGRAMA!$G98-CRONOGRAMA!$F98+1)/7,0)),0))</f>
        <v/>
      </c>
      <c r="Z97" s="306">
        <f>IF(OR(CRONOGRAMA!$F98="",CRONOGRAMA!$G98=""),0,IF(AND(Z$10&gt;=CRONOGRAMA!$F98-6,Z$10&lt;=CRONOGRAMA!$G98),$C97/MAX(1,ROUNDUP((CRONOGRAMA!$G98-CRONOGRAMA!$F98+1)/7,0)),0))</f>
        <v/>
      </c>
      <c r="AA97" s="306">
        <f>IF(OR(CRONOGRAMA!$F98="",CRONOGRAMA!$G98=""),0,IF(AND(AA$10&gt;=CRONOGRAMA!$F98-6,AA$10&lt;=CRONOGRAMA!$G98),$C97/MAX(1,ROUNDUP((CRONOGRAMA!$G98-CRONOGRAMA!$F98+1)/7,0)),0))</f>
        <v/>
      </c>
      <c r="AB97" s="306">
        <f>IF(OR(CRONOGRAMA!$F98="",CRONOGRAMA!$G98=""),0,IF(AND(AB$10&gt;=CRONOGRAMA!$F98-6,AB$10&lt;=CRONOGRAMA!$G98),$C97/MAX(1,ROUNDUP((CRONOGRAMA!$G98-CRONOGRAMA!$F98+1)/7,0)),0))</f>
        <v/>
      </c>
      <c r="AC97" s="306">
        <f>IF(OR(CRONOGRAMA!$F98="",CRONOGRAMA!$G98=""),0,IF(AND(AC$10&gt;=CRONOGRAMA!$F98-6,AC$10&lt;=CRONOGRAMA!$G98),$C97/MAX(1,ROUNDUP((CRONOGRAMA!$G98-CRONOGRAMA!$F98+1)/7,0)),0))</f>
        <v/>
      </c>
      <c r="AD97" s="306">
        <f>IF(OR(CRONOGRAMA!$F98="",CRONOGRAMA!$G98=""),0,IF(AND(AD$10&gt;=CRONOGRAMA!$F98-6,AD$10&lt;=CRONOGRAMA!$G98),$C97/MAX(1,ROUNDUP((CRONOGRAMA!$G98-CRONOGRAMA!$F98+1)/7,0)),0))</f>
        <v/>
      </c>
      <c r="AE97" s="218" t="n"/>
      <c r="AF97" s="218" t="n"/>
      <c r="AG97" s="218" t="n"/>
      <c r="AH97" s="218" t="n"/>
    </row>
    <row r="98" ht="15.75" customHeight="1" s="371">
      <c r="A98" s="169">
        <f>CRONOGRAMA!A99</f>
        <v/>
      </c>
      <c r="B98" s="66">
        <f>CRONOGRAMA!D99</f>
        <v/>
      </c>
      <c r="C98" s="44">
        <f>CRONOGRAMA!E99</f>
        <v/>
      </c>
      <c r="D98" s="306">
        <f>IF(OR(CRONOGRAMA!$F99="",CRONOGRAMA!$G99=""),0,IF(AND(D$10&gt;=CRONOGRAMA!$F99-6,D$10&lt;=CRONOGRAMA!$G99),$C98/MAX(1,ROUNDUP((CRONOGRAMA!$G99-CRONOGRAMA!$F99+1)/7,0)),0))</f>
        <v/>
      </c>
      <c r="E98" s="306">
        <f>IF(OR(CRONOGRAMA!$F99="",CRONOGRAMA!$G99=""),0,IF(AND(E$10&gt;=CRONOGRAMA!$F99-6,E$10&lt;=CRONOGRAMA!$G99),$C98/MAX(1,ROUNDUP((CRONOGRAMA!$G99-CRONOGRAMA!$F99+1)/7,0)),0))</f>
        <v/>
      </c>
      <c r="F98" s="306">
        <f>IF(OR(CRONOGRAMA!$F99="",CRONOGRAMA!$G99=""),0,IF(AND(F$10&gt;=CRONOGRAMA!$F99-6,F$10&lt;=CRONOGRAMA!$G99),$C98/MAX(1,ROUNDUP((CRONOGRAMA!$G99-CRONOGRAMA!$F99+1)/7,0)),0))</f>
        <v/>
      </c>
      <c r="G98" s="306">
        <f>IF(OR(CRONOGRAMA!$F99="",CRONOGRAMA!$G99=""),0,IF(AND(G$10&gt;=CRONOGRAMA!$F99-6,G$10&lt;=CRONOGRAMA!$G99),$C98/MAX(1,ROUNDUP((CRONOGRAMA!$G99-CRONOGRAMA!$F99+1)/7,0)),0))</f>
        <v/>
      </c>
      <c r="H98" s="306">
        <f>IF(OR(CRONOGRAMA!$F99="",CRONOGRAMA!$G99=""),0,IF(AND(H$10&gt;=CRONOGRAMA!$F99-6,H$10&lt;=CRONOGRAMA!$G99),$C98/MAX(1,ROUNDUP((CRONOGRAMA!$G99-CRONOGRAMA!$F99+1)/7,0)),0))</f>
        <v/>
      </c>
      <c r="I98" s="306">
        <f>IF(OR(CRONOGRAMA!$F99="",CRONOGRAMA!$G99=""),0,IF(AND(I$10&gt;=CRONOGRAMA!$F99-6,I$10&lt;=CRONOGRAMA!$G99),$C98/MAX(1,ROUNDUP((CRONOGRAMA!$G99-CRONOGRAMA!$F99+1)/7,0)),0))</f>
        <v/>
      </c>
      <c r="J98" s="306">
        <f>IF(OR(CRONOGRAMA!$F99="",CRONOGRAMA!$G99=""),0,IF(AND(J$10&gt;=CRONOGRAMA!$F99-6,J$10&lt;=CRONOGRAMA!$G99),$C98/MAX(1,ROUNDUP((CRONOGRAMA!$G99-CRONOGRAMA!$F99+1)/7,0)),0))</f>
        <v/>
      </c>
      <c r="K98" s="306">
        <f>IF(OR(CRONOGRAMA!$F99="",CRONOGRAMA!$G99=""),0,IF(AND(K$10&gt;=CRONOGRAMA!$F99-6,K$10&lt;=CRONOGRAMA!$G99),$C98/MAX(1,ROUNDUP((CRONOGRAMA!$G99-CRONOGRAMA!$F99+1)/7,0)),0))</f>
        <v/>
      </c>
      <c r="L98" s="306">
        <f>IF(OR(CRONOGRAMA!$F99="",CRONOGRAMA!$G99=""),0,IF(AND(L$10&gt;=CRONOGRAMA!$F99-6,L$10&lt;=CRONOGRAMA!$G99),$C98/MAX(1,ROUNDUP((CRONOGRAMA!$G99-CRONOGRAMA!$F99+1)/7,0)),0))</f>
        <v/>
      </c>
      <c r="M98" s="306">
        <f>IF(OR(CRONOGRAMA!$F99="",CRONOGRAMA!$G99=""),0,IF(AND(M$10&gt;=CRONOGRAMA!$F99-6,M$10&lt;=CRONOGRAMA!$G99),$C98/MAX(1,ROUNDUP((CRONOGRAMA!$G99-CRONOGRAMA!$F99+1)/7,0)),0))</f>
        <v/>
      </c>
      <c r="N98" s="306">
        <f>IF(OR(CRONOGRAMA!$F99="",CRONOGRAMA!$G99=""),0,IF(AND(N$10&gt;=CRONOGRAMA!$F99-6,N$10&lt;=CRONOGRAMA!$G99),$C98/MAX(1,ROUNDUP((CRONOGRAMA!$G99-CRONOGRAMA!$F99+1)/7,0)),0))</f>
        <v/>
      </c>
      <c r="O98" s="306">
        <f>IF(OR(CRONOGRAMA!$F99="",CRONOGRAMA!$G99=""),0,IF(AND(O$10&gt;=CRONOGRAMA!$F99-6,O$10&lt;=CRONOGRAMA!$G99),$C98/MAX(1,ROUNDUP((CRONOGRAMA!$G99-CRONOGRAMA!$F99+1)/7,0)),0))</f>
        <v/>
      </c>
      <c r="P98" s="306">
        <f>IF(OR(CRONOGRAMA!$F99="",CRONOGRAMA!$G99=""),0,IF(AND(P$10&gt;=CRONOGRAMA!$F99-6,P$10&lt;=CRONOGRAMA!$G99),$C98/MAX(1,ROUNDUP((CRONOGRAMA!$G99-CRONOGRAMA!$F99+1)/7,0)),0))</f>
        <v/>
      </c>
      <c r="Q98" s="306">
        <f>IF(OR(CRONOGRAMA!$F99="",CRONOGRAMA!$G99=""),0,IF(AND(Q$10&gt;=CRONOGRAMA!$F99-6,Q$10&lt;=CRONOGRAMA!$G99),$C98/MAX(1,ROUNDUP((CRONOGRAMA!$G99-CRONOGRAMA!$F99+1)/7,0)),0))</f>
        <v/>
      </c>
      <c r="R98" s="306">
        <f>IF(OR(CRONOGRAMA!$F99="",CRONOGRAMA!$G99=""),0,IF(AND(R$10&gt;=CRONOGRAMA!$F99-6,R$10&lt;=CRONOGRAMA!$G99),$C98/MAX(1,ROUNDUP((CRONOGRAMA!$G99-CRONOGRAMA!$F99+1)/7,0)),0))</f>
        <v/>
      </c>
      <c r="S98" s="306">
        <f>IF(OR(CRONOGRAMA!$F99="",CRONOGRAMA!$G99=""),0,IF(AND(S$10&gt;=CRONOGRAMA!$F99-6,S$10&lt;=CRONOGRAMA!$G99),$C98/MAX(1,ROUNDUP((CRONOGRAMA!$G99-CRONOGRAMA!$F99+1)/7,0)),0))</f>
        <v/>
      </c>
      <c r="T98" s="306">
        <f>IF(OR(CRONOGRAMA!$F99="",CRONOGRAMA!$G99=""),0,IF(AND(T$10&gt;=CRONOGRAMA!$F99-6,T$10&lt;=CRONOGRAMA!$G99),$C98/MAX(1,ROUNDUP((CRONOGRAMA!$G99-CRONOGRAMA!$F99+1)/7,0)),0))</f>
        <v/>
      </c>
      <c r="U98" s="306">
        <f>IF(OR(CRONOGRAMA!$F99="",CRONOGRAMA!$G99=""),0,IF(AND(U$10&gt;=CRONOGRAMA!$F99-6,U$10&lt;=CRONOGRAMA!$G99),$C98/MAX(1,ROUNDUP((CRONOGRAMA!$G99-CRONOGRAMA!$F99+1)/7,0)),0))</f>
        <v/>
      </c>
      <c r="V98" s="306">
        <f>IF(OR(CRONOGRAMA!$F99="",CRONOGRAMA!$G99=""),0,IF(AND(V$10&gt;=CRONOGRAMA!$F99-6,V$10&lt;=CRONOGRAMA!$G99),$C98/MAX(1,ROUNDUP((CRONOGRAMA!$G99-CRONOGRAMA!$F99+1)/7,0)),0))</f>
        <v/>
      </c>
      <c r="W98" s="306">
        <f>IF(OR(CRONOGRAMA!$F99="",CRONOGRAMA!$G99=""),0,IF(AND(W$10&gt;=CRONOGRAMA!$F99-6,W$10&lt;=CRONOGRAMA!$G99),$C98/MAX(1,ROUNDUP((CRONOGRAMA!$G99-CRONOGRAMA!$F99+1)/7,0)),0))</f>
        <v/>
      </c>
      <c r="X98" s="306">
        <f>IF(OR(CRONOGRAMA!$F99="",CRONOGRAMA!$G99=""),0,IF(AND(X$10&gt;=CRONOGRAMA!$F99-6,X$10&lt;=CRONOGRAMA!$G99),$C98/MAX(1,ROUNDUP((CRONOGRAMA!$G99-CRONOGRAMA!$F99+1)/7,0)),0))</f>
        <v/>
      </c>
      <c r="Y98" s="306">
        <f>IF(OR(CRONOGRAMA!$F99="",CRONOGRAMA!$G99=""),0,IF(AND(Y$10&gt;=CRONOGRAMA!$F99-6,Y$10&lt;=CRONOGRAMA!$G99),$C98/MAX(1,ROUNDUP((CRONOGRAMA!$G99-CRONOGRAMA!$F99+1)/7,0)),0))</f>
        <v/>
      </c>
      <c r="Z98" s="306">
        <f>IF(OR(CRONOGRAMA!$F99="",CRONOGRAMA!$G99=""),0,IF(AND(Z$10&gt;=CRONOGRAMA!$F99-6,Z$10&lt;=CRONOGRAMA!$G99),$C98/MAX(1,ROUNDUP((CRONOGRAMA!$G99-CRONOGRAMA!$F99+1)/7,0)),0))</f>
        <v/>
      </c>
      <c r="AA98" s="306">
        <f>IF(OR(CRONOGRAMA!$F99="",CRONOGRAMA!$G99=""),0,IF(AND(AA$10&gt;=CRONOGRAMA!$F99-6,AA$10&lt;=CRONOGRAMA!$G99),$C98/MAX(1,ROUNDUP((CRONOGRAMA!$G99-CRONOGRAMA!$F99+1)/7,0)),0))</f>
        <v/>
      </c>
      <c r="AB98" s="306">
        <f>IF(OR(CRONOGRAMA!$F99="",CRONOGRAMA!$G99=""),0,IF(AND(AB$10&gt;=CRONOGRAMA!$F99-6,AB$10&lt;=CRONOGRAMA!$G99),$C98/MAX(1,ROUNDUP((CRONOGRAMA!$G99-CRONOGRAMA!$F99+1)/7,0)),0))</f>
        <v/>
      </c>
      <c r="AC98" s="306">
        <f>IF(OR(CRONOGRAMA!$F99="",CRONOGRAMA!$G99=""),0,IF(AND(AC$10&gt;=CRONOGRAMA!$F99-6,AC$10&lt;=CRONOGRAMA!$G99),$C98/MAX(1,ROUNDUP((CRONOGRAMA!$G99-CRONOGRAMA!$F99+1)/7,0)),0))</f>
        <v/>
      </c>
      <c r="AD98" s="306">
        <f>IF(OR(CRONOGRAMA!$F99="",CRONOGRAMA!$G99=""),0,IF(AND(AD$10&gt;=CRONOGRAMA!$F99-6,AD$10&lt;=CRONOGRAMA!$G99),$C98/MAX(1,ROUNDUP((CRONOGRAMA!$G99-CRONOGRAMA!$F99+1)/7,0)),0))</f>
        <v/>
      </c>
      <c r="AE98" s="218" t="n"/>
      <c r="AF98" s="218" t="n"/>
      <c r="AG98" s="218" t="n"/>
      <c r="AH98" s="218" t="n"/>
    </row>
    <row r="99" ht="15.75" customHeight="1" s="371">
      <c r="A99" s="169">
        <f>CRONOGRAMA!A100</f>
        <v/>
      </c>
      <c r="B99" s="66">
        <f>CRONOGRAMA!D100</f>
        <v/>
      </c>
      <c r="C99" s="44">
        <f>CRONOGRAMA!E100</f>
        <v/>
      </c>
      <c r="D99" s="306">
        <f>IF(OR(CRONOGRAMA!$F100="",CRONOGRAMA!$G100=""),0,IF(AND(D$10&gt;=CRONOGRAMA!$F100-6,D$10&lt;=CRONOGRAMA!$G100),$C99/MAX(1,ROUNDUP((CRONOGRAMA!$G100-CRONOGRAMA!$F100+1)/7,0)),0))</f>
        <v/>
      </c>
      <c r="E99" s="306">
        <f>IF(OR(CRONOGRAMA!$F100="",CRONOGRAMA!$G100=""),0,IF(AND(E$10&gt;=CRONOGRAMA!$F100-6,E$10&lt;=CRONOGRAMA!$G100),$C99/MAX(1,ROUNDUP((CRONOGRAMA!$G100-CRONOGRAMA!$F100+1)/7,0)),0))</f>
        <v/>
      </c>
      <c r="F99" s="306">
        <f>IF(OR(CRONOGRAMA!$F100="",CRONOGRAMA!$G100=""),0,IF(AND(F$10&gt;=CRONOGRAMA!$F100-6,F$10&lt;=CRONOGRAMA!$G100),$C99/MAX(1,ROUNDUP((CRONOGRAMA!$G100-CRONOGRAMA!$F100+1)/7,0)),0))</f>
        <v/>
      </c>
      <c r="G99" s="306">
        <f>IF(OR(CRONOGRAMA!$F100="",CRONOGRAMA!$G100=""),0,IF(AND(G$10&gt;=CRONOGRAMA!$F100-6,G$10&lt;=CRONOGRAMA!$G100),$C99/MAX(1,ROUNDUP((CRONOGRAMA!$G100-CRONOGRAMA!$F100+1)/7,0)),0))</f>
        <v/>
      </c>
      <c r="H99" s="306">
        <f>IF(OR(CRONOGRAMA!$F100="",CRONOGRAMA!$G100=""),0,IF(AND(H$10&gt;=CRONOGRAMA!$F100-6,H$10&lt;=CRONOGRAMA!$G100),$C99/MAX(1,ROUNDUP((CRONOGRAMA!$G100-CRONOGRAMA!$F100+1)/7,0)),0))</f>
        <v/>
      </c>
      <c r="I99" s="306">
        <f>IF(OR(CRONOGRAMA!$F100="",CRONOGRAMA!$G100=""),0,IF(AND(I$10&gt;=CRONOGRAMA!$F100-6,I$10&lt;=CRONOGRAMA!$G100),$C99/MAX(1,ROUNDUP((CRONOGRAMA!$G100-CRONOGRAMA!$F100+1)/7,0)),0))</f>
        <v/>
      </c>
      <c r="J99" s="306">
        <f>IF(OR(CRONOGRAMA!$F100="",CRONOGRAMA!$G100=""),0,IF(AND(J$10&gt;=CRONOGRAMA!$F100-6,J$10&lt;=CRONOGRAMA!$G100),$C99/MAX(1,ROUNDUP((CRONOGRAMA!$G100-CRONOGRAMA!$F100+1)/7,0)),0))</f>
        <v/>
      </c>
      <c r="K99" s="306">
        <f>IF(OR(CRONOGRAMA!$F100="",CRONOGRAMA!$G100=""),0,IF(AND(K$10&gt;=CRONOGRAMA!$F100-6,K$10&lt;=CRONOGRAMA!$G100),$C99/MAX(1,ROUNDUP((CRONOGRAMA!$G100-CRONOGRAMA!$F100+1)/7,0)),0))</f>
        <v/>
      </c>
      <c r="L99" s="306">
        <f>IF(OR(CRONOGRAMA!$F100="",CRONOGRAMA!$G100=""),0,IF(AND(L$10&gt;=CRONOGRAMA!$F100-6,L$10&lt;=CRONOGRAMA!$G100),$C99/MAX(1,ROUNDUP((CRONOGRAMA!$G100-CRONOGRAMA!$F100+1)/7,0)),0))</f>
        <v/>
      </c>
      <c r="M99" s="306">
        <f>IF(OR(CRONOGRAMA!$F100="",CRONOGRAMA!$G100=""),0,IF(AND(M$10&gt;=CRONOGRAMA!$F100-6,M$10&lt;=CRONOGRAMA!$G100),$C99/MAX(1,ROUNDUP((CRONOGRAMA!$G100-CRONOGRAMA!$F100+1)/7,0)),0))</f>
        <v/>
      </c>
      <c r="N99" s="306">
        <f>IF(OR(CRONOGRAMA!$F100="",CRONOGRAMA!$G100=""),0,IF(AND(N$10&gt;=CRONOGRAMA!$F100-6,N$10&lt;=CRONOGRAMA!$G100),$C99/MAX(1,ROUNDUP((CRONOGRAMA!$G100-CRONOGRAMA!$F100+1)/7,0)),0))</f>
        <v/>
      </c>
      <c r="O99" s="306">
        <f>IF(OR(CRONOGRAMA!$F100="",CRONOGRAMA!$G100=""),0,IF(AND(O$10&gt;=CRONOGRAMA!$F100-6,O$10&lt;=CRONOGRAMA!$G100),$C99/MAX(1,ROUNDUP((CRONOGRAMA!$G100-CRONOGRAMA!$F100+1)/7,0)),0))</f>
        <v/>
      </c>
      <c r="P99" s="306">
        <f>IF(OR(CRONOGRAMA!$F100="",CRONOGRAMA!$G100=""),0,IF(AND(P$10&gt;=CRONOGRAMA!$F100-6,P$10&lt;=CRONOGRAMA!$G100),$C99/MAX(1,ROUNDUP((CRONOGRAMA!$G100-CRONOGRAMA!$F100+1)/7,0)),0))</f>
        <v/>
      </c>
      <c r="Q99" s="306">
        <f>IF(OR(CRONOGRAMA!$F100="",CRONOGRAMA!$G100=""),0,IF(AND(Q$10&gt;=CRONOGRAMA!$F100-6,Q$10&lt;=CRONOGRAMA!$G100),$C99/MAX(1,ROUNDUP((CRONOGRAMA!$G100-CRONOGRAMA!$F100+1)/7,0)),0))</f>
        <v/>
      </c>
      <c r="R99" s="306">
        <f>IF(OR(CRONOGRAMA!$F100="",CRONOGRAMA!$G100=""),0,IF(AND(R$10&gt;=CRONOGRAMA!$F100-6,R$10&lt;=CRONOGRAMA!$G100),$C99/MAX(1,ROUNDUP((CRONOGRAMA!$G100-CRONOGRAMA!$F100+1)/7,0)),0))</f>
        <v/>
      </c>
      <c r="S99" s="306">
        <f>IF(OR(CRONOGRAMA!$F100="",CRONOGRAMA!$G100=""),0,IF(AND(S$10&gt;=CRONOGRAMA!$F100-6,S$10&lt;=CRONOGRAMA!$G100),$C99/MAX(1,ROUNDUP((CRONOGRAMA!$G100-CRONOGRAMA!$F100+1)/7,0)),0))</f>
        <v/>
      </c>
      <c r="T99" s="306">
        <f>IF(OR(CRONOGRAMA!$F100="",CRONOGRAMA!$G100=""),0,IF(AND(T$10&gt;=CRONOGRAMA!$F100-6,T$10&lt;=CRONOGRAMA!$G100),$C99/MAX(1,ROUNDUP((CRONOGRAMA!$G100-CRONOGRAMA!$F100+1)/7,0)),0))</f>
        <v/>
      </c>
      <c r="U99" s="306">
        <f>IF(OR(CRONOGRAMA!$F100="",CRONOGRAMA!$G100=""),0,IF(AND(U$10&gt;=CRONOGRAMA!$F100-6,U$10&lt;=CRONOGRAMA!$G100),$C99/MAX(1,ROUNDUP((CRONOGRAMA!$G100-CRONOGRAMA!$F100+1)/7,0)),0))</f>
        <v/>
      </c>
      <c r="V99" s="306">
        <f>IF(OR(CRONOGRAMA!$F100="",CRONOGRAMA!$G100=""),0,IF(AND(V$10&gt;=CRONOGRAMA!$F100-6,V$10&lt;=CRONOGRAMA!$G100),$C99/MAX(1,ROUNDUP((CRONOGRAMA!$G100-CRONOGRAMA!$F100+1)/7,0)),0))</f>
        <v/>
      </c>
      <c r="W99" s="306">
        <f>IF(OR(CRONOGRAMA!$F100="",CRONOGRAMA!$G100=""),0,IF(AND(W$10&gt;=CRONOGRAMA!$F100-6,W$10&lt;=CRONOGRAMA!$G100),$C99/MAX(1,ROUNDUP((CRONOGRAMA!$G100-CRONOGRAMA!$F100+1)/7,0)),0))</f>
        <v/>
      </c>
      <c r="X99" s="306">
        <f>IF(OR(CRONOGRAMA!$F100="",CRONOGRAMA!$G100=""),0,IF(AND(X$10&gt;=CRONOGRAMA!$F100-6,X$10&lt;=CRONOGRAMA!$G100),$C99/MAX(1,ROUNDUP((CRONOGRAMA!$G100-CRONOGRAMA!$F100+1)/7,0)),0))</f>
        <v/>
      </c>
      <c r="Y99" s="306">
        <f>IF(OR(CRONOGRAMA!$F100="",CRONOGRAMA!$G100=""),0,IF(AND(Y$10&gt;=CRONOGRAMA!$F100-6,Y$10&lt;=CRONOGRAMA!$G100),$C99/MAX(1,ROUNDUP((CRONOGRAMA!$G100-CRONOGRAMA!$F100+1)/7,0)),0))</f>
        <v/>
      </c>
      <c r="Z99" s="306">
        <f>IF(OR(CRONOGRAMA!$F100="",CRONOGRAMA!$G100=""),0,IF(AND(Z$10&gt;=CRONOGRAMA!$F100-6,Z$10&lt;=CRONOGRAMA!$G100),$C99/MAX(1,ROUNDUP((CRONOGRAMA!$G100-CRONOGRAMA!$F100+1)/7,0)),0))</f>
        <v/>
      </c>
      <c r="AA99" s="306">
        <f>IF(OR(CRONOGRAMA!$F100="",CRONOGRAMA!$G100=""),0,IF(AND(AA$10&gt;=CRONOGRAMA!$F100-6,AA$10&lt;=CRONOGRAMA!$G100),$C99/MAX(1,ROUNDUP((CRONOGRAMA!$G100-CRONOGRAMA!$F100+1)/7,0)),0))</f>
        <v/>
      </c>
      <c r="AB99" s="306">
        <f>IF(OR(CRONOGRAMA!$F100="",CRONOGRAMA!$G100=""),0,IF(AND(AB$10&gt;=CRONOGRAMA!$F100-6,AB$10&lt;=CRONOGRAMA!$G100),$C99/MAX(1,ROUNDUP((CRONOGRAMA!$G100-CRONOGRAMA!$F100+1)/7,0)),0))</f>
        <v/>
      </c>
      <c r="AC99" s="306">
        <f>IF(OR(CRONOGRAMA!$F100="",CRONOGRAMA!$G100=""),0,IF(AND(AC$10&gt;=CRONOGRAMA!$F100-6,AC$10&lt;=CRONOGRAMA!$G100),$C99/MAX(1,ROUNDUP((CRONOGRAMA!$G100-CRONOGRAMA!$F100+1)/7,0)),0))</f>
        <v/>
      </c>
      <c r="AD99" s="306">
        <f>IF(OR(CRONOGRAMA!$F100="",CRONOGRAMA!$G100=""),0,IF(AND(AD$10&gt;=CRONOGRAMA!$F100-6,AD$10&lt;=CRONOGRAMA!$G100),$C99/MAX(1,ROUNDUP((CRONOGRAMA!$G100-CRONOGRAMA!$F100+1)/7,0)),0))</f>
        <v/>
      </c>
      <c r="AE99" s="218" t="n"/>
      <c r="AF99" s="218" t="n"/>
      <c r="AG99" s="218" t="n"/>
      <c r="AH99" s="218" t="n"/>
    </row>
    <row r="100" ht="15.75" customHeight="1" s="371">
      <c r="A100" s="169">
        <f>CRONOGRAMA!A101</f>
        <v/>
      </c>
      <c r="B100" s="66">
        <f>CRONOGRAMA!D101</f>
        <v/>
      </c>
      <c r="C100" s="44">
        <f>CRONOGRAMA!E101</f>
        <v/>
      </c>
      <c r="D100" s="306">
        <f>IF(OR(CRONOGRAMA!$F101="",CRONOGRAMA!$G101=""),0,IF(AND(D$10&gt;=CRONOGRAMA!$F101-6,D$10&lt;=CRONOGRAMA!$G101),$C100/MAX(1,ROUNDUP((CRONOGRAMA!$G101-CRONOGRAMA!$F101+1)/7,0)),0))</f>
        <v/>
      </c>
      <c r="E100" s="306">
        <f>IF(OR(CRONOGRAMA!$F101="",CRONOGRAMA!$G101=""),0,IF(AND(E$10&gt;=CRONOGRAMA!$F101-6,E$10&lt;=CRONOGRAMA!$G101),$C100/MAX(1,ROUNDUP((CRONOGRAMA!$G101-CRONOGRAMA!$F101+1)/7,0)),0))</f>
        <v/>
      </c>
      <c r="F100" s="306">
        <f>IF(OR(CRONOGRAMA!$F101="",CRONOGRAMA!$G101=""),0,IF(AND(F$10&gt;=CRONOGRAMA!$F101-6,F$10&lt;=CRONOGRAMA!$G101),$C100/MAX(1,ROUNDUP((CRONOGRAMA!$G101-CRONOGRAMA!$F101+1)/7,0)),0))</f>
        <v/>
      </c>
      <c r="G100" s="306">
        <f>IF(OR(CRONOGRAMA!$F101="",CRONOGRAMA!$G101=""),0,IF(AND(G$10&gt;=CRONOGRAMA!$F101-6,G$10&lt;=CRONOGRAMA!$G101),$C100/MAX(1,ROUNDUP((CRONOGRAMA!$G101-CRONOGRAMA!$F101+1)/7,0)),0))</f>
        <v/>
      </c>
      <c r="H100" s="306">
        <f>IF(OR(CRONOGRAMA!$F101="",CRONOGRAMA!$G101=""),0,IF(AND(H$10&gt;=CRONOGRAMA!$F101-6,H$10&lt;=CRONOGRAMA!$G101),$C100/MAX(1,ROUNDUP((CRONOGRAMA!$G101-CRONOGRAMA!$F101+1)/7,0)),0))</f>
        <v/>
      </c>
      <c r="I100" s="306">
        <f>IF(OR(CRONOGRAMA!$F101="",CRONOGRAMA!$G101=""),0,IF(AND(I$10&gt;=CRONOGRAMA!$F101-6,I$10&lt;=CRONOGRAMA!$G101),$C100/MAX(1,ROUNDUP((CRONOGRAMA!$G101-CRONOGRAMA!$F101+1)/7,0)),0))</f>
        <v/>
      </c>
      <c r="J100" s="306">
        <f>IF(OR(CRONOGRAMA!$F101="",CRONOGRAMA!$G101=""),0,IF(AND(J$10&gt;=CRONOGRAMA!$F101-6,J$10&lt;=CRONOGRAMA!$G101),$C100/MAX(1,ROUNDUP((CRONOGRAMA!$G101-CRONOGRAMA!$F101+1)/7,0)),0))</f>
        <v/>
      </c>
      <c r="K100" s="306">
        <f>IF(OR(CRONOGRAMA!$F101="",CRONOGRAMA!$G101=""),0,IF(AND(K$10&gt;=CRONOGRAMA!$F101-6,K$10&lt;=CRONOGRAMA!$G101),$C100/MAX(1,ROUNDUP((CRONOGRAMA!$G101-CRONOGRAMA!$F101+1)/7,0)),0))</f>
        <v/>
      </c>
      <c r="L100" s="306">
        <f>IF(OR(CRONOGRAMA!$F101="",CRONOGRAMA!$G101=""),0,IF(AND(L$10&gt;=CRONOGRAMA!$F101-6,L$10&lt;=CRONOGRAMA!$G101),$C100/MAX(1,ROUNDUP((CRONOGRAMA!$G101-CRONOGRAMA!$F101+1)/7,0)),0))</f>
        <v/>
      </c>
      <c r="M100" s="306">
        <f>IF(OR(CRONOGRAMA!$F101="",CRONOGRAMA!$G101=""),0,IF(AND(M$10&gt;=CRONOGRAMA!$F101-6,M$10&lt;=CRONOGRAMA!$G101),$C100/MAX(1,ROUNDUP((CRONOGRAMA!$G101-CRONOGRAMA!$F101+1)/7,0)),0))</f>
        <v/>
      </c>
      <c r="N100" s="306">
        <f>IF(OR(CRONOGRAMA!$F101="",CRONOGRAMA!$G101=""),0,IF(AND(N$10&gt;=CRONOGRAMA!$F101-6,N$10&lt;=CRONOGRAMA!$G101),$C100/MAX(1,ROUNDUP((CRONOGRAMA!$G101-CRONOGRAMA!$F101+1)/7,0)),0))</f>
        <v/>
      </c>
      <c r="O100" s="306">
        <f>IF(OR(CRONOGRAMA!$F101="",CRONOGRAMA!$G101=""),0,IF(AND(O$10&gt;=CRONOGRAMA!$F101-6,O$10&lt;=CRONOGRAMA!$G101),$C100/MAX(1,ROUNDUP((CRONOGRAMA!$G101-CRONOGRAMA!$F101+1)/7,0)),0))</f>
        <v/>
      </c>
      <c r="P100" s="306">
        <f>IF(OR(CRONOGRAMA!$F101="",CRONOGRAMA!$G101=""),0,IF(AND(P$10&gt;=CRONOGRAMA!$F101-6,P$10&lt;=CRONOGRAMA!$G101),$C100/MAX(1,ROUNDUP((CRONOGRAMA!$G101-CRONOGRAMA!$F101+1)/7,0)),0))</f>
        <v/>
      </c>
      <c r="Q100" s="306">
        <f>IF(OR(CRONOGRAMA!$F101="",CRONOGRAMA!$G101=""),0,IF(AND(Q$10&gt;=CRONOGRAMA!$F101-6,Q$10&lt;=CRONOGRAMA!$G101),$C100/MAX(1,ROUNDUP((CRONOGRAMA!$G101-CRONOGRAMA!$F101+1)/7,0)),0))</f>
        <v/>
      </c>
      <c r="R100" s="306">
        <f>IF(OR(CRONOGRAMA!$F101="",CRONOGRAMA!$G101=""),0,IF(AND(R$10&gt;=CRONOGRAMA!$F101-6,R$10&lt;=CRONOGRAMA!$G101),$C100/MAX(1,ROUNDUP((CRONOGRAMA!$G101-CRONOGRAMA!$F101+1)/7,0)),0))</f>
        <v/>
      </c>
      <c r="S100" s="306">
        <f>IF(OR(CRONOGRAMA!$F101="",CRONOGRAMA!$G101=""),0,IF(AND(S$10&gt;=CRONOGRAMA!$F101-6,S$10&lt;=CRONOGRAMA!$G101),$C100/MAX(1,ROUNDUP((CRONOGRAMA!$G101-CRONOGRAMA!$F101+1)/7,0)),0))</f>
        <v/>
      </c>
      <c r="T100" s="306">
        <f>IF(OR(CRONOGRAMA!$F101="",CRONOGRAMA!$G101=""),0,IF(AND(T$10&gt;=CRONOGRAMA!$F101-6,T$10&lt;=CRONOGRAMA!$G101),$C100/MAX(1,ROUNDUP((CRONOGRAMA!$G101-CRONOGRAMA!$F101+1)/7,0)),0))</f>
        <v/>
      </c>
      <c r="U100" s="306">
        <f>IF(OR(CRONOGRAMA!$F101="",CRONOGRAMA!$G101=""),0,IF(AND(U$10&gt;=CRONOGRAMA!$F101-6,U$10&lt;=CRONOGRAMA!$G101),$C100/MAX(1,ROUNDUP((CRONOGRAMA!$G101-CRONOGRAMA!$F101+1)/7,0)),0))</f>
        <v/>
      </c>
      <c r="V100" s="306">
        <f>IF(OR(CRONOGRAMA!$F101="",CRONOGRAMA!$G101=""),0,IF(AND(V$10&gt;=CRONOGRAMA!$F101-6,V$10&lt;=CRONOGRAMA!$G101),$C100/MAX(1,ROUNDUP((CRONOGRAMA!$G101-CRONOGRAMA!$F101+1)/7,0)),0))</f>
        <v/>
      </c>
      <c r="W100" s="306">
        <f>IF(OR(CRONOGRAMA!$F101="",CRONOGRAMA!$G101=""),0,IF(AND(W$10&gt;=CRONOGRAMA!$F101-6,W$10&lt;=CRONOGRAMA!$G101),$C100/MAX(1,ROUNDUP((CRONOGRAMA!$G101-CRONOGRAMA!$F101+1)/7,0)),0))</f>
        <v/>
      </c>
      <c r="X100" s="306">
        <f>IF(OR(CRONOGRAMA!$F101="",CRONOGRAMA!$G101=""),0,IF(AND(X$10&gt;=CRONOGRAMA!$F101-6,X$10&lt;=CRONOGRAMA!$G101),$C100/MAX(1,ROUNDUP((CRONOGRAMA!$G101-CRONOGRAMA!$F101+1)/7,0)),0))</f>
        <v/>
      </c>
      <c r="Y100" s="306">
        <f>IF(OR(CRONOGRAMA!$F101="",CRONOGRAMA!$G101=""),0,IF(AND(Y$10&gt;=CRONOGRAMA!$F101-6,Y$10&lt;=CRONOGRAMA!$G101),$C100/MAX(1,ROUNDUP((CRONOGRAMA!$G101-CRONOGRAMA!$F101+1)/7,0)),0))</f>
        <v/>
      </c>
      <c r="Z100" s="306">
        <f>IF(OR(CRONOGRAMA!$F101="",CRONOGRAMA!$G101=""),0,IF(AND(Z$10&gt;=CRONOGRAMA!$F101-6,Z$10&lt;=CRONOGRAMA!$G101),$C100/MAX(1,ROUNDUP((CRONOGRAMA!$G101-CRONOGRAMA!$F101+1)/7,0)),0))</f>
        <v/>
      </c>
      <c r="AA100" s="306">
        <f>IF(OR(CRONOGRAMA!$F101="",CRONOGRAMA!$G101=""),0,IF(AND(AA$10&gt;=CRONOGRAMA!$F101-6,AA$10&lt;=CRONOGRAMA!$G101),$C100/MAX(1,ROUNDUP((CRONOGRAMA!$G101-CRONOGRAMA!$F101+1)/7,0)),0))</f>
        <v/>
      </c>
      <c r="AB100" s="306">
        <f>IF(OR(CRONOGRAMA!$F101="",CRONOGRAMA!$G101=""),0,IF(AND(AB$10&gt;=CRONOGRAMA!$F101-6,AB$10&lt;=CRONOGRAMA!$G101),$C100/MAX(1,ROUNDUP((CRONOGRAMA!$G101-CRONOGRAMA!$F101+1)/7,0)),0))</f>
        <v/>
      </c>
      <c r="AC100" s="306">
        <f>IF(OR(CRONOGRAMA!$F101="",CRONOGRAMA!$G101=""),0,IF(AND(AC$10&gt;=CRONOGRAMA!$F101-6,AC$10&lt;=CRONOGRAMA!$G101),$C100/MAX(1,ROUNDUP((CRONOGRAMA!$G101-CRONOGRAMA!$F101+1)/7,0)),0))</f>
        <v/>
      </c>
      <c r="AD100" s="306">
        <f>IF(OR(CRONOGRAMA!$F101="",CRONOGRAMA!$G101=""),0,IF(AND(AD$10&gt;=CRONOGRAMA!$F101-6,AD$10&lt;=CRONOGRAMA!$G101),$C100/MAX(1,ROUNDUP((CRONOGRAMA!$G101-CRONOGRAMA!$F101+1)/7,0)),0))</f>
        <v/>
      </c>
      <c r="AE100" s="218" t="n"/>
      <c r="AF100" s="218" t="n"/>
      <c r="AG100" s="218" t="n"/>
      <c r="AH100" s="218" t="n"/>
    </row>
    <row r="101" ht="15.75" customHeight="1" s="371">
      <c r="A101" s="169">
        <f>CRONOGRAMA!A102</f>
        <v/>
      </c>
      <c r="B101" s="66">
        <f>CRONOGRAMA!D102</f>
        <v/>
      </c>
      <c r="C101" s="44">
        <f>CRONOGRAMA!E102</f>
        <v/>
      </c>
      <c r="D101" s="306">
        <f>IF(OR(CRONOGRAMA!$F102="",CRONOGRAMA!$G102=""),0,IF(AND(D$10&gt;=CRONOGRAMA!$F102-6,D$10&lt;=CRONOGRAMA!$G102),$C101/MAX(1,ROUNDUP((CRONOGRAMA!$G102-CRONOGRAMA!$F102+1)/7,0)),0))</f>
        <v/>
      </c>
      <c r="E101" s="306">
        <f>IF(OR(CRONOGRAMA!$F102="",CRONOGRAMA!$G102=""),0,IF(AND(E$10&gt;=CRONOGRAMA!$F102-6,E$10&lt;=CRONOGRAMA!$G102),$C101/MAX(1,ROUNDUP((CRONOGRAMA!$G102-CRONOGRAMA!$F102+1)/7,0)),0))</f>
        <v/>
      </c>
      <c r="F101" s="306">
        <f>IF(OR(CRONOGRAMA!$F102="",CRONOGRAMA!$G102=""),0,IF(AND(F$10&gt;=CRONOGRAMA!$F102-6,F$10&lt;=CRONOGRAMA!$G102),$C101/MAX(1,ROUNDUP((CRONOGRAMA!$G102-CRONOGRAMA!$F102+1)/7,0)),0))</f>
        <v/>
      </c>
      <c r="G101" s="306">
        <f>IF(OR(CRONOGRAMA!$F102="",CRONOGRAMA!$G102=""),0,IF(AND(G$10&gt;=CRONOGRAMA!$F102-6,G$10&lt;=CRONOGRAMA!$G102),$C101/MAX(1,ROUNDUP((CRONOGRAMA!$G102-CRONOGRAMA!$F102+1)/7,0)),0))</f>
        <v/>
      </c>
      <c r="H101" s="306">
        <f>IF(OR(CRONOGRAMA!$F102="",CRONOGRAMA!$G102=""),0,IF(AND(H$10&gt;=CRONOGRAMA!$F102-6,H$10&lt;=CRONOGRAMA!$G102),$C101/MAX(1,ROUNDUP((CRONOGRAMA!$G102-CRONOGRAMA!$F102+1)/7,0)),0))</f>
        <v/>
      </c>
      <c r="I101" s="306">
        <f>IF(OR(CRONOGRAMA!$F102="",CRONOGRAMA!$G102=""),0,IF(AND(I$10&gt;=CRONOGRAMA!$F102-6,I$10&lt;=CRONOGRAMA!$G102),$C101/MAX(1,ROUNDUP((CRONOGRAMA!$G102-CRONOGRAMA!$F102+1)/7,0)),0))</f>
        <v/>
      </c>
      <c r="J101" s="306">
        <f>IF(OR(CRONOGRAMA!$F102="",CRONOGRAMA!$G102=""),0,IF(AND(J$10&gt;=CRONOGRAMA!$F102-6,J$10&lt;=CRONOGRAMA!$G102),$C101/MAX(1,ROUNDUP((CRONOGRAMA!$G102-CRONOGRAMA!$F102+1)/7,0)),0))</f>
        <v/>
      </c>
      <c r="K101" s="306">
        <f>IF(OR(CRONOGRAMA!$F102="",CRONOGRAMA!$G102=""),0,IF(AND(K$10&gt;=CRONOGRAMA!$F102-6,K$10&lt;=CRONOGRAMA!$G102),$C101/MAX(1,ROUNDUP((CRONOGRAMA!$G102-CRONOGRAMA!$F102+1)/7,0)),0))</f>
        <v/>
      </c>
      <c r="L101" s="306">
        <f>IF(OR(CRONOGRAMA!$F102="",CRONOGRAMA!$G102=""),0,IF(AND(L$10&gt;=CRONOGRAMA!$F102-6,L$10&lt;=CRONOGRAMA!$G102),$C101/MAX(1,ROUNDUP((CRONOGRAMA!$G102-CRONOGRAMA!$F102+1)/7,0)),0))</f>
        <v/>
      </c>
      <c r="M101" s="306">
        <f>IF(OR(CRONOGRAMA!$F102="",CRONOGRAMA!$G102=""),0,IF(AND(M$10&gt;=CRONOGRAMA!$F102-6,M$10&lt;=CRONOGRAMA!$G102),$C101/MAX(1,ROUNDUP((CRONOGRAMA!$G102-CRONOGRAMA!$F102+1)/7,0)),0))</f>
        <v/>
      </c>
      <c r="N101" s="306">
        <f>IF(OR(CRONOGRAMA!$F102="",CRONOGRAMA!$G102=""),0,IF(AND(N$10&gt;=CRONOGRAMA!$F102-6,N$10&lt;=CRONOGRAMA!$G102),$C101/MAX(1,ROUNDUP((CRONOGRAMA!$G102-CRONOGRAMA!$F102+1)/7,0)),0))</f>
        <v/>
      </c>
      <c r="O101" s="306">
        <f>IF(OR(CRONOGRAMA!$F102="",CRONOGRAMA!$G102=""),0,IF(AND(O$10&gt;=CRONOGRAMA!$F102-6,O$10&lt;=CRONOGRAMA!$G102),$C101/MAX(1,ROUNDUP((CRONOGRAMA!$G102-CRONOGRAMA!$F102+1)/7,0)),0))</f>
        <v/>
      </c>
      <c r="P101" s="306">
        <f>IF(OR(CRONOGRAMA!$F102="",CRONOGRAMA!$G102=""),0,IF(AND(P$10&gt;=CRONOGRAMA!$F102-6,P$10&lt;=CRONOGRAMA!$G102),$C101/MAX(1,ROUNDUP((CRONOGRAMA!$G102-CRONOGRAMA!$F102+1)/7,0)),0))</f>
        <v/>
      </c>
      <c r="Q101" s="306">
        <f>IF(OR(CRONOGRAMA!$F102="",CRONOGRAMA!$G102=""),0,IF(AND(Q$10&gt;=CRONOGRAMA!$F102-6,Q$10&lt;=CRONOGRAMA!$G102),$C101/MAX(1,ROUNDUP((CRONOGRAMA!$G102-CRONOGRAMA!$F102+1)/7,0)),0))</f>
        <v/>
      </c>
      <c r="R101" s="306">
        <f>IF(OR(CRONOGRAMA!$F102="",CRONOGRAMA!$G102=""),0,IF(AND(R$10&gt;=CRONOGRAMA!$F102-6,R$10&lt;=CRONOGRAMA!$G102),$C101/MAX(1,ROUNDUP((CRONOGRAMA!$G102-CRONOGRAMA!$F102+1)/7,0)),0))</f>
        <v/>
      </c>
      <c r="S101" s="306">
        <f>IF(OR(CRONOGRAMA!$F102="",CRONOGRAMA!$G102=""),0,IF(AND(S$10&gt;=CRONOGRAMA!$F102-6,S$10&lt;=CRONOGRAMA!$G102),$C101/MAX(1,ROUNDUP((CRONOGRAMA!$G102-CRONOGRAMA!$F102+1)/7,0)),0))</f>
        <v/>
      </c>
      <c r="T101" s="306">
        <f>IF(OR(CRONOGRAMA!$F102="",CRONOGRAMA!$G102=""),0,IF(AND(T$10&gt;=CRONOGRAMA!$F102-6,T$10&lt;=CRONOGRAMA!$G102),$C101/MAX(1,ROUNDUP((CRONOGRAMA!$G102-CRONOGRAMA!$F102+1)/7,0)),0))</f>
        <v/>
      </c>
      <c r="U101" s="306">
        <f>IF(OR(CRONOGRAMA!$F102="",CRONOGRAMA!$G102=""),0,IF(AND(U$10&gt;=CRONOGRAMA!$F102-6,U$10&lt;=CRONOGRAMA!$G102),$C101/MAX(1,ROUNDUP((CRONOGRAMA!$G102-CRONOGRAMA!$F102+1)/7,0)),0))</f>
        <v/>
      </c>
      <c r="V101" s="306">
        <f>IF(OR(CRONOGRAMA!$F102="",CRONOGRAMA!$G102=""),0,IF(AND(V$10&gt;=CRONOGRAMA!$F102-6,V$10&lt;=CRONOGRAMA!$G102),$C101/MAX(1,ROUNDUP((CRONOGRAMA!$G102-CRONOGRAMA!$F102+1)/7,0)),0))</f>
        <v/>
      </c>
      <c r="W101" s="306">
        <f>IF(OR(CRONOGRAMA!$F102="",CRONOGRAMA!$G102=""),0,IF(AND(W$10&gt;=CRONOGRAMA!$F102-6,W$10&lt;=CRONOGRAMA!$G102),$C101/MAX(1,ROUNDUP((CRONOGRAMA!$G102-CRONOGRAMA!$F102+1)/7,0)),0))</f>
        <v/>
      </c>
      <c r="X101" s="306">
        <f>IF(OR(CRONOGRAMA!$F102="",CRONOGRAMA!$G102=""),0,IF(AND(X$10&gt;=CRONOGRAMA!$F102-6,X$10&lt;=CRONOGRAMA!$G102),$C101/MAX(1,ROUNDUP((CRONOGRAMA!$G102-CRONOGRAMA!$F102+1)/7,0)),0))</f>
        <v/>
      </c>
      <c r="Y101" s="306">
        <f>IF(OR(CRONOGRAMA!$F102="",CRONOGRAMA!$G102=""),0,IF(AND(Y$10&gt;=CRONOGRAMA!$F102-6,Y$10&lt;=CRONOGRAMA!$G102),$C101/MAX(1,ROUNDUP((CRONOGRAMA!$G102-CRONOGRAMA!$F102+1)/7,0)),0))</f>
        <v/>
      </c>
      <c r="Z101" s="306">
        <f>IF(OR(CRONOGRAMA!$F102="",CRONOGRAMA!$G102=""),0,IF(AND(Z$10&gt;=CRONOGRAMA!$F102-6,Z$10&lt;=CRONOGRAMA!$G102),$C101/MAX(1,ROUNDUP((CRONOGRAMA!$G102-CRONOGRAMA!$F102+1)/7,0)),0))</f>
        <v/>
      </c>
      <c r="AA101" s="306">
        <f>IF(OR(CRONOGRAMA!$F102="",CRONOGRAMA!$G102=""),0,IF(AND(AA$10&gt;=CRONOGRAMA!$F102-6,AA$10&lt;=CRONOGRAMA!$G102),$C101/MAX(1,ROUNDUP((CRONOGRAMA!$G102-CRONOGRAMA!$F102+1)/7,0)),0))</f>
        <v/>
      </c>
      <c r="AB101" s="306">
        <f>IF(OR(CRONOGRAMA!$F102="",CRONOGRAMA!$G102=""),0,IF(AND(AB$10&gt;=CRONOGRAMA!$F102-6,AB$10&lt;=CRONOGRAMA!$G102),$C101/MAX(1,ROUNDUP((CRONOGRAMA!$G102-CRONOGRAMA!$F102+1)/7,0)),0))</f>
        <v/>
      </c>
      <c r="AC101" s="306">
        <f>IF(OR(CRONOGRAMA!$F102="",CRONOGRAMA!$G102=""),0,IF(AND(AC$10&gt;=CRONOGRAMA!$F102-6,AC$10&lt;=CRONOGRAMA!$G102),$C101/MAX(1,ROUNDUP((CRONOGRAMA!$G102-CRONOGRAMA!$F102+1)/7,0)),0))</f>
        <v/>
      </c>
      <c r="AD101" s="306">
        <f>IF(OR(CRONOGRAMA!$F102="",CRONOGRAMA!$G102=""),0,IF(AND(AD$10&gt;=CRONOGRAMA!$F102-6,AD$10&lt;=CRONOGRAMA!$G102),$C101/MAX(1,ROUNDUP((CRONOGRAMA!$G102-CRONOGRAMA!$F102+1)/7,0)),0))</f>
        <v/>
      </c>
      <c r="AE101" s="4" t="n"/>
      <c r="AF101" s="218" t="n"/>
      <c r="AG101" s="218" t="n"/>
      <c r="AH101" s="218" t="n"/>
    </row>
    <row r="102" ht="15.75" customHeight="1" s="371">
      <c r="A102" s="169">
        <f>CRONOGRAMA!A103</f>
        <v/>
      </c>
      <c r="B102" s="66">
        <f>CRONOGRAMA!D103</f>
        <v/>
      </c>
      <c r="C102" s="44">
        <f>CRONOGRAMA!E103</f>
        <v/>
      </c>
      <c r="D102" s="306">
        <f>IF(OR(CRONOGRAMA!$F103="",CRONOGRAMA!$G103=""),0,IF(AND(D$10&gt;=CRONOGRAMA!$F103-6,D$10&lt;=CRONOGRAMA!$G103),$C102/MAX(1,ROUNDUP((CRONOGRAMA!$G103-CRONOGRAMA!$F103+1)/7,0)),0))</f>
        <v/>
      </c>
      <c r="E102" s="306">
        <f>IF(OR(CRONOGRAMA!$F103="",CRONOGRAMA!$G103=""),0,IF(AND(E$10&gt;=CRONOGRAMA!$F103-6,E$10&lt;=CRONOGRAMA!$G103),$C102/MAX(1,ROUNDUP((CRONOGRAMA!$G103-CRONOGRAMA!$F103+1)/7,0)),0))</f>
        <v/>
      </c>
      <c r="F102" s="306">
        <f>IF(OR(CRONOGRAMA!$F103="",CRONOGRAMA!$G103=""),0,IF(AND(F$10&gt;=CRONOGRAMA!$F103-6,F$10&lt;=CRONOGRAMA!$G103),$C102/MAX(1,ROUNDUP((CRONOGRAMA!$G103-CRONOGRAMA!$F103+1)/7,0)),0))</f>
        <v/>
      </c>
      <c r="G102" s="306">
        <f>IF(OR(CRONOGRAMA!$F103="",CRONOGRAMA!$G103=""),0,IF(AND(G$10&gt;=CRONOGRAMA!$F103-6,G$10&lt;=CRONOGRAMA!$G103),$C102/MAX(1,ROUNDUP((CRONOGRAMA!$G103-CRONOGRAMA!$F103+1)/7,0)),0))</f>
        <v/>
      </c>
      <c r="H102" s="306">
        <f>IF(OR(CRONOGRAMA!$F103="",CRONOGRAMA!$G103=""),0,IF(AND(H$10&gt;=CRONOGRAMA!$F103-6,H$10&lt;=CRONOGRAMA!$G103),$C102/MAX(1,ROUNDUP((CRONOGRAMA!$G103-CRONOGRAMA!$F103+1)/7,0)),0))</f>
        <v/>
      </c>
      <c r="I102" s="306">
        <f>IF(OR(CRONOGRAMA!$F103="",CRONOGRAMA!$G103=""),0,IF(AND(I$10&gt;=CRONOGRAMA!$F103-6,I$10&lt;=CRONOGRAMA!$G103),$C102/MAX(1,ROUNDUP((CRONOGRAMA!$G103-CRONOGRAMA!$F103+1)/7,0)),0))</f>
        <v/>
      </c>
      <c r="J102" s="306">
        <f>IF(OR(CRONOGRAMA!$F103="",CRONOGRAMA!$G103=""),0,IF(AND(J$10&gt;=CRONOGRAMA!$F103-6,J$10&lt;=CRONOGRAMA!$G103),$C102/MAX(1,ROUNDUP((CRONOGRAMA!$G103-CRONOGRAMA!$F103+1)/7,0)),0))</f>
        <v/>
      </c>
      <c r="K102" s="306">
        <f>IF(OR(CRONOGRAMA!$F103="",CRONOGRAMA!$G103=""),0,IF(AND(K$10&gt;=CRONOGRAMA!$F103-6,K$10&lt;=CRONOGRAMA!$G103),$C102/MAX(1,ROUNDUP((CRONOGRAMA!$G103-CRONOGRAMA!$F103+1)/7,0)),0))</f>
        <v/>
      </c>
      <c r="L102" s="306">
        <f>IF(OR(CRONOGRAMA!$F103="",CRONOGRAMA!$G103=""),0,IF(AND(L$10&gt;=CRONOGRAMA!$F103-6,L$10&lt;=CRONOGRAMA!$G103),$C102/MAX(1,ROUNDUP((CRONOGRAMA!$G103-CRONOGRAMA!$F103+1)/7,0)),0))</f>
        <v/>
      </c>
      <c r="M102" s="306">
        <f>IF(OR(CRONOGRAMA!$F103="",CRONOGRAMA!$G103=""),0,IF(AND(M$10&gt;=CRONOGRAMA!$F103-6,M$10&lt;=CRONOGRAMA!$G103),$C102/MAX(1,ROUNDUP((CRONOGRAMA!$G103-CRONOGRAMA!$F103+1)/7,0)),0))</f>
        <v/>
      </c>
      <c r="N102" s="306">
        <f>IF(OR(CRONOGRAMA!$F103="",CRONOGRAMA!$G103=""),0,IF(AND(N$10&gt;=CRONOGRAMA!$F103-6,N$10&lt;=CRONOGRAMA!$G103),$C102/MAX(1,ROUNDUP((CRONOGRAMA!$G103-CRONOGRAMA!$F103+1)/7,0)),0))</f>
        <v/>
      </c>
      <c r="O102" s="306">
        <f>IF(OR(CRONOGRAMA!$F103="",CRONOGRAMA!$G103=""),0,IF(AND(O$10&gt;=CRONOGRAMA!$F103-6,O$10&lt;=CRONOGRAMA!$G103),$C102/MAX(1,ROUNDUP((CRONOGRAMA!$G103-CRONOGRAMA!$F103+1)/7,0)),0))</f>
        <v/>
      </c>
      <c r="P102" s="306">
        <f>IF(OR(CRONOGRAMA!$F103="",CRONOGRAMA!$G103=""),0,IF(AND(P$10&gt;=CRONOGRAMA!$F103-6,P$10&lt;=CRONOGRAMA!$G103),$C102/MAX(1,ROUNDUP((CRONOGRAMA!$G103-CRONOGRAMA!$F103+1)/7,0)),0))</f>
        <v/>
      </c>
      <c r="Q102" s="306">
        <f>IF(OR(CRONOGRAMA!$F103="",CRONOGRAMA!$G103=""),0,IF(AND(Q$10&gt;=CRONOGRAMA!$F103-6,Q$10&lt;=CRONOGRAMA!$G103),$C102/MAX(1,ROUNDUP((CRONOGRAMA!$G103-CRONOGRAMA!$F103+1)/7,0)),0))</f>
        <v/>
      </c>
      <c r="R102" s="306">
        <f>IF(OR(CRONOGRAMA!$F103="",CRONOGRAMA!$G103=""),0,IF(AND(R$10&gt;=CRONOGRAMA!$F103-6,R$10&lt;=CRONOGRAMA!$G103),$C102/MAX(1,ROUNDUP((CRONOGRAMA!$G103-CRONOGRAMA!$F103+1)/7,0)),0))</f>
        <v/>
      </c>
      <c r="S102" s="306">
        <f>IF(OR(CRONOGRAMA!$F103="",CRONOGRAMA!$G103=""),0,IF(AND(S$10&gt;=CRONOGRAMA!$F103-6,S$10&lt;=CRONOGRAMA!$G103),$C102/MAX(1,ROUNDUP((CRONOGRAMA!$G103-CRONOGRAMA!$F103+1)/7,0)),0))</f>
        <v/>
      </c>
      <c r="T102" s="306">
        <f>IF(OR(CRONOGRAMA!$F103="",CRONOGRAMA!$G103=""),0,IF(AND(T$10&gt;=CRONOGRAMA!$F103-6,T$10&lt;=CRONOGRAMA!$G103),$C102/MAX(1,ROUNDUP((CRONOGRAMA!$G103-CRONOGRAMA!$F103+1)/7,0)),0))</f>
        <v/>
      </c>
      <c r="U102" s="306">
        <f>IF(OR(CRONOGRAMA!$F103="",CRONOGRAMA!$G103=""),0,IF(AND(U$10&gt;=CRONOGRAMA!$F103-6,U$10&lt;=CRONOGRAMA!$G103),$C102/MAX(1,ROUNDUP((CRONOGRAMA!$G103-CRONOGRAMA!$F103+1)/7,0)),0))</f>
        <v/>
      </c>
      <c r="V102" s="306">
        <f>IF(OR(CRONOGRAMA!$F103="",CRONOGRAMA!$G103=""),0,IF(AND(V$10&gt;=CRONOGRAMA!$F103-6,V$10&lt;=CRONOGRAMA!$G103),$C102/MAX(1,ROUNDUP((CRONOGRAMA!$G103-CRONOGRAMA!$F103+1)/7,0)),0))</f>
        <v/>
      </c>
      <c r="W102" s="306">
        <f>IF(OR(CRONOGRAMA!$F103="",CRONOGRAMA!$G103=""),0,IF(AND(W$10&gt;=CRONOGRAMA!$F103-6,W$10&lt;=CRONOGRAMA!$G103),$C102/MAX(1,ROUNDUP((CRONOGRAMA!$G103-CRONOGRAMA!$F103+1)/7,0)),0))</f>
        <v/>
      </c>
      <c r="X102" s="306">
        <f>IF(OR(CRONOGRAMA!$F103="",CRONOGRAMA!$G103=""),0,IF(AND(X$10&gt;=CRONOGRAMA!$F103-6,X$10&lt;=CRONOGRAMA!$G103),$C102/MAX(1,ROUNDUP((CRONOGRAMA!$G103-CRONOGRAMA!$F103+1)/7,0)),0))</f>
        <v/>
      </c>
      <c r="Y102" s="306">
        <f>IF(OR(CRONOGRAMA!$F103="",CRONOGRAMA!$G103=""),0,IF(AND(Y$10&gt;=CRONOGRAMA!$F103-6,Y$10&lt;=CRONOGRAMA!$G103),$C102/MAX(1,ROUNDUP((CRONOGRAMA!$G103-CRONOGRAMA!$F103+1)/7,0)),0))</f>
        <v/>
      </c>
      <c r="Z102" s="306">
        <f>IF(OR(CRONOGRAMA!$F103="",CRONOGRAMA!$G103=""),0,IF(AND(Z$10&gt;=CRONOGRAMA!$F103-6,Z$10&lt;=CRONOGRAMA!$G103),$C102/MAX(1,ROUNDUP((CRONOGRAMA!$G103-CRONOGRAMA!$F103+1)/7,0)),0))</f>
        <v/>
      </c>
      <c r="AA102" s="306">
        <f>IF(OR(CRONOGRAMA!$F103="",CRONOGRAMA!$G103=""),0,IF(AND(AA$10&gt;=CRONOGRAMA!$F103-6,AA$10&lt;=CRONOGRAMA!$G103),$C102/MAX(1,ROUNDUP((CRONOGRAMA!$G103-CRONOGRAMA!$F103+1)/7,0)),0))</f>
        <v/>
      </c>
      <c r="AB102" s="306">
        <f>IF(OR(CRONOGRAMA!$F103="",CRONOGRAMA!$G103=""),0,IF(AND(AB$10&gt;=CRONOGRAMA!$F103-6,AB$10&lt;=CRONOGRAMA!$G103),$C102/MAX(1,ROUNDUP((CRONOGRAMA!$G103-CRONOGRAMA!$F103+1)/7,0)),0))</f>
        <v/>
      </c>
      <c r="AC102" s="306">
        <f>IF(OR(CRONOGRAMA!$F103="",CRONOGRAMA!$G103=""),0,IF(AND(AC$10&gt;=CRONOGRAMA!$F103-6,AC$10&lt;=CRONOGRAMA!$G103),$C102/MAX(1,ROUNDUP((CRONOGRAMA!$G103-CRONOGRAMA!$F103+1)/7,0)),0))</f>
        <v/>
      </c>
      <c r="AD102" s="306">
        <f>IF(OR(CRONOGRAMA!$F103="",CRONOGRAMA!$G103=""),0,IF(AND(AD$10&gt;=CRONOGRAMA!$F103-6,AD$10&lt;=CRONOGRAMA!$G103),$C102/MAX(1,ROUNDUP((CRONOGRAMA!$G103-CRONOGRAMA!$F103+1)/7,0)),0))</f>
        <v/>
      </c>
      <c r="AE102" s="4" t="n"/>
      <c r="AF102" s="218" t="n"/>
      <c r="AG102" s="218" t="n"/>
      <c r="AH102" s="218" t="n"/>
    </row>
    <row r="103" ht="15.75" customHeight="1" s="371">
      <c r="A103" s="169">
        <f>CRONOGRAMA!A104</f>
        <v/>
      </c>
      <c r="B103" s="66">
        <f>CRONOGRAMA!D104</f>
        <v/>
      </c>
      <c r="C103" s="44">
        <f>CRONOGRAMA!E104</f>
        <v/>
      </c>
      <c r="D103" s="306">
        <f>IF(OR(CRONOGRAMA!$F104="",CRONOGRAMA!$G104=""),0,IF(AND(D$10&gt;=CRONOGRAMA!$F104-6,D$10&lt;=CRONOGRAMA!$G104),$C103/MAX(1,ROUNDUP((CRONOGRAMA!$G104-CRONOGRAMA!$F104+1)/7,0)),0))</f>
        <v/>
      </c>
      <c r="E103" s="306">
        <f>IF(OR(CRONOGRAMA!$F104="",CRONOGRAMA!$G104=""),0,IF(AND(E$10&gt;=CRONOGRAMA!$F104-6,E$10&lt;=CRONOGRAMA!$G104),$C103/MAX(1,ROUNDUP((CRONOGRAMA!$G104-CRONOGRAMA!$F104+1)/7,0)),0))</f>
        <v/>
      </c>
      <c r="F103" s="306">
        <f>IF(OR(CRONOGRAMA!$F104="",CRONOGRAMA!$G104=""),0,IF(AND(F$10&gt;=CRONOGRAMA!$F104-6,F$10&lt;=CRONOGRAMA!$G104),$C103/MAX(1,ROUNDUP((CRONOGRAMA!$G104-CRONOGRAMA!$F104+1)/7,0)),0))</f>
        <v/>
      </c>
      <c r="G103" s="306">
        <f>IF(OR(CRONOGRAMA!$F104="",CRONOGRAMA!$G104=""),0,IF(AND(G$10&gt;=CRONOGRAMA!$F104-6,G$10&lt;=CRONOGRAMA!$G104),$C103/MAX(1,ROUNDUP((CRONOGRAMA!$G104-CRONOGRAMA!$F104+1)/7,0)),0))</f>
        <v/>
      </c>
      <c r="H103" s="306">
        <f>IF(OR(CRONOGRAMA!$F104="",CRONOGRAMA!$G104=""),0,IF(AND(H$10&gt;=CRONOGRAMA!$F104-6,H$10&lt;=CRONOGRAMA!$G104),$C103/MAX(1,ROUNDUP((CRONOGRAMA!$G104-CRONOGRAMA!$F104+1)/7,0)),0))</f>
        <v/>
      </c>
      <c r="I103" s="306">
        <f>IF(OR(CRONOGRAMA!$F104="",CRONOGRAMA!$G104=""),0,IF(AND(I$10&gt;=CRONOGRAMA!$F104-6,I$10&lt;=CRONOGRAMA!$G104),$C103/MAX(1,ROUNDUP((CRONOGRAMA!$G104-CRONOGRAMA!$F104+1)/7,0)),0))</f>
        <v/>
      </c>
      <c r="J103" s="306">
        <f>IF(OR(CRONOGRAMA!$F104="",CRONOGRAMA!$G104=""),0,IF(AND(J$10&gt;=CRONOGRAMA!$F104-6,J$10&lt;=CRONOGRAMA!$G104),$C103/MAX(1,ROUNDUP((CRONOGRAMA!$G104-CRONOGRAMA!$F104+1)/7,0)),0))</f>
        <v/>
      </c>
      <c r="K103" s="306">
        <f>IF(OR(CRONOGRAMA!$F104="",CRONOGRAMA!$G104=""),0,IF(AND(K$10&gt;=CRONOGRAMA!$F104-6,K$10&lt;=CRONOGRAMA!$G104),$C103/MAX(1,ROUNDUP((CRONOGRAMA!$G104-CRONOGRAMA!$F104+1)/7,0)),0))</f>
        <v/>
      </c>
      <c r="L103" s="306">
        <f>IF(OR(CRONOGRAMA!$F104="",CRONOGRAMA!$G104=""),0,IF(AND(L$10&gt;=CRONOGRAMA!$F104-6,L$10&lt;=CRONOGRAMA!$G104),$C103/MAX(1,ROUNDUP((CRONOGRAMA!$G104-CRONOGRAMA!$F104+1)/7,0)),0))</f>
        <v/>
      </c>
      <c r="M103" s="306">
        <f>IF(OR(CRONOGRAMA!$F104="",CRONOGRAMA!$G104=""),0,IF(AND(M$10&gt;=CRONOGRAMA!$F104-6,M$10&lt;=CRONOGRAMA!$G104),$C103/MAX(1,ROUNDUP((CRONOGRAMA!$G104-CRONOGRAMA!$F104+1)/7,0)),0))</f>
        <v/>
      </c>
      <c r="N103" s="306">
        <f>IF(OR(CRONOGRAMA!$F104="",CRONOGRAMA!$G104=""),0,IF(AND(N$10&gt;=CRONOGRAMA!$F104-6,N$10&lt;=CRONOGRAMA!$G104),$C103/MAX(1,ROUNDUP((CRONOGRAMA!$G104-CRONOGRAMA!$F104+1)/7,0)),0))</f>
        <v/>
      </c>
      <c r="O103" s="306">
        <f>IF(OR(CRONOGRAMA!$F104="",CRONOGRAMA!$G104=""),0,IF(AND(O$10&gt;=CRONOGRAMA!$F104-6,O$10&lt;=CRONOGRAMA!$G104),$C103/MAX(1,ROUNDUP((CRONOGRAMA!$G104-CRONOGRAMA!$F104+1)/7,0)),0))</f>
        <v/>
      </c>
      <c r="P103" s="306">
        <f>IF(OR(CRONOGRAMA!$F104="",CRONOGRAMA!$G104=""),0,IF(AND(P$10&gt;=CRONOGRAMA!$F104-6,P$10&lt;=CRONOGRAMA!$G104),$C103/MAX(1,ROUNDUP((CRONOGRAMA!$G104-CRONOGRAMA!$F104+1)/7,0)),0))</f>
        <v/>
      </c>
      <c r="Q103" s="306">
        <f>IF(OR(CRONOGRAMA!$F104="",CRONOGRAMA!$G104=""),0,IF(AND(Q$10&gt;=CRONOGRAMA!$F104-6,Q$10&lt;=CRONOGRAMA!$G104),$C103/MAX(1,ROUNDUP((CRONOGRAMA!$G104-CRONOGRAMA!$F104+1)/7,0)),0))</f>
        <v/>
      </c>
      <c r="R103" s="306">
        <f>IF(OR(CRONOGRAMA!$F104="",CRONOGRAMA!$G104=""),0,IF(AND(R$10&gt;=CRONOGRAMA!$F104-6,R$10&lt;=CRONOGRAMA!$G104),$C103/MAX(1,ROUNDUP((CRONOGRAMA!$G104-CRONOGRAMA!$F104+1)/7,0)),0))</f>
        <v/>
      </c>
      <c r="S103" s="306">
        <f>IF(OR(CRONOGRAMA!$F104="",CRONOGRAMA!$G104=""),0,IF(AND(S$10&gt;=CRONOGRAMA!$F104-6,S$10&lt;=CRONOGRAMA!$G104),$C103/MAX(1,ROUNDUP((CRONOGRAMA!$G104-CRONOGRAMA!$F104+1)/7,0)),0))</f>
        <v/>
      </c>
      <c r="T103" s="306">
        <f>IF(OR(CRONOGRAMA!$F104="",CRONOGRAMA!$G104=""),0,IF(AND(T$10&gt;=CRONOGRAMA!$F104-6,T$10&lt;=CRONOGRAMA!$G104),$C103/MAX(1,ROUNDUP((CRONOGRAMA!$G104-CRONOGRAMA!$F104+1)/7,0)),0))</f>
        <v/>
      </c>
      <c r="U103" s="306">
        <f>IF(OR(CRONOGRAMA!$F104="",CRONOGRAMA!$G104=""),0,IF(AND(U$10&gt;=CRONOGRAMA!$F104-6,U$10&lt;=CRONOGRAMA!$G104),$C103/MAX(1,ROUNDUP((CRONOGRAMA!$G104-CRONOGRAMA!$F104+1)/7,0)),0))</f>
        <v/>
      </c>
      <c r="V103" s="306">
        <f>IF(OR(CRONOGRAMA!$F104="",CRONOGRAMA!$G104=""),0,IF(AND(V$10&gt;=CRONOGRAMA!$F104-6,V$10&lt;=CRONOGRAMA!$G104),$C103/MAX(1,ROUNDUP((CRONOGRAMA!$G104-CRONOGRAMA!$F104+1)/7,0)),0))</f>
        <v/>
      </c>
      <c r="W103" s="306">
        <f>IF(OR(CRONOGRAMA!$F104="",CRONOGRAMA!$G104=""),0,IF(AND(W$10&gt;=CRONOGRAMA!$F104-6,W$10&lt;=CRONOGRAMA!$G104),$C103/MAX(1,ROUNDUP((CRONOGRAMA!$G104-CRONOGRAMA!$F104+1)/7,0)),0))</f>
        <v/>
      </c>
      <c r="X103" s="306">
        <f>IF(OR(CRONOGRAMA!$F104="",CRONOGRAMA!$G104=""),0,IF(AND(X$10&gt;=CRONOGRAMA!$F104-6,X$10&lt;=CRONOGRAMA!$G104),$C103/MAX(1,ROUNDUP((CRONOGRAMA!$G104-CRONOGRAMA!$F104+1)/7,0)),0))</f>
        <v/>
      </c>
      <c r="Y103" s="306">
        <f>IF(OR(CRONOGRAMA!$F104="",CRONOGRAMA!$G104=""),0,IF(AND(Y$10&gt;=CRONOGRAMA!$F104-6,Y$10&lt;=CRONOGRAMA!$G104),$C103/MAX(1,ROUNDUP((CRONOGRAMA!$G104-CRONOGRAMA!$F104+1)/7,0)),0))</f>
        <v/>
      </c>
      <c r="Z103" s="306">
        <f>IF(OR(CRONOGRAMA!$F104="",CRONOGRAMA!$G104=""),0,IF(AND(Z$10&gt;=CRONOGRAMA!$F104-6,Z$10&lt;=CRONOGRAMA!$G104),$C103/MAX(1,ROUNDUP((CRONOGRAMA!$G104-CRONOGRAMA!$F104+1)/7,0)),0))</f>
        <v/>
      </c>
      <c r="AA103" s="306">
        <f>IF(OR(CRONOGRAMA!$F104="",CRONOGRAMA!$G104=""),0,IF(AND(AA$10&gt;=CRONOGRAMA!$F104-6,AA$10&lt;=CRONOGRAMA!$G104),$C103/MAX(1,ROUNDUP((CRONOGRAMA!$G104-CRONOGRAMA!$F104+1)/7,0)),0))</f>
        <v/>
      </c>
      <c r="AB103" s="306">
        <f>IF(OR(CRONOGRAMA!$F104="",CRONOGRAMA!$G104=""),0,IF(AND(AB$10&gt;=CRONOGRAMA!$F104-6,AB$10&lt;=CRONOGRAMA!$G104),$C103/MAX(1,ROUNDUP((CRONOGRAMA!$G104-CRONOGRAMA!$F104+1)/7,0)),0))</f>
        <v/>
      </c>
      <c r="AC103" s="306">
        <f>IF(OR(CRONOGRAMA!$F104="",CRONOGRAMA!$G104=""),0,IF(AND(AC$10&gt;=CRONOGRAMA!$F104-6,AC$10&lt;=CRONOGRAMA!$G104),$C103/MAX(1,ROUNDUP((CRONOGRAMA!$G104-CRONOGRAMA!$F104+1)/7,0)),0))</f>
        <v/>
      </c>
      <c r="AD103" s="306">
        <f>IF(OR(CRONOGRAMA!$F104="",CRONOGRAMA!$G104=""),0,IF(AND(AD$10&gt;=CRONOGRAMA!$F104-6,AD$10&lt;=CRONOGRAMA!$G104),$C103/MAX(1,ROUNDUP((CRONOGRAMA!$G104-CRONOGRAMA!$F104+1)/7,0)),0))</f>
        <v/>
      </c>
      <c r="AE103" s="4" t="n"/>
      <c r="AF103" s="218" t="n"/>
      <c r="AG103" s="218" t="n"/>
      <c r="AH103" s="218" t="n"/>
    </row>
    <row r="104" ht="15.75" customHeight="1" s="371">
      <c r="A104" s="169">
        <f>CRONOGRAMA!A105</f>
        <v/>
      </c>
      <c r="B104" s="66">
        <f>CRONOGRAMA!D105</f>
        <v/>
      </c>
      <c r="C104" s="44">
        <f>CRONOGRAMA!E105</f>
        <v/>
      </c>
      <c r="D104" s="306">
        <f>IF(OR(CRONOGRAMA!$F105="",CRONOGRAMA!$G105=""),0,IF(AND(D$10&gt;=CRONOGRAMA!$F105-6,D$10&lt;=CRONOGRAMA!$G105),$C104/MAX(1,ROUNDUP((CRONOGRAMA!$G105-CRONOGRAMA!$F105+1)/7,0)),0))</f>
        <v/>
      </c>
      <c r="E104" s="306">
        <f>IF(OR(CRONOGRAMA!$F105="",CRONOGRAMA!$G105=""),0,IF(AND(E$10&gt;=CRONOGRAMA!$F105-6,E$10&lt;=CRONOGRAMA!$G105),$C104/MAX(1,ROUNDUP((CRONOGRAMA!$G105-CRONOGRAMA!$F105+1)/7,0)),0))</f>
        <v/>
      </c>
      <c r="F104" s="306">
        <f>IF(OR(CRONOGRAMA!$F105="",CRONOGRAMA!$G105=""),0,IF(AND(F$10&gt;=CRONOGRAMA!$F105-6,F$10&lt;=CRONOGRAMA!$G105),$C104/MAX(1,ROUNDUP((CRONOGRAMA!$G105-CRONOGRAMA!$F105+1)/7,0)),0))</f>
        <v/>
      </c>
      <c r="G104" s="306">
        <f>IF(OR(CRONOGRAMA!$F105="",CRONOGRAMA!$G105=""),0,IF(AND(G$10&gt;=CRONOGRAMA!$F105-6,G$10&lt;=CRONOGRAMA!$G105),$C104/MAX(1,ROUNDUP((CRONOGRAMA!$G105-CRONOGRAMA!$F105+1)/7,0)),0))</f>
        <v/>
      </c>
      <c r="H104" s="306">
        <f>IF(OR(CRONOGRAMA!$F105="",CRONOGRAMA!$G105=""),0,IF(AND(H$10&gt;=CRONOGRAMA!$F105-6,H$10&lt;=CRONOGRAMA!$G105),$C104/MAX(1,ROUNDUP((CRONOGRAMA!$G105-CRONOGRAMA!$F105+1)/7,0)),0))</f>
        <v/>
      </c>
      <c r="I104" s="306">
        <f>IF(OR(CRONOGRAMA!$F105="",CRONOGRAMA!$G105=""),0,IF(AND(I$10&gt;=CRONOGRAMA!$F105-6,I$10&lt;=CRONOGRAMA!$G105),$C104/MAX(1,ROUNDUP((CRONOGRAMA!$G105-CRONOGRAMA!$F105+1)/7,0)),0))</f>
        <v/>
      </c>
      <c r="J104" s="306">
        <f>IF(OR(CRONOGRAMA!$F105="",CRONOGRAMA!$G105=""),0,IF(AND(J$10&gt;=CRONOGRAMA!$F105-6,J$10&lt;=CRONOGRAMA!$G105),$C104/MAX(1,ROUNDUP((CRONOGRAMA!$G105-CRONOGRAMA!$F105+1)/7,0)),0))</f>
        <v/>
      </c>
      <c r="K104" s="306">
        <f>IF(OR(CRONOGRAMA!$F105="",CRONOGRAMA!$G105=""),0,IF(AND(K$10&gt;=CRONOGRAMA!$F105-6,K$10&lt;=CRONOGRAMA!$G105),$C104/MAX(1,ROUNDUP((CRONOGRAMA!$G105-CRONOGRAMA!$F105+1)/7,0)),0))</f>
        <v/>
      </c>
      <c r="L104" s="306">
        <f>IF(OR(CRONOGRAMA!$F105="",CRONOGRAMA!$G105=""),0,IF(AND(L$10&gt;=CRONOGRAMA!$F105-6,L$10&lt;=CRONOGRAMA!$G105),$C104/MAX(1,ROUNDUP((CRONOGRAMA!$G105-CRONOGRAMA!$F105+1)/7,0)),0))</f>
        <v/>
      </c>
      <c r="M104" s="306">
        <f>IF(OR(CRONOGRAMA!$F105="",CRONOGRAMA!$G105=""),0,IF(AND(M$10&gt;=CRONOGRAMA!$F105-6,M$10&lt;=CRONOGRAMA!$G105),$C104/MAX(1,ROUNDUP((CRONOGRAMA!$G105-CRONOGRAMA!$F105+1)/7,0)),0))</f>
        <v/>
      </c>
      <c r="N104" s="306">
        <f>IF(OR(CRONOGRAMA!$F105="",CRONOGRAMA!$G105=""),0,IF(AND(N$10&gt;=CRONOGRAMA!$F105-6,N$10&lt;=CRONOGRAMA!$G105),$C104/MAX(1,ROUNDUP((CRONOGRAMA!$G105-CRONOGRAMA!$F105+1)/7,0)),0))</f>
        <v/>
      </c>
      <c r="O104" s="306">
        <f>IF(OR(CRONOGRAMA!$F105="",CRONOGRAMA!$G105=""),0,IF(AND(O$10&gt;=CRONOGRAMA!$F105-6,O$10&lt;=CRONOGRAMA!$G105),$C104/MAX(1,ROUNDUP((CRONOGRAMA!$G105-CRONOGRAMA!$F105+1)/7,0)),0))</f>
        <v/>
      </c>
      <c r="P104" s="306">
        <f>IF(OR(CRONOGRAMA!$F105="",CRONOGRAMA!$G105=""),0,IF(AND(P$10&gt;=CRONOGRAMA!$F105-6,P$10&lt;=CRONOGRAMA!$G105),$C104/MAX(1,ROUNDUP((CRONOGRAMA!$G105-CRONOGRAMA!$F105+1)/7,0)),0))</f>
        <v/>
      </c>
      <c r="Q104" s="306">
        <f>IF(OR(CRONOGRAMA!$F105="",CRONOGRAMA!$G105=""),0,IF(AND(Q$10&gt;=CRONOGRAMA!$F105-6,Q$10&lt;=CRONOGRAMA!$G105),$C104/MAX(1,ROUNDUP((CRONOGRAMA!$G105-CRONOGRAMA!$F105+1)/7,0)),0))</f>
        <v/>
      </c>
      <c r="R104" s="306">
        <f>IF(OR(CRONOGRAMA!$F105="",CRONOGRAMA!$G105=""),0,IF(AND(R$10&gt;=CRONOGRAMA!$F105-6,R$10&lt;=CRONOGRAMA!$G105),$C104/MAX(1,ROUNDUP((CRONOGRAMA!$G105-CRONOGRAMA!$F105+1)/7,0)),0))</f>
        <v/>
      </c>
      <c r="S104" s="306">
        <f>IF(OR(CRONOGRAMA!$F105="",CRONOGRAMA!$G105=""),0,IF(AND(S$10&gt;=CRONOGRAMA!$F105-6,S$10&lt;=CRONOGRAMA!$G105),$C104/MAX(1,ROUNDUP((CRONOGRAMA!$G105-CRONOGRAMA!$F105+1)/7,0)),0))</f>
        <v/>
      </c>
      <c r="T104" s="306">
        <f>IF(OR(CRONOGRAMA!$F105="",CRONOGRAMA!$G105=""),0,IF(AND(T$10&gt;=CRONOGRAMA!$F105-6,T$10&lt;=CRONOGRAMA!$G105),$C104/MAX(1,ROUNDUP((CRONOGRAMA!$G105-CRONOGRAMA!$F105+1)/7,0)),0))</f>
        <v/>
      </c>
      <c r="U104" s="306">
        <f>IF(OR(CRONOGRAMA!$F105="",CRONOGRAMA!$G105=""),0,IF(AND(U$10&gt;=CRONOGRAMA!$F105-6,U$10&lt;=CRONOGRAMA!$G105),$C104/MAX(1,ROUNDUP((CRONOGRAMA!$G105-CRONOGRAMA!$F105+1)/7,0)),0))</f>
        <v/>
      </c>
      <c r="V104" s="306">
        <f>IF(OR(CRONOGRAMA!$F105="",CRONOGRAMA!$G105=""),0,IF(AND(V$10&gt;=CRONOGRAMA!$F105-6,V$10&lt;=CRONOGRAMA!$G105),$C104/MAX(1,ROUNDUP((CRONOGRAMA!$G105-CRONOGRAMA!$F105+1)/7,0)),0))</f>
        <v/>
      </c>
      <c r="W104" s="306">
        <f>IF(OR(CRONOGRAMA!$F105="",CRONOGRAMA!$G105=""),0,IF(AND(W$10&gt;=CRONOGRAMA!$F105-6,W$10&lt;=CRONOGRAMA!$G105),$C104/MAX(1,ROUNDUP((CRONOGRAMA!$G105-CRONOGRAMA!$F105+1)/7,0)),0))</f>
        <v/>
      </c>
      <c r="X104" s="306">
        <f>IF(OR(CRONOGRAMA!$F105="",CRONOGRAMA!$G105=""),0,IF(AND(X$10&gt;=CRONOGRAMA!$F105-6,X$10&lt;=CRONOGRAMA!$G105),$C104/MAX(1,ROUNDUP((CRONOGRAMA!$G105-CRONOGRAMA!$F105+1)/7,0)),0))</f>
        <v/>
      </c>
      <c r="Y104" s="306">
        <f>IF(OR(CRONOGRAMA!$F105="",CRONOGRAMA!$G105=""),0,IF(AND(Y$10&gt;=CRONOGRAMA!$F105-6,Y$10&lt;=CRONOGRAMA!$G105),$C104/MAX(1,ROUNDUP((CRONOGRAMA!$G105-CRONOGRAMA!$F105+1)/7,0)),0))</f>
        <v/>
      </c>
      <c r="Z104" s="306">
        <f>IF(OR(CRONOGRAMA!$F105="",CRONOGRAMA!$G105=""),0,IF(AND(Z$10&gt;=CRONOGRAMA!$F105-6,Z$10&lt;=CRONOGRAMA!$G105),$C104/MAX(1,ROUNDUP((CRONOGRAMA!$G105-CRONOGRAMA!$F105+1)/7,0)),0))</f>
        <v/>
      </c>
      <c r="AA104" s="306">
        <f>IF(OR(CRONOGRAMA!$F105="",CRONOGRAMA!$G105=""),0,IF(AND(AA$10&gt;=CRONOGRAMA!$F105-6,AA$10&lt;=CRONOGRAMA!$G105),$C104/MAX(1,ROUNDUP((CRONOGRAMA!$G105-CRONOGRAMA!$F105+1)/7,0)),0))</f>
        <v/>
      </c>
      <c r="AB104" s="306">
        <f>IF(OR(CRONOGRAMA!$F105="",CRONOGRAMA!$G105=""),0,IF(AND(AB$10&gt;=CRONOGRAMA!$F105-6,AB$10&lt;=CRONOGRAMA!$G105),$C104/MAX(1,ROUNDUP((CRONOGRAMA!$G105-CRONOGRAMA!$F105+1)/7,0)),0))</f>
        <v/>
      </c>
      <c r="AC104" s="306">
        <f>IF(OR(CRONOGRAMA!$F105="",CRONOGRAMA!$G105=""),0,IF(AND(AC$10&gt;=CRONOGRAMA!$F105-6,AC$10&lt;=CRONOGRAMA!$G105),$C104/MAX(1,ROUNDUP((CRONOGRAMA!$G105-CRONOGRAMA!$F105+1)/7,0)),0))</f>
        <v/>
      </c>
      <c r="AD104" s="306">
        <f>IF(OR(CRONOGRAMA!$F105="",CRONOGRAMA!$G105=""),0,IF(AND(AD$10&gt;=CRONOGRAMA!$F105-6,AD$10&lt;=CRONOGRAMA!$G105),$C104/MAX(1,ROUNDUP((CRONOGRAMA!$G105-CRONOGRAMA!$F105+1)/7,0)),0))</f>
        <v/>
      </c>
      <c r="AE104" s="4" t="n"/>
      <c r="AF104" s="218" t="n"/>
      <c r="AG104" s="218" t="n"/>
      <c r="AH104" s="218" t="n"/>
    </row>
    <row r="105" ht="15.75" customHeight="1" s="371">
      <c r="A105" s="169">
        <f>CRONOGRAMA!A106</f>
        <v/>
      </c>
      <c r="B105" s="66">
        <f>CRONOGRAMA!D106</f>
        <v/>
      </c>
      <c r="C105" s="44">
        <f>CRONOGRAMA!E106</f>
        <v/>
      </c>
      <c r="D105" s="306">
        <f>IF(OR(CRONOGRAMA!$F106="",CRONOGRAMA!$G106=""),0,IF(AND(D$10&gt;=CRONOGRAMA!$F106-6,D$10&lt;=CRONOGRAMA!$G106),$C105/MAX(1,ROUNDUP((CRONOGRAMA!$G106-CRONOGRAMA!$F106+1)/7,0)),0))</f>
        <v/>
      </c>
      <c r="E105" s="306">
        <f>IF(OR(CRONOGRAMA!$F106="",CRONOGRAMA!$G106=""),0,IF(AND(E$10&gt;=CRONOGRAMA!$F106-6,E$10&lt;=CRONOGRAMA!$G106),$C105/MAX(1,ROUNDUP((CRONOGRAMA!$G106-CRONOGRAMA!$F106+1)/7,0)),0))</f>
        <v/>
      </c>
      <c r="F105" s="306">
        <f>IF(OR(CRONOGRAMA!$F106="",CRONOGRAMA!$G106=""),0,IF(AND(F$10&gt;=CRONOGRAMA!$F106-6,F$10&lt;=CRONOGRAMA!$G106),$C105/MAX(1,ROUNDUP((CRONOGRAMA!$G106-CRONOGRAMA!$F106+1)/7,0)),0))</f>
        <v/>
      </c>
      <c r="G105" s="306">
        <f>IF(OR(CRONOGRAMA!$F106="",CRONOGRAMA!$G106=""),0,IF(AND(G$10&gt;=CRONOGRAMA!$F106-6,G$10&lt;=CRONOGRAMA!$G106),$C105/MAX(1,ROUNDUP((CRONOGRAMA!$G106-CRONOGRAMA!$F106+1)/7,0)),0))</f>
        <v/>
      </c>
      <c r="H105" s="306">
        <f>IF(OR(CRONOGRAMA!$F106="",CRONOGRAMA!$G106=""),0,IF(AND(H$10&gt;=CRONOGRAMA!$F106-6,H$10&lt;=CRONOGRAMA!$G106),$C105/MAX(1,ROUNDUP((CRONOGRAMA!$G106-CRONOGRAMA!$F106+1)/7,0)),0))</f>
        <v/>
      </c>
      <c r="I105" s="306">
        <f>IF(OR(CRONOGRAMA!$F106="",CRONOGRAMA!$G106=""),0,IF(AND(I$10&gt;=CRONOGRAMA!$F106-6,I$10&lt;=CRONOGRAMA!$G106),$C105/MAX(1,ROUNDUP((CRONOGRAMA!$G106-CRONOGRAMA!$F106+1)/7,0)),0))</f>
        <v/>
      </c>
      <c r="J105" s="306">
        <f>IF(OR(CRONOGRAMA!$F106="",CRONOGRAMA!$G106=""),0,IF(AND(J$10&gt;=CRONOGRAMA!$F106-6,J$10&lt;=CRONOGRAMA!$G106),$C105/MAX(1,ROUNDUP((CRONOGRAMA!$G106-CRONOGRAMA!$F106+1)/7,0)),0))</f>
        <v/>
      </c>
      <c r="K105" s="306">
        <f>IF(OR(CRONOGRAMA!$F106="",CRONOGRAMA!$G106=""),0,IF(AND(K$10&gt;=CRONOGRAMA!$F106-6,K$10&lt;=CRONOGRAMA!$G106),$C105/MAX(1,ROUNDUP((CRONOGRAMA!$G106-CRONOGRAMA!$F106+1)/7,0)),0))</f>
        <v/>
      </c>
      <c r="L105" s="306">
        <f>IF(OR(CRONOGRAMA!$F106="",CRONOGRAMA!$G106=""),0,IF(AND(L$10&gt;=CRONOGRAMA!$F106-6,L$10&lt;=CRONOGRAMA!$G106),$C105/MAX(1,ROUNDUP((CRONOGRAMA!$G106-CRONOGRAMA!$F106+1)/7,0)),0))</f>
        <v/>
      </c>
      <c r="M105" s="306">
        <f>IF(OR(CRONOGRAMA!$F106="",CRONOGRAMA!$G106=""),0,IF(AND(M$10&gt;=CRONOGRAMA!$F106-6,M$10&lt;=CRONOGRAMA!$G106),$C105/MAX(1,ROUNDUP((CRONOGRAMA!$G106-CRONOGRAMA!$F106+1)/7,0)),0))</f>
        <v/>
      </c>
      <c r="N105" s="306">
        <f>IF(OR(CRONOGRAMA!$F106="",CRONOGRAMA!$G106=""),0,IF(AND(N$10&gt;=CRONOGRAMA!$F106-6,N$10&lt;=CRONOGRAMA!$G106),$C105/MAX(1,ROUNDUP((CRONOGRAMA!$G106-CRONOGRAMA!$F106+1)/7,0)),0))</f>
        <v/>
      </c>
      <c r="O105" s="306">
        <f>IF(OR(CRONOGRAMA!$F106="",CRONOGRAMA!$G106=""),0,IF(AND(O$10&gt;=CRONOGRAMA!$F106-6,O$10&lt;=CRONOGRAMA!$G106),$C105/MAX(1,ROUNDUP((CRONOGRAMA!$G106-CRONOGRAMA!$F106+1)/7,0)),0))</f>
        <v/>
      </c>
      <c r="P105" s="306">
        <f>IF(OR(CRONOGRAMA!$F106="",CRONOGRAMA!$G106=""),0,IF(AND(P$10&gt;=CRONOGRAMA!$F106-6,P$10&lt;=CRONOGRAMA!$G106),$C105/MAX(1,ROUNDUP((CRONOGRAMA!$G106-CRONOGRAMA!$F106+1)/7,0)),0))</f>
        <v/>
      </c>
      <c r="Q105" s="306">
        <f>IF(OR(CRONOGRAMA!$F106="",CRONOGRAMA!$G106=""),0,IF(AND(Q$10&gt;=CRONOGRAMA!$F106-6,Q$10&lt;=CRONOGRAMA!$G106),$C105/MAX(1,ROUNDUP((CRONOGRAMA!$G106-CRONOGRAMA!$F106+1)/7,0)),0))</f>
        <v/>
      </c>
      <c r="R105" s="306">
        <f>IF(OR(CRONOGRAMA!$F106="",CRONOGRAMA!$G106=""),0,IF(AND(R$10&gt;=CRONOGRAMA!$F106-6,R$10&lt;=CRONOGRAMA!$G106),$C105/MAX(1,ROUNDUP((CRONOGRAMA!$G106-CRONOGRAMA!$F106+1)/7,0)),0))</f>
        <v/>
      </c>
      <c r="S105" s="306">
        <f>IF(OR(CRONOGRAMA!$F106="",CRONOGRAMA!$G106=""),0,IF(AND(S$10&gt;=CRONOGRAMA!$F106-6,S$10&lt;=CRONOGRAMA!$G106),$C105/MAX(1,ROUNDUP((CRONOGRAMA!$G106-CRONOGRAMA!$F106+1)/7,0)),0))</f>
        <v/>
      </c>
      <c r="T105" s="306">
        <f>IF(OR(CRONOGRAMA!$F106="",CRONOGRAMA!$G106=""),0,IF(AND(T$10&gt;=CRONOGRAMA!$F106-6,T$10&lt;=CRONOGRAMA!$G106),$C105/MAX(1,ROUNDUP((CRONOGRAMA!$G106-CRONOGRAMA!$F106+1)/7,0)),0))</f>
        <v/>
      </c>
      <c r="U105" s="306">
        <f>IF(OR(CRONOGRAMA!$F106="",CRONOGRAMA!$G106=""),0,IF(AND(U$10&gt;=CRONOGRAMA!$F106-6,U$10&lt;=CRONOGRAMA!$G106),$C105/MAX(1,ROUNDUP((CRONOGRAMA!$G106-CRONOGRAMA!$F106+1)/7,0)),0))</f>
        <v/>
      </c>
      <c r="V105" s="306">
        <f>IF(OR(CRONOGRAMA!$F106="",CRONOGRAMA!$G106=""),0,IF(AND(V$10&gt;=CRONOGRAMA!$F106-6,V$10&lt;=CRONOGRAMA!$G106),$C105/MAX(1,ROUNDUP((CRONOGRAMA!$G106-CRONOGRAMA!$F106+1)/7,0)),0))</f>
        <v/>
      </c>
      <c r="W105" s="306">
        <f>IF(OR(CRONOGRAMA!$F106="",CRONOGRAMA!$G106=""),0,IF(AND(W$10&gt;=CRONOGRAMA!$F106-6,W$10&lt;=CRONOGRAMA!$G106),$C105/MAX(1,ROUNDUP((CRONOGRAMA!$G106-CRONOGRAMA!$F106+1)/7,0)),0))</f>
        <v/>
      </c>
      <c r="X105" s="306">
        <f>IF(OR(CRONOGRAMA!$F106="",CRONOGRAMA!$G106=""),0,IF(AND(X$10&gt;=CRONOGRAMA!$F106-6,X$10&lt;=CRONOGRAMA!$G106),$C105/MAX(1,ROUNDUP((CRONOGRAMA!$G106-CRONOGRAMA!$F106+1)/7,0)),0))</f>
        <v/>
      </c>
      <c r="Y105" s="306">
        <f>IF(OR(CRONOGRAMA!$F106="",CRONOGRAMA!$G106=""),0,IF(AND(Y$10&gt;=CRONOGRAMA!$F106-6,Y$10&lt;=CRONOGRAMA!$G106),$C105/MAX(1,ROUNDUP((CRONOGRAMA!$G106-CRONOGRAMA!$F106+1)/7,0)),0))</f>
        <v/>
      </c>
      <c r="Z105" s="306">
        <f>IF(OR(CRONOGRAMA!$F106="",CRONOGRAMA!$G106=""),0,IF(AND(Z$10&gt;=CRONOGRAMA!$F106-6,Z$10&lt;=CRONOGRAMA!$G106),$C105/MAX(1,ROUNDUP((CRONOGRAMA!$G106-CRONOGRAMA!$F106+1)/7,0)),0))</f>
        <v/>
      </c>
      <c r="AA105" s="306">
        <f>IF(OR(CRONOGRAMA!$F106="",CRONOGRAMA!$G106=""),0,IF(AND(AA$10&gt;=CRONOGRAMA!$F106-6,AA$10&lt;=CRONOGRAMA!$G106),$C105/MAX(1,ROUNDUP((CRONOGRAMA!$G106-CRONOGRAMA!$F106+1)/7,0)),0))</f>
        <v/>
      </c>
      <c r="AB105" s="306">
        <f>IF(OR(CRONOGRAMA!$F106="",CRONOGRAMA!$G106=""),0,IF(AND(AB$10&gt;=CRONOGRAMA!$F106-6,AB$10&lt;=CRONOGRAMA!$G106),$C105/MAX(1,ROUNDUP((CRONOGRAMA!$G106-CRONOGRAMA!$F106+1)/7,0)),0))</f>
        <v/>
      </c>
      <c r="AC105" s="306">
        <f>IF(OR(CRONOGRAMA!$F106="",CRONOGRAMA!$G106=""),0,IF(AND(AC$10&gt;=CRONOGRAMA!$F106-6,AC$10&lt;=CRONOGRAMA!$G106),$C105/MAX(1,ROUNDUP((CRONOGRAMA!$G106-CRONOGRAMA!$F106+1)/7,0)),0))</f>
        <v/>
      </c>
      <c r="AD105" s="306">
        <f>IF(OR(CRONOGRAMA!$F106="",CRONOGRAMA!$G106=""),0,IF(AND(AD$10&gt;=CRONOGRAMA!$F106-6,AD$10&lt;=CRONOGRAMA!$G106),$C105/MAX(1,ROUNDUP((CRONOGRAMA!$G106-CRONOGRAMA!$F106+1)/7,0)),0))</f>
        <v/>
      </c>
      <c r="AE105" s="4" t="n"/>
      <c r="AF105" s="218" t="n"/>
      <c r="AG105" s="218" t="n"/>
      <c r="AH105" s="218" t="n"/>
    </row>
    <row r="106" ht="15.75" customHeight="1" s="371">
      <c r="A106" s="169">
        <f>CRONOGRAMA!A107</f>
        <v/>
      </c>
      <c r="B106" s="66">
        <f>CRONOGRAMA!D107</f>
        <v/>
      </c>
      <c r="C106" s="44">
        <f>CRONOGRAMA!E107</f>
        <v/>
      </c>
      <c r="D106" s="306">
        <f>IF(OR(CRONOGRAMA!$F107="",CRONOGRAMA!$G107=""),0,IF(AND(D$10&gt;=CRONOGRAMA!$F107-6,D$10&lt;=CRONOGRAMA!$G107),$C106/MAX(1,ROUNDUP((CRONOGRAMA!$G107-CRONOGRAMA!$F107+1)/7,0)),0))</f>
        <v/>
      </c>
      <c r="E106" s="306">
        <f>IF(OR(CRONOGRAMA!$F107="",CRONOGRAMA!$G107=""),0,IF(AND(E$10&gt;=CRONOGRAMA!$F107-6,E$10&lt;=CRONOGRAMA!$G107),$C106/MAX(1,ROUNDUP((CRONOGRAMA!$G107-CRONOGRAMA!$F107+1)/7,0)),0))</f>
        <v/>
      </c>
      <c r="F106" s="306">
        <f>IF(OR(CRONOGRAMA!$F107="",CRONOGRAMA!$G107=""),0,IF(AND(F$10&gt;=CRONOGRAMA!$F107-6,F$10&lt;=CRONOGRAMA!$G107),$C106/MAX(1,ROUNDUP((CRONOGRAMA!$G107-CRONOGRAMA!$F107+1)/7,0)),0))</f>
        <v/>
      </c>
      <c r="G106" s="306">
        <f>IF(OR(CRONOGRAMA!$F107="",CRONOGRAMA!$G107=""),0,IF(AND(G$10&gt;=CRONOGRAMA!$F107-6,G$10&lt;=CRONOGRAMA!$G107),$C106/MAX(1,ROUNDUP((CRONOGRAMA!$G107-CRONOGRAMA!$F107+1)/7,0)),0))</f>
        <v/>
      </c>
      <c r="H106" s="306">
        <f>IF(OR(CRONOGRAMA!$F107="",CRONOGRAMA!$G107=""),0,IF(AND(H$10&gt;=CRONOGRAMA!$F107-6,H$10&lt;=CRONOGRAMA!$G107),$C106/MAX(1,ROUNDUP((CRONOGRAMA!$G107-CRONOGRAMA!$F107+1)/7,0)),0))</f>
        <v/>
      </c>
      <c r="I106" s="306">
        <f>IF(OR(CRONOGRAMA!$F107="",CRONOGRAMA!$G107=""),0,IF(AND(I$10&gt;=CRONOGRAMA!$F107-6,I$10&lt;=CRONOGRAMA!$G107),$C106/MAX(1,ROUNDUP((CRONOGRAMA!$G107-CRONOGRAMA!$F107+1)/7,0)),0))</f>
        <v/>
      </c>
      <c r="J106" s="306">
        <f>IF(OR(CRONOGRAMA!$F107="",CRONOGRAMA!$G107=""),0,IF(AND(J$10&gt;=CRONOGRAMA!$F107-6,J$10&lt;=CRONOGRAMA!$G107),$C106/MAX(1,ROUNDUP((CRONOGRAMA!$G107-CRONOGRAMA!$F107+1)/7,0)),0))</f>
        <v/>
      </c>
      <c r="K106" s="306">
        <f>IF(OR(CRONOGRAMA!$F107="",CRONOGRAMA!$G107=""),0,IF(AND(K$10&gt;=CRONOGRAMA!$F107-6,K$10&lt;=CRONOGRAMA!$G107),$C106/MAX(1,ROUNDUP((CRONOGRAMA!$G107-CRONOGRAMA!$F107+1)/7,0)),0))</f>
        <v/>
      </c>
      <c r="L106" s="306">
        <f>IF(OR(CRONOGRAMA!$F107="",CRONOGRAMA!$G107=""),0,IF(AND(L$10&gt;=CRONOGRAMA!$F107-6,L$10&lt;=CRONOGRAMA!$G107),$C106/MAX(1,ROUNDUP((CRONOGRAMA!$G107-CRONOGRAMA!$F107+1)/7,0)),0))</f>
        <v/>
      </c>
      <c r="M106" s="306">
        <f>IF(OR(CRONOGRAMA!$F107="",CRONOGRAMA!$G107=""),0,IF(AND(M$10&gt;=CRONOGRAMA!$F107-6,M$10&lt;=CRONOGRAMA!$G107),$C106/MAX(1,ROUNDUP((CRONOGRAMA!$G107-CRONOGRAMA!$F107+1)/7,0)),0))</f>
        <v/>
      </c>
      <c r="N106" s="306">
        <f>IF(OR(CRONOGRAMA!$F107="",CRONOGRAMA!$G107=""),0,IF(AND(N$10&gt;=CRONOGRAMA!$F107-6,N$10&lt;=CRONOGRAMA!$G107),$C106/MAX(1,ROUNDUP((CRONOGRAMA!$G107-CRONOGRAMA!$F107+1)/7,0)),0))</f>
        <v/>
      </c>
      <c r="O106" s="306">
        <f>IF(OR(CRONOGRAMA!$F107="",CRONOGRAMA!$G107=""),0,IF(AND(O$10&gt;=CRONOGRAMA!$F107-6,O$10&lt;=CRONOGRAMA!$G107),$C106/MAX(1,ROUNDUP((CRONOGRAMA!$G107-CRONOGRAMA!$F107+1)/7,0)),0))</f>
        <v/>
      </c>
      <c r="P106" s="306">
        <f>IF(OR(CRONOGRAMA!$F107="",CRONOGRAMA!$G107=""),0,IF(AND(P$10&gt;=CRONOGRAMA!$F107-6,P$10&lt;=CRONOGRAMA!$G107),$C106/MAX(1,ROUNDUP((CRONOGRAMA!$G107-CRONOGRAMA!$F107+1)/7,0)),0))</f>
        <v/>
      </c>
      <c r="Q106" s="306">
        <f>IF(OR(CRONOGRAMA!$F107="",CRONOGRAMA!$G107=""),0,IF(AND(Q$10&gt;=CRONOGRAMA!$F107-6,Q$10&lt;=CRONOGRAMA!$G107),$C106/MAX(1,ROUNDUP((CRONOGRAMA!$G107-CRONOGRAMA!$F107+1)/7,0)),0))</f>
        <v/>
      </c>
      <c r="R106" s="306">
        <f>IF(OR(CRONOGRAMA!$F107="",CRONOGRAMA!$G107=""),0,IF(AND(R$10&gt;=CRONOGRAMA!$F107-6,R$10&lt;=CRONOGRAMA!$G107),$C106/MAX(1,ROUNDUP((CRONOGRAMA!$G107-CRONOGRAMA!$F107+1)/7,0)),0))</f>
        <v/>
      </c>
      <c r="S106" s="306">
        <f>IF(OR(CRONOGRAMA!$F107="",CRONOGRAMA!$G107=""),0,IF(AND(S$10&gt;=CRONOGRAMA!$F107-6,S$10&lt;=CRONOGRAMA!$G107),$C106/MAX(1,ROUNDUP((CRONOGRAMA!$G107-CRONOGRAMA!$F107+1)/7,0)),0))</f>
        <v/>
      </c>
      <c r="T106" s="306">
        <f>IF(OR(CRONOGRAMA!$F107="",CRONOGRAMA!$G107=""),0,IF(AND(T$10&gt;=CRONOGRAMA!$F107-6,T$10&lt;=CRONOGRAMA!$G107),$C106/MAX(1,ROUNDUP((CRONOGRAMA!$G107-CRONOGRAMA!$F107+1)/7,0)),0))</f>
        <v/>
      </c>
      <c r="U106" s="306">
        <f>IF(OR(CRONOGRAMA!$F107="",CRONOGRAMA!$G107=""),0,IF(AND(U$10&gt;=CRONOGRAMA!$F107-6,U$10&lt;=CRONOGRAMA!$G107),$C106/MAX(1,ROUNDUP((CRONOGRAMA!$G107-CRONOGRAMA!$F107+1)/7,0)),0))</f>
        <v/>
      </c>
      <c r="V106" s="306">
        <f>IF(OR(CRONOGRAMA!$F107="",CRONOGRAMA!$G107=""),0,IF(AND(V$10&gt;=CRONOGRAMA!$F107-6,V$10&lt;=CRONOGRAMA!$G107),$C106/MAX(1,ROUNDUP((CRONOGRAMA!$G107-CRONOGRAMA!$F107+1)/7,0)),0))</f>
        <v/>
      </c>
      <c r="W106" s="306">
        <f>IF(OR(CRONOGRAMA!$F107="",CRONOGRAMA!$G107=""),0,IF(AND(W$10&gt;=CRONOGRAMA!$F107-6,W$10&lt;=CRONOGRAMA!$G107),$C106/MAX(1,ROUNDUP((CRONOGRAMA!$G107-CRONOGRAMA!$F107+1)/7,0)),0))</f>
        <v/>
      </c>
      <c r="X106" s="306">
        <f>IF(OR(CRONOGRAMA!$F107="",CRONOGRAMA!$G107=""),0,IF(AND(X$10&gt;=CRONOGRAMA!$F107-6,X$10&lt;=CRONOGRAMA!$G107),$C106/MAX(1,ROUNDUP((CRONOGRAMA!$G107-CRONOGRAMA!$F107+1)/7,0)),0))</f>
        <v/>
      </c>
      <c r="Y106" s="306">
        <f>IF(OR(CRONOGRAMA!$F107="",CRONOGRAMA!$G107=""),0,IF(AND(Y$10&gt;=CRONOGRAMA!$F107-6,Y$10&lt;=CRONOGRAMA!$G107),$C106/MAX(1,ROUNDUP((CRONOGRAMA!$G107-CRONOGRAMA!$F107+1)/7,0)),0))</f>
        <v/>
      </c>
      <c r="Z106" s="306">
        <f>IF(OR(CRONOGRAMA!$F107="",CRONOGRAMA!$G107=""),0,IF(AND(Z$10&gt;=CRONOGRAMA!$F107-6,Z$10&lt;=CRONOGRAMA!$G107),$C106/MAX(1,ROUNDUP((CRONOGRAMA!$G107-CRONOGRAMA!$F107+1)/7,0)),0))</f>
        <v/>
      </c>
      <c r="AA106" s="306">
        <f>IF(OR(CRONOGRAMA!$F107="",CRONOGRAMA!$G107=""),0,IF(AND(AA$10&gt;=CRONOGRAMA!$F107-6,AA$10&lt;=CRONOGRAMA!$G107),$C106/MAX(1,ROUNDUP((CRONOGRAMA!$G107-CRONOGRAMA!$F107+1)/7,0)),0))</f>
        <v/>
      </c>
      <c r="AB106" s="306">
        <f>IF(OR(CRONOGRAMA!$F107="",CRONOGRAMA!$G107=""),0,IF(AND(AB$10&gt;=CRONOGRAMA!$F107-6,AB$10&lt;=CRONOGRAMA!$G107),$C106/MAX(1,ROUNDUP((CRONOGRAMA!$G107-CRONOGRAMA!$F107+1)/7,0)),0))</f>
        <v/>
      </c>
      <c r="AC106" s="306">
        <f>IF(OR(CRONOGRAMA!$F107="",CRONOGRAMA!$G107=""),0,IF(AND(AC$10&gt;=CRONOGRAMA!$F107-6,AC$10&lt;=CRONOGRAMA!$G107),$C106/MAX(1,ROUNDUP((CRONOGRAMA!$G107-CRONOGRAMA!$F107+1)/7,0)),0))</f>
        <v/>
      </c>
      <c r="AD106" s="306">
        <f>IF(OR(CRONOGRAMA!$F107="",CRONOGRAMA!$G107=""),0,IF(AND(AD$10&gt;=CRONOGRAMA!$F107-6,AD$10&lt;=CRONOGRAMA!$G107),$C106/MAX(1,ROUNDUP((CRONOGRAMA!$G107-CRONOGRAMA!$F107+1)/7,0)),0))</f>
        <v/>
      </c>
      <c r="AE106" s="4" t="n"/>
      <c r="AF106" s="218" t="n"/>
      <c r="AG106" s="218" t="n"/>
      <c r="AH106" s="218" t="n"/>
    </row>
    <row r="107" ht="15.75" customHeight="1" s="371">
      <c r="A107" s="169">
        <f>CRONOGRAMA!A108</f>
        <v/>
      </c>
      <c r="B107" s="66">
        <f>CRONOGRAMA!D108</f>
        <v/>
      </c>
      <c r="C107" s="44">
        <f>CRONOGRAMA!E108</f>
        <v/>
      </c>
      <c r="D107" s="306">
        <f>IF(OR(CRONOGRAMA!$F108="",CRONOGRAMA!$G108=""),0,IF(AND(D$10&gt;=CRONOGRAMA!$F108-6,D$10&lt;=CRONOGRAMA!$G108),$C107/MAX(1,ROUNDUP((CRONOGRAMA!$G108-CRONOGRAMA!$F108+1)/7,0)),0))</f>
        <v/>
      </c>
      <c r="E107" s="306">
        <f>IF(OR(CRONOGRAMA!$F108="",CRONOGRAMA!$G108=""),0,IF(AND(E$10&gt;=CRONOGRAMA!$F108-6,E$10&lt;=CRONOGRAMA!$G108),$C107/MAX(1,ROUNDUP((CRONOGRAMA!$G108-CRONOGRAMA!$F108+1)/7,0)),0))</f>
        <v/>
      </c>
      <c r="F107" s="306">
        <f>IF(OR(CRONOGRAMA!$F108="",CRONOGRAMA!$G108=""),0,IF(AND(F$10&gt;=CRONOGRAMA!$F108-6,F$10&lt;=CRONOGRAMA!$G108),$C107/MAX(1,ROUNDUP((CRONOGRAMA!$G108-CRONOGRAMA!$F108+1)/7,0)),0))</f>
        <v/>
      </c>
      <c r="G107" s="306">
        <f>IF(OR(CRONOGRAMA!$F108="",CRONOGRAMA!$G108=""),0,IF(AND(G$10&gt;=CRONOGRAMA!$F108-6,G$10&lt;=CRONOGRAMA!$G108),$C107/MAX(1,ROUNDUP((CRONOGRAMA!$G108-CRONOGRAMA!$F108+1)/7,0)),0))</f>
        <v/>
      </c>
      <c r="H107" s="306">
        <f>IF(OR(CRONOGRAMA!$F108="",CRONOGRAMA!$G108=""),0,IF(AND(H$10&gt;=CRONOGRAMA!$F108-6,H$10&lt;=CRONOGRAMA!$G108),$C107/MAX(1,ROUNDUP((CRONOGRAMA!$G108-CRONOGRAMA!$F108+1)/7,0)),0))</f>
        <v/>
      </c>
      <c r="I107" s="306">
        <f>IF(OR(CRONOGRAMA!$F108="",CRONOGRAMA!$G108=""),0,IF(AND(I$10&gt;=CRONOGRAMA!$F108-6,I$10&lt;=CRONOGRAMA!$G108),$C107/MAX(1,ROUNDUP((CRONOGRAMA!$G108-CRONOGRAMA!$F108+1)/7,0)),0))</f>
        <v/>
      </c>
      <c r="J107" s="306">
        <f>IF(OR(CRONOGRAMA!$F108="",CRONOGRAMA!$G108=""),0,IF(AND(J$10&gt;=CRONOGRAMA!$F108-6,J$10&lt;=CRONOGRAMA!$G108),$C107/MAX(1,ROUNDUP((CRONOGRAMA!$G108-CRONOGRAMA!$F108+1)/7,0)),0))</f>
        <v/>
      </c>
      <c r="K107" s="306">
        <f>IF(OR(CRONOGRAMA!$F108="",CRONOGRAMA!$G108=""),0,IF(AND(K$10&gt;=CRONOGRAMA!$F108-6,K$10&lt;=CRONOGRAMA!$G108),$C107/MAX(1,ROUNDUP((CRONOGRAMA!$G108-CRONOGRAMA!$F108+1)/7,0)),0))</f>
        <v/>
      </c>
      <c r="L107" s="306">
        <f>IF(OR(CRONOGRAMA!$F108="",CRONOGRAMA!$G108=""),0,IF(AND(L$10&gt;=CRONOGRAMA!$F108-6,L$10&lt;=CRONOGRAMA!$G108),$C107/MAX(1,ROUNDUP((CRONOGRAMA!$G108-CRONOGRAMA!$F108+1)/7,0)),0))</f>
        <v/>
      </c>
      <c r="M107" s="306">
        <f>IF(OR(CRONOGRAMA!$F108="",CRONOGRAMA!$G108=""),0,IF(AND(M$10&gt;=CRONOGRAMA!$F108-6,M$10&lt;=CRONOGRAMA!$G108),$C107/MAX(1,ROUNDUP((CRONOGRAMA!$G108-CRONOGRAMA!$F108+1)/7,0)),0))</f>
        <v/>
      </c>
      <c r="N107" s="306">
        <f>IF(OR(CRONOGRAMA!$F108="",CRONOGRAMA!$G108=""),0,IF(AND(N$10&gt;=CRONOGRAMA!$F108-6,N$10&lt;=CRONOGRAMA!$G108),$C107/MAX(1,ROUNDUP((CRONOGRAMA!$G108-CRONOGRAMA!$F108+1)/7,0)),0))</f>
        <v/>
      </c>
      <c r="O107" s="306">
        <f>IF(OR(CRONOGRAMA!$F108="",CRONOGRAMA!$G108=""),0,IF(AND(O$10&gt;=CRONOGRAMA!$F108-6,O$10&lt;=CRONOGRAMA!$G108),$C107/MAX(1,ROUNDUP((CRONOGRAMA!$G108-CRONOGRAMA!$F108+1)/7,0)),0))</f>
        <v/>
      </c>
      <c r="P107" s="306">
        <f>IF(OR(CRONOGRAMA!$F108="",CRONOGRAMA!$G108=""),0,IF(AND(P$10&gt;=CRONOGRAMA!$F108-6,P$10&lt;=CRONOGRAMA!$G108),$C107/MAX(1,ROUNDUP((CRONOGRAMA!$G108-CRONOGRAMA!$F108+1)/7,0)),0))</f>
        <v/>
      </c>
      <c r="Q107" s="306">
        <f>IF(OR(CRONOGRAMA!$F108="",CRONOGRAMA!$G108=""),0,IF(AND(Q$10&gt;=CRONOGRAMA!$F108-6,Q$10&lt;=CRONOGRAMA!$G108),$C107/MAX(1,ROUNDUP((CRONOGRAMA!$G108-CRONOGRAMA!$F108+1)/7,0)),0))</f>
        <v/>
      </c>
      <c r="R107" s="306">
        <f>IF(OR(CRONOGRAMA!$F108="",CRONOGRAMA!$G108=""),0,IF(AND(R$10&gt;=CRONOGRAMA!$F108-6,R$10&lt;=CRONOGRAMA!$G108),$C107/MAX(1,ROUNDUP((CRONOGRAMA!$G108-CRONOGRAMA!$F108+1)/7,0)),0))</f>
        <v/>
      </c>
      <c r="S107" s="306">
        <f>IF(OR(CRONOGRAMA!$F108="",CRONOGRAMA!$G108=""),0,IF(AND(S$10&gt;=CRONOGRAMA!$F108-6,S$10&lt;=CRONOGRAMA!$G108),$C107/MAX(1,ROUNDUP((CRONOGRAMA!$G108-CRONOGRAMA!$F108+1)/7,0)),0))</f>
        <v/>
      </c>
      <c r="T107" s="306">
        <f>IF(OR(CRONOGRAMA!$F108="",CRONOGRAMA!$G108=""),0,IF(AND(T$10&gt;=CRONOGRAMA!$F108-6,T$10&lt;=CRONOGRAMA!$G108),$C107/MAX(1,ROUNDUP((CRONOGRAMA!$G108-CRONOGRAMA!$F108+1)/7,0)),0))</f>
        <v/>
      </c>
      <c r="U107" s="306">
        <f>IF(OR(CRONOGRAMA!$F108="",CRONOGRAMA!$G108=""),0,IF(AND(U$10&gt;=CRONOGRAMA!$F108-6,U$10&lt;=CRONOGRAMA!$G108),$C107/MAX(1,ROUNDUP((CRONOGRAMA!$G108-CRONOGRAMA!$F108+1)/7,0)),0))</f>
        <v/>
      </c>
      <c r="V107" s="306">
        <f>IF(OR(CRONOGRAMA!$F108="",CRONOGRAMA!$G108=""),0,IF(AND(V$10&gt;=CRONOGRAMA!$F108-6,V$10&lt;=CRONOGRAMA!$G108),$C107/MAX(1,ROUNDUP((CRONOGRAMA!$G108-CRONOGRAMA!$F108+1)/7,0)),0))</f>
        <v/>
      </c>
      <c r="W107" s="306">
        <f>IF(OR(CRONOGRAMA!$F108="",CRONOGRAMA!$G108=""),0,IF(AND(W$10&gt;=CRONOGRAMA!$F108-6,W$10&lt;=CRONOGRAMA!$G108),$C107/MAX(1,ROUNDUP((CRONOGRAMA!$G108-CRONOGRAMA!$F108+1)/7,0)),0))</f>
        <v/>
      </c>
      <c r="X107" s="306">
        <f>IF(OR(CRONOGRAMA!$F108="",CRONOGRAMA!$G108=""),0,IF(AND(X$10&gt;=CRONOGRAMA!$F108-6,X$10&lt;=CRONOGRAMA!$G108),$C107/MAX(1,ROUNDUP((CRONOGRAMA!$G108-CRONOGRAMA!$F108+1)/7,0)),0))</f>
        <v/>
      </c>
      <c r="Y107" s="306">
        <f>IF(OR(CRONOGRAMA!$F108="",CRONOGRAMA!$G108=""),0,IF(AND(Y$10&gt;=CRONOGRAMA!$F108-6,Y$10&lt;=CRONOGRAMA!$G108),$C107/MAX(1,ROUNDUP((CRONOGRAMA!$G108-CRONOGRAMA!$F108+1)/7,0)),0))</f>
        <v/>
      </c>
      <c r="Z107" s="306">
        <f>IF(OR(CRONOGRAMA!$F108="",CRONOGRAMA!$G108=""),0,IF(AND(Z$10&gt;=CRONOGRAMA!$F108-6,Z$10&lt;=CRONOGRAMA!$G108),$C107/MAX(1,ROUNDUP((CRONOGRAMA!$G108-CRONOGRAMA!$F108+1)/7,0)),0))</f>
        <v/>
      </c>
      <c r="AA107" s="306">
        <f>IF(OR(CRONOGRAMA!$F108="",CRONOGRAMA!$G108=""),0,IF(AND(AA$10&gt;=CRONOGRAMA!$F108-6,AA$10&lt;=CRONOGRAMA!$G108),$C107/MAX(1,ROUNDUP((CRONOGRAMA!$G108-CRONOGRAMA!$F108+1)/7,0)),0))</f>
        <v/>
      </c>
      <c r="AB107" s="306">
        <f>IF(OR(CRONOGRAMA!$F108="",CRONOGRAMA!$G108=""),0,IF(AND(AB$10&gt;=CRONOGRAMA!$F108-6,AB$10&lt;=CRONOGRAMA!$G108),$C107/MAX(1,ROUNDUP((CRONOGRAMA!$G108-CRONOGRAMA!$F108+1)/7,0)),0))</f>
        <v/>
      </c>
      <c r="AC107" s="306">
        <f>IF(OR(CRONOGRAMA!$F108="",CRONOGRAMA!$G108=""),0,IF(AND(AC$10&gt;=CRONOGRAMA!$F108-6,AC$10&lt;=CRONOGRAMA!$G108),$C107/MAX(1,ROUNDUP((CRONOGRAMA!$G108-CRONOGRAMA!$F108+1)/7,0)),0))</f>
        <v/>
      </c>
      <c r="AD107" s="306">
        <f>IF(OR(CRONOGRAMA!$F108="",CRONOGRAMA!$G108=""),0,IF(AND(AD$10&gt;=CRONOGRAMA!$F108-6,AD$10&lt;=CRONOGRAMA!$G108),$C107/MAX(1,ROUNDUP((CRONOGRAMA!$G108-CRONOGRAMA!$F108+1)/7,0)),0))</f>
        <v/>
      </c>
      <c r="AE107" s="4" t="n"/>
      <c r="AF107" s="218" t="n"/>
      <c r="AG107" s="218" t="n"/>
      <c r="AH107" s="218" t="n"/>
    </row>
    <row r="108" ht="15.75" customHeight="1" s="371">
      <c r="A108" s="169">
        <f>CRONOGRAMA!A109</f>
        <v/>
      </c>
      <c r="B108" s="66">
        <f>CRONOGRAMA!D109</f>
        <v/>
      </c>
      <c r="C108" s="44">
        <f>CRONOGRAMA!E109</f>
        <v/>
      </c>
      <c r="D108" s="306">
        <f>IF(OR(CRONOGRAMA!$F109="",CRONOGRAMA!$G109=""),0,IF(AND(D$10&gt;=CRONOGRAMA!$F109-6,D$10&lt;=CRONOGRAMA!$G109),$C108/MAX(1,ROUNDUP((CRONOGRAMA!$G109-CRONOGRAMA!$F109+1)/7,0)),0))</f>
        <v/>
      </c>
      <c r="E108" s="306">
        <f>IF(OR(CRONOGRAMA!$F109="",CRONOGRAMA!$G109=""),0,IF(AND(E$10&gt;=CRONOGRAMA!$F109-6,E$10&lt;=CRONOGRAMA!$G109),$C108/MAX(1,ROUNDUP((CRONOGRAMA!$G109-CRONOGRAMA!$F109+1)/7,0)),0))</f>
        <v/>
      </c>
      <c r="F108" s="306">
        <f>IF(OR(CRONOGRAMA!$F109="",CRONOGRAMA!$G109=""),0,IF(AND(F$10&gt;=CRONOGRAMA!$F109-6,F$10&lt;=CRONOGRAMA!$G109),$C108/MAX(1,ROUNDUP((CRONOGRAMA!$G109-CRONOGRAMA!$F109+1)/7,0)),0))</f>
        <v/>
      </c>
      <c r="G108" s="306">
        <f>IF(OR(CRONOGRAMA!$F109="",CRONOGRAMA!$G109=""),0,IF(AND(G$10&gt;=CRONOGRAMA!$F109-6,G$10&lt;=CRONOGRAMA!$G109),$C108/MAX(1,ROUNDUP((CRONOGRAMA!$G109-CRONOGRAMA!$F109+1)/7,0)),0))</f>
        <v/>
      </c>
      <c r="H108" s="306">
        <f>IF(OR(CRONOGRAMA!$F109="",CRONOGRAMA!$G109=""),0,IF(AND(H$10&gt;=CRONOGRAMA!$F109-6,H$10&lt;=CRONOGRAMA!$G109),$C108/MAX(1,ROUNDUP((CRONOGRAMA!$G109-CRONOGRAMA!$F109+1)/7,0)),0))</f>
        <v/>
      </c>
      <c r="I108" s="306">
        <f>IF(OR(CRONOGRAMA!$F109="",CRONOGRAMA!$G109=""),0,IF(AND(I$10&gt;=CRONOGRAMA!$F109-6,I$10&lt;=CRONOGRAMA!$G109),$C108/MAX(1,ROUNDUP((CRONOGRAMA!$G109-CRONOGRAMA!$F109+1)/7,0)),0))</f>
        <v/>
      </c>
      <c r="J108" s="306">
        <f>IF(OR(CRONOGRAMA!$F109="",CRONOGRAMA!$G109=""),0,IF(AND(J$10&gt;=CRONOGRAMA!$F109-6,J$10&lt;=CRONOGRAMA!$G109),$C108/MAX(1,ROUNDUP((CRONOGRAMA!$G109-CRONOGRAMA!$F109+1)/7,0)),0))</f>
        <v/>
      </c>
      <c r="K108" s="306">
        <f>IF(OR(CRONOGRAMA!$F109="",CRONOGRAMA!$G109=""),0,IF(AND(K$10&gt;=CRONOGRAMA!$F109-6,K$10&lt;=CRONOGRAMA!$G109),$C108/MAX(1,ROUNDUP((CRONOGRAMA!$G109-CRONOGRAMA!$F109+1)/7,0)),0))</f>
        <v/>
      </c>
      <c r="L108" s="306">
        <f>IF(OR(CRONOGRAMA!$F109="",CRONOGRAMA!$G109=""),0,IF(AND(L$10&gt;=CRONOGRAMA!$F109-6,L$10&lt;=CRONOGRAMA!$G109),$C108/MAX(1,ROUNDUP((CRONOGRAMA!$G109-CRONOGRAMA!$F109+1)/7,0)),0))</f>
        <v/>
      </c>
      <c r="M108" s="306">
        <f>IF(OR(CRONOGRAMA!$F109="",CRONOGRAMA!$G109=""),0,IF(AND(M$10&gt;=CRONOGRAMA!$F109-6,M$10&lt;=CRONOGRAMA!$G109),$C108/MAX(1,ROUNDUP((CRONOGRAMA!$G109-CRONOGRAMA!$F109+1)/7,0)),0))</f>
        <v/>
      </c>
      <c r="N108" s="306">
        <f>IF(OR(CRONOGRAMA!$F109="",CRONOGRAMA!$G109=""),0,IF(AND(N$10&gt;=CRONOGRAMA!$F109-6,N$10&lt;=CRONOGRAMA!$G109),$C108/MAX(1,ROUNDUP((CRONOGRAMA!$G109-CRONOGRAMA!$F109+1)/7,0)),0))</f>
        <v/>
      </c>
      <c r="O108" s="306">
        <f>IF(OR(CRONOGRAMA!$F109="",CRONOGRAMA!$G109=""),0,IF(AND(O$10&gt;=CRONOGRAMA!$F109-6,O$10&lt;=CRONOGRAMA!$G109),$C108/MAX(1,ROUNDUP((CRONOGRAMA!$G109-CRONOGRAMA!$F109+1)/7,0)),0))</f>
        <v/>
      </c>
      <c r="P108" s="306">
        <f>IF(OR(CRONOGRAMA!$F109="",CRONOGRAMA!$G109=""),0,IF(AND(P$10&gt;=CRONOGRAMA!$F109-6,P$10&lt;=CRONOGRAMA!$G109),$C108/MAX(1,ROUNDUP((CRONOGRAMA!$G109-CRONOGRAMA!$F109+1)/7,0)),0))</f>
        <v/>
      </c>
      <c r="Q108" s="306">
        <f>IF(OR(CRONOGRAMA!$F109="",CRONOGRAMA!$G109=""),0,IF(AND(Q$10&gt;=CRONOGRAMA!$F109-6,Q$10&lt;=CRONOGRAMA!$G109),$C108/MAX(1,ROUNDUP((CRONOGRAMA!$G109-CRONOGRAMA!$F109+1)/7,0)),0))</f>
        <v/>
      </c>
      <c r="R108" s="306">
        <f>IF(OR(CRONOGRAMA!$F109="",CRONOGRAMA!$G109=""),0,IF(AND(R$10&gt;=CRONOGRAMA!$F109-6,R$10&lt;=CRONOGRAMA!$G109),$C108/MAX(1,ROUNDUP((CRONOGRAMA!$G109-CRONOGRAMA!$F109+1)/7,0)),0))</f>
        <v/>
      </c>
      <c r="S108" s="306">
        <f>IF(OR(CRONOGRAMA!$F109="",CRONOGRAMA!$G109=""),0,IF(AND(S$10&gt;=CRONOGRAMA!$F109-6,S$10&lt;=CRONOGRAMA!$G109),$C108/MAX(1,ROUNDUP((CRONOGRAMA!$G109-CRONOGRAMA!$F109+1)/7,0)),0))</f>
        <v/>
      </c>
      <c r="T108" s="306">
        <f>IF(OR(CRONOGRAMA!$F109="",CRONOGRAMA!$G109=""),0,IF(AND(T$10&gt;=CRONOGRAMA!$F109-6,T$10&lt;=CRONOGRAMA!$G109),$C108/MAX(1,ROUNDUP((CRONOGRAMA!$G109-CRONOGRAMA!$F109+1)/7,0)),0))</f>
        <v/>
      </c>
      <c r="U108" s="306">
        <f>IF(OR(CRONOGRAMA!$F109="",CRONOGRAMA!$G109=""),0,IF(AND(U$10&gt;=CRONOGRAMA!$F109-6,U$10&lt;=CRONOGRAMA!$G109),$C108/MAX(1,ROUNDUP((CRONOGRAMA!$G109-CRONOGRAMA!$F109+1)/7,0)),0))</f>
        <v/>
      </c>
      <c r="V108" s="306">
        <f>IF(OR(CRONOGRAMA!$F109="",CRONOGRAMA!$G109=""),0,IF(AND(V$10&gt;=CRONOGRAMA!$F109-6,V$10&lt;=CRONOGRAMA!$G109),$C108/MAX(1,ROUNDUP((CRONOGRAMA!$G109-CRONOGRAMA!$F109+1)/7,0)),0))</f>
        <v/>
      </c>
      <c r="W108" s="306">
        <f>IF(OR(CRONOGRAMA!$F109="",CRONOGRAMA!$G109=""),0,IF(AND(W$10&gt;=CRONOGRAMA!$F109-6,W$10&lt;=CRONOGRAMA!$G109),$C108/MAX(1,ROUNDUP((CRONOGRAMA!$G109-CRONOGRAMA!$F109+1)/7,0)),0))</f>
        <v/>
      </c>
      <c r="X108" s="306">
        <f>IF(OR(CRONOGRAMA!$F109="",CRONOGRAMA!$G109=""),0,IF(AND(X$10&gt;=CRONOGRAMA!$F109-6,X$10&lt;=CRONOGRAMA!$G109),$C108/MAX(1,ROUNDUP((CRONOGRAMA!$G109-CRONOGRAMA!$F109+1)/7,0)),0))</f>
        <v/>
      </c>
      <c r="Y108" s="306">
        <f>IF(OR(CRONOGRAMA!$F109="",CRONOGRAMA!$G109=""),0,IF(AND(Y$10&gt;=CRONOGRAMA!$F109-6,Y$10&lt;=CRONOGRAMA!$G109),$C108/MAX(1,ROUNDUP((CRONOGRAMA!$G109-CRONOGRAMA!$F109+1)/7,0)),0))</f>
        <v/>
      </c>
      <c r="Z108" s="306">
        <f>IF(OR(CRONOGRAMA!$F109="",CRONOGRAMA!$G109=""),0,IF(AND(Z$10&gt;=CRONOGRAMA!$F109-6,Z$10&lt;=CRONOGRAMA!$G109),$C108/MAX(1,ROUNDUP((CRONOGRAMA!$G109-CRONOGRAMA!$F109+1)/7,0)),0))</f>
        <v/>
      </c>
      <c r="AA108" s="306">
        <f>IF(OR(CRONOGRAMA!$F109="",CRONOGRAMA!$G109=""),0,IF(AND(AA$10&gt;=CRONOGRAMA!$F109-6,AA$10&lt;=CRONOGRAMA!$G109),$C108/MAX(1,ROUNDUP((CRONOGRAMA!$G109-CRONOGRAMA!$F109+1)/7,0)),0))</f>
        <v/>
      </c>
      <c r="AB108" s="306">
        <f>IF(OR(CRONOGRAMA!$F109="",CRONOGRAMA!$G109=""),0,IF(AND(AB$10&gt;=CRONOGRAMA!$F109-6,AB$10&lt;=CRONOGRAMA!$G109),$C108/MAX(1,ROUNDUP((CRONOGRAMA!$G109-CRONOGRAMA!$F109+1)/7,0)),0))</f>
        <v/>
      </c>
      <c r="AC108" s="306">
        <f>IF(OR(CRONOGRAMA!$F109="",CRONOGRAMA!$G109=""),0,IF(AND(AC$10&gt;=CRONOGRAMA!$F109-6,AC$10&lt;=CRONOGRAMA!$G109),$C108/MAX(1,ROUNDUP((CRONOGRAMA!$G109-CRONOGRAMA!$F109+1)/7,0)),0))</f>
        <v/>
      </c>
      <c r="AD108" s="306">
        <f>IF(OR(CRONOGRAMA!$F109="",CRONOGRAMA!$G109=""),0,IF(AND(AD$10&gt;=CRONOGRAMA!$F109-6,AD$10&lt;=CRONOGRAMA!$G109),$C108/MAX(1,ROUNDUP((CRONOGRAMA!$G109-CRONOGRAMA!$F109+1)/7,0)),0))</f>
        <v/>
      </c>
      <c r="AE108" s="4" t="n"/>
      <c r="AF108" s="218" t="n"/>
      <c r="AG108" s="218" t="n"/>
      <c r="AH108" s="218" t="n"/>
    </row>
    <row r="109" ht="15.75" customHeight="1" s="371">
      <c r="A109" s="169">
        <f>CRONOGRAMA!A110</f>
        <v/>
      </c>
      <c r="B109" s="66">
        <f>CRONOGRAMA!D110</f>
        <v/>
      </c>
      <c r="C109" s="44">
        <f>CRONOGRAMA!E110</f>
        <v/>
      </c>
      <c r="D109" s="306">
        <f>IF(OR(CRONOGRAMA!$F110="",CRONOGRAMA!$G110=""),0,IF(AND(D$10&gt;=CRONOGRAMA!$F110-6,D$10&lt;=CRONOGRAMA!$G110),$C109/MAX(1,ROUNDUP((CRONOGRAMA!$G110-CRONOGRAMA!$F110+1)/7,0)),0))</f>
        <v/>
      </c>
      <c r="E109" s="306">
        <f>IF(OR(CRONOGRAMA!$F110="",CRONOGRAMA!$G110=""),0,IF(AND(E$10&gt;=CRONOGRAMA!$F110-6,E$10&lt;=CRONOGRAMA!$G110),$C109/MAX(1,ROUNDUP((CRONOGRAMA!$G110-CRONOGRAMA!$F110+1)/7,0)),0))</f>
        <v/>
      </c>
      <c r="F109" s="306">
        <f>IF(OR(CRONOGRAMA!$F110="",CRONOGRAMA!$G110=""),0,IF(AND(F$10&gt;=CRONOGRAMA!$F110-6,F$10&lt;=CRONOGRAMA!$G110),$C109/MAX(1,ROUNDUP((CRONOGRAMA!$G110-CRONOGRAMA!$F110+1)/7,0)),0))</f>
        <v/>
      </c>
      <c r="G109" s="306">
        <f>IF(OR(CRONOGRAMA!$F110="",CRONOGRAMA!$G110=""),0,IF(AND(G$10&gt;=CRONOGRAMA!$F110-6,G$10&lt;=CRONOGRAMA!$G110),$C109/MAX(1,ROUNDUP((CRONOGRAMA!$G110-CRONOGRAMA!$F110+1)/7,0)),0))</f>
        <v/>
      </c>
      <c r="H109" s="306">
        <f>IF(OR(CRONOGRAMA!$F110="",CRONOGRAMA!$G110=""),0,IF(AND(H$10&gt;=CRONOGRAMA!$F110-6,H$10&lt;=CRONOGRAMA!$G110),$C109/MAX(1,ROUNDUP((CRONOGRAMA!$G110-CRONOGRAMA!$F110+1)/7,0)),0))</f>
        <v/>
      </c>
      <c r="I109" s="306">
        <f>IF(OR(CRONOGRAMA!$F110="",CRONOGRAMA!$G110=""),0,IF(AND(I$10&gt;=CRONOGRAMA!$F110-6,I$10&lt;=CRONOGRAMA!$G110),$C109/MAX(1,ROUNDUP((CRONOGRAMA!$G110-CRONOGRAMA!$F110+1)/7,0)),0))</f>
        <v/>
      </c>
      <c r="J109" s="306">
        <f>IF(OR(CRONOGRAMA!$F110="",CRONOGRAMA!$G110=""),0,IF(AND(J$10&gt;=CRONOGRAMA!$F110-6,J$10&lt;=CRONOGRAMA!$G110),$C109/MAX(1,ROUNDUP((CRONOGRAMA!$G110-CRONOGRAMA!$F110+1)/7,0)),0))</f>
        <v/>
      </c>
      <c r="K109" s="306">
        <f>IF(OR(CRONOGRAMA!$F110="",CRONOGRAMA!$G110=""),0,IF(AND(K$10&gt;=CRONOGRAMA!$F110-6,K$10&lt;=CRONOGRAMA!$G110),$C109/MAX(1,ROUNDUP((CRONOGRAMA!$G110-CRONOGRAMA!$F110+1)/7,0)),0))</f>
        <v/>
      </c>
      <c r="L109" s="306">
        <f>IF(OR(CRONOGRAMA!$F110="",CRONOGRAMA!$G110=""),0,IF(AND(L$10&gt;=CRONOGRAMA!$F110-6,L$10&lt;=CRONOGRAMA!$G110),$C109/MAX(1,ROUNDUP((CRONOGRAMA!$G110-CRONOGRAMA!$F110+1)/7,0)),0))</f>
        <v/>
      </c>
      <c r="M109" s="306">
        <f>IF(OR(CRONOGRAMA!$F110="",CRONOGRAMA!$G110=""),0,IF(AND(M$10&gt;=CRONOGRAMA!$F110-6,M$10&lt;=CRONOGRAMA!$G110),$C109/MAX(1,ROUNDUP((CRONOGRAMA!$G110-CRONOGRAMA!$F110+1)/7,0)),0))</f>
        <v/>
      </c>
      <c r="N109" s="306">
        <f>IF(OR(CRONOGRAMA!$F110="",CRONOGRAMA!$G110=""),0,IF(AND(N$10&gt;=CRONOGRAMA!$F110-6,N$10&lt;=CRONOGRAMA!$G110),$C109/MAX(1,ROUNDUP((CRONOGRAMA!$G110-CRONOGRAMA!$F110+1)/7,0)),0))</f>
        <v/>
      </c>
      <c r="O109" s="306">
        <f>IF(OR(CRONOGRAMA!$F110="",CRONOGRAMA!$G110=""),0,IF(AND(O$10&gt;=CRONOGRAMA!$F110-6,O$10&lt;=CRONOGRAMA!$G110),$C109/MAX(1,ROUNDUP((CRONOGRAMA!$G110-CRONOGRAMA!$F110+1)/7,0)),0))</f>
        <v/>
      </c>
      <c r="P109" s="306">
        <f>IF(OR(CRONOGRAMA!$F110="",CRONOGRAMA!$G110=""),0,IF(AND(P$10&gt;=CRONOGRAMA!$F110-6,P$10&lt;=CRONOGRAMA!$G110),$C109/MAX(1,ROUNDUP((CRONOGRAMA!$G110-CRONOGRAMA!$F110+1)/7,0)),0))</f>
        <v/>
      </c>
      <c r="Q109" s="306">
        <f>IF(OR(CRONOGRAMA!$F110="",CRONOGRAMA!$G110=""),0,IF(AND(Q$10&gt;=CRONOGRAMA!$F110-6,Q$10&lt;=CRONOGRAMA!$G110),$C109/MAX(1,ROUNDUP((CRONOGRAMA!$G110-CRONOGRAMA!$F110+1)/7,0)),0))</f>
        <v/>
      </c>
      <c r="R109" s="306">
        <f>IF(OR(CRONOGRAMA!$F110="",CRONOGRAMA!$G110=""),0,IF(AND(R$10&gt;=CRONOGRAMA!$F110-6,R$10&lt;=CRONOGRAMA!$G110),$C109/MAX(1,ROUNDUP((CRONOGRAMA!$G110-CRONOGRAMA!$F110+1)/7,0)),0))</f>
        <v/>
      </c>
      <c r="S109" s="306">
        <f>IF(OR(CRONOGRAMA!$F110="",CRONOGRAMA!$G110=""),0,IF(AND(S$10&gt;=CRONOGRAMA!$F110-6,S$10&lt;=CRONOGRAMA!$G110),$C109/MAX(1,ROUNDUP((CRONOGRAMA!$G110-CRONOGRAMA!$F110+1)/7,0)),0))</f>
        <v/>
      </c>
      <c r="T109" s="306">
        <f>IF(OR(CRONOGRAMA!$F110="",CRONOGRAMA!$G110=""),0,IF(AND(T$10&gt;=CRONOGRAMA!$F110-6,T$10&lt;=CRONOGRAMA!$G110),$C109/MAX(1,ROUNDUP((CRONOGRAMA!$G110-CRONOGRAMA!$F110+1)/7,0)),0))</f>
        <v/>
      </c>
      <c r="U109" s="306">
        <f>IF(OR(CRONOGRAMA!$F110="",CRONOGRAMA!$G110=""),0,IF(AND(U$10&gt;=CRONOGRAMA!$F110-6,U$10&lt;=CRONOGRAMA!$G110),$C109/MAX(1,ROUNDUP((CRONOGRAMA!$G110-CRONOGRAMA!$F110+1)/7,0)),0))</f>
        <v/>
      </c>
      <c r="V109" s="306">
        <f>IF(OR(CRONOGRAMA!$F110="",CRONOGRAMA!$G110=""),0,IF(AND(V$10&gt;=CRONOGRAMA!$F110-6,V$10&lt;=CRONOGRAMA!$G110),$C109/MAX(1,ROUNDUP((CRONOGRAMA!$G110-CRONOGRAMA!$F110+1)/7,0)),0))</f>
        <v/>
      </c>
      <c r="W109" s="306">
        <f>IF(OR(CRONOGRAMA!$F110="",CRONOGRAMA!$G110=""),0,IF(AND(W$10&gt;=CRONOGRAMA!$F110-6,W$10&lt;=CRONOGRAMA!$G110),$C109/MAX(1,ROUNDUP((CRONOGRAMA!$G110-CRONOGRAMA!$F110+1)/7,0)),0))</f>
        <v/>
      </c>
      <c r="X109" s="306">
        <f>IF(OR(CRONOGRAMA!$F110="",CRONOGRAMA!$G110=""),0,IF(AND(X$10&gt;=CRONOGRAMA!$F110-6,X$10&lt;=CRONOGRAMA!$G110),$C109/MAX(1,ROUNDUP((CRONOGRAMA!$G110-CRONOGRAMA!$F110+1)/7,0)),0))</f>
        <v/>
      </c>
      <c r="Y109" s="306">
        <f>IF(OR(CRONOGRAMA!$F110="",CRONOGRAMA!$G110=""),0,IF(AND(Y$10&gt;=CRONOGRAMA!$F110-6,Y$10&lt;=CRONOGRAMA!$G110),$C109/MAX(1,ROUNDUP((CRONOGRAMA!$G110-CRONOGRAMA!$F110+1)/7,0)),0))</f>
        <v/>
      </c>
      <c r="Z109" s="306">
        <f>IF(OR(CRONOGRAMA!$F110="",CRONOGRAMA!$G110=""),0,IF(AND(Z$10&gt;=CRONOGRAMA!$F110-6,Z$10&lt;=CRONOGRAMA!$G110),$C109/MAX(1,ROUNDUP((CRONOGRAMA!$G110-CRONOGRAMA!$F110+1)/7,0)),0))</f>
        <v/>
      </c>
      <c r="AA109" s="306">
        <f>IF(OR(CRONOGRAMA!$F110="",CRONOGRAMA!$G110=""),0,IF(AND(AA$10&gt;=CRONOGRAMA!$F110-6,AA$10&lt;=CRONOGRAMA!$G110),$C109/MAX(1,ROUNDUP((CRONOGRAMA!$G110-CRONOGRAMA!$F110+1)/7,0)),0))</f>
        <v/>
      </c>
      <c r="AB109" s="306">
        <f>IF(OR(CRONOGRAMA!$F110="",CRONOGRAMA!$G110=""),0,IF(AND(AB$10&gt;=CRONOGRAMA!$F110-6,AB$10&lt;=CRONOGRAMA!$G110),$C109/MAX(1,ROUNDUP((CRONOGRAMA!$G110-CRONOGRAMA!$F110+1)/7,0)),0))</f>
        <v/>
      </c>
      <c r="AC109" s="306">
        <f>IF(OR(CRONOGRAMA!$F110="",CRONOGRAMA!$G110=""),0,IF(AND(AC$10&gt;=CRONOGRAMA!$F110-6,AC$10&lt;=CRONOGRAMA!$G110),$C109/MAX(1,ROUNDUP((CRONOGRAMA!$G110-CRONOGRAMA!$F110+1)/7,0)),0))</f>
        <v/>
      </c>
      <c r="AD109" s="306">
        <f>IF(OR(CRONOGRAMA!$F110="",CRONOGRAMA!$G110=""),0,IF(AND(AD$10&gt;=CRONOGRAMA!$F110-6,AD$10&lt;=CRONOGRAMA!$G110),$C109/MAX(1,ROUNDUP((CRONOGRAMA!$G110-CRONOGRAMA!$F110+1)/7,0)),0))</f>
        <v/>
      </c>
      <c r="AE109" s="4" t="n"/>
      <c r="AF109" s="218" t="n"/>
      <c r="AG109" s="218" t="n"/>
      <c r="AH109" s="218" t="n"/>
    </row>
    <row r="110" ht="15.75" customHeight="1" s="371">
      <c r="A110" s="169">
        <f>CRONOGRAMA!A111</f>
        <v/>
      </c>
      <c r="B110" s="66">
        <f>CRONOGRAMA!D111</f>
        <v/>
      </c>
      <c r="C110" s="44">
        <f>CRONOGRAMA!E111</f>
        <v/>
      </c>
      <c r="D110" s="306">
        <f>IF(OR(CRONOGRAMA!$F111="",CRONOGRAMA!$G111=""),0,IF(AND(D$10&gt;=CRONOGRAMA!$F111-6,D$10&lt;=CRONOGRAMA!$G111),$C110/MAX(1,ROUNDUP((CRONOGRAMA!$G111-CRONOGRAMA!$F111+1)/7,0)),0))</f>
        <v/>
      </c>
      <c r="E110" s="306">
        <f>IF(OR(CRONOGRAMA!$F111="",CRONOGRAMA!$G111=""),0,IF(AND(E$10&gt;=CRONOGRAMA!$F111-6,E$10&lt;=CRONOGRAMA!$G111),$C110/MAX(1,ROUNDUP((CRONOGRAMA!$G111-CRONOGRAMA!$F111+1)/7,0)),0))</f>
        <v/>
      </c>
      <c r="F110" s="306">
        <f>IF(OR(CRONOGRAMA!$F111="",CRONOGRAMA!$G111=""),0,IF(AND(F$10&gt;=CRONOGRAMA!$F111-6,F$10&lt;=CRONOGRAMA!$G111),$C110/MAX(1,ROUNDUP((CRONOGRAMA!$G111-CRONOGRAMA!$F111+1)/7,0)),0))</f>
        <v/>
      </c>
      <c r="G110" s="306">
        <f>IF(OR(CRONOGRAMA!$F111="",CRONOGRAMA!$G111=""),0,IF(AND(G$10&gt;=CRONOGRAMA!$F111-6,G$10&lt;=CRONOGRAMA!$G111),$C110/MAX(1,ROUNDUP((CRONOGRAMA!$G111-CRONOGRAMA!$F111+1)/7,0)),0))</f>
        <v/>
      </c>
      <c r="H110" s="306">
        <f>IF(OR(CRONOGRAMA!$F111="",CRONOGRAMA!$G111=""),0,IF(AND(H$10&gt;=CRONOGRAMA!$F111-6,H$10&lt;=CRONOGRAMA!$G111),$C110/MAX(1,ROUNDUP((CRONOGRAMA!$G111-CRONOGRAMA!$F111+1)/7,0)),0))</f>
        <v/>
      </c>
      <c r="I110" s="306">
        <f>IF(OR(CRONOGRAMA!$F111="",CRONOGRAMA!$G111=""),0,IF(AND(I$10&gt;=CRONOGRAMA!$F111-6,I$10&lt;=CRONOGRAMA!$G111),$C110/MAX(1,ROUNDUP((CRONOGRAMA!$G111-CRONOGRAMA!$F111+1)/7,0)),0))</f>
        <v/>
      </c>
      <c r="J110" s="306">
        <f>IF(OR(CRONOGRAMA!$F111="",CRONOGRAMA!$G111=""),0,IF(AND(J$10&gt;=CRONOGRAMA!$F111-6,J$10&lt;=CRONOGRAMA!$G111),$C110/MAX(1,ROUNDUP((CRONOGRAMA!$G111-CRONOGRAMA!$F111+1)/7,0)),0))</f>
        <v/>
      </c>
      <c r="K110" s="306">
        <f>IF(OR(CRONOGRAMA!$F111="",CRONOGRAMA!$G111=""),0,IF(AND(K$10&gt;=CRONOGRAMA!$F111-6,K$10&lt;=CRONOGRAMA!$G111),$C110/MAX(1,ROUNDUP((CRONOGRAMA!$G111-CRONOGRAMA!$F111+1)/7,0)),0))</f>
        <v/>
      </c>
      <c r="L110" s="306">
        <f>IF(OR(CRONOGRAMA!$F111="",CRONOGRAMA!$G111=""),0,IF(AND(L$10&gt;=CRONOGRAMA!$F111-6,L$10&lt;=CRONOGRAMA!$G111),$C110/MAX(1,ROUNDUP((CRONOGRAMA!$G111-CRONOGRAMA!$F111+1)/7,0)),0))</f>
        <v/>
      </c>
      <c r="M110" s="306">
        <f>IF(OR(CRONOGRAMA!$F111="",CRONOGRAMA!$G111=""),0,IF(AND(M$10&gt;=CRONOGRAMA!$F111-6,M$10&lt;=CRONOGRAMA!$G111),$C110/MAX(1,ROUNDUP((CRONOGRAMA!$G111-CRONOGRAMA!$F111+1)/7,0)),0))</f>
        <v/>
      </c>
      <c r="N110" s="306">
        <f>IF(OR(CRONOGRAMA!$F111="",CRONOGRAMA!$G111=""),0,IF(AND(N$10&gt;=CRONOGRAMA!$F111-6,N$10&lt;=CRONOGRAMA!$G111),$C110/MAX(1,ROUNDUP((CRONOGRAMA!$G111-CRONOGRAMA!$F111+1)/7,0)),0))</f>
        <v/>
      </c>
      <c r="O110" s="306">
        <f>IF(OR(CRONOGRAMA!$F111="",CRONOGRAMA!$G111=""),0,IF(AND(O$10&gt;=CRONOGRAMA!$F111-6,O$10&lt;=CRONOGRAMA!$G111),$C110/MAX(1,ROUNDUP((CRONOGRAMA!$G111-CRONOGRAMA!$F111+1)/7,0)),0))</f>
        <v/>
      </c>
      <c r="P110" s="306">
        <f>IF(OR(CRONOGRAMA!$F111="",CRONOGRAMA!$G111=""),0,IF(AND(P$10&gt;=CRONOGRAMA!$F111-6,P$10&lt;=CRONOGRAMA!$G111),$C110/MAX(1,ROUNDUP((CRONOGRAMA!$G111-CRONOGRAMA!$F111+1)/7,0)),0))</f>
        <v/>
      </c>
      <c r="Q110" s="306">
        <f>IF(OR(CRONOGRAMA!$F111="",CRONOGRAMA!$G111=""),0,IF(AND(Q$10&gt;=CRONOGRAMA!$F111-6,Q$10&lt;=CRONOGRAMA!$G111),$C110/MAX(1,ROUNDUP((CRONOGRAMA!$G111-CRONOGRAMA!$F111+1)/7,0)),0))</f>
        <v/>
      </c>
      <c r="R110" s="306">
        <f>IF(OR(CRONOGRAMA!$F111="",CRONOGRAMA!$G111=""),0,IF(AND(R$10&gt;=CRONOGRAMA!$F111-6,R$10&lt;=CRONOGRAMA!$G111),$C110/MAX(1,ROUNDUP((CRONOGRAMA!$G111-CRONOGRAMA!$F111+1)/7,0)),0))</f>
        <v/>
      </c>
      <c r="S110" s="306">
        <f>IF(OR(CRONOGRAMA!$F111="",CRONOGRAMA!$G111=""),0,IF(AND(S$10&gt;=CRONOGRAMA!$F111-6,S$10&lt;=CRONOGRAMA!$G111),$C110/MAX(1,ROUNDUP((CRONOGRAMA!$G111-CRONOGRAMA!$F111+1)/7,0)),0))</f>
        <v/>
      </c>
      <c r="T110" s="306">
        <f>IF(OR(CRONOGRAMA!$F111="",CRONOGRAMA!$G111=""),0,IF(AND(T$10&gt;=CRONOGRAMA!$F111-6,T$10&lt;=CRONOGRAMA!$G111),$C110/MAX(1,ROUNDUP((CRONOGRAMA!$G111-CRONOGRAMA!$F111+1)/7,0)),0))</f>
        <v/>
      </c>
      <c r="U110" s="306">
        <f>IF(OR(CRONOGRAMA!$F111="",CRONOGRAMA!$G111=""),0,IF(AND(U$10&gt;=CRONOGRAMA!$F111-6,U$10&lt;=CRONOGRAMA!$G111),$C110/MAX(1,ROUNDUP((CRONOGRAMA!$G111-CRONOGRAMA!$F111+1)/7,0)),0))</f>
        <v/>
      </c>
      <c r="V110" s="306">
        <f>IF(OR(CRONOGRAMA!$F111="",CRONOGRAMA!$G111=""),0,IF(AND(V$10&gt;=CRONOGRAMA!$F111-6,V$10&lt;=CRONOGRAMA!$G111),$C110/MAX(1,ROUNDUP((CRONOGRAMA!$G111-CRONOGRAMA!$F111+1)/7,0)),0))</f>
        <v/>
      </c>
      <c r="W110" s="306">
        <f>IF(OR(CRONOGRAMA!$F111="",CRONOGRAMA!$G111=""),0,IF(AND(W$10&gt;=CRONOGRAMA!$F111-6,W$10&lt;=CRONOGRAMA!$G111),$C110/MAX(1,ROUNDUP((CRONOGRAMA!$G111-CRONOGRAMA!$F111+1)/7,0)),0))</f>
        <v/>
      </c>
      <c r="X110" s="306">
        <f>IF(OR(CRONOGRAMA!$F111="",CRONOGRAMA!$G111=""),0,IF(AND(X$10&gt;=CRONOGRAMA!$F111-6,X$10&lt;=CRONOGRAMA!$G111),$C110/MAX(1,ROUNDUP((CRONOGRAMA!$G111-CRONOGRAMA!$F111+1)/7,0)),0))</f>
        <v/>
      </c>
      <c r="Y110" s="306">
        <f>IF(OR(CRONOGRAMA!$F111="",CRONOGRAMA!$G111=""),0,IF(AND(Y$10&gt;=CRONOGRAMA!$F111-6,Y$10&lt;=CRONOGRAMA!$G111),$C110/MAX(1,ROUNDUP((CRONOGRAMA!$G111-CRONOGRAMA!$F111+1)/7,0)),0))</f>
        <v/>
      </c>
      <c r="Z110" s="306">
        <f>IF(OR(CRONOGRAMA!$F111="",CRONOGRAMA!$G111=""),0,IF(AND(Z$10&gt;=CRONOGRAMA!$F111-6,Z$10&lt;=CRONOGRAMA!$G111),$C110/MAX(1,ROUNDUP((CRONOGRAMA!$G111-CRONOGRAMA!$F111+1)/7,0)),0))</f>
        <v/>
      </c>
      <c r="AA110" s="306">
        <f>IF(OR(CRONOGRAMA!$F111="",CRONOGRAMA!$G111=""),0,IF(AND(AA$10&gt;=CRONOGRAMA!$F111-6,AA$10&lt;=CRONOGRAMA!$G111),$C110/MAX(1,ROUNDUP((CRONOGRAMA!$G111-CRONOGRAMA!$F111+1)/7,0)),0))</f>
        <v/>
      </c>
      <c r="AB110" s="306">
        <f>IF(OR(CRONOGRAMA!$F111="",CRONOGRAMA!$G111=""),0,IF(AND(AB$10&gt;=CRONOGRAMA!$F111-6,AB$10&lt;=CRONOGRAMA!$G111),$C110/MAX(1,ROUNDUP((CRONOGRAMA!$G111-CRONOGRAMA!$F111+1)/7,0)),0))</f>
        <v/>
      </c>
      <c r="AC110" s="306">
        <f>IF(OR(CRONOGRAMA!$F111="",CRONOGRAMA!$G111=""),0,IF(AND(AC$10&gt;=CRONOGRAMA!$F111-6,AC$10&lt;=CRONOGRAMA!$G111),$C110/MAX(1,ROUNDUP((CRONOGRAMA!$G111-CRONOGRAMA!$F111+1)/7,0)),0))</f>
        <v/>
      </c>
      <c r="AD110" s="306">
        <f>IF(OR(CRONOGRAMA!$F111="",CRONOGRAMA!$G111=""),0,IF(AND(AD$10&gt;=CRONOGRAMA!$F111-6,AD$10&lt;=CRONOGRAMA!$G111),$C110/MAX(1,ROUNDUP((CRONOGRAMA!$G111-CRONOGRAMA!$F111+1)/7,0)),0))</f>
        <v/>
      </c>
      <c r="AE110" s="4" t="n"/>
      <c r="AF110" s="218" t="n"/>
      <c r="AG110" s="218" t="n"/>
      <c r="AH110" s="218" t="n"/>
    </row>
    <row r="111" ht="15.75" customHeight="1" s="371">
      <c r="A111" s="169">
        <f>CRONOGRAMA!A112</f>
        <v/>
      </c>
      <c r="B111" s="66">
        <f>CRONOGRAMA!D112</f>
        <v/>
      </c>
      <c r="C111" s="44">
        <f>CRONOGRAMA!E112</f>
        <v/>
      </c>
      <c r="D111" s="306">
        <f>IF(OR(CRONOGRAMA!$F112="",CRONOGRAMA!$G112=""),0,IF(AND(D$10&gt;=CRONOGRAMA!$F112-6,D$10&lt;=CRONOGRAMA!$G112),$C111/MAX(1,ROUNDUP((CRONOGRAMA!$G112-CRONOGRAMA!$F112+1)/7,0)),0))</f>
        <v/>
      </c>
      <c r="E111" s="306">
        <f>IF(OR(CRONOGRAMA!$F112="",CRONOGRAMA!$G112=""),0,IF(AND(E$10&gt;=CRONOGRAMA!$F112-6,E$10&lt;=CRONOGRAMA!$G112),$C111/MAX(1,ROUNDUP((CRONOGRAMA!$G112-CRONOGRAMA!$F112+1)/7,0)),0))</f>
        <v/>
      </c>
      <c r="F111" s="306">
        <f>IF(OR(CRONOGRAMA!$F112="",CRONOGRAMA!$G112=""),0,IF(AND(F$10&gt;=CRONOGRAMA!$F112-6,F$10&lt;=CRONOGRAMA!$G112),$C111/MAX(1,ROUNDUP((CRONOGRAMA!$G112-CRONOGRAMA!$F112+1)/7,0)),0))</f>
        <v/>
      </c>
      <c r="G111" s="306">
        <f>IF(OR(CRONOGRAMA!$F112="",CRONOGRAMA!$G112=""),0,IF(AND(G$10&gt;=CRONOGRAMA!$F112-6,G$10&lt;=CRONOGRAMA!$G112),$C111/MAX(1,ROUNDUP((CRONOGRAMA!$G112-CRONOGRAMA!$F112+1)/7,0)),0))</f>
        <v/>
      </c>
      <c r="H111" s="306">
        <f>IF(OR(CRONOGRAMA!$F112="",CRONOGRAMA!$G112=""),0,IF(AND(H$10&gt;=CRONOGRAMA!$F112-6,H$10&lt;=CRONOGRAMA!$G112),$C111/MAX(1,ROUNDUP((CRONOGRAMA!$G112-CRONOGRAMA!$F112+1)/7,0)),0))</f>
        <v/>
      </c>
      <c r="I111" s="306">
        <f>IF(OR(CRONOGRAMA!$F112="",CRONOGRAMA!$G112=""),0,IF(AND(I$10&gt;=CRONOGRAMA!$F112-6,I$10&lt;=CRONOGRAMA!$G112),$C111/MAX(1,ROUNDUP((CRONOGRAMA!$G112-CRONOGRAMA!$F112+1)/7,0)),0))</f>
        <v/>
      </c>
      <c r="J111" s="306">
        <f>IF(OR(CRONOGRAMA!$F112="",CRONOGRAMA!$G112=""),0,IF(AND(J$10&gt;=CRONOGRAMA!$F112-6,J$10&lt;=CRONOGRAMA!$G112),$C111/MAX(1,ROUNDUP((CRONOGRAMA!$G112-CRONOGRAMA!$F112+1)/7,0)),0))</f>
        <v/>
      </c>
      <c r="K111" s="306">
        <f>IF(OR(CRONOGRAMA!$F112="",CRONOGRAMA!$G112=""),0,IF(AND(K$10&gt;=CRONOGRAMA!$F112-6,K$10&lt;=CRONOGRAMA!$G112),$C111/MAX(1,ROUNDUP((CRONOGRAMA!$G112-CRONOGRAMA!$F112+1)/7,0)),0))</f>
        <v/>
      </c>
      <c r="L111" s="306">
        <f>IF(OR(CRONOGRAMA!$F112="",CRONOGRAMA!$G112=""),0,IF(AND(L$10&gt;=CRONOGRAMA!$F112-6,L$10&lt;=CRONOGRAMA!$G112),$C111/MAX(1,ROUNDUP((CRONOGRAMA!$G112-CRONOGRAMA!$F112+1)/7,0)),0))</f>
        <v/>
      </c>
      <c r="M111" s="306">
        <f>IF(OR(CRONOGRAMA!$F112="",CRONOGRAMA!$G112=""),0,IF(AND(M$10&gt;=CRONOGRAMA!$F112-6,M$10&lt;=CRONOGRAMA!$G112),$C111/MAX(1,ROUNDUP((CRONOGRAMA!$G112-CRONOGRAMA!$F112+1)/7,0)),0))</f>
        <v/>
      </c>
      <c r="N111" s="306">
        <f>IF(OR(CRONOGRAMA!$F112="",CRONOGRAMA!$G112=""),0,IF(AND(N$10&gt;=CRONOGRAMA!$F112-6,N$10&lt;=CRONOGRAMA!$G112),$C111/MAX(1,ROUNDUP((CRONOGRAMA!$G112-CRONOGRAMA!$F112+1)/7,0)),0))</f>
        <v/>
      </c>
      <c r="O111" s="306">
        <f>IF(OR(CRONOGRAMA!$F112="",CRONOGRAMA!$G112=""),0,IF(AND(O$10&gt;=CRONOGRAMA!$F112-6,O$10&lt;=CRONOGRAMA!$G112),$C111/MAX(1,ROUNDUP((CRONOGRAMA!$G112-CRONOGRAMA!$F112+1)/7,0)),0))</f>
        <v/>
      </c>
      <c r="P111" s="306">
        <f>IF(OR(CRONOGRAMA!$F112="",CRONOGRAMA!$G112=""),0,IF(AND(P$10&gt;=CRONOGRAMA!$F112-6,P$10&lt;=CRONOGRAMA!$G112),$C111/MAX(1,ROUNDUP((CRONOGRAMA!$G112-CRONOGRAMA!$F112+1)/7,0)),0))</f>
        <v/>
      </c>
      <c r="Q111" s="306">
        <f>IF(OR(CRONOGRAMA!$F112="",CRONOGRAMA!$G112=""),0,IF(AND(Q$10&gt;=CRONOGRAMA!$F112-6,Q$10&lt;=CRONOGRAMA!$G112),$C111/MAX(1,ROUNDUP((CRONOGRAMA!$G112-CRONOGRAMA!$F112+1)/7,0)),0))</f>
        <v/>
      </c>
      <c r="R111" s="306">
        <f>IF(OR(CRONOGRAMA!$F112="",CRONOGRAMA!$G112=""),0,IF(AND(R$10&gt;=CRONOGRAMA!$F112-6,R$10&lt;=CRONOGRAMA!$G112),$C111/MAX(1,ROUNDUP((CRONOGRAMA!$G112-CRONOGRAMA!$F112+1)/7,0)),0))</f>
        <v/>
      </c>
      <c r="S111" s="306">
        <f>IF(OR(CRONOGRAMA!$F112="",CRONOGRAMA!$G112=""),0,IF(AND(S$10&gt;=CRONOGRAMA!$F112-6,S$10&lt;=CRONOGRAMA!$G112),$C111/MAX(1,ROUNDUP((CRONOGRAMA!$G112-CRONOGRAMA!$F112+1)/7,0)),0))</f>
        <v/>
      </c>
      <c r="T111" s="306">
        <f>IF(OR(CRONOGRAMA!$F112="",CRONOGRAMA!$G112=""),0,IF(AND(T$10&gt;=CRONOGRAMA!$F112-6,T$10&lt;=CRONOGRAMA!$G112),$C111/MAX(1,ROUNDUP((CRONOGRAMA!$G112-CRONOGRAMA!$F112+1)/7,0)),0))</f>
        <v/>
      </c>
      <c r="U111" s="306">
        <f>IF(OR(CRONOGRAMA!$F112="",CRONOGRAMA!$G112=""),0,IF(AND(U$10&gt;=CRONOGRAMA!$F112-6,U$10&lt;=CRONOGRAMA!$G112),$C111/MAX(1,ROUNDUP((CRONOGRAMA!$G112-CRONOGRAMA!$F112+1)/7,0)),0))</f>
        <v/>
      </c>
      <c r="V111" s="306">
        <f>IF(OR(CRONOGRAMA!$F112="",CRONOGRAMA!$G112=""),0,IF(AND(V$10&gt;=CRONOGRAMA!$F112-6,V$10&lt;=CRONOGRAMA!$G112),$C111/MAX(1,ROUNDUP((CRONOGRAMA!$G112-CRONOGRAMA!$F112+1)/7,0)),0))</f>
        <v/>
      </c>
      <c r="W111" s="306">
        <f>IF(OR(CRONOGRAMA!$F112="",CRONOGRAMA!$G112=""),0,IF(AND(W$10&gt;=CRONOGRAMA!$F112-6,W$10&lt;=CRONOGRAMA!$G112),$C111/MAX(1,ROUNDUP((CRONOGRAMA!$G112-CRONOGRAMA!$F112+1)/7,0)),0))</f>
        <v/>
      </c>
      <c r="X111" s="306">
        <f>IF(OR(CRONOGRAMA!$F112="",CRONOGRAMA!$G112=""),0,IF(AND(X$10&gt;=CRONOGRAMA!$F112-6,X$10&lt;=CRONOGRAMA!$G112),$C111/MAX(1,ROUNDUP((CRONOGRAMA!$G112-CRONOGRAMA!$F112+1)/7,0)),0))</f>
        <v/>
      </c>
      <c r="Y111" s="306">
        <f>IF(OR(CRONOGRAMA!$F112="",CRONOGRAMA!$G112=""),0,IF(AND(Y$10&gt;=CRONOGRAMA!$F112-6,Y$10&lt;=CRONOGRAMA!$G112),$C111/MAX(1,ROUNDUP((CRONOGRAMA!$G112-CRONOGRAMA!$F112+1)/7,0)),0))</f>
        <v/>
      </c>
      <c r="Z111" s="306">
        <f>IF(OR(CRONOGRAMA!$F112="",CRONOGRAMA!$G112=""),0,IF(AND(Z$10&gt;=CRONOGRAMA!$F112-6,Z$10&lt;=CRONOGRAMA!$G112),$C111/MAX(1,ROUNDUP((CRONOGRAMA!$G112-CRONOGRAMA!$F112+1)/7,0)),0))</f>
        <v/>
      </c>
      <c r="AA111" s="306">
        <f>IF(OR(CRONOGRAMA!$F112="",CRONOGRAMA!$G112=""),0,IF(AND(AA$10&gt;=CRONOGRAMA!$F112-6,AA$10&lt;=CRONOGRAMA!$G112),$C111/MAX(1,ROUNDUP((CRONOGRAMA!$G112-CRONOGRAMA!$F112+1)/7,0)),0))</f>
        <v/>
      </c>
      <c r="AB111" s="306">
        <f>IF(OR(CRONOGRAMA!$F112="",CRONOGRAMA!$G112=""),0,IF(AND(AB$10&gt;=CRONOGRAMA!$F112-6,AB$10&lt;=CRONOGRAMA!$G112),$C111/MAX(1,ROUNDUP((CRONOGRAMA!$G112-CRONOGRAMA!$F112+1)/7,0)),0))</f>
        <v/>
      </c>
      <c r="AC111" s="306">
        <f>IF(OR(CRONOGRAMA!$F112="",CRONOGRAMA!$G112=""),0,IF(AND(AC$10&gt;=CRONOGRAMA!$F112-6,AC$10&lt;=CRONOGRAMA!$G112),$C111/MAX(1,ROUNDUP((CRONOGRAMA!$G112-CRONOGRAMA!$F112+1)/7,0)),0))</f>
        <v/>
      </c>
      <c r="AD111" s="306">
        <f>IF(OR(CRONOGRAMA!$F112="",CRONOGRAMA!$G112=""),0,IF(AND(AD$10&gt;=CRONOGRAMA!$F112-6,AD$10&lt;=CRONOGRAMA!$G112),$C111/MAX(1,ROUNDUP((CRONOGRAMA!$G112-CRONOGRAMA!$F112+1)/7,0)),0))</f>
        <v/>
      </c>
      <c r="AE111" s="4" t="n"/>
      <c r="AF111" s="218" t="n"/>
      <c r="AG111" s="218" t="n"/>
      <c r="AH111" s="218" t="n"/>
    </row>
    <row r="112" ht="15.75" customHeight="1" s="371">
      <c r="A112" s="169">
        <f>CRONOGRAMA!A113</f>
        <v/>
      </c>
      <c r="B112" s="66">
        <f>CRONOGRAMA!D113</f>
        <v/>
      </c>
      <c r="C112" s="44">
        <f>CRONOGRAMA!E113</f>
        <v/>
      </c>
      <c r="D112" s="306">
        <f>IF(OR(CRONOGRAMA!$F113="",CRONOGRAMA!$G113=""),0,IF(AND(D$10&gt;=CRONOGRAMA!$F113-6,D$10&lt;=CRONOGRAMA!$G113),$C112/MAX(1,ROUNDUP((CRONOGRAMA!$G113-CRONOGRAMA!$F113+1)/7,0)),0))</f>
        <v/>
      </c>
      <c r="E112" s="306">
        <f>IF(OR(CRONOGRAMA!$F113="",CRONOGRAMA!$G113=""),0,IF(AND(E$10&gt;=CRONOGRAMA!$F113-6,E$10&lt;=CRONOGRAMA!$G113),$C112/MAX(1,ROUNDUP((CRONOGRAMA!$G113-CRONOGRAMA!$F113+1)/7,0)),0))</f>
        <v/>
      </c>
      <c r="F112" s="306">
        <f>IF(OR(CRONOGRAMA!$F113="",CRONOGRAMA!$G113=""),0,IF(AND(F$10&gt;=CRONOGRAMA!$F113-6,F$10&lt;=CRONOGRAMA!$G113),$C112/MAX(1,ROUNDUP((CRONOGRAMA!$G113-CRONOGRAMA!$F113+1)/7,0)),0))</f>
        <v/>
      </c>
      <c r="G112" s="306">
        <f>IF(OR(CRONOGRAMA!$F113="",CRONOGRAMA!$G113=""),0,IF(AND(G$10&gt;=CRONOGRAMA!$F113-6,G$10&lt;=CRONOGRAMA!$G113),$C112/MAX(1,ROUNDUP((CRONOGRAMA!$G113-CRONOGRAMA!$F113+1)/7,0)),0))</f>
        <v/>
      </c>
      <c r="H112" s="306">
        <f>IF(OR(CRONOGRAMA!$F113="",CRONOGRAMA!$G113=""),0,IF(AND(H$10&gt;=CRONOGRAMA!$F113-6,H$10&lt;=CRONOGRAMA!$G113),$C112/MAX(1,ROUNDUP((CRONOGRAMA!$G113-CRONOGRAMA!$F113+1)/7,0)),0))</f>
        <v/>
      </c>
      <c r="I112" s="306">
        <f>IF(OR(CRONOGRAMA!$F113="",CRONOGRAMA!$G113=""),0,IF(AND(I$10&gt;=CRONOGRAMA!$F113-6,I$10&lt;=CRONOGRAMA!$G113),$C112/MAX(1,ROUNDUP((CRONOGRAMA!$G113-CRONOGRAMA!$F113+1)/7,0)),0))</f>
        <v/>
      </c>
      <c r="J112" s="306">
        <f>IF(OR(CRONOGRAMA!$F113="",CRONOGRAMA!$G113=""),0,IF(AND(J$10&gt;=CRONOGRAMA!$F113-6,J$10&lt;=CRONOGRAMA!$G113),$C112/MAX(1,ROUNDUP((CRONOGRAMA!$G113-CRONOGRAMA!$F113+1)/7,0)),0))</f>
        <v/>
      </c>
      <c r="K112" s="306">
        <f>IF(OR(CRONOGRAMA!$F113="",CRONOGRAMA!$G113=""),0,IF(AND(K$10&gt;=CRONOGRAMA!$F113-6,K$10&lt;=CRONOGRAMA!$G113),$C112/MAX(1,ROUNDUP((CRONOGRAMA!$G113-CRONOGRAMA!$F113+1)/7,0)),0))</f>
        <v/>
      </c>
      <c r="L112" s="306">
        <f>IF(OR(CRONOGRAMA!$F113="",CRONOGRAMA!$G113=""),0,IF(AND(L$10&gt;=CRONOGRAMA!$F113-6,L$10&lt;=CRONOGRAMA!$G113),$C112/MAX(1,ROUNDUP((CRONOGRAMA!$G113-CRONOGRAMA!$F113+1)/7,0)),0))</f>
        <v/>
      </c>
      <c r="M112" s="306">
        <f>IF(OR(CRONOGRAMA!$F113="",CRONOGRAMA!$G113=""),0,IF(AND(M$10&gt;=CRONOGRAMA!$F113-6,M$10&lt;=CRONOGRAMA!$G113),$C112/MAX(1,ROUNDUP((CRONOGRAMA!$G113-CRONOGRAMA!$F113+1)/7,0)),0))</f>
        <v/>
      </c>
      <c r="N112" s="306">
        <f>IF(OR(CRONOGRAMA!$F113="",CRONOGRAMA!$G113=""),0,IF(AND(N$10&gt;=CRONOGRAMA!$F113-6,N$10&lt;=CRONOGRAMA!$G113),$C112/MAX(1,ROUNDUP((CRONOGRAMA!$G113-CRONOGRAMA!$F113+1)/7,0)),0))</f>
        <v/>
      </c>
      <c r="O112" s="306">
        <f>IF(OR(CRONOGRAMA!$F113="",CRONOGRAMA!$G113=""),0,IF(AND(O$10&gt;=CRONOGRAMA!$F113-6,O$10&lt;=CRONOGRAMA!$G113),$C112/MAX(1,ROUNDUP((CRONOGRAMA!$G113-CRONOGRAMA!$F113+1)/7,0)),0))</f>
        <v/>
      </c>
      <c r="P112" s="306">
        <f>IF(OR(CRONOGRAMA!$F113="",CRONOGRAMA!$G113=""),0,IF(AND(P$10&gt;=CRONOGRAMA!$F113-6,P$10&lt;=CRONOGRAMA!$G113),$C112/MAX(1,ROUNDUP((CRONOGRAMA!$G113-CRONOGRAMA!$F113+1)/7,0)),0))</f>
        <v/>
      </c>
      <c r="Q112" s="306">
        <f>IF(OR(CRONOGRAMA!$F113="",CRONOGRAMA!$G113=""),0,IF(AND(Q$10&gt;=CRONOGRAMA!$F113-6,Q$10&lt;=CRONOGRAMA!$G113),$C112/MAX(1,ROUNDUP((CRONOGRAMA!$G113-CRONOGRAMA!$F113+1)/7,0)),0))</f>
        <v/>
      </c>
      <c r="R112" s="306">
        <f>IF(OR(CRONOGRAMA!$F113="",CRONOGRAMA!$G113=""),0,IF(AND(R$10&gt;=CRONOGRAMA!$F113-6,R$10&lt;=CRONOGRAMA!$G113),$C112/MAX(1,ROUNDUP((CRONOGRAMA!$G113-CRONOGRAMA!$F113+1)/7,0)),0))</f>
        <v/>
      </c>
      <c r="S112" s="306">
        <f>IF(OR(CRONOGRAMA!$F113="",CRONOGRAMA!$G113=""),0,IF(AND(S$10&gt;=CRONOGRAMA!$F113-6,S$10&lt;=CRONOGRAMA!$G113),$C112/MAX(1,ROUNDUP((CRONOGRAMA!$G113-CRONOGRAMA!$F113+1)/7,0)),0))</f>
        <v/>
      </c>
      <c r="T112" s="306">
        <f>IF(OR(CRONOGRAMA!$F113="",CRONOGRAMA!$G113=""),0,IF(AND(T$10&gt;=CRONOGRAMA!$F113-6,T$10&lt;=CRONOGRAMA!$G113),$C112/MAX(1,ROUNDUP((CRONOGRAMA!$G113-CRONOGRAMA!$F113+1)/7,0)),0))</f>
        <v/>
      </c>
      <c r="U112" s="306">
        <f>IF(OR(CRONOGRAMA!$F113="",CRONOGRAMA!$G113=""),0,IF(AND(U$10&gt;=CRONOGRAMA!$F113-6,U$10&lt;=CRONOGRAMA!$G113),$C112/MAX(1,ROUNDUP((CRONOGRAMA!$G113-CRONOGRAMA!$F113+1)/7,0)),0))</f>
        <v/>
      </c>
      <c r="V112" s="306">
        <f>IF(OR(CRONOGRAMA!$F113="",CRONOGRAMA!$G113=""),0,IF(AND(V$10&gt;=CRONOGRAMA!$F113-6,V$10&lt;=CRONOGRAMA!$G113),$C112/MAX(1,ROUNDUP((CRONOGRAMA!$G113-CRONOGRAMA!$F113+1)/7,0)),0))</f>
        <v/>
      </c>
      <c r="W112" s="306">
        <f>IF(OR(CRONOGRAMA!$F113="",CRONOGRAMA!$G113=""),0,IF(AND(W$10&gt;=CRONOGRAMA!$F113-6,W$10&lt;=CRONOGRAMA!$G113),$C112/MAX(1,ROUNDUP((CRONOGRAMA!$G113-CRONOGRAMA!$F113+1)/7,0)),0))</f>
        <v/>
      </c>
      <c r="X112" s="306">
        <f>IF(OR(CRONOGRAMA!$F113="",CRONOGRAMA!$G113=""),0,IF(AND(X$10&gt;=CRONOGRAMA!$F113-6,X$10&lt;=CRONOGRAMA!$G113),$C112/MAX(1,ROUNDUP((CRONOGRAMA!$G113-CRONOGRAMA!$F113+1)/7,0)),0))</f>
        <v/>
      </c>
      <c r="Y112" s="306">
        <f>IF(OR(CRONOGRAMA!$F113="",CRONOGRAMA!$G113=""),0,IF(AND(Y$10&gt;=CRONOGRAMA!$F113-6,Y$10&lt;=CRONOGRAMA!$G113),$C112/MAX(1,ROUNDUP((CRONOGRAMA!$G113-CRONOGRAMA!$F113+1)/7,0)),0))</f>
        <v/>
      </c>
      <c r="Z112" s="306">
        <f>IF(OR(CRONOGRAMA!$F113="",CRONOGRAMA!$G113=""),0,IF(AND(Z$10&gt;=CRONOGRAMA!$F113-6,Z$10&lt;=CRONOGRAMA!$G113),$C112/MAX(1,ROUNDUP((CRONOGRAMA!$G113-CRONOGRAMA!$F113+1)/7,0)),0))</f>
        <v/>
      </c>
      <c r="AA112" s="306">
        <f>IF(OR(CRONOGRAMA!$F113="",CRONOGRAMA!$G113=""),0,IF(AND(AA$10&gt;=CRONOGRAMA!$F113-6,AA$10&lt;=CRONOGRAMA!$G113),$C112/MAX(1,ROUNDUP((CRONOGRAMA!$G113-CRONOGRAMA!$F113+1)/7,0)),0))</f>
        <v/>
      </c>
      <c r="AB112" s="306">
        <f>IF(OR(CRONOGRAMA!$F113="",CRONOGRAMA!$G113=""),0,IF(AND(AB$10&gt;=CRONOGRAMA!$F113-6,AB$10&lt;=CRONOGRAMA!$G113),$C112/MAX(1,ROUNDUP((CRONOGRAMA!$G113-CRONOGRAMA!$F113+1)/7,0)),0))</f>
        <v/>
      </c>
      <c r="AC112" s="306">
        <f>IF(OR(CRONOGRAMA!$F113="",CRONOGRAMA!$G113=""),0,IF(AND(AC$10&gt;=CRONOGRAMA!$F113-6,AC$10&lt;=CRONOGRAMA!$G113),$C112/MAX(1,ROUNDUP((CRONOGRAMA!$G113-CRONOGRAMA!$F113+1)/7,0)),0))</f>
        <v/>
      </c>
      <c r="AD112" s="306">
        <f>IF(OR(CRONOGRAMA!$F113="",CRONOGRAMA!$G113=""),0,IF(AND(AD$10&gt;=CRONOGRAMA!$F113-6,AD$10&lt;=CRONOGRAMA!$G113),$C112/MAX(1,ROUNDUP((CRONOGRAMA!$G113-CRONOGRAMA!$F113+1)/7,0)),0))</f>
        <v/>
      </c>
      <c r="AE112" s="4" t="n"/>
      <c r="AF112" s="218" t="n"/>
      <c r="AG112" s="218" t="n"/>
      <c r="AH112" s="218" t="n"/>
    </row>
    <row r="113" ht="15.75" customHeight="1" s="371">
      <c r="A113" s="169">
        <f>CRONOGRAMA!A114</f>
        <v/>
      </c>
      <c r="B113" s="66">
        <f>CRONOGRAMA!D114</f>
        <v/>
      </c>
      <c r="C113" s="44">
        <f>CRONOGRAMA!E114</f>
        <v/>
      </c>
      <c r="D113" s="306">
        <f>IF(OR(CRONOGRAMA!$F114="",CRONOGRAMA!$G114=""),0,IF(AND(D$10&gt;=CRONOGRAMA!$F114-6,D$10&lt;=CRONOGRAMA!$G114),$C113/MAX(1,ROUNDUP((CRONOGRAMA!$G114-CRONOGRAMA!$F114+1)/7,0)),0))</f>
        <v/>
      </c>
      <c r="E113" s="306">
        <f>IF(OR(CRONOGRAMA!$F114="",CRONOGRAMA!$G114=""),0,IF(AND(E$10&gt;=CRONOGRAMA!$F114-6,E$10&lt;=CRONOGRAMA!$G114),$C113/MAX(1,ROUNDUP((CRONOGRAMA!$G114-CRONOGRAMA!$F114+1)/7,0)),0))</f>
        <v/>
      </c>
      <c r="F113" s="306">
        <f>IF(OR(CRONOGRAMA!$F114="",CRONOGRAMA!$G114=""),0,IF(AND(F$10&gt;=CRONOGRAMA!$F114-6,F$10&lt;=CRONOGRAMA!$G114),$C113/MAX(1,ROUNDUP((CRONOGRAMA!$G114-CRONOGRAMA!$F114+1)/7,0)),0))</f>
        <v/>
      </c>
      <c r="G113" s="306">
        <f>IF(OR(CRONOGRAMA!$F114="",CRONOGRAMA!$G114=""),0,IF(AND(G$10&gt;=CRONOGRAMA!$F114-6,G$10&lt;=CRONOGRAMA!$G114),$C113/MAX(1,ROUNDUP((CRONOGRAMA!$G114-CRONOGRAMA!$F114+1)/7,0)),0))</f>
        <v/>
      </c>
      <c r="H113" s="306">
        <f>IF(OR(CRONOGRAMA!$F114="",CRONOGRAMA!$G114=""),0,IF(AND(H$10&gt;=CRONOGRAMA!$F114-6,H$10&lt;=CRONOGRAMA!$G114),$C113/MAX(1,ROUNDUP((CRONOGRAMA!$G114-CRONOGRAMA!$F114+1)/7,0)),0))</f>
        <v/>
      </c>
      <c r="I113" s="306">
        <f>IF(OR(CRONOGRAMA!$F114="",CRONOGRAMA!$G114=""),0,IF(AND(I$10&gt;=CRONOGRAMA!$F114-6,I$10&lt;=CRONOGRAMA!$G114),$C113/MAX(1,ROUNDUP((CRONOGRAMA!$G114-CRONOGRAMA!$F114+1)/7,0)),0))</f>
        <v/>
      </c>
      <c r="J113" s="306">
        <f>IF(OR(CRONOGRAMA!$F114="",CRONOGRAMA!$G114=""),0,IF(AND(J$10&gt;=CRONOGRAMA!$F114-6,J$10&lt;=CRONOGRAMA!$G114),$C113/MAX(1,ROUNDUP((CRONOGRAMA!$G114-CRONOGRAMA!$F114+1)/7,0)),0))</f>
        <v/>
      </c>
      <c r="K113" s="306">
        <f>IF(OR(CRONOGRAMA!$F114="",CRONOGRAMA!$G114=""),0,IF(AND(K$10&gt;=CRONOGRAMA!$F114-6,K$10&lt;=CRONOGRAMA!$G114),$C113/MAX(1,ROUNDUP((CRONOGRAMA!$G114-CRONOGRAMA!$F114+1)/7,0)),0))</f>
        <v/>
      </c>
      <c r="L113" s="306">
        <f>IF(OR(CRONOGRAMA!$F114="",CRONOGRAMA!$G114=""),0,IF(AND(L$10&gt;=CRONOGRAMA!$F114-6,L$10&lt;=CRONOGRAMA!$G114),$C113/MAX(1,ROUNDUP((CRONOGRAMA!$G114-CRONOGRAMA!$F114+1)/7,0)),0))</f>
        <v/>
      </c>
      <c r="M113" s="306">
        <f>IF(OR(CRONOGRAMA!$F114="",CRONOGRAMA!$G114=""),0,IF(AND(M$10&gt;=CRONOGRAMA!$F114-6,M$10&lt;=CRONOGRAMA!$G114),$C113/MAX(1,ROUNDUP((CRONOGRAMA!$G114-CRONOGRAMA!$F114+1)/7,0)),0))</f>
        <v/>
      </c>
      <c r="N113" s="306">
        <f>IF(OR(CRONOGRAMA!$F114="",CRONOGRAMA!$G114=""),0,IF(AND(N$10&gt;=CRONOGRAMA!$F114-6,N$10&lt;=CRONOGRAMA!$G114),$C113/MAX(1,ROUNDUP((CRONOGRAMA!$G114-CRONOGRAMA!$F114+1)/7,0)),0))</f>
        <v/>
      </c>
      <c r="O113" s="306">
        <f>IF(OR(CRONOGRAMA!$F114="",CRONOGRAMA!$G114=""),0,IF(AND(O$10&gt;=CRONOGRAMA!$F114-6,O$10&lt;=CRONOGRAMA!$G114),$C113/MAX(1,ROUNDUP((CRONOGRAMA!$G114-CRONOGRAMA!$F114+1)/7,0)),0))</f>
        <v/>
      </c>
      <c r="P113" s="306">
        <f>IF(OR(CRONOGRAMA!$F114="",CRONOGRAMA!$G114=""),0,IF(AND(P$10&gt;=CRONOGRAMA!$F114-6,P$10&lt;=CRONOGRAMA!$G114),$C113/MAX(1,ROUNDUP((CRONOGRAMA!$G114-CRONOGRAMA!$F114+1)/7,0)),0))</f>
        <v/>
      </c>
      <c r="Q113" s="306">
        <f>IF(OR(CRONOGRAMA!$F114="",CRONOGRAMA!$G114=""),0,IF(AND(Q$10&gt;=CRONOGRAMA!$F114-6,Q$10&lt;=CRONOGRAMA!$G114),$C113/MAX(1,ROUNDUP((CRONOGRAMA!$G114-CRONOGRAMA!$F114+1)/7,0)),0))</f>
        <v/>
      </c>
      <c r="R113" s="306">
        <f>IF(OR(CRONOGRAMA!$F114="",CRONOGRAMA!$G114=""),0,IF(AND(R$10&gt;=CRONOGRAMA!$F114-6,R$10&lt;=CRONOGRAMA!$G114),$C113/MAX(1,ROUNDUP((CRONOGRAMA!$G114-CRONOGRAMA!$F114+1)/7,0)),0))</f>
        <v/>
      </c>
      <c r="S113" s="306">
        <f>IF(OR(CRONOGRAMA!$F114="",CRONOGRAMA!$G114=""),0,IF(AND(S$10&gt;=CRONOGRAMA!$F114-6,S$10&lt;=CRONOGRAMA!$G114),$C113/MAX(1,ROUNDUP((CRONOGRAMA!$G114-CRONOGRAMA!$F114+1)/7,0)),0))</f>
        <v/>
      </c>
      <c r="T113" s="306">
        <f>IF(OR(CRONOGRAMA!$F114="",CRONOGRAMA!$G114=""),0,IF(AND(T$10&gt;=CRONOGRAMA!$F114-6,T$10&lt;=CRONOGRAMA!$G114),$C113/MAX(1,ROUNDUP((CRONOGRAMA!$G114-CRONOGRAMA!$F114+1)/7,0)),0))</f>
        <v/>
      </c>
      <c r="U113" s="306">
        <f>IF(OR(CRONOGRAMA!$F114="",CRONOGRAMA!$G114=""),0,IF(AND(U$10&gt;=CRONOGRAMA!$F114-6,U$10&lt;=CRONOGRAMA!$G114),$C113/MAX(1,ROUNDUP((CRONOGRAMA!$G114-CRONOGRAMA!$F114+1)/7,0)),0))</f>
        <v/>
      </c>
      <c r="V113" s="306">
        <f>IF(OR(CRONOGRAMA!$F114="",CRONOGRAMA!$G114=""),0,IF(AND(V$10&gt;=CRONOGRAMA!$F114-6,V$10&lt;=CRONOGRAMA!$G114),$C113/MAX(1,ROUNDUP((CRONOGRAMA!$G114-CRONOGRAMA!$F114+1)/7,0)),0))</f>
        <v/>
      </c>
      <c r="W113" s="306">
        <f>IF(OR(CRONOGRAMA!$F114="",CRONOGRAMA!$G114=""),0,IF(AND(W$10&gt;=CRONOGRAMA!$F114-6,W$10&lt;=CRONOGRAMA!$G114),$C113/MAX(1,ROUNDUP((CRONOGRAMA!$G114-CRONOGRAMA!$F114+1)/7,0)),0))</f>
        <v/>
      </c>
      <c r="X113" s="306">
        <f>IF(OR(CRONOGRAMA!$F114="",CRONOGRAMA!$G114=""),0,IF(AND(X$10&gt;=CRONOGRAMA!$F114-6,X$10&lt;=CRONOGRAMA!$G114),$C113/MAX(1,ROUNDUP((CRONOGRAMA!$G114-CRONOGRAMA!$F114+1)/7,0)),0))</f>
        <v/>
      </c>
      <c r="Y113" s="306">
        <f>IF(OR(CRONOGRAMA!$F114="",CRONOGRAMA!$G114=""),0,IF(AND(Y$10&gt;=CRONOGRAMA!$F114-6,Y$10&lt;=CRONOGRAMA!$G114),$C113/MAX(1,ROUNDUP((CRONOGRAMA!$G114-CRONOGRAMA!$F114+1)/7,0)),0))</f>
        <v/>
      </c>
      <c r="Z113" s="306">
        <f>IF(OR(CRONOGRAMA!$F114="",CRONOGRAMA!$G114=""),0,IF(AND(Z$10&gt;=CRONOGRAMA!$F114-6,Z$10&lt;=CRONOGRAMA!$G114),$C113/MAX(1,ROUNDUP((CRONOGRAMA!$G114-CRONOGRAMA!$F114+1)/7,0)),0))</f>
        <v/>
      </c>
      <c r="AA113" s="306">
        <f>IF(OR(CRONOGRAMA!$F114="",CRONOGRAMA!$G114=""),0,IF(AND(AA$10&gt;=CRONOGRAMA!$F114-6,AA$10&lt;=CRONOGRAMA!$G114),$C113/MAX(1,ROUNDUP((CRONOGRAMA!$G114-CRONOGRAMA!$F114+1)/7,0)),0))</f>
        <v/>
      </c>
      <c r="AB113" s="306">
        <f>IF(OR(CRONOGRAMA!$F114="",CRONOGRAMA!$G114=""),0,IF(AND(AB$10&gt;=CRONOGRAMA!$F114-6,AB$10&lt;=CRONOGRAMA!$G114),$C113/MAX(1,ROUNDUP((CRONOGRAMA!$G114-CRONOGRAMA!$F114+1)/7,0)),0))</f>
        <v/>
      </c>
      <c r="AC113" s="306">
        <f>IF(OR(CRONOGRAMA!$F114="",CRONOGRAMA!$G114=""),0,IF(AND(AC$10&gt;=CRONOGRAMA!$F114-6,AC$10&lt;=CRONOGRAMA!$G114),$C113/MAX(1,ROUNDUP((CRONOGRAMA!$G114-CRONOGRAMA!$F114+1)/7,0)),0))</f>
        <v/>
      </c>
      <c r="AD113" s="306">
        <f>IF(OR(CRONOGRAMA!$F114="",CRONOGRAMA!$G114=""),0,IF(AND(AD$10&gt;=CRONOGRAMA!$F114-6,AD$10&lt;=CRONOGRAMA!$G114),$C113/MAX(1,ROUNDUP((CRONOGRAMA!$G114-CRONOGRAMA!$F114+1)/7,0)),0))</f>
        <v/>
      </c>
      <c r="AE113" s="4" t="n"/>
      <c r="AF113" s="218" t="n"/>
      <c r="AG113" s="218" t="n"/>
      <c r="AH113" s="218" t="n"/>
    </row>
    <row r="114" ht="15.75" customHeight="1" s="371">
      <c r="A114" s="169">
        <f>CRONOGRAMA!A115</f>
        <v/>
      </c>
      <c r="B114" s="66">
        <f>CRONOGRAMA!D115</f>
        <v/>
      </c>
      <c r="C114" s="44">
        <f>CRONOGRAMA!E115</f>
        <v/>
      </c>
      <c r="D114" s="306">
        <f>IF(OR(CRONOGRAMA!$F115="",CRONOGRAMA!$G115=""),0,IF(AND(D$10&gt;=CRONOGRAMA!$F115-6,D$10&lt;=CRONOGRAMA!$G115),$C114/MAX(1,ROUNDUP((CRONOGRAMA!$G115-CRONOGRAMA!$F115+1)/7,0)),0))</f>
        <v/>
      </c>
      <c r="E114" s="306">
        <f>IF(OR(CRONOGRAMA!$F115="",CRONOGRAMA!$G115=""),0,IF(AND(E$10&gt;=CRONOGRAMA!$F115-6,E$10&lt;=CRONOGRAMA!$G115),$C114/MAX(1,ROUNDUP((CRONOGRAMA!$G115-CRONOGRAMA!$F115+1)/7,0)),0))</f>
        <v/>
      </c>
      <c r="F114" s="306">
        <f>IF(OR(CRONOGRAMA!$F115="",CRONOGRAMA!$G115=""),0,IF(AND(F$10&gt;=CRONOGRAMA!$F115-6,F$10&lt;=CRONOGRAMA!$G115),$C114/MAX(1,ROUNDUP((CRONOGRAMA!$G115-CRONOGRAMA!$F115+1)/7,0)),0))</f>
        <v/>
      </c>
      <c r="G114" s="306">
        <f>IF(OR(CRONOGRAMA!$F115="",CRONOGRAMA!$G115=""),0,IF(AND(G$10&gt;=CRONOGRAMA!$F115-6,G$10&lt;=CRONOGRAMA!$G115),$C114/MAX(1,ROUNDUP((CRONOGRAMA!$G115-CRONOGRAMA!$F115+1)/7,0)),0))</f>
        <v/>
      </c>
      <c r="H114" s="306">
        <f>IF(OR(CRONOGRAMA!$F115="",CRONOGRAMA!$G115=""),0,IF(AND(H$10&gt;=CRONOGRAMA!$F115-6,H$10&lt;=CRONOGRAMA!$G115),$C114/MAX(1,ROUNDUP((CRONOGRAMA!$G115-CRONOGRAMA!$F115+1)/7,0)),0))</f>
        <v/>
      </c>
      <c r="I114" s="306">
        <f>IF(OR(CRONOGRAMA!$F115="",CRONOGRAMA!$G115=""),0,IF(AND(I$10&gt;=CRONOGRAMA!$F115-6,I$10&lt;=CRONOGRAMA!$G115),$C114/MAX(1,ROUNDUP((CRONOGRAMA!$G115-CRONOGRAMA!$F115+1)/7,0)),0))</f>
        <v/>
      </c>
      <c r="J114" s="306">
        <f>IF(OR(CRONOGRAMA!$F115="",CRONOGRAMA!$G115=""),0,IF(AND(J$10&gt;=CRONOGRAMA!$F115-6,J$10&lt;=CRONOGRAMA!$G115),$C114/MAX(1,ROUNDUP((CRONOGRAMA!$G115-CRONOGRAMA!$F115+1)/7,0)),0))</f>
        <v/>
      </c>
      <c r="K114" s="306">
        <f>IF(OR(CRONOGRAMA!$F115="",CRONOGRAMA!$G115=""),0,IF(AND(K$10&gt;=CRONOGRAMA!$F115-6,K$10&lt;=CRONOGRAMA!$G115),$C114/MAX(1,ROUNDUP((CRONOGRAMA!$G115-CRONOGRAMA!$F115+1)/7,0)),0))</f>
        <v/>
      </c>
      <c r="L114" s="306">
        <f>IF(OR(CRONOGRAMA!$F115="",CRONOGRAMA!$G115=""),0,IF(AND(L$10&gt;=CRONOGRAMA!$F115-6,L$10&lt;=CRONOGRAMA!$G115),$C114/MAX(1,ROUNDUP((CRONOGRAMA!$G115-CRONOGRAMA!$F115+1)/7,0)),0))</f>
        <v/>
      </c>
      <c r="M114" s="306">
        <f>IF(OR(CRONOGRAMA!$F115="",CRONOGRAMA!$G115=""),0,IF(AND(M$10&gt;=CRONOGRAMA!$F115-6,M$10&lt;=CRONOGRAMA!$G115),$C114/MAX(1,ROUNDUP((CRONOGRAMA!$G115-CRONOGRAMA!$F115+1)/7,0)),0))</f>
        <v/>
      </c>
      <c r="N114" s="306">
        <f>IF(OR(CRONOGRAMA!$F115="",CRONOGRAMA!$G115=""),0,IF(AND(N$10&gt;=CRONOGRAMA!$F115-6,N$10&lt;=CRONOGRAMA!$G115),$C114/MAX(1,ROUNDUP((CRONOGRAMA!$G115-CRONOGRAMA!$F115+1)/7,0)),0))</f>
        <v/>
      </c>
      <c r="O114" s="306">
        <f>IF(OR(CRONOGRAMA!$F115="",CRONOGRAMA!$G115=""),0,IF(AND(O$10&gt;=CRONOGRAMA!$F115-6,O$10&lt;=CRONOGRAMA!$G115),$C114/MAX(1,ROUNDUP((CRONOGRAMA!$G115-CRONOGRAMA!$F115+1)/7,0)),0))</f>
        <v/>
      </c>
      <c r="P114" s="306">
        <f>IF(OR(CRONOGRAMA!$F115="",CRONOGRAMA!$G115=""),0,IF(AND(P$10&gt;=CRONOGRAMA!$F115-6,P$10&lt;=CRONOGRAMA!$G115),$C114/MAX(1,ROUNDUP((CRONOGRAMA!$G115-CRONOGRAMA!$F115+1)/7,0)),0))</f>
        <v/>
      </c>
      <c r="Q114" s="306">
        <f>IF(OR(CRONOGRAMA!$F115="",CRONOGRAMA!$G115=""),0,IF(AND(Q$10&gt;=CRONOGRAMA!$F115-6,Q$10&lt;=CRONOGRAMA!$G115),$C114/MAX(1,ROUNDUP((CRONOGRAMA!$G115-CRONOGRAMA!$F115+1)/7,0)),0))</f>
        <v/>
      </c>
      <c r="R114" s="306">
        <f>IF(OR(CRONOGRAMA!$F115="",CRONOGRAMA!$G115=""),0,IF(AND(R$10&gt;=CRONOGRAMA!$F115-6,R$10&lt;=CRONOGRAMA!$G115),$C114/MAX(1,ROUNDUP((CRONOGRAMA!$G115-CRONOGRAMA!$F115+1)/7,0)),0))</f>
        <v/>
      </c>
      <c r="S114" s="306">
        <f>IF(OR(CRONOGRAMA!$F115="",CRONOGRAMA!$G115=""),0,IF(AND(S$10&gt;=CRONOGRAMA!$F115-6,S$10&lt;=CRONOGRAMA!$G115),$C114/MAX(1,ROUNDUP((CRONOGRAMA!$G115-CRONOGRAMA!$F115+1)/7,0)),0))</f>
        <v/>
      </c>
      <c r="T114" s="306">
        <f>IF(OR(CRONOGRAMA!$F115="",CRONOGRAMA!$G115=""),0,IF(AND(T$10&gt;=CRONOGRAMA!$F115-6,T$10&lt;=CRONOGRAMA!$G115),$C114/MAX(1,ROUNDUP((CRONOGRAMA!$G115-CRONOGRAMA!$F115+1)/7,0)),0))</f>
        <v/>
      </c>
      <c r="U114" s="306">
        <f>IF(OR(CRONOGRAMA!$F115="",CRONOGRAMA!$G115=""),0,IF(AND(U$10&gt;=CRONOGRAMA!$F115-6,U$10&lt;=CRONOGRAMA!$G115),$C114/MAX(1,ROUNDUP((CRONOGRAMA!$G115-CRONOGRAMA!$F115+1)/7,0)),0))</f>
        <v/>
      </c>
      <c r="V114" s="306">
        <f>IF(OR(CRONOGRAMA!$F115="",CRONOGRAMA!$G115=""),0,IF(AND(V$10&gt;=CRONOGRAMA!$F115-6,V$10&lt;=CRONOGRAMA!$G115),$C114/MAX(1,ROUNDUP((CRONOGRAMA!$G115-CRONOGRAMA!$F115+1)/7,0)),0))</f>
        <v/>
      </c>
      <c r="W114" s="306">
        <f>IF(OR(CRONOGRAMA!$F115="",CRONOGRAMA!$G115=""),0,IF(AND(W$10&gt;=CRONOGRAMA!$F115-6,W$10&lt;=CRONOGRAMA!$G115),$C114/MAX(1,ROUNDUP((CRONOGRAMA!$G115-CRONOGRAMA!$F115+1)/7,0)),0))</f>
        <v/>
      </c>
      <c r="X114" s="306">
        <f>IF(OR(CRONOGRAMA!$F115="",CRONOGRAMA!$G115=""),0,IF(AND(X$10&gt;=CRONOGRAMA!$F115-6,X$10&lt;=CRONOGRAMA!$G115),$C114/MAX(1,ROUNDUP((CRONOGRAMA!$G115-CRONOGRAMA!$F115+1)/7,0)),0))</f>
        <v/>
      </c>
      <c r="Y114" s="306">
        <f>IF(OR(CRONOGRAMA!$F115="",CRONOGRAMA!$G115=""),0,IF(AND(Y$10&gt;=CRONOGRAMA!$F115-6,Y$10&lt;=CRONOGRAMA!$G115),$C114/MAX(1,ROUNDUP((CRONOGRAMA!$G115-CRONOGRAMA!$F115+1)/7,0)),0))</f>
        <v/>
      </c>
      <c r="Z114" s="306">
        <f>IF(OR(CRONOGRAMA!$F115="",CRONOGRAMA!$G115=""),0,IF(AND(Z$10&gt;=CRONOGRAMA!$F115-6,Z$10&lt;=CRONOGRAMA!$G115),$C114/MAX(1,ROUNDUP((CRONOGRAMA!$G115-CRONOGRAMA!$F115+1)/7,0)),0))</f>
        <v/>
      </c>
      <c r="AA114" s="306">
        <f>IF(OR(CRONOGRAMA!$F115="",CRONOGRAMA!$G115=""),0,IF(AND(AA$10&gt;=CRONOGRAMA!$F115-6,AA$10&lt;=CRONOGRAMA!$G115),$C114/MAX(1,ROUNDUP((CRONOGRAMA!$G115-CRONOGRAMA!$F115+1)/7,0)),0))</f>
        <v/>
      </c>
      <c r="AB114" s="306">
        <f>IF(OR(CRONOGRAMA!$F115="",CRONOGRAMA!$G115=""),0,IF(AND(AB$10&gt;=CRONOGRAMA!$F115-6,AB$10&lt;=CRONOGRAMA!$G115),$C114/MAX(1,ROUNDUP((CRONOGRAMA!$G115-CRONOGRAMA!$F115+1)/7,0)),0))</f>
        <v/>
      </c>
      <c r="AC114" s="306">
        <f>IF(OR(CRONOGRAMA!$F115="",CRONOGRAMA!$G115=""),0,IF(AND(AC$10&gt;=CRONOGRAMA!$F115-6,AC$10&lt;=CRONOGRAMA!$G115),$C114/MAX(1,ROUNDUP((CRONOGRAMA!$G115-CRONOGRAMA!$F115+1)/7,0)),0))</f>
        <v/>
      </c>
      <c r="AD114" s="306">
        <f>IF(OR(CRONOGRAMA!$F115="",CRONOGRAMA!$G115=""),0,IF(AND(AD$10&gt;=CRONOGRAMA!$F115-6,AD$10&lt;=CRONOGRAMA!$G115),$C114/MAX(1,ROUNDUP((CRONOGRAMA!$G115-CRONOGRAMA!$F115+1)/7,0)),0))</f>
        <v/>
      </c>
      <c r="AE114" s="4" t="n"/>
      <c r="AF114" s="218" t="n"/>
      <c r="AG114" s="218" t="n"/>
      <c r="AH114" s="218" t="n"/>
    </row>
    <row r="115" ht="15.75" customHeight="1" s="371">
      <c r="A115" s="169">
        <f>CRONOGRAMA!A116</f>
        <v/>
      </c>
      <c r="B115" s="66">
        <f>CRONOGRAMA!D116</f>
        <v/>
      </c>
      <c r="C115" s="44">
        <f>CRONOGRAMA!E116</f>
        <v/>
      </c>
      <c r="D115" s="306">
        <f>IF(OR(CRONOGRAMA!$F116="",CRONOGRAMA!$G116=""),0,IF(AND(D$10&gt;=CRONOGRAMA!$F116-6,D$10&lt;=CRONOGRAMA!$G116),$C115/MAX(1,ROUNDUP((CRONOGRAMA!$G116-CRONOGRAMA!$F116+1)/7,0)),0))</f>
        <v/>
      </c>
      <c r="E115" s="306">
        <f>IF(OR(CRONOGRAMA!$F116="",CRONOGRAMA!$G116=""),0,IF(AND(E$10&gt;=CRONOGRAMA!$F116-6,E$10&lt;=CRONOGRAMA!$G116),$C115/MAX(1,ROUNDUP((CRONOGRAMA!$G116-CRONOGRAMA!$F116+1)/7,0)),0))</f>
        <v/>
      </c>
      <c r="F115" s="306">
        <f>IF(OR(CRONOGRAMA!$F116="",CRONOGRAMA!$G116=""),0,IF(AND(F$10&gt;=CRONOGRAMA!$F116-6,F$10&lt;=CRONOGRAMA!$G116),$C115/MAX(1,ROUNDUP((CRONOGRAMA!$G116-CRONOGRAMA!$F116+1)/7,0)),0))</f>
        <v/>
      </c>
      <c r="G115" s="306">
        <f>IF(OR(CRONOGRAMA!$F116="",CRONOGRAMA!$G116=""),0,IF(AND(G$10&gt;=CRONOGRAMA!$F116-6,G$10&lt;=CRONOGRAMA!$G116),$C115/MAX(1,ROUNDUP((CRONOGRAMA!$G116-CRONOGRAMA!$F116+1)/7,0)),0))</f>
        <v/>
      </c>
      <c r="H115" s="306">
        <f>IF(OR(CRONOGRAMA!$F116="",CRONOGRAMA!$G116=""),0,IF(AND(H$10&gt;=CRONOGRAMA!$F116-6,H$10&lt;=CRONOGRAMA!$G116),$C115/MAX(1,ROUNDUP((CRONOGRAMA!$G116-CRONOGRAMA!$F116+1)/7,0)),0))</f>
        <v/>
      </c>
      <c r="I115" s="306">
        <f>IF(OR(CRONOGRAMA!$F116="",CRONOGRAMA!$G116=""),0,IF(AND(I$10&gt;=CRONOGRAMA!$F116-6,I$10&lt;=CRONOGRAMA!$G116),$C115/MAX(1,ROUNDUP((CRONOGRAMA!$G116-CRONOGRAMA!$F116+1)/7,0)),0))</f>
        <v/>
      </c>
      <c r="J115" s="306">
        <f>IF(OR(CRONOGRAMA!$F116="",CRONOGRAMA!$G116=""),0,IF(AND(J$10&gt;=CRONOGRAMA!$F116-6,J$10&lt;=CRONOGRAMA!$G116),$C115/MAX(1,ROUNDUP((CRONOGRAMA!$G116-CRONOGRAMA!$F116+1)/7,0)),0))</f>
        <v/>
      </c>
      <c r="K115" s="306">
        <f>IF(OR(CRONOGRAMA!$F116="",CRONOGRAMA!$G116=""),0,IF(AND(K$10&gt;=CRONOGRAMA!$F116-6,K$10&lt;=CRONOGRAMA!$G116),$C115/MAX(1,ROUNDUP((CRONOGRAMA!$G116-CRONOGRAMA!$F116+1)/7,0)),0))</f>
        <v/>
      </c>
      <c r="L115" s="306">
        <f>IF(OR(CRONOGRAMA!$F116="",CRONOGRAMA!$G116=""),0,IF(AND(L$10&gt;=CRONOGRAMA!$F116-6,L$10&lt;=CRONOGRAMA!$G116),$C115/MAX(1,ROUNDUP((CRONOGRAMA!$G116-CRONOGRAMA!$F116+1)/7,0)),0))</f>
        <v/>
      </c>
      <c r="M115" s="306">
        <f>IF(OR(CRONOGRAMA!$F116="",CRONOGRAMA!$G116=""),0,IF(AND(M$10&gt;=CRONOGRAMA!$F116-6,M$10&lt;=CRONOGRAMA!$G116),$C115/MAX(1,ROUNDUP((CRONOGRAMA!$G116-CRONOGRAMA!$F116+1)/7,0)),0))</f>
        <v/>
      </c>
      <c r="N115" s="306">
        <f>IF(OR(CRONOGRAMA!$F116="",CRONOGRAMA!$G116=""),0,IF(AND(N$10&gt;=CRONOGRAMA!$F116-6,N$10&lt;=CRONOGRAMA!$G116),$C115/MAX(1,ROUNDUP((CRONOGRAMA!$G116-CRONOGRAMA!$F116+1)/7,0)),0))</f>
        <v/>
      </c>
      <c r="O115" s="306">
        <f>IF(OR(CRONOGRAMA!$F116="",CRONOGRAMA!$G116=""),0,IF(AND(O$10&gt;=CRONOGRAMA!$F116-6,O$10&lt;=CRONOGRAMA!$G116),$C115/MAX(1,ROUNDUP((CRONOGRAMA!$G116-CRONOGRAMA!$F116+1)/7,0)),0))</f>
        <v/>
      </c>
      <c r="P115" s="306">
        <f>IF(OR(CRONOGRAMA!$F116="",CRONOGRAMA!$G116=""),0,IF(AND(P$10&gt;=CRONOGRAMA!$F116-6,P$10&lt;=CRONOGRAMA!$G116),$C115/MAX(1,ROUNDUP((CRONOGRAMA!$G116-CRONOGRAMA!$F116+1)/7,0)),0))</f>
        <v/>
      </c>
      <c r="Q115" s="306">
        <f>IF(OR(CRONOGRAMA!$F116="",CRONOGRAMA!$G116=""),0,IF(AND(Q$10&gt;=CRONOGRAMA!$F116-6,Q$10&lt;=CRONOGRAMA!$G116),$C115/MAX(1,ROUNDUP((CRONOGRAMA!$G116-CRONOGRAMA!$F116+1)/7,0)),0))</f>
        <v/>
      </c>
      <c r="R115" s="306">
        <f>IF(OR(CRONOGRAMA!$F116="",CRONOGRAMA!$G116=""),0,IF(AND(R$10&gt;=CRONOGRAMA!$F116-6,R$10&lt;=CRONOGRAMA!$G116),$C115/MAX(1,ROUNDUP((CRONOGRAMA!$G116-CRONOGRAMA!$F116+1)/7,0)),0))</f>
        <v/>
      </c>
      <c r="S115" s="306">
        <f>IF(OR(CRONOGRAMA!$F116="",CRONOGRAMA!$G116=""),0,IF(AND(S$10&gt;=CRONOGRAMA!$F116-6,S$10&lt;=CRONOGRAMA!$G116),$C115/MAX(1,ROUNDUP((CRONOGRAMA!$G116-CRONOGRAMA!$F116+1)/7,0)),0))</f>
        <v/>
      </c>
      <c r="T115" s="306">
        <f>IF(OR(CRONOGRAMA!$F116="",CRONOGRAMA!$G116=""),0,IF(AND(T$10&gt;=CRONOGRAMA!$F116-6,T$10&lt;=CRONOGRAMA!$G116),$C115/MAX(1,ROUNDUP((CRONOGRAMA!$G116-CRONOGRAMA!$F116+1)/7,0)),0))</f>
        <v/>
      </c>
      <c r="U115" s="306">
        <f>IF(OR(CRONOGRAMA!$F116="",CRONOGRAMA!$G116=""),0,IF(AND(U$10&gt;=CRONOGRAMA!$F116-6,U$10&lt;=CRONOGRAMA!$G116),$C115/MAX(1,ROUNDUP((CRONOGRAMA!$G116-CRONOGRAMA!$F116+1)/7,0)),0))</f>
        <v/>
      </c>
      <c r="V115" s="306">
        <f>IF(OR(CRONOGRAMA!$F116="",CRONOGRAMA!$G116=""),0,IF(AND(V$10&gt;=CRONOGRAMA!$F116-6,V$10&lt;=CRONOGRAMA!$G116),$C115/MAX(1,ROUNDUP((CRONOGRAMA!$G116-CRONOGRAMA!$F116+1)/7,0)),0))</f>
        <v/>
      </c>
      <c r="W115" s="306">
        <f>IF(OR(CRONOGRAMA!$F116="",CRONOGRAMA!$G116=""),0,IF(AND(W$10&gt;=CRONOGRAMA!$F116-6,W$10&lt;=CRONOGRAMA!$G116),$C115/MAX(1,ROUNDUP((CRONOGRAMA!$G116-CRONOGRAMA!$F116+1)/7,0)),0))</f>
        <v/>
      </c>
      <c r="X115" s="306">
        <f>IF(OR(CRONOGRAMA!$F116="",CRONOGRAMA!$G116=""),0,IF(AND(X$10&gt;=CRONOGRAMA!$F116-6,X$10&lt;=CRONOGRAMA!$G116),$C115/MAX(1,ROUNDUP((CRONOGRAMA!$G116-CRONOGRAMA!$F116+1)/7,0)),0))</f>
        <v/>
      </c>
      <c r="Y115" s="306">
        <f>IF(OR(CRONOGRAMA!$F116="",CRONOGRAMA!$G116=""),0,IF(AND(Y$10&gt;=CRONOGRAMA!$F116-6,Y$10&lt;=CRONOGRAMA!$G116),$C115/MAX(1,ROUNDUP((CRONOGRAMA!$G116-CRONOGRAMA!$F116+1)/7,0)),0))</f>
        <v/>
      </c>
      <c r="Z115" s="306">
        <f>IF(OR(CRONOGRAMA!$F116="",CRONOGRAMA!$G116=""),0,IF(AND(Z$10&gt;=CRONOGRAMA!$F116-6,Z$10&lt;=CRONOGRAMA!$G116),$C115/MAX(1,ROUNDUP((CRONOGRAMA!$G116-CRONOGRAMA!$F116+1)/7,0)),0))</f>
        <v/>
      </c>
      <c r="AA115" s="306">
        <f>IF(OR(CRONOGRAMA!$F116="",CRONOGRAMA!$G116=""),0,IF(AND(AA$10&gt;=CRONOGRAMA!$F116-6,AA$10&lt;=CRONOGRAMA!$G116),$C115/MAX(1,ROUNDUP((CRONOGRAMA!$G116-CRONOGRAMA!$F116+1)/7,0)),0))</f>
        <v/>
      </c>
      <c r="AB115" s="306">
        <f>IF(OR(CRONOGRAMA!$F116="",CRONOGRAMA!$G116=""),0,IF(AND(AB$10&gt;=CRONOGRAMA!$F116-6,AB$10&lt;=CRONOGRAMA!$G116),$C115/MAX(1,ROUNDUP((CRONOGRAMA!$G116-CRONOGRAMA!$F116+1)/7,0)),0))</f>
        <v/>
      </c>
      <c r="AC115" s="306">
        <f>IF(OR(CRONOGRAMA!$F116="",CRONOGRAMA!$G116=""),0,IF(AND(AC$10&gt;=CRONOGRAMA!$F116-6,AC$10&lt;=CRONOGRAMA!$G116),$C115/MAX(1,ROUNDUP((CRONOGRAMA!$G116-CRONOGRAMA!$F116+1)/7,0)),0))</f>
        <v/>
      </c>
      <c r="AD115" s="306">
        <f>IF(OR(CRONOGRAMA!$F116="",CRONOGRAMA!$G116=""),0,IF(AND(AD$10&gt;=CRONOGRAMA!$F116-6,AD$10&lt;=CRONOGRAMA!$G116),$C115/MAX(1,ROUNDUP((CRONOGRAMA!$G116-CRONOGRAMA!$F116+1)/7,0)),0))</f>
        <v/>
      </c>
      <c r="AE115" s="4" t="n"/>
      <c r="AF115" s="218" t="n"/>
      <c r="AG115" s="218" t="n"/>
      <c r="AH115" s="218" t="n"/>
    </row>
    <row r="116" ht="15.75" customHeight="1" s="371">
      <c r="A116" s="169">
        <f>CRONOGRAMA!A117</f>
        <v/>
      </c>
      <c r="B116" s="66">
        <f>CRONOGRAMA!D117</f>
        <v/>
      </c>
      <c r="C116" s="44">
        <f>CRONOGRAMA!E117</f>
        <v/>
      </c>
      <c r="D116" s="306">
        <f>IF(OR(CRONOGRAMA!$F117="",CRONOGRAMA!$G117=""),0,IF(AND(D$10&gt;=CRONOGRAMA!$F117-6,D$10&lt;=CRONOGRAMA!$G117),$C116/MAX(1,ROUNDUP((CRONOGRAMA!$G117-CRONOGRAMA!$F117+1)/7,0)),0))</f>
        <v/>
      </c>
      <c r="E116" s="306">
        <f>IF(OR(CRONOGRAMA!$F117="",CRONOGRAMA!$G117=""),0,IF(AND(E$10&gt;=CRONOGRAMA!$F117-6,E$10&lt;=CRONOGRAMA!$G117),$C116/MAX(1,ROUNDUP((CRONOGRAMA!$G117-CRONOGRAMA!$F117+1)/7,0)),0))</f>
        <v/>
      </c>
      <c r="F116" s="306">
        <f>IF(OR(CRONOGRAMA!$F117="",CRONOGRAMA!$G117=""),0,IF(AND(F$10&gt;=CRONOGRAMA!$F117-6,F$10&lt;=CRONOGRAMA!$G117),$C116/MAX(1,ROUNDUP((CRONOGRAMA!$G117-CRONOGRAMA!$F117+1)/7,0)),0))</f>
        <v/>
      </c>
      <c r="G116" s="306">
        <f>IF(OR(CRONOGRAMA!$F117="",CRONOGRAMA!$G117=""),0,IF(AND(G$10&gt;=CRONOGRAMA!$F117-6,G$10&lt;=CRONOGRAMA!$G117),$C116/MAX(1,ROUNDUP((CRONOGRAMA!$G117-CRONOGRAMA!$F117+1)/7,0)),0))</f>
        <v/>
      </c>
      <c r="H116" s="306">
        <f>IF(OR(CRONOGRAMA!$F117="",CRONOGRAMA!$G117=""),0,IF(AND(H$10&gt;=CRONOGRAMA!$F117-6,H$10&lt;=CRONOGRAMA!$G117),$C116/MAX(1,ROUNDUP((CRONOGRAMA!$G117-CRONOGRAMA!$F117+1)/7,0)),0))</f>
        <v/>
      </c>
      <c r="I116" s="306">
        <f>IF(OR(CRONOGRAMA!$F117="",CRONOGRAMA!$G117=""),0,IF(AND(I$10&gt;=CRONOGRAMA!$F117-6,I$10&lt;=CRONOGRAMA!$G117),$C116/MAX(1,ROUNDUP((CRONOGRAMA!$G117-CRONOGRAMA!$F117+1)/7,0)),0))</f>
        <v/>
      </c>
      <c r="J116" s="306">
        <f>IF(OR(CRONOGRAMA!$F117="",CRONOGRAMA!$G117=""),0,IF(AND(J$10&gt;=CRONOGRAMA!$F117-6,J$10&lt;=CRONOGRAMA!$G117),$C116/MAX(1,ROUNDUP((CRONOGRAMA!$G117-CRONOGRAMA!$F117+1)/7,0)),0))</f>
        <v/>
      </c>
      <c r="K116" s="306">
        <f>IF(OR(CRONOGRAMA!$F117="",CRONOGRAMA!$G117=""),0,IF(AND(K$10&gt;=CRONOGRAMA!$F117-6,K$10&lt;=CRONOGRAMA!$G117),$C116/MAX(1,ROUNDUP((CRONOGRAMA!$G117-CRONOGRAMA!$F117+1)/7,0)),0))</f>
        <v/>
      </c>
      <c r="L116" s="306">
        <f>IF(OR(CRONOGRAMA!$F117="",CRONOGRAMA!$G117=""),0,IF(AND(L$10&gt;=CRONOGRAMA!$F117-6,L$10&lt;=CRONOGRAMA!$G117),$C116/MAX(1,ROUNDUP((CRONOGRAMA!$G117-CRONOGRAMA!$F117+1)/7,0)),0))</f>
        <v/>
      </c>
      <c r="M116" s="306">
        <f>IF(OR(CRONOGRAMA!$F117="",CRONOGRAMA!$G117=""),0,IF(AND(M$10&gt;=CRONOGRAMA!$F117-6,M$10&lt;=CRONOGRAMA!$G117),$C116/MAX(1,ROUNDUP((CRONOGRAMA!$G117-CRONOGRAMA!$F117+1)/7,0)),0))</f>
        <v/>
      </c>
      <c r="N116" s="306">
        <f>IF(OR(CRONOGRAMA!$F117="",CRONOGRAMA!$G117=""),0,IF(AND(N$10&gt;=CRONOGRAMA!$F117-6,N$10&lt;=CRONOGRAMA!$G117),$C116/MAX(1,ROUNDUP((CRONOGRAMA!$G117-CRONOGRAMA!$F117+1)/7,0)),0))</f>
        <v/>
      </c>
      <c r="O116" s="306">
        <f>IF(OR(CRONOGRAMA!$F117="",CRONOGRAMA!$G117=""),0,IF(AND(O$10&gt;=CRONOGRAMA!$F117-6,O$10&lt;=CRONOGRAMA!$G117),$C116/MAX(1,ROUNDUP((CRONOGRAMA!$G117-CRONOGRAMA!$F117+1)/7,0)),0))</f>
        <v/>
      </c>
      <c r="P116" s="306">
        <f>IF(OR(CRONOGRAMA!$F117="",CRONOGRAMA!$G117=""),0,IF(AND(P$10&gt;=CRONOGRAMA!$F117-6,P$10&lt;=CRONOGRAMA!$G117),$C116/MAX(1,ROUNDUP((CRONOGRAMA!$G117-CRONOGRAMA!$F117+1)/7,0)),0))</f>
        <v/>
      </c>
      <c r="Q116" s="306">
        <f>IF(OR(CRONOGRAMA!$F117="",CRONOGRAMA!$G117=""),0,IF(AND(Q$10&gt;=CRONOGRAMA!$F117-6,Q$10&lt;=CRONOGRAMA!$G117),$C116/MAX(1,ROUNDUP((CRONOGRAMA!$G117-CRONOGRAMA!$F117+1)/7,0)),0))</f>
        <v/>
      </c>
      <c r="R116" s="306">
        <f>IF(OR(CRONOGRAMA!$F117="",CRONOGRAMA!$G117=""),0,IF(AND(R$10&gt;=CRONOGRAMA!$F117-6,R$10&lt;=CRONOGRAMA!$G117),$C116/MAX(1,ROUNDUP((CRONOGRAMA!$G117-CRONOGRAMA!$F117+1)/7,0)),0))</f>
        <v/>
      </c>
      <c r="S116" s="306">
        <f>IF(OR(CRONOGRAMA!$F117="",CRONOGRAMA!$G117=""),0,IF(AND(S$10&gt;=CRONOGRAMA!$F117-6,S$10&lt;=CRONOGRAMA!$G117),$C116/MAX(1,ROUNDUP((CRONOGRAMA!$G117-CRONOGRAMA!$F117+1)/7,0)),0))</f>
        <v/>
      </c>
      <c r="T116" s="306">
        <f>IF(OR(CRONOGRAMA!$F117="",CRONOGRAMA!$G117=""),0,IF(AND(T$10&gt;=CRONOGRAMA!$F117-6,T$10&lt;=CRONOGRAMA!$G117),$C116/MAX(1,ROUNDUP((CRONOGRAMA!$G117-CRONOGRAMA!$F117+1)/7,0)),0))</f>
        <v/>
      </c>
      <c r="U116" s="306">
        <f>IF(OR(CRONOGRAMA!$F117="",CRONOGRAMA!$G117=""),0,IF(AND(U$10&gt;=CRONOGRAMA!$F117-6,U$10&lt;=CRONOGRAMA!$G117),$C116/MAX(1,ROUNDUP((CRONOGRAMA!$G117-CRONOGRAMA!$F117+1)/7,0)),0))</f>
        <v/>
      </c>
      <c r="V116" s="306">
        <f>IF(OR(CRONOGRAMA!$F117="",CRONOGRAMA!$G117=""),0,IF(AND(V$10&gt;=CRONOGRAMA!$F117-6,V$10&lt;=CRONOGRAMA!$G117),$C116/MAX(1,ROUNDUP((CRONOGRAMA!$G117-CRONOGRAMA!$F117+1)/7,0)),0))</f>
        <v/>
      </c>
      <c r="W116" s="306">
        <f>IF(OR(CRONOGRAMA!$F117="",CRONOGRAMA!$G117=""),0,IF(AND(W$10&gt;=CRONOGRAMA!$F117-6,W$10&lt;=CRONOGRAMA!$G117),$C116/MAX(1,ROUNDUP((CRONOGRAMA!$G117-CRONOGRAMA!$F117+1)/7,0)),0))</f>
        <v/>
      </c>
      <c r="X116" s="306">
        <f>IF(OR(CRONOGRAMA!$F117="",CRONOGRAMA!$G117=""),0,IF(AND(X$10&gt;=CRONOGRAMA!$F117-6,X$10&lt;=CRONOGRAMA!$G117),$C116/MAX(1,ROUNDUP((CRONOGRAMA!$G117-CRONOGRAMA!$F117+1)/7,0)),0))</f>
        <v/>
      </c>
      <c r="Y116" s="306">
        <f>IF(OR(CRONOGRAMA!$F117="",CRONOGRAMA!$G117=""),0,IF(AND(Y$10&gt;=CRONOGRAMA!$F117-6,Y$10&lt;=CRONOGRAMA!$G117),$C116/MAX(1,ROUNDUP((CRONOGRAMA!$G117-CRONOGRAMA!$F117+1)/7,0)),0))</f>
        <v/>
      </c>
      <c r="Z116" s="306">
        <f>IF(OR(CRONOGRAMA!$F117="",CRONOGRAMA!$G117=""),0,IF(AND(Z$10&gt;=CRONOGRAMA!$F117-6,Z$10&lt;=CRONOGRAMA!$G117),$C116/MAX(1,ROUNDUP((CRONOGRAMA!$G117-CRONOGRAMA!$F117+1)/7,0)),0))</f>
        <v/>
      </c>
      <c r="AA116" s="306">
        <f>IF(OR(CRONOGRAMA!$F117="",CRONOGRAMA!$G117=""),0,IF(AND(AA$10&gt;=CRONOGRAMA!$F117-6,AA$10&lt;=CRONOGRAMA!$G117),$C116/MAX(1,ROUNDUP((CRONOGRAMA!$G117-CRONOGRAMA!$F117+1)/7,0)),0))</f>
        <v/>
      </c>
      <c r="AB116" s="306">
        <f>IF(OR(CRONOGRAMA!$F117="",CRONOGRAMA!$G117=""),0,IF(AND(AB$10&gt;=CRONOGRAMA!$F117-6,AB$10&lt;=CRONOGRAMA!$G117),$C116/MAX(1,ROUNDUP((CRONOGRAMA!$G117-CRONOGRAMA!$F117+1)/7,0)),0))</f>
        <v/>
      </c>
      <c r="AC116" s="306">
        <f>IF(OR(CRONOGRAMA!$F117="",CRONOGRAMA!$G117=""),0,IF(AND(AC$10&gt;=CRONOGRAMA!$F117-6,AC$10&lt;=CRONOGRAMA!$G117),$C116/MAX(1,ROUNDUP((CRONOGRAMA!$G117-CRONOGRAMA!$F117+1)/7,0)),0))</f>
        <v/>
      </c>
      <c r="AD116" s="306">
        <f>IF(OR(CRONOGRAMA!$F117="",CRONOGRAMA!$G117=""),0,IF(AND(AD$10&gt;=CRONOGRAMA!$F117-6,AD$10&lt;=CRONOGRAMA!$G117),$C116/MAX(1,ROUNDUP((CRONOGRAMA!$G117-CRONOGRAMA!$F117+1)/7,0)),0))</f>
        <v/>
      </c>
      <c r="AE116" s="4" t="n"/>
      <c r="AF116" s="218" t="n"/>
      <c r="AG116" s="218" t="n"/>
      <c r="AH116" s="218" t="n"/>
    </row>
    <row r="117" ht="15.75" customHeight="1" s="371">
      <c r="A117" s="169">
        <f>CRONOGRAMA!A118</f>
        <v/>
      </c>
      <c r="B117" s="66">
        <f>CRONOGRAMA!D118</f>
        <v/>
      </c>
      <c r="C117" s="44">
        <f>CRONOGRAMA!E118</f>
        <v/>
      </c>
      <c r="D117" s="306">
        <f>IF(OR(CRONOGRAMA!$F118="",CRONOGRAMA!$G118=""),0,IF(AND(D$10&gt;=CRONOGRAMA!$F118-6,D$10&lt;=CRONOGRAMA!$G118),$C117/MAX(1,ROUNDUP((CRONOGRAMA!$G118-CRONOGRAMA!$F118+1)/7,0)),0))</f>
        <v/>
      </c>
      <c r="E117" s="306">
        <f>IF(OR(CRONOGRAMA!$F118="",CRONOGRAMA!$G118=""),0,IF(AND(E$10&gt;=CRONOGRAMA!$F118-6,E$10&lt;=CRONOGRAMA!$G118),$C117/MAX(1,ROUNDUP((CRONOGRAMA!$G118-CRONOGRAMA!$F118+1)/7,0)),0))</f>
        <v/>
      </c>
      <c r="F117" s="306">
        <f>IF(OR(CRONOGRAMA!$F118="",CRONOGRAMA!$G118=""),0,IF(AND(F$10&gt;=CRONOGRAMA!$F118-6,F$10&lt;=CRONOGRAMA!$G118),$C117/MAX(1,ROUNDUP((CRONOGRAMA!$G118-CRONOGRAMA!$F118+1)/7,0)),0))</f>
        <v/>
      </c>
      <c r="G117" s="306">
        <f>IF(OR(CRONOGRAMA!$F118="",CRONOGRAMA!$G118=""),0,IF(AND(G$10&gt;=CRONOGRAMA!$F118-6,G$10&lt;=CRONOGRAMA!$G118),$C117/MAX(1,ROUNDUP((CRONOGRAMA!$G118-CRONOGRAMA!$F118+1)/7,0)),0))</f>
        <v/>
      </c>
      <c r="H117" s="306">
        <f>IF(OR(CRONOGRAMA!$F118="",CRONOGRAMA!$G118=""),0,IF(AND(H$10&gt;=CRONOGRAMA!$F118-6,H$10&lt;=CRONOGRAMA!$G118),$C117/MAX(1,ROUNDUP((CRONOGRAMA!$G118-CRONOGRAMA!$F118+1)/7,0)),0))</f>
        <v/>
      </c>
      <c r="I117" s="306">
        <f>IF(OR(CRONOGRAMA!$F118="",CRONOGRAMA!$G118=""),0,IF(AND(I$10&gt;=CRONOGRAMA!$F118-6,I$10&lt;=CRONOGRAMA!$G118),$C117/MAX(1,ROUNDUP((CRONOGRAMA!$G118-CRONOGRAMA!$F118+1)/7,0)),0))</f>
        <v/>
      </c>
      <c r="J117" s="306">
        <f>IF(OR(CRONOGRAMA!$F118="",CRONOGRAMA!$G118=""),0,IF(AND(J$10&gt;=CRONOGRAMA!$F118-6,J$10&lt;=CRONOGRAMA!$G118),$C117/MAX(1,ROUNDUP((CRONOGRAMA!$G118-CRONOGRAMA!$F118+1)/7,0)),0))</f>
        <v/>
      </c>
      <c r="K117" s="306">
        <f>IF(OR(CRONOGRAMA!$F118="",CRONOGRAMA!$G118=""),0,IF(AND(K$10&gt;=CRONOGRAMA!$F118-6,K$10&lt;=CRONOGRAMA!$G118),$C117/MAX(1,ROUNDUP((CRONOGRAMA!$G118-CRONOGRAMA!$F118+1)/7,0)),0))</f>
        <v/>
      </c>
      <c r="L117" s="306">
        <f>IF(OR(CRONOGRAMA!$F118="",CRONOGRAMA!$G118=""),0,IF(AND(L$10&gt;=CRONOGRAMA!$F118-6,L$10&lt;=CRONOGRAMA!$G118),$C117/MAX(1,ROUNDUP((CRONOGRAMA!$G118-CRONOGRAMA!$F118+1)/7,0)),0))</f>
        <v/>
      </c>
      <c r="M117" s="306">
        <f>IF(OR(CRONOGRAMA!$F118="",CRONOGRAMA!$G118=""),0,IF(AND(M$10&gt;=CRONOGRAMA!$F118-6,M$10&lt;=CRONOGRAMA!$G118),$C117/MAX(1,ROUNDUP((CRONOGRAMA!$G118-CRONOGRAMA!$F118+1)/7,0)),0))</f>
        <v/>
      </c>
      <c r="N117" s="306">
        <f>IF(OR(CRONOGRAMA!$F118="",CRONOGRAMA!$G118=""),0,IF(AND(N$10&gt;=CRONOGRAMA!$F118-6,N$10&lt;=CRONOGRAMA!$G118),$C117/MAX(1,ROUNDUP((CRONOGRAMA!$G118-CRONOGRAMA!$F118+1)/7,0)),0))</f>
        <v/>
      </c>
      <c r="O117" s="306">
        <f>IF(OR(CRONOGRAMA!$F118="",CRONOGRAMA!$G118=""),0,IF(AND(O$10&gt;=CRONOGRAMA!$F118-6,O$10&lt;=CRONOGRAMA!$G118),$C117/MAX(1,ROUNDUP((CRONOGRAMA!$G118-CRONOGRAMA!$F118+1)/7,0)),0))</f>
        <v/>
      </c>
      <c r="P117" s="306">
        <f>IF(OR(CRONOGRAMA!$F118="",CRONOGRAMA!$G118=""),0,IF(AND(P$10&gt;=CRONOGRAMA!$F118-6,P$10&lt;=CRONOGRAMA!$G118),$C117/MAX(1,ROUNDUP((CRONOGRAMA!$G118-CRONOGRAMA!$F118+1)/7,0)),0))</f>
        <v/>
      </c>
      <c r="Q117" s="306">
        <f>IF(OR(CRONOGRAMA!$F118="",CRONOGRAMA!$G118=""),0,IF(AND(Q$10&gt;=CRONOGRAMA!$F118-6,Q$10&lt;=CRONOGRAMA!$G118),$C117/MAX(1,ROUNDUP((CRONOGRAMA!$G118-CRONOGRAMA!$F118+1)/7,0)),0))</f>
        <v/>
      </c>
      <c r="R117" s="306">
        <f>IF(OR(CRONOGRAMA!$F118="",CRONOGRAMA!$G118=""),0,IF(AND(R$10&gt;=CRONOGRAMA!$F118-6,R$10&lt;=CRONOGRAMA!$G118),$C117/MAX(1,ROUNDUP((CRONOGRAMA!$G118-CRONOGRAMA!$F118+1)/7,0)),0))</f>
        <v/>
      </c>
      <c r="S117" s="306">
        <f>IF(OR(CRONOGRAMA!$F118="",CRONOGRAMA!$G118=""),0,IF(AND(S$10&gt;=CRONOGRAMA!$F118-6,S$10&lt;=CRONOGRAMA!$G118),$C117/MAX(1,ROUNDUP((CRONOGRAMA!$G118-CRONOGRAMA!$F118+1)/7,0)),0))</f>
        <v/>
      </c>
      <c r="T117" s="306">
        <f>IF(OR(CRONOGRAMA!$F118="",CRONOGRAMA!$G118=""),0,IF(AND(T$10&gt;=CRONOGRAMA!$F118-6,T$10&lt;=CRONOGRAMA!$G118),$C117/MAX(1,ROUNDUP((CRONOGRAMA!$G118-CRONOGRAMA!$F118+1)/7,0)),0))</f>
        <v/>
      </c>
      <c r="U117" s="306">
        <f>IF(OR(CRONOGRAMA!$F118="",CRONOGRAMA!$G118=""),0,IF(AND(U$10&gt;=CRONOGRAMA!$F118-6,U$10&lt;=CRONOGRAMA!$G118),$C117/MAX(1,ROUNDUP((CRONOGRAMA!$G118-CRONOGRAMA!$F118+1)/7,0)),0))</f>
        <v/>
      </c>
      <c r="V117" s="306">
        <f>IF(OR(CRONOGRAMA!$F118="",CRONOGRAMA!$G118=""),0,IF(AND(V$10&gt;=CRONOGRAMA!$F118-6,V$10&lt;=CRONOGRAMA!$G118),$C117/MAX(1,ROUNDUP((CRONOGRAMA!$G118-CRONOGRAMA!$F118+1)/7,0)),0))</f>
        <v/>
      </c>
      <c r="W117" s="306">
        <f>IF(OR(CRONOGRAMA!$F118="",CRONOGRAMA!$G118=""),0,IF(AND(W$10&gt;=CRONOGRAMA!$F118-6,W$10&lt;=CRONOGRAMA!$G118),$C117/MAX(1,ROUNDUP((CRONOGRAMA!$G118-CRONOGRAMA!$F118+1)/7,0)),0))</f>
        <v/>
      </c>
      <c r="X117" s="306">
        <f>IF(OR(CRONOGRAMA!$F118="",CRONOGRAMA!$G118=""),0,IF(AND(X$10&gt;=CRONOGRAMA!$F118-6,X$10&lt;=CRONOGRAMA!$G118),$C117/MAX(1,ROUNDUP((CRONOGRAMA!$G118-CRONOGRAMA!$F118+1)/7,0)),0))</f>
        <v/>
      </c>
      <c r="Y117" s="306">
        <f>IF(OR(CRONOGRAMA!$F118="",CRONOGRAMA!$G118=""),0,IF(AND(Y$10&gt;=CRONOGRAMA!$F118-6,Y$10&lt;=CRONOGRAMA!$G118),$C117/MAX(1,ROUNDUP((CRONOGRAMA!$G118-CRONOGRAMA!$F118+1)/7,0)),0))</f>
        <v/>
      </c>
      <c r="Z117" s="306">
        <f>IF(OR(CRONOGRAMA!$F118="",CRONOGRAMA!$G118=""),0,IF(AND(Z$10&gt;=CRONOGRAMA!$F118-6,Z$10&lt;=CRONOGRAMA!$G118),$C117/MAX(1,ROUNDUP((CRONOGRAMA!$G118-CRONOGRAMA!$F118+1)/7,0)),0))</f>
        <v/>
      </c>
      <c r="AA117" s="306">
        <f>IF(OR(CRONOGRAMA!$F118="",CRONOGRAMA!$G118=""),0,IF(AND(AA$10&gt;=CRONOGRAMA!$F118-6,AA$10&lt;=CRONOGRAMA!$G118),$C117/MAX(1,ROUNDUP((CRONOGRAMA!$G118-CRONOGRAMA!$F118+1)/7,0)),0))</f>
        <v/>
      </c>
      <c r="AB117" s="306">
        <f>IF(OR(CRONOGRAMA!$F118="",CRONOGRAMA!$G118=""),0,IF(AND(AB$10&gt;=CRONOGRAMA!$F118-6,AB$10&lt;=CRONOGRAMA!$G118),$C117/MAX(1,ROUNDUP((CRONOGRAMA!$G118-CRONOGRAMA!$F118+1)/7,0)),0))</f>
        <v/>
      </c>
      <c r="AC117" s="306">
        <f>IF(OR(CRONOGRAMA!$F118="",CRONOGRAMA!$G118=""),0,IF(AND(AC$10&gt;=CRONOGRAMA!$F118-6,AC$10&lt;=CRONOGRAMA!$G118),$C117/MAX(1,ROUNDUP((CRONOGRAMA!$G118-CRONOGRAMA!$F118+1)/7,0)),0))</f>
        <v/>
      </c>
      <c r="AD117" s="306">
        <f>IF(OR(CRONOGRAMA!$F118="",CRONOGRAMA!$G118=""),0,IF(AND(AD$10&gt;=CRONOGRAMA!$F118-6,AD$10&lt;=CRONOGRAMA!$G118),$C117/MAX(1,ROUNDUP((CRONOGRAMA!$G118-CRONOGRAMA!$F118+1)/7,0)),0))</f>
        <v/>
      </c>
      <c r="AE117" s="4" t="n"/>
      <c r="AF117" s="218" t="n"/>
      <c r="AG117" s="218" t="n"/>
      <c r="AH117" s="218" t="n"/>
    </row>
    <row r="118" ht="15.75" customHeight="1" s="371">
      <c r="A118" s="169">
        <f>CRONOGRAMA!A119</f>
        <v/>
      </c>
      <c r="B118" s="66">
        <f>CRONOGRAMA!D119</f>
        <v/>
      </c>
      <c r="C118" s="44">
        <f>CRONOGRAMA!E119</f>
        <v/>
      </c>
      <c r="D118" s="306">
        <f>IF(OR(CRONOGRAMA!$F119="",CRONOGRAMA!$G119=""),0,IF(AND(D$10&gt;=CRONOGRAMA!$F119-6,D$10&lt;=CRONOGRAMA!$G119),$C118/MAX(1,ROUNDUP((CRONOGRAMA!$G119-CRONOGRAMA!$F119+1)/7,0)),0))</f>
        <v/>
      </c>
      <c r="E118" s="306">
        <f>IF(OR(CRONOGRAMA!$F119="",CRONOGRAMA!$G119=""),0,IF(AND(E$10&gt;=CRONOGRAMA!$F119-6,E$10&lt;=CRONOGRAMA!$G119),$C118/MAX(1,ROUNDUP((CRONOGRAMA!$G119-CRONOGRAMA!$F119+1)/7,0)),0))</f>
        <v/>
      </c>
      <c r="F118" s="306">
        <f>IF(OR(CRONOGRAMA!$F119="",CRONOGRAMA!$G119=""),0,IF(AND(F$10&gt;=CRONOGRAMA!$F119-6,F$10&lt;=CRONOGRAMA!$G119),$C118/MAX(1,ROUNDUP((CRONOGRAMA!$G119-CRONOGRAMA!$F119+1)/7,0)),0))</f>
        <v/>
      </c>
      <c r="G118" s="306">
        <f>IF(OR(CRONOGRAMA!$F119="",CRONOGRAMA!$G119=""),0,IF(AND(G$10&gt;=CRONOGRAMA!$F119-6,G$10&lt;=CRONOGRAMA!$G119),$C118/MAX(1,ROUNDUP((CRONOGRAMA!$G119-CRONOGRAMA!$F119+1)/7,0)),0))</f>
        <v/>
      </c>
      <c r="H118" s="306">
        <f>IF(OR(CRONOGRAMA!$F119="",CRONOGRAMA!$G119=""),0,IF(AND(H$10&gt;=CRONOGRAMA!$F119-6,H$10&lt;=CRONOGRAMA!$G119),$C118/MAX(1,ROUNDUP((CRONOGRAMA!$G119-CRONOGRAMA!$F119+1)/7,0)),0))</f>
        <v/>
      </c>
      <c r="I118" s="306">
        <f>IF(OR(CRONOGRAMA!$F119="",CRONOGRAMA!$G119=""),0,IF(AND(I$10&gt;=CRONOGRAMA!$F119-6,I$10&lt;=CRONOGRAMA!$G119),$C118/MAX(1,ROUNDUP((CRONOGRAMA!$G119-CRONOGRAMA!$F119+1)/7,0)),0))</f>
        <v/>
      </c>
      <c r="J118" s="306">
        <f>IF(OR(CRONOGRAMA!$F119="",CRONOGRAMA!$G119=""),0,IF(AND(J$10&gt;=CRONOGRAMA!$F119-6,J$10&lt;=CRONOGRAMA!$G119),$C118/MAX(1,ROUNDUP((CRONOGRAMA!$G119-CRONOGRAMA!$F119+1)/7,0)),0))</f>
        <v/>
      </c>
      <c r="K118" s="306">
        <f>IF(OR(CRONOGRAMA!$F119="",CRONOGRAMA!$G119=""),0,IF(AND(K$10&gt;=CRONOGRAMA!$F119-6,K$10&lt;=CRONOGRAMA!$G119),$C118/MAX(1,ROUNDUP((CRONOGRAMA!$G119-CRONOGRAMA!$F119+1)/7,0)),0))</f>
        <v/>
      </c>
      <c r="L118" s="306">
        <f>IF(OR(CRONOGRAMA!$F119="",CRONOGRAMA!$G119=""),0,IF(AND(L$10&gt;=CRONOGRAMA!$F119-6,L$10&lt;=CRONOGRAMA!$G119),$C118/MAX(1,ROUNDUP((CRONOGRAMA!$G119-CRONOGRAMA!$F119+1)/7,0)),0))</f>
        <v/>
      </c>
      <c r="M118" s="306">
        <f>IF(OR(CRONOGRAMA!$F119="",CRONOGRAMA!$G119=""),0,IF(AND(M$10&gt;=CRONOGRAMA!$F119-6,M$10&lt;=CRONOGRAMA!$G119),$C118/MAX(1,ROUNDUP((CRONOGRAMA!$G119-CRONOGRAMA!$F119+1)/7,0)),0))</f>
        <v/>
      </c>
      <c r="N118" s="306">
        <f>IF(OR(CRONOGRAMA!$F119="",CRONOGRAMA!$G119=""),0,IF(AND(N$10&gt;=CRONOGRAMA!$F119-6,N$10&lt;=CRONOGRAMA!$G119),$C118/MAX(1,ROUNDUP((CRONOGRAMA!$G119-CRONOGRAMA!$F119+1)/7,0)),0))</f>
        <v/>
      </c>
      <c r="O118" s="306">
        <f>IF(OR(CRONOGRAMA!$F119="",CRONOGRAMA!$G119=""),0,IF(AND(O$10&gt;=CRONOGRAMA!$F119-6,O$10&lt;=CRONOGRAMA!$G119),$C118/MAX(1,ROUNDUP((CRONOGRAMA!$G119-CRONOGRAMA!$F119+1)/7,0)),0))</f>
        <v/>
      </c>
      <c r="P118" s="306">
        <f>IF(OR(CRONOGRAMA!$F119="",CRONOGRAMA!$G119=""),0,IF(AND(P$10&gt;=CRONOGRAMA!$F119-6,P$10&lt;=CRONOGRAMA!$G119),$C118/MAX(1,ROUNDUP((CRONOGRAMA!$G119-CRONOGRAMA!$F119+1)/7,0)),0))</f>
        <v/>
      </c>
      <c r="Q118" s="306">
        <f>IF(OR(CRONOGRAMA!$F119="",CRONOGRAMA!$G119=""),0,IF(AND(Q$10&gt;=CRONOGRAMA!$F119-6,Q$10&lt;=CRONOGRAMA!$G119),$C118/MAX(1,ROUNDUP((CRONOGRAMA!$G119-CRONOGRAMA!$F119+1)/7,0)),0))</f>
        <v/>
      </c>
      <c r="R118" s="306">
        <f>IF(OR(CRONOGRAMA!$F119="",CRONOGRAMA!$G119=""),0,IF(AND(R$10&gt;=CRONOGRAMA!$F119-6,R$10&lt;=CRONOGRAMA!$G119),$C118/MAX(1,ROUNDUP((CRONOGRAMA!$G119-CRONOGRAMA!$F119+1)/7,0)),0))</f>
        <v/>
      </c>
      <c r="S118" s="306">
        <f>IF(OR(CRONOGRAMA!$F119="",CRONOGRAMA!$G119=""),0,IF(AND(S$10&gt;=CRONOGRAMA!$F119-6,S$10&lt;=CRONOGRAMA!$G119),$C118/MAX(1,ROUNDUP((CRONOGRAMA!$G119-CRONOGRAMA!$F119+1)/7,0)),0))</f>
        <v/>
      </c>
      <c r="T118" s="306">
        <f>IF(OR(CRONOGRAMA!$F119="",CRONOGRAMA!$G119=""),0,IF(AND(T$10&gt;=CRONOGRAMA!$F119-6,T$10&lt;=CRONOGRAMA!$G119),$C118/MAX(1,ROUNDUP((CRONOGRAMA!$G119-CRONOGRAMA!$F119+1)/7,0)),0))</f>
        <v/>
      </c>
      <c r="U118" s="306">
        <f>IF(OR(CRONOGRAMA!$F119="",CRONOGRAMA!$G119=""),0,IF(AND(U$10&gt;=CRONOGRAMA!$F119-6,U$10&lt;=CRONOGRAMA!$G119),$C118/MAX(1,ROUNDUP((CRONOGRAMA!$G119-CRONOGRAMA!$F119+1)/7,0)),0))</f>
        <v/>
      </c>
      <c r="V118" s="306">
        <f>IF(OR(CRONOGRAMA!$F119="",CRONOGRAMA!$G119=""),0,IF(AND(V$10&gt;=CRONOGRAMA!$F119-6,V$10&lt;=CRONOGRAMA!$G119),$C118/MAX(1,ROUNDUP((CRONOGRAMA!$G119-CRONOGRAMA!$F119+1)/7,0)),0))</f>
        <v/>
      </c>
      <c r="W118" s="306">
        <f>IF(OR(CRONOGRAMA!$F119="",CRONOGRAMA!$G119=""),0,IF(AND(W$10&gt;=CRONOGRAMA!$F119-6,W$10&lt;=CRONOGRAMA!$G119),$C118/MAX(1,ROUNDUP((CRONOGRAMA!$G119-CRONOGRAMA!$F119+1)/7,0)),0))</f>
        <v/>
      </c>
      <c r="X118" s="306">
        <f>IF(OR(CRONOGRAMA!$F119="",CRONOGRAMA!$G119=""),0,IF(AND(X$10&gt;=CRONOGRAMA!$F119-6,X$10&lt;=CRONOGRAMA!$G119),$C118/MAX(1,ROUNDUP((CRONOGRAMA!$G119-CRONOGRAMA!$F119+1)/7,0)),0))</f>
        <v/>
      </c>
      <c r="Y118" s="306">
        <f>IF(OR(CRONOGRAMA!$F119="",CRONOGRAMA!$G119=""),0,IF(AND(Y$10&gt;=CRONOGRAMA!$F119-6,Y$10&lt;=CRONOGRAMA!$G119),$C118/MAX(1,ROUNDUP((CRONOGRAMA!$G119-CRONOGRAMA!$F119+1)/7,0)),0))</f>
        <v/>
      </c>
      <c r="Z118" s="306">
        <f>IF(OR(CRONOGRAMA!$F119="",CRONOGRAMA!$G119=""),0,IF(AND(Z$10&gt;=CRONOGRAMA!$F119-6,Z$10&lt;=CRONOGRAMA!$G119),$C118/MAX(1,ROUNDUP((CRONOGRAMA!$G119-CRONOGRAMA!$F119+1)/7,0)),0))</f>
        <v/>
      </c>
      <c r="AA118" s="306">
        <f>IF(OR(CRONOGRAMA!$F119="",CRONOGRAMA!$G119=""),0,IF(AND(AA$10&gt;=CRONOGRAMA!$F119-6,AA$10&lt;=CRONOGRAMA!$G119),$C118/MAX(1,ROUNDUP((CRONOGRAMA!$G119-CRONOGRAMA!$F119+1)/7,0)),0))</f>
        <v/>
      </c>
      <c r="AB118" s="306">
        <f>IF(OR(CRONOGRAMA!$F119="",CRONOGRAMA!$G119=""),0,IF(AND(AB$10&gt;=CRONOGRAMA!$F119-6,AB$10&lt;=CRONOGRAMA!$G119),$C118/MAX(1,ROUNDUP((CRONOGRAMA!$G119-CRONOGRAMA!$F119+1)/7,0)),0))</f>
        <v/>
      </c>
      <c r="AC118" s="306">
        <f>IF(OR(CRONOGRAMA!$F119="",CRONOGRAMA!$G119=""),0,IF(AND(AC$10&gt;=CRONOGRAMA!$F119-6,AC$10&lt;=CRONOGRAMA!$G119),$C118/MAX(1,ROUNDUP((CRONOGRAMA!$G119-CRONOGRAMA!$F119+1)/7,0)),0))</f>
        <v/>
      </c>
      <c r="AD118" s="306">
        <f>IF(OR(CRONOGRAMA!$F119="",CRONOGRAMA!$G119=""),0,IF(AND(AD$10&gt;=CRONOGRAMA!$F119-6,AD$10&lt;=CRONOGRAMA!$G119),$C118/MAX(1,ROUNDUP((CRONOGRAMA!$G119-CRONOGRAMA!$F119+1)/7,0)),0))</f>
        <v/>
      </c>
      <c r="AE118" s="4" t="n"/>
      <c r="AF118" s="218" t="n"/>
      <c r="AG118" s="218" t="n"/>
      <c r="AH118" s="218" t="n"/>
    </row>
    <row r="119" ht="15.75" customHeight="1" s="371">
      <c r="A119" s="169">
        <f>CRONOGRAMA!A120</f>
        <v/>
      </c>
      <c r="B119" s="66">
        <f>CRONOGRAMA!D120</f>
        <v/>
      </c>
      <c r="C119" s="44">
        <f>CRONOGRAMA!E120</f>
        <v/>
      </c>
      <c r="D119" s="306">
        <f>IF(OR(CRONOGRAMA!$F120="",CRONOGRAMA!$G120=""),0,IF(AND(D$10&gt;=CRONOGRAMA!$F120-6,D$10&lt;=CRONOGRAMA!$G120),$C119/MAX(1,ROUNDUP((CRONOGRAMA!$G120-CRONOGRAMA!$F120+1)/7,0)),0))</f>
        <v/>
      </c>
      <c r="E119" s="306">
        <f>IF(OR(CRONOGRAMA!$F120="",CRONOGRAMA!$G120=""),0,IF(AND(E$10&gt;=CRONOGRAMA!$F120-6,E$10&lt;=CRONOGRAMA!$G120),$C119/MAX(1,ROUNDUP((CRONOGRAMA!$G120-CRONOGRAMA!$F120+1)/7,0)),0))</f>
        <v/>
      </c>
      <c r="F119" s="306">
        <f>IF(OR(CRONOGRAMA!$F120="",CRONOGRAMA!$G120=""),0,IF(AND(F$10&gt;=CRONOGRAMA!$F120-6,F$10&lt;=CRONOGRAMA!$G120),$C119/MAX(1,ROUNDUP((CRONOGRAMA!$G120-CRONOGRAMA!$F120+1)/7,0)),0))</f>
        <v/>
      </c>
      <c r="G119" s="306">
        <f>IF(OR(CRONOGRAMA!$F120="",CRONOGRAMA!$G120=""),0,IF(AND(G$10&gt;=CRONOGRAMA!$F120-6,G$10&lt;=CRONOGRAMA!$G120),$C119/MAX(1,ROUNDUP((CRONOGRAMA!$G120-CRONOGRAMA!$F120+1)/7,0)),0))</f>
        <v/>
      </c>
      <c r="H119" s="306">
        <f>IF(OR(CRONOGRAMA!$F120="",CRONOGRAMA!$G120=""),0,IF(AND(H$10&gt;=CRONOGRAMA!$F120-6,H$10&lt;=CRONOGRAMA!$G120),$C119/MAX(1,ROUNDUP((CRONOGRAMA!$G120-CRONOGRAMA!$F120+1)/7,0)),0))</f>
        <v/>
      </c>
      <c r="I119" s="306">
        <f>IF(OR(CRONOGRAMA!$F120="",CRONOGRAMA!$G120=""),0,IF(AND(I$10&gt;=CRONOGRAMA!$F120-6,I$10&lt;=CRONOGRAMA!$G120),$C119/MAX(1,ROUNDUP((CRONOGRAMA!$G120-CRONOGRAMA!$F120+1)/7,0)),0))</f>
        <v/>
      </c>
      <c r="J119" s="306">
        <f>IF(OR(CRONOGRAMA!$F120="",CRONOGRAMA!$G120=""),0,IF(AND(J$10&gt;=CRONOGRAMA!$F120-6,J$10&lt;=CRONOGRAMA!$G120),$C119/MAX(1,ROUNDUP((CRONOGRAMA!$G120-CRONOGRAMA!$F120+1)/7,0)),0))</f>
        <v/>
      </c>
      <c r="K119" s="306">
        <f>IF(OR(CRONOGRAMA!$F120="",CRONOGRAMA!$G120=""),0,IF(AND(K$10&gt;=CRONOGRAMA!$F120-6,K$10&lt;=CRONOGRAMA!$G120),$C119/MAX(1,ROUNDUP((CRONOGRAMA!$G120-CRONOGRAMA!$F120+1)/7,0)),0))</f>
        <v/>
      </c>
      <c r="L119" s="306">
        <f>IF(OR(CRONOGRAMA!$F120="",CRONOGRAMA!$G120=""),0,IF(AND(L$10&gt;=CRONOGRAMA!$F120-6,L$10&lt;=CRONOGRAMA!$G120),$C119/MAX(1,ROUNDUP((CRONOGRAMA!$G120-CRONOGRAMA!$F120+1)/7,0)),0))</f>
        <v/>
      </c>
      <c r="M119" s="306">
        <f>IF(OR(CRONOGRAMA!$F120="",CRONOGRAMA!$G120=""),0,IF(AND(M$10&gt;=CRONOGRAMA!$F120-6,M$10&lt;=CRONOGRAMA!$G120),$C119/MAX(1,ROUNDUP((CRONOGRAMA!$G120-CRONOGRAMA!$F120+1)/7,0)),0))</f>
        <v/>
      </c>
      <c r="N119" s="306">
        <f>IF(OR(CRONOGRAMA!$F120="",CRONOGRAMA!$G120=""),0,IF(AND(N$10&gt;=CRONOGRAMA!$F120-6,N$10&lt;=CRONOGRAMA!$G120),$C119/MAX(1,ROUNDUP((CRONOGRAMA!$G120-CRONOGRAMA!$F120+1)/7,0)),0))</f>
        <v/>
      </c>
      <c r="O119" s="306">
        <f>IF(OR(CRONOGRAMA!$F120="",CRONOGRAMA!$G120=""),0,IF(AND(O$10&gt;=CRONOGRAMA!$F120-6,O$10&lt;=CRONOGRAMA!$G120),$C119/MAX(1,ROUNDUP((CRONOGRAMA!$G120-CRONOGRAMA!$F120+1)/7,0)),0))</f>
        <v/>
      </c>
      <c r="P119" s="306">
        <f>IF(OR(CRONOGRAMA!$F120="",CRONOGRAMA!$G120=""),0,IF(AND(P$10&gt;=CRONOGRAMA!$F120-6,P$10&lt;=CRONOGRAMA!$G120),$C119/MAX(1,ROUNDUP((CRONOGRAMA!$G120-CRONOGRAMA!$F120+1)/7,0)),0))</f>
        <v/>
      </c>
      <c r="Q119" s="306">
        <f>IF(OR(CRONOGRAMA!$F120="",CRONOGRAMA!$G120=""),0,IF(AND(Q$10&gt;=CRONOGRAMA!$F120-6,Q$10&lt;=CRONOGRAMA!$G120),$C119/MAX(1,ROUNDUP((CRONOGRAMA!$G120-CRONOGRAMA!$F120+1)/7,0)),0))</f>
        <v/>
      </c>
      <c r="R119" s="306">
        <f>IF(OR(CRONOGRAMA!$F120="",CRONOGRAMA!$G120=""),0,IF(AND(R$10&gt;=CRONOGRAMA!$F120-6,R$10&lt;=CRONOGRAMA!$G120),$C119/MAX(1,ROUNDUP((CRONOGRAMA!$G120-CRONOGRAMA!$F120+1)/7,0)),0))</f>
        <v/>
      </c>
      <c r="S119" s="306">
        <f>IF(OR(CRONOGRAMA!$F120="",CRONOGRAMA!$G120=""),0,IF(AND(S$10&gt;=CRONOGRAMA!$F120-6,S$10&lt;=CRONOGRAMA!$G120),$C119/MAX(1,ROUNDUP((CRONOGRAMA!$G120-CRONOGRAMA!$F120+1)/7,0)),0))</f>
        <v/>
      </c>
      <c r="T119" s="306">
        <f>IF(OR(CRONOGRAMA!$F120="",CRONOGRAMA!$G120=""),0,IF(AND(T$10&gt;=CRONOGRAMA!$F120-6,T$10&lt;=CRONOGRAMA!$G120),$C119/MAX(1,ROUNDUP((CRONOGRAMA!$G120-CRONOGRAMA!$F120+1)/7,0)),0))</f>
        <v/>
      </c>
      <c r="U119" s="306">
        <f>IF(OR(CRONOGRAMA!$F120="",CRONOGRAMA!$G120=""),0,IF(AND(U$10&gt;=CRONOGRAMA!$F120-6,U$10&lt;=CRONOGRAMA!$G120),$C119/MAX(1,ROUNDUP((CRONOGRAMA!$G120-CRONOGRAMA!$F120+1)/7,0)),0))</f>
        <v/>
      </c>
      <c r="V119" s="306">
        <f>IF(OR(CRONOGRAMA!$F120="",CRONOGRAMA!$G120=""),0,IF(AND(V$10&gt;=CRONOGRAMA!$F120-6,V$10&lt;=CRONOGRAMA!$G120),$C119/MAX(1,ROUNDUP((CRONOGRAMA!$G120-CRONOGRAMA!$F120+1)/7,0)),0))</f>
        <v/>
      </c>
      <c r="W119" s="306">
        <f>IF(OR(CRONOGRAMA!$F120="",CRONOGRAMA!$G120=""),0,IF(AND(W$10&gt;=CRONOGRAMA!$F120-6,W$10&lt;=CRONOGRAMA!$G120),$C119/MAX(1,ROUNDUP((CRONOGRAMA!$G120-CRONOGRAMA!$F120+1)/7,0)),0))</f>
        <v/>
      </c>
      <c r="X119" s="306">
        <f>IF(OR(CRONOGRAMA!$F120="",CRONOGRAMA!$G120=""),0,IF(AND(X$10&gt;=CRONOGRAMA!$F120-6,X$10&lt;=CRONOGRAMA!$G120),$C119/MAX(1,ROUNDUP((CRONOGRAMA!$G120-CRONOGRAMA!$F120+1)/7,0)),0))</f>
        <v/>
      </c>
      <c r="Y119" s="306">
        <f>IF(OR(CRONOGRAMA!$F120="",CRONOGRAMA!$G120=""),0,IF(AND(Y$10&gt;=CRONOGRAMA!$F120-6,Y$10&lt;=CRONOGRAMA!$G120),$C119/MAX(1,ROUNDUP((CRONOGRAMA!$G120-CRONOGRAMA!$F120+1)/7,0)),0))</f>
        <v/>
      </c>
      <c r="Z119" s="306">
        <f>IF(OR(CRONOGRAMA!$F120="",CRONOGRAMA!$G120=""),0,IF(AND(Z$10&gt;=CRONOGRAMA!$F120-6,Z$10&lt;=CRONOGRAMA!$G120),$C119/MAX(1,ROUNDUP((CRONOGRAMA!$G120-CRONOGRAMA!$F120+1)/7,0)),0))</f>
        <v/>
      </c>
      <c r="AA119" s="306">
        <f>IF(OR(CRONOGRAMA!$F120="",CRONOGRAMA!$G120=""),0,IF(AND(AA$10&gt;=CRONOGRAMA!$F120-6,AA$10&lt;=CRONOGRAMA!$G120),$C119/MAX(1,ROUNDUP((CRONOGRAMA!$G120-CRONOGRAMA!$F120+1)/7,0)),0))</f>
        <v/>
      </c>
      <c r="AB119" s="306">
        <f>IF(OR(CRONOGRAMA!$F120="",CRONOGRAMA!$G120=""),0,IF(AND(AB$10&gt;=CRONOGRAMA!$F120-6,AB$10&lt;=CRONOGRAMA!$G120),$C119/MAX(1,ROUNDUP((CRONOGRAMA!$G120-CRONOGRAMA!$F120+1)/7,0)),0))</f>
        <v/>
      </c>
      <c r="AC119" s="306">
        <f>IF(OR(CRONOGRAMA!$F120="",CRONOGRAMA!$G120=""),0,IF(AND(AC$10&gt;=CRONOGRAMA!$F120-6,AC$10&lt;=CRONOGRAMA!$G120),$C119/MAX(1,ROUNDUP((CRONOGRAMA!$G120-CRONOGRAMA!$F120+1)/7,0)),0))</f>
        <v/>
      </c>
      <c r="AD119" s="306">
        <f>IF(OR(CRONOGRAMA!$F120="",CRONOGRAMA!$G120=""),0,IF(AND(AD$10&gt;=CRONOGRAMA!$F120-6,AD$10&lt;=CRONOGRAMA!$G120),$C119/MAX(1,ROUNDUP((CRONOGRAMA!$G120-CRONOGRAMA!$F120+1)/7,0)),0))</f>
        <v/>
      </c>
      <c r="AE119" s="4" t="n"/>
      <c r="AF119" s="218" t="n"/>
      <c r="AG119" s="218" t="n"/>
      <c r="AH119" s="218" t="n"/>
    </row>
    <row r="120" ht="15.75" customHeight="1" s="371">
      <c r="A120" s="169">
        <f>CRONOGRAMA!A121</f>
        <v/>
      </c>
      <c r="B120" s="66">
        <f>CRONOGRAMA!D121</f>
        <v/>
      </c>
      <c r="C120" s="44">
        <f>CRONOGRAMA!E121</f>
        <v/>
      </c>
      <c r="D120" s="306">
        <f>IF(OR(CRONOGRAMA!$F121="",CRONOGRAMA!$G121=""),0,IF(AND(D$10&gt;=CRONOGRAMA!$F121-6,D$10&lt;=CRONOGRAMA!$G121),$C120/MAX(1,ROUNDUP((CRONOGRAMA!$G121-CRONOGRAMA!$F121+1)/7,0)),0))</f>
        <v/>
      </c>
      <c r="E120" s="306">
        <f>IF(OR(CRONOGRAMA!$F121="",CRONOGRAMA!$G121=""),0,IF(AND(E$10&gt;=CRONOGRAMA!$F121-6,E$10&lt;=CRONOGRAMA!$G121),$C120/MAX(1,ROUNDUP((CRONOGRAMA!$G121-CRONOGRAMA!$F121+1)/7,0)),0))</f>
        <v/>
      </c>
      <c r="F120" s="306">
        <f>IF(OR(CRONOGRAMA!$F121="",CRONOGRAMA!$G121=""),0,IF(AND(F$10&gt;=CRONOGRAMA!$F121-6,F$10&lt;=CRONOGRAMA!$G121),$C120/MAX(1,ROUNDUP((CRONOGRAMA!$G121-CRONOGRAMA!$F121+1)/7,0)),0))</f>
        <v/>
      </c>
      <c r="G120" s="306">
        <f>IF(OR(CRONOGRAMA!$F121="",CRONOGRAMA!$G121=""),0,IF(AND(G$10&gt;=CRONOGRAMA!$F121-6,G$10&lt;=CRONOGRAMA!$G121),$C120/MAX(1,ROUNDUP((CRONOGRAMA!$G121-CRONOGRAMA!$F121+1)/7,0)),0))</f>
        <v/>
      </c>
      <c r="H120" s="306">
        <f>IF(OR(CRONOGRAMA!$F121="",CRONOGRAMA!$G121=""),0,IF(AND(H$10&gt;=CRONOGRAMA!$F121-6,H$10&lt;=CRONOGRAMA!$G121),$C120/MAX(1,ROUNDUP((CRONOGRAMA!$G121-CRONOGRAMA!$F121+1)/7,0)),0))</f>
        <v/>
      </c>
      <c r="I120" s="306">
        <f>IF(OR(CRONOGRAMA!$F121="",CRONOGRAMA!$G121=""),0,IF(AND(I$10&gt;=CRONOGRAMA!$F121-6,I$10&lt;=CRONOGRAMA!$G121),$C120/MAX(1,ROUNDUP((CRONOGRAMA!$G121-CRONOGRAMA!$F121+1)/7,0)),0))</f>
        <v/>
      </c>
      <c r="J120" s="306">
        <f>IF(OR(CRONOGRAMA!$F121="",CRONOGRAMA!$G121=""),0,IF(AND(J$10&gt;=CRONOGRAMA!$F121-6,J$10&lt;=CRONOGRAMA!$G121),$C120/MAX(1,ROUNDUP((CRONOGRAMA!$G121-CRONOGRAMA!$F121+1)/7,0)),0))</f>
        <v/>
      </c>
      <c r="K120" s="306">
        <f>IF(OR(CRONOGRAMA!$F121="",CRONOGRAMA!$G121=""),0,IF(AND(K$10&gt;=CRONOGRAMA!$F121-6,K$10&lt;=CRONOGRAMA!$G121),$C120/MAX(1,ROUNDUP((CRONOGRAMA!$G121-CRONOGRAMA!$F121+1)/7,0)),0))</f>
        <v/>
      </c>
      <c r="L120" s="306">
        <f>IF(OR(CRONOGRAMA!$F121="",CRONOGRAMA!$G121=""),0,IF(AND(L$10&gt;=CRONOGRAMA!$F121-6,L$10&lt;=CRONOGRAMA!$G121),$C120/MAX(1,ROUNDUP((CRONOGRAMA!$G121-CRONOGRAMA!$F121+1)/7,0)),0))</f>
        <v/>
      </c>
      <c r="M120" s="306">
        <f>IF(OR(CRONOGRAMA!$F121="",CRONOGRAMA!$G121=""),0,IF(AND(M$10&gt;=CRONOGRAMA!$F121-6,M$10&lt;=CRONOGRAMA!$G121),$C120/MAX(1,ROUNDUP((CRONOGRAMA!$G121-CRONOGRAMA!$F121+1)/7,0)),0))</f>
        <v/>
      </c>
      <c r="N120" s="306">
        <f>IF(OR(CRONOGRAMA!$F121="",CRONOGRAMA!$G121=""),0,IF(AND(N$10&gt;=CRONOGRAMA!$F121-6,N$10&lt;=CRONOGRAMA!$G121),$C120/MAX(1,ROUNDUP((CRONOGRAMA!$G121-CRONOGRAMA!$F121+1)/7,0)),0))</f>
        <v/>
      </c>
      <c r="O120" s="306">
        <f>IF(OR(CRONOGRAMA!$F121="",CRONOGRAMA!$G121=""),0,IF(AND(O$10&gt;=CRONOGRAMA!$F121-6,O$10&lt;=CRONOGRAMA!$G121),$C120/MAX(1,ROUNDUP((CRONOGRAMA!$G121-CRONOGRAMA!$F121+1)/7,0)),0))</f>
        <v/>
      </c>
      <c r="P120" s="306">
        <f>IF(OR(CRONOGRAMA!$F121="",CRONOGRAMA!$G121=""),0,IF(AND(P$10&gt;=CRONOGRAMA!$F121-6,P$10&lt;=CRONOGRAMA!$G121),$C120/MAX(1,ROUNDUP((CRONOGRAMA!$G121-CRONOGRAMA!$F121+1)/7,0)),0))</f>
        <v/>
      </c>
      <c r="Q120" s="306">
        <f>IF(OR(CRONOGRAMA!$F121="",CRONOGRAMA!$G121=""),0,IF(AND(Q$10&gt;=CRONOGRAMA!$F121-6,Q$10&lt;=CRONOGRAMA!$G121),$C120/MAX(1,ROUNDUP((CRONOGRAMA!$G121-CRONOGRAMA!$F121+1)/7,0)),0))</f>
        <v/>
      </c>
      <c r="R120" s="306">
        <f>IF(OR(CRONOGRAMA!$F121="",CRONOGRAMA!$G121=""),0,IF(AND(R$10&gt;=CRONOGRAMA!$F121-6,R$10&lt;=CRONOGRAMA!$G121),$C120/MAX(1,ROUNDUP((CRONOGRAMA!$G121-CRONOGRAMA!$F121+1)/7,0)),0))</f>
        <v/>
      </c>
      <c r="S120" s="306">
        <f>IF(OR(CRONOGRAMA!$F121="",CRONOGRAMA!$G121=""),0,IF(AND(S$10&gt;=CRONOGRAMA!$F121-6,S$10&lt;=CRONOGRAMA!$G121),$C120/MAX(1,ROUNDUP((CRONOGRAMA!$G121-CRONOGRAMA!$F121+1)/7,0)),0))</f>
        <v/>
      </c>
      <c r="T120" s="306">
        <f>IF(OR(CRONOGRAMA!$F121="",CRONOGRAMA!$G121=""),0,IF(AND(T$10&gt;=CRONOGRAMA!$F121-6,T$10&lt;=CRONOGRAMA!$G121),$C120/MAX(1,ROUNDUP((CRONOGRAMA!$G121-CRONOGRAMA!$F121+1)/7,0)),0))</f>
        <v/>
      </c>
      <c r="U120" s="306">
        <f>IF(OR(CRONOGRAMA!$F121="",CRONOGRAMA!$G121=""),0,IF(AND(U$10&gt;=CRONOGRAMA!$F121-6,U$10&lt;=CRONOGRAMA!$G121),$C120/MAX(1,ROUNDUP((CRONOGRAMA!$G121-CRONOGRAMA!$F121+1)/7,0)),0))</f>
        <v/>
      </c>
      <c r="V120" s="306">
        <f>IF(OR(CRONOGRAMA!$F121="",CRONOGRAMA!$G121=""),0,IF(AND(V$10&gt;=CRONOGRAMA!$F121-6,V$10&lt;=CRONOGRAMA!$G121),$C120/MAX(1,ROUNDUP((CRONOGRAMA!$G121-CRONOGRAMA!$F121+1)/7,0)),0))</f>
        <v/>
      </c>
      <c r="W120" s="306">
        <f>IF(OR(CRONOGRAMA!$F121="",CRONOGRAMA!$G121=""),0,IF(AND(W$10&gt;=CRONOGRAMA!$F121-6,W$10&lt;=CRONOGRAMA!$G121),$C120/MAX(1,ROUNDUP((CRONOGRAMA!$G121-CRONOGRAMA!$F121+1)/7,0)),0))</f>
        <v/>
      </c>
      <c r="X120" s="306">
        <f>IF(OR(CRONOGRAMA!$F121="",CRONOGRAMA!$G121=""),0,IF(AND(X$10&gt;=CRONOGRAMA!$F121-6,X$10&lt;=CRONOGRAMA!$G121),$C120/MAX(1,ROUNDUP((CRONOGRAMA!$G121-CRONOGRAMA!$F121+1)/7,0)),0))</f>
        <v/>
      </c>
      <c r="Y120" s="306">
        <f>IF(OR(CRONOGRAMA!$F121="",CRONOGRAMA!$G121=""),0,IF(AND(Y$10&gt;=CRONOGRAMA!$F121-6,Y$10&lt;=CRONOGRAMA!$G121),$C120/MAX(1,ROUNDUP((CRONOGRAMA!$G121-CRONOGRAMA!$F121+1)/7,0)),0))</f>
        <v/>
      </c>
      <c r="Z120" s="306">
        <f>IF(OR(CRONOGRAMA!$F121="",CRONOGRAMA!$G121=""),0,IF(AND(Z$10&gt;=CRONOGRAMA!$F121-6,Z$10&lt;=CRONOGRAMA!$G121),$C120/MAX(1,ROUNDUP((CRONOGRAMA!$G121-CRONOGRAMA!$F121+1)/7,0)),0))</f>
        <v/>
      </c>
      <c r="AA120" s="306">
        <f>IF(OR(CRONOGRAMA!$F121="",CRONOGRAMA!$G121=""),0,IF(AND(AA$10&gt;=CRONOGRAMA!$F121-6,AA$10&lt;=CRONOGRAMA!$G121),$C120/MAX(1,ROUNDUP((CRONOGRAMA!$G121-CRONOGRAMA!$F121+1)/7,0)),0))</f>
        <v/>
      </c>
      <c r="AB120" s="306">
        <f>IF(OR(CRONOGRAMA!$F121="",CRONOGRAMA!$G121=""),0,IF(AND(AB$10&gt;=CRONOGRAMA!$F121-6,AB$10&lt;=CRONOGRAMA!$G121),$C120/MAX(1,ROUNDUP((CRONOGRAMA!$G121-CRONOGRAMA!$F121+1)/7,0)),0))</f>
        <v/>
      </c>
      <c r="AC120" s="306">
        <f>IF(OR(CRONOGRAMA!$F121="",CRONOGRAMA!$G121=""),0,IF(AND(AC$10&gt;=CRONOGRAMA!$F121-6,AC$10&lt;=CRONOGRAMA!$G121),$C120/MAX(1,ROUNDUP((CRONOGRAMA!$G121-CRONOGRAMA!$F121+1)/7,0)),0))</f>
        <v/>
      </c>
      <c r="AD120" s="306">
        <f>IF(OR(CRONOGRAMA!$F121="",CRONOGRAMA!$G121=""),0,IF(AND(AD$10&gt;=CRONOGRAMA!$F121-6,AD$10&lt;=CRONOGRAMA!$G121),$C120/MAX(1,ROUNDUP((CRONOGRAMA!$G121-CRONOGRAMA!$F121+1)/7,0)),0))</f>
        <v/>
      </c>
      <c r="AE120" s="4" t="n"/>
      <c r="AF120" s="218" t="n"/>
      <c r="AG120" s="218" t="n"/>
      <c r="AH120" s="218" t="n"/>
    </row>
    <row r="121" ht="15.75" customHeight="1" s="371">
      <c r="A121" s="169">
        <f>CRONOGRAMA!A122</f>
        <v/>
      </c>
      <c r="B121" s="66">
        <f>CRONOGRAMA!D122</f>
        <v/>
      </c>
      <c r="C121" s="44">
        <f>CRONOGRAMA!E122</f>
        <v/>
      </c>
      <c r="D121" s="306">
        <f>IF(OR(CRONOGRAMA!$F122="",CRONOGRAMA!$G122=""),0,IF(AND(D$10&gt;=CRONOGRAMA!$F122-6,D$10&lt;=CRONOGRAMA!$G122),$C121/MAX(1,ROUNDUP((CRONOGRAMA!$G122-CRONOGRAMA!$F122+1)/7,0)),0))</f>
        <v/>
      </c>
      <c r="E121" s="306">
        <f>IF(OR(CRONOGRAMA!$F122="",CRONOGRAMA!$G122=""),0,IF(AND(E$10&gt;=CRONOGRAMA!$F122-6,E$10&lt;=CRONOGRAMA!$G122),$C121/MAX(1,ROUNDUP((CRONOGRAMA!$G122-CRONOGRAMA!$F122+1)/7,0)),0))</f>
        <v/>
      </c>
      <c r="F121" s="306">
        <f>IF(OR(CRONOGRAMA!$F122="",CRONOGRAMA!$G122=""),0,IF(AND(F$10&gt;=CRONOGRAMA!$F122-6,F$10&lt;=CRONOGRAMA!$G122),$C121/MAX(1,ROUNDUP((CRONOGRAMA!$G122-CRONOGRAMA!$F122+1)/7,0)),0))</f>
        <v/>
      </c>
      <c r="G121" s="306">
        <f>IF(OR(CRONOGRAMA!$F122="",CRONOGRAMA!$G122=""),0,IF(AND(G$10&gt;=CRONOGRAMA!$F122-6,G$10&lt;=CRONOGRAMA!$G122),$C121/MAX(1,ROUNDUP((CRONOGRAMA!$G122-CRONOGRAMA!$F122+1)/7,0)),0))</f>
        <v/>
      </c>
      <c r="H121" s="306">
        <f>IF(OR(CRONOGRAMA!$F122="",CRONOGRAMA!$G122=""),0,IF(AND(H$10&gt;=CRONOGRAMA!$F122-6,H$10&lt;=CRONOGRAMA!$G122),$C121/MAX(1,ROUNDUP((CRONOGRAMA!$G122-CRONOGRAMA!$F122+1)/7,0)),0))</f>
        <v/>
      </c>
      <c r="I121" s="306">
        <f>IF(OR(CRONOGRAMA!$F122="",CRONOGRAMA!$G122=""),0,IF(AND(I$10&gt;=CRONOGRAMA!$F122-6,I$10&lt;=CRONOGRAMA!$G122),$C121/MAX(1,ROUNDUP((CRONOGRAMA!$G122-CRONOGRAMA!$F122+1)/7,0)),0))</f>
        <v/>
      </c>
      <c r="J121" s="306">
        <f>IF(OR(CRONOGRAMA!$F122="",CRONOGRAMA!$G122=""),0,IF(AND(J$10&gt;=CRONOGRAMA!$F122-6,J$10&lt;=CRONOGRAMA!$G122),$C121/MAX(1,ROUNDUP((CRONOGRAMA!$G122-CRONOGRAMA!$F122+1)/7,0)),0))</f>
        <v/>
      </c>
      <c r="K121" s="306">
        <f>IF(OR(CRONOGRAMA!$F122="",CRONOGRAMA!$G122=""),0,IF(AND(K$10&gt;=CRONOGRAMA!$F122-6,K$10&lt;=CRONOGRAMA!$G122),$C121/MAX(1,ROUNDUP((CRONOGRAMA!$G122-CRONOGRAMA!$F122+1)/7,0)),0))</f>
        <v/>
      </c>
      <c r="L121" s="306">
        <f>IF(OR(CRONOGRAMA!$F122="",CRONOGRAMA!$G122=""),0,IF(AND(L$10&gt;=CRONOGRAMA!$F122-6,L$10&lt;=CRONOGRAMA!$G122),$C121/MAX(1,ROUNDUP((CRONOGRAMA!$G122-CRONOGRAMA!$F122+1)/7,0)),0))</f>
        <v/>
      </c>
      <c r="M121" s="306">
        <f>IF(OR(CRONOGRAMA!$F122="",CRONOGRAMA!$G122=""),0,IF(AND(M$10&gt;=CRONOGRAMA!$F122-6,M$10&lt;=CRONOGRAMA!$G122),$C121/MAX(1,ROUNDUP((CRONOGRAMA!$G122-CRONOGRAMA!$F122+1)/7,0)),0))</f>
        <v/>
      </c>
      <c r="N121" s="306">
        <f>IF(OR(CRONOGRAMA!$F122="",CRONOGRAMA!$G122=""),0,IF(AND(N$10&gt;=CRONOGRAMA!$F122-6,N$10&lt;=CRONOGRAMA!$G122),$C121/MAX(1,ROUNDUP((CRONOGRAMA!$G122-CRONOGRAMA!$F122+1)/7,0)),0))</f>
        <v/>
      </c>
      <c r="O121" s="306">
        <f>IF(OR(CRONOGRAMA!$F122="",CRONOGRAMA!$G122=""),0,IF(AND(O$10&gt;=CRONOGRAMA!$F122-6,O$10&lt;=CRONOGRAMA!$G122),$C121/MAX(1,ROUNDUP((CRONOGRAMA!$G122-CRONOGRAMA!$F122+1)/7,0)),0))</f>
        <v/>
      </c>
      <c r="P121" s="306">
        <f>IF(OR(CRONOGRAMA!$F122="",CRONOGRAMA!$G122=""),0,IF(AND(P$10&gt;=CRONOGRAMA!$F122-6,P$10&lt;=CRONOGRAMA!$G122),$C121/MAX(1,ROUNDUP((CRONOGRAMA!$G122-CRONOGRAMA!$F122+1)/7,0)),0))</f>
        <v/>
      </c>
      <c r="Q121" s="306">
        <f>IF(OR(CRONOGRAMA!$F122="",CRONOGRAMA!$G122=""),0,IF(AND(Q$10&gt;=CRONOGRAMA!$F122-6,Q$10&lt;=CRONOGRAMA!$G122),$C121/MAX(1,ROUNDUP((CRONOGRAMA!$G122-CRONOGRAMA!$F122+1)/7,0)),0))</f>
        <v/>
      </c>
      <c r="R121" s="306">
        <f>IF(OR(CRONOGRAMA!$F122="",CRONOGRAMA!$G122=""),0,IF(AND(R$10&gt;=CRONOGRAMA!$F122-6,R$10&lt;=CRONOGRAMA!$G122),$C121/MAX(1,ROUNDUP((CRONOGRAMA!$G122-CRONOGRAMA!$F122+1)/7,0)),0))</f>
        <v/>
      </c>
      <c r="S121" s="306">
        <f>IF(OR(CRONOGRAMA!$F122="",CRONOGRAMA!$G122=""),0,IF(AND(S$10&gt;=CRONOGRAMA!$F122-6,S$10&lt;=CRONOGRAMA!$G122),$C121/MAX(1,ROUNDUP((CRONOGRAMA!$G122-CRONOGRAMA!$F122+1)/7,0)),0))</f>
        <v/>
      </c>
      <c r="T121" s="306">
        <f>IF(OR(CRONOGRAMA!$F122="",CRONOGRAMA!$G122=""),0,IF(AND(T$10&gt;=CRONOGRAMA!$F122-6,T$10&lt;=CRONOGRAMA!$G122),$C121/MAX(1,ROUNDUP((CRONOGRAMA!$G122-CRONOGRAMA!$F122+1)/7,0)),0))</f>
        <v/>
      </c>
      <c r="U121" s="306">
        <f>IF(OR(CRONOGRAMA!$F122="",CRONOGRAMA!$G122=""),0,IF(AND(U$10&gt;=CRONOGRAMA!$F122-6,U$10&lt;=CRONOGRAMA!$G122),$C121/MAX(1,ROUNDUP((CRONOGRAMA!$G122-CRONOGRAMA!$F122+1)/7,0)),0))</f>
        <v/>
      </c>
      <c r="V121" s="306">
        <f>IF(OR(CRONOGRAMA!$F122="",CRONOGRAMA!$G122=""),0,IF(AND(V$10&gt;=CRONOGRAMA!$F122-6,V$10&lt;=CRONOGRAMA!$G122),$C121/MAX(1,ROUNDUP((CRONOGRAMA!$G122-CRONOGRAMA!$F122+1)/7,0)),0))</f>
        <v/>
      </c>
      <c r="W121" s="306">
        <f>IF(OR(CRONOGRAMA!$F122="",CRONOGRAMA!$G122=""),0,IF(AND(W$10&gt;=CRONOGRAMA!$F122-6,W$10&lt;=CRONOGRAMA!$G122),$C121/MAX(1,ROUNDUP((CRONOGRAMA!$G122-CRONOGRAMA!$F122+1)/7,0)),0))</f>
        <v/>
      </c>
      <c r="X121" s="306">
        <f>IF(OR(CRONOGRAMA!$F122="",CRONOGRAMA!$G122=""),0,IF(AND(X$10&gt;=CRONOGRAMA!$F122-6,X$10&lt;=CRONOGRAMA!$G122),$C121/MAX(1,ROUNDUP((CRONOGRAMA!$G122-CRONOGRAMA!$F122+1)/7,0)),0))</f>
        <v/>
      </c>
      <c r="Y121" s="306">
        <f>IF(OR(CRONOGRAMA!$F122="",CRONOGRAMA!$G122=""),0,IF(AND(Y$10&gt;=CRONOGRAMA!$F122-6,Y$10&lt;=CRONOGRAMA!$G122),$C121/MAX(1,ROUNDUP((CRONOGRAMA!$G122-CRONOGRAMA!$F122+1)/7,0)),0))</f>
        <v/>
      </c>
      <c r="Z121" s="306">
        <f>IF(OR(CRONOGRAMA!$F122="",CRONOGRAMA!$G122=""),0,IF(AND(Z$10&gt;=CRONOGRAMA!$F122-6,Z$10&lt;=CRONOGRAMA!$G122),$C121/MAX(1,ROUNDUP((CRONOGRAMA!$G122-CRONOGRAMA!$F122+1)/7,0)),0))</f>
        <v/>
      </c>
      <c r="AA121" s="306">
        <f>IF(OR(CRONOGRAMA!$F122="",CRONOGRAMA!$G122=""),0,IF(AND(AA$10&gt;=CRONOGRAMA!$F122-6,AA$10&lt;=CRONOGRAMA!$G122),$C121/MAX(1,ROUNDUP((CRONOGRAMA!$G122-CRONOGRAMA!$F122+1)/7,0)),0))</f>
        <v/>
      </c>
      <c r="AB121" s="306">
        <f>IF(OR(CRONOGRAMA!$F122="",CRONOGRAMA!$G122=""),0,IF(AND(AB$10&gt;=CRONOGRAMA!$F122-6,AB$10&lt;=CRONOGRAMA!$G122),$C121/MAX(1,ROUNDUP((CRONOGRAMA!$G122-CRONOGRAMA!$F122+1)/7,0)),0))</f>
        <v/>
      </c>
      <c r="AC121" s="306">
        <f>IF(OR(CRONOGRAMA!$F122="",CRONOGRAMA!$G122=""),0,IF(AND(AC$10&gt;=CRONOGRAMA!$F122-6,AC$10&lt;=CRONOGRAMA!$G122),$C121/MAX(1,ROUNDUP((CRONOGRAMA!$G122-CRONOGRAMA!$F122+1)/7,0)),0))</f>
        <v/>
      </c>
      <c r="AD121" s="306">
        <f>IF(OR(CRONOGRAMA!$F122="",CRONOGRAMA!$G122=""),0,IF(AND(AD$10&gt;=CRONOGRAMA!$F122-6,AD$10&lt;=CRONOGRAMA!$G122),$C121/MAX(1,ROUNDUP((CRONOGRAMA!$G122-CRONOGRAMA!$F122+1)/7,0)),0))</f>
        <v/>
      </c>
      <c r="AE121" s="4" t="n"/>
      <c r="AF121" s="218" t="n"/>
      <c r="AG121" s="218" t="n"/>
      <c r="AH121" s="218" t="n"/>
    </row>
    <row r="122" ht="15.75" customHeight="1" s="371">
      <c r="A122" s="169">
        <f>CRONOGRAMA!A123</f>
        <v/>
      </c>
      <c r="B122" s="66">
        <f>CRONOGRAMA!D123</f>
        <v/>
      </c>
      <c r="C122" s="44">
        <f>CRONOGRAMA!E123</f>
        <v/>
      </c>
      <c r="D122" s="306">
        <f>IF(OR(CRONOGRAMA!$F123="",CRONOGRAMA!$G123=""),0,IF(AND(D$10&gt;=CRONOGRAMA!$F123-6,D$10&lt;=CRONOGRAMA!$G123),$C122/MAX(1,ROUNDUP((CRONOGRAMA!$G123-CRONOGRAMA!$F123+1)/7,0)),0))</f>
        <v/>
      </c>
      <c r="E122" s="306">
        <f>IF(OR(CRONOGRAMA!$F123="",CRONOGRAMA!$G123=""),0,IF(AND(E$10&gt;=CRONOGRAMA!$F123-6,E$10&lt;=CRONOGRAMA!$G123),$C122/MAX(1,ROUNDUP((CRONOGRAMA!$G123-CRONOGRAMA!$F123+1)/7,0)),0))</f>
        <v/>
      </c>
      <c r="F122" s="306">
        <f>IF(OR(CRONOGRAMA!$F123="",CRONOGRAMA!$G123=""),0,IF(AND(F$10&gt;=CRONOGRAMA!$F123-6,F$10&lt;=CRONOGRAMA!$G123),$C122/MAX(1,ROUNDUP((CRONOGRAMA!$G123-CRONOGRAMA!$F123+1)/7,0)),0))</f>
        <v/>
      </c>
      <c r="G122" s="306">
        <f>IF(OR(CRONOGRAMA!$F123="",CRONOGRAMA!$G123=""),0,IF(AND(G$10&gt;=CRONOGRAMA!$F123-6,G$10&lt;=CRONOGRAMA!$G123),$C122/MAX(1,ROUNDUP((CRONOGRAMA!$G123-CRONOGRAMA!$F123+1)/7,0)),0))</f>
        <v/>
      </c>
      <c r="H122" s="306">
        <f>IF(OR(CRONOGRAMA!$F123="",CRONOGRAMA!$G123=""),0,IF(AND(H$10&gt;=CRONOGRAMA!$F123-6,H$10&lt;=CRONOGRAMA!$G123),$C122/MAX(1,ROUNDUP((CRONOGRAMA!$G123-CRONOGRAMA!$F123+1)/7,0)),0))</f>
        <v/>
      </c>
      <c r="I122" s="306">
        <f>IF(OR(CRONOGRAMA!$F123="",CRONOGRAMA!$G123=""),0,IF(AND(I$10&gt;=CRONOGRAMA!$F123-6,I$10&lt;=CRONOGRAMA!$G123),$C122/MAX(1,ROUNDUP((CRONOGRAMA!$G123-CRONOGRAMA!$F123+1)/7,0)),0))</f>
        <v/>
      </c>
      <c r="J122" s="306">
        <f>IF(OR(CRONOGRAMA!$F123="",CRONOGRAMA!$G123=""),0,IF(AND(J$10&gt;=CRONOGRAMA!$F123-6,J$10&lt;=CRONOGRAMA!$G123),$C122/MAX(1,ROUNDUP((CRONOGRAMA!$G123-CRONOGRAMA!$F123+1)/7,0)),0))</f>
        <v/>
      </c>
      <c r="K122" s="306">
        <f>IF(OR(CRONOGRAMA!$F123="",CRONOGRAMA!$G123=""),0,IF(AND(K$10&gt;=CRONOGRAMA!$F123-6,K$10&lt;=CRONOGRAMA!$G123),$C122/MAX(1,ROUNDUP((CRONOGRAMA!$G123-CRONOGRAMA!$F123+1)/7,0)),0))</f>
        <v/>
      </c>
      <c r="L122" s="306">
        <f>IF(OR(CRONOGRAMA!$F123="",CRONOGRAMA!$G123=""),0,IF(AND(L$10&gt;=CRONOGRAMA!$F123-6,L$10&lt;=CRONOGRAMA!$G123),$C122/MAX(1,ROUNDUP((CRONOGRAMA!$G123-CRONOGRAMA!$F123+1)/7,0)),0))</f>
        <v/>
      </c>
      <c r="M122" s="306">
        <f>IF(OR(CRONOGRAMA!$F123="",CRONOGRAMA!$G123=""),0,IF(AND(M$10&gt;=CRONOGRAMA!$F123-6,M$10&lt;=CRONOGRAMA!$G123),$C122/MAX(1,ROUNDUP((CRONOGRAMA!$G123-CRONOGRAMA!$F123+1)/7,0)),0))</f>
        <v/>
      </c>
      <c r="N122" s="306">
        <f>IF(OR(CRONOGRAMA!$F123="",CRONOGRAMA!$G123=""),0,IF(AND(N$10&gt;=CRONOGRAMA!$F123-6,N$10&lt;=CRONOGRAMA!$G123),$C122/MAX(1,ROUNDUP((CRONOGRAMA!$G123-CRONOGRAMA!$F123+1)/7,0)),0))</f>
        <v/>
      </c>
      <c r="O122" s="306">
        <f>IF(OR(CRONOGRAMA!$F123="",CRONOGRAMA!$G123=""),0,IF(AND(O$10&gt;=CRONOGRAMA!$F123-6,O$10&lt;=CRONOGRAMA!$G123),$C122/MAX(1,ROUNDUP((CRONOGRAMA!$G123-CRONOGRAMA!$F123+1)/7,0)),0))</f>
        <v/>
      </c>
      <c r="P122" s="306">
        <f>IF(OR(CRONOGRAMA!$F123="",CRONOGRAMA!$G123=""),0,IF(AND(P$10&gt;=CRONOGRAMA!$F123-6,P$10&lt;=CRONOGRAMA!$G123),$C122/MAX(1,ROUNDUP((CRONOGRAMA!$G123-CRONOGRAMA!$F123+1)/7,0)),0))</f>
        <v/>
      </c>
      <c r="Q122" s="306">
        <f>IF(OR(CRONOGRAMA!$F123="",CRONOGRAMA!$G123=""),0,IF(AND(Q$10&gt;=CRONOGRAMA!$F123-6,Q$10&lt;=CRONOGRAMA!$G123),$C122/MAX(1,ROUNDUP((CRONOGRAMA!$G123-CRONOGRAMA!$F123+1)/7,0)),0))</f>
        <v/>
      </c>
      <c r="R122" s="306">
        <f>IF(OR(CRONOGRAMA!$F123="",CRONOGRAMA!$G123=""),0,IF(AND(R$10&gt;=CRONOGRAMA!$F123-6,R$10&lt;=CRONOGRAMA!$G123),$C122/MAX(1,ROUNDUP((CRONOGRAMA!$G123-CRONOGRAMA!$F123+1)/7,0)),0))</f>
        <v/>
      </c>
      <c r="S122" s="306">
        <f>IF(OR(CRONOGRAMA!$F123="",CRONOGRAMA!$G123=""),0,IF(AND(S$10&gt;=CRONOGRAMA!$F123-6,S$10&lt;=CRONOGRAMA!$G123),$C122/MAX(1,ROUNDUP((CRONOGRAMA!$G123-CRONOGRAMA!$F123+1)/7,0)),0))</f>
        <v/>
      </c>
      <c r="T122" s="306">
        <f>IF(OR(CRONOGRAMA!$F123="",CRONOGRAMA!$G123=""),0,IF(AND(T$10&gt;=CRONOGRAMA!$F123-6,T$10&lt;=CRONOGRAMA!$G123),$C122/MAX(1,ROUNDUP((CRONOGRAMA!$G123-CRONOGRAMA!$F123+1)/7,0)),0))</f>
        <v/>
      </c>
      <c r="U122" s="306">
        <f>IF(OR(CRONOGRAMA!$F123="",CRONOGRAMA!$G123=""),0,IF(AND(U$10&gt;=CRONOGRAMA!$F123-6,U$10&lt;=CRONOGRAMA!$G123),$C122/MAX(1,ROUNDUP((CRONOGRAMA!$G123-CRONOGRAMA!$F123+1)/7,0)),0))</f>
        <v/>
      </c>
      <c r="V122" s="306">
        <f>IF(OR(CRONOGRAMA!$F123="",CRONOGRAMA!$G123=""),0,IF(AND(V$10&gt;=CRONOGRAMA!$F123-6,V$10&lt;=CRONOGRAMA!$G123),$C122/MAX(1,ROUNDUP((CRONOGRAMA!$G123-CRONOGRAMA!$F123+1)/7,0)),0))</f>
        <v/>
      </c>
      <c r="W122" s="306">
        <f>IF(OR(CRONOGRAMA!$F123="",CRONOGRAMA!$G123=""),0,IF(AND(W$10&gt;=CRONOGRAMA!$F123-6,W$10&lt;=CRONOGRAMA!$G123),$C122/MAX(1,ROUNDUP((CRONOGRAMA!$G123-CRONOGRAMA!$F123+1)/7,0)),0))</f>
        <v/>
      </c>
      <c r="X122" s="306">
        <f>IF(OR(CRONOGRAMA!$F123="",CRONOGRAMA!$G123=""),0,IF(AND(X$10&gt;=CRONOGRAMA!$F123-6,X$10&lt;=CRONOGRAMA!$G123),$C122/MAX(1,ROUNDUP((CRONOGRAMA!$G123-CRONOGRAMA!$F123+1)/7,0)),0))</f>
        <v/>
      </c>
      <c r="Y122" s="306">
        <f>IF(OR(CRONOGRAMA!$F123="",CRONOGRAMA!$G123=""),0,IF(AND(Y$10&gt;=CRONOGRAMA!$F123-6,Y$10&lt;=CRONOGRAMA!$G123),$C122/MAX(1,ROUNDUP((CRONOGRAMA!$G123-CRONOGRAMA!$F123+1)/7,0)),0))</f>
        <v/>
      </c>
      <c r="Z122" s="306">
        <f>IF(OR(CRONOGRAMA!$F123="",CRONOGRAMA!$G123=""),0,IF(AND(Z$10&gt;=CRONOGRAMA!$F123-6,Z$10&lt;=CRONOGRAMA!$G123),$C122/MAX(1,ROUNDUP((CRONOGRAMA!$G123-CRONOGRAMA!$F123+1)/7,0)),0))</f>
        <v/>
      </c>
      <c r="AA122" s="306">
        <f>IF(OR(CRONOGRAMA!$F123="",CRONOGRAMA!$G123=""),0,IF(AND(AA$10&gt;=CRONOGRAMA!$F123-6,AA$10&lt;=CRONOGRAMA!$G123),$C122/MAX(1,ROUNDUP((CRONOGRAMA!$G123-CRONOGRAMA!$F123+1)/7,0)),0))</f>
        <v/>
      </c>
      <c r="AB122" s="306">
        <f>IF(OR(CRONOGRAMA!$F123="",CRONOGRAMA!$G123=""),0,IF(AND(AB$10&gt;=CRONOGRAMA!$F123-6,AB$10&lt;=CRONOGRAMA!$G123),$C122/MAX(1,ROUNDUP((CRONOGRAMA!$G123-CRONOGRAMA!$F123+1)/7,0)),0))</f>
        <v/>
      </c>
      <c r="AC122" s="306">
        <f>IF(OR(CRONOGRAMA!$F123="",CRONOGRAMA!$G123=""),0,IF(AND(AC$10&gt;=CRONOGRAMA!$F123-6,AC$10&lt;=CRONOGRAMA!$G123),$C122/MAX(1,ROUNDUP((CRONOGRAMA!$G123-CRONOGRAMA!$F123+1)/7,0)),0))</f>
        <v/>
      </c>
      <c r="AD122" s="306">
        <f>IF(OR(CRONOGRAMA!$F123="",CRONOGRAMA!$G123=""),0,IF(AND(AD$10&gt;=CRONOGRAMA!$F123-6,AD$10&lt;=CRONOGRAMA!$G123),$C122/MAX(1,ROUNDUP((CRONOGRAMA!$G123-CRONOGRAMA!$F123+1)/7,0)),0))</f>
        <v/>
      </c>
      <c r="AE122" s="4" t="n"/>
      <c r="AF122" s="218" t="n"/>
      <c r="AG122" s="218" t="n"/>
      <c r="AH122" s="218" t="n"/>
    </row>
    <row r="123" ht="15.75" customHeight="1" s="371">
      <c r="A123" s="169">
        <f>CRONOGRAMA!A124</f>
        <v/>
      </c>
      <c r="B123" s="66">
        <f>CRONOGRAMA!D124</f>
        <v/>
      </c>
      <c r="C123" s="44">
        <f>CRONOGRAMA!E124</f>
        <v/>
      </c>
      <c r="D123" s="306">
        <f>IF(OR(CRONOGRAMA!$F124="",CRONOGRAMA!$G124=""),0,IF(AND(D$10&gt;=CRONOGRAMA!$F124-6,D$10&lt;=CRONOGRAMA!$G124),$C123/MAX(1,ROUNDUP((CRONOGRAMA!$G124-CRONOGRAMA!$F124+1)/7,0)),0))</f>
        <v/>
      </c>
      <c r="E123" s="306">
        <f>IF(OR(CRONOGRAMA!$F124="",CRONOGRAMA!$G124=""),0,IF(AND(E$10&gt;=CRONOGRAMA!$F124-6,E$10&lt;=CRONOGRAMA!$G124),$C123/MAX(1,ROUNDUP((CRONOGRAMA!$G124-CRONOGRAMA!$F124+1)/7,0)),0))</f>
        <v/>
      </c>
      <c r="F123" s="306">
        <f>IF(OR(CRONOGRAMA!$F124="",CRONOGRAMA!$G124=""),0,IF(AND(F$10&gt;=CRONOGRAMA!$F124-6,F$10&lt;=CRONOGRAMA!$G124),$C123/MAX(1,ROUNDUP((CRONOGRAMA!$G124-CRONOGRAMA!$F124+1)/7,0)),0))</f>
        <v/>
      </c>
      <c r="G123" s="306">
        <f>IF(OR(CRONOGRAMA!$F124="",CRONOGRAMA!$G124=""),0,IF(AND(G$10&gt;=CRONOGRAMA!$F124-6,G$10&lt;=CRONOGRAMA!$G124),$C123/MAX(1,ROUNDUP((CRONOGRAMA!$G124-CRONOGRAMA!$F124+1)/7,0)),0))</f>
        <v/>
      </c>
      <c r="H123" s="306">
        <f>IF(OR(CRONOGRAMA!$F124="",CRONOGRAMA!$G124=""),0,IF(AND(H$10&gt;=CRONOGRAMA!$F124-6,H$10&lt;=CRONOGRAMA!$G124),$C123/MAX(1,ROUNDUP((CRONOGRAMA!$G124-CRONOGRAMA!$F124+1)/7,0)),0))</f>
        <v/>
      </c>
      <c r="I123" s="306">
        <f>IF(OR(CRONOGRAMA!$F124="",CRONOGRAMA!$G124=""),0,IF(AND(I$10&gt;=CRONOGRAMA!$F124-6,I$10&lt;=CRONOGRAMA!$G124),$C123/MAX(1,ROUNDUP((CRONOGRAMA!$G124-CRONOGRAMA!$F124+1)/7,0)),0))</f>
        <v/>
      </c>
      <c r="J123" s="306">
        <f>IF(OR(CRONOGRAMA!$F124="",CRONOGRAMA!$G124=""),0,IF(AND(J$10&gt;=CRONOGRAMA!$F124-6,J$10&lt;=CRONOGRAMA!$G124),$C123/MAX(1,ROUNDUP((CRONOGRAMA!$G124-CRONOGRAMA!$F124+1)/7,0)),0))</f>
        <v/>
      </c>
      <c r="K123" s="306">
        <f>IF(OR(CRONOGRAMA!$F124="",CRONOGRAMA!$G124=""),0,IF(AND(K$10&gt;=CRONOGRAMA!$F124-6,K$10&lt;=CRONOGRAMA!$G124),$C123/MAX(1,ROUNDUP((CRONOGRAMA!$G124-CRONOGRAMA!$F124+1)/7,0)),0))</f>
        <v/>
      </c>
      <c r="L123" s="306">
        <f>IF(OR(CRONOGRAMA!$F124="",CRONOGRAMA!$G124=""),0,IF(AND(L$10&gt;=CRONOGRAMA!$F124-6,L$10&lt;=CRONOGRAMA!$G124),$C123/MAX(1,ROUNDUP((CRONOGRAMA!$G124-CRONOGRAMA!$F124+1)/7,0)),0))</f>
        <v/>
      </c>
      <c r="M123" s="306">
        <f>IF(OR(CRONOGRAMA!$F124="",CRONOGRAMA!$G124=""),0,IF(AND(M$10&gt;=CRONOGRAMA!$F124-6,M$10&lt;=CRONOGRAMA!$G124),$C123/MAX(1,ROUNDUP((CRONOGRAMA!$G124-CRONOGRAMA!$F124+1)/7,0)),0))</f>
        <v/>
      </c>
      <c r="N123" s="306">
        <f>IF(OR(CRONOGRAMA!$F124="",CRONOGRAMA!$G124=""),0,IF(AND(N$10&gt;=CRONOGRAMA!$F124-6,N$10&lt;=CRONOGRAMA!$G124),$C123/MAX(1,ROUNDUP((CRONOGRAMA!$G124-CRONOGRAMA!$F124+1)/7,0)),0))</f>
        <v/>
      </c>
      <c r="O123" s="306">
        <f>IF(OR(CRONOGRAMA!$F124="",CRONOGRAMA!$G124=""),0,IF(AND(O$10&gt;=CRONOGRAMA!$F124-6,O$10&lt;=CRONOGRAMA!$G124),$C123/MAX(1,ROUNDUP((CRONOGRAMA!$G124-CRONOGRAMA!$F124+1)/7,0)),0))</f>
        <v/>
      </c>
      <c r="P123" s="306">
        <f>IF(OR(CRONOGRAMA!$F124="",CRONOGRAMA!$G124=""),0,IF(AND(P$10&gt;=CRONOGRAMA!$F124-6,P$10&lt;=CRONOGRAMA!$G124),$C123/MAX(1,ROUNDUP((CRONOGRAMA!$G124-CRONOGRAMA!$F124+1)/7,0)),0))</f>
        <v/>
      </c>
      <c r="Q123" s="306">
        <f>IF(OR(CRONOGRAMA!$F124="",CRONOGRAMA!$G124=""),0,IF(AND(Q$10&gt;=CRONOGRAMA!$F124-6,Q$10&lt;=CRONOGRAMA!$G124),$C123/MAX(1,ROUNDUP((CRONOGRAMA!$G124-CRONOGRAMA!$F124+1)/7,0)),0))</f>
        <v/>
      </c>
      <c r="R123" s="306">
        <f>IF(OR(CRONOGRAMA!$F124="",CRONOGRAMA!$G124=""),0,IF(AND(R$10&gt;=CRONOGRAMA!$F124-6,R$10&lt;=CRONOGRAMA!$G124),$C123/MAX(1,ROUNDUP((CRONOGRAMA!$G124-CRONOGRAMA!$F124+1)/7,0)),0))</f>
        <v/>
      </c>
      <c r="S123" s="306">
        <f>IF(OR(CRONOGRAMA!$F124="",CRONOGRAMA!$G124=""),0,IF(AND(S$10&gt;=CRONOGRAMA!$F124-6,S$10&lt;=CRONOGRAMA!$G124),$C123/MAX(1,ROUNDUP((CRONOGRAMA!$G124-CRONOGRAMA!$F124+1)/7,0)),0))</f>
        <v/>
      </c>
      <c r="T123" s="306">
        <f>IF(OR(CRONOGRAMA!$F124="",CRONOGRAMA!$G124=""),0,IF(AND(T$10&gt;=CRONOGRAMA!$F124-6,T$10&lt;=CRONOGRAMA!$G124),$C123/MAX(1,ROUNDUP((CRONOGRAMA!$G124-CRONOGRAMA!$F124+1)/7,0)),0))</f>
        <v/>
      </c>
      <c r="U123" s="306">
        <f>IF(OR(CRONOGRAMA!$F124="",CRONOGRAMA!$G124=""),0,IF(AND(U$10&gt;=CRONOGRAMA!$F124-6,U$10&lt;=CRONOGRAMA!$G124),$C123/MAX(1,ROUNDUP((CRONOGRAMA!$G124-CRONOGRAMA!$F124+1)/7,0)),0))</f>
        <v/>
      </c>
      <c r="V123" s="306">
        <f>IF(OR(CRONOGRAMA!$F124="",CRONOGRAMA!$G124=""),0,IF(AND(V$10&gt;=CRONOGRAMA!$F124-6,V$10&lt;=CRONOGRAMA!$G124),$C123/MAX(1,ROUNDUP((CRONOGRAMA!$G124-CRONOGRAMA!$F124+1)/7,0)),0))</f>
        <v/>
      </c>
      <c r="W123" s="306">
        <f>IF(OR(CRONOGRAMA!$F124="",CRONOGRAMA!$G124=""),0,IF(AND(W$10&gt;=CRONOGRAMA!$F124-6,W$10&lt;=CRONOGRAMA!$G124),$C123/MAX(1,ROUNDUP((CRONOGRAMA!$G124-CRONOGRAMA!$F124+1)/7,0)),0))</f>
        <v/>
      </c>
      <c r="X123" s="306">
        <f>IF(OR(CRONOGRAMA!$F124="",CRONOGRAMA!$G124=""),0,IF(AND(X$10&gt;=CRONOGRAMA!$F124-6,X$10&lt;=CRONOGRAMA!$G124),$C123/MAX(1,ROUNDUP((CRONOGRAMA!$G124-CRONOGRAMA!$F124+1)/7,0)),0))</f>
        <v/>
      </c>
      <c r="Y123" s="306">
        <f>IF(OR(CRONOGRAMA!$F124="",CRONOGRAMA!$G124=""),0,IF(AND(Y$10&gt;=CRONOGRAMA!$F124-6,Y$10&lt;=CRONOGRAMA!$G124),$C123/MAX(1,ROUNDUP((CRONOGRAMA!$G124-CRONOGRAMA!$F124+1)/7,0)),0))</f>
        <v/>
      </c>
      <c r="Z123" s="306">
        <f>IF(OR(CRONOGRAMA!$F124="",CRONOGRAMA!$G124=""),0,IF(AND(Z$10&gt;=CRONOGRAMA!$F124-6,Z$10&lt;=CRONOGRAMA!$G124),$C123/MAX(1,ROUNDUP((CRONOGRAMA!$G124-CRONOGRAMA!$F124+1)/7,0)),0))</f>
        <v/>
      </c>
      <c r="AA123" s="306">
        <f>IF(OR(CRONOGRAMA!$F124="",CRONOGRAMA!$G124=""),0,IF(AND(AA$10&gt;=CRONOGRAMA!$F124-6,AA$10&lt;=CRONOGRAMA!$G124),$C123/MAX(1,ROUNDUP((CRONOGRAMA!$G124-CRONOGRAMA!$F124+1)/7,0)),0))</f>
        <v/>
      </c>
      <c r="AB123" s="306">
        <f>IF(OR(CRONOGRAMA!$F124="",CRONOGRAMA!$G124=""),0,IF(AND(AB$10&gt;=CRONOGRAMA!$F124-6,AB$10&lt;=CRONOGRAMA!$G124),$C123/MAX(1,ROUNDUP((CRONOGRAMA!$G124-CRONOGRAMA!$F124+1)/7,0)),0))</f>
        <v/>
      </c>
      <c r="AC123" s="306">
        <f>IF(OR(CRONOGRAMA!$F124="",CRONOGRAMA!$G124=""),0,IF(AND(AC$10&gt;=CRONOGRAMA!$F124-6,AC$10&lt;=CRONOGRAMA!$G124),$C123/MAX(1,ROUNDUP((CRONOGRAMA!$G124-CRONOGRAMA!$F124+1)/7,0)),0))</f>
        <v/>
      </c>
      <c r="AD123" s="306">
        <f>IF(OR(CRONOGRAMA!$F124="",CRONOGRAMA!$G124=""),0,IF(AND(AD$10&gt;=CRONOGRAMA!$F124-6,AD$10&lt;=CRONOGRAMA!$G124),$C123/MAX(1,ROUNDUP((CRONOGRAMA!$G124-CRONOGRAMA!$F124+1)/7,0)),0))</f>
        <v/>
      </c>
      <c r="AE123" s="4" t="n"/>
      <c r="AF123" s="218" t="n"/>
      <c r="AG123" s="218" t="n"/>
      <c r="AH123" s="218" t="n"/>
    </row>
    <row r="124" ht="15.75" customHeight="1" s="371">
      <c r="A124" s="169">
        <f>CRONOGRAMA!A125</f>
        <v/>
      </c>
      <c r="B124" s="66">
        <f>CRONOGRAMA!D125</f>
        <v/>
      </c>
      <c r="C124" s="44">
        <f>CRONOGRAMA!E125</f>
        <v/>
      </c>
      <c r="D124" s="306">
        <f>IF(OR(CRONOGRAMA!$F125="",CRONOGRAMA!$G125=""),0,IF(AND(D$10&gt;=CRONOGRAMA!$F125-6,D$10&lt;=CRONOGRAMA!$G125),$C124/MAX(1,ROUNDUP((CRONOGRAMA!$G125-CRONOGRAMA!$F125+1)/7,0)),0))</f>
        <v/>
      </c>
      <c r="E124" s="306">
        <f>IF(OR(CRONOGRAMA!$F125="",CRONOGRAMA!$G125=""),0,IF(AND(E$10&gt;=CRONOGRAMA!$F125-6,E$10&lt;=CRONOGRAMA!$G125),$C124/MAX(1,ROUNDUP((CRONOGRAMA!$G125-CRONOGRAMA!$F125+1)/7,0)),0))</f>
        <v/>
      </c>
      <c r="F124" s="306">
        <f>IF(OR(CRONOGRAMA!$F125="",CRONOGRAMA!$G125=""),0,IF(AND(F$10&gt;=CRONOGRAMA!$F125-6,F$10&lt;=CRONOGRAMA!$G125),$C124/MAX(1,ROUNDUP((CRONOGRAMA!$G125-CRONOGRAMA!$F125+1)/7,0)),0))</f>
        <v/>
      </c>
      <c r="G124" s="306">
        <f>IF(OR(CRONOGRAMA!$F125="",CRONOGRAMA!$G125=""),0,IF(AND(G$10&gt;=CRONOGRAMA!$F125-6,G$10&lt;=CRONOGRAMA!$G125),$C124/MAX(1,ROUNDUP((CRONOGRAMA!$G125-CRONOGRAMA!$F125+1)/7,0)),0))</f>
        <v/>
      </c>
      <c r="H124" s="306">
        <f>IF(OR(CRONOGRAMA!$F125="",CRONOGRAMA!$G125=""),0,IF(AND(H$10&gt;=CRONOGRAMA!$F125-6,H$10&lt;=CRONOGRAMA!$G125),$C124/MAX(1,ROUNDUP((CRONOGRAMA!$G125-CRONOGRAMA!$F125+1)/7,0)),0))</f>
        <v/>
      </c>
      <c r="I124" s="306">
        <f>IF(OR(CRONOGRAMA!$F125="",CRONOGRAMA!$G125=""),0,IF(AND(I$10&gt;=CRONOGRAMA!$F125-6,I$10&lt;=CRONOGRAMA!$G125),$C124/MAX(1,ROUNDUP((CRONOGRAMA!$G125-CRONOGRAMA!$F125+1)/7,0)),0))</f>
        <v/>
      </c>
      <c r="J124" s="306">
        <f>IF(OR(CRONOGRAMA!$F125="",CRONOGRAMA!$G125=""),0,IF(AND(J$10&gt;=CRONOGRAMA!$F125-6,J$10&lt;=CRONOGRAMA!$G125),$C124/MAX(1,ROUNDUP((CRONOGRAMA!$G125-CRONOGRAMA!$F125+1)/7,0)),0))</f>
        <v/>
      </c>
      <c r="K124" s="306">
        <f>IF(OR(CRONOGRAMA!$F125="",CRONOGRAMA!$G125=""),0,IF(AND(K$10&gt;=CRONOGRAMA!$F125-6,K$10&lt;=CRONOGRAMA!$G125),$C124/MAX(1,ROUNDUP((CRONOGRAMA!$G125-CRONOGRAMA!$F125+1)/7,0)),0))</f>
        <v/>
      </c>
      <c r="L124" s="306">
        <f>IF(OR(CRONOGRAMA!$F125="",CRONOGRAMA!$G125=""),0,IF(AND(L$10&gt;=CRONOGRAMA!$F125-6,L$10&lt;=CRONOGRAMA!$G125),$C124/MAX(1,ROUNDUP((CRONOGRAMA!$G125-CRONOGRAMA!$F125+1)/7,0)),0))</f>
        <v/>
      </c>
      <c r="M124" s="306">
        <f>IF(OR(CRONOGRAMA!$F125="",CRONOGRAMA!$G125=""),0,IF(AND(M$10&gt;=CRONOGRAMA!$F125-6,M$10&lt;=CRONOGRAMA!$G125),$C124/MAX(1,ROUNDUP((CRONOGRAMA!$G125-CRONOGRAMA!$F125+1)/7,0)),0))</f>
        <v/>
      </c>
      <c r="N124" s="306">
        <f>IF(OR(CRONOGRAMA!$F125="",CRONOGRAMA!$G125=""),0,IF(AND(N$10&gt;=CRONOGRAMA!$F125-6,N$10&lt;=CRONOGRAMA!$G125),$C124/MAX(1,ROUNDUP((CRONOGRAMA!$G125-CRONOGRAMA!$F125+1)/7,0)),0))</f>
        <v/>
      </c>
      <c r="O124" s="306">
        <f>IF(OR(CRONOGRAMA!$F125="",CRONOGRAMA!$G125=""),0,IF(AND(O$10&gt;=CRONOGRAMA!$F125-6,O$10&lt;=CRONOGRAMA!$G125),$C124/MAX(1,ROUNDUP((CRONOGRAMA!$G125-CRONOGRAMA!$F125+1)/7,0)),0))</f>
        <v/>
      </c>
      <c r="P124" s="306">
        <f>IF(OR(CRONOGRAMA!$F125="",CRONOGRAMA!$G125=""),0,IF(AND(P$10&gt;=CRONOGRAMA!$F125-6,P$10&lt;=CRONOGRAMA!$G125),$C124/MAX(1,ROUNDUP((CRONOGRAMA!$G125-CRONOGRAMA!$F125+1)/7,0)),0))</f>
        <v/>
      </c>
      <c r="Q124" s="306">
        <f>IF(OR(CRONOGRAMA!$F125="",CRONOGRAMA!$G125=""),0,IF(AND(Q$10&gt;=CRONOGRAMA!$F125-6,Q$10&lt;=CRONOGRAMA!$G125),$C124/MAX(1,ROUNDUP((CRONOGRAMA!$G125-CRONOGRAMA!$F125+1)/7,0)),0))</f>
        <v/>
      </c>
      <c r="R124" s="306">
        <f>IF(OR(CRONOGRAMA!$F125="",CRONOGRAMA!$G125=""),0,IF(AND(R$10&gt;=CRONOGRAMA!$F125-6,R$10&lt;=CRONOGRAMA!$G125),$C124/MAX(1,ROUNDUP((CRONOGRAMA!$G125-CRONOGRAMA!$F125+1)/7,0)),0))</f>
        <v/>
      </c>
      <c r="S124" s="306">
        <f>IF(OR(CRONOGRAMA!$F125="",CRONOGRAMA!$G125=""),0,IF(AND(S$10&gt;=CRONOGRAMA!$F125-6,S$10&lt;=CRONOGRAMA!$G125),$C124/MAX(1,ROUNDUP((CRONOGRAMA!$G125-CRONOGRAMA!$F125+1)/7,0)),0))</f>
        <v/>
      </c>
      <c r="T124" s="306">
        <f>IF(OR(CRONOGRAMA!$F125="",CRONOGRAMA!$G125=""),0,IF(AND(T$10&gt;=CRONOGRAMA!$F125-6,T$10&lt;=CRONOGRAMA!$G125),$C124/MAX(1,ROUNDUP((CRONOGRAMA!$G125-CRONOGRAMA!$F125+1)/7,0)),0))</f>
        <v/>
      </c>
      <c r="U124" s="306">
        <f>IF(OR(CRONOGRAMA!$F125="",CRONOGRAMA!$G125=""),0,IF(AND(U$10&gt;=CRONOGRAMA!$F125-6,U$10&lt;=CRONOGRAMA!$G125),$C124/MAX(1,ROUNDUP((CRONOGRAMA!$G125-CRONOGRAMA!$F125+1)/7,0)),0))</f>
        <v/>
      </c>
      <c r="V124" s="306">
        <f>IF(OR(CRONOGRAMA!$F125="",CRONOGRAMA!$G125=""),0,IF(AND(V$10&gt;=CRONOGRAMA!$F125-6,V$10&lt;=CRONOGRAMA!$G125),$C124/MAX(1,ROUNDUP((CRONOGRAMA!$G125-CRONOGRAMA!$F125+1)/7,0)),0))</f>
        <v/>
      </c>
      <c r="W124" s="306">
        <f>IF(OR(CRONOGRAMA!$F125="",CRONOGRAMA!$G125=""),0,IF(AND(W$10&gt;=CRONOGRAMA!$F125-6,W$10&lt;=CRONOGRAMA!$G125),$C124/MAX(1,ROUNDUP((CRONOGRAMA!$G125-CRONOGRAMA!$F125+1)/7,0)),0))</f>
        <v/>
      </c>
      <c r="X124" s="306">
        <f>IF(OR(CRONOGRAMA!$F125="",CRONOGRAMA!$G125=""),0,IF(AND(X$10&gt;=CRONOGRAMA!$F125-6,X$10&lt;=CRONOGRAMA!$G125),$C124/MAX(1,ROUNDUP((CRONOGRAMA!$G125-CRONOGRAMA!$F125+1)/7,0)),0))</f>
        <v/>
      </c>
      <c r="Y124" s="306">
        <f>IF(OR(CRONOGRAMA!$F125="",CRONOGRAMA!$G125=""),0,IF(AND(Y$10&gt;=CRONOGRAMA!$F125-6,Y$10&lt;=CRONOGRAMA!$G125),$C124/MAX(1,ROUNDUP((CRONOGRAMA!$G125-CRONOGRAMA!$F125+1)/7,0)),0))</f>
        <v/>
      </c>
      <c r="Z124" s="306">
        <f>IF(OR(CRONOGRAMA!$F125="",CRONOGRAMA!$G125=""),0,IF(AND(Z$10&gt;=CRONOGRAMA!$F125-6,Z$10&lt;=CRONOGRAMA!$G125),$C124/MAX(1,ROUNDUP((CRONOGRAMA!$G125-CRONOGRAMA!$F125+1)/7,0)),0))</f>
        <v/>
      </c>
      <c r="AA124" s="306">
        <f>IF(OR(CRONOGRAMA!$F125="",CRONOGRAMA!$G125=""),0,IF(AND(AA$10&gt;=CRONOGRAMA!$F125-6,AA$10&lt;=CRONOGRAMA!$G125),$C124/MAX(1,ROUNDUP((CRONOGRAMA!$G125-CRONOGRAMA!$F125+1)/7,0)),0))</f>
        <v/>
      </c>
      <c r="AB124" s="306">
        <f>IF(OR(CRONOGRAMA!$F125="",CRONOGRAMA!$G125=""),0,IF(AND(AB$10&gt;=CRONOGRAMA!$F125-6,AB$10&lt;=CRONOGRAMA!$G125),$C124/MAX(1,ROUNDUP((CRONOGRAMA!$G125-CRONOGRAMA!$F125+1)/7,0)),0))</f>
        <v/>
      </c>
      <c r="AC124" s="306">
        <f>IF(OR(CRONOGRAMA!$F125="",CRONOGRAMA!$G125=""),0,IF(AND(AC$10&gt;=CRONOGRAMA!$F125-6,AC$10&lt;=CRONOGRAMA!$G125),$C124/MAX(1,ROUNDUP((CRONOGRAMA!$G125-CRONOGRAMA!$F125+1)/7,0)),0))</f>
        <v/>
      </c>
      <c r="AD124" s="306">
        <f>IF(OR(CRONOGRAMA!$F125="",CRONOGRAMA!$G125=""),0,IF(AND(AD$10&gt;=CRONOGRAMA!$F125-6,AD$10&lt;=CRONOGRAMA!$G125),$C124/MAX(1,ROUNDUP((CRONOGRAMA!$G125-CRONOGRAMA!$F125+1)/7,0)),0))</f>
        <v/>
      </c>
      <c r="AE124" s="4" t="n"/>
      <c r="AF124" s="218" t="n"/>
      <c r="AG124" s="218" t="n"/>
      <c r="AH124" s="218" t="n"/>
    </row>
    <row r="125" ht="15.75" customHeight="1" s="371">
      <c r="A125" s="169">
        <f>CRONOGRAMA!A126</f>
        <v/>
      </c>
      <c r="B125" s="66">
        <f>CRONOGRAMA!D126</f>
        <v/>
      </c>
      <c r="C125" s="44">
        <f>CRONOGRAMA!E126</f>
        <v/>
      </c>
      <c r="D125" s="306">
        <f>IF(OR(CRONOGRAMA!$F126="",CRONOGRAMA!$G126=""),0,IF(AND(D$10&gt;=CRONOGRAMA!$F126-6,D$10&lt;=CRONOGRAMA!$G126),$C125/MAX(1,ROUNDUP((CRONOGRAMA!$G126-CRONOGRAMA!$F126+1)/7,0)),0))</f>
        <v/>
      </c>
      <c r="E125" s="306">
        <f>IF(OR(CRONOGRAMA!$F126="",CRONOGRAMA!$G126=""),0,IF(AND(E$10&gt;=CRONOGRAMA!$F126-6,E$10&lt;=CRONOGRAMA!$G126),$C125/MAX(1,ROUNDUP((CRONOGRAMA!$G126-CRONOGRAMA!$F126+1)/7,0)),0))</f>
        <v/>
      </c>
      <c r="F125" s="306">
        <f>IF(OR(CRONOGRAMA!$F126="",CRONOGRAMA!$G126=""),0,IF(AND(F$10&gt;=CRONOGRAMA!$F126-6,F$10&lt;=CRONOGRAMA!$G126),$C125/MAX(1,ROUNDUP((CRONOGRAMA!$G126-CRONOGRAMA!$F126+1)/7,0)),0))</f>
        <v/>
      </c>
      <c r="G125" s="306">
        <f>IF(OR(CRONOGRAMA!$F126="",CRONOGRAMA!$G126=""),0,IF(AND(G$10&gt;=CRONOGRAMA!$F126-6,G$10&lt;=CRONOGRAMA!$G126),$C125/MAX(1,ROUNDUP((CRONOGRAMA!$G126-CRONOGRAMA!$F126+1)/7,0)),0))</f>
        <v/>
      </c>
      <c r="H125" s="306">
        <f>IF(OR(CRONOGRAMA!$F126="",CRONOGRAMA!$G126=""),0,IF(AND(H$10&gt;=CRONOGRAMA!$F126-6,H$10&lt;=CRONOGRAMA!$G126),$C125/MAX(1,ROUNDUP((CRONOGRAMA!$G126-CRONOGRAMA!$F126+1)/7,0)),0))</f>
        <v/>
      </c>
      <c r="I125" s="306">
        <f>IF(OR(CRONOGRAMA!$F126="",CRONOGRAMA!$G126=""),0,IF(AND(I$10&gt;=CRONOGRAMA!$F126-6,I$10&lt;=CRONOGRAMA!$G126),$C125/MAX(1,ROUNDUP((CRONOGRAMA!$G126-CRONOGRAMA!$F126+1)/7,0)),0))</f>
        <v/>
      </c>
      <c r="J125" s="306">
        <f>IF(OR(CRONOGRAMA!$F126="",CRONOGRAMA!$G126=""),0,IF(AND(J$10&gt;=CRONOGRAMA!$F126-6,J$10&lt;=CRONOGRAMA!$G126),$C125/MAX(1,ROUNDUP((CRONOGRAMA!$G126-CRONOGRAMA!$F126+1)/7,0)),0))</f>
        <v/>
      </c>
      <c r="K125" s="306">
        <f>IF(OR(CRONOGRAMA!$F126="",CRONOGRAMA!$G126=""),0,IF(AND(K$10&gt;=CRONOGRAMA!$F126-6,K$10&lt;=CRONOGRAMA!$G126),$C125/MAX(1,ROUNDUP((CRONOGRAMA!$G126-CRONOGRAMA!$F126+1)/7,0)),0))</f>
        <v/>
      </c>
      <c r="L125" s="306">
        <f>IF(OR(CRONOGRAMA!$F126="",CRONOGRAMA!$G126=""),0,IF(AND(L$10&gt;=CRONOGRAMA!$F126-6,L$10&lt;=CRONOGRAMA!$G126),$C125/MAX(1,ROUNDUP((CRONOGRAMA!$G126-CRONOGRAMA!$F126+1)/7,0)),0))</f>
        <v/>
      </c>
      <c r="M125" s="306">
        <f>IF(OR(CRONOGRAMA!$F126="",CRONOGRAMA!$G126=""),0,IF(AND(M$10&gt;=CRONOGRAMA!$F126-6,M$10&lt;=CRONOGRAMA!$G126),$C125/MAX(1,ROUNDUP((CRONOGRAMA!$G126-CRONOGRAMA!$F126+1)/7,0)),0))</f>
        <v/>
      </c>
      <c r="N125" s="306">
        <f>IF(OR(CRONOGRAMA!$F126="",CRONOGRAMA!$G126=""),0,IF(AND(N$10&gt;=CRONOGRAMA!$F126-6,N$10&lt;=CRONOGRAMA!$G126),$C125/MAX(1,ROUNDUP((CRONOGRAMA!$G126-CRONOGRAMA!$F126+1)/7,0)),0))</f>
        <v/>
      </c>
      <c r="O125" s="306">
        <f>IF(OR(CRONOGRAMA!$F126="",CRONOGRAMA!$G126=""),0,IF(AND(O$10&gt;=CRONOGRAMA!$F126-6,O$10&lt;=CRONOGRAMA!$G126),$C125/MAX(1,ROUNDUP((CRONOGRAMA!$G126-CRONOGRAMA!$F126+1)/7,0)),0))</f>
        <v/>
      </c>
      <c r="P125" s="306">
        <f>IF(OR(CRONOGRAMA!$F126="",CRONOGRAMA!$G126=""),0,IF(AND(P$10&gt;=CRONOGRAMA!$F126-6,P$10&lt;=CRONOGRAMA!$G126),$C125/MAX(1,ROUNDUP((CRONOGRAMA!$G126-CRONOGRAMA!$F126+1)/7,0)),0))</f>
        <v/>
      </c>
      <c r="Q125" s="306">
        <f>IF(OR(CRONOGRAMA!$F126="",CRONOGRAMA!$G126=""),0,IF(AND(Q$10&gt;=CRONOGRAMA!$F126-6,Q$10&lt;=CRONOGRAMA!$G126),$C125/MAX(1,ROUNDUP((CRONOGRAMA!$G126-CRONOGRAMA!$F126+1)/7,0)),0))</f>
        <v/>
      </c>
      <c r="R125" s="306">
        <f>IF(OR(CRONOGRAMA!$F126="",CRONOGRAMA!$G126=""),0,IF(AND(R$10&gt;=CRONOGRAMA!$F126-6,R$10&lt;=CRONOGRAMA!$G126),$C125/MAX(1,ROUNDUP((CRONOGRAMA!$G126-CRONOGRAMA!$F126+1)/7,0)),0))</f>
        <v/>
      </c>
      <c r="S125" s="306">
        <f>IF(OR(CRONOGRAMA!$F126="",CRONOGRAMA!$G126=""),0,IF(AND(S$10&gt;=CRONOGRAMA!$F126-6,S$10&lt;=CRONOGRAMA!$G126),$C125/MAX(1,ROUNDUP((CRONOGRAMA!$G126-CRONOGRAMA!$F126+1)/7,0)),0))</f>
        <v/>
      </c>
      <c r="T125" s="306">
        <f>IF(OR(CRONOGRAMA!$F126="",CRONOGRAMA!$G126=""),0,IF(AND(T$10&gt;=CRONOGRAMA!$F126-6,T$10&lt;=CRONOGRAMA!$G126),$C125/MAX(1,ROUNDUP((CRONOGRAMA!$G126-CRONOGRAMA!$F126+1)/7,0)),0))</f>
        <v/>
      </c>
      <c r="U125" s="306">
        <f>IF(OR(CRONOGRAMA!$F126="",CRONOGRAMA!$G126=""),0,IF(AND(U$10&gt;=CRONOGRAMA!$F126-6,U$10&lt;=CRONOGRAMA!$G126),$C125/MAX(1,ROUNDUP((CRONOGRAMA!$G126-CRONOGRAMA!$F126+1)/7,0)),0))</f>
        <v/>
      </c>
      <c r="V125" s="306">
        <f>IF(OR(CRONOGRAMA!$F126="",CRONOGRAMA!$G126=""),0,IF(AND(V$10&gt;=CRONOGRAMA!$F126-6,V$10&lt;=CRONOGRAMA!$G126),$C125/MAX(1,ROUNDUP((CRONOGRAMA!$G126-CRONOGRAMA!$F126+1)/7,0)),0))</f>
        <v/>
      </c>
      <c r="W125" s="306">
        <f>IF(OR(CRONOGRAMA!$F126="",CRONOGRAMA!$G126=""),0,IF(AND(W$10&gt;=CRONOGRAMA!$F126-6,W$10&lt;=CRONOGRAMA!$G126),$C125/MAX(1,ROUNDUP((CRONOGRAMA!$G126-CRONOGRAMA!$F126+1)/7,0)),0))</f>
        <v/>
      </c>
      <c r="X125" s="306">
        <f>IF(OR(CRONOGRAMA!$F126="",CRONOGRAMA!$G126=""),0,IF(AND(X$10&gt;=CRONOGRAMA!$F126-6,X$10&lt;=CRONOGRAMA!$G126),$C125/MAX(1,ROUNDUP((CRONOGRAMA!$G126-CRONOGRAMA!$F126+1)/7,0)),0))</f>
        <v/>
      </c>
      <c r="Y125" s="306">
        <f>IF(OR(CRONOGRAMA!$F126="",CRONOGRAMA!$G126=""),0,IF(AND(Y$10&gt;=CRONOGRAMA!$F126-6,Y$10&lt;=CRONOGRAMA!$G126),$C125/MAX(1,ROUNDUP((CRONOGRAMA!$G126-CRONOGRAMA!$F126+1)/7,0)),0))</f>
        <v/>
      </c>
      <c r="Z125" s="306">
        <f>IF(OR(CRONOGRAMA!$F126="",CRONOGRAMA!$G126=""),0,IF(AND(Z$10&gt;=CRONOGRAMA!$F126-6,Z$10&lt;=CRONOGRAMA!$G126),$C125/MAX(1,ROUNDUP((CRONOGRAMA!$G126-CRONOGRAMA!$F126+1)/7,0)),0))</f>
        <v/>
      </c>
      <c r="AA125" s="306">
        <f>IF(OR(CRONOGRAMA!$F126="",CRONOGRAMA!$G126=""),0,IF(AND(AA$10&gt;=CRONOGRAMA!$F126-6,AA$10&lt;=CRONOGRAMA!$G126),$C125/MAX(1,ROUNDUP((CRONOGRAMA!$G126-CRONOGRAMA!$F126+1)/7,0)),0))</f>
        <v/>
      </c>
      <c r="AB125" s="306">
        <f>IF(OR(CRONOGRAMA!$F126="",CRONOGRAMA!$G126=""),0,IF(AND(AB$10&gt;=CRONOGRAMA!$F126-6,AB$10&lt;=CRONOGRAMA!$G126),$C125/MAX(1,ROUNDUP((CRONOGRAMA!$G126-CRONOGRAMA!$F126+1)/7,0)),0))</f>
        <v/>
      </c>
      <c r="AC125" s="306">
        <f>IF(OR(CRONOGRAMA!$F126="",CRONOGRAMA!$G126=""),0,IF(AND(AC$10&gt;=CRONOGRAMA!$F126-6,AC$10&lt;=CRONOGRAMA!$G126),$C125/MAX(1,ROUNDUP((CRONOGRAMA!$G126-CRONOGRAMA!$F126+1)/7,0)),0))</f>
        <v/>
      </c>
      <c r="AD125" s="306">
        <f>IF(OR(CRONOGRAMA!$F126="",CRONOGRAMA!$G126=""),0,IF(AND(AD$10&gt;=CRONOGRAMA!$F126-6,AD$10&lt;=CRONOGRAMA!$G126),$C125/MAX(1,ROUNDUP((CRONOGRAMA!$G126-CRONOGRAMA!$F126+1)/7,0)),0))</f>
        <v/>
      </c>
      <c r="AE125" s="4" t="n"/>
      <c r="AF125" s="218" t="n"/>
      <c r="AG125" s="218" t="n"/>
      <c r="AH125" s="218" t="n"/>
    </row>
    <row r="126" ht="15.75" customHeight="1" s="371">
      <c r="A126" s="169">
        <f>CRONOGRAMA!A127</f>
        <v/>
      </c>
      <c r="B126" s="66">
        <f>CRONOGRAMA!D127</f>
        <v/>
      </c>
      <c r="C126" s="44">
        <f>CRONOGRAMA!E127</f>
        <v/>
      </c>
      <c r="D126" s="306">
        <f>IF(OR(CRONOGRAMA!$F127="",CRONOGRAMA!$G127=""),0,IF(AND(D$10&gt;=CRONOGRAMA!$F127-6,D$10&lt;=CRONOGRAMA!$G127),$C126/MAX(1,ROUNDUP((CRONOGRAMA!$G127-CRONOGRAMA!$F127+1)/7,0)),0))</f>
        <v/>
      </c>
      <c r="E126" s="306">
        <f>IF(OR(CRONOGRAMA!$F127="",CRONOGRAMA!$G127=""),0,IF(AND(E$10&gt;=CRONOGRAMA!$F127-6,E$10&lt;=CRONOGRAMA!$G127),$C126/MAX(1,ROUNDUP((CRONOGRAMA!$G127-CRONOGRAMA!$F127+1)/7,0)),0))</f>
        <v/>
      </c>
      <c r="F126" s="306">
        <f>IF(OR(CRONOGRAMA!$F127="",CRONOGRAMA!$G127=""),0,IF(AND(F$10&gt;=CRONOGRAMA!$F127-6,F$10&lt;=CRONOGRAMA!$G127),$C126/MAX(1,ROUNDUP((CRONOGRAMA!$G127-CRONOGRAMA!$F127+1)/7,0)),0))</f>
        <v/>
      </c>
      <c r="G126" s="306">
        <f>IF(OR(CRONOGRAMA!$F127="",CRONOGRAMA!$G127=""),0,IF(AND(G$10&gt;=CRONOGRAMA!$F127-6,G$10&lt;=CRONOGRAMA!$G127),$C126/MAX(1,ROUNDUP((CRONOGRAMA!$G127-CRONOGRAMA!$F127+1)/7,0)),0))</f>
        <v/>
      </c>
      <c r="H126" s="306">
        <f>IF(OR(CRONOGRAMA!$F127="",CRONOGRAMA!$G127=""),0,IF(AND(H$10&gt;=CRONOGRAMA!$F127-6,H$10&lt;=CRONOGRAMA!$G127),$C126/MAX(1,ROUNDUP((CRONOGRAMA!$G127-CRONOGRAMA!$F127+1)/7,0)),0))</f>
        <v/>
      </c>
      <c r="I126" s="306">
        <f>IF(OR(CRONOGRAMA!$F127="",CRONOGRAMA!$G127=""),0,IF(AND(I$10&gt;=CRONOGRAMA!$F127-6,I$10&lt;=CRONOGRAMA!$G127),$C126/MAX(1,ROUNDUP((CRONOGRAMA!$G127-CRONOGRAMA!$F127+1)/7,0)),0))</f>
        <v/>
      </c>
      <c r="J126" s="306">
        <f>IF(OR(CRONOGRAMA!$F127="",CRONOGRAMA!$G127=""),0,IF(AND(J$10&gt;=CRONOGRAMA!$F127-6,J$10&lt;=CRONOGRAMA!$G127),$C126/MAX(1,ROUNDUP((CRONOGRAMA!$G127-CRONOGRAMA!$F127+1)/7,0)),0))</f>
        <v/>
      </c>
      <c r="K126" s="306">
        <f>IF(OR(CRONOGRAMA!$F127="",CRONOGRAMA!$G127=""),0,IF(AND(K$10&gt;=CRONOGRAMA!$F127-6,K$10&lt;=CRONOGRAMA!$G127),$C126/MAX(1,ROUNDUP((CRONOGRAMA!$G127-CRONOGRAMA!$F127+1)/7,0)),0))</f>
        <v/>
      </c>
      <c r="L126" s="306">
        <f>IF(OR(CRONOGRAMA!$F127="",CRONOGRAMA!$G127=""),0,IF(AND(L$10&gt;=CRONOGRAMA!$F127-6,L$10&lt;=CRONOGRAMA!$G127),$C126/MAX(1,ROUNDUP((CRONOGRAMA!$G127-CRONOGRAMA!$F127+1)/7,0)),0))</f>
        <v/>
      </c>
      <c r="M126" s="306">
        <f>IF(OR(CRONOGRAMA!$F127="",CRONOGRAMA!$G127=""),0,IF(AND(M$10&gt;=CRONOGRAMA!$F127-6,M$10&lt;=CRONOGRAMA!$G127),$C126/MAX(1,ROUNDUP((CRONOGRAMA!$G127-CRONOGRAMA!$F127+1)/7,0)),0))</f>
        <v/>
      </c>
      <c r="N126" s="306">
        <f>IF(OR(CRONOGRAMA!$F127="",CRONOGRAMA!$G127=""),0,IF(AND(N$10&gt;=CRONOGRAMA!$F127-6,N$10&lt;=CRONOGRAMA!$G127),$C126/MAX(1,ROUNDUP((CRONOGRAMA!$G127-CRONOGRAMA!$F127+1)/7,0)),0))</f>
        <v/>
      </c>
      <c r="O126" s="306">
        <f>IF(OR(CRONOGRAMA!$F127="",CRONOGRAMA!$G127=""),0,IF(AND(O$10&gt;=CRONOGRAMA!$F127-6,O$10&lt;=CRONOGRAMA!$G127),$C126/MAX(1,ROUNDUP((CRONOGRAMA!$G127-CRONOGRAMA!$F127+1)/7,0)),0))</f>
        <v/>
      </c>
      <c r="P126" s="306">
        <f>IF(OR(CRONOGRAMA!$F127="",CRONOGRAMA!$G127=""),0,IF(AND(P$10&gt;=CRONOGRAMA!$F127-6,P$10&lt;=CRONOGRAMA!$G127),$C126/MAX(1,ROUNDUP((CRONOGRAMA!$G127-CRONOGRAMA!$F127+1)/7,0)),0))</f>
        <v/>
      </c>
      <c r="Q126" s="306">
        <f>IF(OR(CRONOGRAMA!$F127="",CRONOGRAMA!$G127=""),0,IF(AND(Q$10&gt;=CRONOGRAMA!$F127-6,Q$10&lt;=CRONOGRAMA!$G127),$C126/MAX(1,ROUNDUP((CRONOGRAMA!$G127-CRONOGRAMA!$F127+1)/7,0)),0))</f>
        <v/>
      </c>
      <c r="R126" s="306">
        <f>IF(OR(CRONOGRAMA!$F127="",CRONOGRAMA!$G127=""),0,IF(AND(R$10&gt;=CRONOGRAMA!$F127-6,R$10&lt;=CRONOGRAMA!$G127),$C126/MAX(1,ROUNDUP((CRONOGRAMA!$G127-CRONOGRAMA!$F127+1)/7,0)),0))</f>
        <v/>
      </c>
      <c r="S126" s="306">
        <f>IF(OR(CRONOGRAMA!$F127="",CRONOGRAMA!$G127=""),0,IF(AND(S$10&gt;=CRONOGRAMA!$F127-6,S$10&lt;=CRONOGRAMA!$G127),$C126/MAX(1,ROUNDUP((CRONOGRAMA!$G127-CRONOGRAMA!$F127+1)/7,0)),0))</f>
        <v/>
      </c>
      <c r="T126" s="306">
        <f>IF(OR(CRONOGRAMA!$F127="",CRONOGRAMA!$G127=""),0,IF(AND(T$10&gt;=CRONOGRAMA!$F127-6,T$10&lt;=CRONOGRAMA!$G127),$C126/MAX(1,ROUNDUP((CRONOGRAMA!$G127-CRONOGRAMA!$F127+1)/7,0)),0))</f>
        <v/>
      </c>
      <c r="U126" s="306">
        <f>IF(OR(CRONOGRAMA!$F127="",CRONOGRAMA!$G127=""),0,IF(AND(U$10&gt;=CRONOGRAMA!$F127-6,U$10&lt;=CRONOGRAMA!$G127),$C126/MAX(1,ROUNDUP((CRONOGRAMA!$G127-CRONOGRAMA!$F127+1)/7,0)),0))</f>
        <v/>
      </c>
      <c r="V126" s="306">
        <f>IF(OR(CRONOGRAMA!$F127="",CRONOGRAMA!$G127=""),0,IF(AND(V$10&gt;=CRONOGRAMA!$F127-6,V$10&lt;=CRONOGRAMA!$G127),$C126/MAX(1,ROUNDUP((CRONOGRAMA!$G127-CRONOGRAMA!$F127+1)/7,0)),0))</f>
        <v/>
      </c>
      <c r="W126" s="306">
        <f>IF(OR(CRONOGRAMA!$F127="",CRONOGRAMA!$G127=""),0,IF(AND(W$10&gt;=CRONOGRAMA!$F127-6,W$10&lt;=CRONOGRAMA!$G127),$C126/MAX(1,ROUNDUP((CRONOGRAMA!$G127-CRONOGRAMA!$F127+1)/7,0)),0))</f>
        <v/>
      </c>
      <c r="X126" s="306">
        <f>IF(OR(CRONOGRAMA!$F127="",CRONOGRAMA!$G127=""),0,IF(AND(X$10&gt;=CRONOGRAMA!$F127-6,X$10&lt;=CRONOGRAMA!$G127),$C126/MAX(1,ROUNDUP((CRONOGRAMA!$G127-CRONOGRAMA!$F127+1)/7,0)),0))</f>
        <v/>
      </c>
      <c r="Y126" s="306">
        <f>IF(OR(CRONOGRAMA!$F127="",CRONOGRAMA!$G127=""),0,IF(AND(Y$10&gt;=CRONOGRAMA!$F127-6,Y$10&lt;=CRONOGRAMA!$G127),$C126/MAX(1,ROUNDUP((CRONOGRAMA!$G127-CRONOGRAMA!$F127+1)/7,0)),0))</f>
        <v/>
      </c>
      <c r="Z126" s="306">
        <f>IF(OR(CRONOGRAMA!$F127="",CRONOGRAMA!$G127=""),0,IF(AND(Z$10&gt;=CRONOGRAMA!$F127-6,Z$10&lt;=CRONOGRAMA!$G127),$C126/MAX(1,ROUNDUP((CRONOGRAMA!$G127-CRONOGRAMA!$F127+1)/7,0)),0))</f>
        <v/>
      </c>
      <c r="AA126" s="306">
        <f>IF(OR(CRONOGRAMA!$F127="",CRONOGRAMA!$G127=""),0,IF(AND(AA$10&gt;=CRONOGRAMA!$F127-6,AA$10&lt;=CRONOGRAMA!$G127),$C126/MAX(1,ROUNDUP((CRONOGRAMA!$G127-CRONOGRAMA!$F127+1)/7,0)),0))</f>
        <v/>
      </c>
      <c r="AB126" s="306">
        <f>IF(OR(CRONOGRAMA!$F127="",CRONOGRAMA!$G127=""),0,IF(AND(AB$10&gt;=CRONOGRAMA!$F127-6,AB$10&lt;=CRONOGRAMA!$G127),$C126/MAX(1,ROUNDUP((CRONOGRAMA!$G127-CRONOGRAMA!$F127+1)/7,0)),0))</f>
        <v/>
      </c>
      <c r="AC126" s="306">
        <f>IF(OR(CRONOGRAMA!$F127="",CRONOGRAMA!$G127=""),0,IF(AND(AC$10&gt;=CRONOGRAMA!$F127-6,AC$10&lt;=CRONOGRAMA!$G127),$C126/MAX(1,ROUNDUP((CRONOGRAMA!$G127-CRONOGRAMA!$F127+1)/7,0)),0))</f>
        <v/>
      </c>
      <c r="AD126" s="306">
        <f>IF(OR(CRONOGRAMA!$F127="",CRONOGRAMA!$G127=""),0,IF(AND(AD$10&gt;=CRONOGRAMA!$F127-6,AD$10&lt;=CRONOGRAMA!$G127),$C126/MAX(1,ROUNDUP((CRONOGRAMA!$G127-CRONOGRAMA!$F127+1)/7,0)),0))</f>
        <v/>
      </c>
      <c r="AE126" s="4" t="n"/>
      <c r="AF126" s="218" t="n"/>
      <c r="AG126" s="218" t="n"/>
      <c r="AH126" s="218" t="n"/>
    </row>
    <row r="127" ht="15.75" customHeight="1" s="371">
      <c r="A127" s="169">
        <f>CRONOGRAMA!A128</f>
        <v/>
      </c>
      <c r="B127" s="66">
        <f>CRONOGRAMA!D128</f>
        <v/>
      </c>
      <c r="C127" s="44">
        <f>CRONOGRAMA!E128</f>
        <v/>
      </c>
      <c r="D127" s="306">
        <f>IF(OR(CRONOGRAMA!$F128="",CRONOGRAMA!$G128=""),0,IF(AND(D$10&gt;=CRONOGRAMA!$F128-6,D$10&lt;=CRONOGRAMA!$G128),$C127/MAX(1,ROUNDUP((CRONOGRAMA!$G128-CRONOGRAMA!$F128+1)/7,0)),0))</f>
        <v/>
      </c>
      <c r="E127" s="306">
        <f>IF(OR(CRONOGRAMA!$F128="",CRONOGRAMA!$G128=""),0,IF(AND(E$10&gt;=CRONOGRAMA!$F128-6,E$10&lt;=CRONOGRAMA!$G128),$C127/MAX(1,ROUNDUP((CRONOGRAMA!$G128-CRONOGRAMA!$F128+1)/7,0)),0))</f>
        <v/>
      </c>
      <c r="F127" s="306">
        <f>IF(OR(CRONOGRAMA!$F128="",CRONOGRAMA!$G128=""),0,IF(AND(F$10&gt;=CRONOGRAMA!$F128-6,F$10&lt;=CRONOGRAMA!$G128),$C127/MAX(1,ROUNDUP((CRONOGRAMA!$G128-CRONOGRAMA!$F128+1)/7,0)),0))</f>
        <v/>
      </c>
      <c r="G127" s="306">
        <f>IF(OR(CRONOGRAMA!$F128="",CRONOGRAMA!$G128=""),0,IF(AND(G$10&gt;=CRONOGRAMA!$F128-6,G$10&lt;=CRONOGRAMA!$G128),$C127/MAX(1,ROUNDUP((CRONOGRAMA!$G128-CRONOGRAMA!$F128+1)/7,0)),0))</f>
        <v/>
      </c>
      <c r="H127" s="306">
        <f>IF(OR(CRONOGRAMA!$F128="",CRONOGRAMA!$G128=""),0,IF(AND(H$10&gt;=CRONOGRAMA!$F128-6,H$10&lt;=CRONOGRAMA!$G128),$C127/MAX(1,ROUNDUP((CRONOGRAMA!$G128-CRONOGRAMA!$F128+1)/7,0)),0))</f>
        <v/>
      </c>
      <c r="I127" s="306">
        <f>IF(OR(CRONOGRAMA!$F128="",CRONOGRAMA!$G128=""),0,IF(AND(I$10&gt;=CRONOGRAMA!$F128-6,I$10&lt;=CRONOGRAMA!$G128),$C127/MAX(1,ROUNDUP((CRONOGRAMA!$G128-CRONOGRAMA!$F128+1)/7,0)),0))</f>
        <v/>
      </c>
      <c r="J127" s="306">
        <f>IF(OR(CRONOGRAMA!$F128="",CRONOGRAMA!$G128=""),0,IF(AND(J$10&gt;=CRONOGRAMA!$F128-6,J$10&lt;=CRONOGRAMA!$G128),$C127/MAX(1,ROUNDUP((CRONOGRAMA!$G128-CRONOGRAMA!$F128+1)/7,0)),0))</f>
        <v/>
      </c>
      <c r="K127" s="306">
        <f>IF(OR(CRONOGRAMA!$F128="",CRONOGRAMA!$G128=""),0,IF(AND(K$10&gt;=CRONOGRAMA!$F128-6,K$10&lt;=CRONOGRAMA!$G128),$C127/MAX(1,ROUNDUP((CRONOGRAMA!$G128-CRONOGRAMA!$F128+1)/7,0)),0))</f>
        <v/>
      </c>
      <c r="L127" s="306">
        <f>IF(OR(CRONOGRAMA!$F128="",CRONOGRAMA!$G128=""),0,IF(AND(L$10&gt;=CRONOGRAMA!$F128-6,L$10&lt;=CRONOGRAMA!$G128),$C127/MAX(1,ROUNDUP((CRONOGRAMA!$G128-CRONOGRAMA!$F128+1)/7,0)),0))</f>
        <v/>
      </c>
      <c r="M127" s="306">
        <f>IF(OR(CRONOGRAMA!$F128="",CRONOGRAMA!$G128=""),0,IF(AND(M$10&gt;=CRONOGRAMA!$F128-6,M$10&lt;=CRONOGRAMA!$G128),$C127/MAX(1,ROUNDUP((CRONOGRAMA!$G128-CRONOGRAMA!$F128+1)/7,0)),0))</f>
        <v/>
      </c>
      <c r="N127" s="306">
        <f>IF(OR(CRONOGRAMA!$F128="",CRONOGRAMA!$G128=""),0,IF(AND(N$10&gt;=CRONOGRAMA!$F128-6,N$10&lt;=CRONOGRAMA!$G128),$C127/MAX(1,ROUNDUP((CRONOGRAMA!$G128-CRONOGRAMA!$F128+1)/7,0)),0))</f>
        <v/>
      </c>
      <c r="O127" s="306">
        <f>IF(OR(CRONOGRAMA!$F128="",CRONOGRAMA!$G128=""),0,IF(AND(O$10&gt;=CRONOGRAMA!$F128-6,O$10&lt;=CRONOGRAMA!$G128),$C127/MAX(1,ROUNDUP((CRONOGRAMA!$G128-CRONOGRAMA!$F128+1)/7,0)),0))</f>
        <v/>
      </c>
      <c r="P127" s="306">
        <f>IF(OR(CRONOGRAMA!$F128="",CRONOGRAMA!$G128=""),0,IF(AND(P$10&gt;=CRONOGRAMA!$F128-6,P$10&lt;=CRONOGRAMA!$G128),$C127/MAX(1,ROUNDUP((CRONOGRAMA!$G128-CRONOGRAMA!$F128+1)/7,0)),0))</f>
        <v/>
      </c>
      <c r="Q127" s="306">
        <f>IF(OR(CRONOGRAMA!$F128="",CRONOGRAMA!$G128=""),0,IF(AND(Q$10&gt;=CRONOGRAMA!$F128-6,Q$10&lt;=CRONOGRAMA!$G128),$C127/MAX(1,ROUNDUP((CRONOGRAMA!$G128-CRONOGRAMA!$F128+1)/7,0)),0))</f>
        <v/>
      </c>
      <c r="R127" s="306">
        <f>IF(OR(CRONOGRAMA!$F128="",CRONOGRAMA!$G128=""),0,IF(AND(R$10&gt;=CRONOGRAMA!$F128-6,R$10&lt;=CRONOGRAMA!$G128),$C127/MAX(1,ROUNDUP((CRONOGRAMA!$G128-CRONOGRAMA!$F128+1)/7,0)),0))</f>
        <v/>
      </c>
      <c r="S127" s="306">
        <f>IF(OR(CRONOGRAMA!$F128="",CRONOGRAMA!$G128=""),0,IF(AND(S$10&gt;=CRONOGRAMA!$F128-6,S$10&lt;=CRONOGRAMA!$G128),$C127/MAX(1,ROUNDUP((CRONOGRAMA!$G128-CRONOGRAMA!$F128+1)/7,0)),0))</f>
        <v/>
      </c>
      <c r="T127" s="306">
        <f>IF(OR(CRONOGRAMA!$F128="",CRONOGRAMA!$G128=""),0,IF(AND(T$10&gt;=CRONOGRAMA!$F128-6,T$10&lt;=CRONOGRAMA!$G128),$C127/MAX(1,ROUNDUP((CRONOGRAMA!$G128-CRONOGRAMA!$F128+1)/7,0)),0))</f>
        <v/>
      </c>
      <c r="U127" s="306">
        <f>IF(OR(CRONOGRAMA!$F128="",CRONOGRAMA!$G128=""),0,IF(AND(U$10&gt;=CRONOGRAMA!$F128-6,U$10&lt;=CRONOGRAMA!$G128),$C127/MAX(1,ROUNDUP((CRONOGRAMA!$G128-CRONOGRAMA!$F128+1)/7,0)),0))</f>
        <v/>
      </c>
      <c r="V127" s="306">
        <f>IF(OR(CRONOGRAMA!$F128="",CRONOGRAMA!$G128=""),0,IF(AND(V$10&gt;=CRONOGRAMA!$F128-6,V$10&lt;=CRONOGRAMA!$G128),$C127/MAX(1,ROUNDUP((CRONOGRAMA!$G128-CRONOGRAMA!$F128+1)/7,0)),0))</f>
        <v/>
      </c>
      <c r="W127" s="306">
        <f>IF(OR(CRONOGRAMA!$F128="",CRONOGRAMA!$G128=""),0,IF(AND(W$10&gt;=CRONOGRAMA!$F128-6,W$10&lt;=CRONOGRAMA!$G128),$C127/MAX(1,ROUNDUP((CRONOGRAMA!$G128-CRONOGRAMA!$F128+1)/7,0)),0))</f>
        <v/>
      </c>
      <c r="X127" s="306">
        <f>IF(OR(CRONOGRAMA!$F128="",CRONOGRAMA!$G128=""),0,IF(AND(X$10&gt;=CRONOGRAMA!$F128-6,X$10&lt;=CRONOGRAMA!$G128),$C127/MAX(1,ROUNDUP((CRONOGRAMA!$G128-CRONOGRAMA!$F128+1)/7,0)),0))</f>
        <v/>
      </c>
      <c r="Y127" s="306">
        <f>IF(OR(CRONOGRAMA!$F128="",CRONOGRAMA!$G128=""),0,IF(AND(Y$10&gt;=CRONOGRAMA!$F128-6,Y$10&lt;=CRONOGRAMA!$G128),$C127/MAX(1,ROUNDUP((CRONOGRAMA!$G128-CRONOGRAMA!$F128+1)/7,0)),0))</f>
        <v/>
      </c>
      <c r="Z127" s="306">
        <f>IF(OR(CRONOGRAMA!$F128="",CRONOGRAMA!$G128=""),0,IF(AND(Z$10&gt;=CRONOGRAMA!$F128-6,Z$10&lt;=CRONOGRAMA!$G128),$C127/MAX(1,ROUNDUP((CRONOGRAMA!$G128-CRONOGRAMA!$F128+1)/7,0)),0))</f>
        <v/>
      </c>
      <c r="AA127" s="306">
        <f>IF(OR(CRONOGRAMA!$F128="",CRONOGRAMA!$G128=""),0,IF(AND(AA$10&gt;=CRONOGRAMA!$F128-6,AA$10&lt;=CRONOGRAMA!$G128),$C127/MAX(1,ROUNDUP((CRONOGRAMA!$G128-CRONOGRAMA!$F128+1)/7,0)),0))</f>
        <v/>
      </c>
      <c r="AB127" s="306">
        <f>IF(OR(CRONOGRAMA!$F128="",CRONOGRAMA!$G128=""),0,IF(AND(AB$10&gt;=CRONOGRAMA!$F128-6,AB$10&lt;=CRONOGRAMA!$G128),$C127/MAX(1,ROUNDUP((CRONOGRAMA!$G128-CRONOGRAMA!$F128+1)/7,0)),0))</f>
        <v/>
      </c>
      <c r="AC127" s="306">
        <f>IF(OR(CRONOGRAMA!$F128="",CRONOGRAMA!$G128=""),0,IF(AND(AC$10&gt;=CRONOGRAMA!$F128-6,AC$10&lt;=CRONOGRAMA!$G128),$C127/MAX(1,ROUNDUP((CRONOGRAMA!$G128-CRONOGRAMA!$F128+1)/7,0)),0))</f>
        <v/>
      </c>
      <c r="AD127" s="306">
        <f>IF(OR(CRONOGRAMA!$F128="",CRONOGRAMA!$G128=""),0,IF(AND(AD$10&gt;=CRONOGRAMA!$F128-6,AD$10&lt;=CRONOGRAMA!$G128),$C127/MAX(1,ROUNDUP((CRONOGRAMA!$G128-CRONOGRAMA!$F128+1)/7,0)),0))</f>
        <v/>
      </c>
      <c r="AE127" s="4" t="n"/>
      <c r="AF127" s="218" t="n"/>
      <c r="AG127" s="218" t="n"/>
      <c r="AH127" s="218" t="n"/>
    </row>
    <row r="128" ht="15.75" customHeight="1" s="371">
      <c r="A128" s="169">
        <f>CRONOGRAMA!A129</f>
        <v/>
      </c>
      <c r="B128" s="66">
        <f>CRONOGRAMA!D129</f>
        <v/>
      </c>
      <c r="C128" s="44">
        <f>CRONOGRAMA!E129</f>
        <v/>
      </c>
      <c r="D128" s="306">
        <f>IF(OR(CRONOGRAMA!$F129="",CRONOGRAMA!$G129=""),0,IF(AND(D$10&gt;=CRONOGRAMA!$F129-6,D$10&lt;=CRONOGRAMA!$G129),$C128/MAX(1,ROUNDUP((CRONOGRAMA!$G129-CRONOGRAMA!$F129+1)/7,0)),0))</f>
        <v/>
      </c>
      <c r="E128" s="306">
        <f>IF(OR(CRONOGRAMA!$F129="",CRONOGRAMA!$G129=""),0,IF(AND(E$10&gt;=CRONOGRAMA!$F129-6,E$10&lt;=CRONOGRAMA!$G129),$C128/MAX(1,ROUNDUP((CRONOGRAMA!$G129-CRONOGRAMA!$F129+1)/7,0)),0))</f>
        <v/>
      </c>
      <c r="F128" s="306">
        <f>IF(OR(CRONOGRAMA!$F129="",CRONOGRAMA!$G129=""),0,IF(AND(F$10&gt;=CRONOGRAMA!$F129-6,F$10&lt;=CRONOGRAMA!$G129),$C128/MAX(1,ROUNDUP((CRONOGRAMA!$G129-CRONOGRAMA!$F129+1)/7,0)),0))</f>
        <v/>
      </c>
      <c r="G128" s="306">
        <f>IF(OR(CRONOGRAMA!$F129="",CRONOGRAMA!$G129=""),0,IF(AND(G$10&gt;=CRONOGRAMA!$F129-6,G$10&lt;=CRONOGRAMA!$G129),$C128/MAX(1,ROUNDUP((CRONOGRAMA!$G129-CRONOGRAMA!$F129+1)/7,0)),0))</f>
        <v/>
      </c>
      <c r="H128" s="306">
        <f>IF(OR(CRONOGRAMA!$F129="",CRONOGRAMA!$G129=""),0,IF(AND(H$10&gt;=CRONOGRAMA!$F129-6,H$10&lt;=CRONOGRAMA!$G129),$C128/MAX(1,ROUNDUP((CRONOGRAMA!$G129-CRONOGRAMA!$F129+1)/7,0)),0))</f>
        <v/>
      </c>
      <c r="I128" s="306">
        <f>IF(OR(CRONOGRAMA!$F129="",CRONOGRAMA!$G129=""),0,IF(AND(I$10&gt;=CRONOGRAMA!$F129-6,I$10&lt;=CRONOGRAMA!$G129),$C128/MAX(1,ROUNDUP((CRONOGRAMA!$G129-CRONOGRAMA!$F129+1)/7,0)),0))</f>
        <v/>
      </c>
      <c r="J128" s="306">
        <f>IF(OR(CRONOGRAMA!$F129="",CRONOGRAMA!$G129=""),0,IF(AND(J$10&gt;=CRONOGRAMA!$F129-6,J$10&lt;=CRONOGRAMA!$G129),$C128/MAX(1,ROUNDUP((CRONOGRAMA!$G129-CRONOGRAMA!$F129+1)/7,0)),0))</f>
        <v/>
      </c>
      <c r="K128" s="306">
        <f>IF(OR(CRONOGRAMA!$F129="",CRONOGRAMA!$G129=""),0,IF(AND(K$10&gt;=CRONOGRAMA!$F129-6,K$10&lt;=CRONOGRAMA!$G129),$C128/MAX(1,ROUNDUP((CRONOGRAMA!$G129-CRONOGRAMA!$F129+1)/7,0)),0))</f>
        <v/>
      </c>
      <c r="L128" s="306">
        <f>IF(OR(CRONOGRAMA!$F129="",CRONOGRAMA!$G129=""),0,IF(AND(L$10&gt;=CRONOGRAMA!$F129-6,L$10&lt;=CRONOGRAMA!$G129),$C128/MAX(1,ROUNDUP((CRONOGRAMA!$G129-CRONOGRAMA!$F129+1)/7,0)),0))</f>
        <v/>
      </c>
      <c r="M128" s="306">
        <f>IF(OR(CRONOGRAMA!$F129="",CRONOGRAMA!$G129=""),0,IF(AND(M$10&gt;=CRONOGRAMA!$F129-6,M$10&lt;=CRONOGRAMA!$G129),$C128/MAX(1,ROUNDUP((CRONOGRAMA!$G129-CRONOGRAMA!$F129+1)/7,0)),0))</f>
        <v/>
      </c>
      <c r="N128" s="306">
        <f>IF(OR(CRONOGRAMA!$F129="",CRONOGRAMA!$G129=""),0,IF(AND(N$10&gt;=CRONOGRAMA!$F129-6,N$10&lt;=CRONOGRAMA!$G129),$C128/MAX(1,ROUNDUP((CRONOGRAMA!$G129-CRONOGRAMA!$F129+1)/7,0)),0))</f>
        <v/>
      </c>
      <c r="O128" s="306">
        <f>IF(OR(CRONOGRAMA!$F129="",CRONOGRAMA!$G129=""),0,IF(AND(O$10&gt;=CRONOGRAMA!$F129-6,O$10&lt;=CRONOGRAMA!$G129),$C128/MAX(1,ROUNDUP((CRONOGRAMA!$G129-CRONOGRAMA!$F129+1)/7,0)),0))</f>
        <v/>
      </c>
      <c r="P128" s="306">
        <f>IF(OR(CRONOGRAMA!$F129="",CRONOGRAMA!$G129=""),0,IF(AND(P$10&gt;=CRONOGRAMA!$F129-6,P$10&lt;=CRONOGRAMA!$G129),$C128/MAX(1,ROUNDUP((CRONOGRAMA!$G129-CRONOGRAMA!$F129+1)/7,0)),0))</f>
        <v/>
      </c>
      <c r="Q128" s="306">
        <f>IF(OR(CRONOGRAMA!$F129="",CRONOGRAMA!$G129=""),0,IF(AND(Q$10&gt;=CRONOGRAMA!$F129-6,Q$10&lt;=CRONOGRAMA!$G129),$C128/MAX(1,ROUNDUP((CRONOGRAMA!$G129-CRONOGRAMA!$F129+1)/7,0)),0))</f>
        <v/>
      </c>
      <c r="R128" s="306">
        <f>IF(OR(CRONOGRAMA!$F129="",CRONOGRAMA!$G129=""),0,IF(AND(R$10&gt;=CRONOGRAMA!$F129-6,R$10&lt;=CRONOGRAMA!$G129),$C128/MAX(1,ROUNDUP((CRONOGRAMA!$G129-CRONOGRAMA!$F129+1)/7,0)),0))</f>
        <v/>
      </c>
      <c r="S128" s="306">
        <f>IF(OR(CRONOGRAMA!$F129="",CRONOGRAMA!$G129=""),0,IF(AND(S$10&gt;=CRONOGRAMA!$F129-6,S$10&lt;=CRONOGRAMA!$G129),$C128/MAX(1,ROUNDUP((CRONOGRAMA!$G129-CRONOGRAMA!$F129+1)/7,0)),0))</f>
        <v/>
      </c>
      <c r="T128" s="306">
        <f>IF(OR(CRONOGRAMA!$F129="",CRONOGRAMA!$G129=""),0,IF(AND(T$10&gt;=CRONOGRAMA!$F129-6,T$10&lt;=CRONOGRAMA!$G129),$C128/MAX(1,ROUNDUP((CRONOGRAMA!$G129-CRONOGRAMA!$F129+1)/7,0)),0))</f>
        <v/>
      </c>
      <c r="U128" s="306">
        <f>IF(OR(CRONOGRAMA!$F129="",CRONOGRAMA!$G129=""),0,IF(AND(U$10&gt;=CRONOGRAMA!$F129-6,U$10&lt;=CRONOGRAMA!$G129),$C128/MAX(1,ROUNDUP((CRONOGRAMA!$G129-CRONOGRAMA!$F129+1)/7,0)),0))</f>
        <v/>
      </c>
      <c r="V128" s="306">
        <f>IF(OR(CRONOGRAMA!$F129="",CRONOGRAMA!$G129=""),0,IF(AND(V$10&gt;=CRONOGRAMA!$F129-6,V$10&lt;=CRONOGRAMA!$G129),$C128/MAX(1,ROUNDUP((CRONOGRAMA!$G129-CRONOGRAMA!$F129+1)/7,0)),0))</f>
        <v/>
      </c>
      <c r="W128" s="306">
        <f>IF(OR(CRONOGRAMA!$F129="",CRONOGRAMA!$G129=""),0,IF(AND(W$10&gt;=CRONOGRAMA!$F129-6,W$10&lt;=CRONOGRAMA!$G129),$C128/MAX(1,ROUNDUP((CRONOGRAMA!$G129-CRONOGRAMA!$F129+1)/7,0)),0))</f>
        <v/>
      </c>
      <c r="X128" s="306">
        <f>IF(OR(CRONOGRAMA!$F129="",CRONOGRAMA!$G129=""),0,IF(AND(X$10&gt;=CRONOGRAMA!$F129-6,X$10&lt;=CRONOGRAMA!$G129),$C128/MAX(1,ROUNDUP((CRONOGRAMA!$G129-CRONOGRAMA!$F129+1)/7,0)),0))</f>
        <v/>
      </c>
      <c r="Y128" s="306">
        <f>IF(OR(CRONOGRAMA!$F129="",CRONOGRAMA!$G129=""),0,IF(AND(Y$10&gt;=CRONOGRAMA!$F129-6,Y$10&lt;=CRONOGRAMA!$G129),$C128/MAX(1,ROUNDUP((CRONOGRAMA!$G129-CRONOGRAMA!$F129+1)/7,0)),0))</f>
        <v/>
      </c>
      <c r="Z128" s="306">
        <f>IF(OR(CRONOGRAMA!$F129="",CRONOGRAMA!$G129=""),0,IF(AND(Z$10&gt;=CRONOGRAMA!$F129-6,Z$10&lt;=CRONOGRAMA!$G129),$C128/MAX(1,ROUNDUP((CRONOGRAMA!$G129-CRONOGRAMA!$F129+1)/7,0)),0))</f>
        <v/>
      </c>
      <c r="AA128" s="306">
        <f>IF(OR(CRONOGRAMA!$F129="",CRONOGRAMA!$G129=""),0,IF(AND(AA$10&gt;=CRONOGRAMA!$F129-6,AA$10&lt;=CRONOGRAMA!$G129),$C128/MAX(1,ROUNDUP((CRONOGRAMA!$G129-CRONOGRAMA!$F129+1)/7,0)),0))</f>
        <v/>
      </c>
      <c r="AB128" s="306">
        <f>IF(OR(CRONOGRAMA!$F129="",CRONOGRAMA!$G129=""),0,IF(AND(AB$10&gt;=CRONOGRAMA!$F129-6,AB$10&lt;=CRONOGRAMA!$G129),$C128/MAX(1,ROUNDUP((CRONOGRAMA!$G129-CRONOGRAMA!$F129+1)/7,0)),0))</f>
        <v/>
      </c>
      <c r="AC128" s="306">
        <f>IF(OR(CRONOGRAMA!$F129="",CRONOGRAMA!$G129=""),0,IF(AND(AC$10&gt;=CRONOGRAMA!$F129-6,AC$10&lt;=CRONOGRAMA!$G129),$C128/MAX(1,ROUNDUP((CRONOGRAMA!$G129-CRONOGRAMA!$F129+1)/7,0)),0))</f>
        <v/>
      </c>
      <c r="AD128" s="306">
        <f>IF(OR(CRONOGRAMA!$F129="",CRONOGRAMA!$G129=""),0,IF(AND(AD$10&gt;=CRONOGRAMA!$F129-6,AD$10&lt;=CRONOGRAMA!$G129),$C128/MAX(1,ROUNDUP((CRONOGRAMA!$G129-CRONOGRAMA!$F129+1)/7,0)),0))</f>
        <v/>
      </c>
      <c r="AE128" s="4" t="n"/>
      <c r="AF128" s="218" t="n"/>
      <c r="AG128" s="218" t="n"/>
      <c r="AH128" s="218" t="n"/>
    </row>
    <row r="129" ht="15.75" customHeight="1" s="371">
      <c r="A129" s="169">
        <f>CRONOGRAMA!A130</f>
        <v/>
      </c>
      <c r="B129" s="66">
        <f>CRONOGRAMA!D130</f>
        <v/>
      </c>
      <c r="C129" s="44">
        <f>CRONOGRAMA!E130</f>
        <v/>
      </c>
      <c r="D129" s="306">
        <f>IF(OR(CRONOGRAMA!$F130="",CRONOGRAMA!$G130=""),0,IF(AND(D$10&gt;=CRONOGRAMA!$F130-6,D$10&lt;=CRONOGRAMA!$G130),$C129/MAX(1,ROUNDUP((CRONOGRAMA!$G130-CRONOGRAMA!$F130+1)/7,0)),0))</f>
        <v/>
      </c>
      <c r="E129" s="306">
        <f>IF(OR(CRONOGRAMA!$F130="",CRONOGRAMA!$G130=""),0,IF(AND(E$10&gt;=CRONOGRAMA!$F130-6,E$10&lt;=CRONOGRAMA!$G130),$C129/MAX(1,ROUNDUP((CRONOGRAMA!$G130-CRONOGRAMA!$F130+1)/7,0)),0))</f>
        <v/>
      </c>
      <c r="F129" s="306">
        <f>IF(OR(CRONOGRAMA!$F130="",CRONOGRAMA!$G130=""),0,IF(AND(F$10&gt;=CRONOGRAMA!$F130-6,F$10&lt;=CRONOGRAMA!$G130),$C129/MAX(1,ROUNDUP((CRONOGRAMA!$G130-CRONOGRAMA!$F130+1)/7,0)),0))</f>
        <v/>
      </c>
      <c r="G129" s="306">
        <f>IF(OR(CRONOGRAMA!$F130="",CRONOGRAMA!$G130=""),0,IF(AND(G$10&gt;=CRONOGRAMA!$F130-6,G$10&lt;=CRONOGRAMA!$G130),$C129/MAX(1,ROUNDUP((CRONOGRAMA!$G130-CRONOGRAMA!$F130+1)/7,0)),0))</f>
        <v/>
      </c>
      <c r="H129" s="306">
        <f>IF(OR(CRONOGRAMA!$F130="",CRONOGRAMA!$G130=""),0,IF(AND(H$10&gt;=CRONOGRAMA!$F130-6,H$10&lt;=CRONOGRAMA!$G130),$C129/MAX(1,ROUNDUP((CRONOGRAMA!$G130-CRONOGRAMA!$F130+1)/7,0)),0))</f>
        <v/>
      </c>
      <c r="I129" s="306">
        <f>IF(OR(CRONOGRAMA!$F130="",CRONOGRAMA!$G130=""),0,IF(AND(I$10&gt;=CRONOGRAMA!$F130-6,I$10&lt;=CRONOGRAMA!$G130),$C129/MAX(1,ROUNDUP((CRONOGRAMA!$G130-CRONOGRAMA!$F130+1)/7,0)),0))</f>
        <v/>
      </c>
      <c r="J129" s="306">
        <f>IF(OR(CRONOGRAMA!$F130="",CRONOGRAMA!$G130=""),0,IF(AND(J$10&gt;=CRONOGRAMA!$F130-6,J$10&lt;=CRONOGRAMA!$G130),$C129/MAX(1,ROUNDUP((CRONOGRAMA!$G130-CRONOGRAMA!$F130+1)/7,0)),0))</f>
        <v/>
      </c>
      <c r="K129" s="306">
        <f>IF(OR(CRONOGRAMA!$F130="",CRONOGRAMA!$G130=""),0,IF(AND(K$10&gt;=CRONOGRAMA!$F130-6,K$10&lt;=CRONOGRAMA!$G130),$C129/MAX(1,ROUNDUP((CRONOGRAMA!$G130-CRONOGRAMA!$F130+1)/7,0)),0))</f>
        <v/>
      </c>
      <c r="L129" s="306">
        <f>IF(OR(CRONOGRAMA!$F130="",CRONOGRAMA!$G130=""),0,IF(AND(L$10&gt;=CRONOGRAMA!$F130-6,L$10&lt;=CRONOGRAMA!$G130),$C129/MAX(1,ROUNDUP((CRONOGRAMA!$G130-CRONOGRAMA!$F130+1)/7,0)),0))</f>
        <v/>
      </c>
      <c r="M129" s="306">
        <f>IF(OR(CRONOGRAMA!$F130="",CRONOGRAMA!$G130=""),0,IF(AND(M$10&gt;=CRONOGRAMA!$F130-6,M$10&lt;=CRONOGRAMA!$G130),$C129/MAX(1,ROUNDUP((CRONOGRAMA!$G130-CRONOGRAMA!$F130+1)/7,0)),0))</f>
        <v/>
      </c>
      <c r="N129" s="306">
        <f>IF(OR(CRONOGRAMA!$F130="",CRONOGRAMA!$G130=""),0,IF(AND(N$10&gt;=CRONOGRAMA!$F130-6,N$10&lt;=CRONOGRAMA!$G130),$C129/MAX(1,ROUNDUP((CRONOGRAMA!$G130-CRONOGRAMA!$F130+1)/7,0)),0))</f>
        <v/>
      </c>
      <c r="O129" s="306">
        <f>IF(OR(CRONOGRAMA!$F130="",CRONOGRAMA!$G130=""),0,IF(AND(O$10&gt;=CRONOGRAMA!$F130-6,O$10&lt;=CRONOGRAMA!$G130),$C129/MAX(1,ROUNDUP((CRONOGRAMA!$G130-CRONOGRAMA!$F130+1)/7,0)),0))</f>
        <v/>
      </c>
      <c r="P129" s="306">
        <f>IF(OR(CRONOGRAMA!$F130="",CRONOGRAMA!$G130=""),0,IF(AND(P$10&gt;=CRONOGRAMA!$F130-6,P$10&lt;=CRONOGRAMA!$G130),$C129/MAX(1,ROUNDUP((CRONOGRAMA!$G130-CRONOGRAMA!$F130+1)/7,0)),0))</f>
        <v/>
      </c>
      <c r="Q129" s="306">
        <f>IF(OR(CRONOGRAMA!$F130="",CRONOGRAMA!$G130=""),0,IF(AND(Q$10&gt;=CRONOGRAMA!$F130-6,Q$10&lt;=CRONOGRAMA!$G130),$C129/MAX(1,ROUNDUP((CRONOGRAMA!$G130-CRONOGRAMA!$F130+1)/7,0)),0))</f>
        <v/>
      </c>
      <c r="R129" s="306">
        <f>IF(OR(CRONOGRAMA!$F130="",CRONOGRAMA!$G130=""),0,IF(AND(R$10&gt;=CRONOGRAMA!$F130-6,R$10&lt;=CRONOGRAMA!$G130),$C129/MAX(1,ROUNDUP((CRONOGRAMA!$G130-CRONOGRAMA!$F130+1)/7,0)),0))</f>
        <v/>
      </c>
      <c r="S129" s="306">
        <f>IF(OR(CRONOGRAMA!$F130="",CRONOGRAMA!$G130=""),0,IF(AND(S$10&gt;=CRONOGRAMA!$F130-6,S$10&lt;=CRONOGRAMA!$G130),$C129/MAX(1,ROUNDUP((CRONOGRAMA!$G130-CRONOGRAMA!$F130+1)/7,0)),0))</f>
        <v/>
      </c>
      <c r="T129" s="306">
        <f>IF(OR(CRONOGRAMA!$F130="",CRONOGRAMA!$G130=""),0,IF(AND(T$10&gt;=CRONOGRAMA!$F130-6,T$10&lt;=CRONOGRAMA!$G130),$C129/MAX(1,ROUNDUP((CRONOGRAMA!$G130-CRONOGRAMA!$F130+1)/7,0)),0))</f>
        <v/>
      </c>
      <c r="U129" s="306">
        <f>IF(OR(CRONOGRAMA!$F130="",CRONOGRAMA!$G130=""),0,IF(AND(U$10&gt;=CRONOGRAMA!$F130-6,U$10&lt;=CRONOGRAMA!$G130),$C129/MAX(1,ROUNDUP((CRONOGRAMA!$G130-CRONOGRAMA!$F130+1)/7,0)),0))</f>
        <v/>
      </c>
      <c r="V129" s="306">
        <f>IF(OR(CRONOGRAMA!$F130="",CRONOGRAMA!$G130=""),0,IF(AND(V$10&gt;=CRONOGRAMA!$F130-6,V$10&lt;=CRONOGRAMA!$G130),$C129/MAX(1,ROUNDUP((CRONOGRAMA!$G130-CRONOGRAMA!$F130+1)/7,0)),0))</f>
        <v/>
      </c>
      <c r="W129" s="306">
        <f>IF(OR(CRONOGRAMA!$F130="",CRONOGRAMA!$G130=""),0,IF(AND(W$10&gt;=CRONOGRAMA!$F130-6,W$10&lt;=CRONOGRAMA!$G130),$C129/MAX(1,ROUNDUP((CRONOGRAMA!$G130-CRONOGRAMA!$F130+1)/7,0)),0))</f>
        <v/>
      </c>
      <c r="X129" s="306">
        <f>IF(OR(CRONOGRAMA!$F130="",CRONOGRAMA!$G130=""),0,IF(AND(X$10&gt;=CRONOGRAMA!$F130-6,X$10&lt;=CRONOGRAMA!$G130),$C129/MAX(1,ROUNDUP((CRONOGRAMA!$G130-CRONOGRAMA!$F130+1)/7,0)),0))</f>
        <v/>
      </c>
      <c r="Y129" s="306">
        <f>IF(OR(CRONOGRAMA!$F130="",CRONOGRAMA!$G130=""),0,IF(AND(Y$10&gt;=CRONOGRAMA!$F130-6,Y$10&lt;=CRONOGRAMA!$G130),$C129/MAX(1,ROUNDUP((CRONOGRAMA!$G130-CRONOGRAMA!$F130+1)/7,0)),0))</f>
        <v/>
      </c>
      <c r="Z129" s="306">
        <f>IF(OR(CRONOGRAMA!$F130="",CRONOGRAMA!$G130=""),0,IF(AND(Z$10&gt;=CRONOGRAMA!$F130-6,Z$10&lt;=CRONOGRAMA!$G130),$C129/MAX(1,ROUNDUP((CRONOGRAMA!$G130-CRONOGRAMA!$F130+1)/7,0)),0))</f>
        <v/>
      </c>
      <c r="AA129" s="306">
        <f>IF(OR(CRONOGRAMA!$F130="",CRONOGRAMA!$G130=""),0,IF(AND(AA$10&gt;=CRONOGRAMA!$F130-6,AA$10&lt;=CRONOGRAMA!$G130),$C129/MAX(1,ROUNDUP((CRONOGRAMA!$G130-CRONOGRAMA!$F130+1)/7,0)),0))</f>
        <v/>
      </c>
      <c r="AB129" s="306">
        <f>IF(OR(CRONOGRAMA!$F130="",CRONOGRAMA!$G130=""),0,IF(AND(AB$10&gt;=CRONOGRAMA!$F130-6,AB$10&lt;=CRONOGRAMA!$G130),$C129/MAX(1,ROUNDUP((CRONOGRAMA!$G130-CRONOGRAMA!$F130+1)/7,0)),0))</f>
        <v/>
      </c>
      <c r="AC129" s="306">
        <f>IF(OR(CRONOGRAMA!$F130="",CRONOGRAMA!$G130=""),0,IF(AND(AC$10&gt;=CRONOGRAMA!$F130-6,AC$10&lt;=CRONOGRAMA!$G130),$C129/MAX(1,ROUNDUP((CRONOGRAMA!$G130-CRONOGRAMA!$F130+1)/7,0)),0))</f>
        <v/>
      </c>
      <c r="AD129" s="306">
        <f>IF(OR(CRONOGRAMA!$F130="",CRONOGRAMA!$G130=""),0,IF(AND(AD$10&gt;=CRONOGRAMA!$F130-6,AD$10&lt;=CRONOGRAMA!$G130),$C129/MAX(1,ROUNDUP((CRONOGRAMA!$G130-CRONOGRAMA!$F130+1)/7,0)),0))</f>
        <v/>
      </c>
      <c r="AE129" s="4" t="n"/>
      <c r="AF129" s="218" t="n"/>
      <c r="AG129" s="218" t="n"/>
      <c r="AH129" s="218" t="n"/>
    </row>
    <row r="130" ht="15.75" customHeight="1" s="371">
      <c r="A130" s="169">
        <f>CRONOGRAMA!A131</f>
        <v/>
      </c>
      <c r="B130" s="66">
        <f>CRONOGRAMA!D131</f>
        <v/>
      </c>
      <c r="C130" s="44">
        <f>CRONOGRAMA!E131</f>
        <v/>
      </c>
      <c r="D130" s="306">
        <f>IF(OR(CRONOGRAMA!$F131="",CRONOGRAMA!$G131=""),0,IF(AND(D$10&gt;=CRONOGRAMA!$F131-6,D$10&lt;=CRONOGRAMA!$G131),$C130/MAX(1,ROUNDUP((CRONOGRAMA!$G131-CRONOGRAMA!$F131+1)/7,0)),0))</f>
        <v/>
      </c>
      <c r="E130" s="306">
        <f>IF(OR(CRONOGRAMA!$F131="",CRONOGRAMA!$G131=""),0,IF(AND(E$10&gt;=CRONOGRAMA!$F131-6,E$10&lt;=CRONOGRAMA!$G131),$C130/MAX(1,ROUNDUP((CRONOGRAMA!$G131-CRONOGRAMA!$F131+1)/7,0)),0))</f>
        <v/>
      </c>
      <c r="F130" s="306">
        <f>IF(OR(CRONOGRAMA!$F131="",CRONOGRAMA!$G131=""),0,IF(AND(F$10&gt;=CRONOGRAMA!$F131-6,F$10&lt;=CRONOGRAMA!$G131),$C130/MAX(1,ROUNDUP((CRONOGRAMA!$G131-CRONOGRAMA!$F131+1)/7,0)),0))</f>
        <v/>
      </c>
      <c r="G130" s="306">
        <f>IF(OR(CRONOGRAMA!$F131="",CRONOGRAMA!$G131=""),0,IF(AND(G$10&gt;=CRONOGRAMA!$F131-6,G$10&lt;=CRONOGRAMA!$G131),$C130/MAX(1,ROUNDUP((CRONOGRAMA!$G131-CRONOGRAMA!$F131+1)/7,0)),0))</f>
        <v/>
      </c>
      <c r="H130" s="306">
        <f>IF(OR(CRONOGRAMA!$F131="",CRONOGRAMA!$G131=""),0,IF(AND(H$10&gt;=CRONOGRAMA!$F131-6,H$10&lt;=CRONOGRAMA!$G131),$C130/MAX(1,ROUNDUP((CRONOGRAMA!$G131-CRONOGRAMA!$F131+1)/7,0)),0))</f>
        <v/>
      </c>
      <c r="I130" s="306">
        <f>IF(OR(CRONOGRAMA!$F131="",CRONOGRAMA!$G131=""),0,IF(AND(I$10&gt;=CRONOGRAMA!$F131-6,I$10&lt;=CRONOGRAMA!$G131),$C130/MAX(1,ROUNDUP((CRONOGRAMA!$G131-CRONOGRAMA!$F131+1)/7,0)),0))</f>
        <v/>
      </c>
      <c r="J130" s="306">
        <f>IF(OR(CRONOGRAMA!$F131="",CRONOGRAMA!$G131=""),0,IF(AND(J$10&gt;=CRONOGRAMA!$F131-6,J$10&lt;=CRONOGRAMA!$G131),$C130/MAX(1,ROUNDUP((CRONOGRAMA!$G131-CRONOGRAMA!$F131+1)/7,0)),0))</f>
        <v/>
      </c>
      <c r="K130" s="306">
        <f>IF(OR(CRONOGRAMA!$F131="",CRONOGRAMA!$G131=""),0,IF(AND(K$10&gt;=CRONOGRAMA!$F131-6,K$10&lt;=CRONOGRAMA!$G131),$C130/MAX(1,ROUNDUP((CRONOGRAMA!$G131-CRONOGRAMA!$F131+1)/7,0)),0))</f>
        <v/>
      </c>
      <c r="L130" s="306">
        <f>IF(OR(CRONOGRAMA!$F131="",CRONOGRAMA!$G131=""),0,IF(AND(L$10&gt;=CRONOGRAMA!$F131-6,L$10&lt;=CRONOGRAMA!$G131),$C130/MAX(1,ROUNDUP((CRONOGRAMA!$G131-CRONOGRAMA!$F131+1)/7,0)),0))</f>
        <v/>
      </c>
      <c r="M130" s="306">
        <f>IF(OR(CRONOGRAMA!$F131="",CRONOGRAMA!$G131=""),0,IF(AND(M$10&gt;=CRONOGRAMA!$F131-6,M$10&lt;=CRONOGRAMA!$G131),$C130/MAX(1,ROUNDUP((CRONOGRAMA!$G131-CRONOGRAMA!$F131+1)/7,0)),0))</f>
        <v/>
      </c>
      <c r="N130" s="306">
        <f>IF(OR(CRONOGRAMA!$F131="",CRONOGRAMA!$G131=""),0,IF(AND(N$10&gt;=CRONOGRAMA!$F131-6,N$10&lt;=CRONOGRAMA!$G131),$C130/MAX(1,ROUNDUP((CRONOGRAMA!$G131-CRONOGRAMA!$F131+1)/7,0)),0))</f>
        <v/>
      </c>
      <c r="O130" s="306">
        <f>IF(OR(CRONOGRAMA!$F131="",CRONOGRAMA!$G131=""),0,IF(AND(O$10&gt;=CRONOGRAMA!$F131-6,O$10&lt;=CRONOGRAMA!$G131),$C130/MAX(1,ROUNDUP((CRONOGRAMA!$G131-CRONOGRAMA!$F131+1)/7,0)),0))</f>
        <v/>
      </c>
      <c r="P130" s="306">
        <f>IF(OR(CRONOGRAMA!$F131="",CRONOGRAMA!$G131=""),0,IF(AND(P$10&gt;=CRONOGRAMA!$F131-6,P$10&lt;=CRONOGRAMA!$G131),$C130/MAX(1,ROUNDUP((CRONOGRAMA!$G131-CRONOGRAMA!$F131+1)/7,0)),0))</f>
        <v/>
      </c>
      <c r="Q130" s="306">
        <f>IF(OR(CRONOGRAMA!$F131="",CRONOGRAMA!$G131=""),0,IF(AND(Q$10&gt;=CRONOGRAMA!$F131-6,Q$10&lt;=CRONOGRAMA!$G131),$C130/MAX(1,ROUNDUP((CRONOGRAMA!$G131-CRONOGRAMA!$F131+1)/7,0)),0))</f>
        <v/>
      </c>
      <c r="R130" s="306">
        <f>IF(OR(CRONOGRAMA!$F131="",CRONOGRAMA!$G131=""),0,IF(AND(R$10&gt;=CRONOGRAMA!$F131-6,R$10&lt;=CRONOGRAMA!$G131),$C130/MAX(1,ROUNDUP((CRONOGRAMA!$G131-CRONOGRAMA!$F131+1)/7,0)),0))</f>
        <v/>
      </c>
      <c r="S130" s="306">
        <f>IF(OR(CRONOGRAMA!$F131="",CRONOGRAMA!$G131=""),0,IF(AND(S$10&gt;=CRONOGRAMA!$F131-6,S$10&lt;=CRONOGRAMA!$G131),$C130/MAX(1,ROUNDUP((CRONOGRAMA!$G131-CRONOGRAMA!$F131+1)/7,0)),0))</f>
        <v/>
      </c>
      <c r="T130" s="306">
        <f>IF(OR(CRONOGRAMA!$F131="",CRONOGRAMA!$G131=""),0,IF(AND(T$10&gt;=CRONOGRAMA!$F131-6,T$10&lt;=CRONOGRAMA!$G131),$C130/MAX(1,ROUNDUP((CRONOGRAMA!$G131-CRONOGRAMA!$F131+1)/7,0)),0))</f>
        <v/>
      </c>
      <c r="U130" s="306">
        <f>IF(OR(CRONOGRAMA!$F131="",CRONOGRAMA!$G131=""),0,IF(AND(U$10&gt;=CRONOGRAMA!$F131-6,U$10&lt;=CRONOGRAMA!$G131),$C130/MAX(1,ROUNDUP((CRONOGRAMA!$G131-CRONOGRAMA!$F131+1)/7,0)),0))</f>
        <v/>
      </c>
      <c r="V130" s="306">
        <f>IF(OR(CRONOGRAMA!$F131="",CRONOGRAMA!$G131=""),0,IF(AND(V$10&gt;=CRONOGRAMA!$F131-6,V$10&lt;=CRONOGRAMA!$G131),$C130/MAX(1,ROUNDUP((CRONOGRAMA!$G131-CRONOGRAMA!$F131+1)/7,0)),0))</f>
        <v/>
      </c>
      <c r="W130" s="306">
        <f>IF(OR(CRONOGRAMA!$F131="",CRONOGRAMA!$G131=""),0,IF(AND(W$10&gt;=CRONOGRAMA!$F131-6,W$10&lt;=CRONOGRAMA!$G131),$C130/MAX(1,ROUNDUP((CRONOGRAMA!$G131-CRONOGRAMA!$F131+1)/7,0)),0))</f>
        <v/>
      </c>
      <c r="X130" s="306">
        <f>IF(OR(CRONOGRAMA!$F131="",CRONOGRAMA!$G131=""),0,IF(AND(X$10&gt;=CRONOGRAMA!$F131-6,X$10&lt;=CRONOGRAMA!$G131),$C130/MAX(1,ROUNDUP((CRONOGRAMA!$G131-CRONOGRAMA!$F131+1)/7,0)),0))</f>
        <v/>
      </c>
      <c r="Y130" s="306">
        <f>IF(OR(CRONOGRAMA!$F131="",CRONOGRAMA!$G131=""),0,IF(AND(Y$10&gt;=CRONOGRAMA!$F131-6,Y$10&lt;=CRONOGRAMA!$G131),$C130/MAX(1,ROUNDUP((CRONOGRAMA!$G131-CRONOGRAMA!$F131+1)/7,0)),0))</f>
        <v/>
      </c>
      <c r="Z130" s="306">
        <f>IF(OR(CRONOGRAMA!$F131="",CRONOGRAMA!$G131=""),0,IF(AND(Z$10&gt;=CRONOGRAMA!$F131-6,Z$10&lt;=CRONOGRAMA!$G131),$C130/MAX(1,ROUNDUP((CRONOGRAMA!$G131-CRONOGRAMA!$F131+1)/7,0)),0))</f>
        <v/>
      </c>
      <c r="AA130" s="306">
        <f>IF(OR(CRONOGRAMA!$F131="",CRONOGRAMA!$G131=""),0,IF(AND(AA$10&gt;=CRONOGRAMA!$F131-6,AA$10&lt;=CRONOGRAMA!$G131),$C130/MAX(1,ROUNDUP((CRONOGRAMA!$G131-CRONOGRAMA!$F131+1)/7,0)),0))</f>
        <v/>
      </c>
      <c r="AB130" s="306">
        <f>IF(OR(CRONOGRAMA!$F131="",CRONOGRAMA!$G131=""),0,IF(AND(AB$10&gt;=CRONOGRAMA!$F131-6,AB$10&lt;=CRONOGRAMA!$G131),$C130/MAX(1,ROUNDUP((CRONOGRAMA!$G131-CRONOGRAMA!$F131+1)/7,0)),0))</f>
        <v/>
      </c>
      <c r="AC130" s="306">
        <f>IF(OR(CRONOGRAMA!$F131="",CRONOGRAMA!$G131=""),0,IF(AND(AC$10&gt;=CRONOGRAMA!$F131-6,AC$10&lt;=CRONOGRAMA!$G131),$C130/MAX(1,ROUNDUP((CRONOGRAMA!$G131-CRONOGRAMA!$F131+1)/7,0)),0))</f>
        <v/>
      </c>
      <c r="AD130" s="306">
        <f>IF(OR(CRONOGRAMA!$F131="",CRONOGRAMA!$G131=""),0,IF(AND(AD$10&gt;=CRONOGRAMA!$F131-6,AD$10&lt;=CRONOGRAMA!$G131),$C130/MAX(1,ROUNDUP((CRONOGRAMA!$G131-CRONOGRAMA!$F131+1)/7,0)),0))</f>
        <v/>
      </c>
      <c r="AE130" s="4" t="n"/>
      <c r="AF130" s="218" t="n"/>
      <c r="AG130" s="218" t="n"/>
      <c r="AH130" s="218" t="n"/>
    </row>
    <row r="131" ht="15.75" customHeight="1" s="371">
      <c r="A131" s="169">
        <f>CRONOGRAMA!A132</f>
        <v/>
      </c>
      <c r="B131" s="66">
        <f>CRONOGRAMA!D132</f>
        <v/>
      </c>
      <c r="C131" s="44">
        <f>CRONOGRAMA!E132</f>
        <v/>
      </c>
      <c r="D131" s="306">
        <f>IF(OR(CRONOGRAMA!$F132="",CRONOGRAMA!$G132=""),0,IF(AND(D$10&gt;=CRONOGRAMA!$F132-6,D$10&lt;=CRONOGRAMA!$G132),$C131/MAX(1,ROUNDUP((CRONOGRAMA!$G132-CRONOGRAMA!$F132+1)/7,0)),0))</f>
        <v/>
      </c>
      <c r="E131" s="306">
        <f>IF(OR(CRONOGRAMA!$F132="",CRONOGRAMA!$G132=""),0,IF(AND(E$10&gt;=CRONOGRAMA!$F132-6,E$10&lt;=CRONOGRAMA!$G132),$C131/MAX(1,ROUNDUP((CRONOGRAMA!$G132-CRONOGRAMA!$F132+1)/7,0)),0))</f>
        <v/>
      </c>
      <c r="F131" s="306">
        <f>IF(OR(CRONOGRAMA!$F132="",CRONOGRAMA!$G132=""),0,IF(AND(F$10&gt;=CRONOGRAMA!$F132-6,F$10&lt;=CRONOGRAMA!$G132),$C131/MAX(1,ROUNDUP((CRONOGRAMA!$G132-CRONOGRAMA!$F132+1)/7,0)),0))</f>
        <v/>
      </c>
      <c r="G131" s="306">
        <f>IF(OR(CRONOGRAMA!$F132="",CRONOGRAMA!$G132=""),0,IF(AND(G$10&gt;=CRONOGRAMA!$F132-6,G$10&lt;=CRONOGRAMA!$G132),$C131/MAX(1,ROUNDUP((CRONOGRAMA!$G132-CRONOGRAMA!$F132+1)/7,0)),0))</f>
        <v/>
      </c>
      <c r="H131" s="306">
        <f>IF(OR(CRONOGRAMA!$F132="",CRONOGRAMA!$G132=""),0,IF(AND(H$10&gt;=CRONOGRAMA!$F132-6,H$10&lt;=CRONOGRAMA!$G132),$C131/MAX(1,ROUNDUP((CRONOGRAMA!$G132-CRONOGRAMA!$F132+1)/7,0)),0))</f>
        <v/>
      </c>
      <c r="I131" s="306">
        <f>IF(OR(CRONOGRAMA!$F132="",CRONOGRAMA!$G132=""),0,IF(AND(I$10&gt;=CRONOGRAMA!$F132-6,I$10&lt;=CRONOGRAMA!$G132),$C131/MAX(1,ROUNDUP((CRONOGRAMA!$G132-CRONOGRAMA!$F132+1)/7,0)),0))</f>
        <v/>
      </c>
      <c r="J131" s="306">
        <f>IF(OR(CRONOGRAMA!$F132="",CRONOGRAMA!$G132=""),0,IF(AND(J$10&gt;=CRONOGRAMA!$F132-6,J$10&lt;=CRONOGRAMA!$G132),$C131/MAX(1,ROUNDUP((CRONOGRAMA!$G132-CRONOGRAMA!$F132+1)/7,0)),0))</f>
        <v/>
      </c>
      <c r="K131" s="306">
        <f>IF(OR(CRONOGRAMA!$F132="",CRONOGRAMA!$G132=""),0,IF(AND(K$10&gt;=CRONOGRAMA!$F132-6,K$10&lt;=CRONOGRAMA!$G132),$C131/MAX(1,ROUNDUP((CRONOGRAMA!$G132-CRONOGRAMA!$F132+1)/7,0)),0))</f>
        <v/>
      </c>
      <c r="L131" s="306">
        <f>IF(OR(CRONOGRAMA!$F132="",CRONOGRAMA!$G132=""),0,IF(AND(L$10&gt;=CRONOGRAMA!$F132-6,L$10&lt;=CRONOGRAMA!$G132),$C131/MAX(1,ROUNDUP((CRONOGRAMA!$G132-CRONOGRAMA!$F132+1)/7,0)),0))</f>
        <v/>
      </c>
      <c r="M131" s="306">
        <f>IF(OR(CRONOGRAMA!$F132="",CRONOGRAMA!$G132=""),0,IF(AND(M$10&gt;=CRONOGRAMA!$F132-6,M$10&lt;=CRONOGRAMA!$G132),$C131/MAX(1,ROUNDUP((CRONOGRAMA!$G132-CRONOGRAMA!$F132+1)/7,0)),0))</f>
        <v/>
      </c>
      <c r="N131" s="306">
        <f>IF(OR(CRONOGRAMA!$F132="",CRONOGRAMA!$G132=""),0,IF(AND(N$10&gt;=CRONOGRAMA!$F132-6,N$10&lt;=CRONOGRAMA!$G132),$C131/MAX(1,ROUNDUP((CRONOGRAMA!$G132-CRONOGRAMA!$F132+1)/7,0)),0))</f>
        <v/>
      </c>
      <c r="O131" s="306">
        <f>IF(OR(CRONOGRAMA!$F132="",CRONOGRAMA!$G132=""),0,IF(AND(O$10&gt;=CRONOGRAMA!$F132-6,O$10&lt;=CRONOGRAMA!$G132),$C131/MAX(1,ROUNDUP((CRONOGRAMA!$G132-CRONOGRAMA!$F132+1)/7,0)),0))</f>
        <v/>
      </c>
      <c r="P131" s="306">
        <f>IF(OR(CRONOGRAMA!$F132="",CRONOGRAMA!$G132=""),0,IF(AND(P$10&gt;=CRONOGRAMA!$F132-6,P$10&lt;=CRONOGRAMA!$G132),$C131/MAX(1,ROUNDUP((CRONOGRAMA!$G132-CRONOGRAMA!$F132+1)/7,0)),0))</f>
        <v/>
      </c>
      <c r="Q131" s="306">
        <f>IF(OR(CRONOGRAMA!$F132="",CRONOGRAMA!$G132=""),0,IF(AND(Q$10&gt;=CRONOGRAMA!$F132-6,Q$10&lt;=CRONOGRAMA!$G132),$C131/MAX(1,ROUNDUP((CRONOGRAMA!$G132-CRONOGRAMA!$F132+1)/7,0)),0))</f>
        <v/>
      </c>
      <c r="R131" s="306">
        <f>IF(OR(CRONOGRAMA!$F132="",CRONOGRAMA!$G132=""),0,IF(AND(R$10&gt;=CRONOGRAMA!$F132-6,R$10&lt;=CRONOGRAMA!$G132),$C131/MAX(1,ROUNDUP((CRONOGRAMA!$G132-CRONOGRAMA!$F132+1)/7,0)),0))</f>
        <v/>
      </c>
      <c r="S131" s="306">
        <f>IF(OR(CRONOGRAMA!$F132="",CRONOGRAMA!$G132=""),0,IF(AND(S$10&gt;=CRONOGRAMA!$F132-6,S$10&lt;=CRONOGRAMA!$G132),$C131/MAX(1,ROUNDUP((CRONOGRAMA!$G132-CRONOGRAMA!$F132+1)/7,0)),0))</f>
        <v/>
      </c>
      <c r="T131" s="306">
        <f>IF(OR(CRONOGRAMA!$F132="",CRONOGRAMA!$G132=""),0,IF(AND(T$10&gt;=CRONOGRAMA!$F132-6,T$10&lt;=CRONOGRAMA!$G132),$C131/MAX(1,ROUNDUP((CRONOGRAMA!$G132-CRONOGRAMA!$F132+1)/7,0)),0))</f>
        <v/>
      </c>
      <c r="U131" s="306">
        <f>IF(OR(CRONOGRAMA!$F132="",CRONOGRAMA!$G132=""),0,IF(AND(U$10&gt;=CRONOGRAMA!$F132-6,U$10&lt;=CRONOGRAMA!$G132),$C131/MAX(1,ROUNDUP((CRONOGRAMA!$G132-CRONOGRAMA!$F132+1)/7,0)),0))</f>
        <v/>
      </c>
      <c r="V131" s="306">
        <f>IF(OR(CRONOGRAMA!$F132="",CRONOGRAMA!$G132=""),0,IF(AND(V$10&gt;=CRONOGRAMA!$F132-6,V$10&lt;=CRONOGRAMA!$G132),$C131/MAX(1,ROUNDUP((CRONOGRAMA!$G132-CRONOGRAMA!$F132+1)/7,0)),0))</f>
        <v/>
      </c>
      <c r="W131" s="306">
        <f>IF(OR(CRONOGRAMA!$F132="",CRONOGRAMA!$G132=""),0,IF(AND(W$10&gt;=CRONOGRAMA!$F132-6,W$10&lt;=CRONOGRAMA!$G132),$C131/MAX(1,ROUNDUP((CRONOGRAMA!$G132-CRONOGRAMA!$F132+1)/7,0)),0))</f>
        <v/>
      </c>
      <c r="X131" s="306">
        <f>IF(OR(CRONOGRAMA!$F132="",CRONOGRAMA!$G132=""),0,IF(AND(X$10&gt;=CRONOGRAMA!$F132-6,X$10&lt;=CRONOGRAMA!$G132),$C131/MAX(1,ROUNDUP((CRONOGRAMA!$G132-CRONOGRAMA!$F132+1)/7,0)),0))</f>
        <v/>
      </c>
      <c r="Y131" s="306">
        <f>IF(OR(CRONOGRAMA!$F132="",CRONOGRAMA!$G132=""),0,IF(AND(Y$10&gt;=CRONOGRAMA!$F132-6,Y$10&lt;=CRONOGRAMA!$G132),$C131/MAX(1,ROUNDUP((CRONOGRAMA!$G132-CRONOGRAMA!$F132+1)/7,0)),0))</f>
        <v/>
      </c>
      <c r="Z131" s="306">
        <f>IF(OR(CRONOGRAMA!$F132="",CRONOGRAMA!$G132=""),0,IF(AND(Z$10&gt;=CRONOGRAMA!$F132-6,Z$10&lt;=CRONOGRAMA!$G132),$C131/MAX(1,ROUNDUP((CRONOGRAMA!$G132-CRONOGRAMA!$F132+1)/7,0)),0))</f>
        <v/>
      </c>
      <c r="AA131" s="306">
        <f>IF(OR(CRONOGRAMA!$F132="",CRONOGRAMA!$G132=""),0,IF(AND(AA$10&gt;=CRONOGRAMA!$F132-6,AA$10&lt;=CRONOGRAMA!$G132),$C131/MAX(1,ROUNDUP((CRONOGRAMA!$G132-CRONOGRAMA!$F132+1)/7,0)),0))</f>
        <v/>
      </c>
      <c r="AB131" s="306">
        <f>IF(OR(CRONOGRAMA!$F132="",CRONOGRAMA!$G132=""),0,IF(AND(AB$10&gt;=CRONOGRAMA!$F132-6,AB$10&lt;=CRONOGRAMA!$G132),$C131/MAX(1,ROUNDUP((CRONOGRAMA!$G132-CRONOGRAMA!$F132+1)/7,0)),0))</f>
        <v/>
      </c>
      <c r="AC131" s="306">
        <f>IF(OR(CRONOGRAMA!$F132="",CRONOGRAMA!$G132=""),0,IF(AND(AC$10&gt;=CRONOGRAMA!$F132-6,AC$10&lt;=CRONOGRAMA!$G132),$C131/MAX(1,ROUNDUP((CRONOGRAMA!$G132-CRONOGRAMA!$F132+1)/7,0)),0))</f>
        <v/>
      </c>
      <c r="AD131" s="306">
        <f>IF(OR(CRONOGRAMA!$F132="",CRONOGRAMA!$G132=""),0,IF(AND(AD$10&gt;=CRONOGRAMA!$F132-6,AD$10&lt;=CRONOGRAMA!$G132),$C131/MAX(1,ROUNDUP((CRONOGRAMA!$G132-CRONOGRAMA!$F132+1)/7,0)),0))</f>
        <v/>
      </c>
      <c r="AE131" s="4" t="n"/>
      <c r="AF131" s="218" t="n"/>
      <c r="AG131" s="218" t="n"/>
      <c r="AH131" s="218" t="n"/>
    </row>
    <row r="132" ht="15.75" customHeight="1" s="371">
      <c r="A132" s="169">
        <f>CRONOGRAMA!A133</f>
        <v/>
      </c>
      <c r="B132" s="66">
        <f>CRONOGRAMA!D133</f>
        <v/>
      </c>
      <c r="C132" s="44">
        <f>CRONOGRAMA!E133</f>
        <v/>
      </c>
      <c r="D132" s="306">
        <f>IF(OR(CRONOGRAMA!$F133="",CRONOGRAMA!$G133=""),0,IF(AND(D$10&gt;=CRONOGRAMA!$F133-6,D$10&lt;=CRONOGRAMA!$G133),$C132/MAX(1,ROUNDUP((CRONOGRAMA!$G133-CRONOGRAMA!$F133+1)/7,0)),0))</f>
        <v/>
      </c>
      <c r="E132" s="306">
        <f>IF(OR(CRONOGRAMA!$F133="",CRONOGRAMA!$G133=""),0,IF(AND(E$10&gt;=CRONOGRAMA!$F133-6,E$10&lt;=CRONOGRAMA!$G133),$C132/MAX(1,ROUNDUP((CRONOGRAMA!$G133-CRONOGRAMA!$F133+1)/7,0)),0))</f>
        <v/>
      </c>
      <c r="F132" s="306">
        <f>IF(OR(CRONOGRAMA!$F133="",CRONOGRAMA!$G133=""),0,IF(AND(F$10&gt;=CRONOGRAMA!$F133-6,F$10&lt;=CRONOGRAMA!$G133),$C132/MAX(1,ROUNDUP((CRONOGRAMA!$G133-CRONOGRAMA!$F133+1)/7,0)),0))</f>
        <v/>
      </c>
      <c r="G132" s="306">
        <f>IF(OR(CRONOGRAMA!$F133="",CRONOGRAMA!$G133=""),0,IF(AND(G$10&gt;=CRONOGRAMA!$F133-6,G$10&lt;=CRONOGRAMA!$G133),$C132/MAX(1,ROUNDUP((CRONOGRAMA!$G133-CRONOGRAMA!$F133+1)/7,0)),0))</f>
        <v/>
      </c>
      <c r="H132" s="306">
        <f>IF(OR(CRONOGRAMA!$F133="",CRONOGRAMA!$G133=""),0,IF(AND(H$10&gt;=CRONOGRAMA!$F133-6,H$10&lt;=CRONOGRAMA!$G133),$C132/MAX(1,ROUNDUP((CRONOGRAMA!$G133-CRONOGRAMA!$F133+1)/7,0)),0))</f>
        <v/>
      </c>
      <c r="I132" s="306">
        <f>IF(OR(CRONOGRAMA!$F133="",CRONOGRAMA!$G133=""),0,IF(AND(I$10&gt;=CRONOGRAMA!$F133-6,I$10&lt;=CRONOGRAMA!$G133),$C132/MAX(1,ROUNDUP((CRONOGRAMA!$G133-CRONOGRAMA!$F133+1)/7,0)),0))</f>
        <v/>
      </c>
      <c r="J132" s="306">
        <f>IF(OR(CRONOGRAMA!$F133="",CRONOGRAMA!$G133=""),0,IF(AND(J$10&gt;=CRONOGRAMA!$F133-6,J$10&lt;=CRONOGRAMA!$G133),$C132/MAX(1,ROUNDUP((CRONOGRAMA!$G133-CRONOGRAMA!$F133+1)/7,0)),0))</f>
        <v/>
      </c>
      <c r="K132" s="306">
        <f>IF(OR(CRONOGRAMA!$F133="",CRONOGRAMA!$G133=""),0,IF(AND(K$10&gt;=CRONOGRAMA!$F133-6,K$10&lt;=CRONOGRAMA!$G133),$C132/MAX(1,ROUNDUP((CRONOGRAMA!$G133-CRONOGRAMA!$F133+1)/7,0)),0))</f>
        <v/>
      </c>
      <c r="L132" s="306">
        <f>IF(OR(CRONOGRAMA!$F133="",CRONOGRAMA!$G133=""),0,IF(AND(L$10&gt;=CRONOGRAMA!$F133-6,L$10&lt;=CRONOGRAMA!$G133),$C132/MAX(1,ROUNDUP((CRONOGRAMA!$G133-CRONOGRAMA!$F133+1)/7,0)),0))</f>
        <v/>
      </c>
      <c r="M132" s="306">
        <f>IF(OR(CRONOGRAMA!$F133="",CRONOGRAMA!$G133=""),0,IF(AND(M$10&gt;=CRONOGRAMA!$F133-6,M$10&lt;=CRONOGRAMA!$G133),$C132/MAX(1,ROUNDUP((CRONOGRAMA!$G133-CRONOGRAMA!$F133+1)/7,0)),0))</f>
        <v/>
      </c>
      <c r="N132" s="306">
        <f>IF(OR(CRONOGRAMA!$F133="",CRONOGRAMA!$G133=""),0,IF(AND(N$10&gt;=CRONOGRAMA!$F133-6,N$10&lt;=CRONOGRAMA!$G133),$C132/MAX(1,ROUNDUP((CRONOGRAMA!$G133-CRONOGRAMA!$F133+1)/7,0)),0))</f>
        <v/>
      </c>
      <c r="O132" s="306">
        <f>IF(OR(CRONOGRAMA!$F133="",CRONOGRAMA!$G133=""),0,IF(AND(O$10&gt;=CRONOGRAMA!$F133-6,O$10&lt;=CRONOGRAMA!$G133),$C132/MAX(1,ROUNDUP((CRONOGRAMA!$G133-CRONOGRAMA!$F133+1)/7,0)),0))</f>
        <v/>
      </c>
      <c r="P132" s="306">
        <f>IF(OR(CRONOGRAMA!$F133="",CRONOGRAMA!$G133=""),0,IF(AND(P$10&gt;=CRONOGRAMA!$F133-6,P$10&lt;=CRONOGRAMA!$G133),$C132/MAX(1,ROUNDUP((CRONOGRAMA!$G133-CRONOGRAMA!$F133+1)/7,0)),0))</f>
        <v/>
      </c>
      <c r="Q132" s="306">
        <f>IF(OR(CRONOGRAMA!$F133="",CRONOGRAMA!$G133=""),0,IF(AND(Q$10&gt;=CRONOGRAMA!$F133-6,Q$10&lt;=CRONOGRAMA!$G133),$C132/MAX(1,ROUNDUP((CRONOGRAMA!$G133-CRONOGRAMA!$F133+1)/7,0)),0))</f>
        <v/>
      </c>
      <c r="R132" s="306">
        <f>IF(OR(CRONOGRAMA!$F133="",CRONOGRAMA!$G133=""),0,IF(AND(R$10&gt;=CRONOGRAMA!$F133-6,R$10&lt;=CRONOGRAMA!$G133),$C132/MAX(1,ROUNDUP((CRONOGRAMA!$G133-CRONOGRAMA!$F133+1)/7,0)),0))</f>
        <v/>
      </c>
      <c r="S132" s="306">
        <f>IF(OR(CRONOGRAMA!$F133="",CRONOGRAMA!$G133=""),0,IF(AND(S$10&gt;=CRONOGRAMA!$F133-6,S$10&lt;=CRONOGRAMA!$G133),$C132/MAX(1,ROUNDUP((CRONOGRAMA!$G133-CRONOGRAMA!$F133+1)/7,0)),0))</f>
        <v/>
      </c>
      <c r="T132" s="306">
        <f>IF(OR(CRONOGRAMA!$F133="",CRONOGRAMA!$G133=""),0,IF(AND(T$10&gt;=CRONOGRAMA!$F133-6,T$10&lt;=CRONOGRAMA!$G133),$C132/MAX(1,ROUNDUP((CRONOGRAMA!$G133-CRONOGRAMA!$F133+1)/7,0)),0))</f>
        <v/>
      </c>
      <c r="U132" s="306">
        <f>IF(OR(CRONOGRAMA!$F133="",CRONOGRAMA!$G133=""),0,IF(AND(U$10&gt;=CRONOGRAMA!$F133-6,U$10&lt;=CRONOGRAMA!$G133),$C132/MAX(1,ROUNDUP((CRONOGRAMA!$G133-CRONOGRAMA!$F133+1)/7,0)),0))</f>
        <v/>
      </c>
      <c r="V132" s="306">
        <f>IF(OR(CRONOGRAMA!$F133="",CRONOGRAMA!$G133=""),0,IF(AND(V$10&gt;=CRONOGRAMA!$F133-6,V$10&lt;=CRONOGRAMA!$G133),$C132/MAX(1,ROUNDUP((CRONOGRAMA!$G133-CRONOGRAMA!$F133+1)/7,0)),0))</f>
        <v/>
      </c>
      <c r="W132" s="306">
        <f>IF(OR(CRONOGRAMA!$F133="",CRONOGRAMA!$G133=""),0,IF(AND(W$10&gt;=CRONOGRAMA!$F133-6,W$10&lt;=CRONOGRAMA!$G133),$C132/MAX(1,ROUNDUP((CRONOGRAMA!$G133-CRONOGRAMA!$F133+1)/7,0)),0))</f>
        <v/>
      </c>
      <c r="X132" s="306">
        <f>IF(OR(CRONOGRAMA!$F133="",CRONOGRAMA!$G133=""),0,IF(AND(X$10&gt;=CRONOGRAMA!$F133-6,X$10&lt;=CRONOGRAMA!$G133),$C132/MAX(1,ROUNDUP((CRONOGRAMA!$G133-CRONOGRAMA!$F133+1)/7,0)),0))</f>
        <v/>
      </c>
      <c r="Y132" s="306">
        <f>IF(OR(CRONOGRAMA!$F133="",CRONOGRAMA!$G133=""),0,IF(AND(Y$10&gt;=CRONOGRAMA!$F133-6,Y$10&lt;=CRONOGRAMA!$G133),$C132/MAX(1,ROUNDUP((CRONOGRAMA!$G133-CRONOGRAMA!$F133+1)/7,0)),0))</f>
        <v/>
      </c>
      <c r="Z132" s="306">
        <f>IF(OR(CRONOGRAMA!$F133="",CRONOGRAMA!$G133=""),0,IF(AND(Z$10&gt;=CRONOGRAMA!$F133-6,Z$10&lt;=CRONOGRAMA!$G133),$C132/MAX(1,ROUNDUP((CRONOGRAMA!$G133-CRONOGRAMA!$F133+1)/7,0)),0))</f>
        <v/>
      </c>
      <c r="AA132" s="306">
        <f>IF(OR(CRONOGRAMA!$F133="",CRONOGRAMA!$G133=""),0,IF(AND(AA$10&gt;=CRONOGRAMA!$F133-6,AA$10&lt;=CRONOGRAMA!$G133),$C132/MAX(1,ROUNDUP((CRONOGRAMA!$G133-CRONOGRAMA!$F133+1)/7,0)),0))</f>
        <v/>
      </c>
      <c r="AB132" s="306">
        <f>IF(OR(CRONOGRAMA!$F133="",CRONOGRAMA!$G133=""),0,IF(AND(AB$10&gt;=CRONOGRAMA!$F133-6,AB$10&lt;=CRONOGRAMA!$G133),$C132/MAX(1,ROUNDUP((CRONOGRAMA!$G133-CRONOGRAMA!$F133+1)/7,0)),0))</f>
        <v/>
      </c>
      <c r="AC132" s="306">
        <f>IF(OR(CRONOGRAMA!$F133="",CRONOGRAMA!$G133=""),0,IF(AND(AC$10&gt;=CRONOGRAMA!$F133-6,AC$10&lt;=CRONOGRAMA!$G133),$C132/MAX(1,ROUNDUP((CRONOGRAMA!$G133-CRONOGRAMA!$F133+1)/7,0)),0))</f>
        <v/>
      </c>
      <c r="AD132" s="306">
        <f>IF(OR(CRONOGRAMA!$F133="",CRONOGRAMA!$G133=""),0,IF(AND(AD$10&gt;=CRONOGRAMA!$F133-6,AD$10&lt;=CRONOGRAMA!$G133),$C132/MAX(1,ROUNDUP((CRONOGRAMA!$G133-CRONOGRAMA!$F133+1)/7,0)),0))</f>
        <v/>
      </c>
      <c r="AE132" s="4" t="n"/>
      <c r="AF132" s="218" t="n"/>
      <c r="AG132" s="218" t="n"/>
      <c r="AH132" s="218" t="n"/>
    </row>
    <row r="133" ht="15.75" customHeight="1" s="371">
      <c r="A133" s="169">
        <f>CRONOGRAMA!A134</f>
        <v/>
      </c>
      <c r="B133" s="66">
        <f>CRONOGRAMA!D134</f>
        <v/>
      </c>
      <c r="C133" s="44">
        <f>CRONOGRAMA!E134</f>
        <v/>
      </c>
      <c r="D133" s="306">
        <f>IF(OR(CRONOGRAMA!$F134="",CRONOGRAMA!$G134=""),0,IF(AND(D$10&gt;=CRONOGRAMA!$F134-6,D$10&lt;=CRONOGRAMA!$G134),$C133/MAX(1,ROUNDUP((CRONOGRAMA!$G134-CRONOGRAMA!$F134+1)/7,0)),0))</f>
        <v/>
      </c>
      <c r="E133" s="306">
        <f>IF(OR(CRONOGRAMA!$F134="",CRONOGRAMA!$G134=""),0,IF(AND(E$10&gt;=CRONOGRAMA!$F134-6,E$10&lt;=CRONOGRAMA!$G134),$C133/MAX(1,ROUNDUP((CRONOGRAMA!$G134-CRONOGRAMA!$F134+1)/7,0)),0))</f>
        <v/>
      </c>
      <c r="F133" s="306">
        <f>IF(OR(CRONOGRAMA!$F134="",CRONOGRAMA!$G134=""),0,IF(AND(F$10&gt;=CRONOGRAMA!$F134-6,F$10&lt;=CRONOGRAMA!$G134),$C133/MAX(1,ROUNDUP((CRONOGRAMA!$G134-CRONOGRAMA!$F134+1)/7,0)),0))</f>
        <v/>
      </c>
      <c r="G133" s="306">
        <f>IF(OR(CRONOGRAMA!$F134="",CRONOGRAMA!$G134=""),0,IF(AND(G$10&gt;=CRONOGRAMA!$F134-6,G$10&lt;=CRONOGRAMA!$G134),$C133/MAX(1,ROUNDUP((CRONOGRAMA!$G134-CRONOGRAMA!$F134+1)/7,0)),0))</f>
        <v/>
      </c>
      <c r="H133" s="306">
        <f>IF(OR(CRONOGRAMA!$F134="",CRONOGRAMA!$G134=""),0,IF(AND(H$10&gt;=CRONOGRAMA!$F134-6,H$10&lt;=CRONOGRAMA!$G134),$C133/MAX(1,ROUNDUP((CRONOGRAMA!$G134-CRONOGRAMA!$F134+1)/7,0)),0))</f>
        <v/>
      </c>
      <c r="I133" s="306">
        <f>IF(OR(CRONOGRAMA!$F134="",CRONOGRAMA!$G134=""),0,IF(AND(I$10&gt;=CRONOGRAMA!$F134-6,I$10&lt;=CRONOGRAMA!$G134),$C133/MAX(1,ROUNDUP((CRONOGRAMA!$G134-CRONOGRAMA!$F134+1)/7,0)),0))</f>
        <v/>
      </c>
      <c r="J133" s="306">
        <f>IF(OR(CRONOGRAMA!$F134="",CRONOGRAMA!$G134=""),0,IF(AND(J$10&gt;=CRONOGRAMA!$F134-6,J$10&lt;=CRONOGRAMA!$G134),$C133/MAX(1,ROUNDUP((CRONOGRAMA!$G134-CRONOGRAMA!$F134+1)/7,0)),0))</f>
        <v/>
      </c>
      <c r="K133" s="306">
        <f>IF(OR(CRONOGRAMA!$F134="",CRONOGRAMA!$G134=""),0,IF(AND(K$10&gt;=CRONOGRAMA!$F134-6,K$10&lt;=CRONOGRAMA!$G134),$C133/MAX(1,ROUNDUP((CRONOGRAMA!$G134-CRONOGRAMA!$F134+1)/7,0)),0))</f>
        <v/>
      </c>
      <c r="L133" s="306">
        <f>IF(OR(CRONOGRAMA!$F134="",CRONOGRAMA!$G134=""),0,IF(AND(L$10&gt;=CRONOGRAMA!$F134-6,L$10&lt;=CRONOGRAMA!$G134),$C133/MAX(1,ROUNDUP((CRONOGRAMA!$G134-CRONOGRAMA!$F134+1)/7,0)),0))</f>
        <v/>
      </c>
      <c r="M133" s="306">
        <f>IF(OR(CRONOGRAMA!$F134="",CRONOGRAMA!$G134=""),0,IF(AND(M$10&gt;=CRONOGRAMA!$F134-6,M$10&lt;=CRONOGRAMA!$G134),$C133/MAX(1,ROUNDUP((CRONOGRAMA!$G134-CRONOGRAMA!$F134+1)/7,0)),0))</f>
        <v/>
      </c>
      <c r="N133" s="306">
        <f>IF(OR(CRONOGRAMA!$F134="",CRONOGRAMA!$G134=""),0,IF(AND(N$10&gt;=CRONOGRAMA!$F134-6,N$10&lt;=CRONOGRAMA!$G134),$C133/MAX(1,ROUNDUP((CRONOGRAMA!$G134-CRONOGRAMA!$F134+1)/7,0)),0))</f>
        <v/>
      </c>
      <c r="O133" s="306">
        <f>IF(OR(CRONOGRAMA!$F134="",CRONOGRAMA!$G134=""),0,IF(AND(O$10&gt;=CRONOGRAMA!$F134-6,O$10&lt;=CRONOGRAMA!$G134),$C133/MAX(1,ROUNDUP((CRONOGRAMA!$G134-CRONOGRAMA!$F134+1)/7,0)),0))</f>
        <v/>
      </c>
      <c r="P133" s="306">
        <f>IF(OR(CRONOGRAMA!$F134="",CRONOGRAMA!$G134=""),0,IF(AND(P$10&gt;=CRONOGRAMA!$F134-6,P$10&lt;=CRONOGRAMA!$G134),$C133/MAX(1,ROUNDUP((CRONOGRAMA!$G134-CRONOGRAMA!$F134+1)/7,0)),0))</f>
        <v/>
      </c>
      <c r="Q133" s="306">
        <f>IF(OR(CRONOGRAMA!$F134="",CRONOGRAMA!$G134=""),0,IF(AND(Q$10&gt;=CRONOGRAMA!$F134-6,Q$10&lt;=CRONOGRAMA!$G134),$C133/MAX(1,ROUNDUP((CRONOGRAMA!$G134-CRONOGRAMA!$F134+1)/7,0)),0))</f>
        <v/>
      </c>
      <c r="R133" s="306">
        <f>IF(OR(CRONOGRAMA!$F134="",CRONOGRAMA!$G134=""),0,IF(AND(R$10&gt;=CRONOGRAMA!$F134-6,R$10&lt;=CRONOGRAMA!$G134),$C133/MAX(1,ROUNDUP((CRONOGRAMA!$G134-CRONOGRAMA!$F134+1)/7,0)),0))</f>
        <v/>
      </c>
      <c r="S133" s="306">
        <f>IF(OR(CRONOGRAMA!$F134="",CRONOGRAMA!$G134=""),0,IF(AND(S$10&gt;=CRONOGRAMA!$F134-6,S$10&lt;=CRONOGRAMA!$G134),$C133/MAX(1,ROUNDUP((CRONOGRAMA!$G134-CRONOGRAMA!$F134+1)/7,0)),0))</f>
        <v/>
      </c>
      <c r="T133" s="306">
        <f>IF(OR(CRONOGRAMA!$F134="",CRONOGRAMA!$G134=""),0,IF(AND(T$10&gt;=CRONOGRAMA!$F134-6,T$10&lt;=CRONOGRAMA!$G134),$C133/MAX(1,ROUNDUP((CRONOGRAMA!$G134-CRONOGRAMA!$F134+1)/7,0)),0))</f>
        <v/>
      </c>
      <c r="U133" s="306">
        <f>IF(OR(CRONOGRAMA!$F134="",CRONOGRAMA!$G134=""),0,IF(AND(U$10&gt;=CRONOGRAMA!$F134-6,U$10&lt;=CRONOGRAMA!$G134),$C133/MAX(1,ROUNDUP((CRONOGRAMA!$G134-CRONOGRAMA!$F134+1)/7,0)),0))</f>
        <v/>
      </c>
      <c r="V133" s="306">
        <f>IF(OR(CRONOGRAMA!$F134="",CRONOGRAMA!$G134=""),0,IF(AND(V$10&gt;=CRONOGRAMA!$F134-6,V$10&lt;=CRONOGRAMA!$G134),$C133/MAX(1,ROUNDUP((CRONOGRAMA!$G134-CRONOGRAMA!$F134+1)/7,0)),0))</f>
        <v/>
      </c>
      <c r="W133" s="306">
        <f>IF(OR(CRONOGRAMA!$F134="",CRONOGRAMA!$G134=""),0,IF(AND(W$10&gt;=CRONOGRAMA!$F134-6,W$10&lt;=CRONOGRAMA!$G134),$C133/MAX(1,ROUNDUP((CRONOGRAMA!$G134-CRONOGRAMA!$F134+1)/7,0)),0))</f>
        <v/>
      </c>
      <c r="X133" s="306">
        <f>IF(OR(CRONOGRAMA!$F134="",CRONOGRAMA!$G134=""),0,IF(AND(X$10&gt;=CRONOGRAMA!$F134-6,X$10&lt;=CRONOGRAMA!$G134),$C133/MAX(1,ROUNDUP((CRONOGRAMA!$G134-CRONOGRAMA!$F134+1)/7,0)),0))</f>
        <v/>
      </c>
      <c r="Y133" s="306">
        <f>IF(OR(CRONOGRAMA!$F134="",CRONOGRAMA!$G134=""),0,IF(AND(Y$10&gt;=CRONOGRAMA!$F134-6,Y$10&lt;=CRONOGRAMA!$G134),$C133/MAX(1,ROUNDUP((CRONOGRAMA!$G134-CRONOGRAMA!$F134+1)/7,0)),0))</f>
        <v/>
      </c>
      <c r="Z133" s="306">
        <f>IF(OR(CRONOGRAMA!$F134="",CRONOGRAMA!$G134=""),0,IF(AND(Z$10&gt;=CRONOGRAMA!$F134-6,Z$10&lt;=CRONOGRAMA!$G134),$C133/MAX(1,ROUNDUP((CRONOGRAMA!$G134-CRONOGRAMA!$F134+1)/7,0)),0))</f>
        <v/>
      </c>
      <c r="AA133" s="306">
        <f>IF(OR(CRONOGRAMA!$F134="",CRONOGRAMA!$G134=""),0,IF(AND(AA$10&gt;=CRONOGRAMA!$F134-6,AA$10&lt;=CRONOGRAMA!$G134),$C133/MAX(1,ROUNDUP((CRONOGRAMA!$G134-CRONOGRAMA!$F134+1)/7,0)),0))</f>
        <v/>
      </c>
      <c r="AB133" s="306">
        <f>IF(OR(CRONOGRAMA!$F134="",CRONOGRAMA!$G134=""),0,IF(AND(AB$10&gt;=CRONOGRAMA!$F134-6,AB$10&lt;=CRONOGRAMA!$G134),$C133/MAX(1,ROUNDUP((CRONOGRAMA!$G134-CRONOGRAMA!$F134+1)/7,0)),0))</f>
        <v/>
      </c>
      <c r="AC133" s="306">
        <f>IF(OR(CRONOGRAMA!$F134="",CRONOGRAMA!$G134=""),0,IF(AND(AC$10&gt;=CRONOGRAMA!$F134-6,AC$10&lt;=CRONOGRAMA!$G134),$C133/MAX(1,ROUNDUP((CRONOGRAMA!$G134-CRONOGRAMA!$F134+1)/7,0)),0))</f>
        <v/>
      </c>
      <c r="AD133" s="306">
        <f>IF(OR(CRONOGRAMA!$F134="",CRONOGRAMA!$G134=""),0,IF(AND(AD$10&gt;=CRONOGRAMA!$F134-6,AD$10&lt;=CRONOGRAMA!$G134),$C133/MAX(1,ROUNDUP((CRONOGRAMA!$G134-CRONOGRAMA!$F134+1)/7,0)),0))</f>
        <v/>
      </c>
      <c r="AE133" s="4" t="n"/>
      <c r="AF133" s="218" t="n"/>
      <c r="AG133" s="218" t="n"/>
      <c r="AH133" s="218" t="n"/>
    </row>
    <row r="134" ht="15.75" customHeight="1" s="371">
      <c r="A134" s="169">
        <f>CRONOGRAMA!A135</f>
        <v/>
      </c>
      <c r="B134" s="66">
        <f>CRONOGRAMA!D135</f>
        <v/>
      </c>
      <c r="C134" s="44">
        <f>CRONOGRAMA!E135</f>
        <v/>
      </c>
      <c r="D134" s="306">
        <f>IF(OR(CRONOGRAMA!$F135="",CRONOGRAMA!$G135=""),0,IF(AND(D$10&gt;=CRONOGRAMA!$F135-6,D$10&lt;=CRONOGRAMA!$G135),$C134/MAX(1,ROUNDUP((CRONOGRAMA!$G135-CRONOGRAMA!$F135+1)/7,0)),0))</f>
        <v/>
      </c>
      <c r="E134" s="306">
        <f>IF(OR(CRONOGRAMA!$F135="",CRONOGRAMA!$G135=""),0,IF(AND(E$10&gt;=CRONOGRAMA!$F135-6,E$10&lt;=CRONOGRAMA!$G135),$C134/MAX(1,ROUNDUP((CRONOGRAMA!$G135-CRONOGRAMA!$F135+1)/7,0)),0))</f>
        <v/>
      </c>
      <c r="F134" s="306">
        <f>IF(OR(CRONOGRAMA!$F135="",CRONOGRAMA!$G135=""),0,IF(AND(F$10&gt;=CRONOGRAMA!$F135-6,F$10&lt;=CRONOGRAMA!$G135),$C134/MAX(1,ROUNDUP((CRONOGRAMA!$G135-CRONOGRAMA!$F135+1)/7,0)),0))</f>
        <v/>
      </c>
      <c r="G134" s="306">
        <f>IF(OR(CRONOGRAMA!$F135="",CRONOGRAMA!$G135=""),0,IF(AND(G$10&gt;=CRONOGRAMA!$F135-6,G$10&lt;=CRONOGRAMA!$G135),$C134/MAX(1,ROUNDUP((CRONOGRAMA!$G135-CRONOGRAMA!$F135+1)/7,0)),0))</f>
        <v/>
      </c>
      <c r="H134" s="306">
        <f>IF(OR(CRONOGRAMA!$F135="",CRONOGRAMA!$G135=""),0,IF(AND(H$10&gt;=CRONOGRAMA!$F135-6,H$10&lt;=CRONOGRAMA!$G135),$C134/MAX(1,ROUNDUP((CRONOGRAMA!$G135-CRONOGRAMA!$F135+1)/7,0)),0))</f>
        <v/>
      </c>
      <c r="I134" s="306">
        <f>IF(OR(CRONOGRAMA!$F135="",CRONOGRAMA!$G135=""),0,IF(AND(I$10&gt;=CRONOGRAMA!$F135-6,I$10&lt;=CRONOGRAMA!$G135),$C134/MAX(1,ROUNDUP((CRONOGRAMA!$G135-CRONOGRAMA!$F135+1)/7,0)),0))</f>
        <v/>
      </c>
      <c r="J134" s="306">
        <f>IF(OR(CRONOGRAMA!$F135="",CRONOGRAMA!$G135=""),0,IF(AND(J$10&gt;=CRONOGRAMA!$F135-6,J$10&lt;=CRONOGRAMA!$G135),$C134/MAX(1,ROUNDUP((CRONOGRAMA!$G135-CRONOGRAMA!$F135+1)/7,0)),0))</f>
        <v/>
      </c>
      <c r="K134" s="306">
        <f>IF(OR(CRONOGRAMA!$F135="",CRONOGRAMA!$G135=""),0,IF(AND(K$10&gt;=CRONOGRAMA!$F135-6,K$10&lt;=CRONOGRAMA!$G135),$C134/MAX(1,ROUNDUP((CRONOGRAMA!$G135-CRONOGRAMA!$F135+1)/7,0)),0))</f>
        <v/>
      </c>
      <c r="L134" s="306">
        <f>IF(OR(CRONOGRAMA!$F135="",CRONOGRAMA!$G135=""),0,IF(AND(L$10&gt;=CRONOGRAMA!$F135-6,L$10&lt;=CRONOGRAMA!$G135),$C134/MAX(1,ROUNDUP((CRONOGRAMA!$G135-CRONOGRAMA!$F135+1)/7,0)),0))</f>
        <v/>
      </c>
      <c r="M134" s="306">
        <f>IF(OR(CRONOGRAMA!$F135="",CRONOGRAMA!$G135=""),0,IF(AND(M$10&gt;=CRONOGRAMA!$F135-6,M$10&lt;=CRONOGRAMA!$G135),$C134/MAX(1,ROUNDUP((CRONOGRAMA!$G135-CRONOGRAMA!$F135+1)/7,0)),0))</f>
        <v/>
      </c>
      <c r="N134" s="306">
        <f>IF(OR(CRONOGRAMA!$F135="",CRONOGRAMA!$G135=""),0,IF(AND(N$10&gt;=CRONOGRAMA!$F135-6,N$10&lt;=CRONOGRAMA!$G135),$C134/MAX(1,ROUNDUP((CRONOGRAMA!$G135-CRONOGRAMA!$F135+1)/7,0)),0))</f>
        <v/>
      </c>
      <c r="O134" s="306">
        <f>IF(OR(CRONOGRAMA!$F135="",CRONOGRAMA!$G135=""),0,IF(AND(O$10&gt;=CRONOGRAMA!$F135-6,O$10&lt;=CRONOGRAMA!$G135),$C134/MAX(1,ROUNDUP((CRONOGRAMA!$G135-CRONOGRAMA!$F135+1)/7,0)),0))</f>
        <v/>
      </c>
      <c r="P134" s="306">
        <f>IF(OR(CRONOGRAMA!$F135="",CRONOGRAMA!$G135=""),0,IF(AND(P$10&gt;=CRONOGRAMA!$F135-6,P$10&lt;=CRONOGRAMA!$G135),$C134/MAX(1,ROUNDUP((CRONOGRAMA!$G135-CRONOGRAMA!$F135+1)/7,0)),0))</f>
        <v/>
      </c>
      <c r="Q134" s="306">
        <f>IF(OR(CRONOGRAMA!$F135="",CRONOGRAMA!$G135=""),0,IF(AND(Q$10&gt;=CRONOGRAMA!$F135-6,Q$10&lt;=CRONOGRAMA!$G135),$C134/MAX(1,ROUNDUP((CRONOGRAMA!$G135-CRONOGRAMA!$F135+1)/7,0)),0))</f>
        <v/>
      </c>
      <c r="R134" s="306">
        <f>IF(OR(CRONOGRAMA!$F135="",CRONOGRAMA!$G135=""),0,IF(AND(R$10&gt;=CRONOGRAMA!$F135-6,R$10&lt;=CRONOGRAMA!$G135),$C134/MAX(1,ROUNDUP((CRONOGRAMA!$G135-CRONOGRAMA!$F135+1)/7,0)),0))</f>
        <v/>
      </c>
      <c r="S134" s="306">
        <f>IF(OR(CRONOGRAMA!$F135="",CRONOGRAMA!$G135=""),0,IF(AND(S$10&gt;=CRONOGRAMA!$F135-6,S$10&lt;=CRONOGRAMA!$G135),$C134/MAX(1,ROUNDUP((CRONOGRAMA!$G135-CRONOGRAMA!$F135+1)/7,0)),0))</f>
        <v/>
      </c>
      <c r="T134" s="306">
        <f>IF(OR(CRONOGRAMA!$F135="",CRONOGRAMA!$G135=""),0,IF(AND(T$10&gt;=CRONOGRAMA!$F135-6,T$10&lt;=CRONOGRAMA!$G135),$C134/MAX(1,ROUNDUP((CRONOGRAMA!$G135-CRONOGRAMA!$F135+1)/7,0)),0))</f>
        <v/>
      </c>
      <c r="U134" s="306">
        <f>IF(OR(CRONOGRAMA!$F135="",CRONOGRAMA!$G135=""),0,IF(AND(U$10&gt;=CRONOGRAMA!$F135-6,U$10&lt;=CRONOGRAMA!$G135),$C134/MAX(1,ROUNDUP((CRONOGRAMA!$G135-CRONOGRAMA!$F135+1)/7,0)),0))</f>
        <v/>
      </c>
      <c r="V134" s="306">
        <f>IF(OR(CRONOGRAMA!$F135="",CRONOGRAMA!$G135=""),0,IF(AND(V$10&gt;=CRONOGRAMA!$F135-6,V$10&lt;=CRONOGRAMA!$G135),$C134/MAX(1,ROUNDUP((CRONOGRAMA!$G135-CRONOGRAMA!$F135+1)/7,0)),0))</f>
        <v/>
      </c>
      <c r="W134" s="306">
        <f>IF(OR(CRONOGRAMA!$F135="",CRONOGRAMA!$G135=""),0,IF(AND(W$10&gt;=CRONOGRAMA!$F135-6,W$10&lt;=CRONOGRAMA!$G135),$C134/MAX(1,ROUNDUP((CRONOGRAMA!$G135-CRONOGRAMA!$F135+1)/7,0)),0))</f>
        <v/>
      </c>
      <c r="X134" s="306">
        <f>IF(OR(CRONOGRAMA!$F135="",CRONOGRAMA!$G135=""),0,IF(AND(X$10&gt;=CRONOGRAMA!$F135-6,X$10&lt;=CRONOGRAMA!$G135),$C134/MAX(1,ROUNDUP((CRONOGRAMA!$G135-CRONOGRAMA!$F135+1)/7,0)),0))</f>
        <v/>
      </c>
      <c r="Y134" s="306">
        <f>IF(OR(CRONOGRAMA!$F135="",CRONOGRAMA!$G135=""),0,IF(AND(Y$10&gt;=CRONOGRAMA!$F135-6,Y$10&lt;=CRONOGRAMA!$G135),$C134/MAX(1,ROUNDUP((CRONOGRAMA!$G135-CRONOGRAMA!$F135+1)/7,0)),0))</f>
        <v/>
      </c>
      <c r="Z134" s="306">
        <f>IF(OR(CRONOGRAMA!$F135="",CRONOGRAMA!$G135=""),0,IF(AND(Z$10&gt;=CRONOGRAMA!$F135-6,Z$10&lt;=CRONOGRAMA!$G135),$C134/MAX(1,ROUNDUP((CRONOGRAMA!$G135-CRONOGRAMA!$F135+1)/7,0)),0))</f>
        <v/>
      </c>
      <c r="AA134" s="306">
        <f>IF(OR(CRONOGRAMA!$F135="",CRONOGRAMA!$G135=""),0,IF(AND(AA$10&gt;=CRONOGRAMA!$F135-6,AA$10&lt;=CRONOGRAMA!$G135),$C134/MAX(1,ROUNDUP((CRONOGRAMA!$G135-CRONOGRAMA!$F135+1)/7,0)),0))</f>
        <v/>
      </c>
      <c r="AB134" s="306">
        <f>IF(OR(CRONOGRAMA!$F135="",CRONOGRAMA!$G135=""),0,IF(AND(AB$10&gt;=CRONOGRAMA!$F135-6,AB$10&lt;=CRONOGRAMA!$G135),$C134/MAX(1,ROUNDUP((CRONOGRAMA!$G135-CRONOGRAMA!$F135+1)/7,0)),0))</f>
        <v/>
      </c>
      <c r="AC134" s="306">
        <f>IF(OR(CRONOGRAMA!$F135="",CRONOGRAMA!$G135=""),0,IF(AND(AC$10&gt;=CRONOGRAMA!$F135-6,AC$10&lt;=CRONOGRAMA!$G135),$C134/MAX(1,ROUNDUP((CRONOGRAMA!$G135-CRONOGRAMA!$F135+1)/7,0)),0))</f>
        <v/>
      </c>
      <c r="AD134" s="306">
        <f>IF(OR(CRONOGRAMA!$F135="",CRONOGRAMA!$G135=""),0,IF(AND(AD$10&gt;=CRONOGRAMA!$F135-6,AD$10&lt;=CRONOGRAMA!$G135),$C134/MAX(1,ROUNDUP((CRONOGRAMA!$G135-CRONOGRAMA!$F135+1)/7,0)),0))</f>
        <v/>
      </c>
      <c r="AE134" s="4" t="n"/>
      <c r="AF134" s="218" t="n"/>
      <c r="AG134" s="218" t="n"/>
      <c r="AH134" s="218" t="n"/>
    </row>
    <row r="135" ht="15.75" customHeight="1" s="371">
      <c r="A135" s="169">
        <f>CRONOGRAMA!A136</f>
        <v/>
      </c>
      <c r="B135" s="66">
        <f>CRONOGRAMA!D136</f>
        <v/>
      </c>
      <c r="C135" s="44">
        <f>CRONOGRAMA!E136</f>
        <v/>
      </c>
      <c r="D135" s="306">
        <f>IF(OR(CRONOGRAMA!$F136="",CRONOGRAMA!$G136=""),0,IF(AND(D$10&gt;=CRONOGRAMA!$F136-6,D$10&lt;=CRONOGRAMA!$G136),$C135/MAX(1,ROUNDUP((CRONOGRAMA!$G136-CRONOGRAMA!$F136+1)/7,0)),0))</f>
        <v/>
      </c>
      <c r="E135" s="306">
        <f>IF(OR(CRONOGRAMA!$F136="",CRONOGRAMA!$G136=""),0,IF(AND(E$10&gt;=CRONOGRAMA!$F136-6,E$10&lt;=CRONOGRAMA!$G136),$C135/MAX(1,ROUNDUP((CRONOGRAMA!$G136-CRONOGRAMA!$F136+1)/7,0)),0))</f>
        <v/>
      </c>
      <c r="F135" s="306">
        <f>IF(OR(CRONOGRAMA!$F136="",CRONOGRAMA!$G136=""),0,IF(AND(F$10&gt;=CRONOGRAMA!$F136-6,F$10&lt;=CRONOGRAMA!$G136),$C135/MAX(1,ROUNDUP((CRONOGRAMA!$G136-CRONOGRAMA!$F136+1)/7,0)),0))</f>
        <v/>
      </c>
      <c r="G135" s="306">
        <f>IF(OR(CRONOGRAMA!$F136="",CRONOGRAMA!$G136=""),0,IF(AND(G$10&gt;=CRONOGRAMA!$F136-6,G$10&lt;=CRONOGRAMA!$G136),$C135/MAX(1,ROUNDUP((CRONOGRAMA!$G136-CRONOGRAMA!$F136+1)/7,0)),0))</f>
        <v/>
      </c>
      <c r="H135" s="306">
        <f>IF(OR(CRONOGRAMA!$F136="",CRONOGRAMA!$G136=""),0,IF(AND(H$10&gt;=CRONOGRAMA!$F136-6,H$10&lt;=CRONOGRAMA!$G136),$C135/MAX(1,ROUNDUP((CRONOGRAMA!$G136-CRONOGRAMA!$F136+1)/7,0)),0))</f>
        <v/>
      </c>
      <c r="I135" s="306">
        <f>IF(OR(CRONOGRAMA!$F136="",CRONOGRAMA!$G136=""),0,IF(AND(I$10&gt;=CRONOGRAMA!$F136-6,I$10&lt;=CRONOGRAMA!$G136),$C135/MAX(1,ROUNDUP((CRONOGRAMA!$G136-CRONOGRAMA!$F136+1)/7,0)),0))</f>
        <v/>
      </c>
      <c r="J135" s="306">
        <f>IF(OR(CRONOGRAMA!$F136="",CRONOGRAMA!$G136=""),0,IF(AND(J$10&gt;=CRONOGRAMA!$F136-6,J$10&lt;=CRONOGRAMA!$G136),$C135/MAX(1,ROUNDUP((CRONOGRAMA!$G136-CRONOGRAMA!$F136+1)/7,0)),0))</f>
        <v/>
      </c>
      <c r="K135" s="306">
        <f>IF(OR(CRONOGRAMA!$F136="",CRONOGRAMA!$G136=""),0,IF(AND(K$10&gt;=CRONOGRAMA!$F136-6,K$10&lt;=CRONOGRAMA!$G136),$C135/MAX(1,ROUNDUP((CRONOGRAMA!$G136-CRONOGRAMA!$F136+1)/7,0)),0))</f>
        <v/>
      </c>
      <c r="L135" s="306">
        <f>IF(OR(CRONOGRAMA!$F136="",CRONOGRAMA!$G136=""),0,IF(AND(L$10&gt;=CRONOGRAMA!$F136-6,L$10&lt;=CRONOGRAMA!$G136),$C135/MAX(1,ROUNDUP((CRONOGRAMA!$G136-CRONOGRAMA!$F136+1)/7,0)),0))</f>
        <v/>
      </c>
      <c r="M135" s="306">
        <f>IF(OR(CRONOGRAMA!$F136="",CRONOGRAMA!$G136=""),0,IF(AND(M$10&gt;=CRONOGRAMA!$F136-6,M$10&lt;=CRONOGRAMA!$G136),$C135/MAX(1,ROUNDUP((CRONOGRAMA!$G136-CRONOGRAMA!$F136+1)/7,0)),0))</f>
        <v/>
      </c>
      <c r="N135" s="306">
        <f>IF(OR(CRONOGRAMA!$F136="",CRONOGRAMA!$G136=""),0,IF(AND(N$10&gt;=CRONOGRAMA!$F136-6,N$10&lt;=CRONOGRAMA!$G136),$C135/MAX(1,ROUNDUP((CRONOGRAMA!$G136-CRONOGRAMA!$F136+1)/7,0)),0))</f>
        <v/>
      </c>
      <c r="O135" s="306">
        <f>IF(OR(CRONOGRAMA!$F136="",CRONOGRAMA!$G136=""),0,IF(AND(O$10&gt;=CRONOGRAMA!$F136-6,O$10&lt;=CRONOGRAMA!$G136),$C135/MAX(1,ROUNDUP((CRONOGRAMA!$G136-CRONOGRAMA!$F136+1)/7,0)),0))</f>
        <v/>
      </c>
      <c r="P135" s="306">
        <f>IF(OR(CRONOGRAMA!$F136="",CRONOGRAMA!$G136=""),0,IF(AND(P$10&gt;=CRONOGRAMA!$F136-6,P$10&lt;=CRONOGRAMA!$G136),$C135/MAX(1,ROUNDUP((CRONOGRAMA!$G136-CRONOGRAMA!$F136+1)/7,0)),0))</f>
        <v/>
      </c>
      <c r="Q135" s="306">
        <f>IF(OR(CRONOGRAMA!$F136="",CRONOGRAMA!$G136=""),0,IF(AND(Q$10&gt;=CRONOGRAMA!$F136-6,Q$10&lt;=CRONOGRAMA!$G136),$C135/MAX(1,ROUNDUP((CRONOGRAMA!$G136-CRONOGRAMA!$F136+1)/7,0)),0))</f>
        <v/>
      </c>
      <c r="R135" s="306">
        <f>IF(OR(CRONOGRAMA!$F136="",CRONOGRAMA!$G136=""),0,IF(AND(R$10&gt;=CRONOGRAMA!$F136-6,R$10&lt;=CRONOGRAMA!$G136),$C135/MAX(1,ROUNDUP((CRONOGRAMA!$G136-CRONOGRAMA!$F136+1)/7,0)),0))</f>
        <v/>
      </c>
      <c r="S135" s="306">
        <f>IF(OR(CRONOGRAMA!$F136="",CRONOGRAMA!$G136=""),0,IF(AND(S$10&gt;=CRONOGRAMA!$F136-6,S$10&lt;=CRONOGRAMA!$G136),$C135/MAX(1,ROUNDUP((CRONOGRAMA!$G136-CRONOGRAMA!$F136+1)/7,0)),0))</f>
        <v/>
      </c>
      <c r="T135" s="306">
        <f>IF(OR(CRONOGRAMA!$F136="",CRONOGRAMA!$G136=""),0,IF(AND(T$10&gt;=CRONOGRAMA!$F136-6,T$10&lt;=CRONOGRAMA!$G136),$C135/MAX(1,ROUNDUP((CRONOGRAMA!$G136-CRONOGRAMA!$F136+1)/7,0)),0))</f>
        <v/>
      </c>
      <c r="U135" s="306">
        <f>IF(OR(CRONOGRAMA!$F136="",CRONOGRAMA!$G136=""),0,IF(AND(U$10&gt;=CRONOGRAMA!$F136-6,U$10&lt;=CRONOGRAMA!$G136),$C135/MAX(1,ROUNDUP((CRONOGRAMA!$G136-CRONOGRAMA!$F136+1)/7,0)),0))</f>
        <v/>
      </c>
      <c r="V135" s="306">
        <f>IF(OR(CRONOGRAMA!$F136="",CRONOGRAMA!$G136=""),0,IF(AND(V$10&gt;=CRONOGRAMA!$F136-6,V$10&lt;=CRONOGRAMA!$G136),$C135/MAX(1,ROUNDUP((CRONOGRAMA!$G136-CRONOGRAMA!$F136+1)/7,0)),0))</f>
        <v/>
      </c>
      <c r="W135" s="306">
        <f>IF(OR(CRONOGRAMA!$F136="",CRONOGRAMA!$G136=""),0,IF(AND(W$10&gt;=CRONOGRAMA!$F136-6,W$10&lt;=CRONOGRAMA!$G136),$C135/MAX(1,ROUNDUP((CRONOGRAMA!$G136-CRONOGRAMA!$F136+1)/7,0)),0))</f>
        <v/>
      </c>
      <c r="X135" s="306">
        <f>IF(OR(CRONOGRAMA!$F136="",CRONOGRAMA!$G136=""),0,IF(AND(X$10&gt;=CRONOGRAMA!$F136-6,X$10&lt;=CRONOGRAMA!$G136),$C135/MAX(1,ROUNDUP((CRONOGRAMA!$G136-CRONOGRAMA!$F136+1)/7,0)),0))</f>
        <v/>
      </c>
      <c r="Y135" s="306">
        <f>IF(OR(CRONOGRAMA!$F136="",CRONOGRAMA!$G136=""),0,IF(AND(Y$10&gt;=CRONOGRAMA!$F136-6,Y$10&lt;=CRONOGRAMA!$G136),$C135/MAX(1,ROUNDUP((CRONOGRAMA!$G136-CRONOGRAMA!$F136+1)/7,0)),0))</f>
        <v/>
      </c>
      <c r="Z135" s="306">
        <f>IF(OR(CRONOGRAMA!$F136="",CRONOGRAMA!$G136=""),0,IF(AND(Z$10&gt;=CRONOGRAMA!$F136-6,Z$10&lt;=CRONOGRAMA!$G136),$C135/MAX(1,ROUNDUP((CRONOGRAMA!$G136-CRONOGRAMA!$F136+1)/7,0)),0))</f>
        <v/>
      </c>
      <c r="AA135" s="306">
        <f>IF(OR(CRONOGRAMA!$F136="",CRONOGRAMA!$G136=""),0,IF(AND(AA$10&gt;=CRONOGRAMA!$F136-6,AA$10&lt;=CRONOGRAMA!$G136),$C135/MAX(1,ROUNDUP((CRONOGRAMA!$G136-CRONOGRAMA!$F136+1)/7,0)),0))</f>
        <v/>
      </c>
      <c r="AB135" s="306">
        <f>IF(OR(CRONOGRAMA!$F136="",CRONOGRAMA!$G136=""),0,IF(AND(AB$10&gt;=CRONOGRAMA!$F136-6,AB$10&lt;=CRONOGRAMA!$G136),$C135/MAX(1,ROUNDUP((CRONOGRAMA!$G136-CRONOGRAMA!$F136+1)/7,0)),0))</f>
        <v/>
      </c>
      <c r="AC135" s="306">
        <f>IF(OR(CRONOGRAMA!$F136="",CRONOGRAMA!$G136=""),0,IF(AND(AC$10&gt;=CRONOGRAMA!$F136-6,AC$10&lt;=CRONOGRAMA!$G136),$C135/MAX(1,ROUNDUP((CRONOGRAMA!$G136-CRONOGRAMA!$F136+1)/7,0)),0))</f>
        <v/>
      </c>
      <c r="AD135" s="306">
        <f>IF(OR(CRONOGRAMA!$F136="",CRONOGRAMA!$G136=""),0,IF(AND(AD$10&gt;=CRONOGRAMA!$F136-6,AD$10&lt;=CRONOGRAMA!$G136),$C135/MAX(1,ROUNDUP((CRONOGRAMA!$G136-CRONOGRAMA!$F136+1)/7,0)),0))</f>
        <v/>
      </c>
      <c r="AE135" s="4" t="n"/>
      <c r="AF135" s="218" t="n"/>
      <c r="AG135" s="218" t="n"/>
      <c r="AH135" s="218" t="n"/>
    </row>
    <row r="136" ht="15.75" customHeight="1" s="371">
      <c r="A136" s="169">
        <f>CRONOGRAMA!A137</f>
        <v/>
      </c>
      <c r="B136" s="66">
        <f>CRONOGRAMA!D137</f>
        <v/>
      </c>
      <c r="C136" s="44">
        <f>CRONOGRAMA!E137</f>
        <v/>
      </c>
      <c r="D136" s="306">
        <f>IF(OR(CRONOGRAMA!$F137="",CRONOGRAMA!$G137=""),0,IF(AND(D$10&gt;=CRONOGRAMA!$F137-6,D$10&lt;=CRONOGRAMA!$G137),$C136/MAX(1,ROUNDUP((CRONOGRAMA!$G137-CRONOGRAMA!$F137+1)/7,0)),0))</f>
        <v/>
      </c>
      <c r="E136" s="306">
        <f>IF(OR(CRONOGRAMA!$F137="",CRONOGRAMA!$G137=""),0,IF(AND(E$10&gt;=CRONOGRAMA!$F137-6,E$10&lt;=CRONOGRAMA!$G137),$C136/MAX(1,ROUNDUP((CRONOGRAMA!$G137-CRONOGRAMA!$F137+1)/7,0)),0))</f>
        <v/>
      </c>
      <c r="F136" s="306">
        <f>IF(OR(CRONOGRAMA!$F137="",CRONOGRAMA!$G137=""),0,IF(AND(F$10&gt;=CRONOGRAMA!$F137-6,F$10&lt;=CRONOGRAMA!$G137),$C136/MAX(1,ROUNDUP((CRONOGRAMA!$G137-CRONOGRAMA!$F137+1)/7,0)),0))</f>
        <v/>
      </c>
      <c r="G136" s="306">
        <f>IF(OR(CRONOGRAMA!$F137="",CRONOGRAMA!$G137=""),0,IF(AND(G$10&gt;=CRONOGRAMA!$F137-6,G$10&lt;=CRONOGRAMA!$G137),$C136/MAX(1,ROUNDUP((CRONOGRAMA!$G137-CRONOGRAMA!$F137+1)/7,0)),0))</f>
        <v/>
      </c>
      <c r="H136" s="306">
        <f>IF(OR(CRONOGRAMA!$F137="",CRONOGRAMA!$G137=""),0,IF(AND(H$10&gt;=CRONOGRAMA!$F137-6,H$10&lt;=CRONOGRAMA!$G137),$C136/MAX(1,ROUNDUP((CRONOGRAMA!$G137-CRONOGRAMA!$F137+1)/7,0)),0))</f>
        <v/>
      </c>
      <c r="I136" s="306">
        <f>IF(OR(CRONOGRAMA!$F137="",CRONOGRAMA!$G137=""),0,IF(AND(I$10&gt;=CRONOGRAMA!$F137-6,I$10&lt;=CRONOGRAMA!$G137),$C136/MAX(1,ROUNDUP((CRONOGRAMA!$G137-CRONOGRAMA!$F137+1)/7,0)),0))</f>
        <v/>
      </c>
      <c r="J136" s="306">
        <f>IF(OR(CRONOGRAMA!$F137="",CRONOGRAMA!$G137=""),0,IF(AND(J$10&gt;=CRONOGRAMA!$F137-6,J$10&lt;=CRONOGRAMA!$G137),$C136/MAX(1,ROUNDUP((CRONOGRAMA!$G137-CRONOGRAMA!$F137+1)/7,0)),0))</f>
        <v/>
      </c>
      <c r="K136" s="306">
        <f>IF(OR(CRONOGRAMA!$F137="",CRONOGRAMA!$G137=""),0,IF(AND(K$10&gt;=CRONOGRAMA!$F137-6,K$10&lt;=CRONOGRAMA!$G137),$C136/MAX(1,ROUNDUP((CRONOGRAMA!$G137-CRONOGRAMA!$F137+1)/7,0)),0))</f>
        <v/>
      </c>
      <c r="L136" s="306">
        <f>IF(OR(CRONOGRAMA!$F137="",CRONOGRAMA!$G137=""),0,IF(AND(L$10&gt;=CRONOGRAMA!$F137-6,L$10&lt;=CRONOGRAMA!$G137),$C136/MAX(1,ROUNDUP((CRONOGRAMA!$G137-CRONOGRAMA!$F137+1)/7,0)),0))</f>
        <v/>
      </c>
      <c r="M136" s="306">
        <f>IF(OR(CRONOGRAMA!$F137="",CRONOGRAMA!$G137=""),0,IF(AND(M$10&gt;=CRONOGRAMA!$F137-6,M$10&lt;=CRONOGRAMA!$G137),$C136/MAX(1,ROUNDUP((CRONOGRAMA!$G137-CRONOGRAMA!$F137+1)/7,0)),0))</f>
        <v/>
      </c>
      <c r="N136" s="306">
        <f>IF(OR(CRONOGRAMA!$F137="",CRONOGRAMA!$G137=""),0,IF(AND(N$10&gt;=CRONOGRAMA!$F137-6,N$10&lt;=CRONOGRAMA!$G137),$C136/MAX(1,ROUNDUP((CRONOGRAMA!$G137-CRONOGRAMA!$F137+1)/7,0)),0))</f>
        <v/>
      </c>
      <c r="O136" s="306">
        <f>IF(OR(CRONOGRAMA!$F137="",CRONOGRAMA!$G137=""),0,IF(AND(O$10&gt;=CRONOGRAMA!$F137-6,O$10&lt;=CRONOGRAMA!$G137),$C136/MAX(1,ROUNDUP((CRONOGRAMA!$G137-CRONOGRAMA!$F137+1)/7,0)),0))</f>
        <v/>
      </c>
      <c r="P136" s="306">
        <f>IF(OR(CRONOGRAMA!$F137="",CRONOGRAMA!$G137=""),0,IF(AND(P$10&gt;=CRONOGRAMA!$F137-6,P$10&lt;=CRONOGRAMA!$G137),$C136/MAX(1,ROUNDUP((CRONOGRAMA!$G137-CRONOGRAMA!$F137+1)/7,0)),0))</f>
        <v/>
      </c>
      <c r="Q136" s="306">
        <f>IF(OR(CRONOGRAMA!$F137="",CRONOGRAMA!$G137=""),0,IF(AND(Q$10&gt;=CRONOGRAMA!$F137-6,Q$10&lt;=CRONOGRAMA!$G137),$C136/MAX(1,ROUNDUP((CRONOGRAMA!$G137-CRONOGRAMA!$F137+1)/7,0)),0))</f>
        <v/>
      </c>
      <c r="R136" s="306">
        <f>IF(OR(CRONOGRAMA!$F137="",CRONOGRAMA!$G137=""),0,IF(AND(R$10&gt;=CRONOGRAMA!$F137-6,R$10&lt;=CRONOGRAMA!$G137),$C136/MAX(1,ROUNDUP((CRONOGRAMA!$G137-CRONOGRAMA!$F137+1)/7,0)),0))</f>
        <v/>
      </c>
      <c r="S136" s="306">
        <f>IF(OR(CRONOGRAMA!$F137="",CRONOGRAMA!$G137=""),0,IF(AND(S$10&gt;=CRONOGRAMA!$F137-6,S$10&lt;=CRONOGRAMA!$G137),$C136/MAX(1,ROUNDUP((CRONOGRAMA!$G137-CRONOGRAMA!$F137+1)/7,0)),0))</f>
        <v/>
      </c>
      <c r="T136" s="306">
        <f>IF(OR(CRONOGRAMA!$F137="",CRONOGRAMA!$G137=""),0,IF(AND(T$10&gt;=CRONOGRAMA!$F137-6,T$10&lt;=CRONOGRAMA!$G137),$C136/MAX(1,ROUNDUP((CRONOGRAMA!$G137-CRONOGRAMA!$F137+1)/7,0)),0))</f>
        <v/>
      </c>
      <c r="U136" s="306">
        <f>IF(OR(CRONOGRAMA!$F137="",CRONOGRAMA!$G137=""),0,IF(AND(U$10&gt;=CRONOGRAMA!$F137-6,U$10&lt;=CRONOGRAMA!$G137),$C136/MAX(1,ROUNDUP((CRONOGRAMA!$G137-CRONOGRAMA!$F137+1)/7,0)),0))</f>
        <v/>
      </c>
      <c r="V136" s="306">
        <f>IF(OR(CRONOGRAMA!$F137="",CRONOGRAMA!$G137=""),0,IF(AND(V$10&gt;=CRONOGRAMA!$F137-6,V$10&lt;=CRONOGRAMA!$G137),$C136/MAX(1,ROUNDUP((CRONOGRAMA!$G137-CRONOGRAMA!$F137+1)/7,0)),0))</f>
        <v/>
      </c>
      <c r="W136" s="306">
        <f>IF(OR(CRONOGRAMA!$F137="",CRONOGRAMA!$G137=""),0,IF(AND(W$10&gt;=CRONOGRAMA!$F137-6,W$10&lt;=CRONOGRAMA!$G137),$C136/MAX(1,ROUNDUP((CRONOGRAMA!$G137-CRONOGRAMA!$F137+1)/7,0)),0))</f>
        <v/>
      </c>
      <c r="X136" s="306">
        <f>IF(OR(CRONOGRAMA!$F137="",CRONOGRAMA!$G137=""),0,IF(AND(X$10&gt;=CRONOGRAMA!$F137-6,X$10&lt;=CRONOGRAMA!$G137),$C136/MAX(1,ROUNDUP((CRONOGRAMA!$G137-CRONOGRAMA!$F137+1)/7,0)),0))</f>
        <v/>
      </c>
      <c r="Y136" s="306">
        <f>IF(OR(CRONOGRAMA!$F137="",CRONOGRAMA!$G137=""),0,IF(AND(Y$10&gt;=CRONOGRAMA!$F137-6,Y$10&lt;=CRONOGRAMA!$G137),$C136/MAX(1,ROUNDUP((CRONOGRAMA!$G137-CRONOGRAMA!$F137+1)/7,0)),0))</f>
        <v/>
      </c>
      <c r="Z136" s="306">
        <f>IF(OR(CRONOGRAMA!$F137="",CRONOGRAMA!$G137=""),0,IF(AND(Z$10&gt;=CRONOGRAMA!$F137-6,Z$10&lt;=CRONOGRAMA!$G137),$C136/MAX(1,ROUNDUP((CRONOGRAMA!$G137-CRONOGRAMA!$F137+1)/7,0)),0))</f>
        <v/>
      </c>
      <c r="AA136" s="306">
        <f>IF(OR(CRONOGRAMA!$F137="",CRONOGRAMA!$G137=""),0,IF(AND(AA$10&gt;=CRONOGRAMA!$F137-6,AA$10&lt;=CRONOGRAMA!$G137),$C136/MAX(1,ROUNDUP((CRONOGRAMA!$G137-CRONOGRAMA!$F137+1)/7,0)),0))</f>
        <v/>
      </c>
      <c r="AB136" s="306">
        <f>IF(OR(CRONOGRAMA!$F137="",CRONOGRAMA!$G137=""),0,IF(AND(AB$10&gt;=CRONOGRAMA!$F137-6,AB$10&lt;=CRONOGRAMA!$G137),$C136/MAX(1,ROUNDUP((CRONOGRAMA!$G137-CRONOGRAMA!$F137+1)/7,0)),0))</f>
        <v/>
      </c>
      <c r="AC136" s="306">
        <f>IF(OR(CRONOGRAMA!$F137="",CRONOGRAMA!$G137=""),0,IF(AND(AC$10&gt;=CRONOGRAMA!$F137-6,AC$10&lt;=CRONOGRAMA!$G137),$C136/MAX(1,ROUNDUP((CRONOGRAMA!$G137-CRONOGRAMA!$F137+1)/7,0)),0))</f>
        <v/>
      </c>
      <c r="AD136" s="306">
        <f>IF(OR(CRONOGRAMA!$F137="",CRONOGRAMA!$G137=""),0,IF(AND(AD$10&gt;=CRONOGRAMA!$F137-6,AD$10&lt;=CRONOGRAMA!$G137),$C136/MAX(1,ROUNDUP((CRONOGRAMA!$G137-CRONOGRAMA!$F137+1)/7,0)),0))</f>
        <v/>
      </c>
      <c r="AE136" s="4" t="n"/>
      <c r="AF136" s="218" t="n"/>
      <c r="AG136" s="218" t="n"/>
      <c r="AH136" s="218" t="n"/>
    </row>
    <row r="137" ht="15.75" customHeight="1" s="371">
      <c r="A137" s="169">
        <f>CRONOGRAMA!A138</f>
        <v/>
      </c>
      <c r="B137" s="66">
        <f>CRONOGRAMA!D138</f>
        <v/>
      </c>
      <c r="C137" s="44">
        <f>CRONOGRAMA!E138</f>
        <v/>
      </c>
      <c r="D137" s="306">
        <f>IF(OR(CRONOGRAMA!$F138="",CRONOGRAMA!$G138=""),0,IF(AND(D$10&gt;=CRONOGRAMA!$F138-6,D$10&lt;=CRONOGRAMA!$G138),$C137/MAX(1,ROUNDUP((CRONOGRAMA!$G138-CRONOGRAMA!$F138+1)/7,0)),0))</f>
        <v/>
      </c>
      <c r="E137" s="306">
        <f>IF(OR(CRONOGRAMA!$F138="",CRONOGRAMA!$G138=""),0,IF(AND(E$10&gt;=CRONOGRAMA!$F138-6,E$10&lt;=CRONOGRAMA!$G138),$C137/MAX(1,ROUNDUP((CRONOGRAMA!$G138-CRONOGRAMA!$F138+1)/7,0)),0))</f>
        <v/>
      </c>
      <c r="F137" s="306">
        <f>IF(OR(CRONOGRAMA!$F138="",CRONOGRAMA!$G138=""),0,IF(AND(F$10&gt;=CRONOGRAMA!$F138-6,F$10&lt;=CRONOGRAMA!$G138),$C137/MAX(1,ROUNDUP((CRONOGRAMA!$G138-CRONOGRAMA!$F138+1)/7,0)),0))</f>
        <v/>
      </c>
      <c r="G137" s="306">
        <f>IF(OR(CRONOGRAMA!$F138="",CRONOGRAMA!$G138=""),0,IF(AND(G$10&gt;=CRONOGRAMA!$F138-6,G$10&lt;=CRONOGRAMA!$G138),$C137/MAX(1,ROUNDUP((CRONOGRAMA!$G138-CRONOGRAMA!$F138+1)/7,0)),0))</f>
        <v/>
      </c>
      <c r="H137" s="306">
        <f>IF(OR(CRONOGRAMA!$F138="",CRONOGRAMA!$G138=""),0,IF(AND(H$10&gt;=CRONOGRAMA!$F138-6,H$10&lt;=CRONOGRAMA!$G138),$C137/MAX(1,ROUNDUP((CRONOGRAMA!$G138-CRONOGRAMA!$F138+1)/7,0)),0))</f>
        <v/>
      </c>
      <c r="I137" s="306">
        <f>IF(OR(CRONOGRAMA!$F138="",CRONOGRAMA!$G138=""),0,IF(AND(I$10&gt;=CRONOGRAMA!$F138-6,I$10&lt;=CRONOGRAMA!$G138),$C137/MAX(1,ROUNDUP((CRONOGRAMA!$G138-CRONOGRAMA!$F138+1)/7,0)),0))</f>
        <v/>
      </c>
      <c r="J137" s="306">
        <f>IF(OR(CRONOGRAMA!$F138="",CRONOGRAMA!$G138=""),0,IF(AND(J$10&gt;=CRONOGRAMA!$F138-6,J$10&lt;=CRONOGRAMA!$G138),$C137/MAX(1,ROUNDUP((CRONOGRAMA!$G138-CRONOGRAMA!$F138+1)/7,0)),0))</f>
        <v/>
      </c>
      <c r="K137" s="306">
        <f>IF(OR(CRONOGRAMA!$F138="",CRONOGRAMA!$G138=""),0,IF(AND(K$10&gt;=CRONOGRAMA!$F138-6,K$10&lt;=CRONOGRAMA!$G138),$C137/MAX(1,ROUNDUP((CRONOGRAMA!$G138-CRONOGRAMA!$F138+1)/7,0)),0))</f>
        <v/>
      </c>
      <c r="L137" s="306">
        <f>IF(OR(CRONOGRAMA!$F138="",CRONOGRAMA!$G138=""),0,IF(AND(L$10&gt;=CRONOGRAMA!$F138-6,L$10&lt;=CRONOGRAMA!$G138),$C137/MAX(1,ROUNDUP((CRONOGRAMA!$G138-CRONOGRAMA!$F138+1)/7,0)),0))</f>
        <v/>
      </c>
      <c r="M137" s="306">
        <f>IF(OR(CRONOGRAMA!$F138="",CRONOGRAMA!$G138=""),0,IF(AND(M$10&gt;=CRONOGRAMA!$F138-6,M$10&lt;=CRONOGRAMA!$G138),$C137/MAX(1,ROUNDUP((CRONOGRAMA!$G138-CRONOGRAMA!$F138+1)/7,0)),0))</f>
        <v/>
      </c>
      <c r="N137" s="306">
        <f>IF(OR(CRONOGRAMA!$F138="",CRONOGRAMA!$G138=""),0,IF(AND(N$10&gt;=CRONOGRAMA!$F138-6,N$10&lt;=CRONOGRAMA!$G138),$C137/MAX(1,ROUNDUP((CRONOGRAMA!$G138-CRONOGRAMA!$F138+1)/7,0)),0))</f>
        <v/>
      </c>
      <c r="O137" s="306">
        <f>IF(OR(CRONOGRAMA!$F138="",CRONOGRAMA!$G138=""),0,IF(AND(O$10&gt;=CRONOGRAMA!$F138-6,O$10&lt;=CRONOGRAMA!$G138),$C137/MAX(1,ROUNDUP((CRONOGRAMA!$G138-CRONOGRAMA!$F138+1)/7,0)),0))</f>
        <v/>
      </c>
      <c r="P137" s="306">
        <f>IF(OR(CRONOGRAMA!$F138="",CRONOGRAMA!$G138=""),0,IF(AND(P$10&gt;=CRONOGRAMA!$F138-6,P$10&lt;=CRONOGRAMA!$G138),$C137/MAX(1,ROUNDUP((CRONOGRAMA!$G138-CRONOGRAMA!$F138+1)/7,0)),0))</f>
        <v/>
      </c>
      <c r="Q137" s="306">
        <f>IF(OR(CRONOGRAMA!$F138="",CRONOGRAMA!$G138=""),0,IF(AND(Q$10&gt;=CRONOGRAMA!$F138-6,Q$10&lt;=CRONOGRAMA!$G138),$C137/MAX(1,ROUNDUP((CRONOGRAMA!$G138-CRONOGRAMA!$F138+1)/7,0)),0))</f>
        <v/>
      </c>
      <c r="R137" s="306">
        <f>IF(OR(CRONOGRAMA!$F138="",CRONOGRAMA!$G138=""),0,IF(AND(R$10&gt;=CRONOGRAMA!$F138-6,R$10&lt;=CRONOGRAMA!$G138),$C137/MAX(1,ROUNDUP((CRONOGRAMA!$G138-CRONOGRAMA!$F138+1)/7,0)),0))</f>
        <v/>
      </c>
      <c r="S137" s="306">
        <f>IF(OR(CRONOGRAMA!$F138="",CRONOGRAMA!$G138=""),0,IF(AND(S$10&gt;=CRONOGRAMA!$F138-6,S$10&lt;=CRONOGRAMA!$G138),$C137/MAX(1,ROUNDUP((CRONOGRAMA!$G138-CRONOGRAMA!$F138+1)/7,0)),0))</f>
        <v/>
      </c>
      <c r="T137" s="306">
        <f>IF(OR(CRONOGRAMA!$F138="",CRONOGRAMA!$G138=""),0,IF(AND(T$10&gt;=CRONOGRAMA!$F138-6,T$10&lt;=CRONOGRAMA!$G138),$C137/MAX(1,ROUNDUP((CRONOGRAMA!$G138-CRONOGRAMA!$F138+1)/7,0)),0))</f>
        <v/>
      </c>
      <c r="U137" s="306">
        <f>IF(OR(CRONOGRAMA!$F138="",CRONOGRAMA!$G138=""),0,IF(AND(U$10&gt;=CRONOGRAMA!$F138-6,U$10&lt;=CRONOGRAMA!$G138),$C137/MAX(1,ROUNDUP((CRONOGRAMA!$G138-CRONOGRAMA!$F138+1)/7,0)),0))</f>
        <v/>
      </c>
      <c r="V137" s="306">
        <f>IF(OR(CRONOGRAMA!$F138="",CRONOGRAMA!$G138=""),0,IF(AND(V$10&gt;=CRONOGRAMA!$F138-6,V$10&lt;=CRONOGRAMA!$G138),$C137/MAX(1,ROUNDUP((CRONOGRAMA!$G138-CRONOGRAMA!$F138+1)/7,0)),0))</f>
        <v/>
      </c>
      <c r="W137" s="306">
        <f>IF(OR(CRONOGRAMA!$F138="",CRONOGRAMA!$G138=""),0,IF(AND(W$10&gt;=CRONOGRAMA!$F138-6,W$10&lt;=CRONOGRAMA!$G138),$C137/MAX(1,ROUNDUP((CRONOGRAMA!$G138-CRONOGRAMA!$F138+1)/7,0)),0))</f>
        <v/>
      </c>
      <c r="X137" s="306">
        <f>IF(OR(CRONOGRAMA!$F138="",CRONOGRAMA!$G138=""),0,IF(AND(X$10&gt;=CRONOGRAMA!$F138-6,X$10&lt;=CRONOGRAMA!$G138),$C137/MAX(1,ROUNDUP((CRONOGRAMA!$G138-CRONOGRAMA!$F138+1)/7,0)),0))</f>
        <v/>
      </c>
      <c r="Y137" s="306">
        <f>IF(OR(CRONOGRAMA!$F138="",CRONOGRAMA!$G138=""),0,IF(AND(Y$10&gt;=CRONOGRAMA!$F138-6,Y$10&lt;=CRONOGRAMA!$G138),$C137/MAX(1,ROUNDUP((CRONOGRAMA!$G138-CRONOGRAMA!$F138+1)/7,0)),0))</f>
        <v/>
      </c>
      <c r="Z137" s="306">
        <f>IF(OR(CRONOGRAMA!$F138="",CRONOGRAMA!$G138=""),0,IF(AND(Z$10&gt;=CRONOGRAMA!$F138-6,Z$10&lt;=CRONOGRAMA!$G138),$C137/MAX(1,ROUNDUP((CRONOGRAMA!$G138-CRONOGRAMA!$F138+1)/7,0)),0))</f>
        <v/>
      </c>
      <c r="AA137" s="306">
        <f>IF(OR(CRONOGRAMA!$F138="",CRONOGRAMA!$G138=""),0,IF(AND(AA$10&gt;=CRONOGRAMA!$F138-6,AA$10&lt;=CRONOGRAMA!$G138),$C137/MAX(1,ROUNDUP((CRONOGRAMA!$G138-CRONOGRAMA!$F138+1)/7,0)),0))</f>
        <v/>
      </c>
      <c r="AB137" s="306">
        <f>IF(OR(CRONOGRAMA!$F138="",CRONOGRAMA!$G138=""),0,IF(AND(AB$10&gt;=CRONOGRAMA!$F138-6,AB$10&lt;=CRONOGRAMA!$G138),$C137/MAX(1,ROUNDUP((CRONOGRAMA!$G138-CRONOGRAMA!$F138+1)/7,0)),0))</f>
        <v/>
      </c>
      <c r="AC137" s="306">
        <f>IF(OR(CRONOGRAMA!$F138="",CRONOGRAMA!$G138=""),0,IF(AND(AC$10&gt;=CRONOGRAMA!$F138-6,AC$10&lt;=CRONOGRAMA!$G138),$C137/MAX(1,ROUNDUP((CRONOGRAMA!$G138-CRONOGRAMA!$F138+1)/7,0)),0))</f>
        <v/>
      </c>
      <c r="AD137" s="306">
        <f>IF(OR(CRONOGRAMA!$F138="",CRONOGRAMA!$G138=""),0,IF(AND(AD$10&gt;=CRONOGRAMA!$F138-6,AD$10&lt;=CRONOGRAMA!$G138),$C137/MAX(1,ROUNDUP((CRONOGRAMA!$G138-CRONOGRAMA!$F138+1)/7,0)),0))</f>
        <v/>
      </c>
      <c r="AE137" s="4" t="n"/>
      <c r="AF137" s="218" t="n"/>
      <c r="AG137" s="218" t="n"/>
      <c r="AH137" s="218" t="n"/>
    </row>
    <row r="138" ht="15.75" customHeight="1" s="371">
      <c r="A138" s="169">
        <f>CRONOGRAMA!A139</f>
        <v/>
      </c>
      <c r="B138" s="66">
        <f>CRONOGRAMA!D139</f>
        <v/>
      </c>
      <c r="C138" s="44">
        <f>CRONOGRAMA!E139</f>
        <v/>
      </c>
      <c r="D138" s="306">
        <f>IF(OR(CRONOGRAMA!$F139="",CRONOGRAMA!$G139=""),0,IF(AND(D$10&gt;=CRONOGRAMA!$F139-6,D$10&lt;=CRONOGRAMA!$G139),$C138/MAX(1,ROUNDUP((CRONOGRAMA!$G139-CRONOGRAMA!$F139+1)/7,0)),0))</f>
        <v/>
      </c>
      <c r="E138" s="306">
        <f>IF(OR(CRONOGRAMA!$F139="",CRONOGRAMA!$G139=""),0,IF(AND(E$10&gt;=CRONOGRAMA!$F139-6,E$10&lt;=CRONOGRAMA!$G139),$C138/MAX(1,ROUNDUP((CRONOGRAMA!$G139-CRONOGRAMA!$F139+1)/7,0)),0))</f>
        <v/>
      </c>
      <c r="F138" s="306">
        <f>IF(OR(CRONOGRAMA!$F139="",CRONOGRAMA!$G139=""),0,IF(AND(F$10&gt;=CRONOGRAMA!$F139-6,F$10&lt;=CRONOGRAMA!$G139),$C138/MAX(1,ROUNDUP((CRONOGRAMA!$G139-CRONOGRAMA!$F139+1)/7,0)),0))</f>
        <v/>
      </c>
      <c r="G138" s="306">
        <f>IF(OR(CRONOGRAMA!$F139="",CRONOGRAMA!$G139=""),0,IF(AND(G$10&gt;=CRONOGRAMA!$F139-6,G$10&lt;=CRONOGRAMA!$G139),$C138/MAX(1,ROUNDUP((CRONOGRAMA!$G139-CRONOGRAMA!$F139+1)/7,0)),0))</f>
        <v/>
      </c>
      <c r="H138" s="306">
        <f>IF(OR(CRONOGRAMA!$F139="",CRONOGRAMA!$G139=""),0,IF(AND(H$10&gt;=CRONOGRAMA!$F139-6,H$10&lt;=CRONOGRAMA!$G139),$C138/MAX(1,ROUNDUP((CRONOGRAMA!$G139-CRONOGRAMA!$F139+1)/7,0)),0))</f>
        <v/>
      </c>
      <c r="I138" s="306">
        <f>IF(OR(CRONOGRAMA!$F139="",CRONOGRAMA!$G139=""),0,IF(AND(I$10&gt;=CRONOGRAMA!$F139-6,I$10&lt;=CRONOGRAMA!$G139),$C138/MAX(1,ROUNDUP((CRONOGRAMA!$G139-CRONOGRAMA!$F139+1)/7,0)),0))</f>
        <v/>
      </c>
      <c r="J138" s="306">
        <f>IF(OR(CRONOGRAMA!$F139="",CRONOGRAMA!$G139=""),0,IF(AND(J$10&gt;=CRONOGRAMA!$F139-6,J$10&lt;=CRONOGRAMA!$G139),$C138/MAX(1,ROUNDUP((CRONOGRAMA!$G139-CRONOGRAMA!$F139+1)/7,0)),0))</f>
        <v/>
      </c>
      <c r="K138" s="306">
        <f>IF(OR(CRONOGRAMA!$F139="",CRONOGRAMA!$G139=""),0,IF(AND(K$10&gt;=CRONOGRAMA!$F139-6,K$10&lt;=CRONOGRAMA!$G139),$C138/MAX(1,ROUNDUP((CRONOGRAMA!$G139-CRONOGRAMA!$F139+1)/7,0)),0))</f>
        <v/>
      </c>
      <c r="L138" s="306">
        <f>IF(OR(CRONOGRAMA!$F139="",CRONOGRAMA!$G139=""),0,IF(AND(L$10&gt;=CRONOGRAMA!$F139-6,L$10&lt;=CRONOGRAMA!$G139),$C138/MAX(1,ROUNDUP((CRONOGRAMA!$G139-CRONOGRAMA!$F139+1)/7,0)),0))</f>
        <v/>
      </c>
      <c r="M138" s="306">
        <f>IF(OR(CRONOGRAMA!$F139="",CRONOGRAMA!$G139=""),0,IF(AND(M$10&gt;=CRONOGRAMA!$F139-6,M$10&lt;=CRONOGRAMA!$G139),$C138/MAX(1,ROUNDUP((CRONOGRAMA!$G139-CRONOGRAMA!$F139+1)/7,0)),0))</f>
        <v/>
      </c>
      <c r="N138" s="306">
        <f>IF(OR(CRONOGRAMA!$F139="",CRONOGRAMA!$G139=""),0,IF(AND(N$10&gt;=CRONOGRAMA!$F139-6,N$10&lt;=CRONOGRAMA!$G139),$C138/MAX(1,ROUNDUP((CRONOGRAMA!$G139-CRONOGRAMA!$F139+1)/7,0)),0))</f>
        <v/>
      </c>
      <c r="O138" s="306">
        <f>IF(OR(CRONOGRAMA!$F139="",CRONOGRAMA!$G139=""),0,IF(AND(O$10&gt;=CRONOGRAMA!$F139-6,O$10&lt;=CRONOGRAMA!$G139),$C138/MAX(1,ROUNDUP((CRONOGRAMA!$G139-CRONOGRAMA!$F139+1)/7,0)),0))</f>
        <v/>
      </c>
      <c r="P138" s="306">
        <f>IF(OR(CRONOGRAMA!$F139="",CRONOGRAMA!$G139=""),0,IF(AND(P$10&gt;=CRONOGRAMA!$F139-6,P$10&lt;=CRONOGRAMA!$G139),$C138/MAX(1,ROUNDUP((CRONOGRAMA!$G139-CRONOGRAMA!$F139+1)/7,0)),0))</f>
        <v/>
      </c>
      <c r="Q138" s="306">
        <f>IF(OR(CRONOGRAMA!$F139="",CRONOGRAMA!$G139=""),0,IF(AND(Q$10&gt;=CRONOGRAMA!$F139-6,Q$10&lt;=CRONOGRAMA!$G139),$C138/MAX(1,ROUNDUP((CRONOGRAMA!$G139-CRONOGRAMA!$F139+1)/7,0)),0))</f>
        <v/>
      </c>
      <c r="R138" s="306">
        <f>IF(OR(CRONOGRAMA!$F139="",CRONOGRAMA!$G139=""),0,IF(AND(R$10&gt;=CRONOGRAMA!$F139-6,R$10&lt;=CRONOGRAMA!$G139),$C138/MAX(1,ROUNDUP((CRONOGRAMA!$G139-CRONOGRAMA!$F139+1)/7,0)),0))</f>
        <v/>
      </c>
      <c r="S138" s="306">
        <f>IF(OR(CRONOGRAMA!$F139="",CRONOGRAMA!$G139=""),0,IF(AND(S$10&gt;=CRONOGRAMA!$F139-6,S$10&lt;=CRONOGRAMA!$G139),$C138/MAX(1,ROUNDUP((CRONOGRAMA!$G139-CRONOGRAMA!$F139+1)/7,0)),0))</f>
        <v/>
      </c>
      <c r="T138" s="306">
        <f>IF(OR(CRONOGRAMA!$F139="",CRONOGRAMA!$G139=""),0,IF(AND(T$10&gt;=CRONOGRAMA!$F139-6,T$10&lt;=CRONOGRAMA!$G139),$C138/MAX(1,ROUNDUP((CRONOGRAMA!$G139-CRONOGRAMA!$F139+1)/7,0)),0))</f>
        <v/>
      </c>
      <c r="U138" s="306">
        <f>IF(OR(CRONOGRAMA!$F139="",CRONOGRAMA!$G139=""),0,IF(AND(U$10&gt;=CRONOGRAMA!$F139-6,U$10&lt;=CRONOGRAMA!$G139),$C138/MAX(1,ROUNDUP((CRONOGRAMA!$G139-CRONOGRAMA!$F139+1)/7,0)),0))</f>
        <v/>
      </c>
      <c r="V138" s="306">
        <f>IF(OR(CRONOGRAMA!$F139="",CRONOGRAMA!$G139=""),0,IF(AND(V$10&gt;=CRONOGRAMA!$F139-6,V$10&lt;=CRONOGRAMA!$G139),$C138/MAX(1,ROUNDUP((CRONOGRAMA!$G139-CRONOGRAMA!$F139+1)/7,0)),0))</f>
        <v/>
      </c>
      <c r="W138" s="306">
        <f>IF(OR(CRONOGRAMA!$F139="",CRONOGRAMA!$G139=""),0,IF(AND(W$10&gt;=CRONOGRAMA!$F139-6,W$10&lt;=CRONOGRAMA!$G139),$C138/MAX(1,ROUNDUP((CRONOGRAMA!$G139-CRONOGRAMA!$F139+1)/7,0)),0))</f>
        <v/>
      </c>
      <c r="X138" s="306">
        <f>IF(OR(CRONOGRAMA!$F139="",CRONOGRAMA!$G139=""),0,IF(AND(X$10&gt;=CRONOGRAMA!$F139-6,X$10&lt;=CRONOGRAMA!$G139),$C138/MAX(1,ROUNDUP((CRONOGRAMA!$G139-CRONOGRAMA!$F139+1)/7,0)),0))</f>
        <v/>
      </c>
      <c r="Y138" s="306">
        <f>IF(OR(CRONOGRAMA!$F139="",CRONOGRAMA!$G139=""),0,IF(AND(Y$10&gt;=CRONOGRAMA!$F139-6,Y$10&lt;=CRONOGRAMA!$G139),$C138/MAX(1,ROUNDUP((CRONOGRAMA!$G139-CRONOGRAMA!$F139+1)/7,0)),0))</f>
        <v/>
      </c>
      <c r="Z138" s="306">
        <f>IF(OR(CRONOGRAMA!$F139="",CRONOGRAMA!$G139=""),0,IF(AND(Z$10&gt;=CRONOGRAMA!$F139-6,Z$10&lt;=CRONOGRAMA!$G139),$C138/MAX(1,ROUNDUP((CRONOGRAMA!$G139-CRONOGRAMA!$F139+1)/7,0)),0))</f>
        <v/>
      </c>
      <c r="AA138" s="306">
        <f>IF(OR(CRONOGRAMA!$F139="",CRONOGRAMA!$G139=""),0,IF(AND(AA$10&gt;=CRONOGRAMA!$F139-6,AA$10&lt;=CRONOGRAMA!$G139),$C138/MAX(1,ROUNDUP((CRONOGRAMA!$G139-CRONOGRAMA!$F139+1)/7,0)),0))</f>
        <v/>
      </c>
      <c r="AB138" s="306">
        <f>IF(OR(CRONOGRAMA!$F139="",CRONOGRAMA!$G139=""),0,IF(AND(AB$10&gt;=CRONOGRAMA!$F139-6,AB$10&lt;=CRONOGRAMA!$G139),$C138/MAX(1,ROUNDUP((CRONOGRAMA!$G139-CRONOGRAMA!$F139+1)/7,0)),0))</f>
        <v/>
      </c>
      <c r="AC138" s="306">
        <f>IF(OR(CRONOGRAMA!$F139="",CRONOGRAMA!$G139=""),0,IF(AND(AC$10&gt;=CRONOGRAMA!$F139-6,AC$10&lt;=CRONOGRAMA!$G139),$C138/MAX(1,ROUNDUP((CRONOGRAMA!$G139-CRONOGRAMA!$F139+1)/7,0)),0))</f>
        <v/>
      </c>
      <c r="AD138" s="306">
        <f>IF(OR(CRONOGRAMA!$F139="",CRONOGRAMA!$G139=""),0,IF(AND(AD$10&gt;=CRONOGRAMA!$F139-6,AD$10&lt;=CRONOGRAMA!$G139),$C138/MAX(1,ROUNDUP((CRONOGRAMA!$G139-CRONOGRAMA!$F139+1)/7,0)),0))</f>
        <v/>
      </c>
      <c r="AE138" s="4" t="n"/>
      <c r="AF138" s="218" t="n"/>
      <c r="AG138" s="218" t="n"/>
      <c r="AH138" s="218" t="n"/>
    </row>
    <row r="139" ht="15.75" customHeight="1" s="371">
      <c r="A139" s="169">
        <f>CRONOGRAMA!A140</f>
        <v/>
      </c>
      <c r="B139" s="66">
        <f>CRONOGRAMA!D140</f>
        <v/>
      </c>
      <c r="C139" s="44">
        <f>CRONOGRAMA!E140</f>
        <v/>
      </c>
      <c r="D139" s="306">
        <f>IF(OR(CRONOGRAMA!$F140="",CRONOGRAMA!$G140=""),0,IF(AND(D$10&gt;=CRONOGRAMA!$F140-6,D$10&lt;=CRONOGRAMA!$G140),$C139/MAX(1,ROUNDUP((CRONOGRAMA!$G140-CRONOGRAMA!$F140+1)/7,0)),0))</f>
        <v/>
      </c>
      <c r="E139" s="306">
        <f>IF(OR(CRONOGRAMA!$F140="",CRONOGRAMA!$G140=""),0,IF(AND(E$10&gt;=CRONOGRAMA!$F140-6,E$10&lt;=CRONOGRAMA!$G140),$C139/MAX(1,ROUNDUP((CRONOGRAMA!$G140-CRONOGRAMA!$F140+1)/7,0)),0))</f>
        <v/>
      </c>
      <c r="F139" s="306">
        <f>IF(OR(CRONOGRAMA!$F140="",CRONOGRAMA!$G140=""),0,IF(AND(F$10&gt;=CRONOGRAMA!$F140-6,F$10&lt;=CRONOGRAMA!$G140),$C139/MAX(1,ROUNDUP((CRONOGRAMA!$G140-CRONOGRAMA!$F140+1)/7,0)),0))</f>
        <v/>
      </c>
      <c r="G139" s="306">
        <f>IF(OR(CRONOGRAMA!$F140="",CRONOGRAMA!$G140=""),0,IF(AND(G$10&gt;=CRONOGRAMA!$F140-6,G$10&lt;=CRONOGRAMA!$G140),$C139/MAX(1,ROUNDUP((CRONOGRAMA!$G140-CRONOGRAMA!$F140+1)/7,0)),0))</f>
        <v/>
      </c>
      <c r="H139" s="306">
        <f>IF(OR(CRONOGRAMA!$F140="",CRONOGRAMA!$G140=""),0,IF(AND(H$10&gt;=CRONOGRAMA!$F140-6,H$10&lt;=CRONOGRAMA!$G140),$C139/MAX(1,ROUNDUP((CRONOGRAMA!$G140-CRONOGRAMA!$F140+1)/7,0)),0))</f>
        <v/>
      </c>
      <c r="I139" s="306">
        <f>IF(OR(CRONOGRAMA!$F140="",CRONOGRAMA!$G140=""),0,IF(AND(I$10&gt;=CRONOGRAMA!$F140-6,I$10&lt;=CRONOGRAMA!$G140),$C139/MAX(1,ROUNDUP((CRONOGRAMA!$G140-CRONOGRAMA!$F140+1)/7,0)),0))</f>
        <v/>
      </c>
      <c r="J139" s="306">
        <f>IF(OR(CRONOGRAMA!$F140="",CRONOGRAMA!$G140=""),0,IF(AND(J$10&gt;=CRONOGRAMA!$F140-6,J$10&lt;=CRONOGRAMA!$G140),$C139/MAX(1,ROUNDUP((CRONOGRAMA!$G140-CRONOGRAMA!$F140+1)/7,0)),0))</f>
        <v/>
      </c>
      <c r="K139" s="306">
        <f>IF(OR(CRONOGRAMA!$F140="",CRONOGRAMA!$G140=""),0,IF(AND(K$10&gt;=CRONOGRAMA!$F140-6,K$10&lt;=CRONOGRAMA!$G140),$C139/MAX(1,ROUNDUP((CRONOGRAMA!$G140-CRONOGRAMA!$F140+1)/7,0)),0))</f>
        <v/>
      </c>
      <c r="L139" s="306">
        <f>IF(OR(CRONOGRAMA!$F140="",CRONOGRAMA!$G140=""),0,IF(AND(L$10&gt;=CRONOGRAMA!$F140-6,L$10&lt;=CRONOGRAMA!$G140),$C139/MAX(1,ROUNDUP((CRONOGRAMA!$G140-CRONOGRAMA!$F140+1)/7,0)),0))</f>
        <v/>
      </c>
      <c r="M139" s="306">
        <f>IF(OR(CRONOGRAMA!$F140="",CRONOGRAMA!$G140=""),0,IF(AND(M$10&gt;=CRONOGRAMA!$F140-6,M$10&lt;=CRONOGRAMA!$G140),$C139/MAX(1,ROUNDUP((CRONOGRAMA!$G140-CRONOGRAMA!$F140+1)/7,0)),0))</f>
        <v/>
      </c>
      <c r="N139" s="306">
        <f>IF(OR(CRONOGRAMA!$F140="",CRONOGRAMA!$G140=""),0,IF(AND(N$10&gt;=CRONOGRAMA!$F140-6,N$10&lt;=CRONOGRAMA!$G140),$C139/MAX(1,ROUNDUP((CRONOGRAMA!$G140-CRONOGRAMA!$F140+1)/7,0)),0))</f>
        <v/>
      </c>
      <c r="O139" s="306">
        <f>IF(OR(CRONOGRAMA!$F140="",CRONOGRAMA!$G140=""),0,IF(AND(O$10&gt;=CRONOGRAMA!$F140-6,O$10&lt;=CRONOGRAMA!$G140),$C139/MAX(1,ROUNDUP((CRONOGRAMA!$G140-CRONOGRAMA!$F140+1)/7,0)),0))</f>
        <v/>
      </c>
      <c r="P139" s="306">
        <f>IF(OR(CRONOGRAMA!$F140="",CRONOGRAMA!$G140=""),0,IF(AND(P$10&gt;=CRONOGRAMA!$F140-6,P$10&lt;=CRONOGRAMA!$G140),$C139/MAX(1,ROUNDUP((CRONOGRAMA!$G140-CRONOGRAMA!$F140+1)/7,0)),0))</f>
        <v/>
      </c>
      <c r="Q139" s="306">
        <f>IF(OR(CRONOGRAMA!$F140="",CRONOGRAMA!$G140=""),0,IF(AND(Q$10&gt;=CRONOGRAMA!$F140-6,Q$10&lt;=CRONOGRAMA!$G140),$C139/MAX(1,ROUNDUP((CRONOGRAMA!$G140-CRONOGRAMA!$F140+1)/7,0)),0))</f>
        <v/>
      </c>
      <c r="R139" s="306">
        <f>IF(OR(CRONOGRAMA!$F140="",CRONOGRAMA!$G140=""),0,IF(AND(R$10&gt;=CRONOGRAMA!$F140-6,R$10&lt;=CRONOGRAMA!$G140),$C139/MAX(1,ROUNDUP((CRONOGRAMA!$G140-CRONOGRAMA!$F140+1)/7,0)),0))</f>
        <v/>
      </c>
      <c r="S139" s="306">
        <f>IF(OR(CRONOGRAMA!$F140="",CRONOGRAMA!$G140=""),0,IF(AND(S$10&gt;=CRONOGRAMA!$F140-6,S$10&lt;=CRONOGRAMA!$G140),$C139/MAX(1,ROUNDUP((CRONOGRAMA!$G140-CRONOGRAMA!$F140+1)/7,0)),0))</f>
        <v/>
      </c>
      <c r="T139" s="306">
        <f>IF(OR(CRONOGRAMA!$F140="",CRONOGRAMA!$G140=""),0,IF(AND(T$10&gt;=CRONOGRAMA!$F140-6,T$10&lt;=CRONOGRAMA!$G140),$C139/MAX(1,ROUNDUP((CRONOGRAMA!$G140-CRONOGRAMA!$F140+1)/7,0)),0))</f>
        <v/>
      </c>
      <c r="U139" s="306">
        <f>IF(OR(CRONOGRAMA!$F140="",CRONOGRAMA!$G140=""),0,IF(AND(U$10&gt;=CRONOGRAMA!$F140-6,U$10&lt;=CRONOGRAMA!$G140),$C139/MAX(1,ROUNDUP((CRONOGRAMA!$G140-CRONOGRAMA!$F140+1)/7,0)),0))</f>
        <v/>
      </c>
      <c r="V139" s="306">
        <f>IF(OR(CRONOGRAMA!$F140="",CRONOGRAMA!$G140=""),0,IF(AND(V$10&gt;=CRONOGRAMA!$F140-6,V$10&lt;=CRONOGRAMA!$G140),$C139/MAX(1,ROUNDUP((CRONOGRAMA!$G140-CRONOGRAMA!$F140+1)/7,0)),0))</f>
        <v/>
      </c>
      <c r="W139" s="306">
        <f>IF(OR(CRONOGRAMA!$F140="",CRONOGRAMA!$G140=""),0,IF(AND(W$10&gt;=CRONOGRAMA!$F140-6,W$10&lt;=CRONOGRAMA!$G140),$C139/MAX(1,ROUNDUP((CRONOGRAMA!$G140-CRONOGRAMA!$F140+1)/7,0)),0))</f>
        <v/>
      </c>
      <c r="X139" s="306">
        <f>IF(OR(CRONOGRAMA!$F140="",CRONOGRAMA!$G140=""),0,IF(AND(X$10&gt;=CRONOGRAMA!$F140-6,X$10&lt;=CRONOGRAMA!$G140),$C139/MAX(1,ROUNDUP((CRONOGRAMA!$G140-CRONOGRAMA!$F140+1)/7,0)),0))</f>
        <v/>
      </c>
      <c r="Y139" s="306">
        <f>IF(OR(CRONOGRAMA!$F140="",CRONOGRAMA!$G140=""),0,IF(AND(Y$10&gt;=CRONOGRAMA!$F140-6,Y$10&lt;=CRONOGRAMA!$G140),$C139/MAX(1,ROUNDUP((CRONOGRAMA!$G140-CRONOGRAMA!$F140+1)/7,0)),0))</f>
        <v/>
      </c>
      <c r="Z139" s="306">
        <f>IF(OR(CRONOGRAMA!$F140="",CRONOGRAMA!$G140=""),0,IF(AND(Z$10&gt;=CRONOGRAMA!$F140-6,Z$10&lt;=CRONOGRAMA!$G140),$C139/MAX(1,ROUNDUP((CRONOGRAMA!$G140-CRONOGRAMA!$F140+1)/7,0)),0))</f>
        <v/>
      </c>
      <c r="AA139" s="306">
        <f>IF(OR(CRONOGRAMA!$F140="",CRONOGRAMA!$G140=""),0,IF(AND(AA$10&gt;=CRONOGRAMA!$F140-6,AA$10&lt;=CRONOGRAMA!$G140),$C139/MAX(1,ROUNDUP((CRONOGRAMA!$G140-CRONOGRAMA!$F140+1)/7,0)),0))</f>
        <v/>
      </c>
      <c r="AB139" s="306">
        <f>IF(OR(CRONOGRAMA!$F140="",CRONOGRAMA!$G140=""),0,IF(AND(AB$10&gt;=CRONOGRAMA!$F140-6,AB$10&lt;=CRONOGRAMA!$G140),$C139/MAX(1,ROUNDUP((CRONOGRAMA!$G140-CRONOGRAMA!$F140+1)/7,0)),0))</f>
        <v/>
      </c>
      <c r="AC139" s="306">
        <f>IF(OR(CRONOGRAMA!$F140="",CRONOGRAMA!$G140=""),0,IF(AND(AC$10&gt;=CRONOGRAMA!$F140-6,AC$10&lt;=CRONOGRAMA!$G140),$C139/MAX(1,ROUNDUP((CRONOGRAMA!$G140-CRONOGRAMA!$F140+1)/7,0)),0))</f>
        <v/>
      </c>
      <c r="AD139" s="306">
        <f>IF(OR(CRONOGRAMA!$F140="",CRONOGRAMA!$G140=""),0,IF(AND(AD$10&gt;=CRONOGRAMA!$F140-6,AD$10&lt;=CRONOGRAMA!$G140),$C139/MAX(1,ROUNDUP((CRONOGRAMA!$G140-CRONOGRAMA!$F140+1)/7,0)),0))</f>
        <v/>
      </c>
      <c r="AE139" s="4" t="n"/>
      <c r="AF139" s="218" t="n"/>
      <c r="AG139" s="218" t="n"/>
      <c r="AH139" s="218" t="n"/>
    </row>
    <row r="140" ht="15.75" customHeight="1" s="371">
      <c r="A140" s="169">
        <f>CRONOGRAMA!A141</f>
        <v/>
      </c>
      <c r="B140" s="66">
        <f>CRONOGRAMA!D141</f>
        <v/>
      </c>
      <c r="C140" s="44">
        <f>CRONOGRAMA!E141</f>
        <v/>
      </c>
      <c r="D140" s="306">
        <f>IF(OR(CRONOGRAMA!$F141="",CRONOGRAMA!$G141=""),0,IF(AND(D$10&gt;=CRONOGRAMA!$F141-6,D$10&lt;=CRONOGRAMA!$G141),$C140/MAX(1,ROUNDUP((CRONOGRAMA!$G141-CRONOGRAMA!$F141+1)/7,0)),0))</f>
        <v/>
      </c>
      <c r="E140" s="306">
        <f>IF(OR(CRONOGRAMA!$F141="",CRONOGRAMA!$G141=""),0,IF(AND(E$10&gt;=CRONOGRAMA!$F141-6,E$10&lt;=CRONOGRAMA!$G141),$C140/MAX(1,ROUNDUP((CRONOGRAMA!$G141-CRONOGRAMA!$F141+1)/7,0)),0))</f>
        <v/>
      </c>
      <c r="F140" s="306">
        <f>IF(OR(CRONOGRAMA!$F141="",CRONOGRAMA!$G141=""),0,IF(AND(F$10&gt;=CRONOGRAMA!$F141-6,F$10&lt;=CRONOGRAMA!$G141),$C140/MAX(1,ROUNDUP((CRONOGRAMA!$G141-CRONOGRAMA!$F141+1)/7,0)),0))</f>
        <v/>
      </c>
      <c r="G140" s="306">
        <f>IF(OR(CRONOGRAMA!$F141="",CRONOGRAMA!$G141=""),0,IF(AND(G$10&gt;=CRONOGRAMA!$F141-6,G$10&lt;=CRONOGRAMA!$G141),$C140/MAX(1,ROUNDUP((CRONOGRAMA!$G141-CRONOGRAMA!$F141+1)/7,0)),0))</f>
        <v/>
      </c>
      <c r="H140" s="306">
        <f>IF(OR(CRONOGRAMA!$F141="",CRONOGRAMA!$G141=""),0,IF(AND(H$10&gt;=CRONOGRAMA!$F141-6,H$10&lt;=CRONOGRAMA!$G141),$C140/MAX(1,ROUNDUP((CRONOGRAMA!$G141-CRONOGRAMA!$F141+1)/7,0)),0))</f>
        <v/>
      </c>
      <c r="I140" s="306">
        <f>IF(OR(CRONOGRAMA!$F141="",CRONOGRAMA!$G141=""),0,IF(AND(I$10&gt;=CRONOGRAMA!$F141-6,I$10&lt;=CRONOGRAMA!$G141),$C140/MAX(1,ROUNDUP((CRONOGRAMA!$G141-CRONOGRAMA!$F141+1)/7,0)),0))</f>
        <v/>
      </c>
      <c r="J140" s="306">
        <f>IF(OR(CRONOGRAMA!$F141="",CRONOGRAMA!$G141=""),0,IF(AND(J$10&gt;=CRONOGRAMA!$F141-6,J$10&lt;=CRONOGRAMA!$G141),$C140/MAX(1,ROUNDUP((CRONOGRAMA!$G141-CRONOGRAMA!$F141+1)/7,0)),0))</f>
        <v/>
      </c>
      <c r="K140" s="306">
        <f>IF(OR(CRONOGRAMA!$F141="",CRONOGRAMA!$G141=""),0,IF(AND(K$10&gt;=CRONOGRAMA!$F141-6,K$10&lt;=CRONOGRAMA!$G141),$C140/MAX(1,ROUNDUP((CRONOGRAMA!$G141-CRONOGRAMA!$F141+1)/7,0)),0))</f>
        <v/>
      </c>
      <c r="L140" s="306">
        <f>IF(OR(CRONOGRAMA!$F141="",CRONOGRAMA!$G141=""),0,IF(AND(L$10&gt;=CRONOGRAMA!$F141-6,L$10&lt;=CRONOGRAMA!$G141),$C140/MAX(1,ROUNDUP((CRONOGRAMA!$G141-CRONOGRAMA!$F141+1)/7,0)),0))</f>
        <v/>
      </c>
      <c r="M140" s="306">
        <f>IF(OR(CRONOGRAMA!$F141="",CRONOGRAMA!$G141=""),0,IF(AND(M$10&gt;=CRONOGRAMA!$F141-6,M$10&lt;=CRONOGRAMA!$G141),$C140/MAX(1,ROUNDUP((CRONOGRAMA!$G141-CRONOGRAMA!$F141+1)/7,0)),0))</f>
        <v/>
      </c>
      <c r="N140" s="306">
        <f>IF(OR(CRONOGRAMA!$F141="",CRONOGRAMA!$G141=""),0,IF(AND(N$10&gt;=CRONOGRAMA!$F141-6,N$10&lt;=CRONOGRAMA!$G141),$C140/MAX(1,ROUNDUP((CRONOGRAMA!$G141-CRONOGRAMA!$F141+1)/7,0)),0))</f>
        <v/>
      </c>
      <c r="O140" s="306">
        <f>IF(OR(CRONOGRAMA!$F141="",CRONOGRAMA!$G141=""),0,IF(AND(O$10&gt;=CRONOGRAMA!$F141-6,O$10&lt;=CRONOGRAMA!$G141),$C140/MAX(1,ROUNDUP((CRONOGRAMA!$G141-CRONOGRAMA!$F141+1)/7,0)),0))</f>
        <v/>
      </c>
      <c r="P140" s="306">
        <f>IF(OR(CRONOGRAMA!$F141="",CRONOGRAMA!$G141=""),0,IF(AND(P$10&gt;=CRONOGRAMA!$F141-6,P$10&lt;=CRONOGRAMA!$G141),$C140/MAX(1,ROUNDUP((CRONOGRAMA!$G141-CRONOGRAMA!$F141+1)/7,0)),0))</f>
        <v/>
      </c>
      <c r="Q140" s="306">
        <f>IF(OR(CRONOGRAMA!$F141="",CRONOGRAMA!$G141=""),0,IF(AND(Q$10&gt;=CRONOGRAMA!$F141-6,Q$10&lt;=CRONOGRAMA!$G141),$C140/MAX(1,ROUNDUP((CRONOGRAMA!$G141-CRONOGRAMA!$F141+1)/7,0)),0))</f>
        <v/>
      </c>
      <c r="R140" s="306">
        <f>IF(OR(CRONOGRAMA!$F141="",CRONOGRAMA!$G141=""),0,IF(AND(R$10&gt;=CRONOGRAMA!$F141-6,R$10&lt;=CRONOGRAMA!$G141),$C140/MAX(1,ROUNDUP((CRONOGRAMA!$G141-CRONOGRAMA!$F141+1)/7,0)),0))</f>
        <v/>
      </c>
      <c r="S140" s="306">
        <f>IF(OR(CRONOGRAMA!$F141="",CRONOGRAMA!$G141=""),0,IF(AND(S$10&gt;=CRONOGRAMA!$F141-6,S$10&lt;=CRONOGRAMA!$G141),$C140/MAX(1,ROUNDUP((CRONOGRAMA!$G141-CRONOGRAMA!$F141+1)/7,0)),0))</f>
        <v/>
      </c>
      <c r="T140" s="306">
        <f>IF(OR(CRONOGRAMA!$F141="",CRONOGRAMA!$G141=""),0,IF(AND(T$10&gt;=CRONOGRAMA!$F141-6,T$10&lt;=CRONOGRAMA!$G141),$C140/MAX(1,ROUNDUP((CRONOGRAMA!$G141-CRONOGRAMA!$F141+1)/7,0)),0))</f>
        <v/>
      </c>
      <c r="U140" s="306">
        <f>IF(OR(CRONOGRAMA!$F141="",CRONOGRAMA!$G141=""),0,IF(AND(U$10&gt;=CRONOGRAMA!$F141-6,U$10&lt;=CRONOGRAMA!$G141),$C140/MAX(1,ROUNDUP((CRONOGRAMA!$G141-CRONOGRAMA!$F141+1)/7,0)),0))</f>
        <v/>
      </c>
      <c r="V140" s="306">
        <f>IF(OR(CRONOGRAMA!$F141="",CRONOGRAMA!$G141=""),0,IF(AND(V$10&gt;=CRONOGRAMA!$F141-6,V$10&lt;=CRONOGRAMA!$G141),$C140/MAX(1,ROUNDUP((CRONOGRAMA!$G141-CRONOGRAMA!$F141+1)/7,0)),0))</f>
        <v/>
      </c>
      <c r="W140" s="306">
        <f>IF(OR(CRONOGRAMA!$F141="",CRONOGRAMA!$G141=""),0,IF(AND(W$10&gt;=CRONOGRAMA!$F141-6,W$10&lt;=CRONOGRAMA!$G141),$C140/MAX(1,ROUNDUP((CRONOGRAMA!$G141-CRONOGRAMA!$F141+1)/7,0)),0))</f>
        <v/>
      </c>
      <c r="X140" s="306">
        <f>IF(OR(CRONOGRAMA!$F141="",CRONOGRAMA!$G141=""),0,IF(AND(X$10&gt;=CRONOGRAMA!$F141-6,X$10&lt;=CRONOGRAMA!$G141),$C140/MAX(1,ROUNDUP((CRONOGRAMA!$G141-CRONOGRAMA!$F141+1)/7,0)),0))</f>
        <v/>
      </c>
      <c r="Y140" s="306">
        <f>IF(OR(CRONOGRAMA!$F141="",CRONOGRAMA!$G141=""),0,IF(AND(Y$10&gt;=CRONOGRAMA!$F141-6,Y$10&lt;=CRONOGRAMA!$G141),$C140/MAX(1,ROUNDUP((CRONOGRAMA!$G141-CRONOGRAMA!$F141+1)/7,0)),0))</f>
        <v/>
      </c>
      <c r="Z140" s="306">
        <f>IF(OR(CRONOGRAMA!$F141="",CRONOGRAMA!$G141=""),0,IF(AND(Z$10&gt;=CRONOGRAMA!$F141-6,Z$10&lt;=CRONOGRAMA!$G141),$C140/MAX(1,ROUNDUP((CRONOGRAMA!$G141-CRONOGRAMA!$F141+1)/7,0)),0))</f>
        <v/>
      </c>
      <c r="AA140" s="306">
        <f>IF(OR(CRONOGRAMA!$F141="",CRONOGRAMA!$G141=""),0,IF(AND(AA$10&gt;=CRONOGRAMA!$F141-6,AA$10&lt;=CRONOGRAMA!$G141),$C140/MAX(1,ROUNDUP((CRONOGRAMA!$G141-CRONOGRAMA!$F141+1)/7,0)),0))</f>
        <v/>
      </c>
      <c r="AB140" s="306">
        <f>IF(OR(CRONOGRAMA!$F141="",CRONOGRAMA!$G141=""),0,IF(AND(AB$10&gt;=CRONOGRAMA!$F141-6,AB$10&lt;=CRONOGRAMA!$G141),$C140/MAX(1,ROUNDUP((CRONOGRAMA!$G141-CRONOGRAMA!$F141+1)/7,0)),0))</f>
        <v/>
      </c>
      <c r="AC140" s="306">
        <f>IF(OR(CRONOGRAMA!$F141="",CRONOGRAMA!$G141=""),0,IF(AND(AC$10&gt;=CRONOGRAMA!$F141-6,AC$10&lt;=CRONOGRAMA!$G141),$C140/MAX(1,ROUNDUP((CRONOGRAMA!$G141-CRONOGRAMA!$F141+1)/7,0)),0))</f>
        <v/>
      </c>
      <c r="AD140" s="306">
        <f>IF(OR(CRONOGRAMA!$F141="",CRONOGRAMA!$G141=""),0,IF(AND(AD$10&gt;=CRONOGRAMA!$F141-6,AD$10&lt;=CRONOGRAMA!$G141),$C140/MAX(1,ROUNDUP((CRONOGRAMA!$G141-CRONOGRAMA!$F141+1)/7,0)),0))</f>
        <v/>
      </c>
      <c r="AE140" s="4" t="n"/>
      <c r="AF140" s="218" t="n"/>
      <c r="AG140" s="218" t="n"/>
      <c r="AH140" s="218" t="n"/>
    </row>
    <row r="141" ht="15.75" customHeight="1" s="371">
      <c r="A141" s="169">
        <f>CRONOGRAMA!A142</f>
        <v/>
      </c>
      <c r="B141" s="66">
        <f>CRONOGRAMA!D142</f>
        <v/>
      </c>
      <c r="C141" s="44">
        <f>CRONOGRAMA!E142</f>
        <v/>
      </c>
      <c r="D141" s="306">
        <f>IF(OR(CRONOGRAMA!$F142="",CRONOGRAMA!$G142=""),0,IF(AND(D$10&gt;=CRONOGRAMA!$F142-6,D$10&lt;=CRONOGRAMA!$G142),$C141/MAX(1,ROUNDUP((CRONOGRAMA!$G142-CRONOGRAMA!$F142+1)/7,0)),0))</f>
        <v/>
      </c>
      <c r="E141" s="306">
        <f>IF(OR(CRONOGRAMA!$F142="",CRONOGRAMA!$G142=""),0,IF(AND(E$10&gt;=CRONOGRAMA!$F142-6,E$10&lt;=CRONOGRAMA!$G142),$C141/MAX(1,ROUNDUP((CRONOGRAMA!$G142-CRONOGRAMA!$F142+1)/7,0)),0))</f>
        <v/>
      </c>
      <c r="F141" s="306">
        <f>IF(OR(CRONOGRAMA!$F142="",CRONOGRAMA!$G142=""),0,IF(AND(F$10&gt;=CRONOGRAMA!$F142-6,F$10&lt;=CRONOGRAMA!$G142),$C141/MAX(1,ROUNDUP((CRONOGRAMA!$G142-CRONOGRAMA!$F142+1)/7,0)),0))</f>
        <v/>
      </c>
      <c r="G141" s="306">
        <f>IF(OR(CRONOGRAMA!$F142="",CRONOGRAMA!$G142=""),0,IF(AND(G$10&gt;=CRONOGRAMA!$F142-6,G$10&lt;=CRONOGRAMA!$G142),$C141/MAX(1,ROUNDUP((CRONOGRAMA!$G142-CRONOGRAMA!$F142+1)/7,0)),0))</f>
        <v/>
      </c>
      <c r="H141" s="306">
        <f>IF(OR(CRONOGRAMA!$F142="",CRONOGRAMA!$G142=""),0,IF(AND(H$10&gt;=CRONOGRAMA!$F142-6,H$10&lt;=CRONOGRAMA!$G142),$C141/MAX(1,ROUNDUP((CRONOGRAMA!$G142-CRONOGRAMA!$F142+1)/7,0)),0))</f>
        <v/>
      </c>
      <c r="I141" s="306">
        <f>IF(OR(CRONOGRAMA!$F142="",CRONOGRAMA!$G142=""),0,IF(AND(I$10&gt;=CRONOGRAMA!$F142-6,I$10&lt;=CRONOGRAMA!$G142),$C141/MAX(1,ROUNDUP((CRONOGRAMA!$G142-CRONOGRAMA!$F142+1)/7,0)),0))</f>
        <v/>
      </c>
      <c r="J141" s="306">
        <f>IF(OR(CRONOGRAMA!$F142="",CRONOGRAMA!$G142=""),0,IF(AND(J$10&gt;=CRONOGRAMA!$F142-6,J$10&lt;=CRONOGRAMA!$G142),$C141/MAX(1,ROUNDUP((CRONOGRAMA!$G142-CRONOGRAMA!$F142+1)/7,0)),0))</f>
        <v/>
      </c>
      <c r="K141" s="306">
        <f>IF(OR(CRONOGRAMA!$F142="",CRONOGRAMA!$G142=""),0,IF(AND(K$10&gt;=CRONOGRAMA!$F142-6,K$10&lt;=CRONOGRAMA!$G142),$C141/MAX(1,ROUNDUP((CRONOGRAMA!$G142-CRONOGRAMA!$F142+1)/7,0)),0))</f>
        <v/>
      </c>
      <c r="L141" s="306">
        <f>IF(OR(CRONOGRAMA!$F142="",CRONOGRAMA!$G142=""),0,IF(AND(L$10&gt;=CRONOGRAMA!$F142-6,L$10&lt;=CRONOGRAMA!$G142),$C141/MAX(1,ROUNDUP((CRONOGRAMA!$G142-CRONOGRAMA!$F142+1)/7,0)),0))</f>
        <v/>
      </c>
      <c r="M141" s="306">
        <f>IF(OR(CRONOGRAMA!$F142="",CRONOGRAMA!$G142=""),0,IF(AND(M$10&gt;=CRONOGRAMA!$F142-6,M$10&lt;=CRONOGRAMA!$G142),$C141/MAX(1,ROUNDUP((CRONOGRAMA!$G142-CRONOGRAMA!$F142+1)/7,0)),0))</f>
        <v/>
      </c>
      <c r="N141" s="306">
        <f>IF(OR(CRONOGRAMA!$F142="",CRONOGRAMA!$G142=""),0,IF(AND(N$10&gt;=CRONOGRAMA!$F142-6,N$10&lt;=CRONOGRAMA!$G142),$C141/MAX(1,ROUNDUP((CRONOGRAMA!$G142-CRONOGRAMA!$F142+1)/7,0)),0))</f>
        <v/>
      </c>
      <c r="O141" s="306">
        <f>IF(OR(CRONOGRAMA!$F142="",CRONOGRAMA!$G142=""),0,IF(AND(O$10&gt;=CRONOGRAMA!$F142-6,O$10&lt;=CRONOGRAMA!$G142),$C141/MAX(1,ROUNDUP((CRONOGRAMA!$G142-CRONOGRAMA!$F142+1)/7,0)),0))</f>
        <v/>
      </c>
      <c r="P141" s="306">
        <f>IF(OR(CRONOGRAMA!$F142="",CRONOGRAMA!$G142=""),0,IF(AND(P$10&gt;=CRONOGRAMA!$F142-6,P$10&lt;=CRONOGRAMA!$G142),$C141/MAX(1,ROUNDUP((CRONOGRAMA!$G142-CRONOGRAMA!$F142+1)/7,0)),0))</f>
        <v/>
      </c>
      <c r="Q141" s="306">
        <f>IF(OR(CRONOGRAMA!$F142="",CRONOGRAMA!$G142=""),0,IF(AND(Q$10&gt;=CRONOGRAMA!$F142-6,Q$10&lt;=CRONOGRAMA!$G142),$C141/MAX(1,ROUNDUP((CRONOGRAMA!$G142-CRONOGRAMA!$F142+1)/7,0)),0))</f>
        <v/>
      </c>
      <c r="R141" s="306">
        <f>IF(OR(CRONOGRAMA!$F142="",CRONOGRAMA!$G142=""),0,IF(AND(R$10&gt;=CRONOGRAMA!$F142-6,R$10&lt;=CRONOGRAMA!$G142),$C141/MAX(1,ROUNDUP((CRONOGRAMA!$G142-CRONOGRAMA!$F142+1)/7,0)),0))</f>
        <v/>
      </c>
      <c r="S141" s="306">
        <f>IF(OR(CRONOGRAMA!$F142="",CRONOGRAMA!$G142=""),0,IF(AND(S$10&gt;=CRONOGRAMA!$F142-6,S$10&lt;=CRONOGRAMA!$G142),$C141/MAX(1,ROUNDUP((CRONOGRAMA!$G142-CRONOGRAMA!$F142+1)/7,0)),0))</f>
        <v/>
      </c>
      <c r="T141" s="306">
        <f>IF(OR(CRONOGRAMA!$F142="",CRONOGRAMA!$G142=""),0,IF(AND(T$10&gt;=CRONOGRAMA!$F142-6,T$10&lt;=CRONOGRAMA!$G142),$C141/MAX(1,ROUNDUP((CRONOGRAMA!$G142-CRONOGRAMA!$F142+1)/7,0)),0))</f>
        <v/>
      </c>
      <c r="U141" s="306">
        <f>IF(OR(CRONOGRAMA!$F142="",CRONOGRAMA!$G142=""),0,IF(AND(U$10&gt;=CRONOGRAMA!$F142-6,U$10&lt;=CRONOGRAMA!$G142),$C141/MAX(1,ROUNDUP((CRONOGRAMA!$G142-CRONOGRAMA!$F142+1)/7,0)),0))</f>
        <v/>
      </c>
      <c r="V141" s="306">
        <f>IF(OR(CRONOGRAMA!$F142="",CRONOGRAMA!$G142=""),0,IF(AND(V$10&gt;=CRONOGRAMA!$F142-6,V$10&lt;=CRONOGRAMA!$G142),$C141/MAX(1,ROUNDUP((CRONOGRAMA!$G142-CRONOGRAMA!$F142+1)/7,0)),0))</f>
        <v/>
      </c>
      <c r="W141" s="306">
        <f>IF(OR(CRONOGRAMA!$F142="",CRONOGRAMA!$G142=""),0,IF(AND(W$10&gt;=CRONOGRAMA!$F142-6,W$10&lt;=CRONOGRAMA!$G142),$C141/MAX(1,ROUNDUP((CRONOGRAMA!$G142-CRONOGRAMA!$F142+1)/7,0)),0))</f>
        <v/>
      </c>
      <c r="X141" s="306">
        <f>IF(OR(CRONOGRAMA!$F142="",CRONOGRAMA!$G142=""),0,IF(AND(X$10&gt;=CRONOGRAMA!$F142-6,X$10&lt;=CRONOGRAMA!$G142),$C141/MAX(1,ROUNDUP((CRONOGRAMA!$G142-CRONOGRAMA!$F142+1)/7,0)),0))</f>
        <v/>
      </c>
      <c r="Y141" s="306">
        <f>IF(OR(CRONOGRAMA!$F142="",CRONOGRAMA!$G142=""),0,IF(AND(Y$10&gt;=CRONOGRAMA!$F142-6,Y$10&lt;=CRONOGRAMA!$G142),$C141/MAX(1,ROUNDUP((CRONOGRAMA!$G142-CRONOGRAMA!$F142+1)/7,0)),0))</f>
        <v/>
      </c>
      <c r="Z141" s="306">
        <f>IF(OR(CRONOGRAMA!$F142="",CRONOGRAMA!$G142=""),0,IF(AND(Z$10&gt;=CRONOGRAMA!$F142-6,Z$10&lt;=CRONOGRAMA!$G142),$C141/MAX(1,ROUNDUP((CRONOGRAMA!$G142-CRONOGRAMA!$F142+1)/7,0)),0))</f>
        <v/>
      </c>
      <c r="AA141" s="306">
        <f>IF(OR(CRONOGRAMA!$F142="",CRONOGRAMA!$G142=""),0,IF(AND(AA$10&gt;=CRONOGRAMA!$F142-6,AA$10&lt;=CRONOGRAMA!$G142),$C141/MAX(1,ROUNDUP((CRONOGRAMA!$G142-CRONOGRAMA!$F142+1)/7,0)),0))</f>
        <v/>
      </c>
      <c r="AB141" s="306">
        <f>IF(OR(CRONOGRAMA!$F142="",CRONOGRAMA!$G142=""),0,IF(AND(AB$10&gt;=CRONOGRAMA!$F142-6,AB$10&lt;=CRONOGRAMA!$G142),$C141/MAX(1,ROUNDUP((CRONOGRAMA!$G142-CRONOGRAMA!$F142+1)/7,0)),0))</f>
        <v/>
      </c>
      <c r="AC141" s="306">
        <f>IF(OR(CRONOGRAMA!$F142="",CRONOGRAMA!$G142=""),0,IF(AND(AC$10&gt;=CRONOGRAMA!$F142-6,AC$10&lt;=CRONOGRAMA!$G142),$C141/MAX(1,ROUNDUP((CRONOGRAMA!$G142-CRONOGRAMA!$F142+1)/7,0)),0))</f>
        <v/>
      </c>
      <c r="AD141" s="306">
        <f>IF(OR(CRONOGRAMA!$F142="",CRONOGRAMA!$G142=""),0,IF(AND(AD$10&gt;=CRONOGRAMA!$F142-6,AD$10&lt;=CRONOGRAMA!$G142),$C141/MAX(1,ROUNDUP((CRONOGRAMA!$G142-CRONOGRAMA!$F142+1)/7,0)),0))</f>
        <v/>
      </c>
      <c r="AE141" s="4" t="n"/>
      <c r="AF141" s="218" t="n"/>
      <c r="AG141" s="218" t="n"/>
      <c r="AH141" s="218" t="n"/>
    </row>
    <row r="142" ht="15.75" customHeight="1" s="371">
      <c r="A142" s="169">
        <f>CRONOGRAMA!A143</f>
        <v/>
      </c>
      <c r="B142" s="66">
        <f>CRONOGRAMA!D143</f>
        <v/>
      </c>
      <c r="C142" s="44">
        <f>CRONOGRAMA!E143</f>
        <v/>
      </c>
      <c r="D142" s="306">
        <f>IF(OR(CRONOGRAMA!$F143="",CRONOGRAMA!$G143=""),0,IF(AND(D$10&gt;=CRONOGRAMA!$F143-6,D$10&lt;=CRONOGRAMA!$G143),$C142/MAX(1,ROUNDUP((CRONOGRAMA!$G143-CRONOGRAMA!$F143+1)/7,0)),0))</f>
        <v/>
      </c>
      <c r="E142" s="306">
        <f>IF(OR(CRONOGRAMA!$F143="",CRONOGRAMA!$G143=""),0,IF(AND(E$10&gt;=CRONOGRAMA!$F143-6,E$10&lt;=CRONOGRAMA!$G143),$C142/MAX(1,ROUNDUP((CRONOGRAMA!$G143-CRONOGRAMA!$F143+1)/7,0)),0))</f>
        <v/>
      </c>
      <c r="F142" s="306">
        <f>IF(OR(CRONOGRAMA!$F143="",CRONOGRAMA!$G143=""),0,IF(AND(F$10&gt;=CRONOGRAMA!$F143-6,F$10&lt;=CRONOGRAMA!$G143),$C142/MAX(1,ROUNDUP((CRONOGRAMA!$G143-CRONOGRAMA!$F143+1)/7,0)),0))</f>
        <v/>
      </c>
      <c r="G142" s="306">
        <f>IF(OR(CRONOGRAMA!$F143="",CRONOGRAMA!$G143=""),0,IF(AND(G$10&gt;=CRONOGRAMA!$F143-6,G$10&lt;=CRONOGRAMA!$G143),$C142/MAX(1,ROUNDUP((CRONOGRAMA!$G143-CRONOGRAMA!$F143+1)/7,0)),0))</f>
        <v/>
      </c>
      <c r="H142" s="306">
        <f>IF(OR(CRONOGRAMA!$F143="",CRONOGRAMA!$G143=""),0,IF(AND(H$10&gt;=CRONOGRAMA!$F143-6,H$10&lt;=CRONOGRAMA!$G143),$C142/MAX(1,ROUNDUP((CRONOGRAMA!$G143-CRONOGRAMA!$F143+1)/7,0)),0))</f>
        <v/>
      </c>
      <c r="I142" s="306">
        <f>IF(OR(CRONOGRAMA!$F143="",CRONOGRAMA!$G143=""),0,IF(AND(I$10&gt;=CRONOGRAMA!$F143-6,I$10&lt;=CRONOGRAMA!$G143),$C142/MAX(1,ROUNDUP((CRONOGRAMA!$G143-CRONOGRAMA!$F143+1)/7,0)),0))</f>
        <v/>
      </c>
      <c r="J142" s="306">
        <f>IF(OR(CRONOGRAMA!$F143="",CRONOGRAMA!$G143=""),0,IF(AND(J$10&gt;=CRONOGRAMA!$F143-6,J$10&lt;=CRONOGRAMA!$G143),$C142/MAX(1,ROUNDUP((CRONOGRAMA!$G143-CRONOGRAMA!$F143+1)/7,0)),0))</f>
        <v/>
      </c>
      <c r="K142" s="306">
        <f>IF(OR(CRONOGRAMA!$F143="",CRONOGRAMA!$G143=""),0,IF(AND(K$10&gt;=CRONOGRAMA!$F143-6,K$10&lt;=CRONOGRAMA!$G143),$C142/MAX(1,ROUNDUP((CRONOGRAMA!$G143-CRONOGRAMA!$F143+1)/7,0)),0))</f>
        <v/>
      </c>
      <c r="L142" s="306">
        <f>IF(OR(CRONOGRAMA!$F143="",CRONOGRAMA!$G143=""),0,IF(AND(L$10&gt;=CRONOGRAMA!$F143-6,L$10&lt;=CRONOGRAMA!$G143),$C142/MAX(1,ROUNDUP((CRONOGRAMA!$G143-CRONOGRAMA!$F143+1)/7,0)),0))</f>
        <v/>
      </c>
      <c r="M142" s="306">
        <f>IF(OR(CRONOGRAMA!$F143="",CRONOGRAMA!$G143=""),0,IF(AND(M$10&gt;=CRONOGRAMA!$F143-6,M$10&lt;=CRONOGRAMA!$G143),$C142/MAX(1,ROUNDUP((CRONOGRAMA!$G143-CRONOGRAMA!$F143+1)/7,0)),0))</f>
        <v/>
      </c>
      <c r="N142" s="306">
        <f>IF(OR(CRONOGRAMA!$F143="",CRONOGRAMA!$G143=""),0,IF(AND(N$10&gt;=CRONOGRAMA!$F143-6,N$10&lt;=CRONOGRAMA!$G143),$C142/MAX(1,ROUNDUP((CRONOGRAMA!$G143-CRONOGRAMA!$F143+1)/7,0)),0))</f>
        <v/>
      </c>
      <c r="O142" s="306">
        <f>IF(OR(CRONOGRAMA!$F143="",CRONOGRAMA!$G143=""),0,IF(AND(O$10&gt;=CRONOGRAMA!$F143-6,O$10&lt;=CRONOGRAMA!$G143),$C142/MAX(1,ROUNDUP((CRONOGRAMA!$G143-CRONOGRAMA!$F143+1)/7,0)),0))</f>
        <v/>
      </c>
      <c r="P142" s="306">
        <f>IF(OR(CRONOGRAMA!$F143="",CRONOGRAMA!$G143=""),0,IF(AND(P$10&gt;=CRONOGRAMA!$F143-6,P$10&lt;=CRONOGRAMA!$G143),$C142/MAX(1,ROUNDUP((CRONOGRAMA!$G143-CRONOGRAMA!$F143+1)/7,0)),0))</f>
        <v/>
      </c>
      <c r="Q142" s="306">
        <f>IF(OR(CRONOGRAMA!$F143="",CRONOGRAMA!$G143=""),0,IF(AND(Q$10&gt;=CRONOGRAMA!$F143-6,Q$10&lt;=CRONOGRAMA!$G143),$C142/MAX(1,ROUNDUP((CRONOGRAMA!$G143-CRONOGRAMA!$F143+1)/7,0)),0))</f>
        <v/>
      </c>
      <c r="R142" s="306">
        <f>IF(OR(CRONOGRAMA!$F143="",CRONOGRAMA!$G143=""),0,IF(AND(R$10&gt;=CRONOGRAMA!$F143-6,R$10&lt;=CRONOGRAMA!$G143),$C142/MAX(1,ROUNDUP((CRONOGRAMA!$G143-CRONOGRAMA!$F143+1)/7,0)),0))</f>
        <v/>
      </c>
      <c r="S142" s="306">
        <f>IF(OR(CRONOGRAMA!$F143="",CRONOGRAMA!$G143=""),0,IF(AND(S$10&gt;=CRONOGRAMA!$F143-6,S$10&lt;=CRONOGRAMA!$G143),$C142/MAX(1,ROUNDUP((CRONOGRAMA!$G143-CRONOGRAMA!$F143+1)/7,0)),0))</f>
        <v/>
      </c>
      <c r="T142" s="306">
        <f>IF(OR(CRONOGRAMA!$F143="",CRONOGRAMA!$G143=""),0,IF(AND(T$10&gt;=CRONOGRAMA!$F143-6,T$10&lt;=CRONOGRAMA!$G143),$C142/MAX(1,ROUNDUP((CRONOGRAMA!$G143-CRONOGRAMA!$F143+1)/7,0)),0))</f>
        <v/>
      </c>
      <c r="U142" s="306">
        <f>IF(OR(CRONOGRAMA!$F143="",CRONOGRAMA!$G143=""),0,IF(AND(U$10&gt;=CRONOGRAMA!$F143-6,U$10&lt;=CRONOGRAMA!$G143),$C142/MAX(1,ROUNDUP((CRONOGRAMA!$G143-CRONOGRAMA!$F143+1)/7,0)),0))</f>
        <v/>
      </c>
      <c r="V142" s="306">
        <f>IF(OR(CRONOGRAMA!$F143="",CRONOGRAMA!$G143=""),0,IF(AND(V$10&gt;=CRONOGRAMA!$F143-6,V$10&lt;=CRONOGRAMA!$G143),$C142/MAX(1,ROUNDUP((CRONOGRAMA!$G143-CRONOGRAMA!$F143+1)/7,0)),0))</f>
        <v/>
      </c>
      <c r="W142" s="306">
        <f>IF(OR(CRONOGRAMA!$F143="",CRONOGRAMA!$G143=""),0,IF(AND(W$10&gt;=CRONOGRAMA!$F143-6,W$10&lt;=CRONOGRAMA!$G143),$C142/MAX(1,ROUNDUP((CRONOGRAMA!$G143-CRONOGRAMA!$F143+1)/7,0)),0))</f>
        <v/>
      </c>
      <c r="X142" s="306">
        <f>IF(OR(CRONOGRAMA!$F143="",CRONOGRAMA!$G143=""),0,IF(AND(X$10&gt;=CRONOGRAMA!$F143-6,X$10&lt;=CRONOGRAMA!$G143),$C142/MAX(1,ROUNDUP((CRONOGRAMA!$G143-CRONOGRAMA!$F143+1)/7,0)),0))</f>
        <v/>
      </c>
      <c r="Y142" s="306">
        <f>IF(OR(CRONOGRAMA!$F143="",CRONOGRAMA!$G143=""),0,IF(AND(Y$10&gt;=CRONOGRAMA!$F143-6,Y$10&lt;=CRONOGRAMA!$G143),$C142/MAX(1,ROUNDUP((CRONOGRAMA!$G143-CRONOGRAMA!$F143+1)/7,0)),0))</f>
        <v/>
      </c>
      <c r="Z142" s="306">
        <f>IF(OR(CRONOGRAMA!$F143="",CRONOGRAMA!$G143=""),0,IF(AND(Z$10&gt;=CRONOGRAMA!$F143-6,Z$10&lt;=CRONOGRAMA!$G143),$C142/MAX(1,ROUNDUP((CRONOGRAMA!$G143-CRONOGRAMA!$F143+1)/7,0)),0))</f>
        <v/>
      </c>
      <c r="AA142" s="306">
        <f>IF(OR(CRONOGRAMA!$F143="",CRONOGRAMA!$G143=""),0,IF(AND(AA$10&gt;=CRONOGRAMA!$F143-6,AA$10&lt;=CRONOGRAMA!$G143),$C142/MAX(1,ROUNDUP((CRONOGRAMA!$G143-CRONOGRAMA!$F143+1)/7,0)),0))</f>
        <v/>
      </c>
      <c r="AB142" s="306">
        <f>IF(OR(CRONOGRAMA!$F143="",CRONOGRAMA!$G143=""),0,IF(AND(AB$10&gt;=CRONOGRAMA!$F143-6,AB$10&lt;=CRONOGRAMA!$G143),$C142/MAX(1,ROUNDUP((CRONOGRAMA!$G143-CRONOGRAMA!$F143+1)/7,0)),0))</f>
        <v/>
      </c>
      <c r="AC142" s="306">
        <f>IF(OR(CRONOGRAMA!$F143="",CRONOGRAMA!$G143=""),0,IF(AND(AC$10&gt;=CRONOGRAMA!$F143-6,AC$10&lt;=CRONOGRAMA!$G143),$C142/MAX(1,ROUNDUP((CRONOGRAMA!$G143-CRONOGRAMA!$F143+1)/7,0)),0))</f>
        <v/>
      </c>
      <c r="AD142" s="306">
        <f>IF(OR(CRONOGRAMA!$F143="",CRONOGRAMA!$G143=""),0,IF(AND(AD$10&gt;=CRONOGRAMA!$F143-6,AD$10&lt;=CRONOGRAMA!$G143),$C142/MAX(1,ROUNDUP((CRONOGRAMA!$G143-CRONOGRAMA!$F143+1)/7,0)),0))</f>
        <v/>
      </c>
      <c r="AE142" s="4" t="n"/>
      <c r="AF142" s="218" t="n"/>
      <c r="AG142" s="218" t="n"/>
      <c r="AH142" s="218" t="n"/>
    </row>
    <row r="143" ht="15.75" customHeight="1" s="371">
      <c r="A143" s="169">
        <f>CRONOGRAMA!A144</f>
        <v/>
      </c>
      <c r="B143" s="66">
        <f>CRONOGRAMA!D144</f>
        <v/>
      </c>
      <c r="C143" s="44">
        <f>CRONOGRAMA!E144</f>
        <v/>
      </c>
      <c r="D143" s="306">
        <f>IF(OR(CRONOGRAMA!$F144="",CRONOGRAMA!$G144=""),0,IF(AND(D$10&gt;=CRONOGRAMA!$F144-6,D$10&lt;=CRONOGRAMA!$G144),$C143/MAX(1,ROUNDUP((CRONOGRAMA!$G144-CRONOGRAMA!$F144+1)/7,0)),0))</f>
        <v/>
      </c>
      <c r="E143" s="306">
        <f>IF(OR(CRONOGRAMA!$F144="",CRONOGRAMA!$G144=""),0,IF(AND(E$10&gt;=CRONOGRAMA!$F144-6,E$10&lt;=CRONOGRAMA!$G144),$C143/MAX(1,ROUNDUP((CRONOGRAMA!$G144-CRONOGRAMA!$F144+1)/7,0)),0))</f>
        <v/>
      </c>
      <c r="F143" s="306">
        <f>IF(OR(CRONOGRAMA!$F144="",CRONOGRAMA!$G144=""),0,IF(AND(F$10&gt;=CRONOGRAMA!$F144-6,F$10&lt;=CRONOGRAMA!$G144),$C143/MAX(1,ROUNDUP((CRONOGRAMA!$G144-CRONOGRAMA!$F144+1)/7,0)),0))</f>
        <v/>
      </c>
      <c r="G143" s="306">
        <f>IF(OR(CRONOGRAMA!$F144="",CRONOGRAMA!$G144=""),0,IF(AND(G$10&gt;=CRONOGRAMA!$F144-6,G$10&lt;=CRONOGRAMA!$G144),$C143/MAX(1,ROUNDUP((CRONOGRAMA!$G144-CRONOGRAMA!$F144+1)/7,0)),0))</f>
        <v/>
      </c>
      <c r="H143" s="306">
        <f>IF(OR(CRONOGRAMA!$F144="",CRONOGRAMA!$G144=""),0,IF(AND(H$10&gt;=CRONOGRAMA!$F144-6,H$10&lt;=CRONOGRAMA!$G144),$C143/MAX(1,ROUNDUP((CRONOGRAMA!$G144-CRONOGRAMA!$F144+1)/7,0)),0))</f>
        <v/>
      </c>
      <c r="I143" s="306">
        <f>IF(OR(CRONOGRAMA!$F144="",CRONOGRAMA!$G144=""),0,IF(AND(I$10&gt;=CRONOGRAMA!$F144-6,I$10&lt;=CRONOGRAMA!$G144),$C143/MAX(1,ROUNDUP((CRONOGRAMA!$G144-CRONOGRAMA!$F144+1)/7,0)),0))</f>
        <v/>
      </c>
      <c r="J143" s="306">
        <f>IF(OR(CRONOGRAMA!$F144="",CRONOGRAMA!$G144=""),0,IF(AND(J$10&gt;=CRONOGRAMA!$F144-6,J$10&lt;=CRONOGRAMA!$G144),$C143/MAX(1,ROUNDUP((CRONOGRAMA!$G144-CRONOGRAMA!$F144+1)/7,0)),0))</f>
        <v/>
      </c>
      <c r="K143" s="306">
        <f>IF(OR(CRONOGRAMA!$F144="",CRONOGRAMA!$G144=""),0,IF(AND(K$10&gt;=CRONOGRAMA!$F144-6,K$10&lt;=CRONOGRAMA!$G144),$C143/MAX(1,ROUNDUP((CRONOGRAMA!$G144-CRONOGRAMA!$F144+1)/7,0)),0))</f>
        <v/>
      </c>
      <c r="L143" s="306">
        <f>IF(OR(CRONOGRAMA!$F144="",CRONOGRAMA!$G144=""),0,IF(AND(L$10&gt;=CRONOGRAMA!$F144-6,L$10&lt;=CRONOGRAMA!$G144),$C143/MAX(1,ROUNDUP((CRONOGRAMA!$G144-CRONOGRAMA!$F144+1)/7,0)),0))</f>
        <v/>
      </c>
      <c r="M143" s="306">
        <f>IF(OR(CRONOGRAMA!$F144="",CRONOGRAMA!$G144=""),0,IF(AND(M$10&gt;=CRONOGRAMA!$F144-6,M$10&lt;=CRONOGRAMA!$G144),$C143/MAX(1,ROUNDUP((CRONOGRAMA!$G144-CRONOGRAMA!$F144+1)/7,0)),0))</f>
        <v/>
      </c>
      <c r="N143" s="306">
        <f>IF(OR(CRONOGRAMA!$F144="",CRONOGRAMA!$G144=""),0,IF(AND(N$10&gt;=CRONOGRAMA!$F144-6,N$10&lt;=CRONOGRAMA!$G144),$C143/MAX(1,ROUNDUP((CRONOGRAMA!$G144-CRONOGRAMA!$F144+1)/7,0)),0))</f>
        <v/>
      </c>
      <c r="O143" s="306">
        <f>IF(OR(CRONOGRAMA!$F144="",CRONOGRAMA!$G144=""),0,IF(AND(O$10&gt;=CRONOGRAMA!$F144-6,O$10&lt;=CRONOGRAMA!$G144),$C143/MAX(1,ROUNDUP((CRONOGRAMA!$G144-CRONOGRAMA!$F144+1)/7,0)),0))</f>
        <v/>
      </c>
      <c r="P143" s="306">
        <f>IF(OR(CRONOGRAMA!$F144="",CRONOGRAMA!$G144=""),0,IF(AND(P$10&gt;=CRONOGRAMA!$F144-6,P$10&lt;=CRONOGRAMA!$G144),$C143/MAX(1,ROUNDUP((CRONOGRAMA!$G144-CRONOGRAMA!$F144+1)/7,0)),0))</f>
        <v/>
      </c>
      <c r="Q143" s="306">
        <f>IF(OR(CRONOGRAMA!$F144="",CRONOGRAMA!$G144=""),0,IF(AND(Q$10&gt;=CRONOGRAMA!$F144-6,Q$10&lt;=CRONOGRAMA!$G144),$C143/MAX(1,ROUNDUP((CRONOGRAMA!$G144-CRONOGRAMA!$F144+1)/7,0)),0))</f>
        <v/>
      </c>
      <c r="R143" s="306">
        <f>IF(OR(CRONOGRAMA!$F144="",CRONOGRAMA!$G144=""),0,IF(AND(R$10&gt;=CRONOGRAMA!$F144-6,R$10&lt;=CRONOGRAMA!$G144),$C143/MAX(1,ROUNDUP((CRONOGRAMA!$G144-CRONOGRAMA!$F144+1)/7,0)),0))</f>
        <v/>
      </c>
      <c r="S143" s="306">
        <f>IF(OR(CRONOGRAMA!$F144="",CRONOGRAMA!$G144=""),0,IF(AND(S$10&gt;=CRONOGRAMA!$F144-6,S$10&lt;=CRONOGRAMA!$G144),$C143/MAX(1,ROUNDUP((CRONOGRAMA!$G144-CRONOGRAMA!$F144+1)/7,0)),0))</f>
        <v/>
      </c>
      <c r="T143" s="306">
        <f>IF(OR(CRONOGRAMA!$F144="",CRONOGRAMA!$G144=""),0,IF(AND(T$10&gt;=CRONOGRAMA!$F144-6,T$10&lt;=CRONOGRAMA!$G144),$C143/MAX(1,ROUNDUP((CRONOGRAMA!$G144-CRONOGRAMA!$F144+1)/7,0)),0))</f>
        <v/>
      </c>
      <c r="U143" s="306">
        <f>IF(OR(CRONOGRAMA!$F144="",CRONOGRAMA!$G144=""),0,IF(AND(U$10&gt;=CRONOGRAMA!$F144-6,U$10&lt;=CRONOGRAMA!$G144),$C143/MAX(1,ROUNDUP((CRONOGRAMA!$G144-CRONOGRAMA!$F144+1)/7,0)),0))</f>
        <v/>
      </c>
      <c r="V143" s="306">
        <f>IF(OR(CRONOGRAMA!$F144="",CRONOGRAMA!$G144=""),0,IF(AND(V$10&gt;=CRONOGRAMA!$F144-6,V$10&lt;=CRONOGRAMA!$G144),$C143/MAX(1,ROUNDUP((CRONOGRAMA!$G144-CRONOGRAMA!$F144+1)/7,0)),0))</f>
        <v/>
      </c>
      <c r="W143" s="306">
        <f>IF(OR(CRONOGRAMA!$F144="",CRONOGRAMA!$G144=""),0,IF(AND(W$10&gt;=CRONOGRAMA!$F144-6,W$10&lt;=CRONOGRAMA!$G144),$C143/MAX(1,ROUNDUP((CRONOGRAMA!$G144-CRONOGRAMA!$F144+1)/7,0)),0))</f>
        <v/>
      </c>
      <c r="X143" s="306">
        <f>IF(OR(CRONOGRAMA!$F144="",CRONOGRAMA!$G144=""),0,IF(AND(X$10&gt;=CRONOGRAMA!$F144-6,X$10&lt;=CRONOGRAMA!$G144),$C143/MAX(1,ROUNDUP((CRONOGRAMA!$G144-CRONOGRAMA!$F144+1)/7,0)),0))</f>
        <v/>
      </c>
      <c r="Y143" s="306">
        <f>IF(OR(CRONOGRAMA!$F144="",CRONOGRAMA!$G144=""),0,IF(AND(Y$10&gt;=CRONOGRAMA!$F144-6,Y$10&lt;=CRONOGRAMA!$G144),$C143/MAX(1,ROUNDUP((CRONOGRAMA!$G144-CRONOGRAMA!$F144+1)/7,0)),0))</f>
        <v/>
      </c>
      <c r="Z143" s="306">
        <f>IF(OR(CRONOGRAMA!$F144="",CRONOGRAMA!$G144=""),0,IF(AND(Z$10&gt;=CRONOGRAMA!$F144-6,Z$10&lt;=CRONOGRAMA!$G144),$C143/MAX(1,ROUNDUP((CRONOGRAMA!$G144-CRONOGRAMA!$F144+1)/7,0)),0))</f>
        <v/>
      </c>
      <c r="AA143" s="306">
        <f>IF(OR(CRONOGRAMA!$F144="",CRONOGRAMA!$G144=""),0,IF(AND(AA$10&gt;=CRONOGRAMA!$F144-6,AA$10&lt;=CRONOGRAMA!$G144),$C143/MAX(1,ROUNDUP((CRONOGRAMA!$G144-CRONOGRAMA!$F144+1)/7,0)),0))</f>
        <v/>
      </c>
      <c r="AB143" s="306">
        <f>IF(OR(CRONOGRAMA!$F144="",CRONOGRAMA!$G144=""),0,IF(AND(AB$10&gt;=CRONOGRAMA!$F144-6,AB$10&lt;=CRONOGRAMA!$G144),$C143/MAX(1,ROUNDUP((CRONOGRAMA!$G144-CRONOGRAMA!$F144+1)/7,0)),0))</f>
        <v/>
      </c>
      <c r="AC143" s="306">
        <f>IF(OR(CRONOGRAMA!$F144="",CRONOGRAMA!$G144=""),0,IF(AND(AC$10&gt;=CRONOGRAMA!$F144-6,AC$10&lt;=CRONOGRAMA!$G144),$C143/MAX(1,ROUNDUP((CRONOGRAMA!$G144-CRONOGRAMA!$F144+1)/7,0)),0))</f>
        <v/>
      </c>
      <c r="AD143" s="306">
        <f>IF(OR(CRONOGRAMA!$F144="",CRONOGRAMA!$G144=""),0,IF(AND(AD$10&gt;=CRONOGRAMA!$F144-6,AD$10&lt;=CRONOGRAMA!$G144),$C143/MAX(1,ROUNDUP((CRONOGRAMA!$G144-CRONOGRAMA!$F144+1)/7,0)),0))</f>
        <v/>
      </c>
      <c r="AE143" s="4" t="n"/>
      <c r="AF143" s="218" t="n"/>
      <c r="AG143" s="218" t="n"/>
      <c r="AH143" s="218" t="n"/>
    </row>
    <row r="144" ht="15.75" customHeight="1" s="371">
      <c r="A144" s="169">
        <f>CRONOGRAMA!A145</f>
        <v/>
      </c>
      <c r="B144" s="66">
        <f>CRONOGRAMA!D145</f>
        <v/>
      </c>
      <c r="C144" s="44">
        <f>CRONOGRAMA!E145</f>
        <v/>
      </c>
      <c r="D144" s="306">
        <f>IF(OR(CRONOGRAMA!$F145="",CRONOGRAMA!$G145=""),0,IF(AND(D$10&gt;=CRONOGRAMA!$F145-6,D$10&lt;=CRONOGRAMA!$G145),$C144/MAX(1,ROUNDUP((CRONOGRAMA!$G145-CRONOGRAMA!$F145+1)/7,0)),0))</f>
        <v/>
      </c>
      <c r="E144" s="306">
        <f>IF(OR(CRONOGRAMA!$F145="",CRONOGRAMA!$G145=""),0,IF(AND(E$10&gt;=CRONOGRAMA!$F145-6,E$10&lt;=CRONOGRAMA!$G145),$C144/MAX(1,ROUNDUP((CRONOGRAMA!$G145-CRONOGRAMA!$F145+1)/7,0)),0))</f>
        <v/>
      </c>
      <c r="F144" s="306">
        <f>IF(OR(CRONOGRAMA!$F145="",CRONOGRAMA!$G145=""),0,IF(AND(F$10&gt;=CRONOGRAMA!$F145-6,F$10&lt;=CRONOGRAMA!$G145),$C144/MAX(1,ROUNDUP((CRONOGRAMA!$G145-CRONOGRAMA!$F145+1)/7,0)),0))</f>
        <v/>
      </c>
      <c r="G144" s="306">
        <f>IF(OR(CRONOGRAMA!$F145="",CRONOGRAMA!$G145=""),0,IF(AND(G$10&gt;=CRONOGRAMA!$F145-6,G$10&lt;=CRONOGRAMA!$G145),$C144/MAX(1,ROUNDUP((CRONOGRAMA!$G145-CRONOGRAMA!$F145+1)/7,0)),0))</f>
        <v/>
      </c>
      <c r="H144" s="306">
        <f>IF(OR(CRONOGRAMA!$F145="",CRONOGRAMA!$G145=""),0,IF(AND(H$10&gt;=CRONOGRAMA!$F145-6,H$10&lt;=CRONOGRAMA!$G145),$C144/MAX(1,ROUNDUP((CRONOGRAMA!$G145-CRONOGRAMA!$F145+1)/7,0)),0))</f>
        <v/>
      </c>
      <c r="I144" s="306">
        <f>IF(OR(CRONOGRAMA!$F145="",CRONOGRAMA!$G145=""),0,IF(AND(I$10&gt;=CRONOGRAMA!$F145-6,I$10&lt;=CRONOGRAMA!$G145),$C144/MAX(1,ROUNDUP((CRONOGRAMA!$G145-CRONOGRAMA!$F145+1)/7,0)),0))</f>
        <v/>
      </c>
      <c r="J144" s="306">
        <f>IF(OR(CRONOGRAMA!$F145="",CRONOGRAMA!$G145=""),0,IF(AND(J$10&gt;=CRONOGRAMA!$F145-6,J$10&lt;=CRONOGRAMA!$G145),$C144/MAX(1,ROUNDUP((CRONOGRAMA!$G145-CRONOGRAMA!$F145+1)/7,0)),0))</f>
        <v/>
      </c>
      <c r="K144" s="306">
        <f>IF(OR(CRONOGRAMA!$F145="",CRONOGRAMA!$G145=""),0,IF(AND(K$10&gt;=CRONOGRAMA!$F145-6,K$10&lt;=CRONOGRAMA!$G145),$C144/MAX(1,ROUNDUP((CRONOGRAMA!$G145-CRONOGRAMA!$F145+1)/7,0)),0))</f>
        <v/>
      </c>
      <c r="L144" s="306">
        <f>IF(OR(CRONOGRAMA!$F145="",CRONOGRAMA!$G145=""),0,IF(AND(L$10&gt;=CRONOGRAMA!$F145-6,L$10&lt;=CRONOGRAMA!$G145),$C144/MAX(1,ROUNDUP((CRONOGRAMA!$G145-CRONOGRAMA!$F145+1)/7,0)),0))</f>
        <v/>
      </c>
      <c r="M144" s="306">
        <f>IF(OR(CRONOGRAMA!$F145="",CRONOGRAMA!$G145=""),0,IF(AND(M$10&gt;=CRONOGRAMA!$F145-6,M$10&lt;=CRONOGRAMA!$G145),$C144/MAX(1,ROUNDUP((CRONOGRAMA!$G145-CRONOGRAMA!$F145+1)/7,0)),0))</f>
        <v/>
      </c>
      <c r="N144" s="306">
        <f>IF(OR(CRONOGRAMA!$F145="",CRONOGRAMA!$G145=""),0,IF(AND(N$10&gt;=CRONOGRAMA!$F145-6,N$10&lt;=CRONOGRAMA!$G145),$C144/MAX(1,ROUNDUP((CRONOGRAMA!$G145-CRONOGRAMA!$F145+1)/7,0)),0))</f>
        <v/>
      </c>
      <c r="O144" s="306">
        <f>IF(OR(CRONOGRAMA!$F145="",CRONOGRAMA!$G145=""),0,IF(AND(O$10&gt;=CRONOGRAMA!$F145-6,O$10&lt;=CRONOGRAMA!$G145),$C144/MAX(1,ROUNDUP((CRONOGRAMA!$G145-CRONOGRAMA!$F145+1)/7,0)),0))</f>
        <v/>
      </c>
      <c r="P144" s="306">
        <f>IF(OR(CRONOGRAMA!$F145="",CRONOGRAMA!$G145=""),0,IF(AND(P$10&gt;=CRONOGRAMA!$F145-6,P$10&lt;=CRONOGRAMA!$G145),$C144/MAX(1,ROUNDUP((CRONOGRAMA!$G145-CRONOGRAMA!$F145+1)/7,0)),0))</f>
        <v/>
      </c>
      <c r="Q144" s="306">
        <f>IF(OR(CRONOGRAMA!$F145="",CRONOGRAMA!$G145=""),0,IF(AND(Q$10&gt;=CRONOGRAMA!$F145-6,Q$10&lt;=CRONOGRAMA!$G145),$C144/MAX(1,ROUNDUP((CRONOGRAMA!$G145-CRONOGRAMA!$F145+1)/7,0)),0))</f>
        <v/>
      </c>
      <c r="R144" s="306">
        <f>IF(OR(CRONOGRAMA!$F145="",CRONOGRAMA!$G145=""),0,IF(AND(R$10&gt;=CRONOGRAMA!$F145-6,R$10&lt;=CRONOGRAMA!$G145),$C144/MAX(1,ROUNDUP((CRONOGRAMA!$G145-CRONOGRAMA!$F145+1)/7,0)),0))</f>
        <v/>
      </c>
      <c r="S144" s="306">
        <f>IF(OR(CRONOGRAMA!$F145="",CRONOGRAMA!$G145=""),0,IF(AND(S$10&gt;=CRONOGRAMA!$F145-6,S$10&lt;=CRONOGRAMA!$G145),$C144/MAX(1,ROUNDUP((CRONOGRAMA!$G145-CRONOGRAMA!$F145+1)/7,0)),0))</f>
        <v/>
      </c>
      <c r="T144" s="306">
        <f>IF(OR(CRONOGRAMA!$F145="",CRONOGRAMA!$G145=""),0,IF(AND(T$10&gt;=CRONOGRAMA!$F145-6,T$10&lt;=CRONOGRAMA!$G145),$C144/MAX(1,ROUNDUP((CRONOGRAMA!$G145-CRONOGRAMA!$F145+1)/7,0)),0))</f>
        <v/>
      </c>
      <c r="U144" s="306">
        <f>IF(OR(CRONOGRAMA!$F145="",CRONOGRAMA!$G145=""),0,IF(AND(U$10&gt;=CRONOGRAMA!$F145-6,U$10&lt;=CRONOGRAMA!$G145),$C144/MAX(1,ROUNDUP((CRONOGRAMA!$G145-CRONOGRAMA!$F145+1)/7,0)),0))</f>
        <v/>
      </c>
      <c r="V144" s="306">
        <f>IF(OR(CRONOGRAMA!$F145="",CRONOGRAMA!$G145=""),0,IF(AND(V$10&gt;=CRONOGRAMA!$F145-6,V$10&lt;=CRONOGRAMA!$G145),$C144/MAX(1,ROUNDUP((CRONOGRAMA!$G145-CRONOGRAMA!$F145+1)/7,0)),0))</f>
        <v/>
      </c>
      <c r="W144" s="306">
        <f>IF(OR(CRONOGRAMA!$F145="",CRONOGRAMA!$G145=""),0,IF(AND(W$10&gt;=CRONOGRAMA!$F145-6,W$10&lt;=CRONOGRAMA!$G145),$C144/MAX(1,ROUNDUP((CRONOGRAMA!$G145-CRONOGRAMA!$F145+1)/7,0)),0))</f>
        <v/>
      </c>
      <c r="X144" s="306">
        <f>IF(OR(CRONOGRAMA!$F145="",CRONOGRAMA!$G145=""),0,IF(AND(X$10&gt;=CRONOGRAMA!$F145-6,X$10&lt;=CRONOGRAMA!$G145),$C144/MAX(1,ROUNDUP((CRONOGRAMA!$G145-CRONOGRAMA!$F145+1)/7,0)),0))</f>
        <v/>
      </c>
      <c r="Y144" s="306">
        <f>IF(OR(CRONOGRAMA!$F145="",CRONOGRAMA!$G145=""),0,IF(AND(Y$10&gt;=CRONOGRAMA!$F145-6,Y$10&lt;=CRONOGRAMA!$G145),$C144/MAX(1,ROUNDUP((CRONOGRAMA!$G145-CRONOGRAMA!$F145+1)/7,0)),0))</f>
        <v/>
      </c>
      <c r="Z144" s="306">
        <f>IF(OR(CRONOGRAMA!$F145="",CRONOGRAMA!$G145=""),0,IF(AND(Z$10&gt;=CRONOGRAMA!$F145-6,Z$10&lt;=CRONOGRAMA!$G145),$C144/MAX(1,ROUNDUP((CRONOGRAMA!$G145-CRONOGRAMA!$F145+1)/7,0)),0))</f>
        <v/>
      </c>
      <c r="AA144" s="306">
        <f>IF(OR(CRONOGRAMA!$F145="",CRONOGRAMA!$G145=""),0,IF(AND(AA$10&gt;=CRONOGRAMA!$F145-6,AA$10&lt;=CRONOGRAMA!$G145),$C144/MAX(1,ROUNDUP((CRONOGRAMA!$G145-CRONOGRAMA!$F145+1)/7,0)),0))</f>
        <v/>
      </c>
      <c r="AB144" s="306">
        <f>IF(OR(CRONOGRAMA!$F145="",CRONOGRAMA!$G145=""),0,IF(AND(AB$10&gt;=CRONOGRAMA!$F145-6,AB$10&lt;=CRONOGRAMA!$G145),$C144/MAX(1,ROUNDUP((CRONOGRAMA!$G145-CRONOGRAMA!$F145+1)/7,0)),0))</f>
        <v/>
      </c>
      <c r="AC144" s="306">
        <f>IF(OR(CRONOGRAMA!$F145="",CRONOGRAMA!$G145=""),0,IF(AND(AC$10&gt;=CRONOGRAMA!$F145-6,AC$10&lt;=CRONOGRAMA!$G145),$C144/MAX(1,ROUNDUP((CRONOGRAMA!$G145-CRONOGRAMA!$F145+1)/7,0)),0))</f>
        <v/>
      </c>
      <c r="AD144" s="306">
        <f>IF(OR(CRONOGRAMA!$F145="",CRONOGRAMA!$G145=""),0,IF(AND(AD$10&gt;=CRONOGRAMA!$F145-6,AD$10&lt;=CRONOGRAMA!$G145),$C144/MAX(1,ROUNDUP((CRONOGRAMA!$G145-CRONOGRAMA!$F145+1)/7,0)),0))</f>
        <v/>
      </c>
      <c r="AE144" s="4" t="n"/>
      <c r="AF144" s="218" t="n"/>
      <c r="AG144" s="218" t="n"/>
      <c r="AH144" s="218" t="n"/>
    </row>
    <row r="145" ht="15.75" customHeight="1" s="371">
      <c r="A145" s="169">
        <f>CRONOGRAMA!A146</f>
        <v/>
      </c>
      <c r="B145" s="66">
        <f>CRONOGRAMA!D146</f>
        <v/>
      </c>
      <c r="C145" s="44">
        <f>CRONOGRAMA!E146</f>
        <v/>
      </c>
      <c r="D145" s="306">
        <f>IF(OR(CRONOGRAMA!$F146="",CRONOGRAMA!$G146=""),0,IF(AND(D$10&gt;=CRONOGRAMA!$F146-6,D$10&lt;=CRONOGRAMA!$G146),$C145/MAX(1,ROUNDUP((CRONOGRAMA!$G146-CRONOGRAMA!$F146+1)/7,0)),0))</f>
        <v/>
      </c>
      <c r="E145" s="306">
        <f>IF(OR(CRONOGRAMA!$F146="",CRONOGRAMA!$G146=""),0,IF(AND(E$10&gt;=CRONOGRAMA!$F146-6,E$10&lt;=CRONOGRAMA!$G146),$C145/MAX(1,ROUNDUP((CRONOGRAMA!$G146-CRONOGRAMA!$F146+1)/7,0)),0))</f>
        <v/>
      </c>
      <c r="F145" s="306">
        <f>IF(OR(CRONOGRAMA!$F146="",CRONOGRAMA!$G146=""),0,IF(AND(F$10&gt;=CRONOGRAMA!$F146-6,F$10&lt;=CRONOGRAMA!$G146),$C145/MAX(1,ROUNDUP((CRONOGRAMA!$G146-CRONOGRAMA!$F146+1)/7,0)),0))</f>
        <v/>
      </c>
      <c r="G145" s="306">
        <f>IF(OR(CRONOGRAMA!$F146="",CRONOGRAMA!$G146=""),0,IF(AND(G$10&gt;=CRONOGRAMA!$F146-6,G$10&lt;=CRONOGRAMA!$G146),$C145/MAX(1,ROUNDUP((CRONOGRAMA!$G146-CRONOGRAMA!$F146+1)/7,0)),0))</f>
        <v/>
      </c>
      <c r="H145" s="306">
        <f>IF(OR(CRONOGRAMA!$F146="",CRONOGRAMA!$G146=""),0,IF(AND(H$10&gt;=CRONOGRAMA!$F146-6,H$10&lt;=CRONOGRAMA!$G146),$C145/MAX(1,ROUNDUP((CRONOGRAMA!$G146-CRONOGRAMA!$F146+1)/7,0)),0))</f>
        <v/>
      </c>
      <c r="I145" s="306">
        <f>IF(OR(CRONOGRAMA!$F146="",CRONOGRAMA!$G146=""),0,IF(AND(I$10&gt;=CRONOGRAMA!$F146-6,I$10&lt;=CRONOGRAMA!$G146),$C145/MAX(1,ROUNDUP((CRONOGRAMA!$G146-CRONOGRAMA!$F146+1)/7,0)),0))</f>
        <v/>
      </c>
      <c r="J145" s="306">
        <f>IF(OR(CRONOGRAMA!$F146="",CRONOGRAMA!$G146=""),0,IF(AND(J$10&gt;=CRONOGRAMA!$F146-6,J$10&lt;=CRONOGRAMA!$G146),$C145/MAX(1,ROUNDUP((CRONOGRAMA!$G146-CRONOGRAMA!$F146+1)/7,0)),0))</f>
        <v/>
      </c>
      <c r="K145" s="306">
        <f>IF(OR(CRONOGRAMA!$F146="",CRONOGRAMA!$G146=""),0,IF(AND(K$10&gt;=CRONOGRAMA!$F146-6,K$10&lt;=CRONOGRAMA!$G146),$C145/MAX(1,ROUNDUP((CRONOGRAMA!$G146-CRONOGRAMA!$F146+1)/7,0)),0))</f>
        <v/>
      </c>
      <c r="L145" s="306">
        <f>IF(OR(CRONOGRAMA!$F146="",CRONOGRAMA!$G146=""),0,IF(AND(L$10&gt;=CRONOGRAMA!$F146-6,L$10&lt;=CRONOGRAMA!$G146),$C145/MAX(1,ROUNDUP((CRONOGRAMA!$G146-CRONOGRAMA!$F146+1)/7,0)),0))</f>
        <v/>
      </c>
      <c r="M145" s="306">
        <f>IF(OR(CRONOGRAMA!$F146="",CRONOGRAMA!$G146=""),0,IF(AND(M$10&gt;=CRONOGRAMA!$F146-6,M$10&lt;=CRONOGRAMA!$G146),$C145/MAX(1,ROUNDUP((CRONOGRAMA!$G146-CRONOGRAMA!$F146+1)/7,0)),0))</f>
        <v/>
      </c>
      <c r="N145" s="306">
        <f>IF(OR(CRONOGRAMA!$F146="",CRONOGRAMA!$G146=""),0,IF(AND(N$10&gt;=CRONOGRAMA!$F146-6,N$10&lt;=CRONOGRAMA!$G146),$C145/MAX(1,ROUNDUP((CRONOGRAMA!$G146-CRONOGRAMA!$F146+1)/7,0)),0))</f>
        <v/>
      </c>
      <c r="O145" s="306">
        <f>IF(OR(CRONOGRAMA!$F146="",CRONOGRAMA!$G146=""),0,IF(AND(O$10&gt;=CRONOGRAMA!$F146-6,O$10&lt;=CRONOGRAMA!$G146),$C145/MAX(1,ROUNDUP((CRONOGRAMA!$G146-CRONOGRAMA!$F146+1)/7,0)),0))</f>
        <v/>
      </c>
      <c r="P145" s="306">
        <f>IF(OR(CRONOGRAMA!$F146="",CRONOGRAMA!$G146=""),0,IF(AND(P$10&gt;=CRONOGRAMA!$F146-6,P$10&lt;=CRONOGRAMA!$G146),$C145/MAX(1,ROUNDUP((CRONOGRAMA!$G146-CRONOGRAMA!$F146+1)/7,0)),0))</f>
        <v/>
      </c>
      <c r="Q145" s="306">
        <f>IF(OR(CRONOGRAMA!$F146="",CRONOGRAMA!$G146=""),0,IF(AND(Q$10&gt;=CRONOGRAMA!$F146-6,Q$10&lt;=CRONOGRAMA!$G146),$C145/MAX(1,ROUNDUP((CRONOGRAMA!$G146-CRONOGRAMA!$F146+1)/7,0)),0))</f>
        <v/>
      </c>
      <c r="R145" s="306">
        <f>IF(OR(CRONOGRAMA!$F146="",CRONOGRAMA!$G146=""),0,IF(AND(R$10&gt;=CRONOGRAMA!$F146-6,R$10&lt;=CRONOGRAMA!$G146),$C145/MAX(1,ROUNDUP((CRONOGRAMA!$G146-CRONOGRAMA!$F146+1)/7,0)),0))</f>
        <v/>
      </c>
      <c r="S145" s="306">
        <f>IF(OR(CRONOGRAMA!$F146="",CRONOGRAMA!$G146=""),0,IF(AND(S$10&gt;=CRONOGRAMA!$F146-6,S$10&lt;=CRONOGRAMA!$G146),$C145/MAX(1,ROUNDUP((CRONOGRAMA!$G146-CRONOGRAMA!$F146+1)/7,0)),0))</f>
        <v/>
      </c>
      <c r="T145" s="306">
        <f>IF(OR(CRONOGRAMA!$F146="",CRONOGRAMA!$G146=""),0,IF(AND(T$10&gt;=CRONOGRAMA!$F146-6,T$10&lt;=CRONOGRAMA!$G146),$C145/MAX(1,ROUNDUP((CRONOGRAMA!$G146-CRONOGRAMA!$F146+1)/7,0)),0))</f>
        <v/>
      </c>
      <c r="U145" s="306">
        <f>IF(OR(CRONOGRAMA!$F146="",CRONOGRAMA!$G146=""),0,IF(AND(U$10&gt;=CRONOGRAMA!$F146-6,U$10&lt;=CRONOGRAMA!$G146),$C145/MAX(1,ROUNDUP((CRONOGRAMA!$G146-CRONOGRAMA!$F146+1)/7,0)),0))</f>
        <v/>
      </c>
      <c r="V145" s="306">
        <f>IF(OR(CRONOGRAMA!$F146="",CRONOGRAMA!$G146=""),0,IF(AND(V$10&gt;=CRONOGRAMA!$F146-6,V$10&lt;=CRONOGRAMA!$G146),$C145/MAX(1,ROUNDUP((CRONOGRAMA!$G146-CRONOGRAMA!$F146+1)/7,0)),0))</f>
        <v/>
      </c>
      <c r="W145" s="306">
        <f>IF(OR(CRONOGRAMA!$F146="",CRONOGRAMA!$G146=""),0,IF(AND(W$10&gt;=CRONOGRAMA!$F146-6,W$10&lt;=CRONOGRAMA!$G146),$C145/MAX(1,ROUNDUP((CRONOGRAMA!$G146-CRONOGRAMA!$F146+1)/7,0)),0))</f>
        <v/>
      </c>
      <c r="X145" s="306">
        <f>IF(OR(CRONOGRAMA!$F146="",CRONOGRAMA!$G146=""),0,IF(AND(X$10&gt;=CRONOGRAMA!$F146-6,X$10&lt;=CRONOGRAMA!$G146),$C145/MAX(1,ROUNDUP((CRONOGRAMA!$G146-CRONOGRAMA!$F146+1)/7,0)),0))</f>
        <v/>
      </c>
      <c r="Y145" s="306">
        <f>IF(OR(CRONOGRAMA!$F146="",CRONOGRAMA!$G146=""),0,IF(AND(Y$10&gt;=CRONOGRAMA!$F146-6,Y$10&lt;=CRONOGRAMA!$G146),$C145/MAX(1,ROUNDUP((CRONOGRAMA!$G146-CRONOGRAMA!$F146+1)/7,0)),0))</f>
        <v/>
      </c>
      <c r="Z145" s="306">
        <f>IF(OR(CRONOGRAMA!$F146="",CRONOGRAMA!$G146=""),0,IF(AND(Z$10&gt;=CRONOGRAMA!$F146-6,Z$10&lt;=CRONOGRAMA!$G146),$C145/MAX(1,ROUNDUP((CRONOGRAMA!$G146-CRONOGRAMA!$F146+1)/7,0)),0))</f>
        <v/>
      </c>
      <c r="AA145" s="306">
        <f>IF(OR(CRONOGRAMA!$F146="",CRONOGRAMA!$G146=""),0,IF(AND(AA$10&gt;=CRONOGRAMA!$F146-6,AA$10&lt;=CRONOGRAMA!$G146),$C145/MAX(1,ROUNDUP((CRONOGRAMA!$G146-CRONOGRAMA!$F146+1)/7,0)),0))</f>
        <v/>
      </c>
      <c r="AB145" s="306">
        <f>IF(OR(CRONOGRAMA!$F146="",CRONOGRAMA!$G146=""),0,IF(AND(AB$10&gt;=CRONOGRAMA!$F146-6,AB$10&lt;=CRONOGRAMA!$G146),$C145/MAX(1,ROUNDUP((CRONOGRAMA!$G146-CRONOGRAMA!$F146+1)/7,0)),0))</f>
        <v/>
      </c>
      <c r="AC145" s="306">
        <f>IF(OR(CRONOGRAMA!$F146="",CRONOGRAMA!$G146=""),0,IF(AND(AC$10&gt;=CRONOGRAMA!$F146-6,AC$10&lt;=CRONOGRAMA!$G146),$C145/MAX(1,ROUNDUP((CRONOGRAMA!$G146-CRONOGRAMA!$F146+1)/7,0)),0))</f>
        <v/>
      </c>
      <c r="AD145" s="306">
        <f>IF(OR(CRONOGRAMA!$F146="",CRONOGRAMA!$G146=""),0,IF(AND(AD$10&gt;=CRONOGRAMA!$F146-6,AD$10&lt;=CRONOGRAMA!$G146),$C145/MAX(1,ROUNDUP((CRONOGRAMA!$G146-CRONOGRAMA!$F146+1)/7,0)),0))</f>
        <v/>
      </c>
      <c r="AE145" s="4" t="n"/>
      <c r="AF145" s="218" t="n"/>
      <c r="AG145" s="218" t="n"/>
      <c r="AH145" s="218" t="n"/>
    </row>
    <row r="146" ht="15.75" customHeight="1" s="371">
      <c r="A146" s="218" t="n"/>
      <c r="B146" s="218" t="n"/>
      <c r="C146" s="218" t="n"/>
      <c r="D146" s="218" t="n"/>
      <c r="E146" s="218" t="n"/>
      <c r="F146" s="218" t="n"/>
      <c r="G146" s="218" t="n"/>
      <c r="H146" s="218" t="n"/>
      <c r="I146" s="218" t="n"/>
      <c r="J146" s="218" t="n"/>
      <c r="K146" s="218" t="n"/>
      <c r="L146" s="218" t="n"/>
      <c r="M146" s="218" t="n"/>
      <c r="N146" s="218" t="n"/>
      <c r="O146" s="218" t="n"/>
      <c r="P146" s="218" t="n"/>
      <c r="Q146" s="218" t="n"/>
      <c r="R146" s="218" t="n"/>
      <c r="S146" s="218" t="n"/>
      <c r="T146" s="218" t="n"/>
      <c r="U146" s="218" t="n"/>
      <c r="V146" s="218" t="n"/>
      <c r="W146" s="218" t="n"/>
      <c r="X146" s="218" t="n"/>
      <c r="Y146" s="218" t="n"/>
      <c r="Z146" s="218" t="n"/>
      <c r="AA146" s="218" t="n"/>
      <c r="AB146" s="218" t="n"/>
      <c r="AC146" s="218" t="n"/>
      <c r="AD146" s="218" t="n"/>
      <c r="AE146" s="4" t="n"/>
      <c r="AF146" s="218" t="n"/>
      <c r="AG146" s="218" t="n"/>
      <c r="AH146" s="218" t="n"/>
    </row>
    <row r="147" ht="15.75" customHeight="1" s="371">
      <c r="A147" s="218" t="inlineStr">
        <is>
          <t>PROGRAMADO DE LA SEMANA</t>
        </is>
      </c>
      <c r="B147" s="218" t="n"/>
      <c r="C147" s="218" t="n"/>
      <c r="D147" s="349">
        <f>SUM(D11:D145)</f>
        <v/>
      </c>
      <c r="E147" s="349">
        <f>SUM(E11:E145)</f>
        <v/>
      </c>
      <c r="F147" s="349">
        <f>SUM(F11:F145)</f>
        <v/>
      </c>
      <c r="G147" s="349">
        <f>SUM(G11:G145)</f>
        <v/>
      </c>
      <c r="H147" s="349">
        <f>SUM(H11:H145)</f>
        <v/>
      </c>
      <c r="I147" s="349">
        <f>SUM(I11:I145)</f>
        <v/>
      </c>
      <c r="J147" s="349">
        <f>SUM(J11:J145)</f>
        <v/>
      </c>
      <c r="K147" s="349">
        <f>SUM(K11:K145)</f>
        <v/>
      </c>
      <c r="L147" s="349">
        <f>SUM(L11:L145)</f>
        <v/>
      </c>
      <c r="M147" s="349">
        <f>SUM(M11:M145)</f>
        <v/>
      </c>
      <c r="N147" s="349">
        <f>SUM(N11:N145)</f>
        <v/>
      </c>
      <c r="O147" s="349">
        <f>SUM(O11:O145)</f>
        <v/>
      </c>
      <c r="P147" s="349">
        <f>SUM(P11:P145)</f>
        <v/>
      </c>
      <c r="Q147" s="349">
        <f>SUM(Q11:Q145)</f>
        <v/>
      </c>
      <c r="R147" s="349">
        <f>SUM(R11:R145)</f>
        <v/>
      </c>
      <c r="S147" s="349">
        <f>SUM(S11:S145)</f>
        <v/>
      </c>
      <c r="T147" s="349">
        <f>SUM(T11:T145)</f>
        <v/>
      </c>
      <c r="U147" s="349">
        <f>SUM(U11:U145)</f>
        <v/>
      </c>
      <c r="V147" s="349">
        <f>SUM(V11:V145)</f>
        <v/>
      </c>
      <c r="W147" s="349">
        <f>SUM(W11:W145)</f>
        <v/>
      </c>
      <c r="X147" s="349">
        <f>SUM(X11:X145)</f>
        <v/>
      </c>
      <c r="Y147" s="349">
        <f>SUM(Y11:Y145)</f>
        <v/>
      </c>
      <c r="Z147" s="349">
        <f>SUM(Z11:Z145)</f>
        <v/>
      </c>
      <c r="AA147" s="349">
        <f>SUM(AA11:AA145)</f>
        <v/>
      </c>
      <c r="AB147" s="218">
        <f>SUM(AB11:AB145)</f>
        <v/>
      </c>
      <c r="AC147" s="218">
        <f>SUM(AC11:AC145)</f>
        <v/>
      </c>
      <c r="AD147" s="218">
        <f>SUM(AD11:AD145)</f>
        <v/>
      </c>
      <c r="AE147" s="4" t="n"/>
      <c r="AF147" s="218" t="n"/>
      <c r="AG147" s="218" t="n"/>
      <c r="AH147" s="218" t="n"/>
    </row>
    <row r="148" ht="15.75" customHeight="1" s="371">
      <c r="A148" s="218" t="inlineStr">
        <is>
          <t>PROGRAMADO ACUMULADO</t>
        </is>
      </c>
      <c r="B148" s="218" t="n"/>
      <c r="C148" s="218" t="n"/>
      <c r="D148" s="349">
        <f>D147</f>
        <v/>
      </c>
      <c r="E148" s="349">
        <f>D148+E147</f>
        <v/>
      </c>
      <c r="F148" s="349">
        <f>E148+F147</f>
        <v/>
      </c>
      <c r="G148" s="349">
        <f>F148+G147</f>
        <v/>
      </c>
      <c r="H148" s="349">
        <f>G148+H147</f>
        <v/>
      </c>
      <c r="I148" s="349">
        <f>H148+I147</f>
        <v/>
      </c>
      <c r="J148" s="349">
        <f>I148+J147</f>
        <v/>
      </c>
      <c r="K148" s="349">
        <f>J148+K147</f>
        <v/>
      </c>
      <c r="L148" s="349">
        <f>K148+L147</f>
        <v/>
      </c>
      <c r="M148" s="349">
        <f>L148+M147</f>
        <v/>
      </c>
      <c r="N148" s="349">
        <f>M148+N147</f>
        <v/>
      </c>
      <c r="O148" s="349">
        <f>N148+O147</f>
        <v/>
      </c>
      <c r="P148" s="349">
        <f>O148+P147</f>
        <v/>
      </c>
      <c r="Q148" s="349">
        <f>P148+Q147</f>
        <v/>
      </c>
      <c r="R148" s="349">
        <f>Q148+R147</f>
        <v/>
      </c>
      <c r="S148" s="349">
        <f>R148+S147</f>
        <v/>
      </c>
      <c r="T148" s="349">
        <f>S148+T147</f>
        <v/>
      </c>
      <c r="U148" s="349">
        <f>T148+U147</f>
        <v/>
      </c>
      <c r="V148" s="349">
        <f>U148+V147</f>
        <v/>
      </c>
      <c r="W148" s="349">
        <f>V148+W147</f>
        <v/>
      </c>
      <c r="X148" s="349">
        <f>W148+X147</f>
        <v/>
      </c>
      <c r="Y148" s="349">
        <f>X148+Y147</f>
        <v/>
      </c>
      <c r="Z148" s="349">
        <f>Y148+Z147</f>
        <v/>
      </c>
      <c r="AA148" s="349">
        <f>Z148+AA147</f>
        <v/>
      </c>
      <c r="AB148" s="218">
        <f>AA148+AB147</f>
        <v/>
      </c>
      <c r="AC148" s="218">
        <f>AB148+AC147</f>
        <v/>
      </c>
      <c r="AD148" s="218">
        <f>AC148+AD147</f>
        <v/>
      </c>
      <c r="AE148" s="4" t="n"/>
      <c r="AF148" s="218" t="n"/>
      <c r="AG148" s="218" t="n"/>
      <c r="AH148" s="218" t="n"/>
    </row>
    <row r="149" ht="15.75" customHeight="1" s="371">
      <c r="A149" s="432" t="inlineStr">
        <is>
          <t>% ACUMULADO DEL PRESUPUESTO</t>
        </is>
      </c>
      <c r="B149" s="218" t="n"/>
      <c r="C149" s="218" t="n"/>
      <c r="D149" s="433">
        <f>IFERROR(D148/CARATULA!$D$31,0)</f>
        <v/>
      </c>
      <c r="E149" s="433">
        <f>IFERROR(E148/CARATULA!$D$31,0)</f>
        <v/>
      </c>
      <c r="F149" s="433">
        <f>IFERROR(F148/CARATULA!$D$31,0)</f>
        <v/>
      </c>
      <c r="G149" s="433">
        <f>IFERROR(G148/CARATULA!$D$31,0)</f>
        <v/>
      </c>
      <c r="H149" s="433">
        <f>IFERROR(H148/CARATULA!$D$31,0)</f>
        <v/>
      </c>
      <c r="I149" s="433">
        <f>IFERROR(I148/CARATULA!$D$31,0)</f>
        <v/>
      </c>
      <c r="J149" s="433">
        <f>IFERROR(J148/CARATULA!$D$31,0)</f>
        <v/>
      </c>
      <c r="K149" s="433">
        <f>IFERROR(K148/CARATULA!$D$31,0)</f>
        <v/>
      </c>
      <c r="L149" s="433">
        <f>IFERROR(L148/CARATULA!$D$31,0)</f>
        <v/>
      </c>
      <c r="M149" s="433">
        <f>IFERROR(M148/CARATULA!$D$31,0)</f>
        <v/>
      </c>
      <c r="N149" s="433">
        <f>IFERROR(N148/CARATULA!$D$31,0)</f>
        <v/>
      </c>
      <c r="O149" s="433">
        <f>IFERROR(O148/CARATULA!$D$31,0)</f>
        <v/>
      </c>
      <c r="P149" s="433">
        <f>IFERROR(P148/CARATULA!$D$31,0)</f>
        <v/>
      </c>
      <c r="Q149" s="433">
        <f>IFERROR(Q148/CARATULA!$D$31,0)</f>
        <v/>
      </c>
      <c r="R149" s="433">
        <f>IFERROR(R148/CARATULA!$D$31,0)</f>
        <v/>
      </c>
      <c r="S149" s="433">
        <f>IFERROR(S148/CARATULA!$D$31,0)</f>
        <v/>
      </c>
      <c r="T149" s="433">
        <f>IFERROR(T148/CARATULA!$D$31,0)</f>
        <v/>
      </c>
      <c r="U149" s="433">
        <f>IFERROR(U148/CARATULA!$D$31,0)</f>
        <v/>
      </c>
      <c r="V149" s="433">
        <f>IFERROR(V148/CARATULA!$D$31,0)</f>
        <v/>
      </c>
      <c r="W149" s="433">
        <f>IFERROR(W148/CARATULA!$D$31,0)</f>
        <v/>
      </c>
      <c r="X149" s="433">
        <f>IFERROR(X148/CARATULA!$D$31,0)</f>
        <v/>
      </c>
      <c r="Y149" s="433">
        <f>IFERROR(Y148/CARATULA!$D$31,0)</f>
        <v/>
      </c>
      <c r="Z149" s="433">
        <f>IFERROR(Z148/CARATULA!$D$31,0)</f>
        <v/>
      </c>
      <c r="AA149" s="433">
        <f>IFERROR(AA148/CARATULA!$D$31,0)</f>
        <v/>
      </c>
      <c r="AB149" s="433">
        <f>IFERROR(AB148/CARATULA!$D$31,0)</f>
        <v/>
      </c>
      <c r="AC149" s="433">
        <f>IFERROR(AC148/CARATULA!$D$31,0)</f>
        <v/>
      </c>
      <c r="AD149" s="433">
        <f>IFERROR(AD148/CARATULA!$D$31,0)</f>
        <v/>
      </c>
      <c r="AE149" s="4" t="n"/>
      <c r="AF149" s="218" t="n"/>
      <c r="AG149" s="218" t="n"/>
      <c r="AH149" s="218" t="n"/>
    </row>
    <row r="150" ht="15.75" customHeight="1" s="371">
      <c r="A150" s="432" t="inlineStr">
        <is>
          <t>BLOQUE DE COBRANZA</t>
        </is>
      </c>
      <c r="B150" s="218" t="n"/>
      <c r="C150" s="218" t="n"/>
      <c r="D150" s="434">
        <f>IF(D149=0,"",IF(D149&lt;=CARATULA!$G$31,"ANTICIPO",IF(D149&lt;=CARATULA!$G$31+CARATULA!$G$32,"SEGUNDO PAGO","FINIQUITO")))</f>
        <v/>
      </c>
      <c r="E150" s="434">
        <f>IF(E149=0,"",IF(E149&lt;=CARATULA!$G$31,"ANTICIPO",IF(E149&lt;=CARATULA!$G$31+CARATULA!$G$32,"SEGUNDO PAGO","FINIQUITO")))</f>
        <v/>
      </c>
      <c r="F150" s="434">
        <f>IF(F149=0,"",IF(F149&lt;=CARATULA!$G$31,"ANTICIPO",IF(F149&lt;=CARATULA!$G$31+CARATULA!$G$32,"SEGUNDO PAGO","FINIQUITO")))</f>
        <v/>
      </c>
      <c r="G150" s="434">
        <f>IF(G149=0,"",IF(G149&lt;=CARATULA!$G$31,"ANTICIPO",IF(G149&lt;=CARATULA!$G$31+CARATULA!$G$32,"SEGUNDO PAGO","FINIQUITO")))</f>
        <v/>
      </c>
      <c r="H150" s="434">
        <f>IF(H149=0,"",IF(H149&lt;=CARATULA!$G$31,"ANTICIPO",IF(H149&lt;=CARATULA!$G$31+CARATULA!$G$32,"SEGUNDO PAGO","FINIQUITO")))</f>
        <v/>
      </c>
      <c r="I150" s="434">
        <f>IF(I149=0,"",IF(I149&lt;=CARATULA!$G$31,"ANTICIPO",IF(I149&lt;=CARATULA!$G$31+CARATULA!$G$32,"SEGUNDO PAGO","FINIQUITO")))</f>
        <v/>
      </c>
      <c r="J150" s="434">
        <f>IF(J149=0,"",IF(J149&lt;=CARATULA!$G$31,"ANTICIPO",IF(J149&lt;=CARATULA!$G$31+CARATULA!$G$32,"SEGUNDO PAGO","FINIQUITO")))</f>
        <v/>
      </c>
      <c r="K150" s="434">
        <f>IF(K149=0,"",IF(K149&lt;=CARATULA!$G$31,"ANTICIPO",IF(K149&lt;=CARATULA!$G$31+CARATULA!$G$32,"SEGUNDO PAGO","FINIQUITO")))</f>
        <v/>
      </c>
      <c r="L150" s="434">
        <f>IF(L149=0,"",IF(L149&lt;=CARATULA!$G$31,"ANTICIPO",IF(L149&lt;=CARATULA!$G$31+CARATULA!$G$32,"SEGUNDO PAGO","FINIQUITO")))</f>
        <v/>
      </c>
      <c r="M150" s="434">
        <f>IF(M149=0,"",IF(M149&lt;=CARATULA!$G$31,"ANTICIPO",IF(M149&lt;=CARATULA!$G$31+CARATULA!$G$32,"SEGUNDO PAGO","FINIQUITO")))</f>
        <v/>
      </c>
      <c r="N150" s="434">
        <f>IF(N149=0,"",IF(N149&lt;=CARATULA!$G$31,"ANTICIPO",IF(N149&lt;=CARATULA!$G$31+CARATULA!$G$32,"SEGUNDO PAGO","FINIQUITO")))</f>
        <v/>
      </c>
      <c r="O150" s="434">
        <f>IF(O149=0,"",IF(O149&lt;=CARATULA!$G$31,"ANTICIPO",IF(O149&lt;=CARATULA!$G$31+CARATULA!$G$32,"SEGUNDO PAGO","FINIQUITO")))</f>
        <v/>
      </c>
      <c r="P150" s="434">
        <f>IF(P149=0,"",IF(P149&lt;=CARATULA!$G$31,"ANTICIPO",IF(P149&lt;=CARATULA!$G$31+CARATULA!$G$32,"SEGUNDO PAGO","FINIQUITO")))</f>
        <v/>
      </c>
      <c r="Q150" s="434">
        <f>IF(Q149=0,"",IF(Q149&lt;=CARATULA!$G$31,"ANTICIPO",IF(Q149&lt;=CARATULA!$G$31+CARATULA!$G$32,"SEGUNDO PAGO","FINIQUITO")))</f>
        <v/>
      </c>
      <c r="R150" s="434">
        <f>IF(R149=0,"",IF(R149&lt;=CARATULA!$G$31,"ANTICIPO",IF(R149&lt;=CARATULA!$G$31+CARATULA!$G$32,"SEGUNDO PAGO","FINIQUITO")))</f>
        <v/>
      </c>
      <c r="S150" s="434">
        <f>IF(S149=0,"",IF(S149&lt;=CARATULA!$G$31,"ANTICIPO",IF(S149&lt;=CARATULA!$G$31+CARATULA!$G$32,"SEGUNDO PAGO","FINIQUITO")))</f>
        <v/>
      </c>
      <c r="T150" s="434">
        <f>IF(T149=0,"",IF(T149&lt;=CARATULA!$G$31,"ANTICIPO",IF(T149&lt;=CARATULA!$G$31+CARATULA!$G$32,"SEGUNDO PAGO","FINIQUITO")))</f>
        <v/>
      </c>
      <c r="U150" s="434">
        <f>IF(U149=0,"",IF(U149&lt;=CARATULA!$G$31,"ANTICIPO",IF(U149&lt;=CARATULA!$G$31+CARATULA!$G$32,"SEGUNDO PAGO","FINIQUITO")))</f>
        <v/>
      </c>
      <c r="V150" s="434">
        <f>IF(V149=0,"",IF(V149&lt;=CARATULA!$G$31,"ANTICIPO",IF(V149&lt;=CARATULA!$G$31+CARATULA!$G$32,"SEGUNDO PAGO","FINIQUITO")))</f>
        <v/>
      </c>
      <c r="W150" s="434">
        <f>IF(W149=0,"",IF(W149&lt;=CARATULA!$G$31,"ANTICIPO",IF(W149&lt;=CARATULA!$G$31+CARATULA!$G$32,"SEGUNDO PAGO","FINIQUITO")))</f>
        <v/>
      </c>
      <c r="X150" s="434">
        <f>IF(X149=0,"",IF(X149&lt;=CARATULA!$G$31,"ANTICIPO",IF(X149&lt;=CARATULA!$G$31+CARATULA!$G$32,"SEGUNDO PAGO","FINIQUITO")))</f>
        <v/>
      </c>
      <c r="Y150" s="434">
        <f>IF(Y149=0,"",IF(Y149&lt;=CARATULA!$G$31,"ANTICIPO",IF(Y149&lt;=CARATULA!$G$31+CARATULA!$G$32,"SEGUNDO PAGO","FINIQUITO")))</f>
        <v/>
      </c>
      <c r="Z150" s="434">
        <f>IF(Z149=0,"",IF(Z149&lt;=CARATULA!$G$31,"ANTICIPO",IF(Z149&lt;=CARATULA!$G$31+CARATULA!$G$32,"SEGUNDO PAGO","FINIQUITO")))</f>
        <v/>
      </c>
      <c r="AA150" s="434">
        <f>IF(AA149=0,"",IF(AA149&lt;=CARATULA!$G$31,"ANTICIPO",IF(AA149&lt;=CARATULA!$G$31+CARATULA!$G$32,"SEGUNDO PAGO","FINIQUITO")))</f>
        <v/>
      </c>
      <c r="AB150" s="434">
        <f>IF(AB149=0,"",IF(AB149&lt;=CARATULA!$G$31,"ANTICIPO",IF(AB149&lt;=CARATULA!$G$31+CARATULA!$G$32,"SEGUNDO PAGO","FINIQUITO")))</f>
        <v/>
      </c>
      <c r="AC150" s="434">
        <f>IF(AC149=0,"",IF(AC149&lt;=CARATULA!$G$31,"ANTICIPO",IF(AC149&lt;=CARATULA!$G$31+CARATULA!$G$32,"SEGUNDO PAGO","FINIQUITO")))</f>
        <v/>
      </c>
      <c r="AD150" s="434">
        <f>IF(AD149=0,"",IF(AD149&lt;=CARATULA!$G$31,"ANTICIPO",IF(AD149&lt;=CARATULA!$G$31+CARATULA!$G$32,"SEGUNDO PAGO","FINIQUITO")))</f>
        <v/>
      </c>
      <c r="AE150" s="4" t="n"/>
      <c r="AF150" s="218" t="n"/>
      <c r="AG150" s="218" t="n"/>
      <c r="AH150" s="218" t="n"/>
    </row>
    <row r="151" ht="15.75" customHeight="1" s="371">
      <c r="A151" s="432" t="inlineStr">
        <is>
          <t>COBRANZA PROGRAMADA</t>
        </is>
      </c>
      <c r="B151" s="218" t="n"/>
      <c r="C151" s="218" t="n"/>
      <c r="D151" s="435">
        <f>IFERROR(SUMIFS(CARATULA!$H$31:$H$33,CARATULA!$I$31:$I$33,1),0)</f>
        <v/>
      </c>
      <c r="E151" s="435">
        <f>IFERROR(SUMIFS(CARATULA!$H$31:$H$33,CARATULA!$I$31:$I$33,2),0)</f>
        <v/>
      </c>
      <c r="F151" s="435">
        <f>IFERROR(SUMIFS(CARATULA!$H$31:$H$33,CARATULA!$I$31:$I$33,3),0)</f>
        <v/>
      </c>
      <c r="G151" s="435">
        <f>IFERROR(SUMIFS(CARATULA!$H$31:$H$33,CARATULA!$I$31:$I$33,4),0)</f>
        <v/>
      </c>
      <c r="H151" s="435">
        <f>IFERROR(SUMIFS(CARATULA!$H$31:$H$33,CARATULA!$I$31:$I$33,5),0)</f>
        <v/>
      </c>
      <c r="I151" s="435">
        <f>IFERROR(SUMIFS(CARATULA!$H$31:$H$33,CARATULA!$I$31:$I$33,6),0)</f>
        <v/>
      </c>
      <c r="J151" s="435">
        <f>IFERROR(SUMIFS(CARATULA!$H$31:$H$33,CARATULA!$I$31:$I$33,7),0)</f>
        <v/>
      </c>
      <c r="K151" s="435">
        <f>IFERROR(SUMIFS(CARATULA!$H$31:$H$33,CARATULA!$I$31:$I$33,8),0)</f>
        <v/>
      </c>
      <c r="L151" s="435">
        <f>IFERROR(SUMIFS(CARATULA!$H$31:$H$33,CARATULA!$I$31:$I$33,9),0)</f>
        <v/>
      </c>
      <c r="M151" s="435">
        <f>IFERROR(SUMIFS(CARATULA!$H$31:$H$33,CARATULA!$I$31:$I$33,10),0)</f>
        <v/>
      </c>
      <c r="N151" s="435">
        <f>IFERROR(SUMIFS(CARATULA!$H$31:$H$33,CARATULA!$I$31:$I$33,11),0)</f>
        <v/>
      </c>
      <c r="O151" s="435">
        <f>IFERROR(SUMIFS(CARATULA!$H$31:$H$33,CARATULA!$I$31:$I$33,12),0)</f>
        <v/>
      </c>
      <c r="P151" s="435">
        <f>IFERROR(SUMIFS(CARATULA!$H$31:$H$33,CARATULA!$I$31:$I$33,13),0)</f>
        <v/>
      </c>
      <c r="Q151" s="435">
        <f>IFERROR(SUMIFS(CARATULA!$H$31:$H$33,CARATULA!$I$31:$I$33,14),0)</f>
        <v/>
      </c>
      <c r="R151" s="435">
        <f>IFERROR(SUMIFS(CARATULA!$H$31:$H$33,CARATULA!$I$31:$I$33,15),0)</f>
        <v/>
      </c>
      <c r="S151" s="435">
        <f>IFERROR(SUMIFS(CARATULA!$H$31:$H$33,CARATULA!$I$31:$I$33,16),0)</f>
        <v/>
      </c>
      <c r="T151" s="435">
        <f>IFERROR(SUMIFS(CARATULA!$H$31:$H$33,CARATULA!$I$31:$I$33,17),0)</f>
        <v/>
      </c>
      <c r="U151" s="435">
        <f>IFERROR(SUMIFS(CARATULA!$H$31:$H$33,CARATULA!$I$31:$I$33,18),0)</f>
        <v/>
      </c>
      <c r="V151" s="435">
        <f>IFERROR(SUMIFS(CARATULA!$H$31:$H$33,CARATULA!$I$31:$I$33,19),0)</f>
        <v/>
      </c>
      <c r="W151" s="435">
        <f>IFERROR(SUMIFS(CARATULA!$H$31:$H$33,CARATULA!$I$31:$I$33,20),0)</f>
        <v/>
      </c>
      <c r="X151" s="435">
        <f>IFERROR(SUMIFS(CARATULA!$H$31:$H$33,CARATULA!$I$31:$I$33,21),0)</f>
        <v/>
      </c>
      <c r="Y151" s="435">
        <f>IFERROR(SUMIFS(CARATULA!$H$31:$H$33,CARATULA!$I$31:$I$33,22),0)</f>
        <v/>
      </c>
      <c r="Z151" s="435">
        <f>IFERROR(SUMIFS(CARATULA!$H$31:$H$33,CARATULA!$I$31:$I$33,23),0)</f>
        <v/>
      </c>
      <c r="AA151" s="435">
        <f>IFERROR(SUMIFS(CARATULA!$H$31:$H$33,CARATULA!$I$31:$I$33,24),0)</f>
        <v/>
      </c>
      <c r="AB151" s="435">
        <f>IFERROR(SUMIFS(CARATULA!$H$31:$H$33,CARATULA!$I$31:$I$33,25),0)</f>
        <v/>
      </c>
      <c r="AC151" s="435">
        <f>IFERROR(SUMIFS(CARATULA!$H$31:$H$33,CARATULA!$I$31:$I$33,26),0)</f>
        <v/>
      </c>
      <c r="AD151" s="435">
        <f>IFERROR(SUMIFS(CARATULA!$H$31:$H$33,CARATULA!$I$31:$I$33,27),0)</f>
        <v/>
      </c>
      <c r="AE151" s="4" t="n"/>
      <c r="AF151" s="218" t="n"/>
      <c r="AG151" s="218" t="n"/>
      <c r="AH151" s="218" t="n"/>
    </row>
    <row r="152" ht="15.75" customHeight="1" s="371">
      <c r="A152" s="432" t="inlineStr">
        <is>
          <t>INGRESO REAL ACUMULADO</t>
        </is>
      </c>
      <c r="B152" s="218" t="n"/>
      <c r="C152" s="218" t="n"/>
      <c r="D152" s="435">
        <f>SUMIFS(MOVIMIENTOS!$H$9:$H$508,MOVIMIENTOS!$C$9:$C$508,"&lt;="&amp;1,MOVIMIENTOS!$D$9:$D$508,"Ingreso")</f>
        <v/>
      </c>
      <c r="E152" s="435">
        <f>SUMIFS(MOVIMIENTOS!$H$9:$H$508,MOVIMIENTOS!$C$9:$C$508,"&lt;="&amp;2,MOVIMIENTOS!$D$9:$D$508,"Ingreso")</f>
        <v/>
      </c>
      <c r="F152" s="435">
        <f>SUMIFS(MOVIMIENTOS!$H$9:$H$508,MOVIMIENTOS!$C$9:$C$508,"&lt;="&amp;3,MOVIMIENTOS!$D$9:$D$508,"Ingreso")</f>
        <v/>
      </c>
      <c r="G152" s="435">
        <f>SUMIFS(MOVIMIENTOS!$H$9:$H$508,MOVIMIENTOS!$C$9:$C$508,"&lt;="&amp;4,MOVIMIENTOS!$D$9:$D$508,"Ingreso")</f>
        <v/>
      </c>
      <c r="H152" s="435">
        <f>SUMIFS(MOVIMIENTOS!$H$9:$H$508,MOVIMIENTOS!$C$9:$C$508,"&lt;="&amp;5,MOVIMIENTOS!$D$9:$D$508,"Ingreso")</f>
        <v/>
      </c>
      <c r="I152" s="435">
        <f>SUMIFS(MOVIMIENTOS!$H$9:$H$508,MOVIMIENTOS!$C$9:$C$508,"&lt;="&amp;6,MOVIMIENTOS!$D$9:$D$508,"Ingreso")</f>
        <v/>
      </c>
      <c r="J152" s="435">
        <f>SUMIFS(MOVIMIENTOS!$H$9:$H$508,MOVIMIENTOS!$C$9:$C$508,"&lt;="&amp;7,MOVIMIENTOS!$D$9:$D$508,"Ingreso")</f>
        <v/>
      </c>
      <c r="K152" s="435">
        <f>SUMIFS(MOVIMIENTOS!$H$9:$H$508,MOVIMIENTOS!$C$9:$C$508,"&lt;="&amp;8,MOVIMIENTOS!$D$9:$D$508,"Ingreso")</f>
        <v/>
      </c>
      <c r="L152" s="435">
        <f>SUMIFS(MOVIMIENTOS!$H$9:$H$508,MOVIMIENTOS!$C$9:$C$508,"&lt;="&amp;9,MOVIMIENTOS!$D$9:$D$508,"Ingreso")</f>
        <v/>
      </c>
      <c r="M152" s="435">
        <f>SUMIFS(MOVIMIENTOS!$H$9:$H$508,MOVIMIENTOS!$C$9:$C$508,"&lt;="&amp;10,MOVIMIENTOS!$D$9:$D$508,"Ingreso")</f>
        <v/>
      </c>
      <c r="N152" s="435">
        <f>SUMIFS(MOVIMIENTOS!$H$9:$H$508,MOVIMIENTOS!$C$9:$C$508,"&lt;="&amp;11,MOVIMIENTOS!$D$9:$D$508,"Ingreso")</f>
        <v/>
      </c>
      <c r="O152" s="435">
        <f>SUMIFS(MOVIMIENTOS!$H$9:$H$508,MOVIMIENTOS!$C$9:$C$508,"&lt;="&amp;12,MOVIMIENTOS!$D$9:$D$508,"Ingreso")</f>
        <v/>
      </c>
      <c r="P152" s="435">
        <f>SUMIFS(MOVIMIENTOS!$H$9:$H$508,MOVIMIENTOS!$C$9:$C$508,"&lt;="&amp;13,MOVIMIENTOS!$D$9:$D$508,"Ingreso")</f>
        <v/>
      </c>
      <c r="Q152" s="435">
        <f>SUMIFS(MOVIMIENTOS!$H$9:$H$508,MOVIMIENTOS!$C$9:$C$508,"&lt;="&amp;14,MOVIMIENTOS!$D$9:$D$508,"Ingreso")</f>
        <v/>
      </c>
      <c r="R152" s="435">
        <f>SUMIFS(MOVIMIENTOS!$H$9:$H$508,MOVIMIENTOS!$C$9:$C$508,"&lt;="&amp;15,MOVIMIENTOS!$D$9:$D$508,"Ingreso")</f>
        <v/>
      </c>
      <c r="S152" s="435">
        <f>SUMIFS(MOVIMIENTOS!$H$9:$H$508,MOVIMIENTOS!$C$9:$C$508,"&lt;="&amp;16,MOVIMIENTOS!$D$9:$D$508,"Ingreso")</f>
        <v/>
      </c>
      <c r="T152" s="435">
        <f>SUMIFS(MOVIMIENTOS!$H$9:$H$508,MOVIMIENTOS!$C$9:$C$508,"&lt;="&amp;17,MOVIMIENTOS!$D$9:$D$508,"Ingreso")</f>
        <v/>
      </c>
      <c r="U152" s="435">
        <f>SUMIFS(MOVIMIENTOS!$H$9:$H$508,MOVIMIENTOS!$C$9:$C$508,"&lt;="&amp;18,MOVIMIENTOS!$D$9:$D$508,"Ingreso")</f>
        <v/>
      </c>
      <c r="V152" s="435">
        <f>SUMIFS(MOVIMIENTOS!$H$9:$H$508,MOVIMIENTOS!$C$9:$C$508,"&lt;="&amp;19,MOVIMIENTOS!$D$9:$D$508,"Ingreso")</f>
        <v/>
      </c>
      <c r="W152" s="435">
        <f>SUMIFS(MOVIMIENTOS!$H$9:$H$508,MOVIMIENTOS!$C$9:$C$508,"&lt;="&amp;20,MOVIMIENTOS!$D$9:$D$508,"Ingreso")</f>
        <v/>
      </c>
      <c r="X152" s="435">
        <f>SUMIFS(MOVIMIENTOS!$H$9:$H$508,MOVIMIENTOS!$C$9:$C$508,"&lt;="&amp;21,MOVIMIENTOS!$D$9:$D$508,"Ingreso")</f>
        <v/>
      </c>
      <c r="Y152" s="435">
        <f>SUMIFS(MOVIMIENTOS!$H$9:$H$508,MOVIMIENTOS!$C$9:$C$508,"&lt;="&amp;22,MOVIMIENTOS!$D$9:$D$508,"Ingreso")</f>
        <v/>
      </c>
      <c r="Z152" s="435">
        <f>SUMIFS(MOVIMIENTOS!$H$9:$H$508,MOVIMIENTOS!$C$9:$C$508,"&lt;="&amp;23,MOVIMIENTOS!$D$9:$D$508,"Ingreso")</f>
        <v/>
      </c>
      <c r="AA152" s="435">
        <f>SUMIFS(MOVIMIENTOS!$H$9:$H$508,MOVIMIENTOS!$C$9:$C$508,"&lt;="&amp;24,MOVIMIENTOS!$D$9:$D$508,"Ingreso")</f>
        <v/>
      </c>
      <c r="AB152" s="435">
        <f>SUMIFS(MOVIMIENTOS!$H$9:$H$508,MOVIMIENTOS!$C$9:$C$508,"&lt;="&amp;25,MOVIMIENTOS!$D$9:$D$508,"Ingreso")</f>
        <v/>
      </c>
      <c r="AC152" s="435">
        <f>SUMIFS(MOVIMIENTOS!$H$9:$H$508,MOVIMIENTOS!$C$9:$C$508,"&lt;="&amp;26,MOVIMIENTOS!$D$9:$D$508,"Ingreso")</f>
        <v/>
      </c>
      <c r="AD152" s="435">
        <f>SUMIFS(MOVIMIENTOS!$H$9:$H$508,MOVIMIENTOS!$C$9:$C$508,"&lt;="&amp;27,MOVIMIENTOS!$D$9:$D$508,"Ingreso")</f>
        <v/>
      </c>
      <c r="AE152" s="4" t="n"/>
      <c r="AF152" s="218" t="n"/>
      <c r="AG152" s="218" t="n"/>
      <c r="AH152" s="218" t="n"/>
    </row>
    <row r="153" ht="15.75" customHeight="1" s="371">
      <c r="A153" s="432" t="inlineStr">
        <is>
          <t>EGRESO REAL ACUMULADO</t>
        </is>
      </c>
      <c r="B153" s="218" t="n"/>
      <c r="C153" s="218" t="n"/>
      <c r="D153" s="435">
        <f>SUMIFS(MOVIMIENTOS!$H$9:$H$508,MOVIMIENTOS!$C$9:$C$508,"&lt;="&amp;1,MOVIMIENTOS!$D$9:$D$508,"Egreso")</f>
        <v/>
      </c>
      <c r="E153" s="435">
        <f>SUMIFS(MOVIMIENTOS!$H$9:$H$508,MOVIMIENTOS!$C$9:$C$508,"&lt;="&amp;2,MOVIMIENTOS!$D$9:$D$508,"Egreso")</f>
        <v/>
      </c>
      <c r="F153" s="435">
        <f>SUMIFS(MOVIMIENTOS!$H$9:$H$508,MOVIMIENTOS!$C$9:$C$508,"&lt;="&amp;3,MOVIMIENTOS!$D$9:$D$508,"Egreso")</f>
        <v/>
      </c>
      <c r="G153" s="435">
        <f>SUMIFS(MOVIMIENTOS!$H$9:$H$508,MOVIMIENTOS!$C$9:$C$508,"&lt;="&amp;4,MOVIMIENTOS!$D$9:$D$508,"Egreso")</f>
        <v/>
      </c>
      <c r="H153" s="435">
        <f>SUMIFS(MOVIMIENTOS!$H$9:$H$508,MOVIMIENTOS!$C$9:$C$508,"&lt;="&amp;5,MOVIMIENTOS!$D$9:$D$508,"Egreso")</f>
        <v/>
      </c>
      <c r="I153" s="435">
        <f>SUMIFS(MOVIMIENTOS!$H$9:$H$508,MOVIMIENTOS!$C$9:$C$508,"&lt;="&amp;6,MOVIMIENTOS!$D$9:$D$508,"Egreso")</f>
        <v/>
      </c>
      <c r="J153" s="435">
        <f>SUMIFS(MOVIMIENTOS!$H$9:$H$508,MOVIMIENTOS!$C$9:$C$508,"&lt;="&amp;7,MOVIMIENTOS!$D$9:$D$508,"Egreso")</f>
        <v/>
      </c>
      <c r="K153" s="435">
        <f>SUMIFS(MOVIMIENTOS!$H$9:$H$508,MOVIMIENTOS!$C$9:$C$508,"&lt;="&amp;8,MOVIMIENTOS!$D$9:$D$508,"Egreso")</f>
        <v/>
      </c>
      <c r="L153" s="435">
        <f>SUMIFS(MOVIMIENTOS!$H$9:$H$508,MOVIMIENTOS!$C$9:$C$508,"&lt;="&amp;9,MOVIMIENTOS!$D$9:$D$508,"Egreso")</f>
        <v/>
      </c>
      <c r="M153" s="435">
        <f>SUMIFS(MOVIMIENTOS!$H$9:$H$508,MOVIMIENTOS!$C$9:$C$508,"&lt;="&amp;10,MOVIMIENTOS!$D$9:$D$508,"Egreso")</f>
        <v/>
      </c>
      <c r="N153" s="435">
        <f>SUMIFS(MOVIMIENTOS!$H$9:$H$508,MOVIMIENTOS!$C$9:$C$508,"&lt;="&amp;11,MOVIMIENTOS!$D$9:$D$508,"Egreso")</f>
        <v/>
      </c>
      <c r="O153" s="435">
        <f>SUMIFS(MOVIMIENTOS!$H$9:$H$508,MOVIMIENTOS!$C$9:$C$508,"&lt;="&amp;12,MOVIMIENTOS!$D$9:$D$508,"Egreso")</f>
        <v/>
      </c>
      <c r="P153" s="435">
        <f>SUMIFS(MOVIMIENTOS!$H$9:$H$508,MOVIMIENTOS!$C$9:$C$508,"&lt;="&amp;13,MOVIMIENTOS!$D$9:$D$508,"Egreso")</f>
        <v/>
      </c>
      <c r="Q153" s="435">
        <f>SUMIFS(MOVIMIENTOS!$H$9:$H$508,MOVIMIENTOS!$C$9:$C$508,"&lt;="&amp;14,MOVIMIENTOS!$D$9:$D$508,"Egreso")</f>
        <v/>
      </c>
      <c r="R153" s="435">
        <f>SUMIFS(MOVIMIENTOS!$H$9:$H$508,MOVIMIENTOS!$C$9:$C$508,"&lt;="&amp;15,MOVIMIENTOS!$D$9:$D$508,"Egreso")</f>
        <v/>
      </c>
      <c r="S153" s="435">
        <f>SUMIFS(MOVIMIENTOS!$H$9:$H$508,MOVIMIENTOS!$C$9:$C$508,"&lt;="&amp;16,MOVIMIENTOS!$D$9:$D$508,"Egreso")</f>
        <v/>
      </c>
      <c r="T153" s="435">
        <f>SUMIFS(MOVIMIENTOS!$H$9:$H$508,MOVIMIENTOS!$C$9:$C$508,"&lt;="&amp;17,MOVIMIENTOS!$D$9:$D$508,"Egreso")</f>
        <v/>
      </c>
      <c r="U153" s="435">
        <f>SUMIFS(MOVIMIENTOS!$H$9:$H$508,MOVIMIENTOS!$C$9:$C$508,"&lt;="&amp;18,MOVIMIENTOS!$D$9:$D$508,"Egreso")</f>
        <v/>
      </c>
      <c r="V153" s="435">
        <f>SUMIFS(MOVIMIENTOS!$H$9:$H$508,MOVIMIENTOS!$C$9:$C$508,"&lt;="&amp;19,MOVIMIENTOS!$D$9:$D$508,"Egreso")</f>
        <v/>
      </c>
      <c r="W153" s="435">
        <f>SUMIFS(MOVIMIENTOS!$H$9:$H$508,MOVIMIENTOS!$C$9:$C$508,"&lt;="&amp;20,MOVIMIENTOS!$D$9:$D$508,"Egreso")</f>
        <v/>
      </c>
      <c r="X153" s="435">
        <f>SUMIFS(MOVIMIENTOS!$H$9:$H$508,MOVIMIENTOS!$C$9:$C$508,"&lt;="&amp;21,MOVIMIENTOS!$D$9:$D$508,"Egreso")</f>
        <v/>
      </c>
      <c r="Y153" s="435">
        <f>SUMIFS(MOVIMIENTOS!$H$9:$H$508,MOVIMIENTOS!$C$9:$C$508,"&lt;="&amp;22,MOVIMIENTOS!$D$9:$D$508,"Egreso")</f>
        <v/>
      </c>
      <c r="Z153" s="435">
        <f>SUMIFS(MOVIMIENTOS!$H$9:$H$508,MOVIMIENTOS!$C$9:$C$508,"&lt;="&amp;23,MOVIMIENTOS!$D$9:$D$508,"Egreso")</f>
        <v/>
      </c>
      <c r="AA153" s="435">
        <f>SUMIFS(MOVIMIENTOS!$H$9:$H$508,MOVIMIENTOS!$C$9:$C$508,"&lt;="&amp;24,MOVIMIENTOS!$D$9:$D$508,"Egreso")</f>
        <v/>
      </c>
      <c r="AB153" s="435">
        <f>SUMIFS(MOVIMIENTOS!$H$9:$H$508,MOVIMIENTOS!$C$9:$C$508,"&lt;="&amp;25,MOVIMIENTOS!$D$9:$D$508,"Egreso")</f>
        <v/>
      </c>
      <c r="AC153" s="435">
        <f>SUMIFS(MOVIMIENTOS!$H$9:$H$508,MOVIMIENTOS!$C$9:$C$508,"&lt;="&amp;26,MOVIMIENTOS!$D$9:$D$508,"Egreso")</f>
        <v/>
      </c>
      <c r="AD153" s="435">
        <f>SUMIFS(MOVIMIENTOS!$H$9:$H$508,MOVIMIENTOS!$C$9:$C$508,"&lt;="&amp;27,MOVIMIENTOS!$D$9:$D$508,"Egreso")</f>
        <v/>
      </c>
      <c r="AE153" s="4" t="n"/>
      <c r="AF153" s="218" t="n"/>
      <c r="AG153" s="218" t="n"/>
      <c r="AH153" s="218" t="n"/>
    </row>
    <row r="154" ht="15.75" customHeight="1" s="371">
      <c r="A154" s="432" t="inlineStr">
        <is>
          <t>CAJA DEL PROYECTO  (ingreso − egreso)</t>
        </is>
      </c>
      <c r="B154" s="218" t="n"/>
      <c r="C154" s="218" t="n"/>
      <c r="D154" s="436">
        <f>D152-D153</f>
        <v/>
      </c>
      <c r="E154" s="436">
        <f>E152-E153</f>
        <v/>
      </c>
      <c r="F154" s="436">
        <f>F152-F153</f>
        <v/>
      </c>
      <c r="G154" s="436">
        <f>G152-G153</f>
        <v/>
      </c>
      <c r="H154" s="436">
        <f>H152-H153</f>
        <v/>
      </c>
      <c r="I154" s="436">
        <f>I152-I153</f>
        <v/>
      </c>
      <c r="J154" s="436">
        <f>J152-J153</f>
        <v/>
      </c>
      <c r="K154" s="436">
        <f>K152-K153</f>
        <v/>
      </c>
      <c r="L154" s="436">
        <f>L152-L153</f>
        <v/>
      </c>
      <c r="M154" s="436">
        <f>M152-M153</f>
        <v/>
      </c>
      <c r="N154" s="436">
        <f>N152-N153</f>
        <v/>
      </c>
      <c r="O154" s="436">
        <f>O152-O153</f>
        <v/>
      </c>
      <c r="P154" s="436">
        <f>P152-P153</f>
        <v/>
      </c>
      <c r="Q154" s="436">
        <f>Q152-Q153</f>
        <v/>
      </c>
      <c r="R154" s="436">
        <f>R152-R153</f>
        <v/>
      </c>
      <c r="S154" s="436">
        <f>S152-S153</f>
        <v/>
      </c>
      <c r="T154" s="436">
        <f>T152-T153</f>
        <v/>
      </c>
      <c r="U154" s="436">
        <f>U152-U153</f>
        <v/>
      </c>
      <c r="V154" s="436">
        <f>V152-V153</f>
        <v/>
      </c>
      <c r="W154" s="436">
        <f>W152-W153</f>
        <v/>
      </c>
      <c r="X154" s="436">
        <f>X152-X153</f>
        <v/>
      </c>
      <c r="Y154" s="436">
        <f>Y152-Y153</f>
        <v/>
      </c>
      <c r="Z154" s="436">
        <f>Z152-Z153</f>
        <v/>
      </c>
      <c r="AA154" s="436">
        <f>AA152-AA153</f>
        <v/>
      </c>
      <c r="AB154" s="436">
        <f>AB152-AB153</f>
        <v/>
      </c>
      <c r="AC154" s="436">
        <f>AC152-AC153</f>
        <v/>
      </c>
      <c r="AD154" s="436">
        <f>AD152-AD153</f>
        <v/>
      </c>
      <c r="AE154" s="4" t="n"/>
      <c r="AF154" s="218" t="n"/>
      <c r="AG154" s="218" t="n"/>
      <c r="AH154" s="218" t="n"/>
    </row>
    <row r="155" ht="15.75" customHeight="1" s="371">
      <c r="A155" s="218" t="n"/>
      <c r="B155" s="218" t="n"/>
      <c r="C155" s="218" t="n"/>
      <c r="D155" s="218" t="n"/>
      <c r="E155" s="218" t="n"/>
      <c r="F155" s="218" t="n"/>
      <c r="G155" s="218" t="n"/>
      <c r="H155" s="218" t="n"/>
      <c r="I155" s="218" t="n"/>
      <c r="J155" s="218" t="n"/>
      <c r="K155" s="218" t="n"/>
      <c r="L155" s="218" t="n"/>
      <c r="M155" s="218" t="n"/>
      <c r="N155" s="218" t="n"/>
      <c r="O155" s="218" t="n"/>
      <c r="P155" s="218" t="n"/>
      <c r="Q155" s="218" t="n"/>
      <c r="R155" s="218" t="n"/>
      <c r="S155" s="218" t="n"/>
      <c r="T155" s="218" t="n"/>
      <c r="U155" s="218" t="n"/>
      <c r="V155" s="218" t="n"/>
      <c r="W155" s="218" t="n"/>
      <c r="X155" s="218" t="n"/>
      <c r="Y155" s="218" t="n"/>
      <c r="Z155" s="218" t="n"/>
      <c r="AA155" s="218" t="n"/>
      <c r="AB155" s="218" t="n"/>
      <c r="AC155" s="218" t="n"/>
      <c r="AD155" s="218" t="n"/>
      <c r="AE155" s="4" t="n"/>
      <c r="AF155" s="218" t="n"/>
      <c r="AG155" s="218" t="n"/>
      <c r="AH155" s="218" t="n"/>
    </row>
    <row r="156" ht="15.75" customHeight="1" s="371">
      <c r="A156" s="218" t="n"/>
      <c r="B156" s="218" t="n"/>
      <c r="C156" s="218" t="n"/>
      <c r="D156" s="218" t="n"/>
      <c r="E156" s="218" t="n"/>
      <c r="F156" s="218" t="n"/>
      <c r="G156" s="218" t="n"/>
      <c r="H156" s="218" t="n"/>
      <c r="I156" s="218" t="n"/>
      <c r="J156" s="218" t="n"/>
      <c r="K156" s="218" t="n"/>
      <c r="L156" s="218" t="n"/>
      <c r="M156" s="218" t="n"/>
      <c r="N156" s="218" t="n"/>
      <c r="O156" s="218" t="n"/>
      <c r="P156" s="218" t="n"/>
      <c r="Q156" s="218" t="n"/>
      <c r="R156" s="218" t="n"/>
      <c r="S156" s="218" t="n"/>
      <c r="T156" s="218" t="n"/>
      <c r="U156" s="218" t="n"/>
      <c r="V156" s="218" t="n"/>
      <c r="W156" s="218" t="n"/>
      <c r="X156" s="218" t="n"/>
      <c r="Y156" s="218" t="n"/>
      <c r="Z156" s="218" t="n"/>
      <c r="AA156" s="218" t="n"/>
      <c r="AB156" s="218" t="n"/>
      <c r="AC156" s="218" t="n"/>
      <c r="AD156" s="218" t="n"/>
      <c r="AE156" s="4" t="n"/>
      <c r="AF156" s="218" t="n"/>
      <c r="AG156" s="218" t="n"/>
      <c r="AH156" s="218" t="n"/>
    </row>
    <row r="157" ht="15.75" customHeight="1" s="371">
      <c r="A157" s="218" t="n"/>
      <c r="B157" s="218" t="n"/>
      <c r="C157" s="218" t="n"/>
      <c r="D157" s="218" t="n"/>
      <c r="E157" s="218" t="n"/>
      <c r="F157" s="218" t="n"/>
      <c r="G157" s="218" t="n"/>
      <c r="H157" s="218" t="n"/>
      <c r="I157" s="218" t="n"/>
      <c r="J157" s="218" t="n"/>
      <c r="K157" s="218" t="n"/>
      <c r="L157" s="218" t="n"/>
      <c r="M157" s="218" t="n"/>
      <c r="N157" s="218" t="n"/>
      <c r="O157" s="218" t="n"/>
      <c r="P157" s="218" t="n"/>
      <c r="Q157" s="218" t="n"/>
      <c r="R157" s="218" t="n"/>
      <c r="S157" s="218" t="n"/>
      <c r="T157" s="218" t="n"/>
      <c r="U157" s="218" t="n"/>
      <c r="V157" s="218" t="n"/>
      <c r="W157" s="218" t="n"/>
      <c r="X157" s="218" t="n"/>
      <c r="Y157" s="218" t="n"/>
      <c r="Z157" s="218" t="n"/>
      <c r="AA157" s="218" t="n"/>
      <c r="AB157" s="218" t="n"/>
      <c r="AC157" s="218" t="n"/>
      <c r="AD157" s="218" t="n"/>
      <c r="AE157" s="4" t="n"/>
      <c r="AF157" s="218" t="n"/>
      <c r="AG157" s="218" t="n"/>
      <c r="AH157" s="218" t="n"/>
    </row>
    <row r="158" ht="15.75" customHeight="1" s="371">
      <c r="A158" s="218" t="n"/>
      <c r="B158" s="218" t="n"/>
      <c r="C158" s="218" t="n"/>
      <c r="D158" s="218" t="n"/>
      <c r="E158" s="218" t="n"/>
      <c r="F158" s="218" t="n"/>
      <c r="G158" s="218" t="n"/>
      <c r="H158" s="218" t="n"/>
      <c r="I158" s="218" t="n"/>
      <c r="J158" s="218" t="n"/>
      <c r="K158" s="218" t="n"/>
      <c r="L158" s="218" t="n"/>
      <c r="M158" s="218" t="n"/>
      <c r="N158" s="218" t="n"/>
      <c r="O158" s="218" t="n"/>
      <c r="P158" s="218" t="n"/>
      <c r="Q158" s="218" t="n"/>
      <c r="R158" s="218" t="n"/>
      <c r="S158" s="218" t="n"/>
      <c r="T158" s="218" t="n"/>
      <c r="U158" s="218" t="n"/>
      <c r="V158" s="218" t="n"/>
      <c r="W158" s="218" t="n"/>
      <c r="X158" s="218" t="n"/>
      <c r="Y158" s="218" t="n"/>
      <c r="Z158" s="218" t="n"/>
      <c r="AA158" s="218" t="n"/>
      <c r="AB158" s="218" t="n"/>
      <c r="AC158" s="218" t="n"/>
      <c r="AD158" s="218" t="n"/>
      <c r="AE158" s="4" t="n"/>
      <c r="AF158" s="218" t="n"/>
      <c r="AG158" s="218" t="n"/>
      <c r="AH158" s="218" t="n"/>
    </row>
    <row r="159" ht="15.75" customHeight="1" s="371">
      <c r="A159" s="218" t="n"/>
      <c r="B159" s="218" t="n"/>
      <c r="C159" s="218" t="n"/>
      <c r="D159" s="218" t="n"/>
      <c r="E159" s="218" t="n"/>
      <c r="F159" s="218" t="n"/>
      <c r="G159" s="218" t="n"/>
      <c r="H159" s="218" t="n"/>
      <c r="I159" s="218" t="n"/>
      <c r="J159" s="218" t="n"/>
      <c r="K159" s="218" t="n"/>
      <c r="L159" s="218" t="n"/>
      <c r="M159" s="218" t="n"/>
      <c r="N159" s="218" t="n"/>
      <c r="O159" s="218" t="n"/>
      <c r="P159" s="218" t="n"/>
      <c r="Q159" s="218" t="n"/>
      <c r="R159" s="218" t="n"/>
      <c r="S159" s="218" t="n"/>
      <c r="T159" s="218" t="n"/>
      <c r="U159" s="218" t="n"/>
      <c r="V159" s="218" t="n"/>
      <c r="W159" s="218" t="n"/>
      <c r="X159" s="218" t="n"/>
      <c r="Y159" s="218" t="n"/>
      <c r="Z159" s="218" t="n"/>
      <c r="AA159" s="218" t="n"/>
      <c r="AB159" s="218" t="n"/>
      <c r="AC159" s="218" t="n"/>
      <c r="AD159" s="218" t="n"/>
      <c r="AE159" s="4" t="n"/>
      <c r="AF159" s="218" t="n"/>
      <c r="AG159" s="218" t="n"/>
      <c r="AH159" s="218" t="n"/>
    </row>
    <row r="160" ht="15.75" customHeight="1" s="371">
      <c r="A160" s="218" t="n"/>
      <c r="B160" s="218" t="n"/>
      <c r="C160" s="218" t="n"/>
      <c r="D160" s="218" t="n"/>
      <c r="E160" s="218" t="n"/>
      <c r="F160" s="218" t="n"/>
      <c r="G160" s="218" t="n"/>
      <c r="H160" s="218" t="n"/>
      <c r="I160" s="218" t="n"/>
      <c r="J160" s="218" t="n"/>
      <c r="K160" s="218" t="n"/>
      <c r="L160" s="218" t="n"/>
      <c r="M160" s="218" t="n"/>
      <c r="N160" s="218" t="n"/>
      <c r="O160" s="218" t="n"/>
      <c r="P160" s="218" t="n"/>
      <c r="Q160" s="218" t="n"/>
      <c r="R160" s="218" t="n"/>
      <c r="S160" s="218" t="n"/>
      <c r="T160" s="218" t="n"/>
      <c r="U160" s="218" t="n"/>
      <c r="V160" s="218" t="n"/>
      <c r="W160" s="218" t="n"/>
      <c r="X160" s="218" t="n"/>
      <c r="Y160" s="218" t="n"/>
      <c r="Z160" s="218" t="n"/>
      <c r="AA160" s="218" t="n"/>
      <c r="AB160" s="218" t="n"/>
      <c r="AC160" s="218" t="n"/>
      <c r="AD160" s="218" t="n"/>
      <c r="AE160" s="4" t="n"/>
      <c r="AF160" s="218" t="n"/>
      <c r="AG160" s="218" t="n"/>
      <c r="AH160" s="218" t="n"/>
    </row>
    <row r="161" ht="15.75" customHeight="1" s="371">
      <c r="A161" s="218" t="n"/>
      <c r="B161" s="218" t="n"/>
      <c r="C161" s="218" t="n"/>
      <c r="D161" s="218" t="n"/>
      <c r="E161" s="218" t="n"/>
      <c r="F161" s="218" t="n"/>
      <c r="G161" s="218" t="n"/>
      <c r="H161" s="218" t="n"/>
      <c r="I161" s="218" t="n"/>
      <c r="J161" s="218" t="n"/>
      <c r="K161" s="218" t="n"/>
      <c r="L161" s="218" t="n"/>
      <c r="M161" s="218" t="n"/>
      <c r="N161" s="218" t="n"/>
      <c r="O161" s="218" t="n"/>
      <c r="P161" s="218" t="n"/>
      <c r="Q161" s="218" t="n"/>
      <c r="R161" s="218" t="n"/>
      <c r="S161" s="218" t="n"/>
      <c r="T161" s="218" t="n"/>
      <c r="U161" s="218" t="n"/>
      <c r="V161" s="218" t="n"/>
      <c r="W161" s="218" t="n"/>
      <c r="X161" s="218" t="n"/>
      <c r="Y161" s="218" t="n"/>
      <c r="Z161" s="218" t="n"/>
      <c r="AA161" s="218" t="n"/>
      <c r="AB161" s="218" t="n"/>
      <c r="AC161" s="218" t="n"/>
      <c r="AD161" s="218" t="n"/>
      <c r="AE161" s="4" t="n"/>
      <c r="AF161" s="218" t="n"/>
      <c r="AG161" s="218" t="n"/>
      <c r="AH161" s="218" t="n"/>
    </row>
    <row r="162" ht="15.75" customHeight="1" s="371">
      <c r="A162" s="218" t="n"/>
      <c r="B162" s="218" t="n"/>
      <c r="C162" s="218" t="n"/>
      <c r="D162" s="218" t="n"/>
      <c r="E162" s="218" t="n"/>
      <c r="F162" s="218" t="n"/>
      <c r="G162" s="218" t="n"/>
      <c r="H162" s="218" t="n"/>
      <c r="I162" s="218" t="n"/>
      <c r="J162" s="218" t="n"/>
      <c r="K162" s="218" t="n"/>
      <c r="L162" s="218" t="n"/>
      <c r="M162" s="218" t="n"/>
      <c r="N162" s="218" t="n"/>
      <c r="O162" s="218" t="n"/>
      <c r="P162" s="218" t="n"/>
      <c r="Q162" s="218" t="n"/>
      <c r="R162" s="218" t="n"/>
      <c r="S162" s="218" t="n"/>
      <c r="T162" s="218" t="n"/>
      <c r="U162" s="218" t="n"/>
      <c r="V162" s="218" t="n"/>
      <c r="W162" s="218" t="n"/>
      <c r="X162" s="218" t="n"/>
      <c r="Y162" s="218" t="n"/>
      <c r="Z162" s="218" t="n"/>
      <c r="AA162" s="218" t="n"/>
      <c r="AB162" s="218" t="n"/>
      <c r="AC162" s="218" t="n"/>
      <c r="AD162" s="218" t="n"/>
      <c r="AE162" s="4" t="n"/>
      <c r="AF162" s="218" t="n"/>
      <c r="AG162" s="218" t="n"/>
      <c r="AH162" s="218" t="n"/>
    </row>
    <row r="163" ht="15.75" customHeight="1" s="371">
      <c r="A163" s="218" t="n"/>
      <c r="B163" s="218" t="n"/>
      <c r="C163" s="218" t="n"/>
      <c r="D163" s="218" t="n"/>
      <c r="E163" s="218" t="n"/>
      <c r="F163" s="218" t="n"/>
      <c r="G163" s="218" t="n"/>
      <c r="H163" s="218" t="n"/>
      <c r="I163" s="218" t="n"/>
      <c r="J163" s="218" t="n"/>
      <c r="K163" s="218" t="n"/>
      <c r="L163" s="218" t="n"/>
      <c r="M163" s="218" t="n"/>
      <c r="N163" s="218" t="n"/>
      <c r="O163" s="218" t="n"/>
      <c r="P163" s="218" t="n"/>
      <c r="Q163" s="218" t="n"/>
      <c r="R163" s="218" t="n"/>
      <c r="S163" s="218" t="n"/>
      <c r="T163" s="218" t="n"/>
      <c r="U163" s="218" t="n"/>
      <c r="V163" s="218" t="n"/>
      <c r="W163" s="218" t="n"/>
      <c r="X163" s="218" t="n"/>
      <c r="Y163" s="218" t="n"/>
      <c r="Z163" s="218" t="n"/>
      <c r="AA163" s="218" t="n"/>
      <c r="AB163" s="218" t="n"/>
      <c r="AC163" s="218" t="n"/>
      <c r="AD163" s="218" t="n"/>
      <c r="AE163" s="4" t="n"/>
      <c r="AF163" s="218" t="n"/>
      <c r="AG163" s="218" t="n"/>
      <c r="AH163" s="218" t="n"/>
    </row>
    <row r="164" ht="15.75" customHeight="1" s="371">
      <c r="A164" s="218" t="n"/>
      <c r="B164" s="218" t="n"/>
      <c r="C164" s="218" t="n"/>
      <c r="D164" s="218" t="n"/>
      <c r="E164" s="218" t="n"/>
      <c r="F164" s="218" t="n"/>
      <c r="G164" s="218" t="n"/>
      <c r="H164" s="218" t="n"/>
      <c r="I164" s="218" t="n"/>
      <c r="J164" s="218" t="n"/>
      <c r="K164" s="218" t="n"/>
      <c r="L164" s="218" t="n"/>
      <c r="M164" s="218" t="n"/>
      <c r="N164" s="218" t="n"/>
      <c r="O164" s="218" t="n"/>
      <c r="P164" s="218" t="n"/>
      <c r="Q164" s="218" t="n"/>
      <c r="R164" s="218" t="n"/>
      <c r="S164" s="218" t="n"/>
      <c r="T164" s="218" t="n"/>
      <c r="U164" s="218" t="n"/>
      <c r="V164" s="218" t="n"/>
      <c r="W164" s="218" t="n"/>
      <c r="X164" s="218" t="n"/>
      <c r="Y164" s="218" t="n"/>
      <c r="Z164" s="218" t="n"/>
      <c r="AA164" s="218" t="n"/>
      <c r="AB164" s="218" t="n"/>
      <c r="AC164" s="218" t="n"/>
      <c r="AD164" s="218" t="n"/>
      <c r="AE164" s="4" t="n"/>
      <c r="AF164" s="218" t="n"/>
      <c r="AG164" s="218" t="n"/>
      <c r="AH164" s="218" t="n"/>
    </row>
    <row r="165" ht="15.75" customHeight="1" s="371">
      <c r="A165" s="218" t="n"/>
      <c r="B165" s="218" t="n"/>
      <c r="C165" s="218" t="n"/>
      <c r="D165" s="218" t="n"/>
      <c r="E165" s="218" t="n"/>
      <c r="F165" s="218" t="n"/>
      <c r="G165" s="218" t="n"/>
      <c r="H165" s="218" t="n"/>
      <c r="I165" s="218" t="n"/>
      <c r="J165" s="218" t="n"/>
      <c r="K165" s="218" t="n"/>
      <c r="L165" s="218" t="n"/>
      <c r="M165" s="218" t="n"/>
      <c r="N165" s="218" t="n"/>
      <c r="O165" s="218" t="n"/>
      <c r="P165" s="218" t="n"/>
      <c r="Q165" s="218" t="n"/>
      <c r="R165" s="218" t="n"/>
      <c r="S165" s="218" t="n"/>
      <c r="T165" s="218" t="n"/>
      <c r="U165" s="218" t="n"/>
      <c r="V165" s="218" t="n"/>
      <c r="W165" s="218" t="n"/>
      <c r="X165" s="218" t="n"/>
      <c r="Y165" s="218" t="n"/>
      <c r="Z165" s="218" t="n"/>
      <c r="AA165" s="218" t="n"/>
      <c r="AB165" s="218" t="n"/>
      <c r="AC165" s="218" t="n"/>
      <c r="AD165" s="218" t="n"/>
      <c r="AE165" s="4" t="n"/>
      <c r="AF165" s="218" t="n"/>
      <c r="AG165" s="218" t="n"/>
      <c r="AH165" s="218" t="n"/>
    </row>
    <row r="166" ht="15.75" customHeight="1" s="371">
      <c r="A166" s="218" t="n"/>
      <c r="B166" s="218" t="n"/>
      <c r="C166" s="218" t="n"/>
      <c r="D166" s="218" t="n"/>
      <c r="E166" s="218" t="n"/>
      <c r="F166" s="218" t="n"/>
      <c r="G166" s="218" t="n"/>
      <c r="H166" s="218" t="n"/>
      <c r="I166" s="218" t="n"/>
      <c r="J166" s="218" t="n"/>
      <c r="K166" s="218" t="n"/>
      <c r="L166" s="218" t="n"/>
      <c r="M166" s="218" t="n"/>
      <c r="N166" s="218" t="n"/>
      <c r="O166" s="218" t="n"/>
      <c r="P166" s="218" t="n"/>
      <c r="Q166" s="218" t="n"/>
      <c r="R166" s="218" t="n"/>
      <c r="S166" s="218" t="n"/>
      <c r="T166" s="218" t="n"/>
      <c r="U166" s="218" t="n"/>
      <c r="V166" s="218" t="n"/>
      <c r="W166" s="218" t="n"/>
      <c r="X166" s="218" t="n"/>
      <c r="Y166" s="218" t="n"/>
      <c r="Z166" s="218" t="n"/>
      <c r="AA166" s="218" t="n"/>
      <c r="AB166" s="218" t="n"/>
      <c r="AC166" s="218" t="n"/>
      <c r="AD166" s="218" t="n"/>
      <c r="AE166" s="4" t="n"/>
      <c r="AF166" s="218" t="n"/>
      <c r="AG166" s="218" t="n"/>
      <c r="AH166" s="218" t="n"/>
    </row>
    <row r="167" ht="15.75" customHeight="1" s="371">
      <c r="A167" s="218" t="n"/>
      <c r="B167" s="218" t="n"/>
      <c r="C167" s="218" t="n"/>
      <c r="D167" s="218" t="n"/>
      <c r="E167" s="218" t="n"/>
      <c r="F167" s="218" t="n"/>
      <c r="G167" s="218" t="n"/>
      <c r="H167" s="218" t="n"/>
      <c r="I167" s="218" t="n"/>
      <c r="J167" s="218" t="n"/>
      <c r="K167" s="218" t="n"/>
      <c r="L167" s="218" t="n"/>
      <c r="M167" s="218" t="n"/>
      <c r="N167" s="218" t="n"/>
      <c r="O167" s="218" t="n"/>
      <c r="P167" s="218" t="n"/>
      <c r="Q167" s="218" t="n"/>
      <c r="R167" s="218" t="n"/>
      <c r="S167" s="218" t="n"/>
      <c r="T167" s="218" t="n"/>
      <c r="U167" s="218" t="n"/>
      <c r="V167" s="218" t="n"/>
      <c r="W167" s="218" t="n"/>
      <c r="X167" s="218" t="n"/>
      <c r="Y167" s="218" t="n"/>
      <c r="Z167" s="218" t="n"/>
      <c r="AA167" s="218" t="n"/>
      <c r="AB167" s="218" t="n"/>
      <c r="AC167" s="218" t="n"/>
      <c r="AD167" s="218" t="n"/>
      <c r="AE167" s="4" t="n"/>
      <c r="AF167" s="218" t="n"/>
      <c r="AG167" s="218" t="n"/>
      <c r="AH167" s="218" t="n"/>
    </row>
    <row r="168" ht="15.75" customHeight="1" s="371">
      <c r="A168" s="218" t="n"/>
      <c r="B168" s="218" t="n"/>
      <c r="C168" s="218" t="n"/>
      <c r="D168" s="218" t="n"/>
      <c r="E168" s="218" t="n"/>
      <c r="F168" s="218" t="n"/>
      <c r="G168" s="218" t="n"/>
      <c r="H168" s="218" t="n"/>
      <c r="I168" s="218" t="n"/>
      <c r="J168" s="218" t="n"/>
      <c r="K168" s="218" t="n"/>
      <c r="L168" s="218" t="n"/>
      <c r="M168" s="218" t="n"/>
      <c r="N168" s="218" t="n"/>
      <c r="O168" s="218" t="n"/>
      <c r="P168" s="218" t="n"/>
      <c r="Q168" s="218" t="n"/>
      <c r="R168" s="218" t="n"/>
      <c r="S168" s="218" t="n"/>
      <c r="T168" s="218" t="n"/>
      <c r="U168" s="218" t="n"/>
      <c r="V168" s="218" t="n"/>
      <c r="W168" s="218" t="n"/>
      <c r="X168" s="218" t="n"/>
      <c r="Y168" s="218" t="n"/>
      <c r="Z168" s="218" t="n"/>
      <c r="AA168" s="218" t="n"/>
      <c r="AB168" s="218" t="n"/>
      <c r="AC168" s="218" t="n"/>
      <c r="AD168" s="218" t="n"/>
      <c r="AE168" s="4" t="n"/>
      <c r="AF168" s="218" t="n"/>
      <c r="AG168" s="218" t="n"/>
      <c r="AH168" s="218" t="n"/>
    </row>
    <row r="169" ht="15.75" customHeight="1" s="371">
      <c r="A169" s="218" t="n"/>
      <c r="B169" s="218" t="n"/>
      <c r="C169" s="218" t="n"/>
      <c r="D169" s="218" t="n"/>
      <c r="E169" s="218" t="n"/>
      <c r="F169" s="218" t="n"/>
      <c r="G169" s="218" t="n"/>
      <c r="H169" s="218" t="n"/>
      <c r="I169" s="218" t="n"/>
      <c r="J169" s="218" t="n"/>
      <c r="K169" s="218" t="n"/>
      <c r="L169" s="218" t="n"/>
      <c r="M169" s="218" t="n"/>
      <c r="N169" s="218" t="n"/>
      <c r="O169" s="218" t="n"/>
      <c r="P169" s="218" t="n"/>
      <c r="Q169" s="218" t="n"/>
      <c r="R169" s="218" t="n"/>
      <c r="S169" s="218" t="n"/>
      <c r="T169" s="218" t="n"/>
      <c r="U169" s="218" t="n"/>
      <c r="V169" s="218" t="n"/>
      <c r="W169" s="218" t="n"/>
      <c r="X169" s="218" t="n"/>
      <c r="Y169" s="218" t="n"/>
      <c r="Z169" s="218" t="n"/>
      <c r="AA169" s="218" t="n"/>
      <c r="AB169" s="218" t="n"/>
      <c r="AC169" s="218" t="n"/>
      <c r="AD169" s="218" t="n"/>
      <c r="AE169" s="4" t="n"/>
      <c r="AF169" s="218" t="n"/>
      <c r="AG169" s="218" t="n"/>
      <c r="AH169" s="218" t="n"/>
    </row>
    <row r="170" ht="15.75" customHeight="1" s="371">
      <c r="A170" s="218" t="n"/>
      <c r="B170" s="218" t="n"/>
      <c r="C170" s="218" t="n"/>
      <c r="D170" s="218" t="n"/>
      <c r="E170" s="218" t="n"/>
      <c r="F170" s="218" t="n"/>
      <c r="G170" s="218" t="n"/>
      <c r="H170" s="218" t="n"/>
      <c r="I170" s="218" t="n"/>
      <c r="J170" s="218" t="n"/>
      <c r="K170" s="218" t="n"/>
      <c r="L170" s="218" t="n"/>
      <c r="M170" s="218" t="n"/>
      <c r="N170" s="218" t="n"/>
      <c r="O170" s="218" t="n"/>
      <c r="P170" s="218" t="n"/>
      <c r="Q170" s="218" t="n"/>
      <c r="R170" s="218" t="n"/>
      <c r="S170" s="218" t="n"/>
      <c r="T170" s="218" t="n"/>
      <c r="U170" s="218" t="n"/>
      <c r="V170" s="218" t="n"/>
      <c r="W170" s="218" t="n"/>
      <c r="X170" s="218" t="n"/>
      <c r="Y170" s="218" t="n"/>
      <c r="Z170" s="218" t="n"/>
      <c r="AA170" s="218" t="n"/>
      <c r="AB170" s="218" t="n"/>
      <c r="AC170" s="218" t="n"/>
      <c r="AD170" s="218" t="n"/>
      <c r="AE170" s="4" t="n"/>
      <c r="AF170" s="218" t="n"/>
      <c r="AG170" s="218" t="n"/>
      <c r="AH170" s="218" t="n"/>
    </row>
    <row r="171" ht="15.75" customHeight="1" s="371">
      <c r="A171" s="218" t="n"/>
      <c r="B171" s="218" t="n"/>
      <c r="C171" s="218" t="n"/>
      <c r="D171" s="218" t="n"/>
      <c r="E171" s="218" t="n"/>
      <c r="F171" s="218" t="n"/>
      <c r="G171" s="218" t="n"/>
      <c r="H171" s="218" t="n"/>
      <c r="I171" s="218" t="n"/>
      <c r="J171" s="218" t="n"/>
      <c r="K171" s="218" t="n"/>
      <c r="L171" s="218" t="n"/>
      <c r="M171" s="218" t="n"/>
      <c r="N171" s="218" t="n"/>
      <c r="O171" s="218" t="n"/>
      <c r="P171" s="218" t="n"/>
      <c r="Q171" s="218" t="n"/>
      <c r="R171" s="218" t="n"/>
      <c r="S171" s="218" t="n"/>
      <c r="T171" s="218" t="n"/>
      <c r="U171" s="218" t="n"/>
      <c r="V171" s="218" t="n"/>
      <c r="W171" s="218" t="n"/>
      <c r="X171" s="218" t="n"/>
      <c r="Y171" s="218" t="n"/>
      <c r="Z171" s="218" t="n"/>
      <c r="AA171" s="218" t="n"/>
      <c r="AB171" s="218" t="n"/>
      <c r="AC171" s="218" t="n"/>
      <c r="AD171" s="218" t="n"/>
      <c r="AE171" s="4" t="n"/>
      <c r="AF171" s="218" t="n"/>
      <c r="AG171" s="218" t="n"/>
      <c r="AH171" s="218" t="n"/>
    </row>
    <row r="172" ht="15.75" customHeight="1" s="371">
      <c r="A172" s="218" t="n"/>
      <c r="B172" s="218" t="n"/>
      <c r="C172" s="218" t="n"/>
      <c r="D172" s="218" t="n"/>
      <c r="E172" s="218" t="n"/>
      <c r="F172" s="218" t="n"/>
      <c r="G172" s="218" t="n"/>
      <c r="H172" s="218" t="n"/>
      <c r="I172" s="218" t="n"/>
      <c r="J172" s="218" t="n"/>
      <c r="K172" s="218" t="n"/>
      <c r="L172" s="218" t="n"/>
      <c r="M172" s="218" t="n"/>
      <c r="N172" s="218" t="n"/>
      <c r="O172" s="218" t="n"/>
      <c r="P172" s="218" t="n"/>
      <c r="Q172" s="218" t="n"/>
      <c r="R172" s="218" t="n"/>
      <c r="S172" s="218" t="n"/>
      <c r="T172" s="218" t="n"/>
      <c r="U172" s="218" t="n"/>
      <c r="V172" s="218" t="n"/>
      <c r="W172" s="218" t="n"/>
      <c r="X172" s="218" t="n"/>
      <c r="Y172" s="218" t="n"/>
      <c r="Z172" s="218" t="n"/>
      <c r="AA172" s="218" t="n"/>
      <c r="AB172" s="218" t="n"/>
      <c r="AC172" s="218" t="n"/>
      <c r="AD172" s="218" t="n"/>
      <c r="AE172" s="4" t="n"/>
      <c r="AF172" s="218" t="n"/>
      <c r="AG172" s="218" t="n"/>
      <c r="AH172" s="218" t="n"/>
    </row>
    <row r="173" ht="15.75" customHeight="1" s="371">
      <c r="A173" s="218" t="n"/>
      <c r="B173" s="218" t="n"/>
      <c r="C173" s="218" t="n"/>
      <c r="D173" s="218" t="n"/>
      <c r="E173" s="218" t="n"/>
      <c r="F173" s="218" t="n"/>
      <c r="G173" s="218" t="n"/>
      <c r="H173" s="218" t="n"/>
      <c r="I173" s="218" t="n"/>
      <c r="J173" s="218" t="n"/>
      <c r="K173" s="218" t="n"/>
      <c r="L173" s="218" t="n"/>
      <c r="M173" s="218" t="n"/>
      <c r="N173" s="218" t="n"/>
      <c r="O173" s="218" t="n"/>
      <c r="P173" s="218" t="n"/>
      <c r="Q173" s="218" t="n"/>
      <c r="R173" s="218" t="n"/>
      <c r="S173" s="218" t="n"/>
      <c r="T173" s="218" t="n"/>
      <c r="U173" s="218" t="n"/>
      <c r="V173" s="218" t="n"/>
      <c r="W173" s="218" t="n"/>
      <c r="X173" s="218" t="n"/>
      <c r="Y173" s="218" t="n"/>
      <c r="Z173" s="218" t="n"/>
      <c r="AA173" s="218" t="n"/>
      <c r="AB173" s="218" t="n"/>
      <c r="AC173" s="218" t="n"/>
      <c r="AD173" s="218" t="n"/>
      <c r="AE173" s="4" t="n"/>
      <c r="AF173" s="218" t="n"/>
      <c r="AG173" s="218" t="n"/>
      <c r="AH173" s="218" t="n"/>
    </row>
    <row r="174" ht="15.75" customHeight="1" s="371">
      <c r="A174" s="218" t="n"/>
      <c r="B174" s="218" t="n"/>
      <c r="C174" s="218" t="n"/>
      <c r="D174" s="218" t="n"/>
      <c r="E174" s="218" t="n"/>
      <c r="F174" s="218" t="n"/>
      <c r="G174" s="218" t="n"/>
      <c r="H174" s="218" t="n"/>
      <c r="I174" s="218" t="n"/>
      <c r="J174" s="218" t="n"/>
      <c r="K174" s="218" t="n"/>
      <c r="L174" s="218" t="n"/>
      <c r="M174" s="218" t="n"/>
      <c r="N174" s="218" t="n"/>
      <c r="O174" s="218" t="n"/>
      <c r="P174" s="218" t="n"/>
      <c r="Q174" s="218" t="n"/>
      <c r="R174" s="218" t="n"/>
      <c r="S174" s="218" t="n"/>
      <c r="T174" s="218" t="n"/>
      <c r="U174" s="218" t="n"/>
      <c r="V174" s="218" t="n"/>
      <c r="W174" s="218" t="n"/>
      <c r="X174" s="218" t="n"/>
      <c r="Y174" s="218" t="n"/>
      <c r="Z174" s="218" t="n"/>
      <c r="AA174" s="218" t="n"/>
      <c r="AB174" s="218" t="n"/>
      <c r="AC174" s="218" t="n"/>
      <c r="AD174" s="218" t="n"/>
      <c r="AE174" s="4" t="n"/>
      <c r="AF174" s="218" t="n"/>
      <c r="AG174" s="218" t="n"/>
      <c r="AH174" s="218" t="n"/>
    </row>
    <row r="175" ht="15.75" customHeight="1" s="371">
      <c r="A175" s="218" t="n"/>
      <c r="B175" s="218" t="n"/>
      <c r="C175" s="218" t="n"/>
      <c r="D175" s="218" t="n"/>
      <c r="E175" s="218" t="n"/>
      <c r="F175" s="218" t="n"/>
      <c r="G175" s="218" t="n"/>
      <c r="H175" s="218" t="n"/>
      <c r="I175" s="218" t="n"/>
      <c r="J175" s="218" t="n"/>
      <c r="K175" s="218" t="n"/>
      <c r="L175" s="218" t="n"/>
      <c r="M175" s="218" t="n"/>
      <c r="N175" s="218" t="n"/>
      <c r="O175" s="218" t="n"/>
      <c r="P175" s="218" t="n"/>
      <c r="Q175" s="218" t="n"/>
      <c r="R175" s="218" t="n"/>
      <c r="S175" s="218" t="n"/>
      <c r="T175" s="218" t="n"/>
      <c r="U175" s="218" t="n"/>
      <c r="V175" s="218" t="n"/>
      <c r="W175" s="218" t="n"/>
      <c r="X175" s="218" t="n"/>
      <c r="Y175" s="218" t="n"/>
      <c r="Z175" s="218" t="n"/>
      <c r="AA175" s="218" t="n"/>
      <c r="AB175" s="218" t="n"/>
      <c r="AC175" s="218" t="n"/>
      <c r="AD175" s="218" t="n"/>
      <c r="AE175" s="4" t="n"/>
      <c r="AF175" s="218" t="n"/>
      <c r="AG175" s="218" t="n"/>
      <c r="AH175" s="218" t="n"/>
    </row>
    <row r="176" ht="15.75" customHeight="1" s="371">
      <c r="A176" s="218" t="n"/>
      <c r="B176" s="218" t="n"/>
      <c r="C176" s="218" t="n"/>
      <c r="D176" s="218" t="n"/>
      <c r="E176" s="218" t="n"/>
      <c r="F176" s="218" t="n"/>
      <c r="G176" s="218" t="n"/>
      <c r="H176" s="218" t="n"/>
      <c r="I176" s="218" t="n"/>
      <c r="J176" s="218" t="n"/>
      <c r="K176" s="218" t="n"/>
      <c r="L176" s="218" t="n"/>
      <c r="M176" s="218" t="n"/>
      <c r="N176" s="218" t="n"/>
      <c r="O176" s="218" t="n"/>
      <c r="P176" s="218" t="n"/>
      <c r="Q176" s="218" t="n"/>
      <c r="R176" s="218" t="n"/>
      <c r="S176" s="218" t="n"/>
      <c r="T176" s="218" t="n"/>
      <c r="U176" s="218" t="n"/>
      <c r="V176" s="218" t="n"/>
      <c r="W176" s="218" t="n"/>
      <c r="X176" s="218" t="n"/>
      <c r="Y176" s="218" t="n"/>
      <c r="Z176" s="218" t="n"/>
      <c r="AA176" s="218" t="n"/>
      <c r="AB176" s="218" t="n"/>
      <c r="AC176" s="218" t="n"/>
      <c r="AD176" s="218" t="n"/>
      <c r="AE176" s="4" t="n"/>
      <c r="AF176" s="218" t="n"/>
      <c r="AG176" s="218" t="n"/>
      <c r="AH176" s="218" t="n"/>
    </row>
    <row r="177" ht="15.75" customHeight="1" s="371">
      <c r="A177" s="218" t="n"/>
      <c r="B177" s="218" t="n"/>
      <c r="C177" s="218" t="n"/>
      <c r="D177" s="218" t="n"/>
      <c r="E177" s="218" t="n"/>
      <c r="F177" s="218" t="n"/>
      <c r="G177" s="218" t="n"/>
      <c r="H177" s="218" t="n"/>
      <c r="I177" s="218" t="n"/>
      <c r="J177" s="218" t="n"/>
      <c r="K177" s="218" t="n"/>
      <c r="L177" s="218" t="n"/>
      <c r="M177" s="218" t="n"/>
      <c r="N177" s="218" t="n"/>
      <c r="O177" s="218" t="n"/>
      <c r="P177" s="218" t="n"/>
      <c r="Q177" s="218" t="n"/>
      <c r="R177" s="218" t="n"/>
      <c r="S177" s="218" t="n"/>
      <c r="T177" s="218" t="n"/>
      <c r="U177" s="218" t="n"/>
      <c r="V177" s="218" t="n"/>
      <c r="W177" s="218" t="n"/>
      <c r="X177" s="218" t="n"/>
      <c r="Y177" s="218" t="n"/>
      <c r="Z177" s="218" t="n"/>
      <c r="AA177" s="218" t="n"/>
      <c r="AB177" s="218" t="n"/>
      <c r="AC177" s="218" t="n"/>
      <c r="AD177" s="218" t="n"/>
      <c r="AE177" s="4" t="n"/>
      <c r="AF177" s="218" t="n"/>
      <c r="AG177" s="218" t="n"/>
      <c r="AH177" s="218" t="n"/>
    </row>
    <row r="178" ht="15.75" customHeight="1" s="371">
      <c r="A178" s="218" t="n"/>
      <c r="B178" s="218" t="n"/>
      <c r="C178" s="218" t="n"/>
      <c r="D178" s="218" t="n"/>
      <c r="E178" s="218" t="n"/>
      <c r="F178" s="218" t="n"/>
      <c r="G178" s="218" t="n"/>
      <c r="H178" s="218" t="n"/>
      <c r="I178" s="218" t="n"/>
      <c r="J178" s="218" t="n"/>
      <c r="K178" s="218" t="n"/>
      <c r="L178" s="218" t="n"/>
      <c r="M178" s="218" t="n"/>
      <c r="N178" s="218" t="n"/>
      <c r="O178" s="218" t="n"/>
      <c r="P178" s="218" t="n"/>
      <c r="Q178" s="218" t="n"/>
      <c r="R178" s="218" t="n"/>
      <c r="S178" s="218" t="n"/>
      <c r="T178" s="218" t="n"/>
      <c r="U178" s="218" t="n"/>
      <c r="V178" s="218" t="n"/>
      <c r="W178" s="218" t="n"/>
      <c r="X178" s="218" t="n"/>
      <c r="Y178" s="218" t="n"/>
      <c r="Z178" s="218" t="n"/>
      <c r="AA178" s="218" t="n"/>
      <c r="AB178" s="218" t="n"/>
      <c r="AC178" s="218" t="n"/>
      <c r="AD178" s="218" t="n"/>
      <c r="AE178" s="4" t="n"/>
      <c r="AF178" s="218" t="n"/>
      <c r="AG178" s="218" t="n"/>
      <c r="AH178" s="218" t="n"/>
    </row>
    <row r="179" ht="15.75" customHeight="1" s="371">
      <c r="A179" s="218" t="n"/>
      <c r="B179" s="218" t="n"/>
      <c r="C179" s="218" t="n"/>
      <c r="D179" s="218" t="n"/>
      <c r="E179" s="218" t="n"/>
      <c r="F179" s="218" t="n"/>
      <c r="G179" s="218" t="n"/>
      <c r="H179" s="218" t="n"/>
      <c r="I179" s="218" t="n"/>
      <c r="J179" s="218" t="n"/>
      <c r="K179" s="218" t="n"/>
      <c r="L179" s="218" t="n"/>
      <c r="M179" s="218" t="n"/>
      <c r="N179" s="218" t="n"/>
      <c r="O179" s="218" t="n"/>
      <c r="P179" s="218" t="n"/>
      <c r="Q179" s="218" t="n"/>
      <c r="R179" s="218" t="n"/>
      <c r="S179" s="218" t="n"/>
      <c r="T179" s="218" t="n"/>
      <c r="U179" s="218" t="n"/>
      <c r="V179" s="218" t="n"/>
      <c r="W179" s="218" t="n"/>
      <c r="X179" s="218" t="n"/>
      <c r="Y179" s="218" t="n"/>
      <c r="Z179" s="218" t="n"/>
      <c r="AA179" s="218" t="n"/>
      <c r="AB179" s="218" t="n"/>
      <c r="AC179" s="218" t="n"/>
      <c r="AD179" s="218" t="n"/>
      <c r="AE179" s="4" t="n"/>
      <c r="AF179" s="218" t="n"/>
      <c r="AG179" s="218" t="n"/>
      <c r="AH179" s="218" t="n"/>
    </row>
    <row r="180" ht="15.75" customHeight="1" s="371">
      <c r="A180" s="218" t="n"/>
      <c r="B180" s="218" t="n"/>
      <c r="C180" s="218" t="n"/>
      <c r="D180" s="218" t="n"/>
      <c r="E180" s="218" t="n"/>
      <c r="F180" s="218" t="n"/>
      <c r="G180" s="218" t="n"/>
      <c r="H180" s="218" t="n"/>
      <c r="I180" s="218" t="n"/>
      <c r="J180" s="218" t="n"/>
      <c r="K180" s="218" t="n"/>
      <c r="L180" s="218" t="n"/>
      <c r="M180" s="218" t="n"/>
      <c r="N180" s="218" t="n"/>
      <c r="O180" s="218" t="n"/>
      <c r="P180" s="218" t="n"/>
      <c r="Q180" s="218" t="n"/>
      <c r="R180" s="218" t="n"/>
      <c r="S180" s="218" t="n"/>
      <c r="T180" s="218" t="n"/>
      <c r="U180" s="218" t="n"/>
      <c r="V180" s="218" t="n"/>
      <c r="W180" s="218" t="n"/>
      <c r="X180" s="218" t="n"/>
      <c r="Y180" s="218" t="n"/>
      <c r="Z180" s="218" t="n"/>
      <c r="AA180" s="218" t="n"/>
      <c r="AB180" s="218" t="n"/>
      <c r="AC180" s="218" t="n"/>
      <c r="AD180" s="218" t="n"/>
      <c r="AE180" s="4" t="n"/>
      <c r="AF180" s="218" t="n"/>
      <c r="AG180" s="218" t="n"/>
      <c r="AH180" s="218" t="n"/>
    </row>
    <row r="181" ht="15.75" customHeight="1" s="371">
      <c r="A181" s="218" t="n"/>
      <c r="B181" s="218" t="n"/>
      <c r="C181" s="218" t="n"/>
      <c r="D181" s="218" t="n"/>
      <c r="E181" s="218" t="n"/>
      <c r="F181" s="218" t="n"/>
      <c r="G181" s="218" t="n"/>
      <c r="H181" s="218" t="n"/>
      <c r="I181" s="218" t="n"/>
      <c r="J181" s="218" t="n"/>
      <c r="K181" s="218" t="n"/>
      <c r="L181" s="218" t="n"/>
      <c r="M181" s="218" t="n"/>
      <c r="N181" s="218" t="n"/>
      <c r="O181" s="218" t="n"/>
      <c r="P181" s="218" t="n"/>
      <c r="Q181" s="218" t="n"/>
      <c r="R181" s="218" t="n"/>
      <c r="S181" s="218" t="n"/>
      <c r="T181" s="218" t="n"/>
      <c r="U181" s="218" t="n"/>
      <c r="V181" s="218" t="n"/>
      <c r="W181" s="218" t="n"/>
      <c r="X181" s="218" t="n"/>
      <c r="Y181" s="218" t="n"/>
      <c r="Z181" s="218" t="n"/>
      <c r="AA181" s="218" t="n"/>
      <c r="AB181" s="218" t="n"/>
      <c r="AC181" s="218" t="n"/>
      <c r="AD181" s="218" t="n"/>
      <c r="AE181" s="4" t="n"/>
      <c r="AF181" s="218" t="n"/>
      <c r="AG181" s="218" t="n"/>
      <c r="AH181" s="218" t="n"/>
    </row>
    <row r="182" ht="15.75" customHeight="1" s="371">
      <c r="A182" s="218" t="n"/>
      <c r="B182" s="218" t="n"/>
      <c r="C182" s="218" t="n"/>
      <c r="D182" s="218" t="n"/>
      <c r="E182" s="218" t="n"/>
      <c r="F182" s="218" t="n"/>
      <c r="G182" s="218" t="n"/>
      <c r="H182" s="218" t="n"/>
      <c r="I182" s="218" t="n"/>
      <c r="J182" s="218" t="n"/>
      <c r="K182" s="218" t="n"/>
      <c r="L182" s="218" t="n"/>
      <c r="M182" s="218" t="n"/>
      <c r="N182" s="218" t="n"/>
      <c r="O182" s="218" t="n"/>
      <c r="P182" s="218" t="n"/>
      <c r="Q182" s="218" t="n"/>
      <c r="R182" s="218" t="n"/>
      <c r="S182" s="218" t="n"/>
      <c r="T182" s="218" t="n"/>
      <c r="U182" s="218" t="n"/>
      <c r="V182" s="218" t="n"/>
      <c r="W182" s="218" t="n"/>
      <c r="X182" s="218" t="n"/>
      <c r="Y182" s="218" t="n"/>
      <c r="Z182" s="218" t="n"/>
      <c r="AA182" s="218" t="n"/>
      <c r="AB182" s="218" t="n"/>
      <c r="AC182" s="218" t="n"/>
      <c r="AD182" s="218" t="n"/>
      <c r="AE182" s="4" t="n"/>
      <c r="AF182" s="218" t="n"/>
      <c r="AG182" s="218" t="n"/>
      <c r="AH182" s="218" t="n"/>
    </row>
    <row r="183" ht="15.75" customHeight="1" s="371">
      <c r="A183" s="218" t="n"/>
      <c r="B183" s="218" t="n"/>
      <c r="C183" s="218" t="n"/>
      <c r="D183" s="218" t="n"/>
      <c r="E183" s="218" t="n"/>
      <c r="F183" s="218" t="n"/>
      <c r="G183" s="218" t="n"/>
      <c r="H183" s="218" t="n"/>
      <c r="I183" s="218" t="n"/>
      <c r="J183" s="218" t="n"/>
      <c r="K183" s="218" t="n"/>
      <c r="L183" s="218" t="n"/>
      <c r="M183" s="218" t="n"/>
      <c r="N183" s="218" t="n"/>
      <c r="O183" s="218" t="n"/>
      <c r="P183" s="218" t="n"/>
      <c r="Q183" s="218" t="n"/>
      <c r="R183" s="218" t="n"/>
      <c r="S183" s="218" t="n"/>
      <c r="T183" s="218" t="n"/>
      <c r="U183" s="218" t="n"/>
      <c r="V183" s="218" t="n"/>
      <c r="W183" s="218" t="n"/>
      <c r="X183" s="218" t="n"/>
      <c r="Y183" s="218" t="n"/>
      <c r="Z183" s="218" t="n"/>
      <c r="AA183" s="218" t="n"/>
      <c r="AB183" s="218" t="n"/>
      <c r="AC183" s="218" t="n"/>
      <c r="AD183" s="218" t="n"/>
      <c r="AE183" s="4" t="n"/>
      <c r="AF183" s="218" t="n"/>
      <c r="AG183" s="218" t="n"/>
      <c r="AH183" s="218" t="n"/>
    </row>
    <row r="184" ht="15.75" customHeight="1" s="371">
      <c r="A184" s="218" t="n"/>
      <c r="B184" s="218" t="n"/>
      <c r="C184" s="218" t="n"/>
      <c r="D184" s="218" t="n"/>
      <c r="E184" s="218" t="n"/>
      <c r="F184" s="218" t="n"/>
      <c r="G184" s="218" t="n"/>
      <c r="H184" s="218" t="n"/>
      <c r="I184" s="218" t="n"/>
      <c r="J184" s="218" t="n"/>
      <c r="K184" s="218" t="n"/>
      <c r="L184" s="218" t="n"/>
      <c r="M184" s="218" t="n"/>
      <c r="N184" s="218" t="n"/>
      <c r="O184" s="218" t="n"/>
      <c r="P184" s="218" t="n"/>
      <c r="Q184" s="218" t="n"/>
      <c r="R184" s="218" t="n"/>
      <c r="S184" s="218" t="n"/>
      <c r="T184" s="218" t="n"/>
      <c r="U184" s="218" t="n"/>
      <c r="V184" s="218" t="n"/>
      <c r="W184" s="218" t="n"/>
      <c r="X184" s="218" t="n"/>
      <c r="Y184" s="218" t="n"/>
      <c r="Z184" s="218" t="n"/>
      <c r="AA184" s="218" t="n"/>
      <c r="AB184" s="218" t="n"/>
      <c r="AC184" s="218" t="n"/>
      <c r="AD184" s="218" t="n"/>
      <c r="AE184" s="4" t="n"/>
      <c r="AF184" s="218" t="n"/>
      <c r="AG184" s="218" t="n"/>
      <c r="AH184" s="218" t="n"/>
    </row>
    <row r="185" ht="15.75" customHeight="1" s="371">
      <c r="A185" s="218" t="n"/>
      <c r="B185" s="218" t="n"/>
      <c r="C185" s="218" t="n"/>
      <c r="D185" s="218" t="n"/>
      <c r="E185" s="218" t="n"/>
      <c r="F185" s="218" t="n"/>
      <c r="G185" s="218" t="n"/>
      <c r="H185" s="218" t="n"/>
      <c r="I185" s="218" t="n"/>
      <c r="J185" s="218" t="n"/>
      <c r="K185" s="218" t="n"/>
      <c r="L185" s="218" t="n"/>
      <c r="M185" s="218" t="n"/>
      <c r="N185" s="218" t="n"/>
      <c r="O185" s="218" t="n"/>
      <c r="P185" s="218" t="n"/>
      <c r="Q185" s="218" t="n"/>
      <c r="R185" s="218" t="n"/>
      <c r="S185" s="218" t="n"/>
      <c r="T185" s="218" t="n"/>
      <c r="U185" s="218" t="n"/>
      <c r="V185" s="218" t="n"/>
      <c r="W185" s="218" t="n"/>
      <c r="X185" s="218" t="n"/>
      <c r="Y185" s="218" t="n"/>
      <c r="Z185" s="218" t="n"/>
      <c r="AA185" s="218" t="n"/>
      <c r="AB185" s="218" t="n"/>
      <c r="AC185" s="218" t="n"/>
      <c r="AD185" s="218" t="n"/>
      <c r="AE185" s="4" t="n"/>
      <c r="AF185" s="218" t="n"/>
      <c r="AG185" s="218" t="n"/>
      <c r="AH185" s="218" t="n"/>
    </row>
    <row r="186" ht="15.75" customHeight="1" s="371">
      <c r="A186" s="218" t="n"/>
      <c r="B186" s="218" t="n"/>
      <c r="C186" s="218" t="n"/>
      <c r="D186" s="218" t="n"/>
      <c r="E186" s="218" t="n"/>
      <c r="F186" s="218" t="n"/>
      <c r="G186" s="218" t="n"/>
      <c r="H186" s="218" t="n"/>
      <c r="I186" s="218" t="n"/>
      <c r="J186" s="218" t="n"/>
      <c r="K186" s="218" t="n"/>
      <c r="L186" s="218" t="n"/>
      <c r="M186" s="218" t="n"/>
      <c r="N186" s="218" t="n"/>
      <c r="O186" s="218" t="n"/>
      <c r="P186" s="218" t="n"/>
      <c r="Q186" s="218" t="n"/>
      <c r="R186" s="218" t="n"/>
      <c r="S186" s="218" t="n"/>
      <c r="T186" s="218" t="n"/>
      <c r="U186" s="218" t="n"/>
      <c r="V186" s="218" t="n"/>
      <c r="W186" s="218" t="n"/>
      <c r="X186" s="218" t="n"/>
      <c r="Y186" s="218" t="n"/>
      <c r="Z186" s="218" t="n"/>
      <c r="AA186" s="218" t="n"/>
      <c r="AB186" s="218" t="n"/>
      <c r="AC186" s="218" t="n"/>
      <c r="AD186" s="218" t="n"/>
      <c r="AE186" s="4" t="n"/>
      <c r="AF186" s="218" t="n"/>
      <c r="AG186" s="218" t="n"/>
      <c r="AH186" s="218" t="n"/>
    </row>
    <row r="187" ht="15.75" customHeight="1" s="371">
      <c r="A187" s="218" t="n"/>
      <c r="B187" s="218" t="n"/>
      <c r="C187" s="218" t="n"/>
      <c r="D187" s="218" t="n"/>
      <c r="E187" s="218" t="n"/>
      <c r="F187" s="218" t="n"/>
      <c r="G187" s="218" t="n"/>
      <c r="H187" s="218" t="n"/>
      <c r="I187" s="218" t="n"/>
      <c r="J187" s="218" t="n"/>
      <c r="K187" s="218" t="n"/>
      <c r="L187" s="218" t="n"/>
      <c r="M187" s="218" t="n"/>
      <c r="N187" s="218" t="n"/>
      <c r="O187" s="218" t="n"/>
      <c r="P187" s="218" t="n"/>
      <c r="Q187" s="218" t="n"/>
      <c r="R187" s="218" t="n"/>
      <c r="S187" s="218" t="n"/>
      <c r="T187" s="218" t="n"/>
      <c r="U187" s="218" t="n"/>
      <c r="V187" s="218" t="n"/>
      <c r="W187" s="218" t="n"/>
      <c r="X187" s="218" t="n"/>
      <c r="Y187" s="218" t="n"/>
      <c r="Z187" s="218" t="n"/>
      <c r="AA187" s="218" t="n"/>
      <c r="AB187" s="218" t="n"/>
      <c r="AC187" s="218" t="n"/>
      <c r="AD187" s="218" t="n"/>
      <c r="AE187" s="4" t="n"/>
      <c r="AF187" s="218" t="n"/>
      <c r="AG187" s="218" t="n"/>
      <c r="AH187" s="218" t="n"/>
    </row>
    <row r="188" ht="15.75" customHeight="1" s="371">
      <c r="A188" s="218" t="n"/>
      <c r="B188" s="218" t="n"/>
      <c r="C188" s="218" t="n"/>
      <c r="D188" s="218" t="n"/>
      <c r="E188" s="218" t="n"/>
      <c r="F188" s="218" t="n"/>
      <c r="G188" s="218" t="n"/>
      <c r="H188" s="218" t="n"/>
      <c r="I188" s="218" t="n"/>
      <c r="J188" s="218" t="n"/>
      <c r="K188" s="218" t="n"/>
      <c r="L188" s="218" t="n"/>
      <c r="M188" s="218" t="n"/>
      <c r="N188" s="218" t="n"/>
      <c r="O188" s="218" t="n"/>
      <c r="P188" s="218" t="n"/>
      <c r="Q188" s="218" t="n"/>
      <c r="R188" s="218" t="n"/>
      <c r="S188" s="218" t="n"/>
      <c r="T188" s="218" t="n"/>
      <c r="U188" s="218" t="n"/>
      <c r="V188" s="218" t="n"/>
      <c r="W188" s="218" t="n"/>
      <c r="X188" s="218" t="n"/>
      <c r="Y188" s="218" t="n"/>
      <c r="Z188" s="218" t="n"/>
      <c r="AA188" s="218" t="n"/>
      <c r="AB188" s="218" t="n"/>
      <c r="AC188" s="218" t="n"/>
      <c r="AD188" s="218" t="n"/>
      <c r="AE188" s="4" t="n"/>
      <c r="AF188" s="218" t="n"/>
      <c r="AG188" s="218" t="n"/>
      <c r="AH188" s="218" t="n"/>
    </row>
    <row r="189" ht="15.75" customHeight="1" s="371">
      <c r="A189" s="218" t="n"/>
      <c r="B189" s="218" t="n"/>
      <c r="C189" s="218" t="n"/>
      <c r="D189" s="218" t="n"/>
      <c r="E189" s="218" t="n"/>
      <c r="F189" s="218" t="n"/>
      <c r="G189" s="218" t="n"/>
      <c r="H189" s="218" t="n"/>
      <c r="I189" s="218" t="n"/>
      <c r="J189" s="218" t="n"/>
      <c r="K189" s="218" t="n"/>
      <c r="L189" s="218" t="n"/>
      <c r="M189" s="218" t="n"/>
      <c r="N189" s="218" t="n"/>
      <c r="O189" s="218" t="n"/>
      <c r="P189" s="218" t="n"/>
      <c r="Q189" s="218" t="n"/>
      <c r="R189" s="218" t="n"/>
      <c r="S189" s="218" t="n"/>
      <c r="T189" s="218" t="n"/>
      <c r="U189" s="218" t="n"/>
      <c r="V189" s="218" t="n"/>
      <c r="W189" s="218" t="n"/>
      <c r="X189" s="218" t="n"/>
      <c r="Y189" s="218" t="n"/>
      <c r="Z189" s="218" t="n"/>
      <c r="AA189" s="218" t="n"/>
      <c r="AB189" s="218" t="n"/>
      <c r="AC189" s="218" t="n"/>
      <c r="AD189" s="218" t="n"/>
      <c r="AE189" s="4" t="n"/>
      <c r="AF189" s="218" t="n"/>
      <c r="AG189" s="218" t="n"/>
      <c r="AH189" s="218" t="n"/>
    </row>
    <row r="190" ht="15.75" customHeight="1" s="371">
      <c r="A190" s="218" t="n"/>
      <c r="B190" s="218" t="n"/>
      <c r="C190" s="218" t="n"/>
      <c r="D190" s="218" t="n"/>
      <c r="E190" s="218" t="n"/>
      <c r="F190" s="218" t="n"/>
      <c r="G190" s="218" t="n"/>
      <c r="H190" s="218" t="n"/>
      <c r="I190" s="218" t="n"/>
      <c r="J190" s="218" t="n"/>
      <c r="K190" s="218" t="n"/>
      <c r="L190" s="218" t="n"/>
      <c r="M190" s="218" t="n"/>
      <c r="N190" s="218" t="n"/>
      <c r="O190" s="218" t="n"/>
      <c r="P190" s="218" t="n"/>
      <c r="Q190" s="218" t="n"/>
      <c r="R190" s="218" t="n"/>
      <c r="S190" s="218" t="n"/>
      <c r="T190" s="218" t="n"/>
      <c r="U190" s="218" t="n"/>
      <c r="V190" s="218" t="n"/>
      <c r="W190" s="218" t="n"/>
      <c r="X190" s="218" t="n"/>
      <c r="Y190" s="218" t="n"/>
      <c r="Z190" s="218" t="n"/>
      <c r="AA190" s="218" t="n"/>
      <c r="AB190" s="218" t="n"/>
      <c r="AC190" s="218" t="n"/>
      <c r="AD190" s="218" t="n"/>
      <c r="AE190" s="4" t="n"/>
      <c r="AF190" s="218" t="n"/>
      <c r="AG190" s="218" t="n"/>
      <c r="AH190" s="218" t="n"/>
    </row>
    <row r="191" ht="15.75" customHeight="1" s="371">
      <c r="A191" s="218" t="n"/>
      <c r="B191" s="218" t="n"/>
      <c r="C191" s="218" t="n"/>
      <c r="D191" s="218" t="n"/>
      <c r="E191" s="218" t="n"/>
      <c r="F191" s="218" t="n"/>
      <c r="G191" s="218" t="n"/>
      <c r="H191" s="218" t="n"/>
      <c r="I191" s="218" t="n"/>
      <c r="J191" s="218" t="n"/>
      <c r="K191" s="218" t="n"/>
      <c r="L191" s="218" t="n"/>
      <c r="M191" s="218" t="n"/>
      <c r="N191" s="218" t="n"/>
      <c r="O191" s="218" t="n"/>
      <c r="P191" s="218" t="n"/>
      <c r="Q191" s="218" t="n"/>
      <c r="R191" s="218" t="n"/>
      <c r="S191" s="218" t="n"/>
      <c r="T191" s="218" t="n"/>
      <c r="U191" s="218" t="n"/>
      <c r="V191" s="218" t="n"/>
      <c r="W191" s="218" t="n"/>
      <c r="X191" s="218" t="n"/>
      <c r="Y191" s="218" t="n"/>
      <c r="Z191" s="218" t="n"/>
      <c r="AA191" s="218" t="n"/>
      <c r="AB191" s="218" t="n"/>
      <c r="AC191" s="218" t="n"/>
      <c r="AD191" s="218" t="n"/>
      <c r="AE191" s="4" t="n"/>
      <c r="AF191" s="218" t="n"/>
      <c r="AG191" s="218" t="n"/>
      <c r="AH191" s="218" t="n"/>
    </row>
    <row r="192" ht="15.75" customHeight="1" s="371">
      <c r="A192" s="218" t="n"/>
      <c r="B192" s="218" t="n"/>
      <c r="C192" s="218" t="n"/>
      <c r="D192" s="218" t="n"/>
      <c r="E192" s="218" t="n"/>
      <c r="F192" s="218" t="n"/>
      <c r="G192" s="218" t="n"/>
      <c r="H192" s="218" t="n"/>
      <c r="I192" s="218" t="n"/>
      <c r="J192" s="218" t="n"/>
      <c r="K192" s="218" t="n"/>
      <c r="L192" s="218" t="n"/>
      <c r="M192" s="218" t="n"/>
      <c r="N192" s="218" t="n"/>
      <c r="O192" s="218" t="n"/>
      <c r="P192" s="218" t="n"/>
      <c r="Q192" s="218" t="n"/>
      <c r="R192" s="218" t="n"/>
      <c r="S192" s="218" t="n"/>
      <c r="T192" s="218" t="n"/>
      <c r="U192" s="218" t="n"/>
      <c r="V192" s="218" t="n"/>
      <c r="W192" s="218" t="n"/>
      <c r="X192" s="218" t="n"/>
      <c r="Y192" s="218" t="n"/>
      <c r="Z192" s="218" t="n"/>
      <c r="AA192" s="218" t="n"/>
      <c r="AB192" s="218" t="n"/>
      <c r="AC192" s="218" t="n"/>
      <c r="AD192" s="218" t="n"/>
      <c r="AE192" s="4" t="n"/>
      <c r="AF192" s="218" t="n"/>
      <c r="AG192" s="218" t="n"/>
      <c r="AH192" s="218" t="n"/>
    </row>
    <row r="193" ht="15.75" customHeight="1" s="371">
      <c r="A193" s="218" t="n"/>
      <c r="B193" s="218" t="n"/>
      <c r="C193" s="218" t="n"/>
      <c r="D193" s="218" t="n"/>
      <c r="E193" s="218" t="n"/>
      <c r="F193" s="218" t="n"/>
      <c r="G193" s="218" t="n"/>
      <c r="H193" s="218" t="n"/>
      <c r="I193" s="218" t="n"/>
      <c r="J193" s="218" t="n"/>
      <c r="K193" s="218" t="n"/>
      <c r="L193" s="218" t="n"/>
      <c r="M193" s="218" t="n"/>
      <c r="N193" s="218" t="n"/>
      <c r="O193" s="218" t="n"/>
      <c r="P193" s="218" t="n"/>
      <c r="Q193" s="218" t="n"/>
      <c r="R193" s="218" t="n"/>
      <c r="S193" s="218" t="n"/>
      <c r="T193" s="218" t="n"/>
      <c r="U193" s="218" t="n"/>
      <c r="V193" s="218" t="n"/>
      <c r="W193" s="218" t="n"/>
      <c r="X193" s="218" t="n"/>
      <c r="Y193" s="218" t="n"/>
      <c r="Z193" s="218" t="n"/>
      <c r="AA193" s="218" t="n"/>
      <c r="AB193" s="218" t="n"/>
      <c r="AC193" s="218" t="n"/>
      <c r="AD193" s="218" t="n"/>
      <c r="AE193" s="4" t="n"/>
      <c r="AF193" s="218" t="n"/>
      <c r="AG193" s="218" t="n"/>
      <c r="AH193" s="218" t="n"/>
    </row>
    <row r="194" ht="15.75" customHeight="1" s="371">
      <c r="A194" s="218" t="n"/>
      <c r="B194" s="218" t="n"/>
      <c r="C194" s="218" t="n"/>
      <c r="D194" s="218" t="n"/>
      <c r="E194" s="218" t="n"/>
      <c r="F194" s="218" t="n"/>
      <c r="G194" s="218" t="n"/>
      <c r="H194" s="218" t="n"/>
      <c r="I194" s="218" t="n"/>
      <c r="J194" s="218" t="n"/>
      <c r="K194" s="218" t="n"/>
      <c r="L194" s="218" t="n"/>
      <c r="M194" s="218" t="n"/>
      <c r="N194" s="218" t="n"/>
      <c r="O194" s="218" t="n"/>
      <c r="P194" s="218" t="n"/>
      <c r="Q194" s="218" t="n"/>
      <c r="R194" s="218" t="n"/>
      <c r="S194" s="218" t="n"/>
      <c r="T194" s="218" t="n"/>
      <c r="U194" s="218" t="n"/>
      <c r="V194" s="218" t="n"/>
      <c r="W194" s="218" t="n"/>
      <c r="X194" s="218" t="n"/>
      <c r="Y194" s="218" t="n"/>
      <c r="Z194" s="218" t="n"/>
      <c r="AA194" s="218" t="n"/>
      <c r="AB194" s="218" t="n"/>
      <c r="AC194" s="218" t="n"/>
      <c r="AD194" s="218" t="n"/>
      <c r="AE194" s="4" t="n"/>
      <c r="AF194" s="218" t="n"/>
      <c r="AG194" s="218" t="n"/>
      <c r="AH194" s="218" t="n"/>
    </row>
    <row r="195" ht="15.75" customHeight="1" s="371">
      <c r="A195" s="218" t="n"/>
      <c r="B195" s="218" t="n"/>
      <c r="C195" s="218" t="n"/>
      <c r="D195" s="218" t="n"/>
      <c r="E195" s="218" t="n"/>
      <c r="F195" s="218" t="n"/>
      <c r="G195" s="218" t="n"/>
      <c r="H195" s="218" t="n"/>
      <c r="I195" s="218" t="n"/>
      <c r="J195" s="218" t="n"/>
      <c r="K195" s="218" t="n"/>
      <c r="L195" s="218" t="n"/>
      <c r="M195" s="218" t="n"/>
      <c r="N195" s="218" t="n"/>
      <c r="O195" s="218" t="n"/>
      <c r="P195" s="218" t="n"/>
      <c r="Q195" s="218" t="n"/>
      <c r="R195" s="218" t="n"/>
      <c r="S195" s="218" t="n"/>
      <c r="T195" s="218" t="n"/>
      <c r="U195" s="218" t="n"/>
      <c r="V195" s="218" t="n"/>
      <c r="W195" s="218" t="n"/>
      <c r="X195" s="218" t="n"/>
      <c r="Y195" s="218" t="n"/>
      <c r="Z195" s="218" t="n"/>
      <c r="AA195" s="218" t="n"/>
      <c r="AB195" s="218" t="n"/>
      <c r="AC195" s="218" t="n"/>
      <c r="AD195" s="218" t="n"/>
      <c r="AE195" s="4" t="n"/>
      <c r="AF195" s="218" t="n"/>
      <c r="AG195" s="218" t="n"/>
      <c r="AH195" s="218" t="n"/>
    </row>
    <row r="196" ht="15.75" customHeight="1" s="371">
      <c r="A196" s="218" t="n"/>
      <c r="B196" s="218" t="n"/>
      <c r="C196" s="218" t="n"/>
      <c r="D196" s="218" t="n"/>
      <c r="E196" s="218" t="n"/>
      <c r="F196" s="218" t="n"/>
      <c r="G196" s="218" t="n"/>
      <c r="H196" s="218" t="n"/>
      <c r="I196" s="218" t="n"/>
      <c r="J196" s="218" t="n"/>
      <c r="K196" s="218" t="n"/>
      <c r="L196" s="218" t="n"/>
      <c r="M196" s="218" t="n"/>
      <c r="N196" s="218" t="n"/>
      <c r="O196" s="218" t="n"/>
      <c r="P196" s="218" t="n"/>
      <c r="Q196" s="218" t="n"/>
      <c r="R196" s="218" t="n"/>
      <c r="S196" s="218" t="n"/>
      <c r="T196" s="218" t="n"/>
      <c r="U196" s="218" t="n"/>
      <c r="V196" s="218" t="n"/>
      <c r="W196" s="218" t="n"/>
      <c r="X196" s="218" t="n"/>
      <c r="Y196" s="218" t="n"/>
      <c r="Z196" s="218" t="n"/>
      <c r="AA196" s="218" t="n"/>
      <c r="AB196" s="218" t="n"/>
      <c r="AC196" s="218" t="n"/>
      <c r="AD196" s="218" t="n"/>
      <c r="AE196" s="4" t="n"/>
      <c r="AF196" s="218" t="n"/>
      <c r="AG196" s="218" t="n"/>
      <c r="AH196" s="218" t="n"/>
    </row>
    <row r="197" ht="15.75" customHeight="1" s="371">
      <c r="A197" s="218" t="n"/>
      <c r="B197" s="218" t="n"/>
      <c r="C197" s="218" t="n"/>
      <c r="D197" s="218" t="n"/>
      <c r="E197" s="218" t="n"/>
      <c r="F197" s="218" t="n"/>
      <c r="G197" s="218" t="n"/>
      <c r="H197" s="218" t="n"/>
      <c r="I197" s="218" t="n"/>
      <c r="J197" s="218" t="n"/>
      <c r="K197" s="218" t="n"/>
      <c r="L197" s="218" t="n"/>
      <c r="M197" s="218" t="n"/>
      <c r="N197" s="218" t="n"/>
      <c r="O197" s="218" t="n"/>
      <c r="P197" s="218" t="n"/>
      <c r="Q197" s="218" t="n"/>
      <c r="R197" s="218" t="n"/>
      <c r="S197" s="218" t="n"/>
      <c r="T197" s="218" t="n"/>
      <c r="U197" s="218" t="n"/>
      <c r="V197" s="218" t="n"/>
      <c r="W197" s="218" t="n"/>
      <c r="X197" s="218" t="n"/>
      <c r="Y197" s="218" t="n"/>
      <c r="Z197" s="218" t="n"/>
      <c r="AA197" s="218" t="n"/>
      <c r="AB197" s="218" t="n"/>
      <c r="AC197" s="218" t="n"/>
      <c r="AD197" s="218" t="n"/>
      <c r="AE197" s="4" t="n"/>
      <c r="AF197" s="218" t="n"/>
      <c r="AG197" s="218" t="n"/>
      <c r="AH197" s="218" t="n"/>
    </row>
    <row r="198" ht="15.75" customHeight="1" s="371">
      <c r="A198" s="218" t="n"/>
      <c r="B198" s="218" t="n"/>
      <c r="C198" s="218" t="n"/>
      <c r="D198" s="218" t="n"/>
      <c r="E198" s="218" t="n"/>
      <c r="F198" s="218" t="n"/>
      <c r="G198" s="218" t="n"/>
      <c r="H198" s="218" t="n"/>
      <c r="I198" s="218" t="n"/>
      <c r="J198" s="218" t="n"/>
      <c r="K198" s="218" t="n"/>
      <c r="L198" s="218" t="n"/>
      <c r="M198" s="218" t="n"/>
      <c r="N198" s="218" t="n"/>
      <c r="O198" s="218" t="n"/>
      <c r="P198" s="218" t="n"/>
      <c r="Q198" s="218" t="n"/>
      <c r="R198" s="218" t="n"/>
      <c r="S198" s="218" t="n"/>
      <c r="T198" s="218" t="n"/>
      <c r="U198" s="218" t="n"/>
      <c r="V198" s="218" t="n"/>
      <c r="W198" s="218" t="n"/>
      <c r="X198" s="218" t="n"/>
      <c r="Y198" s="218" t="n"/>
      <c r="Z198" s="218" t="n"/>
      <c r="AA198" s="218" t="n"/>
      <c r="AB198" s="218" t="n"/>
      <c r="AC198" s="218" t="n"/>
      <c r="AD198" s="218" t="n"/>
      <c r="AE198" s="4" t="n"/>
      <c r="AF198" s="218" t="n"/>
      <c r="AG198" s="218" t="n"/>
      <c r="AH198" s="218" t="n"/>
    </row>
    <row r="199" ht="15.75" customHeight="1" s="371">
      <c r="A199" s="218" t="n"/>
      <c r="B199" s="218" t="n"/>
      <c r="C199" s="218" t="n"/>
      <c r="D199" s="218" t="n"/>
      <c r="E199" s="218" t="n"/>
      <c r="F199" s="218" t="n"/>
      <c r="G199" s="218" t="n"/>
      <c r="H199" s="218" t="n"/>
      <c r="I199" s="218" t="n"/>
      <c r="J199" s="218" t="n"/>
      <c r="K199" s="218" t="n"/>
      <c r="L199" s="218" t="n"/>
      <c r="M199" s="218" t="n"/>
      <c r="N199" s="218" t="n"/>
      <c r="O199" s="218" t="n"/>
      <c r="P199" s="218" t="n"/>
      <c r="Q199" s="218" t="n"/>
      <c r="R199" s="218" t="n"/>
      <c r="S199" s="218" t="n"/>
      <c r="T199" s="218" t="n"/>
      <c r="U199" s="218" t="n"/>
      <c r="V199" s="218" t="n"/>
      <c r="W199" s="218" t="n"/>
      <c r="X199" s="218" t="n"/>
      <c r="Y199" s="218" t="n"/>
      <c r="Z199" s="218" t="n"/>
      <c r="AA199" s="218" t="n"/>
      <c r="AB199" s="218" t="n"/>
      <c r="AC199" s="218" t="n"/>
      <c r="AD199" s="218" t="n"/>
      <c r="AE199" s="4" t="n"/>
      <c r="AF199" s="218" t="n"/>
      <c r="AG199" s="218" t="n"/>
      <c r="AH199" s="218" t="n"/>
    </row>
    <row r="200" ht="15.75" customHeight="1" s="371">
      <c r="A200" s="218" t="n"/>
      <c r="B200" s="218" t="n"/>
      <c r="C200" s="218" t="n"/>
      <c r="D200" s="218" t="n"/>
      <c r="E200" s="218" t="n"/>
      <c r="F200" s="218" t="n"/>
      <c r="G200" s="218" t="n"/>
      <c r="H200" s="218" t="n"/>
      <c r="I200" s="218" t="n"/>
      <c r="J200" s="218" t="n"/>
      <c r="K200" s="218" t="n"/>
      <c r="L200" s="218" t="n"/>
      <c r="M200" s="218" t="n"/>
      <c r="N200" s="218" t="n"/>
      <c r="O200" s="218" t="n"/>
      <c r="P200" s="218" t="n"/>
      <c r="Q200" s="218" t="n"/>
      <c r="R200" s="218" t="n"/>
      <c r="S200" s="218" t="n"/>
      <c r="T200" s="218" t="n"/>
      <c r="U200" s="218" t="n"/>
      <c r="V200" s="218" t="n"/>
      <c r="W200" s="218" t="n"/>
      <c r="X200" s="218" t="n"/>
      <c r="Y200" s="218" t="n"/>
      <c r="Z200" s="218" t="n"/>
      <c r="AA200" s="218" t="n"/>
      <c r="AB200" s="218" t="n"/>
      <c r="AC200" s="218" t="n"/>
      <c r="AD200" s="218" t="n"/>
      <c r="AE200" s="4" t="n"/>
      <c r="AF200" s="218" t="n"/>
      <c r="AG200" s="218" t="n"/>
      <c r="AH200" s="218" t="n"/>
    </row>
    <row r="201" ht="15.75" customHeight="1" s="371">
      <c r="A201" s="218" t="n"/>
      <c r="B201" s="218" t="n"/>
      <c r="C201" s="218" t="n"/>
      <c r="D201" s="218" t="n"/>
      <c r="E201" s="218" t="n"/>
      <c r="F201" s="218" t="n"/>
      <c r="G201" s="218" t="n"/>
      <c r="H201" s="218" t="n"/>
      <c r="I201" s="218" t="n"/>
      <c r="J201" s="218" t="n"/>
      <c r="K201" s="218" t="n"/>
      <c r="L201" s="218" t="n"/>
      <c r="M201" s="218" t="n"/>
      <c r="N201" s="218" t="n"/>
      <c r="O201" s="218" t="n"/>
      <c r="P201" s="218" t="n"/>
      <c r="Q201" s="218" t="n"/>
      <c r="R201" s="218" t="n"/>
      <c r="S201" s="218" t="n"/>
      <c r="T201" s="218" t="n"/>
      <c r="U201" s="218" t="n"/>
      <c r="V201" s="218" t="n"/>
      <c r="W201" s="218" t="n"/>
      <c r="X201" s="218" t="n"/>
      <c r="Y201" s="218" t="n"/>
      <c r="Z201" s="218" t="n"/>
      <c r="AA201" s="218" t="n"/>
      <c r="AB201" s="218" t="n"/>
      <c r="AC201" s="218" t="n"/>
      <c r="AD201" s="218" t="n"/>
      <c r="AE201" s="4" t="n"/>
      <c r="AF201" s="218" t="n"/>
      <c r="AG201" s="218" t="n"/>
      <c r="AH201" s="218" t="n"/>
    </row>
    <row r="202" ht="15.75" customHeight="1" s="371">
      <c r="A202" s="218" t="n"/>
      <c r="B202" s="218" t="n"/>
      <c r="C202" s="218" t="n"/>
      <c r="D202" s="218" t="n"/>
      <c r="E202" s="218" t="n"/>
      <c r="F202" s="218" t="n"/>
      <c r="G202" s="218" t="n"/>
      <c r="H202" s="218" t="n"/>
      <c r="I202" s="218" t="n"/>
      <c r="J202" s="218" t="n"/>
      <c r="K202" s="218" t="n"/>
      <c r="L202" s="218" t="n"/>
      <c r="M202" s="218" t="n"/>
      <c r="N202" s="218" t="n"/>
      <c r="O202" s="218" t="n"/>
      <c r="P202" s="218" t="n"/>
      <c r="Q202" s="218" t="n"/>
      <c r="R202" s="218" t="n"/>
      <c r="S202" s="218" t="n"/>
      <c r="T202" s="218" t="n"/>
      <c r="U202" s="218" t="n"/>
      <c r="V202" s="218" t="n"/>
      <c r="W202" s="218" t="n"/>
      <c r="X202" s="218" t="n"/>
      <c r="Y202" s="218" t="n"/>
      <c r="Z202" s="218" t="n"/>
      <c r="AA202" s="218" t="n"/>
      <c r="AB202" s="218" t="n"/>
      <c r="AC202" s="218" t="n"/>
      <c r="AD202" s="218" t="n"/>
      <c r="AE202" s="4" t="n"/>
      <c r="AF202" s="218" t="n"/>
      <c r="AG202" s="218" t="n"/>
      <c r="AH202" s="218" t="n"/>
    </row>
    <row r="203" ht="15.75" customHeight="1" s="371">
      <c r="A203" s="218" t="n"/>
      <c r="B203" s="218" t="n"/>
      <c r="C203" s="218" t="n"/>
      <c r="D203" s="218" t="n"/>
      <c r="E203" s="218" t="n"/>
      <c r="F203" s="218" t="n"/>
      <c r="G203" s="218" t="n"/>
      <c r="H203" s="218" t="n"/>
      <c r="I203" s="218" t="n"/>
      <c r="J203" s="218" t="n"/>
      <c r="K203" s="218" t="n"/>
      <c r="L203" s="218" t="n"/>
      <c r="M203" s="218" t="n"/>
      <c r="N203" s="218" t="n"/>
      <c r="O203" s="218" t="n"/>
      <c r="P203" s="218" t="n"/>
      <c r="Q203" s="218" t="n"/>
      <c r="R203" s="218" t="n"/>
      <c r="S203" s="218" t="n"/>
      <c r="T203" s="218" t="n"/>
      <c r="U203" s="218" t="n"/>
      <c r="V203" s="218" t="n"/>
      <c r="W203" s="218" t="n"/>
      <c r="X203" s="218" t="n"/>
      <c r="Y203" s="218" t="n"/>
      <c r="Z203" s="218" t="n"/>
      <c r="AA203" s="218" t="n"/>
      <c r="AB203" s="218" t="n"/>
      <c r="AC203" s="218" t="n"/>
      <c r="AD203" s="218" t="n"/>
      <c r="AE203" s="4" t="n"/>
      <c r="AF203" s="218" t="n"/>
      <c r="AG203" s="218" t="n"/>
      <c r="AH203" s="218" t="n"/>
    </row>
    <row r="204" ht="15.75" customHeight="1" s="371">
      <c r="A204" s="218" t="n"/>
      <c r="B204" s="218" t="n"/>
      <c r="C204" s="218" t="n"/>
      <c r="D204" s="218" t="n"/>
      <c r="E204" s="218" t="n"/>
      <c r="F204" s="218" t="n"/>
      <c r="G204" s="218" t="n"/>
      <c r="H204" s="218" t="n"/>
      <c r="I204" s="218" t="n"/>
      <c r="J204" s="218" t="n"/>
      <c r="K204" s="218" t="n"/>
      <c r="L204" s="218" t="n"/>
      <c r="M204" s="218" t="n"/>
      <c r="N204" s="218" t="n"/>
      <c r="O204" s="218" t="n"/>
      <c r="P204" s="218" t="n"/>
      <c r="Q204" s="218" t="n"/>
      <c r="R204" s="218" t="n"/>
      <c r="S204" s="218" t="n"/>
      <c r="T204" s="218" t="n"/>
      <c r="U204" s="218" t="n"/>
      <c r="V204" s="218" t="n"/>
      <c r="W204" s="218" t="n"/>
      <c r="X204" s="218" t="n"/>
      <c r="Y204" s="218" t="n"/>
      <c r="Z204" s="218" t="n"/>
      <c r="AA204" s="218" t="n"/>
      <c r="AB204" s="218" t="n"/>
      <c r="AC204" s="218" t="n"/>
      <c r="AD204" s="218" t="n"/>
      <c r="AE204" s="4" t="n"/>
      <c r="AF204" s="218" t="n"/>
      <c r="AG204" s="218" t="n"/>
      <c r="AH204" s="218" t="n"/>
    </row>
    <row r="205" ht="15.75" customHeight="1" s="371">
      <c r="A205" s="218" t="n"/>
      <c r="B205" s="218" t="n"/>
      <c r="C205" s="218" t="n"/>
      <c r="D205" s="218" t="n"/>
      <c r="E205" s="218" t="n"/>
      <c r="F205" s="218" t="n"/>
      <c r="G205" s="218" t="n"/>
      <c r="H205" s="218" t="n"/>
      <c r="I205" s="218" t="n"/>
      <c r="J205" s="218" t="n"/>
      <c r="K205" s="218" t="n"/>
      <c r="L205" s="218" t="n"/>
      <c r="M205" s="218" t="n"/>
      <c r="N205" s="218" t="n"/>
      <c r="O205" s="218" t="n"/>
      <c r="P205" s="218" t="n"/>
      <c r="Q205" s="218" t="n"/>
      <c r="R205" s="218" t="n"/>
      <c r="S205" s="218" t="n"/>
      <c r="T205" s="218" t="n"/>
      <c r="U205" s="218" t="n"/>
      <c r="V205" s="218" t="n"/>
      <c r="W205" s="218" t="n"/>
      <c r="X205" s="218" t="n"/>
      <c r="Y205" s="218" t="n"/>
      <c r="Z205" s="218" t="n"/>
      <c r="AA205" s="218" t="n"/>
      <c r="AB205" s="218" t="n"/>
      <c r="AC205" s="218" t="n"/>
      <c r="AD205" s="218" t="n"/>
      <c r="AE205" s="4" t="n"/>
      <c r="AF205" s="218" t="n"/>
      <c r="AG205" s="218" t="n"/>
      <c r="AH205" s="218" t="n"/>
    </row>
    <row r="206" ht="15.75" customHeight="1" s="371">
      <c r="A206" s="218" t="n"/>
      <c r="B206" s="218" t="n"/>
      <c r="C206" s="218" t="n"/>
      <c r="D206" s="218" t="n"/>
      <c r="E206" s="218" t="n"/>
      <c r="F206" s="218" t="n"/>
      <c r="G206" s="218" t="n"/>
      <c r="H206" s="218" t="n"/>
      <c r="I206" s="218" t="n"/>
      <c r="J206" s="218" t="n"/>
      <c r="K206" s="218" t="n"/>
      <c r="L206" s="218" t="n"/>
      <c r="M206" s="218" t="n"/>
      <c r="N206" s="218" t="n"/>
      <c r="O206" s="218" t="n"/>
      <c r="P206" s="218" t="n"/>
      <c r="Q206" s="218" t="n"/>
      <c r="R206" s="218" t="n"/>
      <c r="S206" s="218" t="n"/>
      <c r="T206" s="218" t="n"/>
      <c r="U206" s="218" t="n"/>
      <c r="V206" s="218" t="n"/>
      <c r="W206" s="218" t="n"/>
      <c r="X206" s="218" t="n"/>
      <c r="Y206" s="218" t="n"/>
      <c r="Z206" s="218" t="n"/>
      <c r="AA206" s="218" t="n"/>
      <c r="AB206" s="218" t="n"/>
      <c r="AC206" s="218" t="n"/>
      <c r="AD206" s="218" t="n"/>
      <c r="AE206" s="4" t="n"/>
      <c r="AF206" s="218" t="n"/>
      <c r="AG206" s="218" t="n"/>
      <c r="AH206" s="218" t="n"/>
    </row>
    <row r="207" ht="15.75" customHeight="1" s="371">
      <c r="A207" s="218" t="n"/>
      <c r="B207" s="218" t="n"/>
      <c r="C207" s="218" t="n"/>
      <c r="D207" s="218" t="n"/>
      <c r="E207" s="218" t="n"/>
      <c r="F207" s="218" t="n"/>
      <c r="G207" s="218" t="n"/>
      <c r="H207" s="218" t="n"/>
      <c r="I207" s="218" t="n"/>
      <c r="J207" s="218" t="n"/>
      <c r="K207" s="218" t="n"/>
      <c r="L207" s="218" t="n"/>
      <c r="M207" s="218" t="n"/>
      <c r="N207" s="218" t="n"/>
      <c r="O207" s="218" t="n"/>
      <c r="P207" s="218" t="n"/>
      <c r="Q207" s="218" t="n"/>
      <c r="R207" s="218" t="n"/>
      <c r="S207" s="218" t="n"/>
      <c r="T207" s="218" t="n"/>
      <c r="U207" s="218" t="n"/>
      <c r="V207" s="218" t="n"/>
      <c r="W207" s="218" t="n"/>
      <c r="X207" s="218" t="n"/>
      <c r="Y207" s="218" t="n"/>
      <c r="Z207" s="218" t="n"/>
      <c r="AA207" s="218" t="n"/>
      <c r="AB207" s="218" t="n"/>
      <c r="AC207" s="218" t="n"/>
      <c r="AD207" s="218" t="n"/>
      <c r="AE207" s="4" t="n"/>
      <c r="AF207" s="218" t="n"/>
      <c r="AG207" s="218" t="n"/>
      <c r="AH207" s="218" t="n"/>
    </row>
    <row r="208" ht="15.75" customHeight="1" s="371">
      <c r="A208" s="218" t="n"/>
      <c r="B208" s="218" t="n"/>
      <c r="C208" s="218" t="n"/>
      <c r="D208" s="218" t="n"/>
      <c r="E208" s="218" t="n"/>
      <c r="F208" s="218" t="n"/>
      <c r="G208" s="218" t="n"/>
      <c r="H208" s="218" t="n"/>
      <c r="I208" s="218" t="n"/>
      <c r="J208" s="218" t="n"/>
      <c r="K208" s="218" t="n"/>
      <c r="L208" s="218" t="n"/>
      <c r="M208" s="218" t="n"/>
      <c r="N208" s="218" t="n"/>
      <c r="O208" s="218" t="n"/>
      <c r="P208" s="218" t="n"/>
      <c r="Q208" s="218" t="n"/>
      <c r="R208" s="218" t="n"/>
      <c r="S208" s="218" t="n"/>
      <c r="T208" s="218" t="n"/>
      <c r="U208" s="218" t="n"/>
      <c r="V208" s="218" t="n"/>
      <c r="W208" s="218" t="n"/>
      <c r="X208" s="218" t="n"/>
      <c r="Y208" s="218" t="n"/>
      <c r="Z208" s="218" t="n"/>
      <c r="AA208" s="218" t="n"/>
      <c r="AB208" s="218" t="n"/>
      <c r="AC208" s="218" t="n"/>
      <c r="AD208" s="218" t="n"/>
      <c r="AE208" s="4" t="n"/>
      <c r="AF208" s="218" t="n"/>
      <c r="AG208" s="218" t="n"/>
      <c r="AH208" s="218" t="n"/>
    </row>
    <row r="209" ht="15.75" customHeight="1" s="371">
      <c r="A209" s="218" t="n"/>
      <c r="B209" s="218" t="n"/>
      <c r="C209" s="218" t="n"/>
      <c r="D209" s="218" t="n"/>
      <c r="E209" s="218" t="n"/>
      <c r="F209" s="218" t="n"/>
      <c r="G209" s="218" t="n"/>
      <c r="H209" s="218" t="n"/>
      <c r="I209" s="218" t="n"/>
      <c r="J209" s="218" t="n"/>
      <c r="K209" s="218" t="n"/>
      <c r="L209" s="218" t="n"/>
      <c r="M209" s="218" t="n"/>
      <c r="N209" s="218" t="n"/>
      <c r="O209" s="218" t="n"/>
      <c r="P209" s="218" t="n"/>
      <c r="Q209" s="218" t="n"/>
      <c r="R209" s="218" t="n"/>
      <c r="S209" s="218" t="n"/>
      <c r="T209" s="218" t="n"/>
      <c r="U209" s="218" t="n"/>
      <c r="V209" s="218" t="n"/>
      <c r="W209" s="218" t="n"/>
      <c r="X209" s="218" t="n"/>
      <c r="Y209" s="218" t="n"/>
      <c r="Z209" s="218" t="n"/>
      <c r="AA209" s="218" t="n"/>
      <c r="AB209" s="218" t="n"/>
      <c r="AC209" s="218" t="n"/>
      <c r="AD209" s="218" t="n"/>
      <c r="AE209" s="4" t="n"/>
      <c r="AF209" s="218" t="n"/>
      <c r="AG209" s="218" t="n"/>
      <c r="AH209" s="218" t="n"/>
    </row>
    <row r="210" ht="15.75" customHeight="1" s="371">
      <c r="A210" s="218" t="n"/>
      <c r="B210" s="218" t="n"/>
      <c r="C210" s="218" t="n"/>
      <c r="D210" s="218" t="n"/>
      <c r="E210" s="218" t="n"/>
      <c r="F210" s="218" t="n"/>
      <c r="G210" s="218" t="n"/>
      <c r="H210" s="218" t="n"/>
      <c r="I210" s="218" t="n"/>
      <c r="J210" s="218" t="n"/>
      <c r="K210" s="218" t="n"/>
      <c r="L210" s="218" t="n"/>
      <c r="M210" s="218" t="n"/>
      <c r="N210" s="218" t="n"/>
      <c r="O210" s="218" t="n"/>
      <c r="P210" s="218" t="n"/>
      <c r="Q210" s="218" t="n"/>
      <c r="R210" s="218" t="n"/>
      <c r="S210" s="218" t="n"/>
      <c r="T210" s="218" t="n"/>
      <c r="U210" s="218" t="n"/>
      <c r="V210" s="218" t="n"/>
      <c r="W210" s="218" t="n"/>
      <c r="X210" s="218" t="n"/>
      <c r="Y210" s="218" t="n"/>
      <c r="Z210" s="218" t="n"/>
      <c r="AA210" s="218" t="n"/>
      <c r="AB210" s="218" t="n"/>
      <c r="AC210" s="218" t="n"/>
      <c r="AD210" s="218" t="n"/>
      <c r="AE210" s="4" t="n"/>
      <c r="AF210" s="218" t="n"/>
      <c r="AG210" s="218" t="n"/>
      <c r="AH210" s="218" t="n"/>
    </row>
    <row r="211" ht="15.75" customHeight="1" s="371">
      <c r="A211" s="218" t="n"/>
      <c r="B211" s="218" t="n"/>
      <c r="C211" s="218" t="n"/>
      <c r="D211" s="218" t="n"/>
      <c r="E211" s="218" t="n"/>
      <c r="F211" s="218" t="n"/>
      <c r="G211" s="218" t="n"/>
      <c r="H211" s="218" t="n"/>
      <c r="I211" s="218" t="n"/>
      <c r="J211" s="218" t="n"/>
      <c r="K211" s="218" t="n"/>
      <c r="L211" s="218" t="n"/>
      <c r="M211" s="218" t="n"/>
      <c r="N211" s="218" t="n"/>
      <c r="O211" s="218" t="n"/>
      <c r="P211" s="218" t="n"/>
      <c r="Q211" s="218" t="n"/>
      <c r="R211" s="218" t="n"/>
      <c r="S211" s="218" t="n"/>
      <c r="T211" s="218" t="n"/>
      <c r="U211" s="218" t="n"/>
      <c r="V211" s="218" t="n"/>
      <c r="W211" s="218" t="n"/>
      <c r="X211" s="218" t="n"/>
      <c r="Y211" s="218" t="n"/>
      <c r="Z211" s="218" t="n"/>
      <c r="AA211" s="218" t="n"/>
      <c r="AB211" s="218" t="n"/>
      <c r="AC211" s="218" t="n"/>
      <c r="AD211" s="218" t="n"/>
      <c r="AE211" s="4" t="n"/>
      <c r="AF211" s="218" t="n"/>
      <c r="AG211" s="218" t="n"/>
      <c r="AH211" s="218" t="n"/>
    </row>
    <row r="212" ht="15.75" customHeight="1" s="371">
      <c r="A212" s="218" t="n"/>
      <c r="B212" s="218" t="n"/>
      <c r="C212" s="218" t="n"/>
      <c r="D212" s="218" t="n"/>
      <c r="E212" s="218" t="n"/>
      <c r="F212" s="218" t="n"/>
      <c r="G212" s="218" t="n"/>
      <c r="H212" s="218" t="n"/>
      <c r="I212" s="218" t="n"/>
      <c r="J212" s="218" t="n"/>
      <c r="K212" s="218" t="n"/>
      <c r="L212" s="218" t="n"/>
      <c r="M212" s="218" t="n"/>
      <c r="N212" s="218" t="n"/>
      <c r="O212" s="218" t="n"/>
      <c r="P212" s="218" t="n"/>
      <c r="Q212" s="218" t="n"/>
      <c r="R212" s="218" t="n"/>
      <c r="S212" s="218" t="n"/>
      <c r="T212" s="218" t="n"/>
      <c r="U212" s="218" t="n"/>
      <c r="V212" s="218" t="n"/>
      <c r="W212" s="218" t="n"/>
      <c r="X212" s="218" t="n"/>
      <c r="Y212" s="218" t="n"/>
      <c r="Z212" s="218" t="n"/>
      <c r="AA212" s="218" t="n"/>
      <c r="AB212" s="218" t="n"/>
      <c r="AC212" s="218" t="n"/>
      <c r="AD212" s="218" t="n"/>
      <c r="AE212" s="4" t="n"/>
      <c r="AF212" s="218" t="n"/>
      <c r="AG212" s="218" t="n"/>
      <c r="AH212" s="218" t="n"/>
    </row>
    <row r="213" ht="15.75" customHeight="1" s="371">
      <c r="A213" s="218" t="n"/>
      <c r="B213" s="218" t="n"/>
      <c r="C213" s="218" t="n"/>
      <c r="D213" s="218" t="n"/>
      <c r="E213" s="218" t="n"/>
      <c r="F213" s="218" t="n"/>
      <c r="G213" s="218" t="n"/>
      <c r="H213" s="218" t="n"/>
      <c r="I213" s="218" t="n"/>
      <c r="J213" s="218" t="n"/>
      <c r="K213" s="218" t="n"/>
      <c r="L213" s="218" t="n"/>
      <c r="M213" s="218" t="n"/>
      <c r="N213" s="218" t="n"/>
      <c r="O213" s="218" t="n"/>
      <c r="P213" s="218" t="n"/>
      <c r="Q213" s="218" t="n"/>
      <c r="R213" s="218" t="n"/>
      <c r="S213" s="218" t="n"/>
      <c r="T213" s="218" t="n"/>
      <c r="U213" s="218" t="n"/>
      <c r="V213" s="218" t="n"/>
      <c r="W213" s="218" t="n"/>
      <c r="X213" s="218" t="n"/>
      <c r="Y213" s="218" t="n"/>
      <c r="Z213" s="218" t="n"/>
      <c r="AA213" s="218" t="n"/>
      <c r="AB213" s="218" t="n"/>
      <c r="AC213" s="218" t="n"/>
      <c r="AD213" s="218" t="n"/>
      <c r="AE213" s="4" t="n"/>
      <c r="AF213" s="218" t="n"/>
      <c r="AG213" s="218" t="n"/>
      <c r="AH213" s="218" t="n"/>
    </row>
    <row r="214" ht="15.75" customHeight="1" s="371">
      <c r="A214" s="218" t="n"/>
      <c r="B214" s="218" t="n"/>
      <c r="C214" s="218" t="n"/>
      <c r="D214" s="218" t="n"/>
      <c r="E214" s="218" t="n"/>
      <c r="F214" s="218" t="n"/>
      <c r="G214" s="218" t="n"/>
      <c r="H214" s="218" t="n"/>
      <c r="I214" s="218" t="n"/>
      <c r="J214" s="218" t="n"/>
      <c r="K214" s="218" t="n"/>
      <c r="L214" s="218" t="n"/>
      <c r="M214" s="218" t="n"/>
      <c r="N214" s="218" t="n"/>
      <c r="O214" s="218" t="n"/>
      <c r="P214" s="218" t="n"/>
      <c r="Q214" s="218" t="n"/>
      <c r="R214" s="218" t="n"/>
      <c r="S214" s="218" t="n"/>
      <c r="T214" s="218" t="n"/>
      <c r="U214" s="218" t="n"/>
      <c r="V214" s="218" t="n"/>
      <c r="W214" s="218" t="n"/>
      <c r="X214" s="218" t="n"/>
      <c r="Y214" s="218" t="n"/>
      <c r="Z214" s="218" t="n"/>
      <c r="AA214" s="218" t="n"/>
      <c r="AB214" s="218" t="n"/>
      <c r="AC214" s="218" t="n"/>
      <c r="AD214" s="218" t="n"/>
      <c r="AE214" s="4" t="n"/>
      <c r="AF214" s="218" t="n"/>
      <c r="AG214" s="218" t="n"/>
      <c r="AH214" s="218" t="n"/>
    </row>
    <row r="215" ht="15.75" customHeight="1" s="371">
      <c r="A215" s="218" t="n"/>
      <c r="B215" s="218" t="n"/>
      <c r="C215" s="218" t="n"/>
      <c r="D215" s="218" t="n"/>
      <c r="E215" s="218" t="n"/>
      <c r="F215" s="218" t="n"/>
      <c r="G215" s="218" t="n"/>
      <c r="H215" s="218" t="n"/>
      <c r="I215" s="218" t="n"/>
      <c r="J215" s="218" t="n"/>
      <c r="K215" s="218" t="n"/>
      <c r="L215" s="218" t="n"/>
      <c r="M215" s="218" t="n"/>
      <c r="N215" s="218" t="n"/>
      <c r="O215" s="218" t="n"/>
      <c r="P215" s="218" t="n"/>
      <c r="Q215" s="218" t="n"/>
      <c r="R215" s="218" t="n"/>
      <c r="S215" s="218" t="n"/>
      <c r="T215" s="218" t="n"/>
      <c r="U215" s="218" t="n"/>
      <c r="V215" s="218" t="n"/>
      <c r="W215" s="218" t="n"/>
      <c r="X215" s="218" t="n"/>
      <c r="Y215" s="218" t="n"/>
      <c r="Z215" s="218" t="n"/>
      <c r="AA215" s="218" t="n"/>
      <c r="AB215" s="218" t="n"/>
      <c r="AC215" s="218" t="n"/>
      <c r="AD215" s="218" t="n"/>
      <c r="AE215" s="4" t="n"/>
      <c r="AF215" s="218" t="n"/>
      <c r="AG215" s="218" t="n"/>
      <c r="AH215" s="218" t="n"/>
    </row>
    <row r="216" ht="15.75" customHeight="1" s="371">
      <c r="A216" s="218" t="n"/>
      <c r="B216" s="218" t="n"/>
      <c r="C216" s="218" t="n"/>
      <c r="D216" s="218" t="n"/>
      <c r="E216" s="218" t="n"/>
      <c r="F216" s="218" t="n"/>
      <c r="G216" s="218" t="n"/>
      <c r="H216" s="218" t="n"/>
      <c r="I216" s="218" t="n"/>
      <c r="J216" s="218" t="n"/>
      <c r="K216" s="218" t="n"/>
      <c r="L216" s="218" t="n"/>
      <c r="M216" s="218" t="n"/>
      <c r="N216" s="218" t="n"/>
      <c r="O216" s="218" t="n"/>
      <c r="P216" s="218" t="n"/>
      <c r="Q216" s="218" t="n"/>
      <c r="R216" s="218" t="n"/>
      <c r="S216" s="218" t="n"/>
      <c r="T216" s="218" t="n"/>
      <c r="U216" s="218" t="n"/>
      <c r="V216" s="218" t="n"/>
      <c r="W216" s="218" t="n"/>
      <c r="X216" s="218" t="n"/>
      <c r="Y216" s="218" t="n"/>
      <c r="Z216" s="218" t="n"/>
      <c r="AA216" s="218" t="n"/>
      <c r="AB216" s="218" t="n"/>
      <c r="AC216" s="218" t="n"/>
      <c r="AD216" s="218" t="n"/>
      <c r="AE216" s="4" t="n"/>
      <c r="AF216" s="218" t="n"/>
      <c r="AG216" s="218" t="n"/>
      <c r="AH216" s="218" t="n"/>
    </row>
    <row r="217" ht="15.75" customHeight="1" s="371">
      <c r="A217" s="218" t="n"/>
      <c r="B217" s="218" t="n"/>
      <c r="C217" s="218" t="n"/>
      <c r="D217" s="218" t="n"/>
      <c r="E217" s="218" t="n"/>
      <c r="F217" s="218" t="n"/>
      <c r="G217" s="218" t="n"/>
      <c r="H217" s="218" t="n"/>
      <c r="I217" s="218" t="n"/>
      <c r="J217" s="218" t="n"/>
      <c r="K217" s="218" t="n"/>
      <c r="L217" s="218" t="n"/>
      <c r="M217" s="218" t="n"/>
      <c r="N217" s="218" t="n"/>
      <c r="O217" s="218" t="n"/>
      <c r="P217" s="218" t="n"/>
      <c r="Q217" s="218" t="n"/>
      <c r="R217" s="218" t="n"/>
      <c r="S217" s="218" t="n"/>
      <c r="T217" s="218" t="n"/>
      <c r="U217" s="218" t="n"/>
      <c r="V217" s="218" t="n"/>
      <c r="W217" s="218" t="n"/>
      <c r="X217" s="218" t="n"/>
      <c r="Y217" s="218" t="n"/>
      <c r="Z217" s="218" t="n"/>
      <c r="AA217" s="218" t="n"/>
      <c r="AB217" s="218" t="n"/>
      <c r="AC217" s="218" t="n"/>
      <c r="AD217" s="218" t="n"/>
      <c r="AE217" s="4" t="n"/>
      <c r="AF217" s="218" t="n"/>
      <c r="AG217" s="218" t="n"/>
      <c r="AH217" s="218" t="n"/>
    </row>
    <row r="218" ht="15.75" customHeight="1" s="371">
      <c r="A218" s="218" t="n"/>
      <c r="B218" s="218" t="n"/>
      <c r="C218" s="218" t="n"/>
      <c r="D218" s="218" t="n"/>
      <c r="E218" s="218" t="n"/>
      <c r="F218" s="218" t="n"/>
      <c r="G218" s="218" t="n"/>
      <c r="H218" s="218" t="n"/>
      <c r="I218" s="218" t="n"/>
      <c r="J218" s="218" t="n"/>
      <c r="K218" s="218" t="n"/>
      <c r="L218" s="218" t="n"/>
      <c r="M218" s="218" t="n"/>
      <c r="N218" s="218" t="n"/>
      <c r="O218" s="218" t="n"/>
      <c r="P218" s="218" t="n"/>
      <c r="Q218" s="218" t="n"/>
      <c r="R218" s="218" t="n"/>
      <c r="S218" s="218" t="n"/>
      <c r="T218" s="218" t="n"/>
      <c r="U218" s="218" t="n"/>
      <c r="V218" s="218" t="n"/>
      <c r="W218" s="218" t="n"/>
      <c r="X218" s="218" t="n"/>
      <c r="Y218" s="218" t="n"/>
      <c r="Z218" s="218" t="n"/>
      <c r="AA218" s="218" t="n"/>
      <c r="AB218" s="218" t="n"/>
      <c r="AC218" s="218" t="n"/>
      <c r="AD218" s="218" t="n"/>
      <c r="AE218" s="4" t="n"/>
      <c r="AF218" s="218" t="n"/>
      <c r="AG218" s="218" t="n"/>
      <c r="AH218" s="218" t="n"/>
    </row>
    <row r="219" ht="15.75" customHeight="1" s="371">
      <c r="A219" s="218" t="n"/>
      <c r="B219" s="218" t="n"/>
      <c r="C219" s="218" t="n"/>
      <c r="D219" s="218" t="n"/>
      <c r="E219" s="218" t="n"/>
      <c r="F219" s="218" t="n"/>
      <c r="G219" s="218" t="n"/>
      <c r="H219" s="218" t="n"/>
      <c r="I219" s="218" t="n"/>
      <c r="J219" s="218" t="n"/>
      <c r="K219" s="218" t="n"/>
      <c r="L219" s="218" t="n"/>
      <c r="M219" s="218" t="n"/>
      <c r="N219" s="218" t="n"/>
      <c r="O219" s="218" t="n"/>
      <c r="P219" s="218" t="n"/>
      <c r="Q219" s="218" t="n"/>
      <c r="R219" s="218" t="n"/>
      <c r="S219" s="218" t="n"/>
      <c r="T219" s="218" t="n"/>
      <c r="U219" s="218" t="n"/>
      <c r="V219" s="218" t="n"/>
      <c r="W219" s="218" t="n"/>
      <c r="X219" s="218" t="n"/>
      <c r="Y219" s="218" t="n"/>
      <c r="Z219" s="218" t="n"/>
      <c r="AA219" s="218" t="n"/>
      <c r="AB219" s="218" t="n"/>
      <c r="AC219" s="218" t="n"/>
      <c r="AD219" s="218" t="n"/>
      <c r="AE219" s="4" t="n"/>
      <c r="AF219" s="218" t="n"/>
      <c r="AG219" s="218" t="n"/>
      <c r="AH219" s="218" t="n"/>
    </row>
    <row r="220" ht="15.75" customHeight="1" s="371">
      <c r="A220" s="218" t="n"/>
      <c r="B220" s="218" t="n"/>
      <c r="C220" s="218" t="n"/>
      <c r="D220" s="218" t="n"/>
      <c r="E220" s="218" t="n"/>
      <c r="F220" s="218" t="n"/>
      <c r="G220" s="218" t="n"/>
      <c r="H220" s="218" t="n"/>
      <c r="I220" s="218" t="n"/>
      <c r="J220" s="218" t="n"/>
      <c r="K220" s="218" t="n"/>
      <c r="L220" s="218" t="n"/>
      <c r="M220" s="218" t="n"/>
      <c r="N220" s="218" t="n"/>
      <c r="O220" s="218" t="n"/>
      <c r="P220" s="218" t="n"/>
      <c r="Q220" s="218" t="n"/>
      <c r="R220" s="218" t="n"/>
      <c r="S220" s="218" t="n"/>
      <c r="T220" s="218" t="n"/>
      <c r="U220" s="218" t="n"/>
      <c r="V220" s="218" t="n"/>
      <c r="W220" s="218" t="n"/>
      <c r="X220" s="218" t="n"/>
      <c r="Y220" s="218" t="n"/>
      <c r="Z220" s="218" t="n"/>
      <c r="AA220" s="218" t="n"/>
      <c r="AB220" s="218" t="n"/>
      <c r="AC220" s="218" t="n"/>
      <c r="AD220" s="218" t="n"/>
      <c r="AE220" s="4" t="n"/>
      <c r="AF220" s="218" t="n"/>
      <c r="AG220" s="218" t="n"/>
      <c r="AH220" s="218" t="n"/>
    </row>
    <row r="221" ht="15.75" customHeight="1" s="371">
      <c r="A221" s="218" t="n"/>
      <c r="B221" s="218" t="n"/>
      <c r="C221" s="218" t="n"/>
      <c r="D221" s="218" t="n"/>
      <c r="E221" s="218" t="n"/>
      <c r="F221" s="218" t="n"/>
      <c r="G221" s="218" t="n"/>
      <c r="H221" s="218" t="n"/>
      <c r="I221" s="218" t="n"/>
      <c r="J221" s="218" t="n"/>
      <c r="K221" s="218" t="n"/>
      <c r="L221" s="218" t="n"/>
      <c r="M221" s="218" t="n"/>
      <c r="N221" s="218" t="n"/>
      <c r="O221" s="218" t="n"/>
      <c r="P221" s="218" t="n"/>
      <c r="Q221" s="218" t="n"/>
      <c r="R221" s="218" t="n"/>
      <c r="S221" s="218" t="n"/>
      <c r="T221" s="218" t="n"/>
      <c r="U221" s="218" t="n"/>
      <c r="V221" s="218" t="n"/>
      <c r="W221" s="218" t="n"/>
      <c r="X221" s="218" t="n"/>
      <c r="Y221" s="218" t="n"/>
      <c r="Z221" s="218" t="n"/>
      <c r="AA221" s="218" t="n"/>
      <c r="AB221" s="218" t="n"/>
      <c r="AC221" s="218" t="n"/>
      <c r="AD221" s="218" t="n"/>
      <c r="AE221" s="4" t="n"/>
      <c r="AF221" s="218" t="n"/>
      <c r="AG221" s="218" t="n"/>
      <c r="AH221" s="218" t="n"/>
    </row>
    <row r="222" ht="15.75" customHeight="1" s="371">
      <c r="A222" s="218" t="n"/>
      <c r="B222" s="218" t="n"/>
      <c r="C222" s="218" t="n"/>
      <c r="D222" s="218" t="n"/>
      <c r="E222" s="218" t="n"/>
      <c r="F222" s="218" t="n"/>
      <c r="G222" s="218" t="n"/>
      <c r="H222" s="218" t="n"/>
      <c r="I222" s="218" t="n"/>
      <c r="J222" s="218" t="n"/>
      <c r="K222" s="218" t="n"/>
      <c r="L222" s="218" t="n"/>
      <c r="M222" s="218" t="n"/>
      <c r="N222" s="218" t="n"/>
      <c r="O222" s="218" t="n"/>
      <c r="P222" s="218" t="n"/>
      <c r="Q222" s="218" t="n"/>
      <c r="R222" s="218" t="n"/>
      <c r="S222" s="218" t="n"/>
      <c r="T222" s="218" t="n"/>
      <c r="U222" s="218" t="n"/>
      <c r="V222" s="218" t="n"/>
      <c r="W222" s="218" t="n"/>
      <c r="X222" s="218" t="n"/>
      <c r="Y222" s="218" t="n"/>
      <c r="Z222" s="218" t="n"/>
      <c r="AA222" s="218" t="n"/>
      <c r="AB222" s="218" t="n"/>
      <c r="AC222" s="218" t="n"/>
      <c r="AD222" s="218" t="n"/>
      <c r="AE222" s="4" t="n"/>
      <c r="AF222" s="218" t="n"/>
      <c r="AG222" s="218" t="n"/>
      <c r="AH222" s="218" t="n"/>
    </row>
    <row r="223" ht="15.75" customHeight="1" s="371">
      <c r="A223" s="218" t="n"/>
      <c r="B223" s="218" t="n"/>
      <c r="C223" s="218" t="n"/>
      <c r="D223" s="218" t="n"/>
      <c r="E223" s="218" t="n"/>
      <c r="F223" s="218" t="n"/>
      <c r="G223" s="218" t="n"/>
      <c r="H223" s="218" t="n"/>
      <c r="I223" s="218" t="n"/>
      <c r="J223" s="218" t="n"/>
      <c r="K223" s="218" t="n"/>
      <c r="L223" s="218" t="n"/>
      <c r="M223" s="218" t="n"/>
      <c r="N223" s="218" t="n"/>
      <c r="O223" s="218" t="n"/>
      <c r="P223" s="218" t="n"/>
      <c r="Q223" s="218" t="n"/>
      <c r="R223" s="218" t="n"/>
      <c r="S223" s="218" t="n"/>
      <c r="T223" s="218" t="n"/>
      <c r="U223" s="218" t="n"/>
      <c r="V223" s="218" t="n"/>
      <c r="W223" s="218" t="n"/>
      <c r="X223" s="218" t="n"/>
      <c r="Y223" s="218" t="n"/>
      <c r="Z223" s="218" t="n"/>
      <c r="AA223" s="218" t="n"/>
      <c r="AB223" s="218" t="n"/>
      <c r="AC223" s="218" t="n"/>
      <c r="AD223" s="218" t="n"/>
      <c r="AE223" s="4" t="n"/>
      <c r="AF223" s="218" t="n"/>
      <c r="AG223" s="218" t="n"/>
      <c r="AH223" s="218" t="n"/>
    </row>
    <row r="224" ht="15.75" customHeight="1" s="371">
      <c r="A224" s="218" t="n"/>
      <c r="B224" s="218" t="n"/>
      <c r="C224" s="218" t="n"/>
      <c r="D224" s="218" t="n"/>
      <c r="E224" s="218" t="n"/>
      <c r="F224" s="218" t="n"/>
      <c r="G224" s="218" t="n"/>
      <c r="H224" s="218" t="n"/>
      <c r="I224" s="218" t="n"/>
      <c r="J224" s="218" t="n"/>
      <c r="K224" s="218" t="n"/>
      <c r="L224" s="218" t="n"/>
      <c r="M224" s="218" t="n"/>
      <c r="N224" s="218" t="n"/>
      <c r="O224" s="218" t="n"/>
      <c r="P224" s="218" t="n"/>
      <c r="Q224" s="218" t="n"/>
      <c r="R224" s="218" t="n"/>
      <c r="S224" s="218" t="n"/>
      <c r="T224" s="218" t="n"/>
      <c r="U224" s="218" t="n"/>
      <c r="V224" s="218" t="n"/>
      <c r="W224" s="218" t="n"/>
      <c r="X224" s="218" t="n"/>
      <c r="Y224" s="218" t="n"/>
      <c r="Z224" s="218" t="n"/>
      <c r="AA224" s="218" t="n"/>
      <c r="AB224" s="218" t="n"/>
      <c r="AC224" s="218" t="n"/>
      <c r="AD224" s="218" t="n"/>
      <c r="AE224" s="4" t="n"/>
      <c r="AF224" s="218" t="n"/>
      <c r="AG224" s="218" t="n"/>
      <c r="AH224" s="218" t="n"/>
    </row>
    <row r="225" ht="15.75" customHeight="1" s="371">
      <c r="A225" s="218" t="n"/>
      <c r="B225" s="218" t="n"/>
      <c r="C225" s="218" t="n"/>
      <c r="D225" s="218" t="n"/>
      <c r="E225" s="218" t="n"/>
      <c r="F225" s="218" t="n"/>
      <c r="G225" s="218" t="n"/>
      <c r="H225" s="218" t="n"/>
      <c r="I225" s="218" t="n"/>
      <c r="J225" s="218" t="n"/>
      <c r="K225" s="218" t="n"/>
      <c r="L225" s="218" t="n"/>
      <c r="M225" s="218" t="n"/>
      <c r="N225" s="218" t="n"/>
      <c r="O225" s="218" t="n"/>
      <c r="P225" s="218" t="n"/>
      <c r="Q225" s="218" t="n"/>
      <c r="R225" s="218" t="n"/>
      <c r="S225" s="218" t="n"/>
      <c r="T225" s="218" t="n"/>
      <c r="U225" s="218" t="n"/>
      <c r="V225" s="218" t="n"/>
      <c r="W225" s="218" t="n"/>
      <c r="X225" s="218" t="n"/>
      <c r="Y225" s="218" t="n"/>
      <c r="Z225" s="218" t="n"/>
      <c r="AA225" s="218" t="n"/>
      <c r="AB225" s="218" t="n"/>
      <c r="AC225" s="218" t="n"/>
      <c r="AD225" s="218" t="n"/>
      <c r="AE225" s="4" t="n"/>
      <c r="AF225" s="218" t="n"/>
      <c r="AG225" s="218" t="n"/>
      <c r="AH225" s="218" t="n"/>
    </row>
    <row r="226" ht="15.75" customHeight="1" s="371">
      <c r="A226" s="218" t="n"/>
      <c r="B226" s="218" t="n"/>
      <c r="C226" s="218" t="n"/>
      <c r="D226" s="218" t="n"/>
      <c r="E226" s="218" t="n"/>
      <c r="F226" s="218" t="n"/>
      <c r="G226" s="218" t="n"/>
      <c r="H226" s="218" t="n"/>
      <c r="I226" s="218" t="n"/>
      <c r="J226" s="218" t="n"/>
      <c r="K226" s="218" t="n"/>
      <c r="L226" s="218" t="n"/>
      <c r="M226" s="218" t="n"/>
      <c r="N226" s="218" t="n"/>
      <c r="O226" s="218" t="n"/>
      <c r="P226" s="218" t="n"/>
      <c r="Q226" s="218" t="n"/>
      <c r="R226" s="218" t="n"/>
      <c r="S226" s="218" t="n"/>
      <c r="T226" s="218" t="n"/>
      <c r="U226" s="218" t="n"/>
      <c r="V226" s="218" t="n"/>
      <c r="W226" s="218" t="n"/>
      <c r="X226" s="218" t="n"/>
      <c r="Y226" s="218" t="n"/>
      <c r="Z226" s="218" t="n"/>
      <c r="AA226" s="218" t="n"/>
      <c r="AB226" s="218" t="n"/>
      <c r="AC226" s="218" t="n"/>
      <c r="AD226" s="218" t="n"/>
      <c r="AE226" s="4" t="n"/>
      <c r="AF226" s="218" t="n"/>
      <c r="AG226" s="218" t="n"/>
      <c r="AH226" s="218" t="n"/>
    </row>
    <row r="227" ht="15.75" customHeight="1" s="371">
      <c r="A227" s="218" t="n"/>
      <c r="B227" s="218" t="n"/>
      <c r="C227" s="218" t="n"/>
      <c r="D227" s="218" t="n"/>
      <c r="E227" s="218" t="n"/>
      <c r="F227" s="218" t="n"/>
      <c r="G227" s="218" t="n"/>
      <c r="H227" s="218" t="n"/>
      <c r="I227" s="218" t="n"/>
      <c r="J227" s="218" t="n"/>
      <c r="K227" s="218" t="n"/>
      <c r="L227" s="218" t="n"/>
      <c r="M227" s="218" t="n"/>
      <c r="N227" s="218" t="n"/>
      <c r="O227" s="218" t="n"/>
      <c r="P227" s="218" t="n"/>
      <c r="Q227" s="218" t="n"/>
      <c r="R227" s="218" t="n"/>
      <c r="S227" s="218" t="n"/>
      <c r="T227" s="218" t="n"/>
      <c r="U227" s="218" t="n"/>
      <c r="V227" s="218" t="n"/>
      <c r="W227" s="218" t="n"/>
      <c r="X227" s="218" t="n"/>
      <c r="Y227" s="218" t="n"/>
      <c r="Z227" s="218" t="n"/>
      <c r="AA227" s="218" t="n"/>
      <c r="AB227" s="218" t="n"/>
      <c r="AC227" s="218" t="n"/>
      <c r="AD227" s="218" t="n"/>
      <c r="AE227" s="4" t="n"/>
      <c r="AF227" s="218" t="n"/>
      <c r="AG227" s="218" t="n"/>
      <c r="AH227" s="218" t="n"/>
    </row>
    <row r="228" ht="15.75" customHeight="1" s="371">
      <c r="A228" s="218" t="n"/>
      <c r="B228" s="218" t="n"/>
      <c r="C228" s="218" t="n"/>
      <c r="D228" s="218" t="n"/>
      <c r="E228" s="218" t="n"/>
      <c r="F228" s="218" t="n"/>
      <c r="G228" s="218" t="n"/>
      <c r="H228" s="218" t="n"/>
      <c r="I228" s="218" t="n"/>
      <c r="J228" s="218" t="n"/>
      <c r="K228" s="218" t="n"/>
      <c r="L228" s="218" t="n"/>
      <c r="M228" s="218" t="n"/>
      <c r="N228" s="218" t="n"/>
      <c r="O228" s="218" t="n"/>
      <c r="P228" s="218" t="n"/>
      <c r="Q228" s="218" t="n"/>
      <c r="R228" s="218" t="n"/>
      <c r="S228" s="218" t="n"/>
      <c r="T228" s="218" t="n"/>
      <c r="U228" s="218" t="n"/>
      <c r="V228" s="218" t="n"/>
      <c r="W228" s="218" t="n"/>
      <c r="X228" s="218" t="n"/>
      <c r="Y228" s="218" t="n"/>
      <c r="Z228" s="218" t="n"/>
      <c r="AA228" s="218" t="n"/>
      <c r="AB228" s="218" t="n"/>
      <c r="AC228" s="218" t="n"/>
      <c r="AD228" s="218" t="n"/>
      <c r="AE228" s="4" t="n"/>
      <c r="AF228" s="218" t="n"/>
      <c r="AG228" s="218" t="n"/>
      <c r="AH228" s="218" t="n"/>
    </row>
    <row r="229" ht="15.75" customHeight="1" s="371">
      <c r="A229" s="218" t="n"/>
      <c r="B229" s="218" t="n"/>
      <c r="C229" s="218" t="n"/>
      <c r="D229" s="218" t="n"/>
      <c r="E229" s="218" t="n"/>
      <c r="F229" s="218" t="n"/>
      <c r="G229" s="218" t="n"/>
      <c r="H229" s="218" t="n"/>
      <c r="I229" s="218" t="n"/>
      <c r="J229" s="218" t="n"/>
      <c r="K229" s="218" t="n"/>
      <c r="L229" s="218" t="n"/>
      <c r="M229" s="218" t="n"/>
      <c r="N229" s="218" t="n"/>
      <c r="O229" s="218" t="n"/>
      <c r="P229" s="218" t="n"/>
      <c r="Q229" s="218" t="n"/>
      <c r="R229" s="218" t="n"/>
      <c r="S229" s="218" t="n"/>
      <c r="T229" s="218" t="n"/>
      <c r="U229" s="218" t="n"/>
      <c r="V229" s="218" t="n"/>
      <c r="W229" s="218" t="n"/>
      <c r="X229" s="218" t="n"/>
      <c r="Y229" s="218" t="n"/>
      <c r="Z229" s="218" t="n"/>
      <c r="AA229" s="218" t="n"/>
      <c r="AB229" s="218" t="n"/>
      <c r="AC229" s="218" t="n"/>
      <c r="AD229" s="218" t="n"/>
      <c r="AE229" s="4" t="n"/>
      <c r="AF229" s="218" t="n"/>
      <c r="AG229" s="218" t="n"/>
      <c r="AH229" s="218" t="n"/>
    </row>
    <row r="230" ht="15.75" customHeight="1" s="371">
      <c r="A230" s="218" t="n"/>
      <c r="B230" s="218" t="n"/>
      <c r="C230" s="218" t="n"/>
      <c r="D230" s="218" t="n"/>
      <c r="E230" s="218" t="n"/>
      <c r="F230" s="218" t="n"/>
      <c r="G230" s="218" t="n"/>
      <c r="H230" s="218" t="n"/>
      <c r="I230" s="218" t="n"/>
      <c r="J230" s="218" t="n"/>
      <c r="K230" s="218" t="n"/>
      <c r="L230" s="218" t="n"/>
      <c r="M230" s="218" t="n"/>
      <c r="N230" s="218" t="n"/>
      <c r="O230" s="218" t="n"/>
      <c r="P230" s="218" t="n"/>
      <c r="Q230" s="218" t="n"/>
      <c r="R230" s="218" t="n"/>
      <c r="S230" s="218" t="n"/>
      <c r="T230" s="218" t="n"/>
      <c r="U230" s="218" t="n"/>
      <c r="V230" s="218" t="n"/>
      <c r="W230" s="218" t="n"/>
      <c r="X230" s="218" t="n"/>
      <c r="Y230" s="218" t="n"/>
      <c r="Z230" s="218" t="n"/>
      <c r="AA230" s="218" t="n"/>
      <c r="AB230" s="218" t="n"/>
      <c r="AC230" s="218" t="n"/>
      <c r="AD230" s="218" t="n"/>
      <c r="AE230" s="4" t="n"/>
      <c r="AF230" s="218" t="n"/>
      <c r="AG230" s="218" t="n"/>
      <c r="AH230" s="218" t="n"/>
    </row>
    <row r="231" ht="15.75" customHeight="1" s="371">
      <c r="A231" s="218" t="n"/>
      <c r="B231" s="218" t="n"/>
      <c r="C231" s="218" t="n"/>
      <c r="D231" s="218" t="n"/>
      <c r="E231" s="218" t="n"/>
      <c r="F231" s="218" t="n"/>
      <c r="G231" s="218" t="n"/>
      <c r="H231" s="218" t="n"/>
      <c r="I231" s="218" t="n"/>
      <c r="J231" s="218" t="n"/>
      <c r="K231" s="218" t="n"/>
      <c r="L231" s="218" t="n"/>
      <c r="M231" s="218" t="n"/>
      <c r="N231" s="218" t="n"/>
      <c r="O231" s="218" t="n"/>
      <c r="P231" s="218" t="n"/>
      <c r="Q231" s="218" t="n"/>
      <c r="R231" s="218" t="n"/>
      <c r="S231" s="218" t="n"/>
      <c r="T231" s="218" t="n"/>
      <c r="U231" s="218" t="n"/>
      <c r="V231" s="218" t="n"/>
      <c r="W231" s="218" t="n"/>
      <c r="X231" s="218" t="n"/>
      <c r="Y231" s="218" t="n"/>
      <c r="Z231" s="218" t="n"/>
      <c r="AA231" s="218" t="n"/>
      <c r="AB231" s="218" t="n"/>
      <c r="AC231" s="218" t="n"/>
      <c r="AD231" s="218" t="n"/>
      <c r="AE231" s="4" t="n"/>
      <c r="AF231" s="218" t="n"/>
      <c r="AG231" s="218" t="n"/>
      <c r="AH231" s="218" t="n"/>
    </row>
    <row r="232" ht="15.75" customHeight="1" s="371">
      <c r="A232" s="218" t="n"/>
      <c r="B232" s="218" t="n"/>
      <c r="C232" s="218" t="n"/>
      <c r="D232" s="218" t="n"/>
      <c r="E232" s="218" t="n"/>
      <c r="F232" s="218" t="n"/>
      <c r="G232" s="218" t="n"/>
      <c r="H232" s="218" t="n"/>
      <c r="I232" s="218" t="n"/>
      <c r="J232" s="218" t="n"/>
      <c r="K232" s="218" t="n"/>
      <c r="L232" s="218" t="n"/>
      <c r="M232" s="218" t="n"/>
      <c r="N232" s="218" t="n"/>
      <c r="O232" s="218" t="n"/>
      <c r="P232" s="218" t="n"/>
      <c r="Q232" s="218" t="n"/>
      <c r="R232" s="218" t="n"/>
      <c r="S232" s="218" t="n"/>
      <c r="T232" s="218" t="n"/>
      <c r="U232" s="218" t="n"/>
      <c r="V232" s="218" t="n"/>
      <c r="W232" s="218" t="n"/>
      <c r="X232" s="218" t="n"/>
      <c r="Y232" s="218" t="n"/>
      <c r="Z232" s="218" t="n"/>
      <c r="AA232" s="218" t="n"/>
      <c r="AB232" s="218" t="n"/>
      <c r="AC232" s="218" t="n"/>
      <c r="AD232" s="218" t="n"/>
      <c r="AE232" s="4" t="n"/>
      <c r="AF232" s="218" t="n"/>
      <c r="AG232" s="218" t="n"/>
      <c r="AH232" s="218" t="n"/>
    </row>
    <row r="233" ht="15.75" customHeight="1" s="371">
      <c r="A233" s="218" t="n"/>
      <c r="B233" s="218" t="n"/>
      <c r="C233" s="218" t="n"/>
      <c r="D233" s="218" t="n"/>
      <c r="E233" s="218" t="n"/>
      <c r="F233" s="218" t="n"/>
      <c r="G233" s="218" t="n"/>
      <c r="H233" s="218" t="n"/>
      <c r="I233" s="218" t="n"/>
      <c r="J233" s="218" t="n"/>
      <c r="K233" s="218" t="n"/>
      <c r="L233" s="218" t="n"/>
      <c r="M233" s="218" t="n"/>
      <c r="N233" s="218" t="n"/>
      <c r="O233" s="218" t="n"/>
      <c r="P233" s="218" t="n"/>
      <c r="Q233" s="218" t="n"/>
      <c r="R233" s="218" t="n"/>
      <c r="S233" s="218" t="n"/>
      <c r="T233" s="218" t="n"/>
      <c r="U233" s="218" t="n"/>
      <c r="V233" s="218" t="n"/>
      <c r="W233" s="218" t="n"/>
      <c r="X233" s="218" t="n"/>
      <c r="Y233" s="218" t="n"/>
      <c r="Z233" s="218" t="n"/>
      <c r="AA233" s="218" t="n"/>
      <c r="AB233" s="218" t="n"/>
      <c r="AC233" s="218" t="n"/>
      <c r="AD233" s="218" t="n"/>
      <c r="AE233" s="4" t="n"/>
      <c r="AF233" s="218" t="n"/>
      <c r="AG233" s="218" t="n"/>
      <c r="AH233" s="218" t="n"/>
    </row>
    <row r="234" ht="15.75" customHeight="1" s="371">
      <c r="A234" s="218" t="n"/>
      <c r="B234" s="218" t="n"/>
      <c r="C234" s="218" t="n"/>
      <c r="D234" s="218" t="n"/>
      <c r="E234" s="218" t="n"/>
      <c r="F234" s="218" t="n"/>
      <c r="G234" s="218" t="n"/>
      <c r="H234" s="218" t="n"/>
      <c r="I234" s="218" t="n"/>
      <c r="J234" s="218" t="n"/>
      <c r="K234" s="218" t="n"/>
      <c r="L234" s="218" t="n"/>
      <c r="M234" s="218" t="n"/>
      <c r="N234" s="218" t="n"/>
      <c r="O234" s="218" t="n"/>
      <c r="P234" s="218" t="n"/>
      <c r="Q234" s="218" t="n"/>
      <c r="R234" s="218" t="n"/>
      <c r="S234" s="218" t="n"/>
      <c r="T234" s="218" t="n"/>
      <c r="U234" s="218" t="n"/>
      <c r="V234" s="218" t="n"/>
      <c r="W234" s="218" t="n"/>
      <c r="X234" s="218" t="n"/>
      <c r="Y234" s="218" t="n"/>
      <c r="Z234" s="218" t="n"/>
      <c r="AA234" s="218" t="n"/>
      <c r="AB234" s="218" t="n"/>
      <c r="AC234" s="218" t="n"/>
      <c r="AD234" s="218" t="n"/>
      <c r="AE234" s="4" t="n"/>
      <c r="AF234" s="218" t="n"/>
      <c r="AG234" s="218" t="n"/>
      <c r="AH234" s="218" t="n"/>
    </row>
    <row r="235" ht="15.75" customHeight="1" s="371">
      <c r="A235" s="218" t="n"/>
      <c r="B235" s="218" t="n"/>
      <c r="C235" s="218" t="n"/>
      <c r="D235" s="218" t="n"/>
      <c r="E235" s="218" t="n"/>
      <c r="F235" s="218" t="n"/>
      <c r="G235" s="218" t="n"/>
      <c r="H235" s="218" t="n"/>
      <c r="I235" s="218" t="n"/>
      <c r="J235" s="218" t="n"/>
      <c r="K235" s="218" t="n"/>
      <c r="L235" s="218" t="n"/>
      <c r="M235" s="218" t="n"/>
      <c r="N235" s="218" t="n"/>
      <c r="O235" s="218" t="n"/>
      <c r="P235" s="218" t="n"/>
      <c r="Q235" s="218" t="n"/>
      <c r="R235" s="218" t="n"/>
      <c r="S235" s="218" t="n"/>
      <c r="T235" s="218" t="n"/>
      <c r="U235" s="218" t="n"/>
      <c r="V235" s="218" t="n"/>
      <c r="W235" s="218" t="n"/>
      <c r="X235" s="218" t="n"/>
      <c r="Y235" s="218" t="n"/>
      <c r="Z235" s="218" t="n"/>
      <c r="AA235" s="218" t="n"/>
      <c r="AB235" s="218" t="n"/>
      <c r="AC235" s="218" t="n"/>
      <c r="AD235" s="218" t="n"/>
      <c r="AE235" s="4" t="n"/>
      <c r="AF235" s="218" t="n"/>
      <c r="AG235" s="218" t="n"/>
      <c r="AH235" s="218" t="n"/>
    </row>
    <row r="236" ht="15.75" customHeight="1" s="371">
      <c r="A236" s="218" t="n"/>
      <c r="B236" s="218" t="n"/>
      <c r="C236" s="218" t="n"/>
      <c r="D236" s="218" t="n"/>
      <c r="E236" s="218" t="n"/>
      <c r="F236" s="218" t="n"/>
      <c r="G236" s="218" t="n"/>
      <c r="H236" s="218" t="n"/>
      <c r="I236" s="218" t="n"/>
      <c r="J236" s="218" t="n"/>
      <c r="K236" s="218" t="n"/>
      <c r="L236" s="218" t="n"/>
      <c r="M236" s="218" t="n"/>
      <c r="N236" s="218" t="n"/>
      <c r="O236" s="218" t="n"/>
      <c r="P236" s="218" t="n"/>
      <c r="Q236" s="218" t="n"/>
      <c r="R236" s="218" t="n"/>
      <c r="S236" s="218" t="n"/>
      <c r="T236" s="218" t="n"/>
      <c r="U236" s="218" t="n"/>
      <c r="V236" s="218" t="n"/>
      <c r="W236" s="218" t="n"/>
      <c r="X236" s="218" t="n"/>
      <c r="Y236" s="218" t="n"/>
      <c r="Z236" s="218" t="n"/>
      <c r="AA236" s="218" t="n"/>
      <c r="AB236" s="218" t="n"/>
      <c r="AC236" s="218" t="n"/>
      <c r="AD236" s="218" t="n"/>
      <c r="AE236" s="4" t="n"/>
      <c r="AF236" s="218" t="n"/>
      <c r="AG236" s="218" t="n"/>
      <c r="AH236" s="218" t="n"/>
    </row>
    <row r="237" ht="15.75" customHeight="1" s="371">
      <c r="A237" s="218" t="n"/>
      <c r="B237" s="218" t="n"/>
      <c r="C237" s="218" t="n"/>
      <c r="D237" s="218" t="n"/>
      <c r="E237" s="218" t="n"/>
      <c r="F237" s="218" t="n"/>
      <c r="G237" s="218" t="n"/>
      <c r="H237" s="218" t="n"/>
      <c r="I237" s="218" t="n"/>
      <c r="J237" s="218" t="n"/>
      <c r="K237" s="218" t="n"/>
      <c r="L237" s="218" t="n"/>
      <c r="M237" s="218" t="n"/>
      <c r="N237" s="218" t="n"/>
      <c r="O237" s="218" t="n"/>
      <c r="P237" s="218" t="n"/>
      <c r="Q237" s="218" t="n"/>
      <c r="R237" s="218" t="n"/>
      <c r="S237" s="218" t="n"/>
      <c r="T237" s="218" t="n"/>
      <c r="U237" s="218" t="n"/>
      <c r="V237" s="218" t="n"/>
      <c r="W237" s="218" t="n"/>
      <c r="X237" s="218" t="n"/>
      <c r="Y237" s="218" t="n"/>
      <c r="Z237" s="218" t="n"/>
      <c r="AA237" s="218" t="n"/>
      <c r="AB237" s="218" t="n"/>
      <c r="AC237" s="218" t="n"/>
      <c r="AD237" s="218" t="n"/>
      <c r="AE237" s="4" t="n"/>
      <c r="AF237" s="218" t="n"/>
      <c r="AG237" s="218" t="n"/>
      <c r="AH237" s="218" t="n"/>
    </row>
    <row r="238" ht="15.75" customHeight="1" s="371">
      <c r="A238" s="218" t="n"/>
      <c r="B238" s="218" t="n"/>
      <c r="C238" s="218" t="n"/>
      <c r="D238" s="218" t="n"/>
      <c r="E238" s="218" t="n"/>
      <c r="F238" s="218" t="n"/>
      <c r="G238" s="218" t="n"/>
      <c r="H238" s="218" t="n"/>
      <c r="I238" s="218" t="n"/>
      <c r="J238" s="218" t="n"/>
      <c r="K238" s="218" t="n"/>
      <c r="L238" s="218" t="n"/>
      <c r="M238" s="218" t="n"/>
      <c r="N238" s="218" t="n"/>
      <c r="O238" s="218" t="n"/>
      <c r="P238" s="218" t="n"/>
      <c r="Q238" s="218" t="n"/>
      <c r="R238" s="218" t="n"/>
      <c r="S238" s="218" t="n"/>
      <c r="T238" s="218" t="n"/>
      <c r="U238" s="218" t="n"/>
      <c r="V238" s="218" t="n"/>
      <c r="W238" s="218" t="n"/>
      <c r="X238" s="218" t="n"/>
      <c r="Y238" s="218" t="n"/>
      <c r="Z238" s="218" t="n"/>
      <c r="AA238" s="218" t="n"/>
      <c r="AB238" s="218" t="n"/>
      <c r="AC238" s="218" t="n"/>
      <c r="AD238" s="218" t="n"/>
      <c r="AE238" s="4" t="n"/>
      <c r="AF238" s="218" t="n"/>
      <c r="AG238" s="218" t="n"/>
      <c r="AH238" s="218" t="n"/>
    </row>
    <row r="239" ht="15.75" customHeight="1" s="371">
      <c r="A239" s="218" t="n"/>
      <c r="B239" s="218" t="n"/>
      <c r="C239" s="218" t="n"/>
      <c r="D239" s="218" t="n"/>
      <c r="E239" s="218" t="n"/>
      <c r="F239" s="218" t="n"/>
      <c r="G239" s="218" t="n"/>
      <c r="H239" s="218" t="n"/>
      <c r="I239" s="218" t="n"/>
      <c r="J239" s="218" t="n"/>
      <c r="K239" s="218" t="n"/>
      <c r="L239" s="218" t="n"/>
      <c r="M239" s="218" t="n"/>
      <c r="N239" s="218" t="n"/>
      <c r="O239" s="218" t="n"/>
      <c r="P239" s="218" t="n"/>
      <c r="Q239" s="218" t="n"/>
      <c r="R239" s="218" t="n"/>
      <c r="S239" s="218" t="n"/>
      <c r="T239" s="218" t="n"/>
      <c r="U239" s="218" t="n"/>
      <c r="V239" s="218" t="n"/>
      <c r="W239" s="218" t="n"/>
      <c r="X239" s="218" t="n"/>
      <c r="Y239" s="218" t="n"/>
      <c r="Z239" s="218" t="n"/>
      <c r="AA239" s="218" t="n"/>
      <c r="AB239" s="218" t="n"/>
      <c r="AC239" s="218" t="n"/>
      <c r="AD239" s="218" t="n"/>
      <c r="AE239" s="4" t="n"/>
      <c r="AF239" s="218" t="n"/>
      <c r="AG239" s="218" t="n"/>
      <c r="AH239" s="218" t="n"/>
    </row>
    <row r="240" ht="15.75" customHeight="1" s="371">
      <c r="A240" s="218" t="n"/>
      <c r="B240" s="218" t="n"/>
      <c r="C240" s="218" t="n"/>
      <c r="D240" s="218" t="n"/>
      <c r="E240" s="218" t="n"/>
      <c r="F240" s="218" t="n"/>
      <c r="G240" s="218" t="n"/>
      <c r="H240" s="218" t="n"/>
      <c r="I240" s="218" t="n"/>
      <c r="J240" s="218" t="n"/>
      <c r="K240" s="218" t="n"/>
      <c r="L240" s="218" t="n"/>
      <c r="M240" s="218" t="n"/>
      <c r="N240" s="218" t="n"/>
      <c r="O240" s="218" t="n"/>
      <c r="P240" s="218" t="n"/>
      <c r="Q240" s="218" t="n"/>
      <c r="R240" s="218" t="n"/>
      <c r="S240" s="218" t="n"/>
      <c r="T240" s="218" t="n"/>
      <c r="U240" s="218" t="n"/>
      <c r="V240" s="218" t="n"/>
      <c r="W240" s="218" t="n"/>
      <c r="X240" s="218" t="n"/>
      <c r="Y240" s="218" t="n"/>
      <c r="Z240" s="218" t="n"/>
      <c r="AA240" s="218" t="n"/>
      <c r="AB240" s="218" t="n"/>
      <c r="AC240" s="218" t="n"/>
      <c r="AD240" s="218" t="n"/>
      <c r="AE240" s="4" t="n"/>
      <c r="AF240" s="218" t="n"/>
      <c r="AG240" s="218" t="n"/>
      <c r="AH240" s="218" t="n"/>
    </row>
    <row r="241" ht="15.75" customHeight="1" s="371">
      <c r="A241" s="218" t="n"/>
      <c r="B241" s="218" t="n"/>
      <c r="C241" s="218" t="n"/>
      <c r="D241" s="218" t="n"/>
      <c r="E241" s="218" t="n"/>
      <c r="F241" s="218" t="n"/>
      <c r="G241" s="218" t="n"/>
      <c r="H241" s="218" t="n"/>
      <c r="I241" s="218" t="n"/>
      <c r="J241" s="218" t="n"/>
      <c r="K241" s="218" t="n"/>
      <c r="L241" s="218" t="n"/>
      <c r="M241" s="218" t="n"/>
      <c r="N241" s="218" t="n"/>
      <c r="O241" s="218" t="n"/>
      <c r="P241" s="218" t="n"/>
      <c r="Q241" s="218" t="n"/>
      <c r="R241" s="218" t="n"/>
      <c r="S241" s="218" t="n"/>
      <c r="T241" s="218" t="n"/>
      <c r="U241" s="218" t="n"/>
      <c r="V241" s="218" t="n"/>
      <c r="W241" s="218" t="n"/>
      <c r="X241" s="218" t="n"/>
      <c r="Y241" s="218" t="n"/>
      <c r="Z241" s="218" t="n"/>
      <c r="AA241" s="218" t="n"/>
      <c r="AB241" s="218" t="n"/>
      <c r="AC241" s="218" t="n"/>
      <c r="AD241" s="218" t="n"/>
      <c r="AE241" s="4" t="n"/>
      <c r="AF241" s="218" t="n"/>
      <c r="AG241" s="218" t="n"/>
      <c r="AH241" s="218" t="n"/>
    </row>
    <row r="242" ht="15.75" customHeight="1" s="371">
      <c r="A242" s="218" t="n"/>
      <c r="B242" s="218" t="n"/>
      <c r="C242" s="218" t="n"/>
      <c r="D242" s="218" t="n"/>
      <c r="E242" s="218" t="n"/>
      <c r="F242" s="218" t="n"/>
      <c r="G242" s="218" t="n"/>
      <c r="H242" s="218" t="n"/>
      <c r="I242" s="218" t="n"/>
      <c r="J242" s="218" t="n"/>
      <c r="K242" s="218" t="n"/>
      <c r="L242" s="218" t="n"/>
      <c r="M242" s="218" t="n"/>
      <c r="N242" s="218" t="n"/>
      <c r="O242" s="218" t="n"/>
      <c r="P242" s="218" t="n"/>
      <c r="Q242" s="218" t="n"/>
      <c r="R242" s="218" t="n"/>
      <c r="S242" s="218" t="n"/>
      <c r="T242" s="218" t="n"/>
      <c r="U242" s="218" t="n"/>
      <c r="V242" s="218" t="n"/>
      <c r="W242" s="218" t="n"/>
      <c r="X242" s="218" t="n"/>
      <c r="Y242" s="218" t="n"/>
      <c r="Z242" s="218" t="n"/>
      <c r="AA242" s="218" t="n"/>
      <c r="AB242" s="218" t="n"/>
      <c r="AC242" s="218" t="n"/>
      <c r="AD242" s="218" t="n"/>
      <c r="AE242" s="4" t="n"/>
      <c r="AF242" s="218" t="n"/>
      <c r="AG242" s="218" t="n"/>
      <c r="AH242" s="218" t="n"/>
    </row>
    <row r="243" ht="15.75" customHeight="1" s="371">
      <c r="A243" s="218" t="n"/>
      <c r="B243" s="218" t="n"/>
      <c r="C243" s="218" t="n"/>
      <c r="D243" s="218" t="n"/>
      <c r="E243" s="218" t="n"/>
      <c r="F243" s="218" t="n"/>
      <c r="G243" s="218" t="n"/>
      <c r="H243" s="218" t="n"/>
      <c r="I243" s="218" t="n"/>
      <c r="J243" s="218" t="n"/>
      <c r="K243" s="218" t="n"/>
      <c r="L243" s="218" t="n"/>
      <c r="M243" s="218" t="n"/>
      <c r="N243" s="218" t="n"/>
      <c r="O243" s="218" t="n"/>
      <c r="P243" s="218" t="n"/>
      <c r="Q243" s="218" t="n"/>
      <c r="R243" s="218" t="n"/>
      <c r="S243" s="218" t="n"/>
      <c r="T243" s="218" t="n"/>
      <c r="U243" s="218" t="n"/>
      <c r="V243" s="218" t="n"/>
      <c r="W243" s="218" t="n"/>
      <c r="X243" s="218" t="n"/>
      <c r="Y243" s="218" t="n"/>
      <c r="Z243" s="218" t="n"/>
      <c r="AA243" s="218" t="n"/>
      <c r="AB243" s="218" t="n"/>
      <c r="AC243" s="218" t="n"/>
      <c r="AD243" s="218" t="n"/>
      <c r="AE243" s="4" t="n"/>
      <c r="AF243" s="218" t="n"/>
      <c r="AG243" s="218" t="n"/>
      <c r="AH243" s="218" t="n"/>
    </row>
    <row r="244" ht="15.75" customHeight="1" s="371">
      <c r="A244" s="218" t="n"/>
      <c r="B244" s="218" t="n"/>
      <c r="C244" s="218" t="n"/>
      <c r="D244" s="218" t="n"/>
      <c r="E244" s="218" t="n"/>
      <c r="F244" s="218" t="n"/>
      <c r="G244" s="218" t="n"/>
      <c r="H244" s="218" t="n"/>
      <c r="I244" s="218" t="n"/>
      <c r="J244" s="218" t="n"/>
      <c r="K244" s="218" t="n"/>
      <c r="L244" s="218" t="n"/>
      <c r="M244" s="218" t="n"/>
      <c r="N244" s="218" t="n"/>
      <c r="O244" s="218" t="n"/>
      <c r="P244" s="218" t="n"/>
      <c r="Q244" s="218" t="n"/>
      <c r="R244" s="218" t="n"/>
      <c r="S244" s="218" t="n"/>
      <c r="T244" s="218" t="n"/>
      <c r="U244" s="218" t="n"/>
      <c r="V244" s="218" t="n"/>
      <c r="W244" s="218" t="n"/>
      <c r="X244" s="218" t="n"/>
      <c r="Y244" s="218" t="n"/>
      <c r="Z244" s="218" t="n"/>
      <c r="AA244" s="218" t="n"/>
      <c r="AB244" s="218" t="n"/>
      <c r="AC244" s="218" t="n"/>
      <c r="AD244" s="218" t="n"/>
      <c r="AE244" s="4" t="n"/>
      <c r="AF244" s="218" t="n"/>
      <c r="AG244" s="218" t="n"/>
      <c r="AH244" s="218" t="n"/>
    </row>
    <row r="245" ht="15.75" customHeight="1" s="371">
      <c r="A245" s="218" t="n"/>
      <c r="B245" s="218" t="n"/>
      <c r="C245" s="218" t="n"/>
      <c r="D245" s="218" t="n"/>
      <c r="E245" s="218" t="n"/>
      <c r="F245" s="218" t="n"/>
      <c r="G245" s="218" t="n"/>
      <c r="H245" s="218" t="n"/>
      <c r="I245" s="218" t="n"/>
      <c r="J245" s="218" t="n"/>
      <c r="K245" s="218" t="n"/>
      <c r="L245" s="218" t="n"/>
      <c r="M245" s="218" t="n"/>
      <c r="N245" s="218" t="n"/>
      <c r="O245" s="218" t="n"/>
      <c r="P245" s="218" t="n"/>
      <c r="Q245" s="218" t="n"/>
      <c r="R245" s="218" t="n"/>
      <c r="S245" s="218" t="n"/>
      <c r="T245" s="218" t="n"/>
      <c r="U245" s="218" t="n"/>
      <c r="V245" s="218" t="n"/>
      <c r="W245" s="218" t="n"/>
      <c r="X245" s="218" t="n"/>
      <c r="Y245" s="218" t="n"/>
      <c r="Z245" s="218" t="n"/>
      <c r="AA245" s="218" t="n"/>
      <c r="AB245" s="218" t="n"/>
      <c r="AC245" s="218" t="n"/>
      <c r="AD245" s="218" t="n"/>
      <c r="AE245" s="4" t="n"/>
      <c r="AF245" s="218" t="n"/>
      <c r="AG245" s="218" t="n"/>
      <c r="AH245" s="218" t="n"/>
    </row>
    <row r="246" ht="15.75" customHeight="1" s="371">
      <c r="A246" s="218" t="n"/>
      <c r="B246" s="218" t="n"/>
      <c r="C246" s="218" t="n"/>
      <c r="D246" s="218" t="n"/>
      <c r="E246" s="218" t="n"/>
      <c r="F246" s="218" t="n"/>
      <c r="G246" s="218" t="n"/>
      <c r="H246" s="218" t="n"/>
      <c r="I246" s="218" t="n"/>
      <c r="J246" s="218" t="n"/>
      <c r="K246" s="218" t="n"/>
      <c r="L246" s="218" t="n"/>
      <c r="M246" s="218" t="n"/>
      <c r="N246" s="218" t="n"/>
      <c r="O246" s="218" t="n"/>
      <c r="P246" s="218" t="n"/>
      <c r="Q246" s="218" t="n"/>
      <c r="R246" s="218" t="n"/>
      <c r="S246" s="218" t="n"/>
      <c r="T246" s="218" t="n"/>
      <c r="U246" s="218" t="n"/>
      <c r="V246" s="218" t="n"/>
      <c r="W246" s="218" t="n"/>
      <c r="X246" s="218" t="n"/>
      <c r="Y246" s="218" t="n"/>
      <c r="Z246" s="218" t="n"/>
      <c r="AA246" s="218" t="n"/>
      <c r="AB246" s="218" t="n"/>
      <c r="AC246" s="218" t="n"/>
      <c r="AD246" s="218" t="n"/>
      <c r="AE246" s="4" t="n"/>
      <c r="AF246" s="218" t="n"/>
      <c r="AG246" s="218" t="n"/>
      <c r="AH246" s="218" t="n"/>
    </row>
    <row r="247" ht="15.75" customHeight="1" s="371">
      <c r="A247" s="218" t="n"/>
      <c r="B247" s="218" t="n"/>
      <c r="C247" s="218" t="n"/>
      <c r="D247" s="218" t="n"/>
      <c r="E247" s="218" t="n"/>
      <c r="F247" s="218" t="n"/>
      <c r="G247" s="218" t="n"/>
      <c r="H247" s="218" t="n"/>
      <c r="I247" s="218" t="n"/>
      <c r="J247" s="218" t="n"/>
      <c r="K247" s="218" t="n"/>
      <c r="L247" s="218" t="n"/>
      <c r="M247" s="218" t="n"/>
      <c r="N247" s="218" t="n"/>
      <c r="O247" s="218" t="n"/>
      <c r="P247" s="218" t="n"/>
      <c r="Q247" s="218" t="n"/>
      <c r="R247" s="218" t="n"/>
      <c r="S247" s="218" t="n"/>
      <c r="T247" s="218" t="n"/>
      <c r="U247" s="218" t="n"/>
      <c r="V247" s="218" t="n"/>
      <c r="W247" s="218" t="n"/>
      <c r="X247" s="218" t="n"/>
      <c r="Y247" s="218" t="n"/>
      <c r="Z247" s="218" t="n"/>
      <c r="AA247" s="218" t="n"/>
      <c r="AB247" s="218" t="n"/>
      <c r="AC247" s="218" t="n"/>
      <c r="AD247" s="218" t="n"/>
      <c r="AE247" s="4" t="n"/>
      <c r="AF247" s="218" t="n"/>
      <c r="AG247" s="218" t="n"/>
      <c r="AH247" s="218" t="n"/>
    </row>
    <row r="248" ht="15.75" customHeight="1" s="371">
      <c r="A248" s="218" t="n"/>
      <c r="B248" s="218" t="n"/>
      <c r="C248" s="218" t="n"/>
      <c r="D248" s="218" t="n"/>
      <c r="E248" s="218" t="n"/>
      <c r="F248" s="218" t="n"/>
      <c r="G248" s="218" t="n"/>
      <c r="H248" s="218" t="n"/>
      <c r="I248" s="218" t="n"/>
      <c r="J248" s="218" t="n"/>
      <c r="K248" s="218" t="n"/>
      <c r="L248" s="218" t="n"/>
      <c r="M248" s="218" t="n"/>
      <c r="N248" s="218" t="n"/>
      <c r="O248" s="218" t="n"/>
      <c r="P248" s="218" t="n"/>
      <c r="Q248" s="218" t="n"/>
      <c r="R248" s="218" t="n"/>
      <c r="S248" s="218" t="n"/>
      <c r="T248" s="218" t="n"/>
      <c r="U248" s="218" t="n"/>
      <c r="V248" s="218" t="n"/>
      <c r="W248" s="218" t="n"/>
      <c r="X248" s="218" t="n"/>
      <c r="Y248" s="218" t="n"/>
      <c r="Z248" s="218" t="n"/>
      <c r="AA248" s="218" t="n"/>
      <c r="AB248" s="218" t="n"/>
      <c r="AC248" s="218" t="n"/>
      <c r="AD248" s="218" t="n"/>
      <c r="AE248" s="4" t="n"/>
      <c r="AF248" s="218" t="n"/>
      <c r="AG248" s="218" t="n"/>
      <c r="AH248" s="218" t="n"/>
    </row>
    <row r="249" ht="15.75" customHeight="1" s="371">
      <c r="A249" s="218" t="n"/>
      <c r="B249" s="218" t="n"/>
      <c r="C249" s="218" t="n"/>
      <c r="D249" s="218" t="n"/>
      <c r="E249" s="218" t="n"/>
      <c r="F249" s="218" t="n"/>
      <c r="G249" s="218" t="n"/>
      <c r="H249" s="218" t="n"/>
      <c r="I249" s="218" t="n"/>
      <c r="J249" s="218" t="n"/>
      <c r="K249" s="218" t="n"/>
      <c r="L249" s="218" t="n"/>
      <c r="M249" s="218" t="n"/>
      <c r="N249" s="218" t="n"/>
      <c r="O249" s="218" t="n"/>
      <c r="P249" s="218" t="n"/>
      <c r="Q249" s="218" t="n"/>
      <c r="R249" s="218" t="n"/>
      <c r="S249" s="218" t="n"/>
      <c r="T249" s="218" t="n"/>
      <c r="U249" s="218" t="n"/>
      <c r="V249" s="218" t="n"/>
      <c r="W249" s="218" t="n"/>
      <c r="X249" s="218" t="n"/>
      <c r="Y249" s="218" t="n"/>
      <c r="Z249" s="218" t="n"/>
      <c r="AA249" s="218" t="n"/>
      <c r="AB249" s="218" t="n"/>
      <c r="AC249" s="218" t="n"/>
      <c r="AD249" s="218" t="n"/>
      <c r="AE249" s="4" t="n"/>
      <c r="AF249" s="218" t="n"/>
      <c r="AG249" s="218" t="n"/>
      <c r="AH249" s="218" t="n"/>
    </row>
    <row r="250" ht="15.75" customHeight="1" s="371">
      <c r="A250" s="218" t="n"/>
      <c r="B250" s="218" t="n"/>
      <c r="C250" s="218" t="n"/>
      <c r="D250" s="218" t="n"/>
      <c r="E250" s="218" t="n"/>
      <c r="F250" s="218" t="n"/>
      <c r="G250" s="218" t="n"/>
      <c r="H250" s="218" t="n"/>
      <c r="I250" s="218" t="n"/>
      <c r="J250" s="218" t="n"/>
      <c r="K250" s="218" t="n"/>
      <c r="L250" s="218" t="n"/>
      <c r="M250" s="218" t="n"/>
      <c r="N250" s="218" t="n"/>
      <c r="O250" s="218" t="n"/>
      <c r="P250" s="218" t="n"/>
      <c r="Q250" s="218" t="n"/>
      <c r="R250" s="218" t="n"/>
      <c r="S250" s="218" t="n"/>
      <c r="T250" s="218" t="n"/>
      <c r="U250" s="218" t="n"/>
      <c r="V250" s="218" t="n"/>
      <c r="W250" s="218" t="n"/>
      <c r="X250" s="218" t="n"/>
      <c r="Y250" s="218" t="n"/>
      <c r="Z250" s="218" t="n"/>
      <c r="AA250" s="218" t="n"/>
      <c r="AB250" s="218" t="n"/>
      <c r="AC250" s="218" t="n"/>
      <c r="AD250" s="218" t="n"/>
      <c r="AE250" s="4" t="n"/>
      <c r="AF250" s="218" t="n"/>
      <c r="AG250" s="218" t="n"/>
      <c r="AH250" s="218" t="n"/>
    </row>
    <row r="251" ht="15.75" customHeight="1" s="371">
      <c r="A251" s="218" t="n"/>
      <c r="B251" s="218" t="n"/>
      <c r="C251" s="218" t="n"/>
      <c r="D251" s="218" t="n"/>
      <c r="E251" s="218" t="n"/>
      <c r="F251" s="218" t="n"/>
      <c r="G251" s="218" t="n"/>
      <c r="H251" s="218" t="n"/>
      <c r="I251" s="218" t="n"/>
      <c r="J251" s="218" t="n"/>
      <c r="K251" s="218" t="n"/>
      <c r="L251" s="218" t="n"/>
      <c r="M251" s="218" t="n"/>
      <c r="N251" s="218" t="n"/>
      <c r="O251" s="218" t="n"/>
      <c r="P251" s="218" t="n"/>
      <c r="Q251" s="218" t="n"/>
      <c r="R251" s="218" t="n"/>
      <c r="S251" s="218" t="n"/>
      <c r="T251" s="218" t="n"/>
      <c r="U251" s="218" t="n"/>
      <c r="V251" s="218" t="n"/>
      <c r="W251" s="218" t="n"/>
      <c r="X251" s="218" t="n"/>
      <c r="Y251" s="218" t="n"/>
      <c r="Z251" s="218" t="n"/>
      <c r="AA251" s="218" t="n"/>
      <c r="AB251" s="218" t="n"/>
      <c r="AC251" s="218" t="n"/>
      <c r="AD251" s="218" t="n"/>
      <c r="AE251" s="4" t="n"/>
      <c r="AF251" s="218" t="n"/>
      <c r="AG251" s="218" t="n"/>
      <c r="AH251" s="218" t="n"/>
    </row>
    <row r="252" ht="15.75" customHeight="1" s="371">
      <c r="A252" s="218" t="n"/>
      <c r="B252" s="218" t="n"/>
      <c r="C252" s="218" t="n"/>
      <c r="D252" s="218" t="n"/>
      <c r="E252" s="218" t="n"/>
      <c r="F252" s="218" t="n"/>
      <c r="G252" s="218" t="n"/>
      <c r="H252" s="218" t="n"/>
      <c r="I252" s="218" t="n"/>
      <c r="J252" s="218" t="n"/>
      <c r="K252" s="218" t="n"/>
      <c r="L252" s="218" t="n"/>
      <c r="M252" s="218" t="n"/>
      <c r="N252" s="218" t="n"/>
      <c r="O252" s="218" t="n"/>
      <c r="P252" s="218" t="n"/>
      <c r="Q252" s="218" t="n"/>
      <c r="R252" s="218" t="n"/>
      <c r="S252" s="218" t="n"/>
      <c r="T252" s="218" t="n"/>
      <c r="U252" s="218" t="n"/>
      <c r="V252" s="218" t="n"/>
      <c r="W252" s="218" t="n"/>
      <c r="X252" s="218" t="n"/>
      <c r="Y252" s="218" t="n"/>
      <c r="Z252" s="218" t="n"/>
      <c r="AA252" s="218" t="n"/>
      <c r="AB252" s="218" t="n"/>
      <c r="AC252" s="218" t="n"/>
      <c r="AD252" s="218" t="n"/>
      <c r="AE252" s="4" t="n"/>
      <c r="AF252" s="218" t="n"/>
      <c r="AG252" s="218" t="n"/>
      <c r="AH252" s="218" t="n"/>
    </row>
    <row r="253" ht="15.75" customHeight="1" s="371">
      <c r="A253" s="218" t="n"/>
      <c r="B253" s="218" t="n"/>
      <c r="C253" s="218" t="n"/>
      <c r="D253" s="218" t="n"/>
      <c r="E253" s="218" t="n"/>
      <c r="F253" s="218" t="n"/>
      <c r="G253" s="218" t="n"/>
      <c r="H253" s="218" t="n"/>
      <c r="I253" s="218" t="n"/>
      <c r="J253" s="218" t="n"/>
      <c r="K253" s="218" t="n"/>
      <c r="L253" s="218" t="n"/>
      <c r="M253" s="218" t="n"/>
      <c r="N253" s="218" t="n"/>
      <c r="O253" s="218" t="n"/>
      <c r="P253" s="218" t="n"/>
      <c r="Q253" s="218" t="n"/>
      <c r="R253" s="218" t="n"/>
      <c r="S253" s="218" t="n"/>
      <c r="T253" s="218" t="n"/>
      <c r="U253" s="218" t="n"/>
      <c r="V253" s="218" t="n"/>
      <c r="W253" s="218" t="n"/>
      <c r="X253" s="218" t="n"/>
      <c r="Y253" s="218" t="n"/>
      <c r="Z253" s="218" t="n"/>
      <c r="AA253" s="218" t="n"/>
      <c r="AB253" s="218" t="n"/>
      <c r="AC253" s="218" t="n"/>
      <c r="AD253" s="218" t="n"/>
      <c r="AE253" s="4" t="n"/>
      <c r="AF253" s="218" t="n"/>
      <c r="AG253" s="218" t="n"/>
      <c r="AH253" s="218" t="n"/>
    </row>
    <row r="254" ht="15.75" customHeight="1" s="371">
      <c r="A254" s="218" t="n"/>
      <c r="B254" s="218" t="n"/>
      <c r="C254" s="218" t="n"/>
      <c r="D254" s="218" t="n"/>
      <c r="E254" s="218" t="n"/>
      <c r="F254" s="218" t="n"/>
      <c r="G254" s="218" t="n"/>
      <c r="H254" s="218" t="n"/>
      <c r="I254" s="218" t="n"/>
      <c r="J254" s="218" t="n"/>
      <c r="K254" s="218" t="n"/>
      <c r="L254" s="218" t="n"/>
      <c r="M254" s="218" t="n"/>
      <c r="N254" s="218" t="n"/>
      <c r="O254" s="218" t="n"/>
      <c r="P254" s="218" t="n"/>
      <c r="Q254" s="218" t="n"/>
      <c r="R254" s="218" t="n"/>
      <c r="S254" s="218" t="n"/>
      <c r="T254" s="218" t="n"/>
      <c r="U254" s="218" t="n"/>
      <c r="V254" s="218" t="n"/>
      <c r="W254" s="218" t="n"/>
      <c r="X254" s="218" t="n"/>
      <c r="Y254" s="218" t="n"/>
      <c r="Z254" s="218" t="n"/>
      <c r="AA254" s="218" t="n"/>
      <c r="AB254" s="218" t="n"/>
      <c r="AC254" s="218" t="n"/>
      <c r="AD254" s="218" t="n"/>
      <c r="AE254" s="4" t="n"/>
      <c r="AF254" s="218" t="n"/>
      <c r="AG254" s="218" t="n"/>
      <c r="AH254" s="218" t="n"/>
    </row>
    <row r="255" ht="15.75" customHeight="1" s="371">
      <c r="A255" s="218" t="n"/>
      <c r="B255" s="218" t="n"/>
      <c r="C255" s="218" t="n"/>
      <c r="D255" s="218" t="n"/>
      <c r="E255" s="218" t="n"/>
      <c r="F255" s="218" t="n"/>
      <c r="G255" s="218" t="n"/>
      <c r="H255" s="218" t="n"/>
      <c r="I255" s="218" t="n"/>
      <c r="J255" s="218" t="n"/>
      <c r="K255" s="218" t="n"/>
      <c r="L255" s="218" t="n"/>
      <c r="M255" s="218" t="n"/>
      <c r="N255" s="218" t="n"/>
      <c r="O255" s="218" t="n"/>
      <c r="P255" s="218" t="n"/>
      <c r="Q255" s="218" t="n"/>
      <c r="R255" s="218" t="n"/>
      <c r="S255" s="218" t="n"/>
      <c r="T255" s="218" t="n"/>
      <c r="U255" s="218" t="n"/>
      <c r="V255" s="218" t="n"/>
      <c r="W255" s="218" t="n"/>
      <c r="X255" s="218" t="n"/>
      <c r="Y255" s="218" t="n"/>
      <c r="Z255" s="218" t="n"/>
      <c r="AA255" s="218" t="n"/>
      <c r="AB255" s="218" t="n"/>
      <c r="AC255" s="218" t="n"/>
      <c r="AD255" s="218" t="n"/>
      <c r="AE255" s="4" t="n"/>
      <c r="AF255" s="218" t="n"/>
      <c r="AG255" s="218" t="n"/>
      <c r="AH255" s="218" t="n"/>
    </row>
    <row r="256" ht="15.75" customHeight="1" s="371">
      <c r="A256" s="218" t="n"/>
      <c r="B256" s="218" t="n"/>
      <c r="C256" s="218" t="n"/>
      <c r="D256" s="218" t="n"/>
      <c r="E256" s="218" t="n"/>
      <c r="F256" s="218" t="n"/>
      <c r="G256" s="218" t="n"/>
      <c r="H256" s="218" t="n"/>
      <c r="I256" s="218" t="n"/>
      <c r="J256" s="218" t="n"/>
      <c r="K256" s="218" t="n"/>
      <c r="L256" s="218" t="n"/>
      <c r="M256" s="218" t="n"/>
      <c r="N256" s="218" t="n"/>
      <c r="O256" s="218" t="n"/>
      <c r="P256" s="218" t="n"/>
      <c r="Q256" s="218" t="n"/>
      <c r="R256" s="218" t="n"/>
      <c r="S256" s="218" t="n"/>
      <c r="T256" s="218" t="n"/>
      <c r="U256" s="218" t="n"/>
      <c r="V256" s="218" t="n"/>
      <c r="W256" s="218" t="n"/>
      <c r="X256" s="218" t="n"/>
      <c r="Y256" s="218" t="n"/>
      <c r="Z256" s="218" t="n"/>
      <c r="AA256" s="218" t="n"/>
      <c r="AB256" s="218" t="n"/>
      <c r="AC256" s="218" t="n"/>
      <c r="AD256" s="218" t="n"/>
      <c r="AE256" s="4" t="n"/>
      <c r="AF256" s="218" t="n"/>
      <c r="AG256" s="218" t="n"/>
      <c r="AH256" s="218" t="n"/>
    </row>
    <row r="257" ht="15.75" customHeight="1" s="371">
      <c r="A257" s="218" t="n"/>
      <c r="B257" s="218" t="n"/>
      <c r="C257" s="218" t="n"/>
      <c r="D257" s="218" t="n"/>
      <c r="E257" s="218" t="n"/>
      <c r="F257" s="218" t="n"/>
      <c r="G257" s="218" t="n"/>
      <c r="H257" s="218" t="n"/>
      <c r="I257" s="218" t="n"/>
      <c r="J257" s="218" t="n"/>
      <c r="K257" s="218" t="n"/>
      <c r="L257" s="218" t="n"/>
      <c r="M257" s="218" t="n"/>
      <c r="N257" s="218" t="n"/>
      <c r="O257" s="218" t="n"/>
      <c r="P257" s="218" t="n"/>
      <c r="Q257" s="218" t="n"/>
      <c r="R257" s="218" t="n"/>
      <c r="S257" s="218" t="n"/>
      <c r="T257" s="218" t="n"/>
      <c r="U257" s="218" t="n"/>
      <c r="V257" s="218" t="n"/>
      <c r="W257" s="218" t="n"/>
      <c r="X257" s="218" t="n"/>
      <c r="Y257" s="218" t="n"/>
      <c r="Z257" s="218" t="n"/>
      <c r="AA257" s="218" t="n"/>
      <c r="AB257" s="218" t="n"/>
      <c r="AC257" s="218" t="n"/>
      <c r="AD257" s="218" t="n"/>
      <c r="AE257" s="4" t="n"/>
      <c r="AF257" s="218" t="n"/>
      <c r="AG257" s="218" t="n"/>
      <c r="AH257" s="218" t="n"/>
    </row>
    <row r="258" ht="15.75" customHeight="1" s="371">
      <c r="A258" s="218" t="n"/>
      <c r="B258" s="218" t="n"/>
      <c r="C258" s="218" t="n"/>
      <c r="D258" s="218" t="n"/>
      <c r="E258" s="218" t="n"/>
      <c r="F258" s="218" t="n"/>
      <c r="G258" s="218" t="n"/>
      <c r="H258" s="218" t="n"/>
      <c r="I258" s="218" t="n"/>
      <c r="J258" s="218" t="n"/>
      <c r="K258" s="218" t="n"/>
      <c r="L258" s="218" t="n"/>
      <c r="M258" s="218" t="n"/>
      <c r="N258" s="218" t="n"/>
      <c r="O258" s="218" t="n"/>
      <c r="P258" s="218" t="n"/>
      <c r="Q258" s="218" t="n"/>
      <c r="R258" s="218" t="n"/>
      <c r="S258" s="218" t="n"/>
      <c r="T258" s="218" t="n"/>
      <c r="U258" s="218" t="n"/>
      <c r="V258" s="218" t="n"/>
      <c r="W258" s="218" t="n"/>
      <c r="X258" s="218" t="n"/>
      <c r="Y258" s="218" t="n"/>
      <c r="Z258" s="218" t="n"/>
      <c r="AA258" s="218" t="n"/>
      <c r="AB258" s="218" t="n"/>
      <c r="AC258" s="218" t="n"/>
      <c r="AD258" s="218" t="n"/>
      <c r="AE258" s="4" t="n"/>
      <c r="AF258" s="218" t="n"/>
      <c r="AG258" s="218" t="n"/>
      <c r="AH258" s="218" t="n"/>
    </row>
    <row r="259" ht="15.75" customHeight="1" s="371">
      <c r="A259" s="218" t="n"/>
      <c r="B259" s="218" t="n"/>
      <c r="C259" s="218" t="n"/>
      <c r="D259" s="218" t="n"/>
      <c r="E259" s="218" t="n"/>
      <c r="F259" s="218" t="n"/>
      <c r="G259" s="218" t="n"/>
      <c r="H259" s="218" t="n"/>
      <c r="I259" s="218" t="n"/>
      <c r="J259" s="218" t="n"/>
      <c r="K259" s="218" t="n"/>
      <c r="L259" s="218" t="n"/>
      <c r="M259" s="218" t="n"/>
      <c r="N259" s="218" t="n"/>
      <c r="O259" s="218" t="n"/>
      <c r="P259" s="218" t="n"/>
      <c r="Q259" s="218" t="n"/>
      <c r="R259" s="218" t="n"/>
      <c r="S259" s="218" t="n"/>
      <c r="T259" s="218" t="n"/>
      <c r="U259" s="218" t="n"/>
      <c r="V259" s="218" t="n"/>
      <c r="W259" s="218" t="n"/>
      <c r="X259" s="218" t="n"/>
      <c r="Y259" s="218" t="n"/>
      <c r="Z259" s="218" t="n"/>
      <c r="AA259" s="218" t="n"/>
      <c r="AB259" s="218" t="n"/>
      <c r="AC259" s="218" t="n"/>
      <c r="AD259" s="218" t="n"/>
      <c r="AE259" s="4" t="n"/>
      <c r="AF259" s="218" t="n"/>
      <c r="AG259" s="218" t="n"/>
      <c r="AH259" s="218" t="n"/>
    </row>
    <row r="260" ht="15.75" customHeight="1" s="371">
      <c r="A260" s="218" t="n"/>
      <c r="B260" s="218" t="n"/>
      <c r="C260" s="218" t="n"/>
      <c r="D260" s="218" t="n"/>
      <c r="E260" s="218" t="n"/>
      <c r="F260" s="218" t="n"/>
      <c r="G260" s="218" t="n"/>
      <c r="H260" s="218" t="n"/>
      <c r="I260" s="218" t="n"/>
      <c r="J260" s="218" t="n"/>
      <c r="K260" s="218" t="n"/>
      <c r="L260" s="218" t="n"/>
      <c r="M260" s="218" t="n"/>
      <c r="N260" s="218" t="n"/>
      <c r="O260" s="218" t="n"/>
      <c r="P260" s="218" t="n"/>
      <c r="Q260" s="218" t="n"/>
      <c r="R260" s="218" t="n"/>
      <c r="S260" s="218" t="n"/>
      <c r="T260" s="218" t="n"/>
      <c r="U260" s="218" t="n"/>
      <c r="V260" s="218" t="n"/>
      <c r="W260" s="218" t="n"/>
      <c r="X260" s="218" t="n"/>
      <c r="Y260" s="218" t="n"/>
      <c r="Z260" s="218" t="n"/>
      <c r="AA260" s="218" t="n"/>
      <c r="AB260" s="218" t="n"/>
      <c r="AC260" s="218" t="n"/>
      <c r="AD260" s="218" t="n"/>
      <c r="AE260" s="4" t="n"/>
      <c r="AF260" s="218" t="n"/>
      <c r="AG260" s="218" t="n"/>
      <c r="AH260" s="218" t="n"/>
    </row>
    <row r="261" ht="15.75" customHeight="1" s="371">
      <c r="A261" s="218" t="n"/>
      <c r="B261" s="218" t="n"/>
      <c r="C261" s="218" t="n"/>
      <c r="D261" s="218" t="n"/>
      <c r="E261" s="218" t="n"/>
      <c r="F261" s="218" t="n"/>
      <c r="G261" s="218" t="n"/>
      <c r="H261" s="218" t="n"/>
      <c r="I261" s="218" t="n"/>
      <c r="J261" s="218" t="n"/>
      <c r="K261" s="218" t="n"/>
      <c r="L261" s="218" t="n"/>
      <c r="M261" s="218" t="n"/>
      <c r="N261" s="218" t="n"/>
      <c r="O261" s="218" t="n"/>
      <c r="P261" s="218" t="n"/>
      <c r="Q261" s="218" t="n"/>
      <c r="R261" s="218" t="n"/>
      <c r="S261" s="218" t="n"/>
      <c r="T261" s="218" t="n"/>
      <c r="U261" s="218" t="n"/>
      <c r="V261" s="218" t="n"/>
      <c r="W261" s="218" t="n"/>
      <c r="X261" s="218" t="n"/>
      <c r="Y261" s="218" t="n"/>
      <c r="Z261" s="218" t="n"/>
      <c r="AA261" s="218" t="n"/>
      <c r="AB261" s="218" t="n"/>
      <c r="AC261" s="218" t="n"/>
      <c r="AD261" s="218" t="n"/>
      <c r="AE261" s="4" t="n"/>
      <c r="AF261" s="218" t="n"/>
      <c r="AG261" s="218" t="n"/>
      <c r="AH261" s="218" t="n"/>
    </row>
    <row r="262" ht="15.75" customHeight="1" s="371">
      <c r="A262" s="218" t="n"/>
      <c r="B262" s="218" t="n"/>
      <c r="C262" s="218" t="n"/>
      <c r="D262" s="218" t="n"/>
      <c r="E262" s="218" t="n"/>
      <c r="F262" s="218" t="n"/>
      <c r="G262" s="218" t="n"/>
      <c r="H262" s="218" t="n"/>
      <c r="I262" s="218" t="n"/>
      <c r="J262" s="218" t="n"/>
      <c r="K262" s="218" t="n"/>
      <c r="L262" s="218" t="n"/>
      <c r="M262" s="218" t="n"/>
      <c r="N262" s="218" t="n"/>
      <c r="O262" s="218" t="n"/>
      <c r="P262" s="218" t="n"/>
      <c r="Q262" s="218" t="n"/>
      <c r="R262" s="218" t="n"/>
      <c r="S262" s="218" t="n"/>
      <c r="T262" s="218" t="n"/>
      <c r="U262" s="218" t="n"/>
      <c r="V262" s="218" t="n"/>
      <c r="W262" s="218" t="n"/>
      <c r="X262" s="218" t="n"/>
      <c r="Y262" s="218" t="n"/>
      <c r="Z262" s="218" t="n"/>
      <c r="AA262" s="218" t="n"/>
      <c r="AB262" s="218" t="n"/>
      <c r="AC262" s="218" t="n"/>
      <c r="AD262" s="218" t="n"/>
      <c r="AE262" s="4" t="n"/>
      <c r="AF262" s="218" t="n"/>
      <c r="AG262" s="218" t="n"/>
      <c r="AH262" s="218" t="n"/>
    </row>
    <row r="263" ht="15.75" customHeight="1" s="371">
      <c r="A263" s="218" t="n"/>
      <c r="B263" s="218" t="n"/>
      <c r="C263" s="218" t="n"/>
      <c r="D263" s="218" t="n"/>
      <c r="E263" s="218" t="n"/>
      <c r="F263" s="218" t="n"/>
      <c r="G263" s="218" t="n"/>
      <c r="H263" s="218" t="n"/>
      <c r="I263" s="218" t="n"/>
      <c r="J263" s="218" t="n"/>
      <c r="K263" s="218" t="n"/>
      <c r="L263" s="218" t="n"/>
      <c r="M263" s="218" t="n"/>
      <c r="N263" s="218" t="n"/>
      <c r="O263" s="218" t="n"/>
      <c r="P263" s="218" t="n"/>
      <c r="Q263" s="218" t="n"/>
      <c r="R263" s="218" t="n"/>
      <c r="S263" s="218" t="n"/>
      <c r="T263" s="218" t="n"/>
      <c r="U263" s="218" t="n"/>
      <c r="V263" s="218" t="n"/>
      <c r="W263" s="218" t="n"/>
      <c r="X263" s="218" t="n"/>
      <c r="Y263" s="218" t="n"/>
      <c r="Z263" s="218" t="n"/>
      <c r="AA263" s="218" t="n"/>
      <c r="AB263" s="218" t="n"/>
      <c r="AC263" s="218" t="n"/>
      <c r="AD263" s="218" t="n"/>
      <c r="AE263" s="4" t="n"/>
      <c r="AF263" s="218" t="n"/>
      <c r="AG263" s="218" t="n"/>
      <c r="AH263" s="218" t="n"/>
    </row>
    <row r="264" ht="15.75" customHeight="1" s="371">
      <c r="A264" s="218" t="n"/>
      <c r="B264" s="218" t="n"/>
      <c r="C264" s="218" t="n"/>
      <c r="D264" s="218" t="n"/>
      <c r="E264" s="218" t="n"/>
      <c r="F264" s="218" t="n"/>
      <c r="G264" s="218" t="n"/>
      <c r="H264" s="218" t="n"/>
      <c r="I264" s="218" t="n"/>
      <c r="J264" s="218" t="n"/>
      <c r="K264" s="218" t="n"/>
      <c r="L264" s="218" t="n"/>
      <c r="M264" s="218" t="n"/>
      <c r="N264" s="218" t="n"/>
      <c r="O264" s="218" t="n"/>
      <c r="P264" s="218" t="n"/>
      <c r="Q264" s="218" t="n"/>
      <c r="R264" s="218" t="n"/>
      <c r="S264" s="218" t="n"/>
      <c r="T264" s="218" t="n"/>
      <c r="U264" s="218" t="n"/>
      <c r="V264" s="218" t="n"/>
      <c r="W264" s="218" t="n"/>
      <c r="X264" s="218" t="n"/>
      <c r="Y264" s="218" t="n"/>
      <c r="Z264" s="218" t="n"/>
      <c r="AA264" s="218" t="n"/>
      <c r="AB264" s="218" t="n"/>
      <c r="AC264" s="218" t="n"/>
      <c r="AD264" s="218" t="n"/>
      <c r="AE264" s="4" t="n"/>
      <c r="AF264" s="218" t="n"/>
      <c r="AG264" s="218" t="n"/>
      <c r="AH264" s="218" t="n"/>
    </row>
    <row r="265" ht="15.75" customHeight="1" s="371">
      <c r="A265" s="218" t="n"/>
      <c r="B265" s="218" t="n"/>
      <c r="C265" s="218" t="n"/>
      <c r="D265" s="218" t="n"/>
      <c r="E265" s="218" t="n"/>
      <c r="F265" s="218" t="n"/>
      <c r="G265" s="218" t="n"/>
      <c r="H265" s="218" t="n"/>
      <c r="I265" s="218" t="n"/>
      <c r="J265" s="218" t="n"/>
      <c r="K265" s="218" t="n"/>
      <c r="L265" s="218" t="n"/>
      <c r="M265" s="218" t="n"/>
      <c r="N265" s="218" t="n"/>
      <c r="O265" s="218" t="n"/>
      <c r="P265" s="218" t="n"/>
      <c r="Q265" s="218" t="n"/>
      <c r="R265" s="218" t="n"/>
      <c r="S265" s="218" t="n"/>
      <c r="T265" s="218" t="n"/>
      <c r="U265" s="218" t="n"/>
      <c r="V265" s="218" t="n"/>
      <c r="W265" s="218" t="n"/>
      <c r="X265" s="218" t="n"/>
      <c r="Y265" s="218" t="n"/>
      <c r="Z265" s="218" t="n"/>
      <c r="AA265" s="218" t="n"/>
      <c r="AB265" s="218" t="n"/>
      <c r="AC265" s="218" t="n"/>
      <c r="AD265" s="218" t="n"/>
      <c r="AE265" s="4" t="n"/>
      <c r="AF265" s="218" t="n"/>
      <c r="AG265" s="218" t="n"/>
      <c r="AH265" s="218" t="n"/>
    </row>
    <row r="266" ht="15.75" customHeight="1" s="371">
      <c r="A266" s="218" t="n"/>
      <c r="B266" s="218" t="n"/>
      <c r="C266" s="218" t="n"/>
      <c r="D266" s="218" t="n"/>
      <c r="E266" s="218" t="n"/>
      <c r="F266" s="218" t="n"/>
      <c r="G266" s="218" t="n"/>
      <c r="H266" s="218" t="n"/>
      <c r="I266" s="218" t="n"/>
      <c r="J266" s="218" t="n"/>
      <c r="K266" s="218" t="n"/>
      <c r="L266" s="218" t="n"/>
      <c r="M266" s="218" t="n"/>
      <c r="N266" s="218" t="n"/>
      <c r="O266" s="218" t="n"/>
      <c r="P266" s="218" t="n"/>
      <c r="Q266" s="218" t="n"/>
      <c r="R266" s="218" t="n"/>
      <c r="S266" s="218" t="n"/>
      <c r="T266" s="218" t="n"/>
      <c r="U266" s="218" t="n"/>
      <c r="V266" s="218" t="n"/>
      <c r="W266" s="218" t="n"/>
      <c r="X266" s="218" t="n"/>
      <c r="Y266" s="218" t="n"/>
      <c r="Z266" s="218" t="n"/>
      <c r="AA266" s="218" t="n"/>
      <c r="AB266" s="218" t="n"/>
      <c r="AC266" s="218" t="n"/>
      <c r="AD266" s="218" t="n"/>
      <c r="AE266" s="4" t="n"/>
      <c r="AF266" s="218" t="n"/>
      <c r="AG266" s="218" t="n"/>
      <c r="AH266" s="218" t="n"/>
    </row>
    <row r="267" ht="15.75" customHeight="1" s="371">
      <c r="A267" s="218" t="n"/>
      <c r="B267" s="218" t="n"/>
      <c r="C267" s="218" t="n"/>
      <c r="D267" s="218" t="n"/>
      <c r="E267" s="218" t="n"/>
      <c r="F267" s="218" t="n"/>
      <c r="G267" s="218" t="n"/>
      <c r="H267" s="218" t="n"/>
      <c r="I267" s="218" t="n"/>
      <c r="J267" s="218" t="n"/>
      <c r="K267" s="218" t="n"/>
      <c r="L267" s="218" t="n"/>
      <c r="M267" s="218" t="n"/>
      <c r="N267" s="218" t="n"/>
      <c r="O267" s="218" t="n"/>
      <c r="P267" s="218" t="n"/>
      <c r="Q267" s="218" t="n"/>
      <c r="R267" s="218" t="n"/>
      <c r="S267" s="218" t="n"/>
      <c r="T267" s="218" t="n"/>
      <c r="U267" s="218" t="n"/>
      <c r="V267" s="218" t="n"/>
      <c r="W267" s="218" t="n"/>
      <c r="X267" s="218" t="n"/>
      <c r="Y267" s="218" t="n"/>
      <c r="Z267" s="218" t="n"/>
      <c r="AA267" s="218" t="n"/>
      <c r="AB267" s="218" t="n"/>
      <c r="AC267" s="218" t="n"/>
      <c r="AD267" s="218" t="n"/>
      <c r="AE267" s="4" t="n"/>
      <c r="AF267" s="218" t="n"/>
      <c r="AG267" s="218" t="n"/>
      <c r="AH267" s="218" t="n"/>
    </row>
    <row r="268" ht="15.75" customHeight="1" s="371">
      <c r="A268" s="218" t="n"/>
      <c r="B268" s="218" t="n"/>
      <c r="C268" s="218" t="n"/>
      <c r="D268" s="218" t="n"/>
      <c r="E268" s="218" t="n"/>
      <c r="F268" s="218" t="n"/>
      <c r="G268" s="218" t="n"/>
      <c r="H268" s="218" t="n"/>
      <c r="I268" s="218" t="n"/>
      <c r="J268" s="218" t="n"/>
      <c r="K268" s="218" t="n"/>
      <c r="L268" s="218" t="n"/>
      <c r="M268" s="218" t="n"/>
      <c r="N268" s="218" t="n"/>
      <c r="O268" s="218" t="n"/>
      <c r="P268" s="218" t="n"/>
      <c r="Q268" s="218" t="n"/>
      <c r="R268" s="218" t="n"/>
      <c r="S268" s="218" t="n"/>
      <c r="T268" s="218" t="n"/>
      <c r="U268" s="218" t="n"/>
      <c r="V268" s="218" t="n"/>
      <c r="W268" s="218" t="n"/>
      <c r="X268" s="218" t="n"/>
      <c r="Y268" s="218" t="n"/>
      <c r="Z268" s="218" t="n"/>
      <c r="AA268" s="218" t="n"/>
      <c r="AB268" s="218" t="n"/>
      <c r="AC268" s="218" t="n"/>
      <c r="AD268" s="218" t="n"/>
      <c r="AE268" s="4" t="n"/>
      <c r="AF268" s="218" t="n"/>
      <c r="AG268" s="218" t="n"/>
      <c r="AH268" s="218" t="n"/>
    </row>
    <row r="269" ht="15.75" customHeight="1" s="371">
      <c r="A269" s="218" t="n"/>
      <c r="B269" s="218" t="n"/>
      <c r="C269" s="218" t="n"/>
      <c r="D269" s="218" t="n"/>
      <c r="E269" s="218" t="n"/>
      <c r="F269" s="218" t="n"/>
      <c r="G269" s="218" t="n"/>
      <c r="H269" s="218" t="n"/>
      <c r="I269" s="218" t="n"/>
      <c r="J269" s="218" t="n"/>
      <c r="K269" s="218" t="n"/>
      <c r="L269" s="218" t="n"/>
      <c r="M269" s="218" t="n"/>
      <c r="N269" s="218" t="n"/>
      <c r="O269" s="218" t="n"/>
      <c r="P269" s="218" t="n"/>
      <c r="Q269" s="218" t="n"/>
      <c r="R269" s="218" t="n"/>
      <c r="S269" s="218" t="n"/>
      <c r="T269" s="218" t="n"/>
      <c r="U269" s="218" t="n"/>
      <c r="V269" s="218" t="n"/>
      <c r="W269" s="218" t="n"/>
      <c r="X269" s="218" t="n"/>
      <c r="Y269" s="218" t="n"/>
      <c r="Z269" s="218" t="n"/>
      <c r="AA269" s="218" t="n"/>
      <c r="AB269" s="218" t="n"/>
      <c r="AC269" s="218" t="n"/>
      <c r="AD269" s="218" t="n"/>
      <c r="AE269" s="4" t="n"/>
      <c r="AF269" s="218" t="n"/>
      <c r="AG269" s="218" t="n"/>
      <c r="AH269" s="218" t="n"/>
    </row>
    <row r="270" ht="15.75" customHeight="1" s="371">
      <c r="A270" s="218" t="n"/>
      <c r="B270" s="218" t="n"/>
      <c r="C270" s="218" t="n"/>
      <c r="D270" s="218" t="n"/>
      <c r="E270" s="218" t="n"/>
      <c r="F270" s="218" t="n"/>
      <c r="G270" s="218" t="n"/>
      <c r="H270" s="218" t="n"/>
      <c r="I270" s="218" t="n"/>
      <c r="J270" s="218" t="n"/>
      <c r="K270" s="218" t="n"/>
      <c r="L270" s="218" t="n"/>
      <c r="M270" s="218" t="n"/>
      <c r="N270" s="218" t="n"/>
      <c r="O270" s="218" t="n"/>
      <c r="P270" s="218" t="n"/>
      <c r="Q270" s="218" t="n"/>
      <c r="R270" s="218" t="n"/>
      <c r="S270" s="218" t="n"/>
      <c r="T270" s="218" t="n"/>
      <c r="U270" s="218" t="n"/>
      <c r="V270" s="218" t="n"/>
      <c r="W270" s="218" t="n"/>
      <c r="X270" s="218" t="n"/>
      <c r="Y270" s="218" t="n"/>
      <c r="Z270" s="218" t="n"/>
      <c r="AA270" s="218" t="n"/>
      <c r="AB270" s="218" t="n"/>
      <c r="AC270" s="218" t="n"/>
      <c r="AD270" s="218" t="n"/>
      <c r="AE270" s="4" t="n"/>
      <c r="AF270" s="218" t="n"/>
      <c r="AG270" s="218" t="n"/>
      <c r="AH270" s="218" t="n"/>
    </row>
    <row r="271" ht="15.75" customHeight="1" s="371">
      <c r="A271" s="218" t="n"/>
      <c r="B271" s="218" t="n"/>
      <c r="C271" s="218" t="n"/>
      <c r="D271" s="218" t="n"/>
      <c r="E271" s="218" t="n"/>
      <c r="F271" s="218" t="n"/>
      <c r="G271" s="218" t="n"/>
      <c r="H271" s="218" t="n"/>
      <c r="I271" s="218" t="n"/>
      <c r="J271" s="218" t="n"/>
      <c r="K271" s="218" t="n"/>
      <c r="L271" s="218" t="n"/>
      <c r="M271" s="218" t="n"/>
      <c r="N271" s="218" t="n"/>
      <c r="O271" s="218" t="n"/>
      <c r="P271" s="218" t="n"/>
      <c r="Q271" s="218" t="n"/>
      <c r="R271" s="218" t="n"/>
      <c r="S271" s="218" t="n"/>
      <c r="T271" s="218" t="n"/>
      <c r="U271" s="218" t="n"/>
      <c r="V271" s="218" t="n"/>
      <c r="W271" s="218" t="n"/>
      <c r="X271" s="218" t="n"/>
      <c r="Y271" s="218" t="n"/>
      <c r="Z271" s="218" t="n"/>
      <c r="AA271" s="218" t="n"/>
      <c r="AB271" s="218" t="n"/>
      <c r="AC271" s="218" t="n"/>
      <c r="AD271" s="218" t="n"/>
      <c r="AE271" s="4" t="n"/>
      <c r="AF271" s="218" t="n"/>
      <c r="AG271" s="218" t="n"/>
      <c r="AH271" s="218" t="n"/>
    </row>
    <row r="272" ht="15.75" customHeight="1" s="371">
      <c r="A272" s="218" t="n"/>
      <c r="B272" s="218" t="n"/>
      <c r="C272" s="218" t="n"/>
      <c r="D272" s="218" t="n"/>
      <c r="E272" s="218" t="n"/>
      <c r="F272" s="218" t="n"/>
      <c r="G272" s="218" t="n"/>
      <c r="H272" s="218" t="n"/>
      <c r="I272" s="218" t="n"/>
      <c r="J272" s="218" t="n"/>
      <c r="K272" s="218" t="n"/>
      <c r="L272" s="218" t="n"/>
      <c r="M272" s="218" t="n"/>
      <c r="N272" s="218" t="n"/>
      <c r="O272" s="218" t="n"/>
      <c r="P272" s="218" t="n"/>
      <c r="Q272" s="218" t="n"/>
      <c r="R272" s="218" t="n"/>
      <c r="S272" s="218" t="n"/>
      <c r="T272" s="218" t="n"/>
      <c r="U272" s="218" t="n"/>
      <c r="V272" s="218" t="n"/>
      <c r="W272" s="218" t="n"/>
      <c r="X272" s="218" t="n"/>
      <c r="Y272" s="218" t="n"/>
      <c r="Z272" s="218" t="n"/>
      <c r="AA272" s="218" t="n"/>
      <c r="AB272" s="218" t="n"/>
      <c r="AC272" s="218" t="n"/>
      <c r="AD272" s="218" t="n"/>
      <c r="AE272" s="4" t="n"/>
      <c r="AF272" s="218" t="n"/>
      <c r="AG272" s="218" t="n"/>
      <c r="AH272" s="218" t="n"/>
    </row>
    <row r="273" ht="15.75" customHeight="1" s="371">
      <c r="A273" s="218" t="n"/>
      <c r="B273" s="218" t="n"/>
      <c r="C273" s="218" t="n"/>
      <c r="D273" s="218" t="n"/>
      <c r="E273" s="218" t="n"/>
      <c r="F273" s="218" t="n"/>
      <c r="G273" s="218" t="n"/>
      <c r="H273" s="218" t="n"/>
      <c r="I273" s="218" t="n"/>
      <c r="J273" s="218" t="n"/>
      <c r="K273" s="218" t="n"/>
      <c r="L273" s="218" t="n"/>
      <c r="M273" s="218" t="n"/>
      <c r="N273" s="218" t="n"/>
      <c r="O273" s="218" t="n"/>
      <c r="P273" s="218" t="n"/>
      <c r="Q273" s="218" t="n"/>
      <c r="R273" s="218" t="n"/>
      <c r="S273" s="218" t="n"/>
      <c r="T273" s="218" t="n"/>
      <c r="U273" s="218" t="n"/>
      <c r="V273" s="218" t="n"/>
      <c r="W273" s="218" t="n"/>
      <c r="X273" s="218" t="n"/>
      <c r="Y273" s="218" t="n"/>
      <c r="Z273" s="218" t="n"/>
      <c r="AA273" s="218" t="n"/>
      <c r="AB273" s="218" t="n"/>
      <c r="AC273" s="218" t="n"/>
      <c r="AD273" s="218" t="n"/>
      <c r="AE273" s="4" t="n"/>
      <c r="AF273" s="218" t="n"/>
      <c r="AG273" s="218" t="n"/>
      <c r="AH273" s="218" t="n"/>
    </row>
    <row r="274" ht="15.75" customHeight="1" s="371">
      <c r="A274" s="218" t="n"/>
      <c r="B274" s="218" t="n"/>
      <c r="C274" s="218" t="n"/>
      <c r="D274" s="218" t="n"/>
      <c r="E274" s="218" t="n"/>
      <c r="F274" s="218" t="n"/>
      <c r="G274" s="218" t="n"/>
      <c r="H274" s="218" t="n"/>
      <c r="I274" s="218" t="n"/>
      <c r="J274" s="218" t="n"/>
      <c r="K274" s="218" t="n"/>
      <c r="L274" s="218" t="n"/>
      <c r="M274" s="218" t="n"/>
      <c r="N274" s="218" t="n"/>
      <c r="O274" s="218" t="n"/>
      <c r="P274" s="218" t="n"/>
      <c r="Q274" s="218" t="n"/>
      <c r="R274" s="218" t="n"/>
      <c r="S274" s="218" t="n"/>
      <c r="T274" s="218" t="n"/>
      <c r="U274" s="218" t="n"/>
      <c r="V274" s="218" t="n"/>
      <c r="W274" s="218" t="n"/>
      <c r="X274" s="218" t="n"/>
      <c r="Y274" s="218" t="n"/>
      <c r="Z274" s="218" t="n"/>
      <c r="AA274" s="218" t="n"/>
      <c r="AB274" s="218" t="n"/>
      <c r="AC274" s="218" t="n"/>
      <c r="AD274" s="218" t="n"/>
      <c r="AE274" s="4" t="n"/>
      <c r="AF274" s="218" t="n"/>
      <c r="AG274" s="218" t="n"/>
      <c r="AH274" s="218" t="n"/>
    </row>
    <row r="275" ht="15.75" customHeight="1" s="371">
      <c r="A275" s="218" t="n"/>
      <c r="B275" s="218" t="n"/>
      <c r="C275" s="218" t="n"/>
      <c r="D275" s="218" t="n"/>
      <c r="E275" s="218" t="n"/>
      <c r="F275" s="218" t="n"/>
      <c r="G275" s="218" t="n"/>
      <c r="H275" s="218" t="n"/>
      <c r="I275" s="218" t="n"/>
      <c r="J275" s="218" t="n"/>
      <c r="K275" s="218" t="n"/>
      <c r="L275" s="218" t="n"/>
      <c r="M275" s="218" t="n"/>
      <c r="N275" s="218" t="n"/>
      <c r="O275" s="218" t="n"/>
      <c r="P275" s="218" t="n"/>
      <c r="Q275" s="218" t="n"/>
      <c r="R275" s="218" t="n"/>
      <c r="S275" s="218" t="n"/>
      <c r="T275" s="218" t="n"/>
      <c r="U275" s="218" t="n"/>
      <c r="V275" s="218" t="n"/>
      <c r="W275" s="218" t="n"/>
      <c r="X275" s="218" t="n"/>
      <c r="Y275" s="218" t="n"/>
      <c r="Z275" s="218" t="n"/>
      <c r="AA275" s="218" t="n"/>
      <c r="AB275" s="218" t="n"/>
      <c r="AC275" s="218" t="n"/>
      <c r="AD275" s="218" t="n"/>
      <c r="AE275" s="4" t="n"/>
      <c r="AF275" s="218" t="n"/>
      <c r="AG275" s="218" t="n"/>
      <c r="AH275" s="218" t="n"/>
    </row>
    <row r="276" ht="15.75" customHeight="1" s="371">
      <c r="A276" s="218" t="n"/>
      <c r="B276" s="218" t="n"/>
      <c r="C276" s="218" t="n"/>
      <c r="D276" s="218" t="n"/>
      <c r="E276" s="218" t="n"/>
      <c r="F276" s="218" t="n"/>
      <c r="G276" s="218" t="n"/>
      <c r="H276" s="218" t="n"/>
      <c r="I276" s="218" t="n"/>
      <c r="J276" s="218" t="n"/>
      <c r="K276" s="218" t="n"/>
      <c r="L276" s="218" t="n"/>
      <c r="M276" s="218" t="n"/>
      <c r="N276" s="218" t="n"/>
      <c r="O276" s="218" t="n"/>
      <c r="P276" s="218" t="n"/>
      <c r="Q276" s="218" t="n"/>
      <c r="R276" s="218" t="n"/>
      <c r="S276" s="218" t="n"/>
      <c r="T276" s="218" t="n"/>
      <c r="U276" s="218" t="n"/>
      <c r="V276" s="218" t="n"/>
      <c r="W276" s="218" t="n"/>
      <c r="X276" s="218" t="n"/>
      <c r="Y276" s="218" t="n"/>
      <c r="Z276" s="218" t="n"/>
      <c r="AA276" s="218" t="n"/>
      <c r="AB276" s="218" t="n"/>
      <c r="AC276" s="218" t="n"/>
      <c r="AD276" s="218" t="n"/>
      <c r="AE276" s="4" t="n"/>
      <c r="AF276" s="218" t="n"/>
      <c r="AG276" s="218" t="n"/>
      <c r="AH276" s="218" t="n"/>
    </row>
    <row r="277" ht="15.75" customHeight="1" s="371">
      <c r="A277" s="218" t="n"/>
      <c r="B277" s="218" t="n"/>
      <c r="C277" s="218" t="n"/>
      <c r="D277" s="218" t="n"/>
      <c r="E277" s="218" t="n"/>
      <c r="F277" s="218" t="n"/>
      <c r="G277" s="218" t="n"/>
      <c r="H277" s="218" t="n"/>
      <c r="I277" s="218" t="n"/>
      <c r="J277" s="218" t="n"/>
      <c r="K277" s="218" t="n"/>
      <c r="L277" s="218" t="n"/>
      <c r="M277" s="218" t="n"/>
      <c r="N277" s="218" t="n"/>
      <c r="O277" s="218" t="n"/>
      <c r="P277" s="218" t="n"/>
      <c r="Q277" s="218" t="n"/>
      <c r="R277" s="218" t="n"/>
      <c r="S277" s="218" t="n"/>
      <c r="T277" s="218" t="n"/>
      <c r="U277" s="218" t="n"/>
      <c r="V277" s="218" t="n"/>
      <c r="W277" s="218" t="n"/>
      <c r="X277" s="218" t="n"/>
      <c r="Y277" s="218" t="n"/>
      <c r="Z277" s="218" t="n"/>
      <c r="AA277" s="218" t="n"/>
      <c r="AB277" s="218" t="n"/>
      <c r="AC277" s="218" t="n"/>
      <c r="AD277" s="218" t="n"/>
      <c r="AE277" s="4" t="n"/>
      <c r="AF277" s="218" t="n"/>
      <c r="AG277" s="218" t="n"/>
      <c r="AH277" s="218" t="n"/>
    </row>
    <row r="278" ht="15.75" customHeight="1" s="371">
      <c r="A278" s="218" t="n"/>
      <c r="B278" s="218" t="n"/>
      <c r="C278" s="218" t="n"/>
      <c r="D278" s="218" t="n"/>
      <c r="E278" s="218" t="n"/>
      <c r="F278" s="218" t="n"/>
      <c r="G278" s="218" t="n"/>
      <c r="H278" s="218" t="n"/>
      <c r="I278" s="218" t="n"/>
      <c r="J278" s="218" t="n"/>
      <c r="K278" s="218" t="n"/>
      <c r="L278" s="218" t="n"/>
      <c r="M278" s="218" t="n"/>
      <c r="N278" s="218" t="n"/>
      <c r="O278" s="218" t="n"/>
      <c r="P278" s="218" t="n"/>
      <c r="Q278" s="218" t="n"/>
      <c r="R278" s="218" t="n"/>
      <c r="S278" s="218" t="n"/>
      <c r="T278" s="218" t="n"/>
      <c r="U278" s="218" t="n"/>
      <c r="V278" s="218" t="n"/>
      <c r="W278" s="218" t="n"/>
      <c r="X278" s="218" t="n"/>
      <c r="Y278" s="218" t="n"/>
      <c r="Z278" s="218" t="n"/>
      <c r="AA278" s="218" t="n"/>
      <c r="AB278" s="218" t="n"/>
      <c r="AC278" s="218" t="n"/>
      <c r="AD278" s="218" t="n"/>
      <c r="AE278" s="4" t="n"/>
      <c r="AF278" s="218" t="n"/>
      <c r="AG278" s="218" t="n"/>
      <c r="AH278" s="218" t="n"/>
    </row>
    <row r="279" ht="15.75" customHeight="1" s="371">
      <c r="A279" s="218" t="n"/>
      <c r="B279" s="218" t="n"/>
      <c r="C279" s="218" t="n"/>
      <c r="D279" s="218" t="n"/>
      <c r="E279" s="218" t="n"/>
      <c r="F279" s="218" t="n"/>
      <c r="G279" s="218" t="n"/>
      <c r="H279" s="218" t="n"/>
      <c r="I279" s="218" t="n"/>
      <c r="J279" s="218" t="n"/>
      <c r="K279" s="218" t="n"/>
      <c r="L279" s="218" t="n"/>
      <c r="M279" s="218" t="n"/>
      <c r="N279" s="218" t="n"/>
      <c r="O279" s="218" t="n"/>
      <c r="P279" s="218" t="n"/>
      <c r="Q279" s="218" t="n"/>
      <c r="R279" s="218" t="n"/>
      <c r="S279" s="218" t="n"/>
      <c r="T279" s="218" t="n"/>
      <c r="U279" s="218" t="n"/>
      <c r="V279" s="218" t="n"/>
      <c r="W279" s="218" t="n"/>
      <c r="X279" s="218" t="n"/>
      <c r="Y279" s="218" t="n"/>
      <c r="Z279" s="218" t="n"/>
      <c r="AA279" s="218" t="n"/>
      <c r="AB279" s="218" t="n"/>
      <c r="AC279" s="218" t="n"/>
      <c r="AD279" s="218" t="n"/>
      <c r="AE279" s="4" t="n"/>
      <c r="AF279" s="218" t="n"/>
      <c r="AG279" s="218" t="n"/>
      <c r="AH279" s="218" t="n"/>
    </row>
    <row r="280" ht="15.75" customHeight="1" s="371">
      <c r="A280" s="218" t="n"/>
      <c r="B280" s="218" t="n"/>
      <c r="C280" s="218" t="n"/>
      <c r="D280" s="218" t="n"/>
      <c r="E280" s="218" t="n"/>
      <c r="F280" s="218" t="n"/>
      <c r="G280" s="218" t="n"/>
      <c r="H280" s="218" t="n"/>
      <c r="I280" s="218" t="n"/>
      <c r="J280" s="218" t="n"/>
      <c r="K280" s="218" t="n"/>
      <c r="L280" s="218" t="n"/>
      <c r="M280" s="218" t="n"/>
      <c r="N280" s="218" t="n"/>
      <c r="O280" s="218" t="n"/>
      <c r="P280" s="218" t="n"/>
      <c r="Q280" s="218" t="n"/>
      <c r="R280" s="218" t="n"/>
      <c r="S280" s="218" t="n"/>
      <c r="T280" s="218" t="n"/>
      <c r="U280" s="218" t="n"/>
      <c r="V280" s="218" t="n"/>
      <c r="W280" s="218" t="n"/>
      <c r="X280" s="218" t="n"/>
      <c r="Y280" s="218" t="n"/>
      <c r="Z280" s="218" t="n"/>
      <c r="AA280" s="218" t="n"/>
      <c r="AB280" s="218" t="n"/>
      <c r="AC280" s="218" t="n"/>
      <c r="AD280" s="218" t="n"/>
      <c r="AE280" s="4" t="n"/>
      <c r="AF280" s="218" t="n"/>
      <c r="AG280" s="218" t="n"/>
      <c r="AH280" s="218" t="n"/>
    </row>
    <row r="281" ht="15.75" customHeight="1" s="371">
      <c r="A281" s="218" t="n"/>
      <c r="B281" s="218" t="n"/>
      <c r="C281" s="218" t="n"/>
      <c r="D281" s="218" t="n"/>
      <c r="E281" s="218" t="n"/>
      <c r="F281" s="218" t="n"/>
      <c r="G281" s="218" t="n"/>
      <c r="H281" s="218" t="n"/>
      <c r="I281" s="218" t="n"/>
      <c r="J281" s="218" t="n"/>
      <c r="K281" s="218" t="n"/>
      <c r="L281" s="218" t="n"/>
      <c r="M281" s="218" t="n"/>
      <c r="N281" s="218" t="n"/>
      <c r="O281" s="218" t="n"/>
      <c r="P281" s="218" t="n"/>
      <c r="Q281" s="218" t="n"/>
      <c r="R281" s="218" t="n"/>
      <c r="S281" s="218" t="n"/>
      <c r="T281" s="218" t="n"/>
      <c r="U281" s="218" t="n"/>
      <c r="V281" s="218" t="n"/>
      <c r="W281" s="218" t="n"/>
      <c r="X281" s="218" t="n"/>
      <c r="Y281" s="218" t="n"/>
      <c r="Z281" s="218" t="n"/>
      <c r="AA281" s="218" t="n"/>
      <c r="AB281" s="218" t="n"/>
      <c r="AC281" s="218" t="n"/>
      <c r="AD281" s="218" t="n"/>
      <c r="AE281" s="4" t="n"/>
      <c r="AF281" s="218" t="n"/>
      <c r="AG281" s="218" t="n"/>
      <c r="AH281" s="218" t="n"/>
    </row>
    <row r="282" ht="15.75" customHeight="1" s="371">
      <c r="A282" s="218" t="n"/>
      <c r="B282" s="218" t="n"/>
      <c r="C282" s="218" t="n"/>
      <c r="D282" s="218" t="n"/>
      <c r="E282" s="218" t="n"/>
      <c r="F282" s="218" t="n"/>
      <c r="G282" s="218" t="n"/>
      <c r="H282" s="218" t="n"/>
      <c r="I282" s="218" t="n"/>
      <c r="J282" s="218" t="n"/>
      <c r="K282" s="218" t="n"/>
      <c r="L282" s="218" t="n"/>
      <c r="M282" s="218" t="n"/>
      <c r="N282" s="218" t="n"/>
      <c r="O282" s="218" t="n"/>
      <c r="P282" s="218" t="n"/>
      <c r="Q282" s="218" t="n"/>
      <c r="R282" s="218" t="n"/>
      <c r="S282" s="218" t="n"/>
      <c r="T282" s="218" t="n"/>
      <c r="U282" s="218" t="n"/>
      <c r="V282" s="218" t="n"/>
      <c r="W282" s="218" t="n"/>
      <c r="X282" s="218" t="n"/>
      <c r="Y282" s="218" t="n"/>
      <c r="Z282" s="218" t="n"/>
      <c r="AA282" s="218" t="n"/>
      <c r="AB282" s="218" t="n"/>
      <c r="AC282" s="218" t="n"/>
      <c r="AD282" s="218" t="n"/>
      <c r="AE282" s="4" t="n"/>
      <c r="AF282" s="218" t="n"/>
      <c r="AG282" s="218" t="n"/>
      <c r="AH282" s="218" t="n"/>
    </row>
    <row r="283" ht="15.75" customHeight="1" s="371">
      <c r="A283" s="218" t="n"/>
      <c r="B283" s="218" t="n"/>
      <c r="C283" s="218" t="n"/>
      <c r="D283" s="218" t="n"/>
      <c r="E283" s="218" t="n"/>
      <c r="F283" s="218" t="n"/>
      <c r="G283" s="218" t="n"/>
      <c r="H283" s="218" t="n"/>
      <c r="I283" s="218" t="n"/>
      <c r="J283" s="218" t="n"/>
      <c r="K283" s="218" t="n"/>
      <c r="L283" s="218" t="n"/>
      <c r="M283" s="218" t="n"/>
      <c r="N283" s="218" t="n"/>
      <c r="O283" s="218" t="n"/>
      <c r="P283" s="218" t="n"/>
      <c r="Q283" s="218" t="n"/>
      <c r="R283" s="218" t="n"/>
      <c r="S283" s="218" t="n"/>
      <c r="T283" s="218" t="n"/>
      <c r="U283" s="218" t="n"/>
      <c r="V283" s="218" t="n"/>
      <c r="W283" s="218" t="n"/>
      <c r="X283" s="218" t="n"/>
      <c r="Y283" s="218" t="n"/>
      <c r="Z283" s="218" t="n"/>
      <c r="AA283" s="218" t="n"/>
      <c r="AB283" s="218" t="n"/>
      <c r="AC283" s="218" t="n"/>
      <c r="AD283" s="218" t="n"/>
      <c r="AE283" s="4" t="n"/>
      <c r="AF283" s="218" t="n"/>
      <c r="AG283" s="218" t="n"/>
      <c r="AH283" s="218" t="n"/>
    </row>
    <row r="284" ht="15.75" customHeight="1" s="371">
      <c r="A284" s="218" t="n"/>
      <c r="B284" s="218" t="n"/>
      <c r="C284" s="218" t="n"/>
      <c r="D284" s="218" t="n"/>
      <c r="E284" s="218" t="n"/>
      <c r="F284" s="218" t="n"/>
      <c r="G284" s="218" t="n"/>
      <c r="H284" s="218" t="n"/>
      <c r="I284" s="218" t="n"/>
      <c r="J284" s="218" t="n"/>
      <c r="K284" s="218" t="n"/>
      <c r="L284" s="218" t="n"/>
      <c r="M284" s="218" t="n"/>
      <c r="N284" s="218" t="n"/>
      <c r="O284" s="218" t="n"/>
      <c r="P284" s="218" t="n"/>
      <c r="Q284" s="218" t="n"/>
      <c r="R284" s="218" t="n"/>
      <c r="S284" s="218" t="n"/>
      <c r="T284" s="218" t="n"/>
      <c r="U284" s="218" t="n"/>
      <c r="V284" s="218" t="n"/>
      <c r="W284" s="218" t="n"/>
      <c r="X284" s="218" t="n"/>
      <c r="Y284" s="218" t="n"/>
      <c r="Z284" s="218" t="n"/>
      <c r="AA284" s="218" t="n"/>
      <c r="AB284" s="218" t="n"/>
      <c r="AC284" s="218" t="n"/>
      <c r="AD284" s="218" t="n"/>
      <c r="AE284" s="4" t="n"/>
      <c r="AF284" s="218" t="n"/>
      <c r="AG284" s="218" t="n"/>
      <c r="AH284" s="218" t="n"/>
    </row>
    <row r="285" ht="15.75" customHeight="1" s="371">
      <c r="A285" s="218" t="n"/>
      <c r="B285" s="218" t="n"/>
      <c r="C285" s="218" t="n"/>
      <c r="D285" s="218" t="n"/>
      <c r="E285" s="218" t="n"/>
      <c r="F285" s="218" t="n"/>
      <c r="G285" s="218" t="n"/>
      <c r="H285" s="218" t="n"/>
      <c r="I285" s="218" t="n"/>
      <c r="J285" s="218" t="n"/>
      <c r="K285" s="218" t="n"/>
      <c r="L285" s="218" t="n"/>
      <c r="M285" s="218" t="n"/>
      <c r="N285" s="218" t="n"/>
      <c r="O285" s="218" t="n"/>
      <c r="P285" s="218" t="n"/>
      <c r="Q285" s="218" t="n"/>
      <c r="R285" s="218" t="n"/>
      <c r="S285" s="218" t="n"/>
      <c r="T285" s="218" t="n"/>
      <c r="U285" s="218" t="n"/>
      <c r="V285" s="218" t="n"/>
      <c r="W285" s="218" t="n"/>
      <c r="X285" s="218" t="n"/>
      <c r="Y285" s="218" t="n"/>
      <c r="Z285" s="218" t="n"/>
      <c r="AA285" s="218" t="n"/>
      <c r="AB285" s="218" t="n"/>
      <c r="AC285" s="218" t="n"/>
      <c r="AD285" s="218" t="n"/>
      <c r="AE285" s="4" t="n"/>
      <c r="AF285" s="218" t="n"/>
      <c r="AG285" s="218" t="n"/>
      <c r="AH285" s="218" t="n"/>
    </row>
    <row r="286" ht="15.75" customHeight="1" s="371">
      <c r="A286" s="218" t="n"/>
      <c r="B286" s="218" t="n"/>
      <c r="C286" s="218" t="n"/>
      <c r="D286" s="218" t="n"/>
      <c r="E286" s="218" t="n"/>
      <c r="F286" s="218" t="n"/>
      <c r="G286" s="218" t="n"/>
      <c r="H286" s="218" t="n"/>
      <c r="I286" s="218" t="n"/>
      <c r="J286" s="218" t="n"/>
      <c r="K286" s="218" t="n"/>
      <c r="L286" s="218" t="n"/>
      <c r="M286" s="218" t="n"/>
      <c r="N286" s="218" t="n"/>
      <c r="O286" s="218" t="n"/>
      <c r="P286" s="218" t="n"/>
      <c r="Q286" s="218" t="n"/>
      <c r="R286" s="218" t="n"/>
      <c r="S286" s="218" t="n"/>
      <c r="T286" s="218" t="n"/>
      <c r="U286" s="218" t="n"/>
      <c r="V286" s="218" t="n"/>
      <c r="W286" s="218" t="n"/>
      <c r="X286" s="218" t="n"/>
      <c r="Y286" s="218" t="n"/>
      <c r="Z286" s="218" t="n"/>
      <c r="AA286" s="218" t="n"/>
      <c r="AB286" s="218" t="n"/>
      <c r="AC286" s="218" t="n"/>
      <c r="AD286" s="218" t="n"/>
      <c r="AE286" s="4" t="n"/>
      <c r="AF286" s="218" t="n"/>
      <c r="AG286" s="218" t="n"/>
      <c r="AH286" s="218" t="n"/>
    </row>
    <row r="287" ht="15.75" customHeight="1" s="371">
      <c r="A287" s="218" t="n"/>
      <c r="B287" s="218" t="n"/>
      <c r="C287" s="218" t="n"/>
      <c r="D287" s="218" t="n"/>
      <c r="E287" s="218" t="n"/>
      <c r="F287" s="218" t="n"/>
      <c r="G287" s="218" t="n"/>
      <c r="H287" s="218" t="n"/>
      <c r="I287" s="218" t="n"/>
      <c r="J287" s="218" t="n"/>
      <c r="K287" s="218" t="n"/>
      <c r="L287" s="218" t="n"/>
      <c r="M287" s="218" t="n"/>
      <c r="N287" s="218" t="n"/>
      <c r="O287" s="218" t="n"/>
      <c r="P287" s="218" t="n"/>
      <c r="Q287" s="218" t="n"/>
      <c r="R287" s="218" t="n"/>
      <c r="S287" s="218" t="n"/>
      <c r="T287" s="218" t="n"/>
      <c r="U287" s="218" t="n"/>
      <c r="V287" s="218" t="n"/>
      <c r="W287" s="218" t="n"/>
      <c r="X287" s="218" t="n"/>
      <c r="Y287" s="218" t="n"/>
      <c r="Z287" s="218" t="n"/>
      <c r="AA287" s="218" t="n"/>
      <c r="AB287" s="218" t="n"/>
      <c r="AC287" s="218" t="n"/>
      <c r="AD287" s="218" t="n"/>
      <c r="AE287" s="4" t="n"/>
      <c r="AF287" s="218" t="n"/>
      <c r="AG287" s="218" t="n"/>
      <c r="AH287" s="218" t="n"/>
    </row>
    <row r="288" ht="15.75" customHeight="1" s="371">
      <c r="A288" s="218" t="n"/>
      <c r="B288" s="218" t="n"/>
      <c r="C288" s="218" t="n"/>
      <c r="D288" s="218" t="n"/>
      <c r="E288" s="218" t="n"/>
      <c r="F288" s="218" t="n"/>
      <c r="G288" s="218" t="n"/>
      <c r="H288" s="218" t="n"/>
      <c r="I288" s="218" t="n"/>
      <c r="J288" s="218" t="n"/>
      <c r="K288" s="218" t="n"/>
      <c r="L288" s="218" t="n"/>
      <c r="M288" s="218" t="n"/>
      <c r="N288" s="218" t="n"/>
      <c r="O288" s="218" t="n"/>
      <c r="P288" s="218" t="n"/>
      <c r="Q288" s="218" t="n"/>
      <c r="R288" s="218" t="n"/>
      <c r="S288" s="218" t="n"/>
      <c r="T288" s="218" t="n"/>
      <c r="U288" s="218" t="n"/>
      <c r="V288" s="218" t="n"/>
      <c r="W288" s="218" t="n"/>
      <c r="X288" s="218" t="n"/>
      <c r="Y288" s="218" t="n"/>
      <c r="Z288" s="218" t="n"/>
      <c r="AA288" s="218" t="n"/>
      <c r="AB288" s="218" t="n"/>
      <c r="AC288" s="218" t="n"/>
      <c r="AD288" s="218" t="n"/>
      <c r="AE288" s="4" t="n"/>
      <c r="AF288" s="218" t="n"/>
      <c r="AG288" s="218" t="n"/>
      <c r="AH288" s="218" t="n"/>
    </row>
    <row r="289" ht="15.75" customHeight="1" s="371">
      <c r="A289" s="218" t="n"/>
      <c r="B289" s="218" t="n"/>
      <c r="C289" s="218" t="n"/>
      <c r="D289" s="218" t="n"/>
      <c r="E289" s="218" t="n"/>
      <c r="F289" s="218" t="n"/>
      <c r="G289" s="218" t="n"/>
      <c r="H289" s="218" t="n"/>
      <c r="I289" s="218" t="n"/>
      <c r="J289" s="218" t="n"/>
      <c r="K289" s="218" t="n"/>
      <c r="L289" s="218" t="n"/>
      <c r="M289" s="218" t="n"/>
      <c r="N289" s="218" t="n"/>
      <c r="O289" s="218" t="n"/>
      <c r="P289" s="218" t="n"/>
      <c r="Q289" s="218" t="n"/>
      <c r="R289" s="218" t="n"/>
      <c r="S289" s="218" t="n"/>
      <c r="T289" s="218" t="n"/>
      <c r="U289" s="218" t="n"/>
      <c r="V289" s="218" t="n"/>
      <c r="W289" s="218" t="n"/>
      <c r="X289" s="218" t="n"/>
      <c r="Y289" s="218" t="n"/>
      <c r="Z289" s="218" t="n"/>
      <c r="AA289" s="218" t="n"/>
      <c r="AB289" s="218" t="n"/>
      <c r="AC289" s="218" t="n"/>
      <c r="AD289" s="218" t="n"/>
      <c r="AE289" s="4" t="n"/>
      <c r="AF289" s="218" t="n"/>
      <c r="AG289" s="218" t="n"/>
      <c r="AH289" s="218" t="n"/>
    </row>
    <row r="290" ht="15.75" customHeight="1" s="371">
      <c r="A290" s="218" t="n"/>
      <c r="B290" s="218" t="n"/>
      <c r="C290" s="218" t="n"/>
      <c r="D290" s="218" t="n"/>
      <c r="E290" s="218" t="n"/>
      <c r="F290" s="218" t="n"/>
      <c r="G290" s="218" t="n"/>
      <c r="H290" s="218" t="n"/>
      <c r="I290" s="218" t="n"/>
      <c r="J290" s="218" t="n"/>
      <c r="K290" s="218" t="n"/>
      <c r="L290" s="218" t="n"/>
      <c r="M290" s="218" t="n"/>
      <c r="N290" s="218" t="n"/>
      <c r="O290" s="218" t="n"/>
      <c r="P290" s="218" t="n"/>
      <c r="Q290" s="218" t="n"/>
      <c r="R290" s="218" t="n"/>
      <c r="S290" s="218" t="n"/>
      <c r="T290" s="218" t="n"/>
      <c r="U290" s="218" t="n"/>
      <c r="V290" s="218" t="n"/>
      <c r="W290" s="218" t="n"/>
      <c r="X290" s="218" t="n"/>
      <c r="Y290" s="218" t="n"/>
      <c r="Z290" s="218" t="n"/>
      <c r="AA290" s="218" t="n"/>
      <c r="AB290" s="218" t="n"/>
      <c r="AC290" s="218" t="n"/>
      <c r="AD290" s="218" t="n"/>
      <c r="AE290" s="4" t="n"/>
      <c r="AF290" s="218" t="n"/>
      <c r="AG290" s="218" t="n"/>
      <c r="AH290" s="218" t="n"/>
    </row>
    <row r="291" ht="15.75" customHeight="1" s="371">
      <c r="A291" s="218" t="n"/>
      <c r="B291" s="218" t="n"/>
      <c r="C291" s="218" t="n"/>
      <c r="D291" s="218" t="n"/>
      <c r="E291" s="218" t="n"/>
      <c r="F291" s="218" t="n"/>
      <c r="G291" s="218" t="n"/>
      <c r="H291" s="218" t="n"/>
      <c r="I291" s="218" t="n"/>
      <c r="J291" s="218" t="n"/>
      <c r="K291" s="218" t="n"/>
      <c r="L291" s="218" t="n"/>
      <c r="M291" s="218" t="n"/>
      <c r="N291" s="218" t="n"/>
      <c r="O291" s="218" t="n"/>
      <c r="P291" s="218" t="n"/>
      <c r="Q291" s="218" t="n"/>
      <c r="R291" s="218" t="n"/>
      <c r="S291" s="218" t="n"/>
      <c r="T291" s="218" t="n"/>
      <c r="U291" s="218" t="n"/>
      <c r="V291" s="218" t="n"/>
      <c r="W291" s="218" t="n"/>
      <c r="X291" s="218" t="n"/>
      <c r="Y291" s="218" t="n"/>
      <c r="Z291" s="218" t="n"/>
      <c r="AA291" s="218" t="n"/>
      <c r="AB291" s="218" t="n"/>
      <c r="AC291" s="218" t="n"/>
      <c r="AD291" s="218" t="n"/>
      <c r="AE291" s="4" t="n"/>
      <c r="AF291" s="218" t="n"/>
      <c r="AG291" s="218" t="n"/>
      <c r="AH291" s="218" t="n"/>
    </row>
    <row r="292" ht="15.75" customHeight="1" s="371">
      <c r="A292" s="218" t="n"/>
      <c r="B292" s="218" t="n"/>
      <c r="C292" s="218" t="n"/>
      <c r="D292" s="218" t="n"/>
      <c r="E292" s="218" t="n"/>
      <c r="F292" s="218" t="n"/>
      <c r="G292" s="218" t="n"/>
      <c r="H292" s="218" t="n"/>
      <c r="I292" s="218" t="n"/>
      <c r="J292" s="218" t="n"/>
      <c r="K292" s="218" t="n"/>
      <c r="L292" s="218" t="n"/>
      <c r="M292" s="218" t="n"/>
      <c r="N292" s="218" t="n"/>
      <c r="O292" s="218" t="n"/>
      <c r="P292" s="218" t="n"/>
      <c r="Q292" s="218" t="n"/>
      <c r="R292" s="218" t="n"/>
      <c r="S292" s="218" t="n"/>
      <c r="T292" s="218" t="n"/>
      <c r="U292" s="218" t="n"/>
      <c r="V292" s="218" t="n"/>
      <c r="W292" s="218" t="n"/>
      <c r="X292" s="218" t="n"/>
      <c r="Y292" s="218" t="n"/>
      <c r="Z292" s="218" t="n"/>
      <c r="AA292" s="218" t="n"/>
      <c r="AB292" s="218" t="n"/>
      <c r="AC292" s="218" t="n"/>
      <c r="AD292" s="218" t="n"/>
      <c r="AE292" s="4" t="n"/>
      <c r="AF292" s="218" t="n"/>
      <c r="AG292" s="218" t="n"/>
      <c r="AH292" s="218" t="n"/>
    </row>
    <row r="293" ht="15.75" customHeight="1" s="371">
      <c r="A293" s="218" t="n"/>
      <c r="B293" s="218" t="n"/>
      <c r="C293" s="218" t="n"/>
      <c r="D293" s="218" t="n"/>
      <c r="E293" s="218" t="n"/>
      <c r="F293" s="218" t="n"/>
      <c r="G293" s="218" t="n"/>
      <c r="H293" s="218" t="n"/>
      <c r="I293" s="218" t="n"/>
      <c r="J293" s="218" t="n"/>
      <c r="K293" s="218" t="n"/>
      <c r="L293" s="218" t="n"/>
      <c r="M293" s="218" t="n"/>
      <c r="N293" s="218" t="n"/>
      <c r="O293" s="218" t="n"/>
      <c r="P293" s="218" t="n"/>
      <c r="Q293" s="218" t="n"/>
      <c r="R293" s="218" t="n"/>
      <c r="S293" s="218" t="n"/>
      <c r="T293" s="218" t="n"/>
      <c r="U293" s="218" t="n"/>
      <c r="V293" s="218" t="n"/>
      <c r="W293" s="218" t="n"/>
      <c r="X293" s="218" t="n"/>
      <c r="Y293" s="218" t="n"/>
      <c r="Z293" s="218" t="n"/>
      <c r="AA293" s="218" t="n"/>
      <c r="AB293" s="218" t="n"/>
      <c r="AC293" s="218" t="n"/>
      <c r="AD293" s="218" t="n"/>
      <c r="AE293" s="4" t="n"/>
      <c r="AF293" s="218" t="n"/>
      <c r="AG293" s="218" t="n"/>
      <c r="AH293" s="218" t="n"/>
    </row>
    <row r="294" ht="15.75" customHeight="1" s="371">
      <c r="A294" s="218" t="n"/>
      <c r="B294" s="218" t="n"/>
      <c r="C294" s="218" t="n"/>
      <c r="D294" s="218" t="n"/>
      <c r="E294" s="218" t="n"/>
      <c r="F294" s="218" t="n"/>
      <c r="G294" s="218" t="n"/>
      <c r="H294" s="218" t="n"/>
      <c r="I294" s="218" t="n"/>
      <c r="J294" s="218" t="n"/>
      <c r="K294" s="218" t="n"/>
      <c r="L294" s="218" t="n"/>
      <c r="M294" s="218" t="n"/>
      <c r="N294" s="218" t="n"/>
      <c r="O294" s="218" t="n"/>
      <c r="P294" s="218" t="n"/>
      <c r="Q294" s="218" t="n"/>
      <c r="R294" s="218" t="n"/>
      <c r="S294" s="218" t="n"/>
      <c r="T294" s="218" t="n"/>
      <c r="U294" s="218" t="n"/>
      <c r="V294" s="218" t="n"/>
      <c r="W294" s="218" t="n"/>
      <c r="X294" s="218" t="n"/>
      <c r="Y294" s="218" t="n"/>
      <c r="Z294" s="218" t="n"/>
      <c r="AA294" s="218" t="n"/>
      <c r="AB294" s="218" t="n"/>
      <c r="AC294" s="218" t="n"/>
      <c r="AD294" s="218" t="n"/>
      <c r="AE294" s="4" t="n"/>
      <c r="AF294" s="218" t="n"/>
      <c r="AG294" s="218" t="n"/>
      <c r="AH294" s="218" t="n"/>
    </row>
    <row r="295" ht="15.75" customHeight="1" s="371">
      <c r="A295" s="218" t="n"/>
      <c r="B295" s="218" t="n"/>
      <c r="C295" s="218" t="n"/>
      <c r="D295" s="218" t="n"/>
      <c r="E295" s="218" t="n"/>
      <c r="F295" s="218" t="n"/>
      <c r="G295" s="218" t="n"/>
      <c r="H295" s="218" t="n"/>
      <c r="I295" s="218" t="n"/>
      <c r="J295" s="218" t="n"/>
      <c r="K295" s="218" t="n"/>
      <c r="L295" s="218" t="n"/>
      <c r="M295" s="218" t="n"/>
      <c r="N295" s="218" t="n"/>
      <c r="O295" s="218" t="n"/>
      <c r="P295" s="218" t="n"/>
      <c r="Q295" s="218" t="n"/>
      <c r="R295" s="218" t="n"/>
      <c r="S295" s="218" t="n"/>
      <c r="T295" s="218" t="n"/>
      <c r="U295" s="218" t="n"/>
      <c r="V295" s="218" t="n"/>
      <c r="W295" s="218" t="n"/>
      <c r="X295" s="218" t="n"/>
      <c r="Y295" s="218" t="n"/>
      <c r="Z295" s="218" t="n"/>
      <c r="AA295" s="218" t="n"/>
      <c r="AB295" s="218" t="n"/>
      <c r="AC295" s="218" t="n"/>
      <c r="AD295" s="218" t="n"/>
      <c r="AE295" s="4" t="n"/>
      <c r="AF295" s="218" t="n"/>
      <c r="AG295" s="218" t="n"/>
      <c r="AH295" s="218" t="n"/>
    </row>
    <row r="296" ht="15.75" customHeight="1" s="371">
      <c r="A296" s="218" t="n"/>
      <c r="B296" s="218" t="n"/>
      <c r="C296" s="218" t="n"/>
      <c r="D296" s="218" t="n"/>
      <c r="E296" s="218" t="n"/>
      <c r="F296" s="218" t="n"/>
      <c r="G296" s="218" t="n"/>
      <c r="H296" s="218" t="n"/>
      <c r="I296" s="218" t="n"/>
      <c r="J296" s="218" t="n"/>
      <c r="K296" s="218" t="n"/>
      <c r="L296" s="218" t="n"/>
      <c r="M296" s="218" t="n"/>
      <c r="N296" s="218" t="n"/>
      <c r="O296" s="218" t="n"/>
      <c r="P296" s="218" t="n"/>
      <c r="Q296" s="218" t="n"/>
      <c r="R296" s="218" t="n"/>
      <c r="S296" s="218" t="n"/>
      <c r="T296" s="218" t="n"/>
      <c r="U296" s="218" t="n"/>
      <c r="V296" s="218" t="n"/>
      <c r="W296" s="218" t="n"/>
      <c r="X296" s="218" t="n"/>
      <c r="Y296" s="218" t="n"/>
      <c r="Z296" s="218" t="n"/>
      <c r="AA296" s="218" t="n"/>
      <c r="AB296" s="218" t="n"/>
      <c r="AC296" s="218" t="n"/>
      <c r="AD296" s="218" t="n"/>
      <c r="AE296" s="4" t="n"/>
      <c r="AF296" s="218" t="n"/>
      <c r="AG296" s="218" t="n"/>
      <c r="AH296" s="218" t="n"/>
    </row>
    <row r="297" ht="15.75" customHeight="1" s="371">
      <c r="A297" s="218" t="n"/>
      <c r="B297" s="218" t="n"/>
      <c r="C297" s="218" t="n"/>
      <c r="D297" s="218" t="n"/>
      <c r="E297" s="218" t="n"/>
      <c r="F297" s="218" t="n"/>
      <c r="G297" s="218" t="n"/>
      <c r="H297" s="218" t="n"/>
      <c r="I297" s="218" t="n"/>
      <c r="J297" s="218" t="n"/>
      <c r="K297" s="218" t="n"/>
      <c r="L297" s="218" t="n"/>
      <c r="M297" s="218" t="n"/>
      <c r="N297" s="218" t="n"/>
      <c r="O297" s="218" t="n"/>
      <c r="P297" s="218" t="n"/>
      <c r="Q297" s="218" t="n"/>
      <c r="R297" s="218" t="n"/>
      <c r="S297" s="218" t="n"/>
      <c r="T297" s="218" t="n"/>
      <c r="U297" s="218" t="n"/>
      <c r="V297" s="218" t="n"/>
      <c r="W297" s="218" t="n"/>
      <c r="X297" s="218" t="n"/>
      <c r="Y297" s="218" t="n"/>
      <c r="Z297" s="218" t="n"/>
      <c r="AA297" s="218" t="n"/>
      <c r="AB297" s="218" t="n"/>
      <c r="AC297" s="218" t="n"/>
      <c r="AD297" s="218" t="n"/>
      <c r="AE297" s="4" t="n"/>
      <c r="AF297" s="218" t="n"/>
      <c r="AG297" s="218" t="n"/>
      <c r="AH297" s="218" t="n"/>
    </row>
    <row r="298" ht="15.75" customHeight="1" s="371">
      <c r="A298" s="218" t="n"/>
      <c r="B298" s="218" t="n"/>
      <c r="C298" s="218" t="n"/>
      <c r="D298" s="218" t="n"/>
      <c r="E298" s="218" t="n"/>
      <c r="F298" s="218" t="n"/>
      <c r="G298" s="218" t="n"/>
      <c r="H298" s="218" t="n"/>
      <c r="I298" s="218" t="n"/>
      <c r="J298" s="218" t="n"/>
      <c r="K298" s="218" t="n"/>
      <c r="L298" s="218" t="n"/>
      <c r="M298" s="218" t="n"/>
      <c r="N298" s="218" t="n"/>
      <c r="O298" s="218" t="n"/>
      <c r="P298" s="218" t="n"/>
      <c r="Q298" s="218" t="n"/>
      <c r="R298" s="218" t="n"/>
      <c r="S298" s="218" t="n"/>
      <c r="T298" s="218" t="n"/>
      <c r="U298" s="218" t="n"/>
      <c r="V298" s="218" t="n"/>
      <c r="W298" s="218" t="n"/>
      <c r="X298" s="218" t="n"/>
      <c r="Y298" s="218" t="n"/>
      <c r="Z298" s="218" t="n"/>
      <c r="AA298" s="218" t="n"/>
      <c r="AB298" s="218" t="n"/>
      <c r="AC298" s="218" t="n"/>
      <c r="AD298" s="218" t="n"/>
      <c r="AE298" s="4" t="n"/>
      <c r="AF298" s="218" t="n"/>
      <c r="AG298" s="218" t="n"/>
      <c r="AH298" s="218" t="n"/>
    </row>
    <row r="299" ht="15.75" customHeight="1" s="371">
      <c r="A299" s="218" t="n"/>
      <c r="B299" s="218" t="n"/>
      <c r="C299" s="218" t="n"/>
      <c r="D299" s="218" t="n"/>
      <c r="E299" s="218" t="n"/>
      <c r="F299" s="218" t="n"/>
      <c r="G299" s="218" t="n"/>
      <c r="H299" s="218" t="n"/>
      <c r="I299" s="218" t="n"/>
      <c r="J299" s="218" t="n"/>
      <c r="K299" s="218" t="n"/>
      <c r="L299" s="218" t="n"/>
      <c r="M299" s="218" t="n"/>
      <c r="N299" s="218" t="n"/>
      <c r="O299" s="218" t="n"/>
      <c r="P299" s="218" t="n"/>
      <c r="Q299" s="218" t="n"/>
      <c r="R299" s="218" t="n"/>
      <c r="S299" s="218" t="n"/>
      <c r="T299" s="218" t="n"/>
      <c r="U299" s="218" t="n"/>
      <c r="V299" s="218" t="n"/>
      <c r="W299" s="218" t="n"/>
      <c r="X299" s="218" t="n"/>
      <c r="Y299" s="218" t="n"/>
      <c r="Z299" s="218" t="n"/>
      <c r="AA299" s="218" t="n"/>
      <c r="AB299" s="218" t="n"/>
      <c r="AC299" s="218" t="n"/>
      <c r="AD299" s="218" t="n"/>
      <c r="AE299" s="4" t="n"/>
      <c r="AF299" s="218" t="n"/>
      <c r="AG299" s="218" t="n"/>
      <c r="AH299" s="218" t="n"/>
    </row>
    <row r="300" ht="15.75" customHeight="1" s="371">
      <c r="A300" s="218" t="n"/>
      <c r="B300" s="218" t="n"/>
      <c r="C300" s="218" t="n"/>
      <c r="D300" s="218" t="n"/>
      <c r="E300" s="218" t="n"/>
      <c r="F300" s="218" t="n"/>
      <c r="G300" s="218" t="n"/>
      <c r="H300" s="218" t="n"/>
      <c r="I300" s="218" t="n"/>
      <c r="J300" s="218" t="n"/>
      <c r="K300" s="218" t="n"/>
      <c r="L300" s="218" t="n"/>
      <c r="M300" s="218" t="n"/>
      <c r="N300" s="218" t="n"/>
      <c r="O300" s="218" t="n"/>
      <c r="P300" s="218" t="n"/>
      <c r="Q300" s="218" t="n"/>
      <c r="R300" s="218" t="n"/>
      <c r="S300" s="218" t="n"/>
      <c r="T300" s="218" t="n"/>
      <c r="U300" s="218" t="n"/>
      <c r="V300" s="218" t="n"/>
      <c r="W300" s="218" t="n"/>
      <c r="X300" s="218" t="n"/>
      <c r="Y300" s="218" t="n"/>
      <c r="Z300" s="218" t="n"/>
      <c r="AA300" s="218" t="n"/>
      <c r="AB300" s="218" t="n"/>
      <c r="AC300" s="218" t="n"/>
      <c r="AD300" s="218" t="n"/>
      <c r="AE300" s="4" t="n"/>
      <c r="AF300" s="218" t="n"/>
      <c r="AG300" s="218" t="n"/>
      <c r="AH300" s="218" t="n"/>
    </row>
    <row r="301" ht="15.75" customHeight="1" s="371">
      <c r="A301" s="218" t="n"/>
      <c r="B301" s="218" t="n"/>
      <c r="C301" s="218" t="n"/>
      <c r="D301" s="218" t="n"/>
      <c r="E301" s="218" t="n"/>
      <c r="F301" s="218" t="n"/>
      <c r="G301" s="218" t="n"/>
      <c r="H301" s="218" t="n"/>
      <c r="I301" s="218" t="n"/>
      <c r="J301" s="218" t="n"/>
      <c r="K301" s="218" t="n"/>
      <c r="L301" s="218" t="n"/>
      <c r="M301" s="218" t="n"/>
      <c r="N301" s="218" t="n"/>
      <c r="O301" s="218" t="n"/>
      <c r="P301" s="218" t="n"/>
      <c r="Q301" s="218" t="n"/>
      <c r="R301" s="218" t="n"/>
      <c r="S301" s="218" t="n"/>
      <c r="T301" s="218" t="n"/>
      <c r="U301" s="218" t="n"/>
      <c r="V301" s="218" t="n"/>
      <c r="W301" s="218" t="n"/>
      <c r="X301" s="218" t="n"/>
      <c r="Y301" s="218" t="n"/>
      <c r="Z301" s="218" t="n"/>
      <c r="AA301" s="218" t="n"/>
      <c r="AB301" s="218" t="n"/>
      <c r="AC301" s="218" t="n"/>
      <c r="AD301" s="218" t="n"/>
      <c r="AE301" s="4" t="n"/>
      <c r="AF301" s="218" t="n"/>
      <c r="AG301" s="218" t="n"/>
      <c r="AH301" s="218" t="n"/>
    </row>
    <row r="302" ht="15.75" customHeight="1" s="371">
      <c r="A302" s="218" t="n"/>
      <c r="B302" s="218" t="n"/>
      <c r="C302" s="218" t="n"/>
      <c r="D302" s="218" t="n"/>
      <c r="E302" s="218" t="n"/>
      <c r="F302" s="218" t="n"/>
      <c r="G302" s="218" t="n"/>
      <c r="H302" s="218" t="n"/>
      <c r="I302" s="218" t="n"/>
      <c r="J302" s="218" t="n"/>
      <c r="K302" s="218" t="n"/>
      <c r="L302" s="218" t="n"/>
      <c r="M302" s="218" t="n"/>
      <c r="N302" s="218" t="n"/>
      <c r="O302" s="218" t="n"/>
      <c r="P302" s="218" t="n"/>
      <c r="Q302" s="218" t="n"/>
      <c r="R302" s="218" t="n"/>
      <c r="S302" s="218" t="n"/>
      <c r="T302" s="218" t="n"/>
      <c r="U302" s="218" t="n"/>
      <c r="V302" s="218" t="n"/>
      <c r="W302" s="218" t="n"/>
      <c r="X302" s="218" t="n"/>
      <c r="Y302" s="218" t="n"/>
      <c r="Z302" s="218" t="n"/>
      <c r="AA302" s="218" t="n"/>
      <c r="AB302" s="218" t="n"/>
      <c r="AC302" s="218" t="n"/>
      <c r="AD302" s="218" t="n"/>
      <c r="AE302" s="4" t="n"/>
      <c r="AF302" s="218" t="n"/>
      <c r="AG302" s="218" t="n"/>
      <c r="AH302" s="218" t="n"/>
    </row>
    <row r="303" ht="15.75" customHeight="1" s="371">
      <c r="A303" s="218" t="n"/>
      <c r="B303" s="218" t="n"/>
      <c r="C303" s="218" t="n"/>
      <c r="D303" s="218" t="n"/>
      <c r="E303" s="218" t="n"/>
      <c r="F303" s="218" t="n"/>
      <c r="G303" s="218" t="n"/>
      <c r="H303" s="218" t="n"/>
      <c r="I303" s="218" t="n"/>
      <c r="J303" s="218" t="n"/>
      <c r="K303" s="218" t="n"/>
      <c r="L303" s="218" t="n"/>
      <c r="M303" s="218" t="n"/>
      <c r="N303" s="218" t="n"/>
      <c r="O303" s="218" t="n"/>
      <c r="P303" s="218" t="n"/>
      <c r="Q303" s="218" t="n"/>
      <c r="R303" s="218" t="n"/>
      <c r="S303" s="218" t="n"/>
      <c r="T303" s="218" t="n"/>
      <c r="U303" s="218" t="n"/>
      <c r="V303" s="218" t="n"/>
      <c r="W303" s="218" t="n"/>
      <c r="X303" s="218" t="n"/>
      <c r="Y303" s="218" t="n"/>
      <c r="Z303" s="218" t="n"/>
      <c r="AA303" s="218" t="n"/>
      <c r="AB303" s="218" t="n"/>
      <c r="AC303" s="218" t="n"/>
      <c r="AD303" s="218" t="n"/>
      <c r="AE303" s="4" t="n"/>
      <c r="AF303" s="218" t="n"/>
      <c r="AG303" s="218" t="n"/>
      <c r="AH303" s="218" t="n"/>
    </row>
    <row r="304" ht="15.75" customHeight="1" s="371">
      <c r="A304" s="218" t="n"/>
      <c r="B304" s="218" t="n"/>
      <c r="C304" s="218" t="n"/>
      <c r="D304" s="218" t="n"/>
      <c r="E304" s="218" t="n"/>
      <c r="F304" s="218" t="n"/>
      <c r="G304" s="218" t="n"/>
      <c r="H304" s="218" t="n"/>
      <c r="I304" s="218" t="n"/>
      <c r="J304" s="218" t="n"/>
      <c r="K304" s="218" t="n"/>
      <c r="L304" s="218" t="n"/>
      <c r="M304" s="218" t="n"/>
      <c r="N304" s="218" t="n"/>
      <c r="O304" s="218" t="n"/>
      <c r="P304" s="218" t="n"/>
      <c r="Q304" s="218" t="n"/>
      <c r="R304" s="218" t="n"/>
      <c r="S304" s="218" t="n"/>
      <c r="T304" s="218" t="n"/>
      <c r="U304" s="218" t="n"/>
      <c r="V304" s="218" t="n"/>
      <c r="W304" s="218" t="n"/>
      <c r="X304" s="218" t="n"/>
      <c r="Y304" s="218" t="n"/>
      <c r="Z304" s="218" t="n"/>
      <c r="AA304" s="218" t="n"/>
      <c r="AB304" s="218" t="n"/>
      <c r="AC304" s="218" t="n"/>
      <c r="AD304" s="218" t="n"/>
      <c r="AE304" s="4" t="n"/>
      <c r="AF304" s="218" t="n"/>
      <c r="AG304" s="218" t="n"/>
      <c r="AH304" s="218" t="n"/>
    </row>
    <row r="305" ht="15.75" customHeight="1" s="371">
      <c r="A305" s="218" t="n"/>
      <c r="B305" s="218" t="n"/>
      <c r="C305" s="218" t="n"/>
      <c r="D305" s="218" t="n"/>
      <c r="E305" s="218" t="n"/>
      <c r="F305" s="218" t="n"/>
      <c r="G305" s="218" t="n"/>
      <c r="H305" s="218" t="n"/>
      <c r="I305" s="218" t="n"/>
      <c r="J305" s="218" t="n"/>
      <c r="K305" s="218" t="n"/>
      <c r="L305" s="218" t="n"/>
      <c r="M305" s="218" t="n"/>
      <c r="N305" s="218" t="n"/>
      <c r="O305" s="218" t="n"/>
      <c r="P305" s="218" t="n"/>
      <c r="Q305" s="218" t="n"/>
      <c r="R305" s="218" t="n"/>
      <c r="S305" s="218" t="n"/>
      <c r="T305" s="218" t="n"/>
      <c r="U305" s="218" t="n"/>
      <c r="V305" s="218" t="n"/>
      <c r="W305" s="218" t="n"/>
      <c r="X305" s="218" t="n"/>
      <c r="Y305" s="218" t="n"/>
      <c r="Z305" s="218" t="n"/>
      <c r="AA305" s="218" t="n"/>
      <c r="AB305" s="218" t="n"/>
      <c r="AC305" s="218" t="n"/>
      <c r="AD305" s="218" t="n"/>
      <c r="AE305" s="4" t="n"/>
      <c r="AF305" s="218" t="n"/>
      <c r="AG305" s="218" t="n"/>
      <c r="AH305" s="218" t="n"/>
    </row>
    <row r="306" ht="15.75" customHeight="1" s="371">
      <c r="A306" s="218" t="n"/>
      <c r="B306" s="218" t="n"/>
      <c r="C306" s="218" t="n"/>
      <c r="D306" s="218" t="n"/>
      <c r="E306" s="218" t="n"/>
      <c r="F306" s="218" t="n"/>
      <c r="G306" s="218" t="n"/>
      <c r="H306" s="218" t="n"/>
      <c r="I306" s="218" t="n"/>
      <c r="J306" s="218" t="n"/>
      <c r="K306" s="218" t="n"/>
      <c r="L306" s="218" t="n"/>
      <c r="M306" s="218" t="n"/>
      <c r="N306" s="218" t="n"/>
      <c r="O306" s="218" t="n"/>
      <c r="P306" s="218" t="n"/>
      <c r="Q306" s="218" t="n"/>
      <c r="R306" s="218" t="n"/>
      <c r="S306" s="218" t="n"/>
      <c r="T306" s="218" t="n"/>
      <c r="U306" s="218" t="n"/>
      <c r="V306" s="218" t="n"/>
      <c r="W306" s="218" t="n"/>
      <c r="X306" s="218" t="n"/>
      <c r="Y306" s="218" t="n"/>
      <c r="Z306" s="218" t="n"/>
      <c r="AA306" s="218" t="n"/>
      <c r="AB306" s="218" t="n"/>
      <c r="AC306" s="218" t="n"/>
      <c r="AD306" s="218" t="n"/>
      <c r="AE306" s="4" t="n"/>
      <c r="AF306" s="218" t="n"/>
      <c r="AG306" s="218" t="n"/>
      <c r="AH306" s="218" t="n"/>
    </row>
    <row r="307" ht="15.75" customHeight="1" s="371">
      <c r="A307" s="218" t="n"/>
      <c r="B307" s="218" t="n"/>
      <c r="C307" s="218" t="n"/>
      <c r="D307" s="218" t="n"/>
      <c r="E307" s="218" t="n"/>
      <c r="F307" s="218" t="n"/>
      <c r="G307" s="218" t="n"/>
      <c r="H307" s="218" t="n"/>
      <c r="I307" s="218" t="n"/>
      <c r="J307" s="218" t="n"/>
      <c r="K307" s="218" t="n"/>
      <c r="L307" s="218" t="n"/>
      <c r="M307" s="218" t="n"/>
      <c r="N307" s="218" t="n"/>
      <c r="O307" s="218" t="n"/>
      <c r="P307" s="218" t="n"/>
      <c r="Q307" s="218" t="n"/>
      <c r="R307" s="218" t="n"/>
      <c r="S307" s="218" t="n"/>
      <c r="T307" s="218" t="n"/>
      <c r="U307" s="218" t="n"/>
      <c r="V307" s="218" t="n"/>
      <c r="W307" s="218" t="n"/>
      <c r="X307" s="218" t="n"/>
      <c r="Y307" s="218" t="n"/>
      <c r="Z307" s="218" t="n"/>
      <c r="AA307" s="218" t="n"/>
      <c r="AB307" s="218" t="n"/>
      <c r="AC307" s="218" t="n"/>
      <c r="AD307" s="218" t="n"/>
      <c r="AE307" s="4" t="n"/>
      <c r="AF307" s="218" t="n"/>
      <c r="AG307" s="218" t="n"/>
      <c r="AH307" s="218" t="n"/>
    </row>
    <row r="308" ht="15.75" customHeight="1" s="371">
      <c r="A308" s="218" t="n"/>
      <c r="B308" s="218" t="n"/>
      <c r="C308" s="218" t="n"/>
      <c r="D308" s="218" t="n"/>
      <c r="E308" s="218" t="n"/>
      <c r="F308" s="218" t="n"/>
      <c r="G308" s="218" t="n"/>
      <c r="H308" s="218" t="n"/>
      <c r="I308" s="218" t="n"/>
      <c r="J308" s="218" t="n"/>
      <c r="K308" s="218" t="n"/>
      <c r="L308" s="218" t="n"/>
      <c r="M308" s="218" t="n"/>
      <c r="N308" s="218" t="n"/>
      <c r="O308" s="218" t="n"/>
      <c r="P308" s="218" t="n"/>
      <c r="Q308" s="218" t="n"/>
      <c r="R308" s="218" t="n"/>
      <c r="S308" s="218" t="n"/>
      <c r="T308" s="218" t="n"/>
      <c r="U308" s="218" t="n"/>
      <c r="V308" s="218" t="n"/>
      <c r="W308" s="218" t="n"/>
      <c r="X308" s="218" t="n"/>
      <c r="Y308" s="218" t="n"/>
      <c r="Z308" s="218" t="n"/>
      <c r="AA308" s="218" t="n"/>
      <c r="AB308" s="218" t="n"/>
      <c r="AC308" s="218" t="n"/>
      <c r="AD308" s="218" t="n"/>
      <c r="AE308" s="4" t="n"/>
      <c r="AF308" s="218" t="n"/>
      <c r="AG308" s="218" t="n"/>
      <c r="AH308" s="218" t="n"/>
    </row>
    <row r="309" ht="15.75" customHeight="1" s="371">
      <c r="A309" s="218" t="n"/>
      <c r="B309" s="218" t="n"/>
      <c r="C309" s="218" t="n"/>
      <c r="D309" s="218" t="n"/>
      <c r="E309" s="218" t="n"/>
      <c r="F309" s="218" t="n"/>
      <c r="G309" s="218" t="n"/>
      <c r="H309" s="218" t="n"/>
      <c r="I309" s="218" t="n"/>
      <c r="J309" s="218" t="n"/>
      <c r="K309" s="218" t="n"/>
      <c r="L309" s="218" t="n"/>
      <c r="M309" s="218" t="n"/>
      <c r="N309" s="218" t="n"/>
      <c r="O309" s="218" t="n"/>
      <c r="P309" s="218" t="n"/>
      <c r="Q309" s="218" t="n"/>
      <c r="R309" s="218" t="n"/>
      <c r="S309" s="218" t="n"/>
      <c r="T309" s="218" t="n"/>
      <c r="U309" s="218" t="n"/>
      <c r="V309" s="218" t="n"/>
      <c r="W309" s="218" t="n"/>
      <c r="X309" s="218" t="n"/>
      <c r="Y309" s="218" t="n"/>
      <c r="Z309" s="218" t="n"/>
      <c r="AA309" s="218" t="n"/>
      <c r="AB309" s="218" t="n"/>
      <c r="AC309" s="218" t="n"/>
      <c r="AD309" s="218" t="n"/>
      <c r="AE309" s="4" t="n"/>
      <c r="AF309" s="218" t="n"/>
      <c r="AG309" s="218" t="n"/>
      <c r="AH309" s="218" t="n"/>
    </row>
    <row r="310" ht="15.75" customHeight="1" s="371">
      <c r="A310" s="218" t="n"/>
      <c r="B310" s="218" t="n"/>
      <c r="C310" s="218" t="n"/>
      <c r="D310" s="218" t="n"/>
      <c r="E310" s="218" t="n"/>
      <c r="F310" s="218" t="n"/>
      <c r="G310" s="218" t="n"/>
      <c r="H310" s="218" t="n"/>
      <c r="I310" s="218" t="n"/>
      <c r="J310" s="218" t="n"/>
      <c r="K310" s="218" t="n"/>
      <c r="L310" s="218" t="n"/>
      <c r="M310" s="218" t="n"/>
      <c r="N310" s="218" t="n"/>
      <c r="O310" s="218" t="n"/>
      <c r="P310" s="218" t="n"/>
      <c r="Q310" s="218" t="n"/>
      <c r="R310" s="218" t="n"/>
      <c r="S310" s="218" t="n"/>
      <c r="T310" s="218" t="n"/>
      <c r="U310" s="218" t="n"/>
      <c r="V310" s="218" t="n"/>
      <c r="W310" s="218" t="n"/>
      <c r="X310" s="218" t="n"/>
      <c r="Y310" s="218" t="n"/>
      <c r="Z310" s="218" t="n"/>
      <c r="AA310" s="218" t="n"/>
      <c r="AB310" s="218" t="n"/>
      <c r="AC310" s="218" t="n"/>
      <c r="AD310" s="218" t="n"/>
      <c r="AE310" s="4" t="n"/>
      <c r="AF310" s="218" t="n"/>
      <c r="AG310" s="218" t="n"/>
      <c r="AH310" s="218" t="n"/>
    </row>
    <row r="311" ht="15.75" customHeight="1" s="371">
      <c r="A311" s="218" t="n"/>
      <c r="B311" s="218" t="n"/>
      <c r="C311" s="218" t="n"/>
      <c r="D311" s="218" t="n"/>
      <c r="E311" s="218" t="n"/>
      <c r="F311" s="218" t="n"/>
      <c r="G311" s="218" t="n"/>
      <c r="H311" s="218" t="n"/>
      <c r="I311" s="218" t="n"/>
      <c r="J311" s="218" t="n"/>
      <c r="K311" s="218" t="n"/>
      <c r="L311" s="218" t="n"/>
      <c r="M311" s="218" t="n"/>
      <c r="N311" s="218" t="n"/>
      <c r="O311" s="218" t="n"/>
      <c r="P311" s="218" t="n"/>
      <c r="Q311" s="218" t="n"/>
      <c r="R311" s="218" t="n"/>
      <c r="S311" s="218" t="n"/>
      <c r="T311" s="218" t="n"/>
      <c r="U311" s="218" t="n"/>
      <c r="V311" s="218" t="n"/>
      <c r="W311" s="218" t="n"/>
      <c r="X311" s="218" t="n"/>
      <c r="Y311" s="218" t="n"/>
      <c r="Z311" s="218" t="n"/>
      <c r="AA311" s="218" t="n"/>
      <c r="AB311" s="218" t="n"/>
      <c r="AC311" s="218" t="n"/>
      <c r="AD311" s="218" t="n"/>
      <c r="AE311" s="4" t="n"/>
      <c r="AF311" s="218" t="n"/>
      <c r="AG311" s="218" t="n"/>
      <c r="AH311" s="218" t="n"/>
    </row>
    <row r="312" ht="15.75" customHeight="1" s="371">
      <c r="A312" s="218" t="n"/>
      <c r="B312" s="218" t="n"/>
      <c r="C312" s="218" t="n"/>
      <c r="D312" s="218" t="n"/>
      <c r="E312" s="218" t="n"/>
      <c r="F312" s="218" t="n"/>
      <c r="G312" s="218" t="n"/>
      <c r="H312" s="218" t="n"/>
      <c r="I312" s="218" t="n"/>
      <c r="J312" s="218" t="n"/>
      <c r="K312" s="218" t="n"/>
      <c r="L312" s="218" t="n"/>
      <c r="M312" s="218" t="n"/>
      <c r="N312" s="218" t="n"/>
      <c r="O312" s="218" t="n"/>
      <c r="P312" s="218" t="n"/>
      <c r="Q312" s="218" t="n"/>
      <c r="R312" s="218" t="n"/>
      <c r="S312" s="218" t="n"/>
      <c r="T312" s="218" t="n"/>
      <c r="U312" s="218" t="n"/>
      <c r="V312" s="218" t="n"/>
      <c r="W312" s="218" t="n"/>
      <c r="X312" s="218" t="n"/>
      <c r="Y312" s="218" t="n"/>
      <c r="Z312" s="218" t="n"/>
      <c r="AA312" s="218" t="n"/>
      <c r="AB312" s="218" t="n"/>
      <c r="AC312" s="218" t="n"/>
      <c r="AD312" s="218" t="n"/>
      <c r="AE312" s="4" t="n"/>
      <c r="AF312" s="218" t="n"/>
      <c r="AG312" s="218" t="n"/>
      <c r="AH312" s="218" t="n"/>
    </row>
    <row r="313" ht="15.75" customHeight="1" s="371">
      <c r="A313" s="218" t="n"/>
      <c r="B313" s="218" t="n"/>
      <c r="C313" s="218" t="n"/>
      <c r="D313" s="218" t="n"/>
      <c r="E313" s="218" t="n"/>
      <c r="F313" s="218" t="n"/>
      <c r="G313" s="218" t="n"/>
      <c r="H313" s="218" t="n"/>
      <c r="I313" s="218" t="n"/>
      <c r="J313" s="218" t="n"/>
      <c r="K313" s="218" t="n"/>
      <c r="L313" s="218" t="n"/>
      <c r="M313" s="218" t="n"/>
      <c r="N313" s="218" t="n"/>
      <c r="O313" s="218" t="n"/>
      <c r="P313" s="218" t="n"/>
      <c r="Q313" s="218" t="n"/>
      <c r="R313" s="218" t="n"/>
      <c r="S313" s="218" t="n"/>
      <c r="T313" s="218" t="n"/>
      <c r="U313" s="218" t="n"/>
      <c r="V313" s="218" t="n"/>
      <c r="W313" s="218" t="n"/>
      <c r="X313" s="218" t="n"/>
      <c r="Y313" s="218" t="n"/>
      <c r="Z313" s="218" t="n"/>
      <c r="AA313" s="218" t="n"/>
      <c r="AB313" s="218" t="n"/>
      <c r="AC313" s="218" t="n"/>
      <c r="AD313" s="218" t="n"/>
      <c r="AE313" s="4" t="n"/>
      <c r="AF313" s="218" t="n"/>
      <c r="AG313" s="218" t="n"/>
      <c r="AH313" s="218" t="n"/>
    </row>
    <row r="314" ht="15.75" customHeight="1" s="371">
      <c r="A314" s="218" t="n"/>
      <c r="B314" s="218" t="n"/>
      <c r="C314" s="218" t="n"/>
      <c r="D314" s="218" t="n"/>
      <c r="E314" s="218" t="n"/>
      <c r="F314" s="218" t="n"/>
      <c r="G314" s="218" t="n"/>
      <c r="H314" s="218" t="n"/>
      <c r="I314" s="218" t="n"/>
      <c r="J314" s="218" t="n"/>
      <c r="K314" s="218" t="n"/>
      <c r="L314" s="218" t="n"/>
      <c r="M314" s="218" t="n"/>
      <c r="N314" s="218" t="n"/>
      <c r="O314" s="218" t="n"/>
      <c r="P314" s="218" t="n"/>
      <c r="Q314" s="218" t="n"/>
      <c r="R314" s="218" t="n"/>
      <c r="S314" s="218" t="n"/>
      <c r="T314" s="218" t="n"/>
      <c r="U314" s="218" t="n"/>
      <c r="V314" s="218" t="n"/>
      <c r="W314" s="218" t="n"/>
      <c r="X314" s="218" t="n"/>
      <c r="Y314" s="218" t="n"/>
      <c r="Z314" s="218" t="n"/>
      <c r="AA314" s="218" t="n"/>
      <c r="AB314" s="218" t="n"/>
      <c r="AC314" s="218" t="n"/>
      <c r="AD314" s="218" t="n"/>
      <c r="AE314" s="4" t="n"/>
      <c r="AF314" s="218" t="n"/>
      <c r="AG314" s="218" t="n"/>
      <c r="AH314" s="218" t="n"/>
    </row>
    <row r="315" ht="15.75" customHeight="1" s="371">
      <c r="A315" s="218" t="n"/>
      <c r="B315" s="218" t="n"/>
      <c r="C315" s="218" t="n"/>
      <c r="D315" s="218" t="n"/>
      <c r="E315" s="218" t="n"/>
      <c r="F315" s="218" t="n"/>
      <c r="G315" s="218" t="n"/>
      <c r="H315" s="218" t="n"/>
      <c r="I315" s="218" t="n"/>
      <c r="J315" s="218" t="n"/>
      <c r="K315" s="218" t="n"/>
      <c r="L315" s="218" t="n"/>
      <c r="M315" s="218" t="n"/>
      <c r="N315" s="218" t="n"/>
      <c r="O315" s="218" t="n"/>
      <c r="P315" s="218" t="n"/>
      <c r="Q315" s="218" t="n"/>
      <c r="R315" s="218" t="n"/>
      <c r="S315" s="218" t="n"/>
      <c r="T315" s="218" t="n"/>
      <c r="U315" s="218" t="n"/>
      <c r="V315" s="218" t="n"/>
      <c r="W315" s="218" t="n"/>
      <c r="X315" s="218" t="n"/>
      <c r="Y315" s="218" t="n"/>
      <c r="Z315" s="218" t="n"/>
      <c r="AA315" s="218" t="n"/>
      <c r="AB315" s="218" t="n"/>
      <c r="AC315" s="218" t="n"/>
      <c r="AD315" s="218" t="n"/>
      <c r="AE315" s="4" t="n"/>
      <c r="AF315" s="218" t="n"/>
      <c r="AG315" s="218" t="n"/>
      <c r="AH315" s="218" t="n"/>
    </row>
    <row r="316" ht="15.75" customHeight="1" s="371">
      <c r="A316" s="218" t="n"/>
      <c r="B316" s="218" t="n"/>
      <c r="C316" s="218" t="n"/>
      <c r="D316" s="218" t="n"/>
      <c r="E316" s="218" t="n"/>
      <c r="F316" s="218" t="n"/>
      <c r="G316" s="218" t="n"/>
      <c r="H316" s="218" t="n"/>
      <c r="I316" s="218" t="n"/>
      <c r="J316" s="218" t="n"/>
      <c r="K316" s="218" t="n"/>
      <c r="L316" s="218" t="n"/>
      <c r="M316" s="218" t="n"/>
      <c r="N316" s="218" t="n"/>
      <c r="O316" s="218" t="n"/>
      <c r="P316" s="218" t="n"/>
      <c r="Q316" s="218" t="n"/>
      <c r="R316" s="218" t="n"/>
      <c r="S316" s="218" t="n"/>
      <c r="T316" s="218" t="n"/>
      <c r="U316" s="218" t="n"/>
      <c r="V316" s="218" t="n"/>
      <c r="W316" s="218" t="n"/>
      <c r="X316" s="218" t="n"/>
      <c r="Y316" s="218" t="n"/>
      <c r="Z316" s="218" t="n"/>
      <c r="AA316" s="218" t="n"/>
      <c r="AB316" s="218" t="n"/>
      <c r="AC316" s="218" t="n"/>
      <c r="AD316" s="218" t="n"/>
      <c r="AE316" s="4" t="n"/>
      <c r="AF316" s="218" t="n"/>
      <c r="AG316" s="218" t="n"/>
      <c r="AH316" s="218" t="n"/>
    </row>
    <row r="317" ht="15.75" customHeight="1" s="371">
      <c r="A317" s="218" t="n"/>
      <c r="B317" s="218" t="n"/>
      <c r="C317" s="218" t="n"/>
      <c r="D317" s="218" t="n"/>
      <c r="E317" s="218" t="n"/>
      <c r="F317" s="218" t="n"/>
      <c r="G317" s="218" t="n"/>
      <c r="H317" s="218" t="n"/>
      <c r="I317" s="218" t="n"/>
      <c r="J317" s="218" t="n"/>
      <c r="K317" s="218" t="n"/>
      <c r="L317" s="218" t="n"/>
      <c r="M317" s="218" t="n"/>
      <c r="N317" s="218" t="n"/>
      <c r="O317" s="218" t="n"/>
      <c r="P317" s="218" t="n"/>
      <c r="Q317" s="218" t="n"/>
      <c r="R317" s="218" t="n"/>
      <c r="S317" s="218" t="n"/>
      <c r="T317" s="218" t="n"/>
      <c r="U317" s="218" t="n"/>
      <c r="V317" s="218" t="n"/>
      <c r="W317" s="218" t="n"/>
      <c r="X317" s="218" t="n"/>
      <c r="Y317" s="218" t="n"/>
      <c r="Z317" s="218" t="n"/>
      <c r="AA317" s="218" t="n"/>
      <c r="AB317" s="218" t="n"/>
      <c r="AC317" s="218" t="n"/>
      <c r="AD317" s="218" t="n"/>
      <c r="AE317" s="4" t="n"/>
      <c r="AF317" s="218" t="n"/>
      <c r="AG317" s="218" t="n"/>
      <c r="AH317" s="218" t="n"/>
    </row>
    <row r="318" ht="15.75" customHeight="1" s="371">
      <c r="A318" s="218" t="n"/>
      <c r="B318" s="218" t="n"/>
      <c r="C318" s="218" t="n"/>
      <c r="D318" s="218" t="n"/>
      <c r="E318" s="218" t="n"/>
      <c r="F318" s="218" t="n"/>
      <c r="G318" s="218" t="n"/>
      <c r="H318" s="218" t="n"/>
      <c r="I318" s="218" t="n"/>
      <c r="J318" s="218" t="n"/>
      <c r="K318" s="218" t="n"/>
      <c r="L318" s="218" t="n"/>
      <c r="M318" s="218" t="n"/>
      <c r="N318" s="218" t="n"/>
      <c r="O318" s="218" t="n"/>
      <c r="P318" s="218" t="n"/>
      <c r="Q318" s="218" t="n"/>
      <c r="R318" s="218" t="n"/>
      <c r="S318" s="218" t="n"/>
      <c r="T318" s="218" t="n"/>
      <c r="U318" s="218" t="n"/>
      <c r="V318" s="218" t="n"/>
      <c r="W318" s="218" t="n"/>
      <c r="X318" s="218" t="n"/>
      <c r="Y318" s="218" t="n"/>
      <c r="Z318" s="218" t="n"/>
      <c r="AA318" s="218" t="n"/>
      <c r="AB318" s="218" t="n"/>
      <c r="AC318" s="218" t="n"/>
      <c r="AD318" s="218" t="n"/>
      <c r="AE318" s="4" t="n"/>
      <c r="AF318" s="218" t="n"/>
      <c r="AG318" s="218" t="n"/>
      <c r="AH318" s="218" t="n"/>
    </row>
    <row r="319" ht="15.75" customHeight="1" s="371">
      <c r="A319" s="218" t="n"/>
      <c r="B319" s="218" t="n"/>
      <c r="C319" s="218" t="n"/>
      <c r="D319" s="218" t="n"/>
      <c r="E319" s="218" t="n"/>
      <c r="F319" s="218" t="n"/>
      <c r="G319" s="218" t="n"/>
      <c r="H319" s="218" t="n"/>
      <c r="I319" s="218" t="n"/>
      <c r="J319" s="218" t="n"/>
      <c r="K319" s="218" t="n"/>
      <c r="L319" s="218" t="n"/>
      <c r="M319" s="218" t="n"/>
      <c r="N319" s="218" t="n"/>
      <c r="O319" s="218" t="n"/>
      <c r="P319" s="218" t="n"/>
      <c r="Q319" s="218" t="n"/>
      <c r="R319" s="218" t="n"/>
      <c r="S319" s="218" t="n"/>
      <c r="T319" s="218" t="n"/>
      <c r="U319" s="218" t="n"/>
      <c r="V319" s="218" t="n"/>
      <c r="W319" s="218" t="n"/>
      <c r="X319" s="218" t="n"/>
      <c r="Y319" s="218" t="n"/>
      <c r="Z319" s="218" t="n"/>
      <c r="AA319" s="218" t="n"/>
      <c r="AB319" s="218" t="n"/>
      <c r="AC319" s="218" t="n"/>
      <c r="AD319" s="218" t="n"/>
      <c r="AE319" s="4" t="n"/>
      <c r="AF319" s="218" t="n"/>
      <c r="AG319" s="218" t="n"/>
      <c r="AH319" s="218" t="n"/>
    </row>
    <row r="320" ht="15.75" customHeight="1" s="371">
      <c r="A320" s="218" t="n"/>
      <c r="B320" s="218" t="n"/>
      <c r="C320" s="218" t="n"/>
      <c r="D320" s="218" t="n"/>
      <c r="E320" s="218" t="n"/>
      <c r="F320" s="218" t="n"/>
      <c r="G320" s="218" t="n"/>
      <c r="H320" s="218" t="n"/>
      <c r="I320" s="218" t="n"/>
      <c r="J320" s="218" t="n"/>
      <c r="K320" s="218" t="n"/>
      <c r="L320" s="218" t="n"/>
      <c r="M320" s="218" t="n"/>
      <c r="N320" s="218" t="n"/>
      <c r="O320" s="218" t="n"/>
      <c r="P320" s="218" t="n"/>
      <c r="Q320" s="218" t="n"/>
      <c r="R320" s="218" t="n"/>
      <c r="S320" s="218" t="n"/>
      <c r="T320" s="218" t="n"/>
      <c r="U320" s="218" t="n"/>
      <c r="V320" s="218" t="n"/>
      <c r="W320" s="218" t="n"/>
      <c r="X320" s="218" t="n"/>
      <c r="Y320" s="218" t="n"/>
      <c r="Z320" s="218" t="n"/>
      <c r="AA320" s="218" t="n"/>
      <c r="AB320" s="218" t="n"/>
      <c r="AC320" s="218" t="n"/>
      <c r="AD320" s="218" t="n"/>
      <c r="AE320" s="4" t="n"/>
      <c r="AF320" s="218" t="n"/>
      <c r="AG320" s="218" t="n"/>
      <c r="AH320" s="218" t="n"/>
    </row>
    <row r="321" ht="15.75" customHeight="1" s="371">
      <c r="A321" s="218" t="n"/>
      <c r="B321" s="218" t="n"/>
      <c r="C321" s="218" t="n"/>
      <c r="D321" s="218" t="n"/>
      <c r="E321" s="218" t="n"/>
      <c r="F321" s="218" t="n"/>
      <c r="G321" s="218" t="n"/>
      <c r="H321" s="218" t="n"/>
      <c r="I321" s="218" t="n"/>
      <c r="J321" s="218" t="n"/>
      <c r="K321" s="218" t="n"/>
      <c r="L321" s="218" t="n"/>
      <c r="M321" s="218" t="n"/>
      <c r="N321" s="218" t="n"/>
      <c r="O321" s="218" t="n"/>
      <c r="P321" s="218" t="n"/>
      <c r="Q321" s="218" t="n"/>
      <c r="R321" s="218" t="n"/>
      <c r="S321" s="218" t="n"/>
      <c r="T321" s="218" t="n"/>
      <c r="U321" s="218" t="n"/>
      <c r="V321" s="218" t="n"/>
      <c r="W321" s="218" t="n"/>
      <c r="X321" s="218" t="n"/>
      <c r="Y321" s="218" t="n"/>
      <c r="Z321" s="218" t="n"/>
      <c r="AA321" s="218" t="n"/>
      <c r="AB321" s="218" t="n"/>
      <c r="AC321" s="218" t="n"/>
      <c r="AD321" s="218" t="n"/>
      <c r="AE321" s="4" t="n"/>
      <c r="AF321" s="218" t="n"/>
      <c r="AG321" s="218" t="n"/>
      <c r="AH321" s="218" t="n"/>
    </row>
    <row r="322" ht="15.75" customHeight="1" s="371">
      <c r="A322" s="218" t="n"/>
      <c r="B322" s="218" t="n"/>
      <c r="C322" s="218" t="n"/>
      <c r="D322" s="218" t="n"/>
      <c r="E322" s="218" t="n"/>
      <c r="F322" s="218" t="n"/>
      <c r="G322" s="218" t="n"/>
      <c r="H322" s="218" t="n"/>
      <c r="I322" s="218" t="n"/>
      <c r="J322" s="218" t="n"/>
      <c r="K322" s="218" t="n"/>
      <c r="L322" s="218" t="n"/>
      <c r="M322" s="218" t="n"/>
      <c r="N322" s="218" t="n"/>
      <c r="O322" s="218" t="n"/>
      <c r="P322" s="218" t="n"/>
      <c r="Q322" s="218" t="n"/>
      <c r="R322" s="218" t="n"/>
      <c r="S322" s="218" t="n"/>
      <c r="T322" s="218" t="n"/>
      <c r="U322" s="218" t="n"/>
      <c r="V322" s="218" t="n"/>
      <c r="W322" s="218" t="n"/>
      <c r="X322" s="218" t="n"/>
      <c r="Y322" s="218" t="n"/>
      <c r="Z322" s="218" t="n"/>
      <c r="AA322" s="218" t="n"/>
      <c r="AB322" s="218" t="n"/>
      <c r="AC322" s="218" t="n"/>
      <c r="AD322" s="218" t="n"/>
      <c r="AE322" s="4" t="n"/>
      <c r="AF322" s="218" t="n"/>
      <c r="AG322" s="218" t="n"/>
      <c r="AH322" s="218" t="n"/>
    </row>
    <row r="323" ht="15.75" customHeight="1" s="371">
      <c r="A323" s="218" t="n"/>
      <c r="B323" s="218" t="n"/>
      <c r="C323" s="218" t="n"/>
      <c r="D323" s="218" t="n"/>
      <c r="E323" s="218" t="n"/>
      <c r="F323" s="218" t="n"/>
      <c r="G323" s="218" t="n"/>
      <c r="H323" s="218" t="n"/>
      <c r="I323" s="218" t="n"/>
      <c r="J323" s="218" t="n"/>
      <c r="K323" s="218" t="n"/>
      <c r="L323" s="218" t="n"/>
      <c r="M323" s="218" t="n"/>
      <c r="N323" s="218" t="n"/>
      <c r="O323" s="218" t="n"/>
      <c r="P323" s="218" t="n"/>
      <c r="Q323" s="218" t="n"/>
      <c r="R323" s="218" t="n"/>
      <c r="S323" s="218" t="n"/>
      <c r="T323" s="218" t="n"/>
      <c r="U323" s="218" t="n"/>
      <c r="V323" s="218" t="n"/>
      <c r="W323" s="218" t="n"/>
      <c r="X323" s="218" t="n"/>
      <c r="Y323" s="218" t="n"/>
      <c r="Z323" s="218" t="n"/>
      <c r="AA323" s="218" t="n"/>
      <c r="AB323" s="218" t="n"/>
      <c r="AC323" s="218" t="n"/>
      <c r="AD323" s="218" t="n"/>
      <c r="AE323" s="4" t="n"/>
      <c r="AF323" s="218" t="n"/>
      <c r="AG323" s="218" t="n"/>
      <c r="AH323" s="218" t="n"/>
    </row>
    <row r="324" ht="15.75" customHeight="1" s="371">
      <c r="A324" s="218" t="n"/>
      <c r="B324" s="218" t="n"/>
      <c r="C324" s="218" t="n"/>
      <c r="D324" s="218" t="n"/>
      <c r="E324" s="218" t="n"/>
      <c r="F324" s="218" t="n"/>
      <c r="G324" s="218" t="n"/>
      <c r="H324" s="218" t="n"/>
      <c r="I324" s="218" t="n"/>
      <c r="J324" s="218" t="n"/>
      <c r="K324" s="218" t="n"/>
      <c r="L324" s="218" t="n"/>
      <c r="M324" s="218" t="n"/>
      <c r="N324" s="218" t="n"/>
      <c r="O324" s="218" t="n"/>
      <c r="P324" s="218" t="n"/>
      <c r="Q324" s="218" t="n"/>
      <c r="R324" s="218" t="n"/>
      <c r="S324" s="218" t="n"/>
      <c r="T324" s="218" t="n"/>
      <c r="U324" s="218" t="n"/>
      <c r="V324" s="218" t="n"/>
      <c r="W324" s="218" t="n"/>
      <c r="X324" s="218" t="n"/>
      <c r="Y324" s="218" t="n"/>
      <c r="Z324" s="218" t="n"/>
      <c r="AA324" s="218" t="n"/>
      <c r="AB324" s="218" t="n"/>
      <c r="AC324" s="218" t="n"/>
      <c r="AD324" s="218" t="n"/>
      <c r="AE324" s="4" t="n"/>
      <c r="AF324" s="218" t="n"/>
      <c r="AG324" s="218" t="n"/>
      <c r="AH324" s="218" t="n"/>
    </row>
    <row r="325" ht="15.75" customHeight="1" s="371">
      <c r="A325" s="218" t="n"/>
      <c r="B325" s="218" t="n"/>
      <c r="C325" s="218" t="n"/>
      <c r="D325" s="218" t="n"/>
      <c r="E325" s="218" t="n"/>
      <c r="F325" s="218" t="n"/>
      <c r="G325" s="218" t="n"/>
      <c r="H325" s="218" t="n"/>
      <c r="I325" s="218" t="n"/>
      <c r="J325" s="218" t="n"/>
      <c r="K325" s="218" t="n"/>
      <c r="L325" s="218" t="n"/>
      <c r="M325" s="218" t="n"/>
      <c r="N325" s="218" t="n"/>
      <c r="O325" s="218" t="n"/>
      <c r="P325" s="218" t="n"/>
      <c r="Q325" s="218" t="n"/>
      <c r="R325" s="218" t="n"/>
      <c r="S325" s="218" t="n"/>
      <c r="T325" s="218" t="n"/>
      <c r="U325" s="218" t="n"/>
      <c r="V325" s="218" t="n"/>
      <c r="W325" s="218" t="n"/>
      <c r="X325" s="218" t="n"/>
      <c r="Y325" s="218" t="n"/>
      <c r="Z325" s="218" t="n"/>
      <c r="AA325" s="218" t="n"/>
      <c r="AB325" s="218" t="n"/>
      <c r="AC325" s="218" t="n"/>
      <c r="AD325" s="218" t="n"/>
      <c r="AE325" s="4" t="n"/>
      <c r="AF325" s="218" t="n"/>
      <c r="AG325" s="218" t="n"/>
      <c r="AH325" s="218" t="n"/>
    </row>
    <row r="326" ht="15.75" customHeight="1" s="371">
      <c r="A326" s="218" t="n"/>
      <c r="B326" s="218" t="n"/>
      <c r="C326" s="218" t="n"/>
      <c r="D326" s="218" t="n"/>
      <c r="E326" s="218" t="n"/>
      <c r="F326" s="218" t="n"/>
      <c r="G326" s="218" t="n"/>
      <c r="H326" s="218" t="n"/>
      <c r="I326" s="218" t="n"/>
      <c r="J326" s="218" t="n"/>
      <c r="K326" s="218" t="n"/>
      <c r="L326" s="218" t="n"/>
      <c r="M326" s="218" t="n"/>
      <c r="N326" s="218" t="n"/>
      <c r="O326" s="218" t="n"/>
      <c r="P326" s="218" t="n"/>
      <c r="Q326" s="218" t="n"/>
      <c r="R326" s="218" t="n"/>
      <c r="S326" s="218" t="n"/>
      <c r="T326" s="218" t="n"/>
      <c r="U326" s="218" t="n"/>
      <c r="V326" s="218" t="n"/>
      <c r="W326" s="218" t="n"/>
      <c r="X326" s="218" t="n"/>
      <c r="Y326" s="218" t="n"/>
      <c r="Z326" s="218" t="n"/>
      <c r="AA326" s="218" t="n"/>
      <c r="AB326" s="218" t="n"/>
      <c r="AC326" s="218" t="n"/>
      <c r="AD326" s="218" t="n"/>
      <c r="AE326" s="4" t="n"/>
      <c r="AF326" s="218" t="n"/>
      <c r="AG326" s="218" t="n"/>
      <c r="AH326" s="218" t="n"/>
    </row>
    <row r="327" ht="15.75" customHeight="1" s="371">
      <c r="A327" s="218" t="n"/>
      <c r="B327" s="218" t="n"/>
      <c r="C327" s="218" t="n"/>
      <c r="D327" s="218" t="n"/>
      <c r="E327" s="218" t="n"/>
      <c r="F327" s="218" t="n"/>
      <c r="G327" s="218" t="n"/>
      <c r="H327" s="218" t="n"/>
      <c r="I327" s="218" t="n"/>
      <c r="J327" s="218" t="n"/>
      <c r="K327" s="218" t="n"/>
      <c r="L327" s="218" t="n"/>
      <c r="M327" s="218" t="n"/>
      <c r="N327" s="218" t="n"/>
      <c r="O327" s="218" t="n"/>
      <c r="P327" s="218" t="n"/>
      <c r="Q327" s="218" t="n"/>
      <c r="R327" s="218" t="n"/>
      <c r="S327" s="218" t="n"/>
      <c r="T327" s="218" t="n"/>
      <c r="U327" s="218" t="n"/>
      <c r="V327" s="218" t="n"/>
      <c r="W327" s="218" t="n"/>
      <c r="X327" s="218" t="n"/>
      <c r="Y327" s="218" t="n"/>
      <c r="Z327" s="218" t="n"/>
      <c r="AA327" s="218" t="n"/>
      <c r="AB327" s="218" t="n"/>
      <c r="AC327" s="218" t="n"/>
      <c r="AD327" s="218" t="n"/>
      <c r="AE327" s="4" t="n"/>
      <c r="AF327" s="218" t="n"/>
      <c r="AG327" s="218" t="n"/>
      <c r="AH327" s="218" t="n"/>
    </row>
    <row r="328" ht="15.75" customHeight="1" s="371">
      <c r="A328" s="218" t="n"/>
      <c r="B328" s="218" t="n"/>
      <c r="C328" s="218" t="n"/>
      <c r="D328" s="218" t="n"/>
      <c r="E328" s="218" t="n"/>
      <c r="F328" s="218" t="n"/>
      <c r="G328" s="218" t="n"/>
      <c r="H328" s="218" t="n"/>
      <c r="I328" s="218" t="n"/>
      <c r="J328" s="218" t="n"/>
      <c r="K328" s="218" t="n"/>
      <c r="L328" s="218" t="n"/>
      <c r="M328" s="218" t="n"/>
      <c r="N328" s="218" t="n"/>
      <c r="O328" s="218" t="n"/>
      <c r="P328" s="218" t="n"/>
      <c r="Q328" s="218" t="n"/>
      <c r="R328" s="218" t="n"/>
      <c r="S328" s="218" t="n"/>
      <c r="T328" s="218" t="n"/>
      <c r="U328" s="218" t="n"/>
      <c r="V328" s="218" t="n"/>
      <c r="W328" s="218" t="n"/>
      <c r="X328" s="218" t="n"/>
      <c r="Y328" s="218" t="n"/>
      <c r="Z328" s="218" t="n"/>
      <c r="AA328" s="218" t="n"/>
      <c r="AB328" s="218" t="n"/>
      <c r="AC328" s="218" t="n"/>
      <c r="AD328" s="218" t="n"/>
      <c r="AE328" s="4" t="n"/>
      <c r="AF328" s="218" t="n"/>
      <c r="AG328" s="218" t="n"/>
      <c r="AH328" s="218" t="n"/>
    </row>
    <row r="329" ht="15.75" customHeight="1" s="371">
      <c r="A329" s="218" t="n"/>
      <c r="B329" s="218" t="n"/>
      <c r="C329" s="218" t="n"/>
      <c r="D329" s="218" t="n"/>
      <c r="E329" s="218" t="n"/>
      <c r="F329" s="218" t="n"/>
      <c r="G329" s="218" t="n"/>
      <c r="H329" s="218" t="n"/>
      <c r="I329" s="218" t="n"/>
      <c r="J329" s="218" t="n"/>
      <c r="K329" s="218" t="n"/>
      <c r="L329" s="218" t="n"/>
      <c r="M329" s="218" t="n"/>
      <c r="N329" s="218" t="n"/>
      <c r="O329" s="218" t="n"/>
      <c r="P329" s="218" t="n"/>
      <c r="Q329" s="218" t="n"/>
      <c r="R329" s="218" t="n"/>
      <c r="S329" s="218" t="n"/>
      <c r="T329" s="218" t="n"/>
      <c r="U329" s="218" t="n"/>
      <c r="V329" s="218" t="n"/>
      <c r="W329" s="218" t="n"/>
      <c r="X329" s="218" t="n"/>
      <c r="Y329" s="218" t="n"/>
      <c r="Z329" s="218" t="n"/>
      <c r="AA329" s="218" t="n"/>
      <c r="AB329" s="218" t="n"/>
      <c r="AC329" s="218" t="n"/>
      <c r="AD329" s="218" t="n"/>
      <c r="AE329" s="4" t="n"/>
      <c r="AF329" s="218" t="n"/>
      <c r="AG329" s="218" t="n"/>
      <c r="AH329" s="218" t="n"/>
    </row>
    <row r="330" ht="15.75" customHeight="1" s="371">
      <c r="A330" s="218" t="n"/>
      <c r="B330" s="218" t="n"/>
      <c r="C330" s="218" t="n"/>
      <c r="D330" s="218" t="n"/>
      <c r="E330" s="218" t="n"/>
      <c r="F330" s="218" t="n"/>
      <c r="G330" s="218" t="n"/>
      <c r="H330" s="218" t="n"/>
      <c r="I330" s="218" t="n"/>
      <c r="J330" s="218" t="n"/>
      <c r="K330" s="218" t="n"/>
      <c r="L330" s="218" t="n"/>
      <c r="M330" s="218" t="n"/>
      <c r="N330" s="218" t="n"/>
      <c r="O330" s="218" t="n"/>
      <c r="P330" s="218" t="n"/>
      <c r="Q330" s="218" t="n"/>
      <c r="R330" s="218" t="n"/>
      <c r="S330" s="218" t="n"/>
      <c r="T330" s="218" t="n"/>
      <c r="U330" s="218" t="n"/>
      <c r="V330" s="218" t="n"/>
      <c r="W330" s="218" t="n"/>
      <c r="X330" s="218" t="n"/>
      <c r="Y330" s="218" t="n"/>
      <c r="Z330" s="218" t="n"/>
      <c r="AA330" s="218" t="n"/>
      <c r="AB330" s="218" t="n"/>
      <c r="AC330" s="218" t="n"/>
      <c r="AD330" s="218" t="n"/>
      <c r="AE330" s="4" t="n"/>
      <c r="AF330" s="218" t="n"/>
      <c r="AG330" s="218" t="n"/>
      <c r="AH330" s="218" t="n"/>
    </row>
    <row r="331" ht="15.75" customHeight="1" s="371">
      <c r="A331" s="218" t="n"/>
      <c r="B331" s="218" t="n"/>
      <c r="C331" s="218" t="n"/>
      <c r="D331" s="218" t="n"/>
      <c r="E331" s="218" t="n"/>
      <c r="F331" s="218" t="n"/>
      <c r="G331" s="218" t="n"/>
      <c r="H331" s="218" t="n"/>
      <c r="I331" s="218" t="n"/>
      <c r="J331" s="218" t="n"/>
      <c r="K331" s="218" t="n"/>
      <c r="L331" s="218" t="n"/>
      <c r="M331" s="218" t="n"/>
      <c r="N331" s="218" t="n"/>
      <c r="O331" s="218" t="n"/>
      <c r="P331" s="218" t="n"/>
      <c r="Q331" s="218" t="n"/>
      <c r="R331" s="218" t="n"/>
      <c r="S331" s="218" t="n"/>
      <c r="T331" s="218" t="n"/>
      <c r="U331" s="218" t="n"/>
      <c r="V331" s="218" t="n"/>
      <c r="W331" s="218" t="n"/>
      <c r="X331" s="218" t="n"/>
      <c r="Y331" s="218" t="n"/>
      <c r="Z331" s="218" t="n"/>
      <c r="AA331" s="218" t="n"/>
      <c r="AB331" s="218" t="n"/>
      <c r="AC331" s="218" t="n"/>
      <c r="AD331" s="218" t="n"/>
      <c r="AE331" s="4" t="n"/>
      <c r="AF331" s="218" t="n"/>
      <c r="AG331" s="218" t="n"/>
      <c r="AH331" s="218" t="n"/>
    </row>
    <row r="332" ht="15.75" customHeight="1" s="371">
      <c r="A332" s="218" t="n"/>
      <c r="B332" s="218" t="n"/>
      <c r="C332" s="218" t="n"/>
      <c r="D332" s="218" t="n"/>
      <c r="E332" s="218" t="n"/>
      <c r="F332" s="218" t="n"/>
      <c r="G332" s="218" t="n"/>
      <c r="H332" s="218" t="n"/>
      <c r="I332" s="218" t="n"/>
      <c r="J332" s="218" t="n"/>
      <c r="K332" s="218" t="n"/>
      <c r="L332" s="218" t="n"/>
      <c r="M332" s="218" t="n"/>
      <c r="N332" s="218" t="n"/>
      <c r="O332" s="218" t="n"/>
      <c r="P332" s="218" t="n"/>
      <c r="Q332" s="218" t="n"/>
      <c r="R332" s="218" t="n"/>
      <c r="S332" s="218" t="n"/>
      <c r="T332" s="218" t="n"/>
      <c r="U332" s="218" t="n"/>
      <c r="V332" s="218" t="n"/>
      <c r="W332" s="218" t="n"/>
      <c r="X332" s="218" t="n"/>
      <c r="Y332" s="218" t="n"/>
      <c r="Z332" s="218" t="n"/>
      <c r="AA332" s="218" t="n"/>
      <c r="AB332" s="218" t="n"/>
      <c r="AC332" s="218" t="n"/>
      <c r="AD332" s="218" t="n"/>
      <c r="AE332" s="4" t="n"/>
      <c r="AF332" s="218" t="n"/>
      <c r="AG332" s="218" t="n"/>
      <c r="AH332" s="218" t="n"/>
    </row>
    <row r="333" ht="15.75" customHeight="1" s="371">
      <c r="A333" s="218" t="n"/>
      <c r="B333" s="218" t="n"/>
      <c r="C333" s="218" t="n"/>
      <c r="D333" s="218" t="n"/>
      <c r="E333" s="218" t="n"/>
      <c r="F333" s="218" t="n"/>
      <c r="G333" s="218" t="n"/>
      <c r="H333" s="218" t="n"/>
      <c r="I333" s="218" t="n"/>
      <c r="J333" s="218" t="n"/>
      <c r="K333" s="218" t="n"/>
      <c r="L333" s="218" t="n"/>
      <c r="M333" s="218" t="n"/>
      <c r="N333" s="218" t="n"/>
      <c r="O333" s="218" t="n"/>
      <c r="P333" s="218" t="n"/>
      <c r="Q333" s="218" t="n"/>
      <c r="R333" s="218" t="n"/>
      <c r="S333" s="218" t="n"/>
      <c r="T333" s="218" t="n"/>
      <c r="U333" s="218" t="n"/>
      <c r="V333" s="218" t="n"/>
      <c r="W333" s="218" t="n"/>
      <c r="X333" s="218" t="n"/>
      <c r="Y333" s="218" t="n"/>
      <c r="Z333" s="218" t="n"/>
      <c r="AA333" s="218" t="n"/>
      <c r="AB333" s="218" t="n"/>
      <c r="AC333" s="218" t="n"/>
      <c r="AD333" s="218" t="n"/>
      <c r="AE333" s="4" t="n"/>
      <c r="AF333" s="218" t="n"/>
      <c r="AG333" s="218" t="n"/>
      <c r="AH333" s="218" t="n"/>
    </row>
    <row r="334" ht="15.75" customHeight="1" s="371">
      <c r="A334" s="218" t="n"/>
      <c r="B334" s="218" t="n"/>
      <c r="C334" s="218" t="n"/>
      <c r="D334" s="218" t="n"/>
      <c r="E334" s="218" t="n"/>
      <c r="F334" s="218" t="n"/>
      <c r="G334" s="218" t="n"/>
      <c r="H334" s="218" t="n"/>
      <c r="I334" s="218" t="n"/>
      <c r="J334" s="218" t="n"/>
      <c r="K334" s="218" t="n"/>
      <c r="L334" s="218" t="n"/>
      <c r="M334" s="218" t="n"/>
      <c r="N334" s="218" t="n"/>
      <c r="O334" s="218" t="n"/>
      <c r="P334" s="218" t="n"/>
      <c r="Q334" s="218" t="n"/>
      <c r="R334" s="218" t="n"/>
      <c r="S334" s="218" t="n"/>
      <c r="T334" s="218" t="n"/>
      <c r="U334" s="218" t="n"/>
      <c r="V334" s="218" t="n"/>
      <c r="W334" s="218" t="n"/>
      <c r="X334" s="218" t="n"/>
      <c r="Y334" s="218" t="n"/>
      <c r="Z334" s="218" t="n"/>
      <c r="AA334" s="218" t="n"/>
      <c r="AB334" s="218" t="n"/>
      <c r="AC334" s="218" t="n"/>
      <c r="AD334" s="218" t="n"/>
      <c r="AE334" s="4" t="n"/>
      <c r="AF334" s="218" t="n"/>
      <c r="AG334" s="218" t="n"/>
      <c r="AH334" s="218" t="n"/>
    </row>
    <row r="335" ht="15.75" customHeight="1" s="371">
      <c r="A335" s="218" t="n"/>
      <c r="B335" s="218" t="n"/>
      <c r="C335" s="218" t="n"/>
      <c r="D335" s="218" t="n"/>
      <c r="E335" s="218" t="n"/>
      <c r="F335" s="218" t="n"/>
      <c r="G335" s="218" t="n"/>
      <c r="H335" s="218" t="n"/>
      <c r="I335" s="218" t="n"/>
      <c r="J335" s="218" t="n"/>
      <c r="K335" s="218" t="n"/>
      <c r="L335" s="218" t="n"/>
      <c r="M335" s="218" t="n"/>
      <c r="N335" s="218" t="n"/>
      <c r="O335" s="218" t="n"/>
      <c r="P335" s="218" t="n"/>
      <c r="Q335" s="218" t="n"/>
      <c r="R335" s="218" t="n"/>
      <c r="S335" s="218" t="n"/>
      <c r="T335" s="218" t="n"/>
      <c r="U335" s="218" t="n"/>
      <c r="V335" s="218" t="n"/>
      <c r="W335" s="218" t="n"/>
      <c r="X335" s="218" t="n"/>
      <c r="Y335" s="218" t="n"/>
      <c r="Z335" s="218" t="n"/>
      <c r="AA335" s="218" t="n"/>
      <c r="AB335" s="218" t="n"/>
      <c r="AC335" s="218" t="n"/>
      <c r="AD335" s="218" t="n"/>
      <c r="AE335" s="4" t="n"/>
      <c r="AF335" s="218" t="n"/>
      <c r="AG335" s="218" t="n"/>
      <c r="AH335" s="218" t="n"/>
    </row>
    <row r="336" ht="15.75" customHeight="1" s="371">
      <c r="A336" s="218" t="n"/>
      <c r="B336" s="218" t="n"/>
      <c r="C336" s="218" t="n"/>
      <c r="D336" s="218" t="n"/>
      <c r="E336" s="218" t="n"/>
      <c r="F336" s="218" t="n"/>
      <c r="G336" s="218" t="n"/>
      <c r="H336" s="218" t="n"/>
      <c r="I336" s="218" t="n"/>
      <c r="J336" s="218" t="n"/>
      <c r="K336" s="218" t="n"/>
      <c r="L336" s="218" t="n"/>
      <c r="M336" s="218" t="n"/>
      <c r="N336" s="218" t="n"/>
      <c r="O336" s="218" t="n"/>
      <c r="P336" s="218" t="n"/>
      <c r="Q336" s="218" t="n"/>
      <c r="R336" s="218" t="n"/>
      <c r="S336" s="218" t="n"/>
      <c r="T336" s="218" t="n"/>
      <c r="U336" s="218" t="n"/>
      <c r="V336" s="218" t="n"/>
      <c r="W336" s="218" t="n"/>
      <c r="X336" s="218" t="n"/>
      <c r="Y336" s="218" t="n"/>
      <c r="Z336" s="218" t="n"/>
      <c r="AA336" s="218" t="n"/>
      <c r="AB336" s="218" t="n"/>
      <c r="AC336" s="218" t="n"/>
      <c r="AD336" s="218" t="n"/>
      <c r="AE336" s="4" t="n"/>
      <c r="AF336" s="218" t="n"/>
      <c r="AG336" s="218" t="n"/>
      <c r="AH336" s="218" t="n"/>
    </row>
    <row r="337" ht="15.75" customHeight="1" s="371">
      <c r="A337" s="218" t="n"/>
      <c r="B337" s="218" t="n"/>
      <c r="C337" s="218" t="n"/>
      <c r="D337" s="218" t="n"/>
      <c r="E337" s="218" t="n"/>
      <c r="F337" s="218" t="n"/>
      <c r="G337" s="218" t="n"/>
      <c r="H337" s="218" t="n"/>
      <c r="I337" s="218" t="n"/>
      <c r="J337" s="218" t="n"/>
      <c r="K337" s="218" t="n"/>
      <c r="L337" s="218" t="n"/>
      <c r="M337" s="218" t="n"/>
      <c r="N337" s="218" t="n"/>
      <c r="O337" s="218" t="n"/>
      <c r="P337" s="218" t="n"/>
      <c r="Q337" s="218" t="n"/>
      <c r="R337" s="218" t="n"/>
      <c r="S337" s="218" t="n"/>
      <c r="T337" s="218" t="n"/>
      <c r="U337" s="218" t="n"/>
      <c r="V337" s="218" t="n"/>
      <c r="W337" s="218" t="n"/>
      <c r="X337" s="218" t="n"/>
      <c r="Y337" s="218" t="n"/>
      <c r="Z337" s="218" t="n"/>
      <c r="AA337" s="218" t="n"/>
      <c r="AB337" s="218" t="n"/>
      <c r="AC337" s="218" t="n"/>
      <c r="AD337" s="218" t="n"/>
      <c r="AE337" s="4" t="n"/>
      <c r="AF337" s="218" t="n"/>
      <c r="AG337" s="218" t="n"/>
      <c r="AH337" s="218" t="n"/>
    </row>
    <row r="338" ht="15.75" customHeight="1" s="371">
      <c r="A338" s="218" t="n"/>
      <c r="B338" s="218" t="n"/>
      <c r="C338" s="218" t="n"/>
      <c r="D338" s="218" t="n"/>
      <c r="E338" s="218" t="n"/>
      <c r="F338" s="218" t="n"/>
      <c r="G338" s="218" t="n"/>
      <c r="H338" s="218" t="n"/>
      <c r="I338" s="218" t="n"/>
      <c r="J338" s="218" t="n"/>
      <c r="K338" s="218" t="n"/>
      <c r="L338" s="218" t="n"/>
      <c r="M338" s="218" t="n"/>
      <c r="N338" s="218" t="n"/>
      <c r="O338" s="218" t="n"/>
      <c r="P338" s="218" t="n"/>
      <c r="Q338" s="218" t="n"/>
      <c r="R338" s="218" t="n"/>
      <c r="S338" s="218" t="n"/>
      <c r="T338" s="218" t="n"/>
      <c r="U338" s="218" t="n"/>
      <c r="V338" s="218" t="n"/>
      <c r="W338" s="218" t="n"/>
      <c r="X338" s="218" t="n"/>
      <c r="Y338" s="218" t="n"/>
      <c r="Z338" s="218" t="n"/>
      <c r="AA338" s="218" t="n"/>
      <c r="AB338" s="218" t="n"/>
      <c r="AC338" s="218" t="n"/>
      <c r="AD338" s="218" t="n"/>
      <c r="AE338" s="4" t="n"/>
      <c r="AF338" s="218" t="n"/>
      <c r="AG338" s="218" t="n"/>
      <c r="AH338" s="218" t="n"/>
    </row>
    <row r="339" ht="15.75" customHeight="1" s="371">
      <c r="A339" s="218" t="n"/>
      <c r="B339" s="218" t="n"/>
      <c r="C339" s="218" t="n"/>
      <c r="D339" s="218" t="n"/>
      <c r="E339" s="218" t="n"/>
      <c r="F339" s="218" t="n"/>
      <c r="G339" s="218" t="n"/>
      <c r="H339" s="218" t="n"/>
      <c r="I339" s="218" t="n"/>
      <c r="J339" s="218" t="n"/>
      <c r="K339" s="218" t="n"/>
      <c r="L339" s="218" t="n"/>
      <c r="M339" s="218" t="n"/>
      <c r="N339" s="218" t="n"/>
      <c r="O339" s="218" t="n"/>
      <c r="P339" s="218" t="n"/>
      <c r="Q339" s="218" t="n"/>
      <c r="R339" s="218" t="n"/>
      <c r="S339" s="218" t="n"/>
      <c r="T339" s="218" t="n"/>
      <c r="U339" s="218" t="n"/>
      <c r="V339" s="218" t="n"/>
      <c r="W339" s="218" t="n"/>
      <c r="X339" s="218" t="n"/>
      <c r="Y339" s="218" t="n"/>
      <c r="Z339" s="218" t="n"/>
      <c r="AA339" s="218" t="n"/>
      <c r="AB339" s="218" t="n"/>
      <c r="AC339" s="218" t="n"/>
      <c r="AD339" s="218" t="n"/>
      <c r="AE339" s="4" t="n"/>
      <c r="AF339" s="218" t="n"/>
      <c r="AG339" s="218" t="n"/>
      <c r="AH339" s="218" t="n"/>
    </row>
    <row r="340" ht="15.75" customHeight="1" s="371">
      <c r="A340" s="218" t="n"/>
      <c r="B340" s="218" t="n"/>
      <c r="C340" s="218" t="n"/>
      <c r="D340" s="218" t="n"/>
      <c r="E340" s="218" t="n"/>
      <c r="F340" s="218" t="n"/>
      <c r="G340" s="218" t="n"/>
      <c r="H340" s="218" t="n"/>
      <c r="I340" s="218" t="n"/>
      <c r="J340" s="218" t="n"/>
      <c r="K340" s="218" t="n"/>
      <c r="L340" s="218" t="n"/>
      <c r="M340" s="218" t="n"/>
      <c r="N340" s="218" t="n"/>
      <c r="O340" s="218" t="n"/>
      <c r="P340" s="218" t="n"/>
      <c r="Q340" s="218" t="n"/>
      <c r="R340" s="218" t="n"/>
      <c r="S340" s="218" t="n"/>
      <c r="T340" s="218" t="n"/>
      <c r="U340" s="218" t="n"/>
      <c r="V340" s="218" t="n"/>
      <c r="W340" s="218" t="n"/>
      <c r="X340" s="218" t="n"/>
      <c r="Y340" s="218" t="n"/>
      <c r="Z340" s="218" t="n"/>
      <c r="AA340" s="218" t="n"/>
      <c r="AB340" s="218" t="n"/>
      <c r="AC340" s="218" t="n"/>
      <c r="AD340" s="218" t="n"/>
      <c r="AE340" s="4" t="n"/>
      <c r="AF340" s="218" t="n"/>
      <c r="AG340" s="218" t="n"/>
      <c r="AH340" s="218" t="n"/>
    </row>
    <row r="341" ht="15.75" customHeight="1" s="371">
      <c r="A341" s="218" t="n"/>
      <c r="B341" s="218" t="n"/>
      <c r="C341" s="218" t="n"/>
      <c r="D341" s="218" t="n"/>
      <c r="E341" s="218" t="n"/>
      <c r="F341" s="218" t="n"/>
      <c r="G341" s="218" t="n"/>
      <c r="H341" s="218" t="n"/>
      <c r="I341" s="218" t="n"/>
      <c r="J341" s="218" t="n"/>
      <c r="K341" s="218" t="n"/>
      <c r="L341" s="218" t="n"/>
      <c r="M341" s="218" t="n"/>
      <c r="N341" s="218" t="n"/>
      <c r="O341" s="218" t="n"/>
      <c r="P341" s="218" t="n"/>
      <c r="Q341" s="218" t="n"/>
      <c r="R341" s="218" t="n"/>
      <c r="S341" s="218" t="n"/>
      <c r="T341" s="218" t="n"/>
      <c r="U341" s="218" t="n"/>
      <c r="V341" s="218" t="n"/>
      <c r="W341" s="218" t="n"/>
      <c r="X341" s="218" t="n"/>
      <c r="Y341" s="218" t="n"/>
      <c r="Z341" s="218" t="n"/>
      <c r="AA341" s="218" t="n"/>
      <c r="AB341" s="218" t="n"/>
      <c r="AC341" s="218" t="n"/>
      <c r="AD341" s="218" t="n"/>
      <c r="AE341" s="4" t="n"/>
      <c r="AF341" s="218" t="n"/>
      <c r="AG341" s="218" t="n"/>
      <c r="AH341" s="218" t="n"/>
    </row>
    <row r="342" ht="15.75" customHeight="1" s="371">
      <c r="A342" s="218" t="n"/>
      <c r="B342" s="218" t="n"/>
      <c r="C342" s="218" t="n"/>
      <c r="D342" s="218" t="n"/>
      <c r="E342" s="218" t="n"/>
      <c r="F342" s="218" t="n"/>
      <c r="G342" s="218" t="n"/>
      <c r="H342" s="218" t="n"/>
      <c r="I342" s="218" t="n"/>
      <c r="J342" s="218" t="n"/>
      <c r="K342" s="218" t="n"/>
      <c r="L342" s="218" t="n"/>
      <c r="M342" s="218" t="n"/>
      <c r="N342" s="218" t="n"/>
      <c r="O342" s="218" t="n"/>
      <c r="P342" s="218" t="n"/>
      <c r="Q342" s="218" t="n"/>
      <c r="R342" s="218" t="n"/>
      <c r="S342" s="218" t="n"/>
      <c r="T342" s="218" t="n"/>
      <c r="U342" s="218" t="n"/>
      <c r="V342" s="218" t="n"/>
      <c r="W342" s="218" t="n"/>
      <c r="X342" s="218" t="n"/>
      <c r="Y342" s="218" t="n"/>
      <c r="Z342" s="218" t="n"/>
      <c r="AA342" s="218" t="n"/>
      <c r="AB342" s="218" t="n"/>
      <c r="AC342" s="218" t="n"/>
      <c r="AD342" s="218" t="n"/>
      <c r="AE342" s="4" t="n"/>
      <c r="AF342" s="218" t="n"/>
      <c r="AG342" s="218" t="n"/>
      <c r="AH342" s="218" t="n"/>
    </row>
    <row r="343" ht="15.75" customHeight="1" s="371">
      <c r="A343" s="218" t="n"/>
      <c r="B343" s="218" t="n"/>
      <c r="C343" s="218" t="n"/>
      <c r="D343" s="218" t="n"/>
      <c r="E343" s="218" t="n"/>
      <c r="F343" s="218" t="n"/>
      <c r="G343" s="218" t="n"/>
      <c r="H343" s="218" t="n"/>
      <c r="I343" s="218" t="n"/>
      <c r="J343" s="218" t="n"/>
      <c r="K343" s="218" t="n"/>
      <c r="L343" s="218" t="n"/>
      <c r="M343" s="218" t="n"/>
      <c r="N343" s="218" t="n"/>
      <c r="O343" s="218" t="n"/>
      <c r="P343" s="218" t="n"/>
      <c r="Q343" s="218" t="n"/>
      <c r="R343" s="218" t="n"/>
      <c r="S343" s="218" t="n"/>
      <c r="T343" s="218" t="n"/>
      <c r="U343" s="218" t="n"/>
      <c r="V343" s="218" t="n"/>
      <c r="W343" s="218" t="n"/>
      <c r="X343" s="218" t="n"/>
      <c r="Y343" s="218" t="n"/>
      <c r="Z343" s="218" t="n"/>
      <c r="AA343" s="218" t="n"/>
      <c r="AB343" s="218" t="n"/>
      <c r="AC343" s="218" t="n"/>
      <c r="AD343" s="218" t="n"/>
      <c r="AE343" s="4" t="n"/>
      <c r="AF343" s="218" t="n"/>
      <c r="AG343" s="218" t="n"/>
      <c r="AH343" s="218" t="n"/>
    </row>
    <row r="344" ht="15.75" customHeight="1" s="371">
      <c r="A344" s="218" t="n"/>
      <c r="B344" s="218" t="n"/>
      <c r="C344" s="218" t="n"/>
      <c r="D344" s="218" t="n"/>
      <c r="E344" s="218" t="n"/>
      <c r="F344" s="218" t="n"/>
      <c r="G344" s="218" t="n"/>
      <c r="H344" s="218" t="n"/>
      <c r="I344" s="218" t="n"/>
      <c r="J344" s="218" t="n"/>
      <c r="K344" s="218" t="n"/>
      <c r="L344" s="218" t="n"/>
      <c r="M344" s="218" t="n"/>
      <c r="N344" s="218" t="n"/>
      <c r="O344" s="218" t="n"/>
      <c r="P344" s="218" t="n"/>
      <c r="Q344" s="218" t="n"/>
      <c r="R344" s="218" t="n"/>
      <c r="S344" s="218" t="n"/>
      <c r="T344" s="218" t="n"/>
      <c r="U344" s="218" t="n"/>
      <c r="V344" s="218" t="n"/>
      <c r="W344" s="218" t="n"/>
      <c r="X344" s="218" t="n"/>
      <c r="Y344" s="218" t="n"/>
      <c r="Z344" s="218" t="n"/>
      <c r="AA344" s="218" t="n"/>
      <c r="AB344" s="218" t="n"/>
      <c r="AC344" s="218" t="n"/>
      <c r="AD344" s="218" t="n"/>
      <c r="AE344" s="4" t="n"/>
      <c r="AF344" s="218" t="n"/>
      <c r="AG344" s="218" t="n"/>
      <c r="AH344" s="218" t="n"/>
    </row>
    <row r="345" ht="15.75" customHeight="1" s="371">
      <c r="A345" s="218" t="n"/>
      <c r="B345" s="218" t="n"/>
      <c r="C345" s="218" t="n"/>
      <c r="D345" s="218" t="n"/>
      <c r="E345" s="218" t="n"/>
      <c r="F345" s="218" t="n"/>
      <c r="G345" s="218" t="n"/>
      <c r="H345" s="218" t="n"/>
      <c r="I345" s="218" t="n"/>
      <c r="J345" s="218" t="n"/>
      <c r="K345" s="218" t="n"/>
      <c r="L345" s="218" t="n"/>
      <c r="M345" s="218" t="n"/>
      <c r="N345" s="218" t="n"/>
      <c r="O345" s="218" t="n"/>
      <c r="P345" s="218" t="n"/>
      <c r="Q345" s="218" t="n"/>
      <c r="R345" s="218" t="n"/>
      <c r="S345" s="218" t="n"/>
      <c r="T345" s="218" t="n"/>
      <c r="U345" s="218" t="n"/>
      <c r="V345" s="218" t="n"/>
      <c r="W345" s="218" t="n"/>
      <c r="X345" s="218" t="n"/>
      <c r="Y345" s="218" t="n"/>
      <c r="Z345" s="218" t="n"/>
      <c r="AA345" s="218" t="n"/>
      <c r="AB345" s="218" t="n"/>
      <c r="AC345" s="218" t="n"/>
      <c r="AD345" s="218" t="n"/>
      <c r="AE345" s="4" t="n"/>
      <c r="AF345" s="218" t="n"/>
      <c r="AG345" s="218" t="n"/>
      <c r="AH345" s="218" t="n"/>
    </row>
    <row r="346" ht="15.75" customHeight="1" s="371">
      <c r="A346" s="218" t="n"/>
      <c r="B346" s="218" t="n"/>
      <c r="C346" s="218" t="n"/>
      <c r="D346" s="218" t="n"/>
      <c r="E346" s="218" t="n"/>
      <c r="F346" s="218" t="n"/>
      <c r="G346" s="218" t="n"/>
      <c r="H346" s="218" t="n"/>
      <c r="I346" s="218" t="n"/>
      <c r="J346" s="218" t="n"/>
      <c r="K346" s="218" t="n"/>
      <c r="L346" s="218" t="n"/>
      <c r="M346" s="218" t="n"/>
      <c r="N346" s="218" t="n"/>
      <c r="O346" s="218" t="n"/>
      <c r="P346" s="218" t="n"/>
      <c r="Q346" s="218" t="n"/>
      <c r="R346" s="218" t="n"/>
      <c r="S346" s="218" t="n"/>
      <c r="T346" s="218" t="n"/>
      <c r="U346" s="218" t="n"/>
      <c r="V346" s="218" t="n"/>
      <c r="W346" s="218" t="n"/>
      <c r="X346" s="218" t="n"/>
      <c r="Y346" s="218" t="n"/>
      <c r="Z346" s="218" t="n"/>
      <c r="AA346" s="218" t="n"/>
      <c r="AB346" s="218" t="n"/>
      <c r="AC346" s="218" t="n"/>
      <c r="AD346" s="218" t="n"/>
      <c r="AE346" s="4" t="n"/>
      <c r="AF346" s="218" t="n"/>
      <c r="AG346" s="218" t="n"/>
      <c r="AH346" s="218" t="n"/>
    </row>
    <row r="347" ht="15.75" customHeight="1" s="371">
      <c r="A347" s="218" t="n"/>
      <c r="B347" s="218" t="n"/>
      <c r="C347" s="218" t="n"/>
      <c r="D347" s="218" t="n"/>
      <c r="E347" s="218" t="n"/>
      <c r="F347" s="218" t="n"/>
      <c r="G347" s="218" t="n"/>
      <c r="H347" s="218" t="n"/>
      <c r="I347" s="218" t="n"/>
      <c r="J347" s="218" t="n"/>
      <c r="K347" s="218" t="n"/>
      <c r="L347" s="218" t="n"/>
      <c r="M347" s="218" t="n"/>
      <c r="N347" s="218" t="n"/>
      <c r="O347" s="218" t="n"/>
      <c r="P347" s="218" t="n"/>
      <c r="Q347" s="218" t="n"/>
      <c r="R347" s="218" t="n"/>
      <c r="S347" s="218" t="n"/>
      <c r="T347" s="218" t="n"/>
      <c r="U347" s="218" t="n"/>
      <c r="V347" s="218" t="n"/>
      <c r="W347" s="218" t="n"/>
      <c r="X347" s="218" t="n"/>
      <c r="Y347" s="218" t="n"/>
      <c r="Z347" s="218" t="n"/>
      <c r="AA347" s="218" t="n"/>
      <c r="AB347" s="218" t="n"/>
      <c r="AC347" s="218" t="n"/>
      <c r="AD347" s="218" t="n"/>
      <c r="AE347" s="4" t="n"/>
      <c r="AF347" s="218" t="n"/>
      <c r="AG347" s="218" t="n"/>
      <c r="AH347" s="218" t="n"/>
    </row>
    <row r="348" ht="15.75" customHeight="1" s="371">
      <c r="A348" s="218" t="n"/>
      <c r="B348" s="218" t="n"/>
      <c r="C348" s="218" t="n"/>
      <c r="D348" s="218" t="n"/>
      <c r="E348" s="218" t="n"/>
      <c r="F348" s="218" t="n"/>
      <c r="G348" s="218" t="n"/>
      <c r="H348" s="218" t="n"/>
      <c r="I348" s="218" t="n"/>
      <c r="J348" s="218" t="n"/>
      <c r="K348" s="218" t="n"/>
      <c r="L348" s="218" t="n"/>
      <c r="M348" s="218" t="n"/>
      <c r="N348" s="218" t="n"/>
      <c r="O348" s="218" t="n"/>
      <c r="P348" s="218" t="n"/>
      <c r="Q348" s="218" t="n"/>
      <c r="R348" s="218" t="n"/>
      <c r="S348" s="218" t="n"/>
      <c r="T348" s="218" t="n"/>
      <c r="U348" s="218" t="n"/>
      <c r="V348" s="218" t="n"/>
      <c r="W348" s="218" t="n"/>
      <c r="X348" s="218" t="n"/>
      <c r="Y348" s="218" t="n"/>
      <c r="Z348" s="218" t="n"/>
      <c r="AA348" s="218" t="n"/>
      <c r="AB348" s="218" t="n"/>
      <c r="AC348" s="218" t="n"/>
      <c r="AD348" s="218" t="n"/>
      <c r="AE348" s="4" t="n"/>
      <c r="AF348" s="218" t="n"/>
      <c r="AG348" s="218" t="n"/>
      <c r="AH348" s="218"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c r="AG352" s="4" t="n"/>
      <c r="AH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c r="AG353" s="4" t="n"/>
      <c r="AH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c r="AG359" s="4" t="n"/>
      <c r="AH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c r="AG360" s="4" t="n"/>
      <c r="AH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c r="AG361" s="4" t="n"/>
      <c r="AH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c r="AG362" s="4" t="n"/>
      <c r="AH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c r="AG363" s="4" t="n"/>
      <c r="AH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c r="AG365" s="4" t="n"/>
      <c r="AH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c r="AG367" s="4" t="n"/>
      <c r="AH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c r="AG369" s="4" t="n"/>
      <c r="AH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c r="AG371" s="4" t="n"/>
      <c r="AH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c r="AG375" s="4" t="n"/>
      <c r="AH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c r="AG376" s="4" t="n"/>
      <c r="AH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c r="AG378" s="4" t="n"/>
      <c r="AH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c r="AG379" s="4" t="n"/>
      <c r="AH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c r="AG381" s="4" t="n"/>
      <c r="AH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c r="AG383" s="4" t="n"/>
      <c r="AH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c r="AG386" s="4" t="n"/>
      <c r="AH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c r="AG395" s="4" t="n"/>
      <c r="AH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c r="AG397" s="4" t="n"/>
      <c r="AH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c r="AG401" s="4" t="n"/>
      <c r="AH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c r="AG410" s="4" t="n"/>
      <c r="AH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c r="AG413" s="4" t="n"/>
      <c r="AH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c r="AG415" s="4" t="n"/>
      <c r="AH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c r="AG417" s="4" t="n"/>
      <c r="AH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c r="AG421" s="4" t="n"/>
      <c r="AH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c r="AG425" s="4" t="n"/>
      <c r="AH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c r="AG437" s="4" t="n"/>
      <c r="AH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c r="AG443" s="4" t="n"/>
      <c r="AH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c r="AG445" s="4" t="n"/>
      <c r="AH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c r="AG447" s="4" t="n"/>
      <c r="AH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c r="AG450" s="4" t="n"/>
      <c r="AH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c r="AG451" s="4" t="n"/>
      <c r="AH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c r="AG453" s="4" t="n"/>
      <c r="AH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c r="AG461" s="4" t="n"/>
      <c r="AH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c r="AG464" s="4" t="n"/>
      <c r="AH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c r="AG469" s="4" t="n"/>
      <c r="AH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c r="AG474" s="4" t="n"/>
      <c r="AH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c r="AF477" s="4" t="n"/>
      <c r="AG477" s="4" t="n"/>
      <c r="AH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c r="AG479" s="4" t="n"/>
      <c r="AH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c r="AF481" s="4" t="n"/>
      <c r="AG481" s="4" t="n"/>
      <c r="AH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c r="AG483" s="4" t="n"/>
      <c r="AH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c r="AG485" s="4" t="n"/>
      <c r="AH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c r="AG489" s="4" t="n"/>
      <c r="AH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c r="AF492" s="4" t="n"/>
      <c r="AG492" s="4" t="n"/>
      <c r="AH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c r="AF493" s="4" t="n"/>
      <c r="AG493" s="4" t="n"/>
      <c r="AH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c r="AG496" s="4" t="n"/>
      <c r="AH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c r="AF499" s="4" t="n"/>
      <c r="AG499" s="4" t="n"/>
      <c r="AH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c r="AG503" s="4" t="n"/>
      <c r="AH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c r="AF504" s="4" t="n"/>
      <c r="AG504" s="4" t="n"/>
      <c r="AH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c r="AG505" s="4" t="n"/>
      <c r="AH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c r="AG508" s="4" t="n"/>
      <c r="AH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c r="AG509" s="4" t="n"/>
      <c r="AH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c r="AF510" s="4" t="n"/>
      <c r="AG510" s="4" t="n"/>
      <c r="AH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c r="AF511" s="4" t="n"/>
      <c r="AG511" s="4" t="n"/>
      <c r="AH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c r="AG512" s="4" t="n"/>
      <c r="AH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c r="AG513" s="4" t="n"/>
      <c r="AH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c r="AG514" s="4" t="n"/>
      <c r="AH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c r="AG515" s="4" t="n"/>
      <c r="AH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c r="AG516" s="4" t="n"/>
      <c r="AH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c r="AG517" s="4" t="n"/>
      <c r="AH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c r="AG518" s="4" t="n"/>
      <c r="AH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c r="AG519" s="4" t="n"/>
      <c r="AH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c r="AG520" s="4" t="n"/>
      <c r="AH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c r="AG521" s="4" t="n"/>
      <c r="AH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c r="AG522" s="4" t="n"/>
      <c r="AH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c r="AG524" s="4" t="n"/>
      <c r="AH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c r="AG530" s="4" t="n"/>
      <c r="AH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c r="AG532" s="4" t="n"/>
      <c r="AH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c r="AG533" s="4" t="n"/>
      <c r="AH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c r="AG534" s="4" t="n"/>
      <c r="AH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c r="AG535" s="4" t="n"/>
      <c r="AH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c r="AG536" s="4" t="n"/>
      <c r="AH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c r="AF538" s="4" t="n"/>
      <c r="AG538" s="4" t="n"/>
      <c r="AH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c r="AG539" s="4" t="n"/>
      <c r="AH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c r="AG540" s="4" t="n"/>
      <c r="AH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c r="AF541" s="4" t="n"/>
      <c r="AG541" s="4" t="n"/>
      <c r="AH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c r="AG543" s="4" t="n"/>
      <c r="AH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c r="AF544" s="4" t="n"/>
      <c r="AG544" s="4" t="n"/>
      <c r="AH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c r="AF545" s="4" t="n"/>
      <c r="AG545" s="4" t="n"/>
      <c r="AH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c r="AG547" s="4" t="n"/>
      <c r="AH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c r="AG550" s="4" t="n"/>
      <c r="AH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c r="AG553" s="4" t="n"/>
      <c r="AH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c r="AG554" s="4" t="n"/>
      <c r="AH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c r="AG555" s="4" t="n"/>
      <c r="AH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c r="AG556" s="4" t="n"/>
      <c r="AH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c r="AF557" s="4" t="n"/>
      <c r="AG557" s="4" t="n"/>
      <c r="AH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c r="AG558" s="4" t="n"/>
      <c r="AH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c r="AG559" s="4" t="n"/>
      <c r="AH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c r="AF561" s="4" t="n"/>
      <c r="AG561" s="4" t="n"/>
      <c r="AH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c r="AG562" s="4" t="n"/>
      <c r="AH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c r="AG563" s="4" t="n"/>
      <c r="AH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c r="AG564" s="4" t="n"/>
      <c r="AH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c r="AG565" s="4" t="n"/>
      <c r="AH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c r="AG566" s="4" t="n"/>
      <c r="AH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c r="AF568" s="4" t="n"/>
      <c r="AG568" s="4" t="n"/>
      <c r="AH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c r="AF569" s="4" t="n"/>
      <c r="AG569" s="4" t="n"/>
      <c r="AH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c r="AG570" s="4" t="n"/>
      <c r="AH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c r="AF571" s="4" t="n"/>
      <c r="AG571" s="4" t="n"/>
      <c r="AH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c r="AG572" s="4" t="n"/>
      <c r="AH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c r="AG573" s="4" t="n"/>
      <c r="AH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c r="AG574" s="4" t="n"/>
      <c r="AH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c r="AF575" s="4" t="n"/>
      <c r="AG575" s="4" t="n"/>
      <c r="AH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c r="AF576" s="4" t="n"/>
      <c r="AG576" s="4" t="n"/>
      <c r="AH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c r="AG577" s="4" t="n"/>
      <c r="AH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c r="AG579" s="4" t="n"/>
      <c r="AH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c r="AG580" s="4" t="n"/>
      <c r="AH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c r="AG582" s="4" t="n"/>
      <c r="AH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c r="AG584" s="4" t="n"/>
      <c r="AH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c r="AF585" s="4" t="n"/>
      <c r="AG585" s="4" t="n"/>
      <c r="AH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c r="AG586" s="4" t="n"/>
      <c r="AH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c r="AG587" s="4" t="n"/>
      <c r="AH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c r="AG590" s="4" t="n"/>
      <c r="AH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c r="AG591" s="4" t="n"/>
      <c r="AH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c r="AG592" s="4" t="n"/>
      <c r="AH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c r="AG595" s="4" t="n"/>
      <c r="AH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c r="AF596" s="4" t="n"/>
      <c r="AG596" s="4" t="n"/>
      <c r="AH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c r="AG597" s="4" t="n"/>
      <c r="AH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c r="AE598" s="4" t="n"/>
      <c r="AF598" s="4" t="n"/>
      <c r="AG598" s="4" t="n"/>
      <c r="AH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c r="AF599" s="4" t="n"/>
      <c r="AG599" s="4" t="n"/>
      <c r="AH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c r="AF600" s="4" t="n"/>
      <c r="AG600" s="4" t="n"/>
      <c r="AH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c r="AG601" s="4" t="n"/>
      <c r="AH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c r="AF602" s="4" t="n"/>
      <c r="AG602" s="4" t="n"/>
      <c r="AH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c r="AG603" s="4" t="n"/>
      <c r="AH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c r="AE604" s="4" t="n"/>
      <c r="AF604" s="4" t="n"/>
      <c r="AG604" s="4" t="n"/>
      <c r="AH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c r="AG605" s="4" t="n"/>
      <c r="AH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c r="AG606" s="4" t="n"/>
      <c r="AH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c r="AF607" s="4" t="n"/>
      <c r="AG607" s="4" t="n"/>
      <c r="AH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c r="AG609" s="4" t="n"/>
      <c r="AH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c r="AG610" s="4" t="n"/>
      <c r="AH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c r="AF612" s="4" t="n"/>
      <c r="AG612" s="4" t="n"/>
      <c r="AH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c r="AE613" s="4" t="n"/>
      <c r="AF613" s="4" t="n"/>
      <c r="AG613" s="4" t="n"/>
      <c r="AH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c r="AF614" s="4" t="n"/>
      <c r="AG614" s="4" t="n"/>
      <c r="AH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c r="AG615" s="4" t="n"/>
      <c r="AH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c r="AF616" s="4" t="n"/>
      <c r="AG616" s="4" t="n"/>
      <c r="AH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c r="AG618" s="4" t="n"/>
      <c r="AH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c r="AE619" s="4" t="n"/>
      <c r="AF619" s="4" t="n"/>
      <c r="AG619" s="4" t="n"/>
      <c r="AH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c r="AE620" s="4" t="n"/>
      <c r="AF620" s="4" t="n"/>
      <c r="AG620" s="4" t="n"/>
      <c r="AH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c r="AF621" s="4" t="n"/>
      <c r="AG621" s="4" t="n"/>
      <c r="AH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c r="AF622" s="4" t="n"/>
      <c r="AG622" s="4" t="n"/>
      <c r="AH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c r="AE623" s="4" t="n"/>
      <c r="AF623" s="4" t="n"/>
      <c r="AG623" s="4" t="n"/>
      <c r="AH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c r="AE624" s="4" t="n"/>
      <c r="AF624" s="4" t="n"/>
      <c r="AG624" s="4" t="n"/>
      <c r="AH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c r="AF625" s="4" t="n"/>
      <c r="AG625" s="4" t="n"/>
      <c r="AH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c r="AE626" s="4" t="n"/>
      <c r="AF626" s="4" t="n"/>
      <c r="AG626" s="4" t="n"/>
      <c r="AH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c r="AE627" s="4" t="n"/>
      <c r="AF627" s="4" t="n"/>
      <c r="AG627" s="4" t="n"/>
      <c r="AH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c r="AF628" s="4" t="n"/>
      <c r="AG628" s="4" t="n"/>
      <c r="AH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c r="AF629" s="4" t="n"/>
      <c r="AG629" s="4" t="n"/>
      <c r="AH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c r="AG630" s="4" t="n"/>
      <c r="AH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c r="AF631" s="4" t="n"/>
      <c r="AG631" s="4" t="n"/>
      <c r="AH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c r="AG632" s="4" t="n"/>
      <c r="AH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c r="AF633" s="4" t="n"/>
      <c r="AG633" s="4" t="n"/>
      <c r="AH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c r="AF634" s="4" t="n"/>
      <c r="AG634" s="4" t="n"/>
      <c r="AH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c r="AG635" s="4" t="n"/>
      <c r="AH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c r="AG636" s="4" t="n"/>
      <c r="AH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c r="AF637" s="4" t="n"/>
      <c r="AG637" s="4" t="n"/>
      <c r="AH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c r="AG640" s="4" t="n"/>
      <c r="AH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c r="AG641" s="4" t="n"/>
      <c r="AH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c r="AF642" s="4" t="n"/>
      <c r="AG642" s="4" t="n"/>
      <c r="AH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c r="AF644" s="4" t="n"/>
      <c r="AG644" s="4" t="n"/>
      <c r="AH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c r="AG645" s="4" t="n"/>
      <c r="AH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c r="AG647" s="4" t="n"/>
      <c r="AH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c r="AG649" s="4" t="n"/>
      <c r="AH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c r="AF650" s="4" t="n"/>
      <c r="AG650" s="4" t="n"/>
      <c r="AH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c r="AG651" s="4" t="n"/>
      <c r="AH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c r="AG653" s="4" t="n"/>
      <c r="AH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c r="AF654" s="4" t="n"/>
      <c r="AG654" s="4" t="n"/>
      <c r="AH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c r="AF655" s="4" t="n"/>
      <c r="AG655" s="4" t="n"/>
      <c r="AH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c r="AF656" s="4" t="n"/>
      <c r="AG656" s="4" t="n"/>
      <c r="AH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c r="AG657" s="4" t="n"/>
      <c r="AH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c r="AE658" s="4" t="n"/>
      <c r="AF658" s="4" t="n"/>
      <c r="AG658" s="4" t="n"/>
      <c r="AH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c r="AE659" s="4" t="n"/>
      <c r="AF659" s="4" t="n"/>
      <c r="AG659" s="4" t="n"/>
      <c r="AH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c r="AF660" s="4" t="n"/>
      <c r="AG660" s="4" t="n"/>
      <c r="AH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c r="AG661" s="4" t="n"/>
      <c r="AH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c r="AG662" s="4" t="n"/>
      <c r="AH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c r="AG663" s="4" t="n"/>
      <c r="AH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c r="AG664" s="4" t="n"/>
      <c r="AH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c r="AE665" s="4" t="n"/>
      <c r="AF665" s="4" t="n"/>
      <c r="AG665" s="4" t="n"/>
      <c r="AH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c r="AF666" s="4" t="n"/>
      <c r="AG666" s="4" t="n"/>
      <c r="AH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c r="AF667" s="4" t="n"/>
      <c r="AG667" s="4" t="n"/>
      <c r="AH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c r="AG668" s="4" t="n"/>
      <c r="AH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c r="AG669" s="4" t="n"/>
      <c r="AH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c r="AF670" s="4" t="n"/>
      <c r="AG670" s="4" t="n"/>
      <c r="AH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c r="AG671" s="4" t="n"/>
      <c r="AH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c r="AF673" s="4" t="n"/>
      <c r="AG673" s="4" t="n"/>
      <c r="AH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c r="AF674" s="4" t="n"/>
      <c r="AG674" s="4" t="n"/>
      <c r="AH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c r="AG675" s="4" t="n"/>
      <c r="AH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c r="AF678" s="4" t="n"/>
      <c r="AG678" s="4" t="n"/>
      <c r="AH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c r="AF679" s="4" t="n"/>
      <c r="AG679" s="4" t="n"/>
      <c r="AH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c r="AG680" s="4" t="n"/>
      <c r="AH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c r="AG681" s="4" t="n"/>
      <c r="AH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c r="AF682" s="4" t="n"/>
      <c r="AG682" s="4" t="n"/>
      <c r="AH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c r="AE683" s="4" t="n"/>
      <c r="AF683" s="4" t="n"/>
      <c r="AG683" s="4" t="n"/>
      <c r="AH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c r="AF684" s="4" t="n"/>
      <c r="AG684" s="4" t="n"/>
      <c r="AH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c r="AE685" s="4" t="n"/>
      <c r="AF685" s="4" t="n"/>
      <c r="AG685" s="4" t="n"/>
      <c r="AH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c r="AF686" s="4" t="n"/>
      <c r="AG686" s="4" t="n"/>
      <c r="AH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c r="AF687" s="4" t="n"/>
      <c r="AG687" s="4" t="n"/>
      <c r="AH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c r="AF688" s="4" t="n"/>
      <c r="AG688" s="4" t="n"/>
      <c r="AH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c r="AF689" s="4" t="n"/>
      <c r="AG689" s="4" t="n"/>
      <c r="AH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c r="AF690" s="4" t="n"/>
      <c r="AG690" s="4" t="n"/>
      <c r="AH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c r="AF691" s="4" t="n"/>
      <c r="AG691" s="4" t="n"/>
      <c r="AH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c r="AF692" s="4" t="n"/>
      <c r="AG692" s="4" t="n"/>
      <c r="AH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c r="AF693" s="4" t="n"/>
      <c r="AG693" s="4" t="n"/>
      <c r="AH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c r="AG694" s="4" t="n"/>
      <c r="AH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c r="AF695" s="4" t="n"/>
      <c r="AG695" s="4" t="n"/>
      <c r="AH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c r="AF696" s="4" t="n"/>
      <c r="AG696" s="4" t="n"/>
      <c r="AH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c r="AF697" s="4" t="n"/>
      <c r="AG697" s="4" t="n"/>
      <c r="AH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c r="AG698" s="4" t="n"/>
      <c r="AH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c r="AE699" s="4" t="n"/>
      <c r="AF699" s="4" t="n"/>
      <c r="AG699" s="4" t="n"/>
      <c r="AH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c r="AF700" s="4" t="n"/>
      <c r="AG700" s="4" t="n"/>
      <c r="AH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c r="AF701" s="4" t="n"/>
      <c r="AG701" s="4" t="n"/>
      <c r="AH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c r="AF702" s="4" t="n"/>
      <c r="AG702" s="4" t="n"/>
      <c r="AH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c r="AG703" s="4" t="n"/>
      <c r="AH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c r="AG704" s="4" t="n"/>
      <c r="AH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c r="AF705" s="4" t="n"/>
      <c r="AG705" s="4" t="n"/>
      <c r="AH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c r="AF706" s="4" t="n"/>
      <c r="AG706" s="4" t="n"/>
      <c r="AH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c r="AF707" s="4" t="n"/>
      <c r="AG707" s="4" t="n"/>
      <c r="AH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c r="AF708" s="4" t="n"/>
      <c r="AG708" s="4" t="n"/>
      <c r="AH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c r="AF709" s="4" t="n"/>
      <c r="AG709" s="4" t="n"/>
      <c r="AH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c r="AE710" s="4" t="n"/>
      <c r="AF710" s="4" t="n"/>
      <c r="AG710" s="4" t="n"/>
      <c r="AH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c r="AF711" s="4" t="n"/>
      <c r="AG711" s="4" t="n"/>
      <c r="AH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c r="AE712" s="4" t="n"/>
      <c r="AF712" s="4" t="n"/>
      <c r="AG712" s="4" t="n"/>
      <c r="AH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c r="AE713" s="4" t="n"/>
      <c r="AF713" s="4" t="n"/>
      <c r="AG713" s="4" t="n"/>
      <c r="AH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c r="AE714" s="4" t="n"/>
      <c r="AF714" s="4" t="n"/>
      <c r="AG714" s="4" t="n"/>
      <c r="AH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c r="AF715" s="4" t="n"/>
      <c r="AG715" s="4" t="n"/>
      <c r="AH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c r="AE716" s="4" t="n"/>
      <c r="AF716" s="4" t="n"/>
      <c r="AG716" s="4" t="n"/>
      <c r="AH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c r="AF717" s="4" t="n"/>
      <c r="AG717" s="4" t="n"/>
      <c r="AH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c r="AF718" s="4" t="n"/>
      <c r="AG718" s="4" t="n"/>
      <c r="AH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c r="AF719" s="4" t="n"/>
      <c r="AG719" s="4" t="n"/>
      <c r="AH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c r="AF720" s="4" t="n"/>
      <c r="AG720" s="4" t="n"/>
      <c r="AH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c r="AF721" s="4" t="n"/>
      <c r="AG721" s="4" t="n"/>
      <c r="AH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c r="AF722" s="4" t="n"/>
      <c r="AG722" s="4" t="n"/>
      <c r="AH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c r="AF723" s="4" t="n"/>
      <c r="AG723" s="4" t="n"/>
      <c r="AH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c r="AG724" s="4" t="n"/>
      <c r="AH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c r="AF725" s="4" t="n"/>
      <c r="AG725" s="4" t="n"/>
      <c r="AH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c r="AE726" s="4" t="n"/>
      <c r="AF726" s="4" t="n"/>
      <c r="AG726" s="4" t="n"/>
      <c r="AH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c r="AE727" s="4" t="n"/>
      <c r="AF727" s="4" t="n"/>
      <c r="AG727" s="4" t="n"/>
      <c r="AH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c r="AE728" s="4" t="n"/>
      <c r="AF728" s="4" t="n"/>
      <c r="AG728" s="4" t="n"/>
      <c r="AH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c r="AF729" s="4" t="n"/>
      <c r="AG729" s="4" t="n"/>
      <c r="AH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c r="AF730" s="4" t="n"/>
      <c r="AG730" s="4" t="n"/>
      <c r="AH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c r="AF731" s="4" t="n"/>
      <c r="AG731" s="4" t="n"/>
      <c r="AH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c r="AF732" s="4" t="n"/>
      <c r="AG732" s="4" t="n"/>
      <c r="AH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c r="AG733" s="4" t="n"/>
      <c r="AH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c r="AG734" s="4" t="n"/>
      <c r="AH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c r="AF735" s="4" t="n"/>
      <c r="AG735" s="4" t="n"/>
      <c r="AH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c r="AE736" s="4" t="n"/>
      <c r="AF736" s="4" t="n"/>
      <c r="AG736" s="4" t="n"/>
      <c r="AH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c r="AG737" s="4" t="n"/>
      <c r="AH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c r="AE738" s="4" t="n"/>
      <c r="AF738" s="4" t="n"/>
      <c r="AG738" s="4" t="n"/>
      <c r="AH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c r="AE739" s="4" t="n"/>
      <c r="AF739" s="4" t="n"/>
      <c r="AG739" s="4" t="n"/>
      <c r="AH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c r="AF740" s="4" t="n"/>
      <c r="AG740" s="4" t="n"/>
      <c r="AH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c r="AF741" s="4" t="n"/>
      <c r="AG741" s="4" t="n"/>
      <c r="AH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c r="AF742" s="4" t="n"/>
      <c r="AG742" s="4" t="n"/>
      <c r="AH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c r="AG743" s="4" t="n"/>
      <c r="AH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c r="AG744" s="4" t="n"/>
      <c r="AH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c r="AF745" s="4" t="n"/>
      <c r="AG745" s="4" t="n"/>
      <c r="AH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c r="AE746" s="4" t="n"/>
      <c r="AF746" s="4" t="n"/>
      <c r="AG746" s="4" t="n"/>
      <c r="AH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c r="AG747" s="4" t="n"/>
      <c r="AH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c r="AF748" s="4" t="n"/>
      <c r="AG748" s="4" t="n"/>
      <c r="AH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c r="AF749" s="4" t="n"/>
      <c r="AG749" s="4" t="n"/>
      <c r="AH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c r="AE750" s="4" t="n"/>
      <c r="AF750" s="4" t="n"/>
      <c r="AG750" s="4" t="n"/>
      <c r="AH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c r="AG751" s="4" t="n"/>
      <c r="AH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c r="AG752" s="4" t="n"/>
      <c r="AH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c r="AE753" s="4" t="n"/>
      <c r="AF753" s="4" t="n"/>
      <c r="AG753" s="4" t="n"/>
      <c r="AH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c r="AF754" s="4" t="n"/>
      <c r="AG754" s="4" t="n"/>
      <c r="AH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c r="AF755" s="4" t="n"/>
      <c r="AG755" s="4" t="n"/>
      <c r="AH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c r="AF756" s="4" t="n"/>
      <c r="AG756" s="4" t="n"/>
      <c r="AH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c r="AG757" s="4" t="n"/>
      <c r="AH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c r="AF758" s="4" t="n"/>
      <c r="AG758" s="4" t="n"/>
      <c r="AH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c r="AG759" s="4" t="n"/>
      <c r="AH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c r="AF760" s="4" t="n"/>
      <c r="AG760" s="4" t="n"/>
      <c r="AH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c r="AF761" s="4" t="n"/>
      <c r="AG761" s="4" t="n"/>
      <c r="AH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c r="AF762" s="4" t="n"/>
      <c r="AG762" s="4" t="n"/>
      <c r="AH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c r="AG763" s="4" t="n"/>
      <c r="AH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c r="AG764" s="4" t="n"/>
      <c r="AH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c r="AG765" s="4" t="n"/>
      <c r="AH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c r="AE766" s="4" t="n"/>
      <c r="AF766" s="4" t="n"/>
      <c r="AG766" s="4" t="n"/>
      <c r="AH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c r="AE767" s="4" t="n"/>
      <c r="AF767" s="4" t="n"/>
      <c r="AG767" s="4" t="n"/>
      <c r="AH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c r="AE768" s="4" t="n"/>
      <c r="AF768" s="4" t="n"/>
      <c r="AG768" s="4" t="n"/>
      <c r="AH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c r="AE769" s="4" t="n"/>
      <c r="AF769" s="4" t="n"/>
      <c r="AG769" s="4" t="n"/>
      <c r="AH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c r="AE770" s="4" t="n"/>
      <c r="AF770" s="4" t="n"/>
      <c r="AG770" s="4" t="n"/>
      <c r="AH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c r="AF771" s="4" t="n"/>
      <c r="AG771" s="4" t="n"/>
      <c r="AH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c r="AF772" s="4" t="n"/>
      <c r="AG772" s="4" t="n"/>
      <c r="AH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c r="AG773" s="4" t="n"/>
      <c r="AH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c r="AE774" s="4" t="n"/>
      <c r="AF774" s="4" t="n"/>
      <c r="AG774" s="4" t="n"/>
      <c r="AH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c r="AE775" s="4" t="n"/>
      <c r="AF775" s="4" t="n"/>
      <c r="AG775" s="4" t="n"/>
      <c r="AH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c r="AE776" s="4" t="n"/>
      <c r="AF776" s="4" t="n"/>
      <c r="AG776" s="4" t="n"/>
      <c r="AH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c r="AF777" s="4" t="n"/>
      <c r="AG777" s="4" t="n"/>
      <c r="AH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c r="AE778" s="4" t="n"/>
      <c r="AF778" s="4" t="n"/>
      <c r="AG778" s="4" t="n"/>
      <c r="AH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c r="AE779" s="4" t="n"/>
      <c r="AF779" s="4" t="n"/>
      <c r="AG779" s="4" t="n"/>
      <c r="AH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c r="AE780" s="4" t="n"/>
      <c r="AF780" s="4" t="n"/>
      <c r="AG780" s="4" t="n"/>
      <c r="AH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c r="AF781" s="4" t="n"/>
      <c r="AG781" s="4" t="n"/>
      <c r="AH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c r="AE782" s="4" t="n"/>
      <c r="AF782" s="4" t="n"/>
      <c r="AG782" s="4" t="n"/>
      <c r="AH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c r="AF783" s="4" t="n"/>
      <c r="AG783" s="4" t="n"/>
      <c r="AH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c r="AF784" s="4" t="n"/>
      <c r="AG784" s="4" t="n"/>
      <c r="AH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c r="AF785" s="4" t="n"/>
      <c r="AG785" s="4" t="n"/>
      <c r="AH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c r="AG786" s="4" t="n"/>
      <c r="AH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c r="AE787" s="4" t="n"/>
      <c r="AF787" s="4" t="n"/>
      <c r="AG787" s="4" t="n"/>
      <c r="AH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c r="AE788" s="4" t="n"/>
      <c r="AF788" s="4" t="n"/>
      <c r="AG788" s="4" t="n"/>
      <c r="AH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c r="AF789" s="4" t="n"/>
      <c r="AG789" s="4" t="n"/>
      <c r="AH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c r="AE790" s="4" t="n"/>
      <c r="AF790" s="4" t="n"/>
      <c r="AG790" s="4" t="n"/>
      <c r="AH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c r="AF791" s="4" t="n"/>
      <c r="AG791" s="4" t="n"/>
      <c r="AH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c r="AF792" s="4" t="n"/>
      <c r="AG792" s="4" t="n"/>
      <c r="AH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c r="AG793" s="4" t="n"/>
      <c r="AH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c r="AF794" s="4" t="n"/>
      <c r="AG794" s="4" t="n"/>
      <c r="AH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c r="AE795" s="4" t="n"/>
      <c r="AF795" s="4" t="n"/>
      <c r="AG795" s="4" t="n"/>
      <c r="AH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c r="AF796" s="4" t="n"/>
      <c r="AG796" s="4" t="n"/>
      <c r="AH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c r="AF797" s="4" t="n"/>
      <c r="AG797" s="4" t="n"/>
      <c r="AH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c r="AF798" s="4" t="n"/>
      <c r="AG798" s="4" t="n"/>
      <c r="AH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c r="AF799" s="4" t="n"/>
      <c r="AG799" s="4" t="n"/>
      <c r="AH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c r="AF800" s="4" t="n"/>
      <c r="AG800" s="4" t="n"/>
      <c r="AH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c r="AF801" s="4" t="n"/>
      <c r="AG801" s="4" t="n"/>
      <c r="AH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c r="AF802" s="4" t="n"/>
      <c r="AG802" s="4" t="n"/>
      <c r="AH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c r="AE803" s="4" t="n"/>
      <c r="AF803" s="4" t="n"/>
      <c r="AG803" s="4" t="n"/>
      <c r="AH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c r="AE804" s="4" t="n"/>
      <c r="AF804" s="4" t="n"/>
      <c r="AG804" s="4" t="n"/>
      <c r="AH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c r="AF805" s="4" t="n"/>
      <c r="AG805" s="4" t="n"/>
      <c r="AH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c r="AF806" s="4" t="n"/>
      <c r="AG806" s="4" t="n"/>
      <c r="AH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c r="AF807" s="4" t="n"/>
      <c r="AG807" s="4" t="n"/>
      <c r="AH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c r="AE808" s="4" t="n"/>
      <c r="AF808" s="4" t="n"/>
      <c r="AG808" s="4" t="n"/>
      <c r="AH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c r="AF809" s="4" t="n"/>
      <c r="AG809" s="4" t="n"/>
      <c r="AH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c r="AG810" s="4" t="n"/>
      <c r="AH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c r="AE811" s="4" t="n"/>
      <c r="AF811" s="4" t="n"/>
      <c r="AG811" s="4" t="n"/>
      <c r="AH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c r="AE812" s="4" t="n"/>
      <c r="AF812" s="4" t="n"/>
      <c r="AG812" s="4" t="n"/>
      <c r="AH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c r="AF813" s="4" t="n"/>
      <c r="AG813" s="4" t="n"/>
      <c r="AH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c r="AE814" s="4" t="n"/>
      <c r="AF814" s="4" t="n"/>
      <c r="AG814" s="4" t="n"/>
      <c r="AH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c r="AE815" s="4" t="n"/>
      <c r="AF815" s="4" t="n"/>
      <c r="AG815" s="4" t="n"/>
      <c r="AH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c r="AE816" s="4" t="n"/>
      <c r="AF816" s="4" t="n"/>
      <c r="AG816" s="4" t="n"/>
      <c r="AH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c r="AG817" s="4" t="n"/>
      <c r="AH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c r="AE818" s="4" t="n"/>
      <c r="AF818" s="4" t="n"/>
      <c r="AG818" s="4" t="n"/>
      <c r="AH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c r="AE819" s="4" t="n"/>
      <c r="AF819" s="4" t="n"/>
      <c r="AG819" s="4" t="n"/>
      <c r="AH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c r="AE820" s="4" t="n"/>
      <c r="AF820" s="4" t="n"/>
      <c r="AG820" s="4" t="n"/>
      <c r="AH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c r="AF821" s="4" t="n"/>
      <c r="AG821" s="4" t="n"/>
      <c r="AH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c r="AF822" s="4" t="n"/>
      <c r="AG822" s="4" t="n"/>
      <c r="AH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c r="AE823" s="4" t="n"/>
      <c r="AF823" s="4" t="n"/>
      <c r="AG823" s="4" t="n"/>
      <c r="AH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c r="AE824" s="4" t="n"/>
      <c r="AF824" s="4" t="n"/>
      <c r="AG824" s="4" t="n"/>
      <c r="AH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c r="AE825" s="4" t="n"/>
      <c r="AF825" s="4" t="n"/>
      <c r="AG825" s="4" t="n"/>
      <c r="AH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c r="AF826" s="4" t="n"/>
      <c r="AG826" s="4" t="n"/>
      <c r="AH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c r="AE827" s="4" t="n"/>
      <c r="AF827" s="4" t="n"/>
      <c r="AG827" s="4" t="n"/>
      <c r="AH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c r="AF828" s="4" t="n"/>
      <c r="AG828" s="4" t="n"/>
      <c r="AH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c r="AE829" s="4" t="n"/>
      <c r="AF829" s="4" t="n"/>
      <c r="AG829" s="4" t="n"/>
      <c r="AH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c r="AE830" s="4" t="n"/>
      <c r="AF830" s="4" t="n"/>
      <c r="AG830" s="4" t="n"/>
      <c r="AH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c r="AE831" s="4" t="n"/>
      <c r="AF831" s="4" t="n"/>
      <c r="AG831" s="4" t="n"/>
      <c r="AH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c r="AE832" s="4" t="n"/>
      <c r="AF832" s="4" t="n"/>
      <c r="AG832" s="4" t="n"/>
      <c r="AH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c r="AE833" s="4" t="n"/>
      <c r="AF833" s="4" t="n"/>
      <c r="AG833" s="4" t="n"/>
      <c r="AH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c r="AE834" s="4" t="n"/>
      <c r="AF834" s="4" t="n"/>
      <c r="AG834" s="4" t="n"/>
      <c r="AH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c r="AE835" s="4" t="n"/>
      <c r="AF835" s="4" t="n"/>
      <c r="AG835" s="4" t="n"/>
      <c r="AH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c r="AE836" s="4" t="n"/>
      <c r="AF836" s="4" t="n"/>
      <c r="AG836" s="4" t="n"/>
      <c r="AH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c r="AE837" s="4" t="n"/>
      <c r="AF837" s="4" t="n"/>
      <c r="AG837" s="4" t="n"/>
      <c r="AH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c r="AE838" s="4" t="n"/>
      <c r="AF838" s="4" t="n"/>
      <c r="AG838" s="4" t="n"/>
      <c r="AH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c r="AF839" s="4" t="n"/>
      <c r="AG839" s="4" t="n"/>
      <c r="AH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c r="AE840" s="4" t="n"/>
      <c r="AF840" s="4" t="n"/>
      <c r="AG840" s="4" t="n"/>
      <c r="AH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c r="AE841" s="4" t="n"/>
      <c r="AF841" s="4" t="n"/>
      <c r="AG841" s="4" t="n"/>
      <c r="AH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c r="AE842" s="4" t="n"/>
      <c r="AF842" s="4" t="n"/>
      <c r="AG842" s="4" t="n"/>
      <c r="AH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c r="AE843" s="4" t="n"/>
      <c r="AF843" s="4" t="n"/>
      <c r="AG843" s="4" t="n"/>
      <c r="AH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c r="AE844" s="4" t="n"/>
      <c r="AF844" s="4" t="n"/>
      <c r="AG844" s="4" t="n"/>
      <c r="AH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c r="AE845" s="4" t="n"/>
      <c r="AF845" s="4" t="n"/>
      <c r="AG845" s="4" t="n"/>
      <c r="AH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c r="AF846" s="4" t="n"/>
      <c r="AG846" s="4" t="n"/>
      <c r="AH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c r="AE847" s="4" t="n"/>
      <c r="AF847" s="4" t="n"/>
      <c r="AG847" s="4" t="n"/>
      <c r="AH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c r="AF848" s="4" t="n"/>
      <c r="AG848" s="4" t="n"/>
      <c r="AH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c r="AG849" s="4" t="n"/>
      <c r="AH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c r="AF850" s="4" t="n"/>
      <c r="AG850" s="4" t="n"/>
      <c r="AH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c r="AF851" s="4" t="n"/>
      <c r="AG851" s="4" t="n"/>
      <c r="AH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c r="AE852" s="4" t="n"/>
      <c r="AF852" s="4" t="n"/>
      <c r="AG852" s="4" t="n"/>
      <c r="AH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c r="AE853" s="4" t="n"/>
      <c r="AF853" s="4" t="n"/>
      <c r="AG853" s="4" t="n"/>
      <c r="AH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c r="AE854" s="4" t="n"/>
      <c r="AF854" s="4" t="n"/>
      <c r="AG854" s="4" t="n"/>
      <c r="AH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c r="AF855" s="4" t="n"/>
      <c r="AG855" s="4" t="n"/>
      <c r="AH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c r="AF856" s="4" t="n"/>
      <c r="AG856" s="4" t="n"/>
      <c r="AH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c r="AF857" s="4" t="n"/>
      <c r="AG857" s="4" t="n"/>
      <c r="AH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c r="AF858" s="4" t="n"/>
      <c r="AG858" s="4" t="n"/>
      <c r="AH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c r="AE859" s="4" t="n"/>
      <c r="AF859" s="4" t="n"/>
      <c r="AG859" s="4" t="n"/>
      <c r="AH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c r="AE860" s="4" t="n"/>
      <c r="AF860" s="4" t="n"/>
      <c r="AG860" s="4" t="n"/>
      <c r="AH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c r="AF861" s="4" t="n"/>
      <c r="AG861" s="4" t="n"/>
      <c r="AH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c r="AE862" s="4" t="n"/>
      <c r="AF862" s="4" t="n"/>
      <c r="AG862" s="4" t="n"/>
      <c r="AH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c r="AE863" s="4" t="n"/>
      <c r="AF863" s="4" t="n"/>
      <c r="AG863" s="4" t="n"/>
      <c r="AH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c r="AE864" s="4" t="n"/>
      <c r="AF864" s="4" t="n"/>
      <c r="AG864" s="4" t="n"/>
      <c r="AH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c r="AE865" s="4" t="n"/>
      <c r="AF865" s="4" t="n"/>
      <c r="AG865" s="4" t="n"/>
      <c r="AH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c r="AE866" s="4" t="n"/>
      <c r="AF866" s="4" t="n"/>
      <c r="AG866" s="4" t="n"/>
      <c r="AH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c r="AE867" s="4" t="n"/>
      <c r="AF867" s="4" t="n"/>
      <c r="AG867" s="4" t="n"/>
      <c r="AH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c r="AE868" s="4" t="n"/>
      <c r="AF868" s="4" t="n"/>
      <c r="AG868" s="4" t="n"/>
      <c r="AH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c r="AE869" s="4" t="n"/>
      <c r="AF869" s="4" t="n"/>
      <c r="AG869" s="4" t="n"/>
      <c r="AH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c r="AE870" s="4" t="n"/>
      <c r="AF870" s="4" t="n"/>
      <c r="AG870" s="4" t="n"/>
      <c r="AH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c r="AE871" s="4" t="n"/>
      <c r="AF871" s="4" t="n"/>
      <c r="AG871" s="4" t="n"/>
      <c r="AH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c r="AF872" s="4" t="n"/>
      <c r="AG872" s="4" t="n"/>
      <c r="AH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c r="AE873" s="4" t="n"/>
      <c r="AF873" s="4" t="n"/>
      <c r="AG873" s="4" t="n"/>
      <c r="AH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c r="AE874" s="4" t="n"/>
      <c r="AF874" s="4" t="n"/>
      <c r="AG874" s="4" t="n"/>
      <c r="AH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c r="AE875" s="4" t="n"/>
      <c r="AF875" s="4" t="n"/>
      <c r="AG875" s="4" t="n"/>
      <c r="AH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c r="AF876" s="4" t="n"/>
      <c r="AG876" s="4" t="n"/>
      <c r="AH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c r="AF877" s="4" t="n"/>
      <c r="AG877" s="4" t="n"/>
      <c r="AH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c r="AF878" s="4" t="n"/>
      <c r="AG878" s="4" t="n"/>
      <c r="AH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c r="AE879" s="4" t="n"/>
      <c r="AF879" s="4" t="n"/>
      <c r="AG879" s="4" t="n"/>
      <c r="AH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c r="AF880" s="4" t="n"/>
      <c r="AG880" s="4" t="n"/>
      <c r="AH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c r="AF881" s="4" t="n"/>
      <c r="AG881" s="4" t="n"/>
      <c r="AH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c r="AE882" s="4" t="n"/>
      <c r="AF882" s="4" t="n"/>
      <c r="AG882" s="4" t="n"/>
      <c r="AH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c r="AE883" s="4" t="n"/>
      <c r="AF883" s="4" t="n"/>
      <c r="AG883" s="4" t="n"/>
      <c r="AH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c r="AE884" s="4" t="n"/>
      <c r="AF884" s="4" t="n"/>
      <c r="AG884" s="4" t="n"/>
      <c r="AH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c r="AE885" s="4" t="n"/>
      <c r="AF885" s="4" t="n"/>
      <c r="AG885" s="4" t="n"/>
      <c r="AH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c r="AE886" s="4" t="n"/>
      <c r="AF886" s="4" t="n"/>
      <c r="AG886" s="4" t="n"/>
      <c r="AH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c r="AE887" s="4" t="n"/>
      <c r="AF887" s="4" t="n"/>
      <c r="AG887" s="4" t="n"/>
      <c r="AH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c r="AE888" s="4" t="n"/>
      <c r="AF888" s="4" t="n"/>
      <c r="AG888" s="4" t="n"/>
      <c r="AH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c r="AE889" s="4" t="n"/>
      <c r="AF889" s="4" t="n"/>
      <c r="AG889" s="4" t="n"/>
      <c r="AH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c r="AE890" s="4" t="n"/>
      <c r="AF890" s="4" t="n"/>
      <c r="AG890" s="4" t="n"/>
      <c r="AH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c r="AE891" s="4" t="n"/>
      <c r="AF891" s="4" t="n"/>
      <c r="AG891" s="4" t="n"/>
      <c r="AH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c r="AE892" s="4" t="n"/>
      <c r="AF892" s="4" t="n"/>
      <c r="AG892" s="4" t="n"/>
      <c r="AH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c r="AE893" s="4" t="n"/>
      <c r="AF893" s="4" t="n"/>
      <c r="AG893" s="4" t="n"/>
      <c r="AH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c r="AE894" s="4" t="n"/>
      <c r="AF894" s="4" t="n"/>
      <c r="AG894" s="4" t="n"/>
      <c r="AH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c r="AE895" s="4" t="n"/>
      <c r="AF895" s="4" t="n"/>
      <c r="AG895" s="4" t="n"/>
      <c r="AH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c r="AE896" s="4" t="n"/>
      <c r="AF896" s="4" t="n"/>
      <c r="AG896" s="4" t="n"/>
      <c r="AH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c r="AE897" s="4" t="n"/>
      <c r="AF897" s="4" t="n"/>
      <c r="AG897" s="4" t="n"/>
      <c r="AH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c r="AE898" s="4" t="n"/>
      <c r="AF898" s="4" t="n"/>
      <c r="AG898" s="4" t="n"/>
      <c r="AH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c r="AE899" s="4" t="n"/>
      <c r="AF899" s="4" t="n"/>
      <c r="AG899" s="4" t="n"/>
      <c r="AH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c r="AE900" s="4" t="n"/>
      <c r="AF900" s="4" t="n"/>
      <c r="AG900" s="4" t="n"/>
      <c r="AH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c r="AF901" s="4" t="n"/>
      <c r="AG901" s="4" t="n"/>
      <c r="AH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c r="AF902" s="4" t="n"/>
      <c r="AG902" s="4" t="n"/>
      <c r="AH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c r="AE903" s="4" t="n"/>
      <c r="AF903" s="4" t="n"/>
      <c r="AG903" s="4" t="n"/>
      <c r="AH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c r="AE904" s="4" t="n"/>
      <c r="AF904" s="4" t="n"/>
      <c r="AG904" s="4" t="n"/>
      <c r="AH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c r="AE905" s="4" t="n"/>
      <c r="AF905" s="4" t="n"/>
      <c r="AG905" s="4" t="n"/>
      <c r="AH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c r="AE906" s="4" t="n"/>
      <c r="AF906" s="4" t="n"/>
      <c r="AG906" s="4" t="n"/>
      <c r="AH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c r="AE907" s="4" t="n"/>
      <c r="AF907" s="4" t="n"/>
      <c r="AG907" s="4" t="n"/>
      <c r="AH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c r="AE908" s="4" t="n"/>
      <c r="AF908" s="4" t="n"/>
      <c r="AG908" s="4" t="n"/>
      <c r="AH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c r="AE909" s="4" t="n"/>
      <c r="AF909" s="4" t="n"/>
      <c r="AG909" s="4" t="n"/>
      <c r="AH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c r="AE910" s="4" t="n"/>
      <c r="AF910" s="4" t="n"/>
      <c r="AG910" s="4" t="n"/>
      <c r="AH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c r="AE911" s="4" t="n"/>
      <c r="AF911" s="4" t="n"/>
      <c r="AG911" s="4" t="n"/>
      <c r="AH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c r="AE912" s="4" t="n"/>
      <c r="AF912" s="4" t="n"/>
      <c r="AG912" s="4" t="n"/>
      <c r="AH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c r="AF913" s="4" t="n"/>
      <c r="AG913" s="4" t="n"/>
      <c r="AH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c r="AE914" s="4" t="n"/>
      <c r="AF914" s="4" t="n"/>
      <c r="AG914" s="4" t="n"/>
      <c r="AH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c r="AE915" s="4" t="n"/>
      <c r="AF915" s="4" t="n"/>
      <c r="AG915" s="4" t="n"/>
      <c r="AH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c r="AF916" s="4" t="n"/>
      <c r="AG916" s="4" t="n"/>
      <c r="AH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c r="AE917" s="4" t="n"/>
      <c r="AF917" s="4" t="n"/>
      <c r="AG917" s="4" t="n"/>
      <c r="AH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c r="AE918" s="4" t="n"/>
      <c r="AF918" s="4" t="n"/>
      <c r="AG918" s="4" t="n"/>
      <c r="AH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c r="AE919" s="4" t="n"/>
      <c r="AF919" s="4" t="n"/>
      <c r="AG919" s="4" t="n"/>
      <c r="AH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c r="AE920" s="4" t="n"/>
      <c r="AF920" s="4" t="n"/>
      <c r="AG920" s="4" t="n"/>
      <c r="AH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c r="AE921" s="4" t="n"/>
      <c r="AF921" s="4" t="n"/>
      <c r="AG921" s="4" t="n"/>
      <c r="AH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c r="AE922" s="4" t="n"/>
      <c r="AF922" s="4" t="n"/>
      <c r="AG922" s="4" t="n"/>
      <c r="AH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c r="AE923" s="4" t="n"/>
      <c r="AF923" s="4" t="n"/>
      <c r="AG923" s="4" t="n"/>
      <c r="AH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c r="AE924" s="4" t="n"/>
      <c r="AF924" s="4" t="n"/>
      <c r="AG924" s="4" t="n"/>
      <c r="AH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c r="AE925" s="4" t="n"/>
      <c r="AF925" s="4" t="n"/>
      <c r="AG925" s="4" t="n"/>
      <c r="AH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c r="AE926" s="4" t="n"/>
      <c r="AF926" s="4" t="n"/>
      <c r="AG926" s="4" t="n"/>
      <c r="AH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c r="AE927" s="4" t="n"/>
      <c r="AF927" s="4" t="n"/>
      <c r="AG927" s="4" t="n"/>
      <c r="AH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c r="AE928" s="4" t="n"/>
      <c r="AF928" s="4" t="n"/>
      <c r="AG928" s="4" t="n"/>
      <c r="AH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c r="AE929" s="4" t="n"/>
      <c r="AF929" s="4" t="n"/>
      <c r="AG929" s="4" t="n"/>
      <c r="AH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c r="AE930" s="4" t="n"/>
      <c r="AF930" s="4" t="n"/>
      <c r="AG930" s="4" t="n"/>
      <c r="AH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c r="AE931" s="4" t="n"/>
      <c r="AF931" s="4" t="n"/>
      <c r="AG931" s="4" t="n"/>
      <c r="AH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c r="AE932" s="4" t="n"/>
      <c r="AF932" s="4" t="n"/>
      <c r="AG932" s="4" t="n"/>
      <c r="AH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c r="AE933" s="4" t="n"/>
      <c r="AF933" s="4" t="n"/>
      <c r="AG933" s="4" t="n"/>
      <c r="AH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c r="AE934" s="4" t="n"/>
      <c r="AF934" s="4" t="n"/>
      <c r="AG934" s="4" t="n"/>
      <c r="AH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c r="AE935" s="4" t="n"/>
      <c r="AF935" s="4" t="n"/>
      <c r="AG935" s="4" t="n"/>
      <c r="AH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c r="AE936" s="4" t="n"/>
      <c r="AF936" s="4" t="n"/>
      <c r="AG936" s="4" t="n"/>
      <c r="AH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c r="AE937" s="4" t="n"/>
      <c r="AF937" s="4" t="n"/>
      <c r="AG937" s="4" t="n"/>
      <c r="AH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c r="AE938" s="4" t="n"/>
      <c r="AF938" s="4" t="n"/>
      <c r="AG938" s="4" t="n"/>
      <c r="AH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c r="AE939" s="4" t="n"/>
      <c r="AF939" s="4" t="n"/>
      <c r="AG939" s="4" t="n"/>
      <c r="AH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c r="AE940" s="4" t="n"/>
      <c r="AF940" s="4" t="n"/>
      <c r="AG940" s="4" t="n"/>
      <c r="AH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c r="AE941" s="4" t="n"/>
      <c r="AF941" s="4" t="n"/>
      <c r="AG941" s="4" t="n"/>
      <c r="AH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c r="AE942" s="4" t="n"/>
      <c r="AF942" s="4" t="n"/>
      <c r="AG942" s="4" t="n"/>
      <c r="AH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c r="AE943" s="4" t="n"/>
      <c r="AF943" s="4" t="n"/>
      <c r="AG943" s="4" t="n"/>
      <c r="AH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c r="AE944" s="4" t="n"/>
      <c r="AF944" s="4" t="n"/>
      <c r="AG944" s="4" t="n"/>
      <c r="AH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c r="AE945" s="4" t="n"/>
      <c r="AF945" s="4" t="n"/>
      <c r="AG945" s="4" t="n"/>
      <c r="AH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c r="AE946" s="4" t="n"/>
      <c r="AF946" s="4" t="n"/>
      <c r="AG946" s="4" t="n"/>
      <c r="AH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c r="AE947" s="4" t="n"/>
      <c r="AF947" s="4" t="n"/>
      <c r="AG947" s="4" t="n"/>
      <c r="AH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c r="AE948" s="4" t="n"/>
      <c r="AF948" s="4" t="n"/>
      <c r="AG948" s="4" t="n"/>
      <c r="AH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c r="AE949" s="4" t="n"/>
      <c r="AF949" s="4" t="n"/>
      <c r="AG949" s="4" t="n"/>
      <c r="AH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c r="AE950" s="4" t="n"/>
      <c r="AF950" s="4" t="n"/>
      <c r="AG950" s="4" t="n"/>
      <c r="AH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c r="AE951" s="4" t="n"/>
      <c r="AF951" s="4" t="n"/>
      <c r="AG951" s="4" t="n"/>
      <c r="AH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c r="AE952" s="4" t="n"/>
      <c r="AF952" s="4" t="n"/>
      <c r="AG952" s="4" t="n"/>
      <c r="AH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c r="AE953" s="4" t="n"/>
      <c r="AF953" s="4" t="n"/>
      <c r="AG953" s="4" t="n"/>
      <c r="AH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c r="AE954" s="4" t="n"/>
      <c r="AF954" s="4" t="n"/>
      <c r="AG954" s="4" t="n"/>
      <c r="AH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c r="AE955" s="4" t="n"/>
      <c r="AF955" s="4" t="n"/>
      <c r="AG955" s="4" t="n"/>
      <c r="AH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c r="AE956" s="4" t="n"/>
      <c r="AF956" s="4" t="n"/>
      <c r="AG956" s="4" t="n"/>
      <c r="AH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c r="AE957" s="4" t="n"/>
      <c r="AF957" s="4" t="n"/>
      <c r="AG957" s="4" t="n"/>
      <c r="AH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c r="AE958" s="4" t="n"/>
      <c r="AF958" s="4" t="n"/>
      <c r="AG958" s="4" t="n"/>
      <c r="AH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c r="AE959" s="4" t="n"/>
      <c r="AF959" s="4" t="n"/>
      <c r="AG959" s="4" t="n"/>
      <c r="AH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c r="AE960" s="4" t="n"/>
      <c r="AF960" s="4" t="n"/>
      <c r="AG960" s="4" t="n"/>
      <c r="AH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c r="AE961" s="4" t="n"/>
      <c r="AF961" s="4" t="n"/>
      <c r="AG961" s="4" t="n"/>
      <c r="AH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c r="AE962" s="4" t="n"/>
      <c r="AF962" s="4" t="n"/>
      <c r="AG962" s="4" t="n"/>
      <c r="AH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c r="AE963" s="4" t="n"/>
      <c r="AF963" s="4" t="n"/>
      <c r="AG963" s="4" t="n"/>
      <c r="AH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c r="AE964" s="4" t="n"/>
      <c r="AF964" s="4" t="n"/>
      <c r="AG964" s="4" t="n"/>
      <c r="AH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c r="AE965" s="4" t="n"/>
      <c r="AF965" s="4" t="n"/>
      <c r="AG965" s="4" t="n"/>
      <c r="AH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c r="AE966" s="4" t="n"/>
      <c r="AF966" s="4" t="n"/>
      <c r="AG966" s="4" t="n"/>
      <c r="AH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c r="AE967" s="4" t="n"/>
      <c r="AF967" s="4" t="n"/>
      <c r="AG967" s="4" t="n"/>
      <c r="AH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c r="AE968" s="4" t="n"/>
      <c r="AF968" s="4" t="n"/>
      <c r="AG968" s="4" t="n"/>
      <c r="AH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c r="AE969" s="4" t="n"/>
      <c r="AF969" s="4" t="n"/>
      <c r="AG969" s="4" t="n"/>
      <c r="AH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c r="AE970" s="4" t="n"/>
      <c r="AF970" s="4" t="n"/>
      <c r="AG970" s="4" t="n"/>
      <c r="AH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c r="AE971" s="4" t="n"/>
      <c r="AF971" s="4" t="n"/>
      <c r="AG971" s="4" t="n"/>
      <c r="AH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c r="AE972" s="4" t="n"/>
      <c r="AF972" s="4" t="n"/>
      <c r="AG972" s="4" t="n"/>
      <c r="AH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c r="AE973" s="4" t="n"/>
      <c r="AF973" s="4" t="n"/>
      <c r="AG973" s="4" t="n"/>
      <c r="AH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c r="AE974" s="4" t="n"/>
      <c r="AF974" s="4" t="n"/>
      <c r="AG974" s="4" t="n"/>
      <c r="AH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c r="AE975" s="4" t="n"/>
      <c r="AF975" s="4" t="n"/>
      <c r="AG975" s="4" t="n"/>
      <c r="AH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c r="AE976" s="4" t="n"/>
      <c r="AF976" s="4" t="n"/>
      <c r="AG976" s="4" t="n"/>
      <c r="AH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c r="AE977" s="4" t="n"/>
      <c r="AF977" s="4" t="n"/>
      <c r="AG977" s="4" t="n"/>
      <c r="AH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c r="AE978" s="4" t="n"/>
      <c r="AF978" s="4" t="n"/>
      <c r="AG978" s="4" t="n"/>
      <c r="AH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c r="AE979" s="4" t="n"/>
      <c r="AF979" s="4" t="n"/>
      <c r="AG979" s="4" t="n"/>
      <c r="AH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c r="AE980" s="4" t="n"/>
      <c r="AF980" s="4" t="n"/>
      <c r="AG980" s="4" t="n"/>
      <c r="AH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c r="AE981" s="4" t="n"/>
      <c r="AF981" s="4" t="n"/>
      <c r="AG981" s="4" t="n"/>
      <c r="AH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c r="AE982" s="4" t="n"/>
      <c r="AF982" s="4" t="n"/>
      <c r="AG982" s="4" t="n"/>
      <c r="AH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c r="AE983" s="4" t="n"/>
      <c r="AF983" s="4" t="n"/>
      <c r="AG983" s="4" t="n"/>
      <c r="AH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c r="AE984" s="4" t="n"/>
      <c r="AF984" s="4" t="n"/>
      <c r="AG984" s="4" t="n"/>
      <c r="AH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c r="AE985" s="4" t="n"/>
      <c r="AF985" s="4" t="n"/>
      <c r="AG985" s="4" t="n"/>
      <c r="AH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c r="AE986" s="4" t="n"/>
      <c r="AF986" s="4" t="n"/>
      <c r="AG986" s="4" t="n"/>
      <c r="AH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c r="AE987" s="4" t="n"/>
      <c r="AF987" s="4" t="n"/>
      <c r="AG987" s="4" t="n"/>
      <c r="AH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c r="AE988" s="4" t="n"/>
      <c r="AF988" s="4" t="n"/>
      <c r="AG988" s="4" t="n"/>
      <c r="AH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c r="AE989" s="4" t="n"/>
      <c r="AF989" s="4" t="n"/>
      <c r="AG989" s="4" t="n"/>
      <c r="AH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c r="AE990" s="4" t="n"/>
      <c r="AF990" s="4" t="n"/>
      <c r="AG990" s="4" t="n"/>
      <c r="AH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c r="AE991" s="4" t="n"/>
      <c r="AF991" s="4" t="n"/>
      <c r="AG991" s="4" t="n"/>
      <c r="AH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c r="AE992" s="4" t="n"/>
      <c r="AF992" s="4" t="n"/>
      <c r="AG992" s="4" t="n"/>
      <c r="AH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c r="AE993" s="4" t="n"/>
      <c r="AF993" s="4" t="n"/>
      <c r="AG993" s="4" t="n"/>
      <c r="AH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c r="AE994" s="4" t="n"/>
      <c r="AF994" s="4" t="n"/>
      <c r="AG994" s="4" t="n"/>
      <c r="AH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c r="AE995" s="4" t="n"/>
      <c r="AF995" s="4" t="n"/>
      <c r="AG995" s="4" t="n"/>
      <c r="AH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c r="AE996" s="4" t="n"/>
      <c r="AF996" s="4" t="n"/>
      <c r="AG996" s="4" t="n"/>
      <c r="AH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c r="AE997" s="4" t="n"/>
      <c r="AF997" s="4" t="n"/>
      <c r="AG997" s="4" t="n"/>
      <c r="AH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c r="AE998" s="4" t="n"/>
      <c r="AF998" s="4" t="n"/>
      <c r="AG998" s="4" t="n"/>
      <c r="AH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c r="AE999" s="4" t="n"/>
      <c r="AF999" s="4" t="n"/>
      <c r="AG999" s="4" t="n"/>
      <c r="AH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c r="AF1000" s="4" t="n"/>
      <c r="AG1000" s="4" t="n"/>
      <c r="AH1000" s="4" t="n"/>
    </row>
  </sheetData>
  <mergeCells count="11">
    <mergeCell ref="A4:B4"/>
    <mergeCell ref="C5:AB5"/>
    <mergeCell ref="A2:B2"/>
    <mergeCell ref="C3:AB3"/>
    <mergeCell ref="B6:AB6"/>
    <mergeCell ref="A5:B5"/>
    <mergeCell ref="C4:AB4"/>
    <mergeCell ref="A1:AB1"/>
    <mergeCell ref="AC1:AD5"/>
    <mergeCell ref="C2:AB2"/>
    <mergeCell ref="A3:B3"/>
  </mergeCells>
  <conditionalFormatting sqref="D11:AD165">
    <cfRule type="cellIs" priority="1" operator="equal" dxfId="7">
      <formula>0</formula>
    </cfRule>
    <cfRule type="notContainsBlanks" priority="2" dxfId="8">
      <formula>LEN(TRIM(D11))&gt;0</formula>
    </cfRule>
  </conditionalFormatting>
  <conditionalFormatting sqref="D167:AD173">
    <cfRule type="cellIs" priority="3" operator="equal" dxfId="9">
      <formula>"100%"</formula>
    </cfRule>
    <cfRule type="cellIs" priority="4" operator="lessThan" dxfId="10">
      <formula>0</formula>
    </cfRule>
  </conditionalFormatting>
  <conditionalFormatting sqref="D150:AD150">
    <cfRule type="expression" priority="5" dxfId="12">
      <formula>D150="ANTICIPO"</formula>
    </cfRule>
    <cfRule type="expression" priority="6" dxfId="13">
      <formula>D150="SEGUNDO PAGO"</formula>
    </cfRule>
    <cfRule type="expression" priority="7" dxfId="14">
      <formula>D150="FINIQUITO"</formula>
    </cfRule>
  </conditionalFormatting>
  <conditionalFormatting sqref="D154:AD154">
    <cfRule type="cellIs" priority="8" operator="lessThan" dxfId="15">
      <formula>0</formula>
    </cfRule>
  </conditionalFormatting>
  <pageMargins left="0.75" right="0.75" top="1" bottom="1" header="0" footer="0"/>
  <pageSetup orientation="portrait" paperSize="9"/>
  <headerFooter>
    <oddHeader/>
    <oddFooter>&amp;L FLUJO SEMANAL&amp;C Página &amp;P de &amp;R DRAVYA · ISO 19650</oddFooter>
    <evenHeader/>
    <evenFooter/>
    <firstHeader/>
    <firstFooter/>
  </headerFooter>
</worksheet>
</file>

<file path=xl/worksheets/sheet10.xml><?xml version="1.0" encoding="utf-8"?>
<worksheet xmlns="http://schemas.openxmlformats.org/spreadsheetml/2006/main">
  <sheetPr>
    <tabColor rgb="FF9A3412"/>
    <outlinePr summaryBelow="1" summaryRight="1"/>
    <pageSetUpPr/>
  </sheetPr>
  <dimension ref="A1:Z1000"/>
  <sheetViews>
    <sheetView workbookViewId="0">
      <pane xSplit="4" ySplit="10" topLeftCell="E11" activePane="bottomRight" state="frozen"/>
      <selection pane="topRight" activeCell="E1" sqref="E1"/>
      <selection pane="bottomLeft" activeCell="A11" sqref="A11"/>
      <selection pane="bottomRight" activeCell="E11" sqref="E11"/>
    </sheetView>
  </sheetViews>
  <sheetFormatPr baseColWidth="8" defaultColWidth="14.43" defaultRowHeight="15" customHeight="1" outlineLevelRow="2"/>
  <cols>
    <col width="14" customWidth="1" style="371" min="1" max="1"/>
    <col width="34" customWidth="1" style="371" min="2" max="2"/>
    <col width="24" customWidth="1" style="371" min="3" max="3"/>
    <col width="52" customWidth="1" style="371" min="4" max="4"/>
    <col width="15" customWidth="1" style="371" min="5" max="18"/>
    <col width="8.710000000000001" customWidth="1" style="371" min="19" max="19"/>
    <col width="20" customWidth="1" style="371" min="20" max="20"/>
    <col width="15" customWidth="1" style="371" min="21" max="22"/>
  </cols>
  <sheetData>
    <row r="1" ht="24" customHeight="1" s="371">
      <c r="A1" s="2" t="inlineStr">
        <is>
          <t>CONTROL DE OBRA</t>
        </is>
      </c>
      <c r="Q1" s="372" t="n"/>
      <c r="R1" s="373" t="n"/>
      <c r="S1" s="218" t="n"/>
      <c r="T1" s="9" t="n"/>
      <c r="U1" s="218" t="n"/>
      <c r="V1" s="218" t="n"/>
      <c r="W1" s="4" t="n"/>
      <c r="X1" s="4" t="n"/>
      <c r="Y1" s="4" t="n"/>
      <c r="Z1" s="4" t="n"/>
    </row>
    <row r="2" ht="15" customHeight="1" s="371">
      <c r="A2" s="10" t="inlineStr">
        <is>
          <t>PROYECTO</t>
        </is>
      </c>
      <c r="C2" s="12">
        <f>CARATULA!$C$10</f>
        <v/>
      </c>
      <c r="Q2" s="374" t="n"/>
      <c r="R2" s="375" t="n"/>
      <c r="S2" s="218" t="n"/>
      <c r="T2" s="218" t="n"/>
      <c r="U2" s="218" t="n"/>
      <c r="V2" s="218" t="n"/>
      <c r="W2" s="4" t="n"/>
      <c r="X2" s="4" t="n"/>
      <c r="Y2" s="4" t="n"/>
      <c r="Z2" s="4" t="n"/>
    </row>
    <row r="3" ht="15" customHeight="1" s="371">
      <c r="A3" s="10" t="inlineStr">
        <is>
          <t>CLIENTE</t>
        </is>
      </c>
      <c r="C3" s="12">
        <f>CARATULA!$C$12</f>
        <v/>
      </c>
      <c r="Q3" s="374" t="n"/>
      <c r="R3" s="375" t="n"/>
      <c r="S3" s="218" t="n"/>
      <c r="T3" s="218" t="n"/>
      <c r="U3" s="218" t="n"/>
      <c r="V3" s="218" t="n"/>
      <c r="W3" s="4" t="n"/>
      <c r="X3" s="4" t="n"/>
      <c r="Y3" s="4" t="n"/>
      <c r="Z3" s="4" t="n"/>
    </row>
    <row r="4" ht="15" customHeight="1" s="371">
      <c r="A4" s="10" t="inlineStr">
        <is>
          <t>UBICACIÓN</t>
        </is>
      </c>
      <c r="C4" s="12">
        <f>CARATULA!$C$14</f>
        <v/>
      </c>
      <c r="Q4" s="374" t="n"/>
      <c r="R4" s="375" t="n"/>
      <c r="S4" s="218" t="n"/>
      <c r="T4" s="218" t="n"/>
      <c r="U4" s="218" t="n"/>
      <c r="V4" s="218" t="n"/>
      <c r="W4" s="4" t="n"/>
      <c r="X4" s="4" t="n"/>
      <c r="Y4" s="4" t="n"/>
      <c r="Z4" s="4" t="n"/>
    </row>
    <row r="5" ht="15.75" customHeight="1" s="371">
      <c r="A5" s="10" t="inlineStr">
        <is>
          <t>EMPRESA</t>
        </is>
      </c>
      <c r="C5" s="12">
        <f>CARATULA!$C$19</f>
        <v/>
      </c>
      <c r="Q5" s="376" t="n"/>
      <c r="R5" s="377" t="n"/>
      <c r="S5" s="218" t="n"/>
      <c r="T5" s="22" t="n"/>
      <c r="U5" s="218" t="n"/>
      <c r="V5" s="218" t="n"/>
      <c r="W5" s="4" t="n"/>
      <c r="X5" s="4" t="n"/>
      <c r="Y5" s="4" t="n"/>
      <c r="Z5" s="4" t="n"/>
    </row>
    <row r="6" ht="12.75" customHeight="1" s="371">
      <c r="A6" s="10" t="inlineStr">
        <is>
          <t>FOLIO</t>
        </is>
      </c>
      <c r="B6" s="378">
        <f>'NORMA BIM'!$H$19</f>
        <v/>
      </c>
      <c r="C6" s="379" t="n"/>
      <c r="D6" s="379" t="n"/>
      <c r="E6" s="379" t="n"/>
      <c r="F6" s="379" t="n"/>
      <c r="G6" s="379" t="n"/>
      <c r="H6" s="379" t="n"/>
      <c r="I6" s="379" t="n"/>
      <c r="J6" s="379" t="n"/>
      <c r="K6" s="379" t="n"/>
      <c r="L6" s="379" t="n"/>
      <c r="M6" s="379" t="n"/>
      <c r="N6" s="379" t="n"/>
      <c r="O6" s="379" t="n"/>
      <c r="P6" s="379" t="n"/>
      <c r="Q6" s="218" t="n"/>
      <c r="R6" s="218" t="n"/>
      <c r="S6" s="218" t="n"/>
      <c r="T6" s="27" t="n"/>
      <c r="U6" s="218" t="n"/>
      <c r="V6" s="218" t="n"/>
      <c r="W6" s="4" t="n"/>
      <c r="X6" s="4" t="n"/>
      <c r="Y6" s="4" t="n"/>
      <c r="Z6" s="4" t="n"/>
    </row>
    <row r="7" ht="15" customHeight="1" s="371">
      <c r="A7" s="353" t="inlineStr">
        <is>
          <t>Todo se calcula del CRONOGRAMA en vivo. El AVANCE % se captura allá, no aquí.</t>
        </is>
      </c>
      <c r="B7" s="218" t="n"/>
      <c r="C7" s="218" t="n"/>
      <c r="D7" s="218" t="n"/>
      <c r="E7" s="218" t="n"/>
      <c r="F7" s="218" t="n"/>
      <c r="G7" s="218" t="n"/>
      <c r="H7" s="218" t="n"/>
      <c r="I7" s="218" t="n"/>
      <c r="J7" s="218" t="n"/>
      <c r="K7" s="218" t="n"/>
      <c r="L7" s="218" t="n"/>
      <c r="M7" s="218" t="n"/>
      <c r="N7" s="308" t="inlineStr">
        <is>
          <t>FECHA DE CORTE</t>
        </is>
      </c>
      <c r="O7" s="218" t="n"/>
      <c r="P7" s="309">
        <f>CARATULA!$C$28</f>
        <v/>
      </c>
      <c r="Q7" s="218" t="n"/>
      <c r="R7" s="218" t="n"/>
      <c r="S7" s="218" t="n"/>
      <c r="T7" s="31" t="n"/>
      <c r="U7" s="218" t="n"/>
      <c r="V7" s="218" t="n"/>
      <c r="W7" s="4" t="n"/>
      <c r="X7" s="4" t="n"/>
      <c r="Y7" s="4" t="n"/>
      <c r="Z7" s="4" t="n"/>
    </row>
    <row r="8" ht="15" customHeight="1" s="371">
      <c r="A8" s="218" t="n"/>
      <c r="B8" s="218" t="n"/>
      <c r="C8" s="218" t="n"/>
      <c r="D8" s="218" t="n"/>
      <c r="E8" s="218" t="n"/>
      <c r="F8" s="218" t="n"/>
      <c r="G8" s="218" t="n"/>
      <c r="H8" s="218" t="n"/>
      <c r="I8" s="218" t="n"/>
      <c r="J8" s="218" t="n"/>
      <c r="K8" s="218" t="n"/>
      <c r="L8" s="218" t="n"/>
      <c r="M8" s="218" t="n"/>
      <c r="N8" s="218" t="n"/>
      <c r="O8" s="218" t="n"/>
      <c r="P8" s="218" t="n"/>
      <c r="Q8" s="218" t="n"/>
      <c r="R8" s="218" t="n"/>
      <c r="S8" s="218" t="n"/>
      <c r="T8" s="33" t="n"/>
      <c r="U8" s="218" t="n"/>
      <c r="V8" s="218" t="n"/>
      <c r="W8" s="4" t="n"/>
      <c r="X8" s="4" t="n"/>
      <c r="Y8" s="4" t="n"/>
      <c r="Z8" s="4" t="n"/>
    </row>
    <row r="9" ht="16.5" customHeight="1" s="371">
      <c r="A9" s="304" t="inlineStr">
        <is>
          <t>IDENTIFICACIÓN</t>
        </is>
      </c>
      <c r="B9" s="379" t="n"/>
      <c r="C9" s="379" t="n"/>
      <c r="D9" s="381" t="n"/>
      <c r="E9" s="304" t="inlineStr">
        <is>
          <t>CONTRATADO</t>
        </is>
      </c>
      <c r="F9" s="381" t="n"/>
      <c r="G9" s="304" t="inlineStr">
        <is>
          <t>ACUMULADO</t>
        </is>
      </c>
      <c r="H9" s="379" t="n"/>
      <c r="I9" s="381" t="n"/>
      <c r="J9" s="304" t="inlineStr">
        <is>
          <t>PENDIENTE POR EJECUTAR</t>
        </is>
      </c>
      <c r="K9" s="381" t="n"/>
      <c r="L9" s="304" t="inlineStr">
        <is>
          <t>PROGRAMA</t>
        </is>
      </c>
      <c r="M9" s="379" t="n"/>
      <c r="N9" s="379" t="n"/>
      <c r="O9" s="381" t="n"/>
      <c r="P9" s="304" t="inlineStr">
        <is>
          <t>DESVIACIÓN</t>
        </is>
      </c>
      <c r="Q9" s="379" t="n"/>
      <c r="R9" s="381" t="n"/>
      <c r="S9" s="218" t="n"/>
      <c r="T9" s="31" t="n"/>
      <c r="U9" s="218" t="n"/>
      <c r="V9" s="218" t="n"/>
      <c r="W9" s="4" t="n"/>
      <c r="X9" s="4" t="n"/>
      <c r="Y9" s="4" t="n"/>
      <c r="Z9" s="4" t="n"/>
    </row>
    <row r="10" ht="33.75" customHeight="1" s="371">
      <c r="A10" s="32" t="inlineStr">
        <is>
          <t>CLAVE</t>
        </is>
      </c>
      <c r="B10" s="32" t="inlineStr">
        <is>
          <t>ÁREA (MÓDULO)</t>
        </is>
      </c>
      <c r="C10" s="32" t="inlineStr">
        <is>
          <t>PARTIDA</t>
        </is>
      </c>
      <c r="D10" s="32" t="inlineStr">
        <is>
          <t>DESCRIPCIÓN DEL CONCEPTO</t>
        </is>
      </c>
      <c r="E10" s="32" t="inlineStr">
        <is>
          <t>IMPORTE CONTRATADO</t>
        </is>
      </c>
      <c r="F10" s="32" t="inlineStr">
        <is>
          <t>ESTADO</t>
        </is>
      </c>
      <c r="G10" s="32" t="inlineStr">
        <is>
          <t>AVANCE %</t>
        </is>
      </c>
      <c r="H10" s="32" t="inlineStr">
        <is>
          <t>IMPORTE EJECUTADO</t>
        </is>
      </c>
      <c r="I10" s="32" t="inlineStr">
        <is>
          <t>ESTIMABLE AL CLIENTE</t>
        </is>
      </c>
      <c r="J10" s="32" t="inlineStr">
        <is>
          <t>% POR EJECUTAR</t>
        </is>
      </c>
      <c r="K10" s="32" t="inlineStr">
        <is>
          <t>IMPORTE POR EJECUTAR</t>
        </is>
      </c>
      <c r="L10" s="32" t="inlineStr">
        <is>
          <t>INICIO PROG.</t>
        </is>
      </c>
      <c r="M10" s="32" t="inlineStr">
        <is>
          <t>FIN PROG.</t>
        </is>
      </c>
      <c r="N10" s="32" t="inlineStr">
        <is>
          <t>DÍAS</t>
        </is>
      </c>
      <c r="O10" s="32" t="inlineStr">
        <is>
          <t>% QUE DEBERÍA LLEVAR</t>
        </is>
      </c>
      <c r="P10" s="32" t="inlineStr">
        <is>
          <t>DESVIACIÓN %</t>
        </is>
      </c>
      <c r="Q10" s="32" t="inlineStr">
        <is>
          <t>DESVIACIÓN $</t>
        </is>
      </c>
      <c r="R10" s="32" t="inlineStr">
        <is>
          <t>SEMÁFORO</t>
        </is>
      </c>
      <c r="S10" s="218" t="n"/>
      <c r="T10" s="33" t="n"/>
      <c r="U10" s="218" t="n"/>
      <c r="V10" s="218" t="n"/>
      <c r="W10" s="4" t="n"/>
      <c r="X10" s="4" t="n"/>
      <c r="Y10" s="4" t="n"/>
      <c r="Z10" s="4" t="n"/>
    </row>
    <row r="11" ht="18.75" customHeight="1" s="371">
      <c r="A11" s="169">
        <f>CRONOGRAMA!A12</f>
        <v/>
      </c>
      <c r="B11" s="311">
        <f>CRONOGRAMA!B12</f>
        <v/>
      </c>
      <c r="C11" s="42">
        <f>CRONOGRAMA!C12</f>
        <v/>
      </c>
      <c r="D11" s="42">
        <f>CRONOGRAMA!D12</f>
        <v/>
      </c>
      <c r="E11" s="44">
        <f>CRONOGRAMA!E12</f>
        <v/>
      </c>
      <c r="F11" s="169">
        <f>CRONOGRAMA!J12</f>
        <v/>
      </c>
      <c r="G11" s="312">
        <f>IFERROR(N(CRONOGRAMA!I12),0)</f>
        <v/>
      </c>
      <c r="H11" s="44">
        <f>IFERROR(N($E11)*N($G11),0)</f>
        <v/>
      </c>
      <c r="I11" s="44">
        <f>$H11</f>
        <v/>
      </c>
      <c r="J11" s="312">
        <f>1-N($G11)</f>
        <v/>
      </c>
      <c r="K11" s="44">
        <f>IFERROR(N($E11)-N($H11),0)</f>
        <v/>
      </c>
      <c r="L11" s="313">
        <f>CRONOGRAMA!F12</f>
        <v/>
      </c>
      <c r="M11" s="313">
        <f>CRONOGRAMA!G12</f>
        <v/>
      </c>
      <c r="N11" s="169">
        <f>CRONOGRAMA!H12</f>
        <v/>
      </c>
      <c r="O11" s="312">
        <f>IF(OR(L11="",M11=""),0,IF($C$5&gt;=M11,1,IF($C$5&lt;=L11,0,($C$5-L11)/(M11-L11))))</f>
        <v/>
      </c>
      <c r="P11" s="312">
        <f>G11-O11</f>
        <v/>
      </c>
      <c r="Q11" s="44">
        <f>IFERROR(N($E11)*N($P11),0)</f>
        <v/>
      </c>
      <c r="R11" s="65">
        <f>IF(N11="","SIN PROGRAMAR",IF(P11&gt;=0,"EN TIEMPO",IF(P11&gt;-0.1,"ATENCIÓN","ATRASADO")))</f>
        <v/>
      </c>
      <c r="S11" s="218" t="n"/>
      <c r="T11" s="31" t="n"/>
      <c r="U11" s="218" t="n"/>
      <c r="V11" s="218" t="n"/>
      <c r="W11" s="4" t="n"/>
      <c r="X11" s="4" t="n"/>
      <c r="Y11" s="4" t="n"/>
      <c r="Z11" s="4" t="n"/>
    </row>
    <row r="12" ht="15" customHeight="1" s="371">
      <c r="A12" s="169">
        <f>CRONOGRAMA!A13</f>
        <v/>
      </c>
      <c r="B12" s="63">
        <f>CRONOGRAMA!B13</f>
        <v/>
      </c>
      <c r="C12" s="42">
        <f>CRONOGRAMA!C13</f>
        <v/>
      </c>
      <c r="D12" s="42">
        <f>CRONOGRAMA!D13</f>
        <v/>
      </c>
      <c r="E12" s="44">
        <f>CRONOGRAMA!E13</f>
        <v/>
      </c>
      <c r="F12" s="169">
        <f>CRONOGRAMA!J13</f>
        <v/>
      </c>
      <c r="G12" s="312">
        <f>IFERROR(N(CRONOGRAMA!I13),0)</f>
        <v/>
      </c>
      <c r="H12" s="44">
        <f>IFERROR(N($E12)*N($G12),0)</f>
        <v/>
      </c>
      <c r="I12" s="44">
        <f>$H12</f>
        <v/>
      </c>
      <c r="J12" s="312">
        <f>1-N($G12)</f>
        <v/>
      </c>
      <c r="K12" s="44">
        <f>IFERROR(N($E12)-N($H12),0)</f>
        <v/>
      </c>
      <c r="L12" s="313">
        <f>CRONOGRAMA!F13</f>
        <v/>
      </c>
      <c r="M12" s="313">
        <f>CRONOGRAMA!G13</f>
        <v/>
      </c>
      <c r="N12" s="169">
        <f>CRONOGRAMA!H13</f>
        <v/>
      </c>
      <c r="O12" s="312">
        <f>IF(OR(L12="",M12=""),0,IF($C$5&gt;=M12,1,IF($C$5&lt;=L12,0,($C$5-L12)/(M12-L12))))</f>
        <v/>
      </c>
      <c r="P12" s="312">
        <f>G12-O12</f>
        <v/>
      </c>
      <c r="Q12" s="44">
        <f>IFERROR(N($E12)*N($P12),0)</f>
        <v/>
      </c>
      <c r="R12" s="65">
        <f>IF(N12="","SIN PROGRAMAR",IF(P12&gt;=0,"EN TIEMPO",IF(P12&gt;-0.1,"ATENCIÓN","ATRASADO")))</f>
        <v/>
      </c>
      <c r="S12" s="218" t="n"/>
      <c r="T12" s="33" t="n"/>
      <c r="U12" s="218" t="n"/>
      <c r="V12" s="218" t="n"/>
      <c r="W12" s="4" t="n"/>
      <c r="X12" s="4" t="n"/>
      <c r="Y12" s="4" t="n"/>
      <c r="Z12" s="4" t="n"/>
    </row>
    <row r="13" ht="18.75" customHeight="1" s="371">
      <c r="A13" s="169">
        <f>CRONOGRAMA!A14</f>
        <v/>
      </c>
      <c r="B13" s="63">
        <f>CRONOGRAMA!B14</f>
        <v/>
      </c>
      <c r="C13" s="42">
        <f>CRONOGRAMA!C14</f>
        <v/>
      </c>
      <c r="D13" s="42">
        <f>CRONOGRAMA!D14</f>
        <v/>
      </c>
      <c r="E13" s="44">
        <f>CRONOGRAMA!E14</f>
        <v/>
      </c>
      <c r="F13" s="169">
        <f>CRONOGRAMA!J14</f>
        <v/>
      </c>
      <c r="G13" s="312">
        <f>IFERROR(N(CRONOGRAMA!I14),0)</f>
        <v/>
      </c>
      <c r="H13" s="44">
        <f>IFERROR(N($E13)*N($G13),0)</f>
        <v/>
      </c>
      <c r="I13" s="44">
        <f>$H13</f>
        <v/>
      </c>
      <c r="J13" s="312">
        <f>1-N($G13)</f>
        <v/>
      </c>
      <c r="K13" s="44">
        <f>IFERROR(N($E13)-N($H13),0)</f>
        <v/>
      </c>
      <c r="L13" s="313">
        <f>CRONOGRAMA!F14</f>
        <v/>
      </c>
      <c r="M13" s="313">
        <f>CRONOGRAMA!G14</f>
        <v/>
      </c>
      <c r="N13" s="169">
        <f>CRONOGRAMA!H14</f>
        <v/>
      </c>
      <c r="O13" s="312">
        <f>IF(OR(L13="",M13=""),0,IF($C$5&gt;=M13,1,IF($C$5&lt;=L13,0,($C$5-L13)/(M13-L13))))</f>
        <v/>
      </c>
      <c r="P13" s="312">
        <f>G13-O13</f>
        <v/>
      </c>
      <c r="Q13" s="44">
        <f>IFERROR(N($E13)*N($P13),0)</f>
        <v/>
      </c>
      <c r="R13" s="65">
        <f>IF(N13="","SIN PROGRAMAR",IF(P13&gt;=0,"EN TIEMPO",IF(P13&gt;-0.1,"ATENCIÓN","ATRASADO")))</f>
        <v/>
      </c>
      <c r="S13" s="218" t="n"/>
      <c r="T13" s="31" t="n"/>
      <c r="U13" s="218" t="n"/>
      <c r="V13" s="218" t="n"/>
      <c r="W13" s="4" t="n"/>
      <c r="X13" s="4" t="n"/>
      <c r="Y13" s="4" t="n"/>
      <c r="Z13" s="4" t="n"/>
    </row>
    <row r="14" ht="15" customHeight="1" s="371">
      <c r="A14" s="169">
        <f>CRONOGRAMA!A15</f>
        <v/>
      </c>
      <c r="B14" s="63">
        <f>CRONOGRAMA!B15</f>
        <v/>
      </c>
      <c r="C14" s="42">
        <f>CRONOGRAMA!C15</f>
        <v/>
      </c>
      <c r="D14" s="42">
        <f>CRONOGRAMA!D15</f>
        <v/>
      </c>
      <c r="E14" s="44">
        <f>CRONOGRAMA!E15</f>
        <v/>
      </c>
      <c r="F14" s="169">
        <f>CRONOGRAMA!J15</f>
        <v/>
      </c>
      <c r="G14" s="312">
        <f>IFERROR(N(CRONOGRAMA!I15),0)</f>
        <v/>
      </c>
      <c r="H14" s="44">
        <f>IFERROR(N($E14)*N($G14),0)</f>
        <v/>
      </c>
      <c r="I14" s="44">
        <f>$H14</f>
        <v/>
      </c>
      <c r="J14" s="312">
        <f>1-N($G14)</f>
        <v/>
      </c>
      <c r="K14" s="44">
        <f>IFERROR(N($E14)-N($H14),0)</f>
        <v/>
      </c>
      <c r="L14" s="313">
        <f>CRONOGRAMA!F15</f>
        <v/>
      </c>
      <c r="M14" s="313">
        <f>CRONOGRAMA!G15</f>
        <v/>
      </c>
      <c r="N14" s="169">
        <f>CRONOGRAMA!H15</f>
        <v/>
      </c>
      <c r="O14" s="312">
        <f>IF(OR(L14="",M14=""),0,IF($C$5&gt;=M14,1,IF($C$5&lt;=L14,0,($C$5-L14)/(M14-L14))))</f>
        <v/>
      </c>
      <c r="P14" s="312">
        <f>G14-O14</f>
        <v/>
      </c>
      <c r="Q14" s="44">
        <f>IFERROR(N($E14)*N($P14),0)</f>
        <v/>
      </c>
      <c r="R14" s="65">
        <f>IF(N14="","SIN PROGRAMAR",IF(P14&gt;=0,"EN TIEMPO",IF(P14&gt;-0.1,"ATENCIÓN","ATRASADO")))</f>
        <v/>
      </c>
      <c r="S14" s="218" t="n"/>
      <c r="T14" s="33" t="n"/>
      <c r="U14" s="218" t="n"/>
      <c r="V14" s="218" t="n"/>
      <c r="W14" s="4" t="n"/>
      <c r="X14" s="4" t="n"/>
      <c r="Y14" s="4" t="n"/>
      <c r="Z14" s="4" t="n"/>
    </row>
    <row r="15" ht="12.75" customHeight="1" s="371">
      <c r="A15" s="169">
        <f>CRONOGRAMA!A16</f>
        <v/>
      </c>
      <c r="B15" s="63">
        <f>CRONOGRAMA!B16</f>
        <v/>
      </c>
      <c r="C15" s="42">
        <f>CRONOGRAMA!C16</f>
        <v/>
      </c>
      <c r="D15" s="42">
        <f>CRONOGRAMA!D16</f>
        <v/>
      </c>
      <c r="E15" s="44">
        <f>CRONOGRAMA!E16</f>
        <v/>
      </c>
      <c r="F15" s="169">
        <f>CRONOGRAMA!J16</f>
        <v/>
      </c>
      <c r="G15" s="312">
        <f>IFERROR(N(CRONOGRAMA!I16),0)</f>
        <v/>
      </c>
      <c r="H15" s="44">
        <f>IFERROR(N($E15)*N($G15),0)</f>
        <v/>
      </c>
      <c r="I15" s="44">
        <f>$H15</f>
        <v/>
      </c>
      <c r="J15" s="312">
        <f>1-N($G15)</f>
        <v/>
      </c>
      <c r="K15" s="44">
        <f>IFERROR(N($E15)-N($H15),0)</f>
        <v/>
      </c>
      <c r="L15" s="313">
        <f>CRONOGRAMA!F16</f>
        <v/>
      </c>
      <c r="M15" s="313">
        <f>CRONOGRAMA!G16</f>
        <v/>
      </c>
      <c r="N15" s="169">
        <f>CRONOGRAMA!H16</f>
        <v/>
      </c>
      <c r="O15" s="312">
        <f>IF(OR(L15="",M15=""),0,IF($C$5&gt;=M15,1,IF($C$5&lt;=L15,0,($C$5-L15)/(M15-L15))))</f>
        <v/>
      </c>
      <c r="P15" s="312">
        <f>G15-O15</f>
        <v/>
      </c>
      <c r="Q15" s="44">
        <f>IFERROR(N($E15)*N($P15),0)</f>
        <v/>
      </c>
      <c r="R15" s="65">
        <f>IF(N15="","SIN PROGRAMAR",IF(P15&gt;=0,"EN TIEMPO",IF(P15&gt;-0.1,"ATENCIÓN","ATRASADO")))</f>
        <v/>
      </c>
      <c r="S15" s="218" t="n"/>
      <c r="T15" s="27" t="n"/>
      <c r="U15" s="218" t="n"/>
      <c r="V15" s="218" t="n"/>
      <c r="W15" s="4" t="n"/>
      <c r="X15" s="4" t="n"/>
      <c r="Y15" s="4" t="n"/>
      <c r="Z15" s="4" t="n"/>
    </row>
    <row r="16" ht="18.75" customHeight="1" s="371">
      <c r="A16" s="169">
        <f>CRONOGRAMA!A17</f>
        <v/>
      </c>
      <c r="B16" s="63">
        <f>CRONOGRAMA!B17</f>
        <v/>
      </c>
      <c r="C16" s="42">
        <f>CRONOGRAMA!C17</f>
        <v/>
      </c>
      <c r="D16" s="42">
        <f>CRONOGRAMA!D17</f>
        <v/>
      </c>
      <c r="E16" s="44">
        <f>CRONOGRAMA!E17</f>
        <v/>
      </c>
      <c r="F16" s="169">
        <f>CRONOGRAMA!J17</f>
        <v/>
      </c>
      <c r="G16" s="312">
        <f>IFERROR(N(CRONOGRAMA!I17),0)</f>
        <v/>
      </c>
      <c r="H16" s="44">
        <f>IFERROR(N($E16)*N($G16),0)</f>
        <v/>
      </c>
      <c r="I16" s="44">
        <f>$H16</f>
        <v/>
      </c>
      <c r="J16" s="312">
        <f>1-N($G16)</f>
        <v/>
      </c>
      <c r="K16" s="44">
        <f>IFERROR(N($E16)-N($H16),0)</f>
        <v/>
      </c>
      <c r="L16" s="313">
        <f>CRONOGRAMA!F17</f>
        <v/>
      </c>
      <c r="M16" s="313">
        <f>CRONOGRAMA!G17</f>
        <v/>
      </c>
      <c r="N16" s="169">
        <f>CRONOGRAMA!H17</f>
        <v/>
      </c>
      <c r="O16" s="312">
        <f>IF(OR(L16="",M16=""),0,IF($C$5&gt;=M16,1,IF($C$5&lt;=L16,0,($C$5-L16)/(M16-L16))))</f>
        <v/>
      </c>
      <c r="P16" s="312">
        <f>G16-O16</f>
        <v/>
      </c>
      <c r="Q16" s="44">
        <f>IFERROR(N($E16)*N($P16),0)</f>
        <v/>
      </c>
      <c r="R16" s="65">
        <f>IF(N16="","SIN PROGRAMAR",IF(P16&gt;=0,"EN TIEMPO",IF(P16&gt;-0.1,"ATENCIÓN","ATRASADO")))</f>
        <v/>
      </c>
      <c r="S16" s="218" t="n"/>
      <c r="T16" s="31" t="n"/>
      <c r="U16" s="218" t="n"/>
      <c r="V16" s="218" t="n"/>
      <c r="W16" s="4" t="n"/>
      <c r="X16" s="4" t="n"/>
      <c r="Y16" s="4" t="n"/>
      <c r="Z16" s="4" t="n"/>
    </row>
    <row r="17" ht="18.75" customHeight="1" s="371">
      <c r="A17" s="169">
        <f>CRONOGRAMA!A18</f>
        <v/>
      </c>
      <c r="B17" s="63">
        <f>CRONOGRAMA!B18</f>
        <v/>
      </c>
      <c r="C17" s="42">
        <f>CRONOGRAMA!C18</f>
        <v/>
      </c>
      <c r="D17" s="42">
        <f>CRONOGRAMA!D18</f>
        <v/>
      </c>
      <c r="E17" s="44">
        <f>CRONOGRAMA!E18</f>
        <v/>
      </c>
      <c r="F17" s="169">
        <f>CRONOGRAMA!J18</f>
        <v/>
      </c>
      <c r="G17" s="312">
        <f>IFERROR(N(CRONOGRAMA!I18),0)</f>
        <v/>
      </c>
      <c r="H17" s="44">
        <f>IFERROR(N($E17)*N($G17),0)</f>
        <v/>
      </c>
      <c r="I17" s="44">
        <f>$H17</f>
        <v/>
      </c>
      <c r="J17" s="312">
        <f>1-N($G17)</f>
        <v/>
      </c>
      <c r="K17" s="44">
        <f>IFERROR(N($E17)-N($H17),0)</f>
        <v/>
      </c>
      <c r="L17" s="313">
        <f>CRONOGRAMA!F18</f>
        <v/>
      </c>
      <c r="M17" s="313">
        <f>CRONOGRAMA!G18</f>
        <v/>
      </c>
      <c r="N17" s="169">
        <f>CRONOGRAMA!H18</f>
        <v/>
      </c>
      <c r="O17" s="312">
        <f>IF(OR(L17="",M17=""),0,IF($C$5&gt;=M17,1,IF($C$5&lt;=L17,0,($C$5-L17)/(M17-L17))))</f>
        <v/>
      </c>
      <c r="P17" s="312">
        <f>G17-O17</f>
        <v/>
      </c>
      <c r="Q17" s="44">
        <f>IFERROR(N($E17)*N($P17),0)</f>
        <v/>
      </c>
      <c r="R17" s="65">
        <f>IF(N17="","SIN PROGRAMAR",IF(P17&gt;=0,"EN TIEMPO",IF(P17&gt;-0.1,"ATENCIÓN","ATRASADO")))</f>
        <v/>
      </c>
      <c r="S17" s="218" t="n"/>
      <c r="T17" s="33" t="n"/>
      <c r="U17" s="218" t="n"/>
      <c r="V17" s="218" t="n"/>
      <c r="W17" s="4" t="n"/>
      <c r="X17" s="4" t="n"/>
      <c r="Y17" s="4" t="n"/>
      <c r="Z17" s="4" t="n"/>
    </row>
    <row r="18" ht="18.75" customHeight="1" s="371">
      <c r="A18" s="169">
        <f>CRONOGRAMA!A19</f>
        <v/>
      </c>
      <c r="B18" s="63">
        <f>CRONOGRAMA!B19</f>
        <v/>
      </c>
      <c r="C18" s="42">
        <f>CRONOGRAMA!C19</f>
        <v/>
      </c>
      <c r="D18" s="42">
        <f>CRONOGRAMA!D19</f>
        <v/>
      </c>
      <c r="E18" s="44">
        <f>CRONOGRAMA!E19</f>
        <v/>
      </c>
      <c r="F18" s="169">
        <f>CRONOGRAMA!J19</f>
        <v/>
      </c>
      <c r="G18" s="312">
        <f>IFERROR(N(CRONOGRAMA!I19),0)</f>
        <v/>
      </c>
      <c r="H18" s="44">
        <f>IFERROR(N($E18)*N($G18),0)</f>
        <v/>
      </c>
      <c r="I18" s="44">
        <f>$H18</f>
        <v/>
      </c>
      <c r="J18" s="312">
        <f>1-N($G18)</f>
        <v/>
      </c>
      <c r="K18" s="44">
        <f>IFERROR(N($E18)-N($H18),0)</f>
        <v/>
      </c>
      <c r="L18" s="313">
        <f>CRONOGRAMA!F19</f>
        <v/>
      </c>
      <c r="M18" s="313">
        <f>CRONOGRAMA!G19</f>
        <v/>
      </c>
      <c r="N18" s="169">
        <f>CRONOGRAMA!H19</f>
        <v/>
      </c>
      <c r="O18" s="312">
        <f>IF(OR(L18="",M18=""),0,IF($C$5&gt;=M18,1,IF($C$5&lt;=L18,0,($C$5-L18)/(M18-L18))))</f>
        <v/>
      </c>
      <c r="P18" s="312">
        <f>G18-O18</f>
        <v/>
      </c>
      <c r="Q18" s="44">
        <f>IFERROR(N($E18)*N($P18),0)</f>
        <v/>
      </c>
      <c r="R18" s="65">
        <f>IF(N18="","SIN PROGRAMAR",IF(P18&gt;=0,"EN TIEMPO",IF(P18&gt;-0.1,"ATENCIÓN","ATRASADO")))</f>
        <v/>
      </c>
      <c r="S18" s="218" t="n"/>
      <c r="T18" s="31" t="n"/>
      <c r="U18" s="218" t="n"/>
      <c r="V18" s="218" t="n"/>
      <c r="W18" s="4" t="n"/>
      <c r="X18" s="4" t="n"/>
      <c r="Y18" s="4" t="n"/>
      <c r="Z18" s="4" t="n"/>
    </row>
    <row r="19" ht="18.75" customHeight="1" s="371">
      <c r="A19" s="169">
        <f>CRONOGRAMA!A20</f>
        <v/>
      </c>
      <c r="B19" s="63">
        <f>CRONOGRAMA!B20</f>
        <v/>
      </c>
      <c r="C19" s="42">
        <f>CRONOGRAMA!C20</f>
        <v/>
      </c>
      <c r="D19" s="42">
        <f>CRONOGRAMA!D20</f>
        <v/>
      </c>
      <c r="E19" s="44">
        <f>CRONOGRAMA!E20</f>
        <v/>
      </c>
      <c r="F19" s="169">
        <f>CRONOGRAMA!J20</f>
        <v/>
      </c>
      <c r="G19" s="312">
        <f>IFERROR(N(CRONOGRAMA!I20),0)</f>
        <v/>
      </c>
      <c r="H19" s="44">
        <f>IFERROR(N($E19)*N($G19),0)</f>
        <v/>
      </c>
      <c r="I19" s="44">
        <f>$H19</f>
        <v/>
      </c>
      <c r="J19" s="312">
        <f>1-N($G19)</f>
        <v/>
      </c>
      <c r="K19" s="44">
        <f>IFERROR(N($E19)-N($H19),0)</f>
        <v/>
      </c>
      <c r="L19" s="313">
        <f>CRONOGRAMA!F20</f>
        <v/>
      </c>
      <c r="M19" s="313">
        <f>CRONOGRAMA!G20</f>
        <v/>
      </c>
      <c r="N19" s="169">
        <f>CRONOGRAMA!H20</f>
        <v/>
      </c>
      <c r="O19" s="312">
        <f>IF(OR(L19="",M19=""),0,IF($C$5&gt;=M19,1,IF($C$5&lt;=L19,0,($C$5-L19)/(M19-L19))))</f>
        <v/>
      </c>
      <c r="P19" s="312">
        <f>G19-O19</f>
        <v/>
      </c>
      <c r="Q19" s="44">
        <f>IFERROR(N($E19)*N($P19),0)</f>
        <v/>
      </c>
      <c r="R19" s="65">
        <f>IF(N19="","SIN PROGRAMAR",IF(P19&gt;=0,"EN TIEMPO",IF(P19&gt;-0.1,"ATENCIÓN","ATRASADO")))</f>
        <v/>
      </c>
      <c r="S19" s="218" t="n"/>
      <c r="T19" s="33" t="n"/>
      <c r="U19" s="218" t="n"/>
      <c r="V19" s="218" t="n"/>
      <c r="W19" s="4" t="n"/>
      <c r="X19" s="4" t="n"/>
      <c r="Y19" s="4" t="n"/>
      <c r="Z19" s="4" t="n"/>
    </row>
    <row r="20" ht="18.75" customHeight="1" s="371">
      <c r="A20" s="169">
        <f>CRONOGRAMA!A21</f>
        <v/>
      </c>
      <c r="B20" s="63">
        <f>CRONOGRAMA!B21</f>
        <v/>
      </c>
      <c r="C20" s="42">
        <f>CRONOGRAMA!C21</f>
        <v/>
      </c>
      <c r="D20" s="42">
        <f>CRONOGRAMA!D21</f>
        <v/>
      </c>
      <c r="E20" s="44">
        <f>CRONOGRAMA!E21</f>
        <v/>
      </c>
      <c r="F20" s="169">
        <f>CRONOGRAMA!J21</f>
        <v/>
      </c>
      <c r="G20" s="312">
        <f>IFERROR(N(CRONOGRAMA!I21),0)</f>
        <v/>
      </c>
      <c r="H20" s="44">
        <f>IFERROR(N($E20)*N($G20),0)</f>
        <v/>
      </c>
      <c r="I20" s="44">
        <f>$H20</f>
        <v/>
      </c>
      <c r="J20" s="312">
        <f>1-N($G20)</f>
        <v/>
      </c>
      <c r="K20" s="44">
        <f>IFERROR(N($E20)-N($H20),0)</f>
        <v/>
      </c>
      <c r="L20" s="313">
        <f>CRONOGRAMA!F21</f>
        <v/>
      </c>
      <c r="M20" s="313">
        <f>CRONOGRAMA!G21</f>
        <v/>
      </c>
      <c r="N20" s="169">
        <f>CRONOGRAMA!H21</f>
        <v/>
      </c>
      <c r="O20" s="312">
        <f>IF(OR(L20="",M20=""),0,IF($C$5&gt;=M20,1,IF($C$5&lt;=L20,0,($C$5-L20)/(M20-L20))))</f>
        <v/>
      </c>
      <c r="P20" s="312">
        <f>G20-O20</f>
        <v/>
      </c>
      <c r="Q20" s="44">
        <f>IFERROR(N($E20)*N($P20),0)</f>
        <v/>
      </c>
      <c r="R20" s="65">
        <f>IF(N20="","SIN PROGRAMAR",IF(P20&gt;=0,"EN TIEMPO",IF(P20&gt;-0.1,"ATENCIÓN","ATRASADO")))</f>
        <v/>
      </c>
      <c r="S20" s="218" t="n"/>
      <c r="T20" s="31" t="n"/>
      <c r="U20" s="218" t="n"/>
      <c r="V20" s="218" t="n"/>
      <c r="W20" s="4" t="n"/>
      <c r="X20" s="4" t="n"/>
      <c r="Y20" s="4" t="n"/>
      <c r="Z20" s="4" t="n"/>
    </row>
    <row r="21" ht="30" customHeight="1" s="371">
      <c r="A21" s="169">
        <f>CRONOGRAMA!A22</f>
        <v/>
      </c>
      <c r="B21" s="63">
        <f>CRONOGRAMA!B22</f>
        <v/>
      </c>
      <c r="C21" s="42">
        <f>CRONOGRAMA!C22</f>
        <v/>
      </c>
      <c r="D21" s="42">
        <f>CRONOGRAMA!D22</f>
        <v/>
      </c>
      <c r="E21" s="44">
        <f>CRONOGRAMA!E22</f>
        <v/>
      </c>
      <c r="F21" s="169">
        <f>CRONOGRAMA!J22</f>
        <v/>
      </c>
      <c r="G21" s="312">
        <f>IFERROR(N(CRONOGRAMA!I22),0)</f>
        <v/>
      </c>
      <c r="H21" s="44">
        <f>IFERROR(N($E21)*N($G21),0)</f>
        <v/>
      </c>
      <c r="I21" s="44">
        <f>$H21</f>
        <v/>
      </c>
      <c r="J21" s="312">
        <f>1-N($G21)</f>
        <v/>
      </c>
      <c r="K21" s="44">
        <f>IFERROR(N($E21)-N($H21),0)</f>
        <v/>
      </c>
      <c r="L21" s="313">
        <f>CRONOGRAMA!F22</f>
        <v/>
      </c>
      <c r="M21" s="313">
        <f>CRONOGRAMA!G22</f>
        <v/>
      </c>
      <c r="N21" s="169">
        <f>CRONOGRAMA!H22</f>
        <v/>
      </c>
      <c r="O21" s="312">
        <f>IF(OR(L21="",M21=""),0,IF($C$5&gt;=M21,1,IF($C$5&lt;=L21,0,($C$5-L21)/(M21-L21))))</f>
        <v/>
      </c>
      <c r="P21" s="312">
        <f>G21-O21</f>
        <v/>
      </c>
      <c r="Q21" s="44">
        <f>IFERROR(N($E21)*N($P21),0)</f>
        <v/>
      </c>
      <c r="R21" s="65">
        <f>IF(N21="","SIN PROGRAMAR",IF(P21&gt;=0,"EN TIEMPO",IF(P21&gt;-0.1,"ATENCIÓN","ATRASADO")))</f>
        <v/>
      </c>
      <c r="S21" s="218" t="n"/>
      <c r="T21" s="33" t="n"/>
      <c r="U21" s="218" t="n"/>
      <c r="V21" s="218" t="n"/>
      <c r="W21" s="4" t="n"/>
      <c r="X21" s="4" t="n"/>
      <c r="Y21" s="4" t="n"/>
      <c r="Z21" s="4" t="n"/>
    </row>
    <row r="22" ht="18.75" customHeight="1" s="371">
      <c r="A22" s="169">
        <f>CRONOGRAMA!A23</f>
        <v/>
      </c>
      <c r="B22" s="63">
        <f>CRONOGRAMA!B23</f>
        <v/>
      </c>
      <c r="C22" s="42">
        <f>CRONOGRAMA!C23</f>
        <v/>
      </c>
      <c r="D22" s="42">
        <f>CRONOGRAMA!D23</f>
        <v/>
      </c>
      <c r="E22" s="44">
        <f>CRONOGRAMA!E23</f>
        <v/>
      </c>
      <c r="F22" s="169">
        <f>CRONOGRAMA!J23</f>
        <v/>
      </c>
      <c r="G22" s="312">
        <f>IFERROR(N(CRONOGRAMA!I23),0)</f>
        <v/>
      </c>
      <c r="H22" s="44">
        <f>IFERROR(N($E22)*N($G22),0)</f>
        <v/>
      </c>
      <c r="I22" s="44">
        <f>$H22</f>
        <v/>
      </c>
      <c r="J22" s="312">
        <f>1-N($G22)</f>
        <v/>
      </c>
      <c r="K22" s="44">
        <f>IFERROR(N($E22)-N($H22),0)</f>
        <v/>
      </c>
      <c r="L22" s="313">
        <f>CRONOGRAMA!F23</f>
        <v/>
      </c>
      <c r="M22" s="313">
        <f>CRONOGRAMA!G23</f>
        <v/>
      </c>
      <c r="N22" s="169">
        <f>CRONOGRAMA!H23</f>
        <v/>
      </c>
      <c r="O22" s="312">
        <f>IF(OR(L22="",M22=""),0,IF($C$5&gt;=M22,1,IF($C$5&lt;=L22,0,($C$5-L22)/(M22-L22))))</f>
        <v/>
      </c>
      <c r="P22" s="312">
        <f>G22-O22</f>
        <v/>
      </c>
      <c r="Q22" s="44">
        <f>IFERROR(N($E22)*N($P22),0)</f>
        <v/>
      </c>
      <c r="R22" s="65">
        <f>IF(N22="","SIN PROGRAMAR",IF(P22&gt;=0,"EN TIEMPO",IF(P22&gt;-0.1,"ATENCIÓN","ATRASADO")))</f>
        <v/>
      </c>
      <c r="S22" s="218" t="n"/>
      <c r="T22" s="31" t="n"/>
      <c r="U22" s="218" t="n"/>
      <c r="V22" s="218" t="n"/>
      <c r="W22" s="4" t="n"/>
      <c r="X22" s="4" t="n"/>
      <c r="Y22" s="4" t="n"/>
      <c r="Z22" s="4" t="n"/>
    </row>
    <row r="23" ht="18.75" customHeight="1" s="371">
      <c r="A23" s="169">
        <f>CRONOGRAMA!A24</f>
        <v/>
      </c>
      <c r="B23" s="63">
        <f>CRONOGRAMA!B24</f>
        <v/>
      </c>
      <c r="C23" s="42">
        <f>CRONOGRAMA!C24</f>
        <v/>
      </c>
      <c r="D23" s="42">
        <f>CRONOGRAMA!D24</f>
        <v/>
      </c>
      <c r="E23" s="44">
        <f>CRONOGRAMA!E24</f>
        <v/>
      </c>
      <c r="F23" s="169">
        <f>CRONOGRAMA!J24</f>
        <v/>
      </c>
      <c r="G23" s="312">
        <f>IFERROR(N(CRONOGRAMA!I24),0)</f>
        <v/>
      </c>
      <c r="H23" s="44">
        <f>IFERROR(N($E23)*N($G23),0)</f>
        <v/>
      </c>
      <c r="I23" s="44">
        <f>$H23</f>
        <v/>
      </c>
      <c r="J23" s="312">
        <f>1-N($G23)</f>
        <v/>
      </c>
      <c r="K23" s="44">
        <f>IFERROR(N($E23)-N($H23),0)</f>
        <v/>
      </c>
      <c r="L23" s="313">
        <f>CRONOGRAMA!F24</f>
        <v/>
      </c>
      <c r="M23" s="313">
        <f>CRONOGRAMA!G24</f>
        <v/>
      </c>
      <c r="N23" s="169">
        <f>CRONOGRAMA!H24</f>
        <v/>
      </c>
      <c r="O23" s="312">
        <f>IF(OR(L23="",M23=""),0,IF($C$5&gt;=M23,1,IF($C$5&lt;=L23,0,($C$5-L23)/(M23-L23))))</f>
        <v/>
      </c>
      <c r="P23" s="312">
        <f>G23-O23</f>
        <v/>
      </c>
      <c r="Q23" s="44">
        <f>IFERROR(N($E23)*N($P23),0)</f>
        <v/>
      </c>
      <c r="R23" s="65">
        <f>IF(N23="","SIN PROGRAMAR",IF(P23&gt;=0,"EN TIEMPO",IF(P23&gt;-0.1,"ATENCIÓN","ATRASADO")))</f>
        <v/>
      </c>
      <c r="S23" s="218" t="n"/>
      <c r="T23" s="33" t="n"/>
      <c r="U23" s="218" t="n"/>
      <c r="V23" s="218" t="n"/>
      <c r="W23" s="4" t="n"/>
      <c r="X23" s="4" t="n"/>
      <c r="Y23" s="4" t="n"/>
      <c r="Z23" s="4" t="n"/>
    </row>
    <row r="24" ht="12.75" customHeight="1" s="371">
      <c r="A24" s="169">
        <f>CRONOGRAMA!A25</f>
        <v/>
      </c>
      <c r="B24" s="63">
        <f>CRONOGRAMA!B25</f>
        <v/>
      </c>
      <c r="C24" s="42">
        <f>CRONOGRAMA!C25</f>
        <v/>
      </c>
      <c r="D24" s="42">
        <f>CRONOGRAMA!D25</f>
        <v/>
      </c>
      <c r="E24" s="44">
        <f>CRONOGRAMA!E25</f>
        <v/>
      </c>
      <c r="F24" s="169">
        <f>CRONOGRAMA!J25</f>
        <v/>
      </c>
      <c r="G24" s="312">
        <f>IFERROR(N(CRONOGRAMA!I25),0)</f>
        <v/>
      </c>
      <c r="H24" s="44">
        <f>IFERROR(N($E24)*N($G24),0)</f>
        <v/>
      </c>
      <c r="I24" s="44">
        <f>$H24</f>
        <v/>
      </c>
      <c r="J24" s="312">
        <f>1-N($G24)</f>
        <v/>
      </c>
      <c r="K24" s="44">
        <f>IFERROR(N($E24)-N($H24),0)</f>
        <v/>
      </c>
      <c r="L24" s="313">
        <f>CRONOGRAMA!F25</f>
        <v/>
      </c>
      <c r="M24" s="313">
        <f>CRONOGRAMA!G25</f>
        <v/>
      </c>
      <c r="N24" s="169">
        <f>CRONOGRAMA!H25</f>
        <v/>
      </c>
      <c r="O24" s="312">
        <f>IF(OR(L24="",M24=""),0,IF($C$5&gt;=M24,1,IF($C$5&lt;=L24,0,($C$5-L24)/(M24-L24))))</f>
        <v/>
      </c>
      <c r="P24" s="312">
        <f>G24-O24</f>
        <v/>
      </c>
      <c r="Q24" s="44">
        <f>IFERROR(N($E24)*N($P24),0)</f>
        <v/>
      </c>
      <c r="R24" s="65">
        <f>IF(N24="","SIN PROGRAMAR",IF(P24&gt;=0,"EN TIEMPO",IF(P24&gt;-0.1,"ATENCIÓN","ATRASADO")))</f>
        <v/>
      </c>
      <c r="S24" s="218" t="n"/>
      <c r="T24" s="27" t="n"/>
      <c r="U24" s="218" t="n"/>
      <c r="V24" s="218" t="n"/>
      <c r="W24" s="4" t="n"/>
      <c r="X24" s="4" t="n"/>
      <c r="Y24" s="4" t="n"/>
      <c r="Z24" s="4" t="n"/>
    </row>
    <row r="25" ht="18.75" customHeight="1" s="371">
      <c r="A25" s="169">
        <f>CRONOGRAMA!A26</f>
        <v/>
      </c>
      <c r="B25" s="63">
        <f>CRONOGRAMA!B26</f>
        <v/>
      </c>
      <c r="C25" s="42">
        <f>CRONOGRAMA!C26</f>
        <v/>
      </c>
      <c r="D25" s="42">
        <f>CRONOGRAMA!D26</f>
        <v/>
      </c>
      <c r="E25" s="44">
        <f>CRONOGRAMA!E26</f>
        <v/>
      </c>
      <c r="F25" s="169">
        <f>CRONOGRAMA!J26</f>
        <v/>
      </c>
      <c r="G25" s="312">
        <f>IFERROR(N(CRONOGRAMA!I26),0)</f>
        <v/>
      </c>
      <c r="H25" s="44">
        <f>IFERROR(N($E25)*N($G25),0)</f>
        <v/>
      </c>
      <c r="I25" s="44">
        <f>$H25</f>
        <v/>
      </c>
      <c r="J25" s="312">
        <f>1-N($G25)</f>
        <v/>
      </c>
      <c r="K25" s="44">
        <f>IFERROR(N($E25)-N($H25),0)</f>
        <v/>
      </c>
      <c r="L25" s="313">
        <f>CRONOGRAMA!F26</f>
        <v/>
      </c>
      <c r="M25" s="313">
        <f>CRONOGRAMA!G26</f>
        <v/>
      </c>
      <c r="N25" s="169">
        <f>CRONOGRAMA!H26</f>
        <v/>
      </c>
      <c r="O25" s="312">
        <f>IF(OR(L25="",M25=""),0,IF($C$5&gt;=M25,1,IF($C$5&lt;=L25,0,($C$5-L25)/(M25-L25))))</f>
        <v/>
      </c>
      <c r="P25" s="312">
        <f>G25-O25</f>
        <v/>
      </c>
      <c r="Q25" s="44">
        <f>IFERROR(N($E25)*N($P25),0)</f>
        <v/>
      </c>
      <c r="R25" s="65">
        <f>IF(N25="","SIN PROGRAMAR",IF(P25&gt;=0,"EN TIEMPO",IF(P25&gt;-0.1,"ATENCIÓN","ATRASADO")))</f>
        <v/>
      </c>
      <c r="S25" s="218" t="n"/>
      <c r="T25" s="31" t="n"/>
      <c r="U25" s="218" t="n"/>
      <c r="V25" s="218" t="n"/>
      <c r="W25" s="4" t="n"/>
      <c r="X25" s="4" t="n"/>
      <c r="Y25" s="4" t="n"/>
      <c r="Z25" s="4" t="n"/>
    </row>
    <row r="26" ht="18.75" customHeight="1" s="371">
      <c r="A26" s="169">
        <f>CRONOGRAMA!A27</f>
        <v/>
      </c>
      <c r="B26" s="63">
        <f>CRONOGRAMA!B27</f>
        <v/>
      </c>
      <c r="C26" s="42">
        <f>CRONOGRAMA!C27</f>
        <v/>
      </c>
      <c r="D26" s="42">
        <f>CRONOGRAMA!D27</f>
        <v/>
      </c>
      <c r="E26" s="44">
        <f>CRONOGRAMA!E27</f>
        <v/>
      </c>
      <c r="F26" s="169">
        <f>CRONOGRAMA!J27</f>
        <v/>
      </c>
      <c r="G26" s="312">
        <f>IFERROR(N(CRONOGRAMA!I27),0)</f>
        <v/>
      </c>
      <c r="H26" s="44">
        <f>IFERROR(N($E26)*N($G26),0)</f>
        <v/>
      </c>
      <c r="I26" s="44">
        <f>$H26</f>
        <v/>
      </c>
      <c r="J26" s="312">
        <f>1-N($G26)</f>
        <v/>
      </c>
      <c r="K26" s="44">
        <f>IFERROR(N($E26)-N($H26),0)</f>
        <v/>
      </c>
      <c r="L26" s="313">
        <f>CRONOGRAMA!F27</f>
        <v/>
      </c>
      <c r="M26" s="313">
        <f>CRONOGRAMA!G27</f>
        <v/>
      </c>
      <c r="N26" s="169">
        <f>CRONOGRAMA!H27</f>
        <v/>
      </c>
      <c r="O26" s="312">
        <f>IF(OR(L26="",M26=""),0,IF($C$5&gt;=M26,1,IF($C$5&lt;=L26,0,($C$5-L26)/(M26-L26))))</f>
        <v/>
      </c>
      <c r="P26" s="312">
        <f>G26-O26</f>
        <v/>
      </c>
      <c r="Q26" s="44">
        <f>IFERROR(N($E26)*N($P26),0)</f>
        <v/>
      </c>
      <c r="R26" s="65">
        <f>IF(N26="","SIN PROGRAMAR",IF(P26&gt;=0,"EN TIEMPO",IF(P26&gt;-0.1,"ATENCIÓN","ATRASADO")))</f>
        <v/>
      </c>
      <c r="S26" s="218" t="n"/>
      <c r="T26" s="33" t="n"/>
      <c r="U26" s="218" t="n"/>
      <c r="V26" s="218" t="n"/>
      <c r="W26" s="4" t="n"/>
      <c r="X26" s="4" t="n"/>
      <c r="Y26" s="4" t="n"/>
      <c r="Z26" s="4" t="n"/>
    </row>
    <row r="27" ht="18.75" customHeight="1" s="371">
      <c r="A27" s="169">
        <f>CRONOGRAMA!A28</f>
        <v/>
      </c>
      <c r="B27" s="63">
        <f>CRONOGRAMA!B28</f>
        <v/>
      </c>
      <c r="C27" s="42">
        <f>CRONOGRAMA!C28</f>
        <v/>
      </c>
      <c r="D27" s="42">
        <f>CRONOGRAMA!D28</f>
        <v/>
      </c>
      <c r="E27" s="44">
        <f>CRONOGRAMA!E28</f>
        <v/>
      </c>
      <c r="F27" s="169">
        <f>CRONOGRAMA!J28</f>
        <v/>
      </c>
      <c r="G27" s="312">
        <f>IFERROR(N(CRONOGRAMA!I28),0)</f>
        <v/>
      </c>
      <c r="H27" s="44">
        <f>IFERROR(N($E27)*N($G27),0)</f>
        <v/>
      </c>
      <c r="I27" s="44">
        <f>$H27</f>
        <v/>
      </c>
      <c r="J27" s="312">
        <f>1-N($G27)</f>
        <v/>
      </c>
      <c r="K27" s="44">
        <f>IFERROR(N($E27)-N($H27),0)</f>
        <v/>
      </c>
      <c r="L27" s="313">
        <f>CRONOGRAMA!F28</f>
        <v/>
      </c>
      <c r="M27" s="313">
        <f>CRONOGRAMA!G28</f>
        <v/>
      </c>
      <c r="N27" s="169">
        <f>CRONOGRAMA!H28</f>
        <v/>
      </c>
      <c r="O27" s="312">
        <f>IF(OR(L27="",M27=""),0,IF($C$5&gt;=M27,1,IF($C$5&lt;=L27,0,($C$5-L27)/(M27-L27))))</f>
        <v/>
      </c>
      <c r="P27" s="312">
        <f>G27-O27</f>
        <v/>
      </c>
      <c r="Q27" s="44">
        <f>IFERROR(N($E27)*N($P27),0)</f>
        <v/>
      </c>
      <c r="R27" s="65">
        <f>IF(N27="","SIN PROGRAMAR",IF(P27&gt;=0,"EN TIEMPO",IF(P27&gt;-0.1,"ATENCIÓN","ATRASADO")))</f>
        <v/>
      </c>
      <c r="S27" s="218" t="n"/>
      <c r="T27" s="31" t="n"/>
      <c r="U27" s="218" t="n"/>
      <c r="V27" s="218" t="n"/>
      <c r="W27" s="4" t="n"/>
      <c r="X27" s="4" t="n"/>
      <c r="Y27" s="4" t="n"/>
      <c r="Z27" s="4" t="n"/>
    </row>
    <row r="28" ht="18.75" customHeight="1" s="371">
      <c r="A28" s="169">
        <f>CRONOGRAMA!A29</f>
        <v/>
      </c>
      <c r="B28" s="63">
        <f>CRONOGRAMA!B29</f>
        <v/>
      </c>
      <c r="C28" s="42">
        <f>CRONOGRAMA!C29</f>
        <v/>
      </c>
      <c r="D28" s="42">
        <f>CRONOGRAMA!D29</f>
        <v/>
      </c>
      <c r="E28" s="44">
        <f>CRONOGRAMA!E29</f>
        <v/>
      </c>
      <c r="F28" s="169">
        <f>CRONOGRAMA!J29</f>
        <v/>
      </c>
      <c r="G28" s="312">
        <f>IFERROR(N(CRONOGRAMA!I29),0)</f>
        <v/>
      </c>
      <c r="H28" s="44">
        <f>IFERROR(N($E28)*N($G28),0)</f>
        <v/>
      </c>
      <c r="I28" s="44">
        <f>$H28</f>
        <v/>
      </c>
      <c r="J28" s="312">
        <f>1-N($G28)</f>
        <v/>
      </c>
      <c r="K28" s="44">
        <f>IFERROR(N($E28)-N($H28),0)</f>
        <v/>
      </c>
      <c r="L28" s="313">
        <f>CRONOGRAMA!F29</f>
        <v/>
      </c>
      <c r="M28" s="313">
        <f>CRONOGRAMA!G29</f>
        <v/>
      </c>
      <c r="N28" s="169">
        <f>CRONOGRAMA!H29</f>
        <v/>
      </c>
      <c r="O28" s="312">
        <f>IF(OR(L28="",M28=""),0,IF($C$5&gt;=M28,1,IF($C$5&lt;=L28,0,($C$5-L28)/(M28-L28))))</f>
        <v/>
      </c>
      <c r="P28" s="312">
        <f>G28-O28</f>
        <v/>
      </c>
      <c r="Q28" s="44">
        <f>IFERROR(N($E28)*N($P28),0)</f>
        <v/>
      </c>
      <c r="R28" s="65">
        <f>IF(N28="","SIN PROGRAMAR",IF(P28&gt;=0,"EN TIEMPO",IF(P28&gt;-0.1,"ATENCIÓN","ATRASADO")))</f>
        <v/>
      </c>
      <c r="S28" s="218" t="n"/>
      <c r="T28" s="307" t="n"/>
      <c r="U28" s="218" t="n"/>
      <c r="V28" s="218" t="n"/>
      <c r="W28" s="4" t="n"/>
      <c r="X28" s="4" t="n"/>
      <c r="Y28" s="4" t="n"/>
      <c r="Z28" s="4" t="n"/>
    </row>
    <row r="29" ht="18.75" customHeight="1" s="371">
      <c r="A29" s="169">
        <f>CRONOGRAMA!A30</f>
        <v/>
      </c>
      <c r="B29" s="63">
        <f>CRONOGRAMA!B30</f>
        <v/>
      </c>
      <c r="C29" s="42">
        <f>CRONOGRAMA!C30</f>
        <v/>
      </c>
      <c r="D29" s="42">
        <f>CRONOGRAMA!D30</f>
        <v/>
      </c>
      <c r="E29" s="44">
        <f>CRONOGRAMA!E30</f>
        <v/>
      </c>
      <c r="F29" s="169">
        <f>CRONOGRAMA!J30</f>
        <v/>
      </c>
      <c r="G29" s="312">
        <f>IFERROR(N(CRONOGRAMA!I30),0)</f>
        <v/>
      </c>
      <c r="H29" s="44">
        <f>IFERROR(N($E29)*N($G29),0)</f>
        <v/>
      </c>
      <c r="I29" s="44">
        <f>$H29</f>
        <v/>
      </c>
      <c r="J29" s="312">
        <f>1-N($G29)</f>
        <v/>
      </c>
      <c r="K29" s="44">
        <f>IFERROR(N($E29)-N($H29),0)</f>
        <v/>
      </c>
      <c r="L29" s="313">
        <f>CRONOGRAMA!F30</f>
        <v/>
      </c>
      <c r="M29" s="313">
        <f>CRONOGRAMA!G30</f>
        <v/>
      </c>
      <c r="N29" s="169">
        <f>CRONOGRAMA!H30</f>
        <v/>
      </c>
      <c r="O29" s="312">
        <f>IF(OR(L29="",M29=""),0,IF($C$5&gt;=M29,1,IF($C$5&lt;=L29,0,($C$5-L29)/(M29-L29))))</f>
        <v/>
      </c>
      <c r="P29" s="312">
        <f>G29-O29</f>
        <v/>
      </c>
      <c r="Q29" s="44">
        <f>IFERROR(N($E29)*N($P29),0)</f>
        <v/>
      </c>
      <c r="R29" s="65">
        <f>IF(N29="","SIN PROGRAMAR",IF(P29&gt;=0,"EN TIEMPO",IF(P29&gt;-0.1,"ATENCIÓN","ATRASADO")))</f>
        <v/>
      </c>
      <c r="S29" s="218" t="n"/>
      <c r="T29" s="31" t="n"/>
      <c r="U29" s="218" t="n"/>
      <c r="V29" s="218" t="n"/>
      <c r="W29" s="4" t="n"/>
      <c r="X29" s="4" t="n"/>
      <c r="Y29" s="4" t="n"/>
      <c r="Z29" s="4" t="n"/>
    </row>
    <row r="30" ht="18.75" customHeight="1" s="371">
      <c r="A30" s="169">
        <f>CRONOGRAMA!A31</f>
        <v/>
      </c>
      <c r="B30" s="63">
        <f>CRONOGRAMA!B31</f>
        <v/>
      </c>
      <c r="C30" s="42">
        <f>CRONOGRAMA!C31</f>
        <v/>
      </c>
      <c r="D30" s="42">
        <f>CRONOGRAMA!D31</f>
        <v/>
      </c>
      <c r="E30" s="44">
        <f>CRONOGRAMA!E31</f>
        <v/>
      </c>
      <c r="F30" s="169">
        <f>CRONOGRAMA!J31</f>
        <v/>
      </c>
      <c r="G30" s="312">
        <f>IFERROR(N(CRONOGRAMA!I31),0)</f>
        <v/>
      </c>
      <c r="H30" s="44">
        <f>IFERROR(N($E30)*N($G30),0)</f>
        <v/>
      </c>
      <c r="I30" s="44">
        <f>$H30</f>
        <v/>
      </c>
      <c r="J30" s="312">
        <f>1-N($G30)</f>
        <v/>
      </c>
      <c r="K30" s="44">
        <f>IFERROR(N($E30)-N($H30),0)</f>
        <v/>
      </c>
      <c r="L30" s="313">
        <f>CRONOGRAMA!F31</f>
        <v/>
      </c>
      <c r="M30" s="313">
        <f>CRONOGRAMA!G31</f>
        <v/>
      </c>
      <c r="N30" s="169">
        <f>CRONOGRAMA!H31</f>
        <v/>
      </c>
      <c r="O30" s="312">
        <f>IF(OR(L30="",M30=""),0,IF($C$5&gt;=M30,1,IF($C$5&lt;=L30,0,($C$5-L30)/(M30-L30))))</f>
        <v/>
      </c>
      <c r="P30" s="312">
        <f>G30-O30</f>
        <v/>
      </c>
      <c r="Q30" s="44">
        <f>IFERROR(N($E30)*N($P30),0)</f>
        <v/>
      </c>
      <c r="R30" s="65">
        <f>IF(N30="","SIN PROGRAMAR",IF(P30&gt;=0,"EN TIEMPO",IF(P30&gt;-0.1,"ATENCIÓN","ATRASADO")))</f>
        <v/>
      </c>
      <c r="S30" s="218" t="n"/>
      <c r="T30" s="33" t="n"/>
      <c r="U30" s="218" t="n"/>
      <c r="V30" s="218" t="n"/>
      <c r="W30" s="4" t="n"/>
      <c r="X30" s="4" t="n"/>
      <c r="Y30" s="4" t="n"/>
      <c r="Z30" s="4" t="n"/>
    </row>
    <row r="31" ht="12.75" customHeight="1" s="371">
      <c r="A31" s="169">
        <f>CRONOGRAMA!A32</f>
        <v/>
      </c>
      <c r="B31" s="63">
        <f>CRONOGRAMA!B32</f>
        <v/>
      </c>
      <c r="C31" s="42">
        <f>CRONOGRAMA!C32</f>
        <v/>
      </c>
      <c r="D31" s="42">
        <f>CRONOGRAMA!D32</f>
        <v/>
      </c>
      <c r="E31" s="44">
        <f>CRONOGRAMA!E32</f>
        <v/>
      </c>
      <c r="F31" s="169">
        <f>CRONOGRAMA!J32</f>
        <v/>
      </c>
      <c r="G31" s="312">
        <f>IFERROR(N(CRONOGRAMA!I32),0)</f>
        <v/>
      </c>
      <c r="H31" s="44">
        <f>IFERROR(N($E31)*N($G31),0)</f>
        <v/>
      </c>
      <c r="I31" s="44">
        <f>$H31</f>
        <v/>
      </c>
      <c r="J31" s="312">
        <f>1-N($G31)</f>
        <v/>
      </c>
      <c r="K31" s="44">
        <f>IFERROR(N($E31)-N($H31),0)</f>
        <v/>
      </c>
      <c r="L31" s="313">
        <f>CRONOGRAMA!F32</f>
        <v/>
      </c>
      <c r="M31" s="313">
        <f>CRONOGRAMA!G32</f>
        <v/>
      </c>
      <c r="N31" s="169">
        <f>CRONOGRAMA!H32</f>
        <v/>
      </c>
      <c r="O31" s="312">
        <f>IF(OR(L31="",M31=""),0,IF($C$5&gt;=M31,1,IF($C$5&lt;=L31,0,($C$5-L31)/(M31-L31))))</f>
        <v/>
      </c>
      <c r="P31" s="312">
        <f>G31-O31</f>
        <v/>
      </c>
      <c r="Q31" s="44">
        <f>IFERROR(N($E31)*N($P31),0)</f>
        <v/>
      </c>
      <c r="R31" s="65">
        <f>IF(N31="","SIN PROGRAMAR",IF(P31&gt;=0,"EN TIEMPO",IF(P31&gt;-0.1,"ATENCIÓN","ATRASADO")))</f>
        <v/>
      </c>
      <c r="S31" s="218" t="n"/>
      <c r="T31" s="27" t="n"/>
      <c r="U31" s="218" t="n"/>
      <c r="V31" s="218" t="n"/>
      <c r="W31" s="4" t="n"/>
      <c r="X31" s="4" t="n"/>
      <c r="Y31" s="4" t="n"/>
      <c r="Z31" s="4" t="n"/>
    </row>
    <row r="32" ht="18.75" customHeight="1" s="371">
      <c r="A32" s="169">
        <f>CRONOGRAMA!A33</f>
        <v/>
      </c>
      <c r="B32" s="63">
        <f>CRONOGRAMA!B33</f>
        <v/>
      </c>
      <c r="C32" s="42">
        <f>CRONOGRAMA!C33</f>
        <v/>
      </c>
      <c r="D32" s="42">
        <f>CRONOGRAMA!D33</f>
        <v/>
      </c>
      <c r="E32" s="44">
        <f>CRONOGRAMA!E33</f>
        <v/>
      </c>
      <c r="F32" s="169">
        <f>CRONOGRAMA!J33</f>
        <v/>
      </c>
      <c r="G32" s="312">
        <f>IFERROR(N(CRONOGRAMA!I33),0)</f>
        <v/>
      </c>
      <c r="H32" s="44">
        <f>IFERROR(N($E32)*N($G32),0)</f>
        <v/>
      </c>
      <c r="I32" s="44">
        <f>$H32</f>
        <v/>
      </c>
      <c r="J32" s="312">
        <f>1-N($G32)</f>
        <v/>
      </c>
      <c r="K32" s="44">
        <f>IFERROR(N($E32)-N($H32),0)</f>
        <v/>
      </c>
      <c r="L32" s="313">
        <f>CRONOGRAMA!F33</f>
        <v/>
      </c>
      <c r="M32" s="313">
        <f>CRONOGRAMA!G33</f>
        <v/>
      </c>
      <c r="N32" s="169">
        <f>CRONOGRAMA!H33</f>
        <v/>
      </c>
      <c r="O32" s="312">
        <f>IF(OR(L32="",M32=""),0,IF($C$5&gt;=M32,1,IF($C$5&lt;=L32,0,($C$5-L32)/(M32-L32))))</f>
        <v/>
      </c>
      <c r="P32" s="312">
        <f>G32-O32</f>
        <v/>
      </c>
      <c r="Q32" s="44">
        <f>IFERROR(N($E32)*N($P32),0)</f>
        <v/>
      </c>
      <c r="R32" s="65">
        <f>IF(N32="","SIN PROGRAMAR",IF(P32&gt;=0,"EN TIEMPO",IF(P32&gt;-0.1,"ATENCIÓN","ATRASADO")))</f>
        <v/>
      </c>
      <c r="S32" s="218" t="n"/>
      <c r="T32" s="316" t="n"/>
      <c r="U32" s="218" t="n"/>
      <c r="V32" s="61" t="n"/>
      <c r="W32" s="4" t="n"/>
      <c r="X32" s="4" t="n"/>
      <c r="Y32" s="4" t="n"/>
      <c r="Z32" s="4" t="n"/>
    </row>
    <row r="33" ht="18.75" customHeight="1" s="371">
      <c r="A33" s="169">
        <f>CRONOGRAMA!A34</f>
        <v/>
      </c>
      <c r="B33" s="63">
        <f>CRONOGRAMA!B34</f>
        <v/>
      </c>
      <c r="C33" s="42">
        <f>CRONOGRAMA!C34</f>
        <v/>
      </c>
      <c r="D33" s="42">
        <f>CRONOGRAMA!D34</f>
        <v/>
      </c>
      <c r="E33" s="44">
        <f>CRONOGRAMA!E34</f>
        <v/>
      </c>
      <c r="F33" s="169">
        <f>CRONOGRAMA!J34</f>
        <v/>
      </c>
      <c r="G33" s="312">
        <f>IFERROR(N(CRONOGRAMA!I34),0)</f>
        <v/>
      </c>
      <c r="H33" s="44">
        <f>IFERROR(N($E33)*N($G33),0)</f>
        <v/>
      </c>
      <c r="I33" s="44">
        <f>$H33</f>
        <v/>
      </c>
      <c r="J33" s="312">
        <f>1-N($G33)</f>
        <v/>
      </c>
      <c r="K33" s="44">
        <f>IFERROR(N($E33)-N($H33),0)</f>
        <v/>
      </c>
      <c r="L33" s="313">
        <f>CRONOGRAMA!F34</f>
        <v/>
      </c>
      <c r="M33" s="313">
        <f>CRONOGRAMA!G34</f>
        <v/>
      </c>
      <c r="N33" s="169">
        <f>CRONOGRAMA!H34</f>
        <v/>
      </c>
      <c r="O33" s="312">
        <f>IF(OR(L33="",M33=""),0,IF($C$5&gt;=M33,1,IF($C$5&lt;=L33,0,($C$5-L33)/(M33-L33))))</f>
        <v/>
      </c>
      <c r="P33" s="312">
        <f>G33-O33</f>
        <v/>
      </c>
      <c r="Q33" s="44">
        <f>IFERROR(N($E33)*N($P33),0)</f>
        <v/>
      </c>
      <c r="R33" s="65">
        <f>IF(N33="","SIN PROGRAMAR",IF(P33&gt;=0,"EN TIEMPO",IF(P33&gt;-0.1,"ATENCIÓN","ATRASADO")))</f>
        <v/>
      </c>
      <c r="S33" s="218" t="n"/>
      <c r="T33" s="316" t="n"/>
      <c r="U33" s="218" t="n"/>
      <c r="V33" s="61" t="n"/>
      <c r="W33" s="4" t="n"/>
      <c r="X33" s="4" t="n"/>
      <c r="Y33" s="4" t="n"/>
      <c r="Z33" s="4" t="n"/>
    </row>
    <row r="34" ht="18.75" customHeight="1" s="371">
      <c r="A34" s="169">
        <f>CRONOGRAMA!A35</f>
        <v/>
      </c>
      <c r="B34" s="63">
        <f>CRONOGRAMA!B35</f>
        <v/>
      </c>
      <c r="C34" s="42">
        <f>CRONOGRAMA!C35</f>
        <v/>
      </c>
      <c r="D34" s="42">
        <f>CRONOGRAMA!D35</f>
        <v/>
      </c>
      <c r="E34" s="44">
        <f>CRONOGRAMA!E35</f>
        <v/>
      </c>
      <c r="F34" s="169">
        <f>CRONOGRAMA!J35</f>
        <v/>
      </c>
      <c r="G34" s="312">
        <f>IFERROR(N(CRONOGRAMA!I35),0)</f>
        <v/>
      </c>
      <c r="H34" s="44">
        <f>IFERROR(N($E34)*N($G34),0)</f>
        <v/>
      </c>
      <c r="I34" s="44">
        <f>$H34</f>
        <v/>
      </c>
      <c r="J34" s="312">
        <f>1-N($G34)</f>
        <v/>
      </c>
      <c r="K34" s="44">
        <f>IFERROR(N($E34)-N($H34),0)</f>
        <v/>
      </c>
      <c r="L34" s="313">
        <f>CRONOGRAMA!F35</f>
        <v/>
      </c>
      <c r="M34" s="313">
        <f>CRONOGRAMA!G35</f>
        <v/>
      </c>
      <c r="N34" s="169">
        <f>CRONOGRAMA!H35</f>
        <v/>
      </c>
      <c r="O34" s="312">
        <f>IF(OR(L34="",M34=""),0,IF($C$5&gt;=M34,1,IF($C$5&lt;=L34,0,($C$5-L34)/(M34-L34))))</f>
        <v/>
      </c>
      <c r="P34" s="312">
        <f>G34-O34</f>
        <v/>
      </c>
      <c r="Q34" s="44">
        <f>IFERROR(N($E34)*N($P34),0)</f>
        <v/>
      </c>
      <c r="R34" s="65">
        <f>IF(N34="","SIN PROGRAMAR",IF(P34&gt;=0,"EN TIEMPO",IF(P34&gt;-0.1,"ATENCIÓN","ATRASADO")))</f>
        <v/>
      </c>
      <c r="S34" s="218" t="n"/>
      <c r="T34" s="316" t="n"/>
      <c r="U34" s="218" t="n"/>
      <c r="V34" s="64" t="n"/>
      <c r="W34" s="4" t="n"/>
      <c r="X34" s="4" t="n"/>
      <c r="Y34" s="4" t="n"/>
      <c r="Z34" s="4" t="n"/>
    </row>
    <row r="35" ht="12.75" customHeight="1" s="371">
      <c r="A35" s="169">
        <f>CRONOGRAMA!A36</f>
        <v/>
      </c>
      <c r="B35" s="311">
        <f>CRONOGRAMA!B36</f>
        <v/>
      </c>
      <c r="C35" s="42">
        <f>CRONOGRAMA!C36</f>
        <v/>
      </c>
      <c r="D35" s="42">
        <f>CRONOGRAMA!D36</f>
        <v/>
      </c>
      <c r="E35" s="44">
        <f>CRONOGRAMA!E36</f>
        <v/>
      </c>
      <c r="F35" s="169">
        <f>CRONOGRAMA!J36</f>
        <v/>
      </c>
      <c r="G35" s="312">
        <f>IFERROR(N(CRONOGRAMA!I36),0)</f>
        <v/>
      </c>
      <c r="H35" s="44">
        <f>IFERROR(N($E35)*N($G35),0)</f>
        <v/>
      </c>
      <c r="I35" s="44">
        <f>$H35</f>
        <v/>
      </c>
      <c r="J35" s="312">
        <f>1-N($G35)</f>
        <v/>
      </c>
      <c r="K35" s="44">
        <f>IFERROR(N($E35)-N($H35),0)</f>
        <v/>
      </c>
      <c r="L35" s="313">
        <f>CRONOGRAMA!F36</f>
        <v/>
      </c>
      <c r="M35" s="313">
        <f>CRONOGRAMA!G36</f>
        <v/>
      </c>
      <c r="N35" s="169">
        <f>CRONOGRAMA!H36</f>
        <v/>
      </c>
      <c r="O35" s="312">
        <f>IF(OR(L35="",M35=""),0,IF($C$5&gt;=M35,1,IF($C$5&lt;=L35,0,($C$5-L35)/(M35-L35))))</f>
        <v/>
      </c>
      <c r="P35" s="312">
        <f>G35-O35</f>
        <v/>
      </c>
      <c r="Q35" s="44">
        <f>IFERROR(N($E35)*N($P35),0)</f>
        <v/>
      </c>
      <c r="R35" s="65">
        <f>IF(N35="","SIN PROGRAMAR",IF(P35&gt;=0,"EN TIEMPO",IF(P35&gt;-0.1,"ATENCIÓN","ATRASADO")))</f>
        <v/>
      </c>
      <c r="S35" s="218" t="n"/>
      <c r="T35" s="318" t="n"/>
      <c r="U35" s="218" t="n"/>
      <c r="V35" s="218" t="n"/>
      <c r="W35" s="4" t="n"/>
      <c r="X35" s="4" t="n"/>
      <c r="Y35" s="4" t="n"/>
      <c r="Z35" s="4" t="n"/>
    </row>
    <row r="36" ht="18" customHeight="1" s="371">
      <c r="A36" s="169">
        <f>CRONOGRAMA!A37</f>
        <v/>
      </c>
      <c r="B36" s="63">
        <f>CRONOGRAMA!B37</f>
        <v/>
      </c>
      <c r="C36" s="42">
        <f>CRONOGRAMA!C37</f>
        <v/>
      </c>
      <c r="D36" s="42">
        <f>CRONOGRAMA!D37</f>
        <v/>
      </c>
      <c r="E36" s="44">
        <f>CRONOGRAMA!E37</f>
        <v/>
      </c>
      <c r="F36" s="169">
        <f>CRONOGRAMA!J37</f>
        <v/>
      </c>
      <c r="G36" s="312">
        <f>IFERROR(N(CRONOGRAMA!I37),0)</f>
        <v/>
      </c>
      <c r="H36" s="44">
        <f>IFERROR(N($E36)*N($G36),0)</f>
        <v/>
      </c>
      <c r="I36" s="44">
        <f>$H36</f>
        <v/>
      </c>
      <c r="J36" s="312">
        <f>1-N($G36)</f>
        <v/>
      </c>
      <c r="K36" s="44">
        <f>IFERROR(N($E36)-N($H36),0)</f>
        <v/>
      </c>
      <c r="L36" s="313">
        <f>CRONOGRAMA!F37</f>
        <v/>
      </c>
      <c r="M36" s="313">
        <f>CRONOGRAMA!G37</f>
        <v/>
      </c>
      <c r="N36" s="169">
        <f>CRONOGRAMA!H37</f>
        <v/>
      </c>
      <c r="O36" s="312">
        <f>IF(OR(L36="",M36=""),0,IF($C$5&gt;=M36,1,IF($C$5&lt;=L36,0,($C$5-L36)/(M36-L36))))</f>
        <v/>
      </c>
      <c r="P36" s="312">
        <f>G36-O36</f>
        <v/>
      </c>
      <c r="Q36" s="44">
        <f>IFERROR(N($E36)*N($P36),0)</f>
        <v/>
      </c>
      <c r="R36" s="65">
        <f>IF(N36="","SIN PROGRAMAR",IF(P36&gt;=0,"EN TIEMPO",IF(P36&gt;-0.1,"ATENCIÓN","ATRASADO")))</f>
        <v/>
      </c>
      <c r="S36" s="218" t="n"/>
      <c r="T36" s="319" t="n"/>
      <c r="U36" s="218" t="n"/>
      <c r="V36" s="218" t="n"/>
      <c r="W36" s="4" t="n"/>
      <c r="X36" s="4" t="n"/>
      <c r="Y36" s="4" t="n"/>
      <c r="Z36" s="4" t="n"/>
    </row>
    <row r="37" ht="18" customHeight="1" s="371">
      <c r="A37" s="169">
        <f>CRONOGRAMA!A38</f>
        <v/>
      </c>
      <c r="B37" s="63">
        <f>CRONOGRAMA!B38</f>
        <v/>
      </c>
      <c r="C37" s="42">
        <f>CRONOGRAMA!C38</f>
        <v/>
      </c>
      <c r="D37" s="42">
        <f>CRONOGRAMA!D38</f>
        <v/>
      </c>
      <c r="E37" s="44">
        <f>CRONOGRAMA!E38</f>
        <v/>
      </c>
      <c r="F37" s="169">
        <f>CRONOGRAMA!J38</f>
        <v/>
      </c>
      <c r="G37" s="312">
        <f>IFERROR(N(CRONOGRAMA!I38),0)</f>
        <v/>
      </c>
      <c r="H37" s="44">
        <f>IFERROR(N($E37)*N($G37),0)</f>
        <v/>
      </c>
      <c r="I37" s="44">
        <f>$H37</f>
        <v/>
      </c>
      <c r="J37" s="312">
        <f>1-N($G37)</f>
        <v/>
      </c>
      <c r="K37" s="44">
        <f>IFERROR(N($E37)-N($H37),0)</f>
        <v/>
      </c>
      <c r="L37" s="313">
        <f>CRONOGRAMA!F38</f>
        <v/>
      </c>
      <c r="M37" s="313">
        <f>CRONOGRAMA!G38</f>
        <v/>
      </c>
      <c r="N37" s="169">
        <f>CRONOGRAMA!H38</f>
        <v/>
      </c>
      <c r="O37" s="312">
        <f>IF(OR(L37="",M37=""),0,IF($C$5&gt;=M37,1,IF($C$5&lt;=L37,0,($C$5-L37)/(M37-L37))))</f>
        <v/>
      </c>
      <c r="P37" s="312">
        <f>G37-O37</f>
        <v/>
      </c>
      <c r="Q37" s="44">
        <f>IFERROR(N($E37)*N($P37),0)</f>
        <v/>
      </c>
      <c r="R37" s="65">
        <f>IF(N37="","SIN PROGRAMAR",IF(P37&gt;=0,"EN TIEMPO",IF(P37&gt;-0.1,"ATENCIÓN","ATRASADO")))</f>
        <v/>
      </c>
      <c r="S37" s="218" t="n"/>
      <c r="T37" s="218" t="n"/>
      <c r="U37" s="218" t="n"/>
      <c r="V37" s="218" t="n"/>
      <c r="W37" s="4" t="n"/>
      <c r="X37" s="4" t="n"/>
      <c r="Y37" s="4" t="n"/>
      <c r="Z37" s="4" t="n"/>
    </row>
    <row r="38" ht="10.5" customHeight="1" s="371">
      <c r="A38" s="169">
        <f>CRONOGRAMA!A39</f>
        <v/>
      </c>
      <c r="B38" s="63">
        <f>CRONOGRAMA!B39</f>
        <v/>
      </c>
      <c r="C38" s="42">
        <f>CRONOGRAMA!C39</f>
        <v/>
      </c>
      <c r="D38" s="42">
        <f>CRONOGRAMA!D39</f>
        <v/>
      </c>
      <c r="E38" s="44">
        <f>CRONOGRAMA!E39</f>
        <v/>
      </c>
      <c r="F38" s="169">
        <f>CRONOGRAMA!J39</f>
        <v/>
      </c>
      <c r="G38" s="312">
        <f>IFERROR(N(CRONOGRAMA!I39),0)</f>
        <v/>
      </c>
      <c r="H38" s="44">
        <f>IFERROR(N($E38)*N($G38),0)</f>
        <v/>
      </c>
      <c r="I38" s="44">
        <f>$H38</f>
        <v/>
      </c>
      <c r="J38" s="312">
        <f>1-N($G38)</f>
        <v/>
      </c>
      <c r="K38" s="44">
        <f>IFERROR(N($E38)-N($H38),0)</f>
        <v/>
      </c>
      <c r="L38" s="313">
        <f>CRONOGRAMA!F39</f>
        <v/>
      </c>
      <c r="M38" s="313">
        <f>CRONOGRAMA!G39</f>
        <v/>
      </c>
      <c r="N38" s="169">
        <f>CRONOGRAMA!H39</f>
        <v/>
      </c>
      <c r="O38" s="312">
        <f>IF(OR(L38="",M38=""),0,IF($C$5&gt;=M38,1,IF($C$5&lt;=L38,0,($C$5-L38)/(M38-L38))))</f>
        <v/>
      </c>
      <c r="P38" s="312">
        <f>G38-O38</f>
        <v/>
      </c>
      <c r="Q38" s="44">
        <f>IFERROR(N($E38)*N($P38),0)</f>
        <v/>
      </c>
      <c r="R38" s="65">
        <f>IF(N38="","SIN PROGRAMAR",IF(P38&gt;=0,"EN TIEMPO",IF(P38&gt;-0.1,"ATENCIÓN","ATRASADO")))</f>
        <v/>
      </c>
      <c r="S38" s="218" t="n"/>
      <c r="T38" s="320" t="n"/>
      <c r="U38" s="218" t="n"/>
      <c r="V38" s="218" t="n"/>
      <c r="W38" s="4" t="n"/>
      <c r="X38" s="4" t="n"/>
      <c r="Y38" s="4" t="n"/>
      <c r="Z38" s="4" t="n"/>
    </row>
    <row r="39" ht="18.75" customHeight="1" s="371">
      <c r="A39" s="169">
        <f>CRONOGRAMA!A40</f>
        <v/>
      </c>
      <c r="B39" s="63">
        <f>CRONOGRAMA!B40</f>
        <v/>
      </c>
      <c r="C39" s="42">
        <f>CRONOGRAMA!C40</f>
        <v/>
      </c>
      <c r="D39" s="42">
        <f>CRONOGRAMA!D40</f>
        <v/>
      </c>
      <c r="E39" s="44">
        <f>CRONOGRAMA!E40</f>
        <v/>
      </c>
      <c r="F39" s="169">
        <f>CRONOGRAMA!J40</f>
        <v/>
      </c>
      <c r="G39" s="312">
        <f>IFERROR(N(CRONOGRAMA!I40),0)</f>
        <v/>
      </c>
      <c r="H39" s="44">
        <f>IFERROR(N($E39)*N($G39),0)</f>
        <v/>
      </c>
      <c r="I39" s="44">
        <f>$H39</f>
        <v/>
      </c>
      <c r="J39" s="312">
        <f>1-N($G39)</f>
        <v/>
      </c>
      <c r="K39" s="44">
        <f>IFERROR(N($E39)-N($H39),0)</f>
        <v/>
      </c>
      <c r="L39" s="313">
        <f>CRONOGRAMA!F40</f>
        <v/>
      </c>
      <c r="M39" s="313">
        <f>CRONOGRAMA!G40</f>
        <v/>
      </c>
      <c r="N39" s="169">
        <f>CRONOGRAMA!H40</f>
        <v/>
      </c>
      <c r="O39" s="312">
        <f>IF(OR(L39="",M39=""),0,IF($C$5&gt;=M39,1,IF($C$5&lt;=L39,0,($C$5-L39)/(M39-L39))))</f>
        <v/>
      </c>
      <c r="P39" s="312">
        <f>G39-O39</f>
        <v/>
      </c>
      <c r="Q39" s="44">
        <f>IFERROR(N($E39)*N($P39),0)</f>
        <v/>
      </c>
      <c r="R39" s="65">
        <f>IF(N39="","SIN PROGRAMAR",IF(P39&gt;=0,"EN TIEMPO",IF(P39&gt;-0.1,"ATENCIÓN","ATRASADO")))</f>
        <v/>
      </c>
      <c r="S39" s="218" t="n"/>
      <c r="T39" s="218" t="n"/>
      <c r="U39" s="218" t="n"/>
      <c r="V39" s="218" t="n"/>
      <c r="W39" s="4" t="n"/>
      <c r="X39" s="4" t="n"/>
      <c r="Y39" s="4" t="n"/>
      <c r="Z39" s="4" t="n"/>
    </row>
    <row r="40" ht="18.75" customHeight="1" s="371">
      <c r="A40" s="169">
        <f>CRONOGRAMA!A41</f>
        <v/>
      </c>
      <c r="B40" s="63">
        <f>CRONOGRAMA!B41</f>
        <v/>
      </c>
      <c r="C40" s="42">
        <f>CRONOGRAMA!C41</f>
        <v/>
      </c>
      <c r="D40" s="42">
        <f>CRONOGRAMA!D41</f>
        <v/>
      </c>
      <c r="E40" s="44">
        <f>CRONOGRAMA!E41</f>
        <v/>
      </c>
      <c r="F40" s="169">
        <f>CRONOGRAMA!J41</f>
        <v/>
      </c>
      <c r="G40" s="312">
        <f>IFERROR(N(CRONOGRAMA!I41),0)</f>
        <v/>
      </c>
      <c r="H40" s="44">
        <f>IFERROR(N($E40)*N($G40),0)</f>
        <v/>
      </c>
      <c r="I40" s="44">
        <f>$H40</f>
        <v/>
      </c>
      <c r="J40" s="312">
        <f>1-N($G40)</f>
        <v/>
      </c>
      <c r="K40" s="44">
        <f>IFERROR(N($E40)-N($H40),0)</f>
        <v/>
      </c>
      <c r="L40" s="313">
        <f>CRONOGRAMA!F41</f>
        <v/>
      </c>
      <c r="M40" s="313">
        <f>CRONOGRAMA!G41</f>
        <v/>
      </c>
      <c r="N40" s="169">
        <f>CRONOGRAMA!H41</f>
        <v/>
      </c>
      <c r="O40" s="312">
        <f>IF(OR(L40="",M40=""),0,IF($C$5&gt;=M40,1,IF($C$5&lt;=L40,0,($C$5-L40)/(M40-L40))))</f>
        <v/>
      </c>
      <c r="P40" s="312">
        <f>G40-O40</f>
        <v/>
      </c>
      <c r="Q40" s="44">
        <f>IFERROR(N($E40)*N($P40),0)</f>
        <v/>
      </c>
      <c r="R40" s="65">
        <f>IF(N40="","SIN PROGRAMAR",IF(P40&gt;=0,"EN TIEMPO",IF(P40&gt;-0.1,"ATENCIÓN","ATRASADO")))</f>
        <v/>
      </c>
      <c r="S40" s="218" t="n"/>
      <c r="T40" s="218" t="n"/>
      <c r="U40" s="218" t="n"/>
      <c r="V40" s="218" t="n"/>
      <c r="W40" s="4" t="n"/>
      <c r="X40" s="4" t="n"/>
      <c r="Y40" s="4" t="n"/>
      <c r="Z40" s="4" t="n"/>
    </row>
    <row r="41" ht="18.75" customHeight="1" s="371">
      <c r="A41" s="169">
        <f>CRONOGRAMA!A42</f>
        <v/>
      </c>
      <c r="B41" s="63">
        <f>CRONOGRAMA!B42</f>
        <v/>
      </c>
      <c r="C41" s="42">
        <f>CRONOGRAMA!C42</f>
        <v/>
      </c>
      <c r="D41" s="42">
        <f>CRONOGRAMA!D42</f>
        <v/>
      </c>
      <c r="E41" s="44">
        <f>CRONOGRAMA!E42</f>
        <v/>
      </c>
      <c r="F41" s="169">
        <f>CRONOGRAMA!J42</f>
        <v/>
      </c>
      <c r="G41" s="312">
        <f>IFERROR(N(CRONOGRAMA!I42),0)</f>
        <v/>
      </c>
      <c r="H41" s="44">
        <f>IFERROR(N($E41)*N($G41),0)</f>
        <v/>
      </c>
      <c r="I41" s="44">
        <f>$H41</f>
        <v/>
      </c>
      <c r="J41" s="312">
        <f>1-N($G41)</f>
        <v/>
      </c>
      <c r="K41" s="44">
        <f>IFERROR(N($E41)-N($H41),0)</f>
        <v/>
      </c>
      <c r="L41" s="313">
        <f>CRONOGRAMA!F42</f>
        <v/>
      </c>
      <c r="M41" s="313">
        <f>CRONOGRAMA!G42</f>
        <v/>
      </c>
      <c r="N41" s="169">
        <f>CRONOGRAMA!H42</f>
        <v/>
      </c>
      <c r="O41" s="312">
        <f>IF(OR(L41="",M41=""),0,IF($C$5&gt;=M41,1,IF($C$5&lt;=L41,0,($C$5-L41)/(M41-L41))))</f>
        <v/>
      </c>
      <c r="P41" s="312">
        <f>G41-O41</f>
        <v/>
      </c>
      <c r="Q41" s="44">
        <f>IFERROR(N($E41)*N($P41),0)</f>
        <v/>
      </c>
      <c r="R41" s="65">
        <f>IF(N41="","SIN PROGRAMAR",IF(P41&gt;=0,"EN TIEMPO",IF(P41&gt;-0.1,"ATENCIÓN","ATRASADO")))</f>
        <v/>
      </c>
      <c r="S41" s="218" t="n"/>
      <c r="T41" s="218" t="n"/>
      <c r="U41" s="218" t="n"/>
      <c r="V41" s="218" t="n"/>
      <c r="W41" s="4" t="n"/>
      <c r="X41" s="4" t="n"/>
      <c r="Y41" s="4" t="n"/>
      <c r="Z41" s="4" t="n"/>
    </row>
    <row r="42" ht="18.75" customHeight="1" s="371">
      <c r="A42" s="169">
        <f>CRONOGRAMA!A43</f>
        <v/>
      </c>
      <c r="B42" s="63">
        <f>CRONOGRAMA!B43</f>
        <v/>
      </c>
      <c r="C42" s="42">
        <f>CRONOGRAMA!C43</f>
        <v/>
      </c>
      <c r="D42" s="42">
        <f>CRONOGRAMA!D43</f>
        <v/>
      </c>
      <c r="E42" s="44">
        <f>CRONOGRAMA!E43</f>
        <v/>
      </c>
      <c r="F42" s="169">
        <f>CRONOGRAMA!J43</f>
        <v/>
      </c>
      <c r="G42" s="312">
        <f>IFERROR(N(CRONOGRAMA!I43),0)</f>
        <v/>
      </c>
      <c r="H42" s="44">
        <f>IFERROR(N($E42)*N($G42),0)</f>
        <v/>
      </c>
      <c r="I42" s="44">
        <f>$H42</f>
        <v/>
      </c>
      <c r="J42" s="312">
        <f>1-N($G42)</f>
        <v/>
      </c>
      <c r="K42" s="44">
        <f>IFERROR(N($E42)-N($H42),0)</f>
        <v/>
      </c>
      <c r="L42" s="313">
        <f>CRONOGRAMA!F43</f>
        <v/>
      </c>
      <c r="M42" s="313">
        <f>CRONOGRAMA!G43</f>
        <v/>
      </c>
      <c r="N42" s="169">
        <f>CRONOGRAMA!H43</f>
        <v/>
      </c>
      <c r="O42" s="312">
        <f>IF(OR(L42="",M42=""),0,IF($C$5&gt;=M42,1,IF($C$5&lt;=L42,0,($C$5-L42)/(M42-L42))))</f>
        <v/>
      </c>
      <c r="P42" s="312">
        <f>G42-O42</f>
        <v/>
      </c>
      <c r="Q42" s="44">
        <f>IFERROR(N($E42)*N($P42),0)</f>
        <v/>
      </c>
      <c r="R42" s="65">
        <f>IF(N42="","SIN PROGRAMAR",IF(P42&gt;=0,"EN TIEMPO",IF(P42&gt;-0.1,"ATENCIÓN","ATRASADO")))</f>
        <v/>
      </c>
      <c r="S42" s="218" t="n"/>
      <c r="T42" s="218" t="n"/>
      <c r="U42" s="218" t="n"/>
      <c r="V42" s="218" t="n"/>
      <c r="W42" s="4" t="n"/>
      <c r="X42" s="4" t="n"/>
      <c r="Y42" s="4" t="n"/>
      <c r="Z42" s="4" t="n"/>
    </row>
    <row r="43" ht="18.75" customHeight="1" s="371">
      <c r="A43" s="169">
        <f>CRONOGRAMA!A44</f>
        <v/>
      </c>
      <c r="B43" s="63">
        <f>CRONOGRAMA!B44</f>
        <v/>
      </c>
      <c r="C43" s="42">
        <f>CRONOGRAMA!C44</f>
        <v/>
      </c>
      <c r="D43" s="42">
        <f>CRONOGRAMA!D44</f>
        <v/>
      </c>
      <c r="E43" s="44">
        <f>CRONOGRAMA!E44</f>
        <v/>
      </c>
      <c r="F43" s="169">
        <f>CRONOGRAMA!J44</f>
        <v/>
      </c>
      <c r="G43" s="312">
        <f>IFERROR(N(CRONOGRAMA!I44),0)</f>
        <v/>
      </c>
      <c r="H43" s="44">
        <f>IFERROR(N($E43)*N($G43),0)</f>
        <v/>
      </c>
      <c r="I43" s="44">
        <f>$H43</f>
        <v/>
      </c>
      <c r="J43" s="312">
        <f>1-N($G43)</f>
        <v/>
      </c>
      <c r="K43" s="44">
        <f>IFERROR(N($E43)-N($H43),0)</f>
        <v/>
      </c>
      <c r="L43" s="313">
        <f>CRONOGRAMA!F44</f>
        <v/>
      </c>
      <c r="M43" s="313">
        <f>CRONOGRAMA!G44</f>
        <v/>
      </c>
      <c r="N43" s="169">
        <f>CRONOGRAMA!H44</f>
        <v/>
      </c>
      <c r="O43" s="312">
        <f>IF(OR(L43="",M43=""),0,IF($C$5&gt;=M43,1,IF($C$5&lt;=L43,0,($C$5-L43)/(M43-L43))))</f>
        <v/>
      </c>
      <c r="P43" s="312">
        <f>G43-O43</f>
        <v/>
      </c>
      <c r="Q43" s="44">
        <f>IFERROR(N($E43)*N($P43),0)</f>
        <v/>
      </c>
      <c r="R43" s="65">
        <f>IF(N43="","SIN PROGRAMAR",IF(P43&gt;=0,"EN TIEMPO",IF(P43&gt;-0.1,"ATENCIÓN","ATRASADO")))</f>
        <v/>
      </c>
      <c r="S43" s="218" t="n"/>
      <c r="T43" s="218" t="n"/>
      <c r="U43" s="218" t="n"/>
      <c r="V43" s="218" t="n"/>
      <c r="W43" s="4" t="n"/>
      <c r="X43" s="4" t="n"/>
      <c r="Y43" s="4" t="n"/>
      <c r="Z43" s="4" t="n"/>
    </row>
    <row r="44" ht="18.75" customHeight="1" s="371">
      <c r="A44" s="169">
        <f>CRONOGRAMA!A45</f>
        <v/>
      </c>
      <c r="B44" s="63">
        <f>CRONOGRAMA!B45</f>
        <v/>
      </c>
      <c r="C44" s="42">
        <f>CRONOGRAMA!C45</f>
        <v/>
      </c>
      <c r="D44" s="42">
        <f>CRONOGRAMA!D45</f>
        <v/>
      </c>
      <c r="E44" s="44">
        <f>CRONOGRAMA!E45</f>
        <v/>
      </c>
      <c r="F44" s="169">
        <f>CRONOGRAMA!J45</f>
        <v/>
      </c>
      <c r="G44" s="312">
        <f>IFERROR(N(CRONOGRAMA!I45),0)</f>
        <v/>
      </c>
      <c r="H44" s="44">
        <f>IFERROR(N($E44)*N($G44),0)</f>
        <v/>
      </c>
      <c r="I44" s="44">
        <f>$H44</f>
        <v/>
      </c>
      <c r="J44" s="312">
        <f>1-N($G44)</f>
        <v/>
      </c>
      <c r="K44" s="44">
        <f>IFERROR(N($E44)-N($H44),0)</f>
        <v/>
      </c>
      <c r="L44" s="313">
        <f>CRONOGRAMA!F45</f>
        <v/>
      </c>
      <c r="M44" s="313">
        <f>CRONOGRAMA!G45</f>
        <v/>
      </c>
      <c r="N44" s="169">
        <f>CRONOGRAMA!H45</f>
        <v/>
      </c>
      <c r="O44" s="312">
        <f>IF(OR(L44="",M44=""),0,IF($C$5&gt;=M44,1,IF($C$5&lt;=L44,0,($C$5-L44)/(M44-L44))))</f>
        <v/>
      </c>
      <c r="P44" s="312">
        <f>G44-O44</f>
        <v/>
      </c>
      <c r="Q44" s="44">
        <f>IFERROR(N($E44)*N($P44),0)</f>
        <v/>
      </c>
      <c r="R44" s="65">
        <f>IF(N44="","SIN PROGRAMAR",IF(P44&gt;=0,"EN TIEMPO",IF(P44&gt;-0.1,"ATENCIÓN","ATRASADO")))</f>
        <v/>
      </c>
      <c r="S44" s="218" t="n"/>
      <c r="T44" s="218" t="n"/>
      <c r="U44" s="218" t="n"/>
      <c r="V44" s="218" t="n"/>
      <c r="W44" s="4" t="n"/>
      <c r="X44" s="4" t="n"/>
      <c r="Y44" s="4" t="n"/>
      <c r="Z44" s="4" t="n"/>
    </row>
    <row r="45" ht="18.75" customHeight="1" s="371">
      <c r="A45" s="169">
        <f>CRONOGRAMA!A46</f>
        <v/>
      </c>
      <c r="B45" s="63">
        <f>CRONOGRAMA!B46</f>
        <v/>
      </c>
      <c r="C45" s="42">
        <f>CRONOGRAMA!C46</f>
        <v/>
      </c>
      <c r="D45" s="42">
        <f>CRONOGRAMA!D46</f>
        <v/>
      </c>
      <c r="E45" s="44">
        <f>CRONOGRAMA!E46</f>
        <v/>
      </c>
      <c r="F45" s="169">
        <f>CRONOGRAMA!J46</f>
        <v/>
      </c>
      <c r="G45" s="312">
        <f>IFERROR(N(CRONOGRAMA!I46),0)</f>
        <v/>
      </c>
      <c r="H45" s="44">
        <f>IFERROR(N($E45)*N($G45),0)</f>
        <v/>
      </c>
      <c r="I45" s="44">
        <f>$H45</f>
        <v/>
      </c>
      <c r="J45" s="312">
        <f>1-N($G45)</f>
        <v/>
      </c>
      <c r="K45" s="44">
        <f>IFERROR(N($E45)-N($H45),0)</f>
        <v/>
      </c>
      <c r="L45" s="313">
        <f>CRONOGRAMA!F46</f>
        <v/>
      </c>
      <c r="M45" s="313">
        <f>CRONOGRAMA!G46</f>
        <v/>
      </c>
      <c r="N45" s="169">
        <f>CRONOGRAMA!H46</f>
        <v/>
      </c>
      <c r="O45" s="312">
        <f>IF(OR(L45="",M45=""),0,IF($C$5&gt;=M45,1,IF($C$5&lt;=L45,0,($C$5-L45)/(M45-L45))))</f>
        <v/>
      </c>
      <c r="P45" s="312">
        <f>G45-O45</f>
        <v/>
      </c>
      <c r="Q45" s="44">
        <f>IFERROR(N($E45)*N($P45),0)</f>
        <v/>
      </c>
      <c r="R45" s="65">
        <f>IF(N45="","SIN PROGRAMAR",IF(P45&gt;=0,"EN TIEMPO",IF(P45&gt;-0.1,"ATENCIÓN","ATRASADO")))</f>
        <v/>
      </c>
      <c r="S45" s="218" t="n"/>
      <c r="T45" s="218" t="n"/>
      <c r="U45" s="218" t="n"/>
      <c r="V45" s="218" t="n"/>
      <c r="W45" s="4" t="n"/>
      <c r="X45" s="4" t="n"/>
      <c r="Y45" s="4" t="n"/>
      <c r="Z45" s="4" t="n"/>
    </row>
    <row r="46" ht="18.75" customHeight="1" s="371">
      <c r="A46" s="169">
        <f>CRONOGRAMA!A47</f>
        <v/>
      </c>
      <c r="B46" s="63">
        <f>CRONOGRAMA!B47</f>
        <v/>
      </c>
      <c r="C46" s="42">
        <f>CRONOGRAMA!C47</f>
        <v/>
      </c>
      <c r="D46" s="42">
        <f>CRONOGRAMA!D47</f>
        <v/>
      </c>
      <c r="E46" s="44">
        <f>CRONOGRAMA!E47</f>
        <v/>
      </c>
      <c r="F46" s="169">
        <f>CRONOGRAMA!J47</f>
        <v/>
      </c>
      <c r="G46" s="312">
        <f>IFERROR(N(CRONOGRAMA!I47),0)</f>
        <v/>
      </c>
      <c r="H46" s="44">
        <f>IFERROR(N($E46)*N($G46),0)</f>
        <v/>
      </c>
      <c r="I46" s="44">
        <f>$H46</f>
        <v/>
      </c>
      <c r="J46" s="312">
        <f>1-N($G46)</f>
        <v/>
      </c>
      <c r="K46" s="44">
        <f>IFERROR(N($E46)-N($H46),0)</f>
        <v/>
      </c>
      <c r="L46" s="313">
        <f>CRONOGRAMA!F47</f>
        <v/>
      </c>
      <c r="M46" s="313">
        <f>CRONOGRAMA!G47</f>
        <v/>
      </c>
      <c r="N46" s="169">
        <f>CRONOGRAMA!H47</f>
        <v/>
      </c>
      <c r="O46" s="312">
        <f>IF(OR(L46="",M46=""),0,IF($C$5&gt;=M46,1,IF($C$5&lt;=L46,0,($C$5-L46)/(M46-L46))))</f>
        <v/>
      </c>
      <c r="P46" s="312">
        <f>G46-O46</f>
        <v/>
      </c>
      <c r="Q46" s="44">
        <f>IFERROR(N($E46)*N($P46),0)</f>
        <v/>
      </c>
      <c r="R46" s="65">
        <f>IF(N46="","SIN PROGRAMAR",IF(P46&gt;=0,"EN TIEMPO",IF(P46&gt;-0.1,"ATENCIÓN","ATRASADO")))</f>
        <v/>
      </c>
      <c r="S46" s="218" t="n"/>
      <c r="T46" s="218" t="n"/>
      <c r="U46" s="218" t="n"/>
      <c r="V46" s="218" t="n"/>
      <c r="W46" s="4" t="n"/>
      <c r="X46" s="4" t="n"/>
      <c r="Y46" s="4" t="n"/>
      <c r="Z46" s="4" t="n"/>
    </row>
    <row r="47" ht="18.75" customHeight="1" s="371">
      <c r="A47" s="169">
        <f>CRONOGRAMA!A48</f>
        <v/>
      </c>
      <c r="B47" s="63">
        <f>CRONOGRAMA!B48</f>
        <v/>
      </c>
      <c r="C47" s="42">
        <f>CRONOGRAMA!C48</f>
        <v/>
      </c>
      <c r="D47" s="42">
        <f>CRONOGRAMA!D48</f>
        <v/>
      </c>
      <c r="E47" s="44">
        <f>CRONOGRAMA!E48</f>
        <v/>
      </c>
      <c r="F47" s="169">
        <f>CRONOGRAMA!J48</f>
        <v/>
      </c>
      <c r="G47" s="312">
        <f>IFERROR(N(CRONOGRAMA!I48),0)</f>
        <v/>
      </c>
      <c r="H47" s="44">
        <f>IFERROR(N($E47)*N($G47),0)</f>
        <v/>
      </c>
      <c r="I47" s="44">
        <f>$H47</f>
        <v/>
      </c>
      <c r="J47" s="312">
        <f>1-N($G47)</f>
        <v/>
      </c>
      <c r="K47" s="44">
        <f>IFERROR(N($E47)-N($H47),0)</f>
        <v/>
      </c>
      <c r="L47" s="313">
        <f>CRONOGRAMA!F48</f>
        <v/>
      </c>
      <c r="M47" s="313">
        <f>CRONOGRAMA!G48</f>
        <v/>
      </c>
      <c r="N47" s="169">
        <f>CRONOGRAMA!H48</f>
        <v/>
      </c>
      <c r="O47" s="312">
        <f>IF(OR(L47="",M47=""),0,IF($C$5&gt;=M47,1,IF($C$5&lt;=L47,0,($C$5-L47)/(M47-L47))))</f>
        <v/>
      </c>
      <c r="P47" s="312">
        <f>G47-O47</f>
        <v/>
      </c>
      <c r="Q47" s="44">
        <f>IFERROR(N($E47)*N($P47),0)</f>
        <v/>
      </c>
      <c r="R47" s="65">
        <f>IF(N47="","SIN PROGRAMAR",IF(P47&gt;=0,"EN TIEMPO",IF(P47&gt;-0.1,"ATENCIÓN","ATRASADO")))</f>
        <v/>
      </c>
      <c r="S47" s="218" t="n"/>
      <c r="T47" s="218" t="n"/>
      <c r="U47" s="218" t="n"/>
      <c r="V47" s="218" t="n"/>
      <c r="W47" s="4" t="n"/>
      <c r="X47" s="4" t="n"/>
      <c r="Y47" s="4" t="n"/>
      <c r="Z47" s="4" t="n"/>
    </row>
    <row r="48" ht="18.75" customHeight="1" s="371">
      <c r="A48" s="169">
        <f>CRONOGRAMA!A49</f>
        <v/>
      </c>
      <c r="B48" s="63">
        <f>CRONOGRAMA!B49</f>
        <v/>
      </c>
      <c r="C48" s="42">
        <f>CRONOGRAMA!C49</f>
        <v/>
      </c>
      <c r="D48" s="42">
        <f>CRONOGRAMA!D49</f>
        <v/>
      </c>
      <c r="E48" s="44">
        <f>CRONOGRAMA!E49</f>
        <v/>
      </c>
      <c r="F48" s="169">
        <f>CRONOGRAMA!J49</f>
        <v/>
      </c>
      <c r="G48" s="312">
        <f>IFERROR(N(CRONOGRAMA!I49),0)</f>
        <v/>
      </c>
      <c r="H48" s="44">
        <f>IFERROR(N($E48)*N($G48),0)</f>
        <v/>
      </c>
      <c r="I48" s="44">
        <f>$H48</f>
        <v/>
      </c>
      <c r="J48" s="312">
        <f>1-N($G48)</f>
        <v/>
      </c>
      <c r="K48" s="44">
        <f>IFERROR(N($E48)-N($H48),0)</f>
        <v/>
      </c>
      <c r="L48" s="313">
        <f>CRONOGRAMA!F49</f>
        <v/>
      </c>
      <c r="M48" s="313">
        <f>CRONOGRAMA!G49</f>
        <v/>
      </c>
      <c r="N48" s="169">
        <f>CRONOGRAMA!H49</f>
        <v/>
      </c>
      <c r="O48" s="312">
        <f>IF(OR(L48="",M48=""),0,IF($C$5&gt;=M48,1,IF($C$5&lt;=L48,0,($C$5-L48)/(M48-L48))))</f>
        <v/>
      </c>
      <c r="P48" s="312">
        <f>G48-O48</f>
        <v/>
      </c>
      <c r="Q48" s="44">
        <f>IFERROR(N($E48)*N($P48),0)</f>
        <v/>
      </c>
      <c r="R48" s="65">
        <f>IF(N48="","SIN PROGRAMAR",IF(P48&gt;=0,"EN TIEMPO",IF(P48&gt;-0.1,"ATENCIÓN","ATRASADO")))</f>
        <v/>
      </c>
      <c r="S48" s="218" t="n"/>
      <c r="T48" s="218" t="n"/>
      <c r="U48" s="218" t="n"/>
      <c r="V48" s="218" t="n"/>
      <c r="W48" s="4" t="n"/>
      <c r="X48" s="4" t="n"/>
      <c r="Y48" s="4" t="n"/>
      <c r="Z48" s="4" t="n"/>
    </row>
    <row r="49" ht="18.75" customHeight="1" s="371">
      <c r="A49" s="169">
        <f>CRONOGRAMA!A50</f>
        <v/>
      </c>
      <c r="B49" s="63">
        <f>CRONOGRAMA!B50</f>
        <v/>
      </c>
      <c r="C49" s="42">
        <f>CRONOGRAMA!C50</f>
        <v/>
      </c>
      <c r="D49" s="42">
        <f>CRONOGRAMA!D50</f>
        <v/>
      </c>
      <c r="E49" s="44">
        <f>CRONOGRAMA!E50</f>
        <v/>
      </c>
      <c r="F49" s="169">
        <f>CRONOGRAMA!J50</f>
        <v/>
      </c>
      <c r="G49" s="312">
        <f>IFERROR(N(CRONOGRAMA!I50),0)</f>
        <v/>
      </c>
      <c r="H49" s="44">
        <f>IFERROR(N($E49)*N($G49),0)</f>
        <v/>
      </c>
      <c r="I49" s="44">
        <f>$H49</f>
        <v/>
      </c>
      <c r="J49" s="312">
        <f>1-N($G49)</f>
        <v/>
      </c>
      <c r="K49" s="44">
        <f>IFERROR(N($E49)-N($H49),0)</f>
        <v/>
      </c>
      <c r="L49" s="313">
        <f>CRONOGRAMA!F50</f>
        <v/>
      </c>
      <c r="M49" s="313">
        <f>CRONOGRAMA!G50</f>
        <v/>
      </c>
      <c r="N49" s="169">
        <f>CRONOGRAMA!H50</f>
        <v/>
      </c>
      <c r="O49" s="312">
        <f>IF(OR(L49="",M49=""),0,IF($C$5&gt;=M49,1,IF($C$5&lt;=L49,0,($C$5-L49)/(M49-L49))))</f>
        <v/>
      </c>
      <c r="P49" s="312">
        <f>G49-O49</f>
        <v/>
      </c>
      <c r="Q49" s="44">
        <f>IFERROR(N($E49)*N($P49),0)</f>
        <v/>
      </c>
      <c r="R49" s="65">
        <f>IF(N49="","SIN PROGRAMAR",IF(P49&gt;=0,"EN TIEMPO",IF(P49&gt;-0.1,"ATENCIÓN","ATRASADO")))</f>
        <v/>
      </c>
      <c r="S49" s="218" t="n"/>
      <c r="T49" s="218" t="n"/>
      <c r="U49" s="218" t="n"/>
      <c r="V49" s="218" t="n"/>
      <c r="W49" s="4" t="n"/>
      <c r="X49" s="4" t="n"/>
      <c r="Y49" s="4" t="n"/>
      <c r="Z49" s="4" t="n"/>
    </row>
    <row r="50" ht="18.75" customHeight="1" s="371">
      <c r="A50" s="169">
        <f>CRONOGRAMA!A51</f>
        <v/>
      </c>
      <c r="B50" s="63">
        <f>CRONOGRAMA!B51</f>
        <v/>
      </c>
      <c r="C50" s="42">
        <f>CRONOGRAMA!C51</f>
        <v/>
      </c>
      <c r="D50" s="42">
        <f>CRONOGRAMA!D51</f>
        <v/>
      </c>
      <c r="E50" s="44">
        <f>CRONOGRAMA!E51</f>
        <v/>
      </c>
      <c r="F50" s="169">
        <f>CRONOGRAMA!J51</f>
        <v/>
      </c>
      <c r="G50" s="312">
        <f>IFERROR(N(CRONOGRAMA!I51),0)</f>
        <v/>
      </c>
      <c r="H50" s="44">
        <f>IFERROR(N($E50)*N($G50),0)</f>
        <v/>
      </c>
      <c r="I50" s="44">
        <f>$H50</f>
        <v/>
      </c>
      <c r="J50" s="312">
        <f>1-N($G50)</f>
        <v/>
      </c>
      <c r="K50" s="44">
        <f>IFERROR(N($E50)-N($H50),0)</f>
        <v/>
      </c>
      <c r="L50" s="313">
        <f>CRONOGRAMA!F51</f>
        <v/>
      </c>
      <c r="M50" s="313">
        <f>CRONOGRAMA!G51</f>
        <v/>
      </c>
      <c r="N50" s="169">
        <f>CRONOGRAMA!H51</f>
        <v/>
      </c>
      <c r="O50" s="312">
        <f>IF(OR(L50="",M50=""),0,IF($C$5&gt;=M50,1,IF($C$5&lt;=L50,0,($C$5-L50)/(M50-L50))))</f>
        <v/>
      </c>
      <c r="P50" s="312">
        <f>G50-O50</f>
        <v/>
      </c>
      <c r="Q50" s="44">
        <f>IFERROR(N($E50)*N($P50),0)</f>
        <v/>
      </c>
      <c r="R50" s="65">
        <f>IF(N50="","SIN PROGRAMAR",IF(P50&gt;=0,"EN TIEMPO",IF(P50&gt;-0.1,"ATENCIÓN","ATRASADO")))</f>
        <v/>
      </c>
      <c r="S50" s="218" t="n"/>
      <c r="T50" s="218" t="n"/>
      <c r="U50" s="218" t="n"/>
      <c r="V50" s="218" t="n"/>
      <c r="W50" s="4" t="n"/>
      <c r="X50" s="4" t="n"/>
      <c r="Y50" s="4" t="n"/>
      <c r="Z50" s="4" t="n"/>
    </row>
    <row r="51" ht="18.75" customHeight="1" s="371">
      <c r="A51" s="169">
        <f>CRONOGRAMA!A52</f>
        <v/>
      </c>
      <c r="B51" s="63">
        <f>CRONOGRAMA!B52</f>
        <v/>
      </c>
      <c r="C51" s="42">
        <f>CRONOGRAMA!C52</f>
        <v/>
      </c>
      <c r="D51" s="42">
        <f>CRONOGRAMA!D52</f>
        <v/>
      </c>
      <c r="E51" s="44">
        <f>CRONOGRAMA!E52</f>
        <v/>
      </c>
      <c r="F51" s="169">
        <f>CRONOGRAMA!J52</f>
        <v/>
      </c>
      <c r="G51" s="312">
        <f>IFERROR(N(CRONOGRAMA!I52),0)</f>
        <v/>
      </c>
      <c r="H51" s="44">
        <f>IFERROR(N($E51)*N($G51),0)</f>
        <v/>
      </c>
      <c r="I51" s="44">
        <f>$H51</f>
        <v/>
      </c>
      <c r="J51" s="312">
        <f>1-N($G51)</f>
        <v/>
      </c>
      <c r="K51" s="44">
        <f>IFERROR(N($E51)-N($H51),0)</f>
        <v/>
      </c>
      <c r="L51" s="313">
        <f>CRONOGRAMA!F52</f>
        <v/>
      </c>
      <c r="M51" s="313">
        <f>CRONOGRAMA!G52</f>
        <v/>
      </c>
      <c r="N51" s="169">
        <f>CRONOGRAMA!H52</f>
        <v/>
      </c>
      <c r="O51" s="312">
        <f>IF(OR(L51="",M51=""),0,IF($C$5&gt;=M51,1,IF($C$5&lt;=L51,0,($C$5-L51)/(M51-L51))))</f>
        <v/>
      </c>
      <c r="P51" s="312">
        <f>G51-O51</f>
        <v/>
      </c>
      <c r="Q51" s="44">
        <f>IFERROR(N($E51)*N($P51),0)</f>
        <v/>
      </c>
      <c r="R51" s="65">
        <f>IF(N51="","SIN PROGRAMAR",IF(P51&gt;=0,"EN TIEMPO",IF(P51&gt;-0.1,"ATENCIÓN","ATRASADO")))</f>
        <v/>
      </c>
      <c r="S51" s="218" t="n"/>
      <c r="T51" s="218" t="n"/>
      <c r="U51" s="218" t="n"/>
      <c r="V51" s="218" t="n"/>
      <c r="W51" s="4" t="n"/>
      <c r="X51" s="4" t="n"/>
      <c r="Y51" s="4" t="n"/>
      <c r="Z51" s="4" t="n"/>
    </row>
    <row r="52" ht="18.75" customHeight="1" s="371">
      <c r="A52" s="169">
        <f>CRONOGRAMA!A53</f>
        <v/>
      </c>
      <c r="B52" s="63">
        <f>CRONOGRAMA!B53</f>
        <v/>
      </c>
      <c r="C52" s="42">
        <f>CRONOGRAMA!C53</f>
        <v/>
      </c>
      <c r="D52" s="42">
        <f>CRONOGRAMA!D53</f>
        <v/>
      </c>
      <c r="E52" s="44">
        <f>CRONOGRAMA!E53</f>
        <v/>
      </c>
      <c r="F52" s="169">
        <f>CRONOGRAMA!J53</f>
        <v/>
      </c>
      <c r="G52" s="312">
        <f>IFERROR(N(CRONOGRAMA!I53),0)</f>
        <v/>
      </c>
      <c r="H52" s="44">
        <f>IFERROR(N($E52)*N($G52),0)</f>
        <v/>
      </c>
      <c r="I52" s="44">
        <f>$H52</f>
        <v/>
      </c>
      <c r="J52" s="312">
        <f>1-N($G52)</f>
        <v/>
      </c>
      <c r="K52" s="44">
        <f>IFERROR(N($E52)-N($H52),0)</f>
        <v/>
      </c>
      <c r="L52" s="313">
        <f>CRONOGRAMA!F53</f>
        <v/>
      </c>
      <c r="M52" s="313">
        <f>CRONOGRAMA!G53</f>
        <v/>
      </c>
      <c r="N52" s="169">
        <f>CRONOGRAMA!H53</f>
        <v/>
      </c>
      <c r="O52" s="312">
        <f>IF(OR(L52="",M52=""),0,IF($C$5&gt;=M52,1,IF($C$5&lt;=L52,0,($C$5-L52)/(M52-L52))))</f>
        <v/>
      </c>
      <c r="P52" s="312">
        <f>G52-O52</f>
        <v/>
      </c>
      <c r="Q52" s="44">
        <f>IFERROR(N($E52)*N($P52),0)</f>
        <v/>
      </c>
      <c r="R52" s="65">
        <f>IF(N52="","SIN PROGRAMAR",IF(P52&gt;=0,"EN TIEMPO",IF(P52&gt;-0.1,"ATENCIÓN","ATRASADO")))</f>
        <v/>
      </c>
      <c r="S52" s="218" t="n"/>
      <c r="T52" s="218" t="n"/>
      <c r="U52" s="218" t="n"/>
      <c r="V52" s="218" t="n"/>
      <c r="W52" s="4" t="n"/>
      <c r="X52" s="4" t="n"/>
      <c r="Y52" s="4" t="n"/>
      <c r="Z52" s="4" t="n"/>
    </row>
    <row r="53" ht="18.75" customHeight="1" s="371">
      <c r="A53" s="169">
        <f>CRONOGRAMA!A54</f>
        <v/>
      </c>
      <c r="B53" s="63">
        <f>CRONOGRAMA!B54</f>
        <v/>
      </c>
      <c r="C53" s="42">
        <f>CRONOGRAMA!C54</f>
        <v/>
      </c>
      <c r="D53" s="42">
        <f>CRONOGRAMA!D54</f>
        <v/>
      </c>
      <c r="E53" s="44">
        <f>CRONOGRAMA!E54</f>
        <v/>
      </c>
      <c r="F53" s="169">
        <f>CRONOGRAMA!J54</f>
        <v/>
      </c>
      <c r="G53" s="312">
        <f>IFERROR(N(CRONOGRAMA!I54),0)</f>
        <v/>
      </c>
      <c r="H53" s="44">
        <f>IFERROR(N($E53)*N($G53),0)</f>
        <v/>
      </c>
      <c r="I53" s="44">
        <f>$H53</f>
        <v/>
      </c>
      <c r="J53" s="312">
        <f>1-N($G53)</f>
        <v/>
      </c>
      <c r="K53" s="44">
        <f>IFERROR(N($E53)-N($H53),0)</f>
        <v/>
      </c>
      <c r="L53" s="313">
        <f>CRONOGRAMA!F54</f>
        <v/>
      </c>
      <c r="M53" s="313">
        <f>CRONOGRAMA!G54</f>
        <v/>
      </c>
      <c r="N53" s="169">
        <f>CRONOGRAMA!H54</f>
        <v/>
      </c>
      <c r="O53" s="312">
        <f>IF(OR(L53="",M53=""),0,IF($C$5&gt;=M53,1,IF($C$5&lt;=L53,0,($C$5-L53)/(M53-L53))))</f>
        <v/>
      </c>
      <c r="P53" s="312">
        <f>G53-O53</f>
        <v/>
      </c>
      <c r="Q53" s="44">
        <f>IFERROR(N($E53)*N($P53),0)</f>
        <v/>
      </c>
      <c r="R53" s="65">
        <f>IF(N53="","SIN PROGRAMAR",IF(P53&gt;=0,"EN TIEMPO",IF(P53&gt;-0.1,"ATENCIÓN","ATRASADO")))</f>
        <v/>
      </c>
      <c r="S53" s="218" t="n"/>
      <c r="T53" s="218" t="n"/>
      <c r="U53" s="218" t="n"/>
      <c r="V53" s="218" t="n"/>
      <c r="W53" s="4" t="n"/>
      <c r="X53" s="4" t="n"/>
      <c r="Y53" s="4" t="n"/>
      <c r="Z53" s="4" t="n"/>
    </row>
    <row r="54" ht="18.75" customHeight="1" s="371">
      <c r="A54" s="169">
        <f>CRONOGRAMA!A55</f>
        <v/>
      </c>
      <c r="B54" s="63">
        <f>CRONOGRAMA!B55</f>
        <v/>
      </c>
      <c r="C54" s="42">
        <f>CRONOGRAMA!C55</f>
        <v/>
      </c>
      <c r="D54" s="42">
        <f>CRONOGRAMA!D55</f>
        <v/>
      </c>
      <c r="E54" s="44">
        <f>CRONOGRAMA!E55</f>
        <v/>
      </c>
      <c r="F54" s="169">
        <f>CRONOGRAMA!J55</f>
        <v/>
      </c>
      <c r="G54" s="312">
        <f>IFERROR(N(CRONOGRAMA!I55),0)</f>
        <v/>
      </c>
      <c r="H54" s="44">
        <f>IFERROR(N($E54)*N($G54),0)</f>
        <v/>
      </c>
      <c r="I54" s="44">
        <f>$H54</f>
        <v/>
      </c>
      <c r="J54" s="312">
        <f>1-N($G54)</f>
        <v/>
      </c>
      <c r="K54" s="44">
        <f>IFERROR(N($E54)-N($H54),0)</f>
        <v/>
      </c>
      <c r="L54" s="313">
        <f>CRONOGRAMA!F55</f>
        <v/>
      </c>
      <c r="M54" s="313">
        <f>CRONOGRAMA!G55</f>
        <v/>
      </c>
      <c r="N54" s="169">
        <f>CRONOGRAMA!H55</f>
        <v/>
      </c>
      <c r="O54" s="312">
        <f>IF(OR(L54="",M54=""),0,IF($C$5&gt;=M54,1,IF($C$5&lt;=L54,0,($C$5-L54)/(M54-L54))))</f>
        <v/>
      </c>
      <c r="P54" s="312">
        <f>G54-O54</f>
        <v/>
      </c>
      <c r="Q54" s="44">
        <f>IFERROR(N($E54)*N($P54),0)</f>
        <v/>
      </c>
      <c r="R54" s="65">
        <f>IF(N54="","SIN PROGRAMAR",IF(P54&gt;=0,"EN TIEMPO",IF(P54&gt;-0.1,"ATENCIÓN","ATRASADO")))</f>
        <v/>
      </c>
      <c r="S54" s="218" t="n"/>
      <c r="T54" s="218" t="n"/>
      <c r="U54" s="218" t="n"/>
      <c r="V54" s="218" t="n"/>
      <c r="W54" s="4" t="n"/>
      <c r="X54" s="4" t="n"/>
      <c r="Y54" s="4" t="n"/>
      <c r="Z54" s="4" t="n"/>
    </row>
    <row r="55" ht="18.75" customHeight="1" s="371">
      <c r="A55" s="169">
        <f>CRONOGRAMA!A56</f>
        <v/>
      </c>
      <c r="B55" s="63">
        <f>CRONOGRAMA!B56</f>
        <v/>
      </c>
      <c r="C55" s="42">
        <f>CRONOGRAMA!C56</f>
        <v/>
      </c>
      <c r="D55" s="42">
        <f>CRONOGRAMA!D56</f>
        <v/>
      </c>
      <c r="E55" s="44">
        <f>CRONOGRAMA!E56</f>
        <v/>
      </c>
      <c r="F55" s="169">
        <f>CRONOGRAMA!J56</f>
        <v/>
      </c>
      <c r="G55" s="312">
        <f>IFERROR(N(CRONOGRAMA!I56),0)</f>
        <v/>
      </c>
      <c r="H55" s="44">
        <f>IFERROR(N($E55)*N($G55),0)</f>
        <v/>
      </c>
      <c r="I55" s="44">
        <f>$H55</f>
        <v/>
      </c>
      <c r="J55" s="312">
        <f>1-N($G55)</f>
        <v/>
      </c>
      <c r="K55" s="44">
        <f>IFERROR(N($E55)-N($H55),0)</f>
        <v/>
      </c>
      <c r="L55" s="313">
        <f>CRONOGRAMA!F56</f>
        <v/>
      </c>
      <c r="M55" s="313">
        <f>CRONOGRAMA!G56</f>
        <v/>
      </c>
      <c r="N55" s="169">
        <f>CRONOGRAMA!H56</f>
        <v/>
      </c>
      <c r="O55" s="312">
        <f>IF(OR(L55="",M55=""),0,IF($C$5&gt;=M55,1,IF($C$5&lt;=L55,0,($C$5-L55)/(M55-L55))))</f>
        <v/>
      </c>
      <c r="P55" s="312">
        <f>G55-O55</f>
        <v/>
      </c>
      <c r="Q55" s="44">
        <f>IFERROR(N($E55)*N($P55),0)</f>
        <v/>
      </c>
      <c r="R55" s="65">
        <f>IF(N55="","SIN PROGRAMAR",IF(P55&gt;=0,"EN TIEMPO",IF(P55&gt;-0.1,"ATENCIÓN","ATRASADO")))</f>
        <v/>
      </c>
      <c r="S55" s="218" t="n"/>
      <c r="T55" s="218" t="n"/>
      <c r="U55" s="218" t="n"/>
      <c r="V55" s="218" t="n"/>
      <c r="W55" s="4" t="n"/>
      <c r="X55" s="4" t="n"/>
      <c r="Y55" s="4" t="n"/>
      <c r="Z55" s="4" t="n"/>
    </row>
    <row r="56" ht="18.75" customHeight="1" s="371">
      <c r="A56" s="169">
        <f>CRONOGRAMA!A57</f>
        <v/>
      </c>
      <c r="B56" s="63">
        <f>CRONOGRAMA!B57</f>
        <v/>
      </c>
      <c r="C56" s="42">
        <f>CRONOGRAMA!C57</f>
        <v/>
      </c>
      <c r="D56" s="42">
        <f>CRONOGRAMA!D57</f>
        <v/>
      </c>
      <c r="E56" s="44">
        <f>CRONOGRAMA!E57</f>
        <v/>
      </c>
      <c r="F56" s="169">
        <f>CRONOGRAMA!J57</f>
        <v/>
      </c>
      <c r="G56" s="312">
        <f>IFERROR(N(CRONOGRAMA!I57),0)</f>
        <v/>
      </c>
      <c r="H56" s="44">
        <f>IFERROR(N($E56)*N($G56),0)</f>
        <v/>
      </c>
      <c r="I56" s="44">
        <f>$H56</f>
        <v/>
      </c>
      <c r="J56" s="312">
        <f>1-N($G56)</f>
        <v/>
      </c>
      <c r="K56" s="44">
        <f>IFERROR(N($E56)-N($H56),0)</f>
        <v/>
      </c>
      <c r="L56" s="313">
        <f>CRONOGRAMA!F57</f>
        <v/>
      </c>
      <c r="M56" s="313">
        <f>CRONOGRAMA!G57</f>
        <v/>
      </c>
      <c r="N56" s="169">
        <f>CRONOGRAMA!H57</f>
        <v/>
      </c>
      <c r="O56" s="312">
        <f>IF(OR(L56="",M56=""),0,IF($C$5&gt;=M56,1,IF($C$5&lt;=L56,0,($C$5-L56)/(M56-L56))))</f>
        <v/>
      </c>
      <c r="P56" s="312">
        <f>G56-O56</f>
        <v/>
      </c>
      <c r="Q56" s="44">
        <f>IFERROR(N($E56)*N($P56),0)</f>
        <v/>
      </c>
      <c r="R56" s="65">
        <f>IF(N56="","SIN PROGRAMAR",IF(P56&gt;=0,"EN TIEMPO",IF(P56&gt;-0.1,"ATENCIÓN","ATRASADO")))</f>
        <v/>
      </c>
      <c r="S56" s="218" t="n"/>
      <c r="T56" s="218" t="n"/>
      <c r="U56" s="218" t="n"/>
      <c r="V56" s="218" t="n"/>
      <c r="W56" s="4" t="n"/>
      <c r="X56" s="4" t="n"/>
      <c r="Y56" s="4" t="n"/>
      <c r="Z56" s="4" t="n"/>
    </row>
    <row r="57" ht="18.75" customHeight="1" s="371">
      <c r="A57" s="169">
        <f>CRONOGRAMA!A58</f>
        <v/>
      </c>
      <c r="B57" s="63">
        <f>CRONOGRAMA!B58</f>
        <v/>
      </c>
      <c r="C57" s="42">
        <f>CRONOGRAMA!C58</f>
        <v/>
      </c>
      <c r="D57" s="42">
        <f>CRONOGRAMA!D58</f>
        <v/>
      </c>
      <c r="E57" s="44">
        <f>CRONOGRAMA!E58</f>
        <v/>
      </c>
      <c r="F57" s="169">
        <f>CRONOGRAMA!J58</f>
        <v/>
      </c>
      <c r="G57" s="312">
        <f>IFERROR(N(CRONOGRAMA!I58),0)</f>
        <v/>
      </c>
      <c r="H57" s="44">
        <f>IFERROR(N($E57)*N($G57),0)</f>
        <v/>
      </c>
      <c r="I57" s="44">
        <f>$H57</f>
        <v/>
      </c>
      <c r="J57" s="312">
        <f>1-N($G57)</f>
        <v/>
      </c>
      <c r="K57" s="44">
        <f>IFERROR(N($E57)-N($H57),0)</f>
        <v/>
      </c>
      <c r="L57" s="313">
        <f>CRONOGRAMA!F58</f>
        <v/>
      </c>
      <c r="M57" s="313">
        <f>CRONOGRAMA!G58</f>
        <v/>
      </c>
      <c r="N57" s="169">
        <f>CRONOGRAMA!H58</f>
        <v/>
      </c>
      <c r="O57" s="312">
        <f>IF(OR(L57="",M57=""),0,IF($C$5&gt;=M57,1,IF($C$5&lt;=L57,0,($C$5-L57)/(M57-L57))))</f>
        <v/>
      </c>
      <c r="P57" s="312">
        <f>G57-O57</f>
        <v/>
      </c>
      <c r="Q57" s="44">
        <f>IFERROR(N($E57)*N($P57),0)</f>
        <v/>
      </c>
      <c r="R57" s="65">
        <f>IF(N57="","SIN PROGRAMAR",IF(P57&gt;=0,"EN TIEMPO",IF(P57&gt;-0.1,"ATENCIÓN","ATRASADO")))</f>
        <v/>
      </c>
      <c r="S57" s="218" t="n"/>
      <c r="T57" s="218" t="n"/>
      <c r="U57" s="218" t="n"/>
      <c r="V57" s="218" t="n"/>
      <c r="W57" s="4" t="n"/>
      <c r="X57" s="4" t="n"/>
      <c r="Y57" s="4" t="n"/>
      <c r="Z57" s="4" t="n"/>
    </row>
    <row r="58" ht="18.75" customHeight="1" s="371">
      <c r="A58" s="169">
        <f>CRONOGRAMA!A59</f>
        <v/>
      </c>
      <c r="B58" s="63">
        <f>CRONOGRAMA!B59</f>
        <v/>
      </c>
      <c r="C58" s="42">
        <f>CRONOGRAMA!C59</f>
        <v/>
      </c>
      <c r="D58" s="42">
        <f>CRONOGRAMA!D59</f>
        <v/>
      </c>
      <c r="E58" s="44">
        <f>CRONOGRAMA!E59</f>
        <v/>
      </c>
      <c r="F58" s="169">
        <f>CRONOGRAMA!J59</f>
        <v/>
      </c>
      <c r="G58" s="312">
        <f>IFERROR(N(CRONOGRAMA!I59),0)</f>
        <v/>
      </c>
      <c r="H58" s="44">
        <f>IFERROR(N($E58)*N($G58),0)</f>
        <v/>
      </c>
      <c r="I58" s="44">
        <f>$H58</f>
        <v/>
      </c>
      <c r="J58" s="312">
        <f>1-N($G58)</f>
        <v/>
      </c>
      <c r="K58" s="44">
        <f>IFERROR(N($E58)-N($H58),0)</f>
        <v/>
      </c>
      <c r="L58" s="313">
        <f>CRONOGRAMA!F59</f>
        <v/>
      </c>
      <c r="M58" s="313">
        <f>CRONOGRAMA!G59</f>
        <v/>
      </c>
      <c r="N58" s="169">
        <f>CRONOGRAMA!H59</f>
        <v/>
      </c>
      <c r="O58" s="312">
        <f>IF(OR(L58="",M58=""),0,IF($C$5&gt;=M58,1,IF($C$5&lt;=L58,0,($C$5-L58)/(M58-L58))))</f>
        <v/>
      </c>
      <c r="P58" s="312">
        <f>G58-O58</f>
        <v/>
      </c>
      <c r="Q58" s="44">
        <f>IFERROR(N($E58)*N($P58),0)</f>
        <v/>
      </c>
      <c r="R58" s="65">
        <f>IF(N58="","SIN PROGRAMAR",IF(P58&gt;=0,"EN TIEMPO",IF(P58&gt;-0.1,"ATENCIÓN","ATRASADO")))</f>
        <v/>
      </c>
      <c r="S58" s="218" t="n"/>
      <c r="T58" s="218" t="n"/>
      <c r="U58" s="218" t="n"/>
      <c r="V58" s="218" t="n"/>
      <c r="W58" s="4" t="n"/>
      <c r="X58" s="4" t="n"/>
      <c r="Y58" s="4" t="n"/>
      <c r="Z58" s="4" t="n"/>
    </row>
    <row r="59" ht="18.75" customHeight="1" s="371">
      <c r="A59" s="169">
        <f>CRONOGRAMA!A60</f>
        <v/>
      </c>
      <c r="B59" s="63">
        <f>CRONOGRAMA!B60</f>
        <v/>
      </c>
      <c r="C59" s="42">
        <f>CRONOGRAMA!C60</f>
        <v/>
      </c>
      <c r="D59" s="42">
        <f>CRONOGRAMA!D60</f>
        <v/>
      </c>
      <c r="E59" s="44">
        <f>CRONOGRAMA!E60</f>
        <v/>
      </c>
      <c r="F59" s="169">
        <f>CRONOGRAMA!J60</f>
        <v/>
      </c>
      <c r="G59" s="312">
        <f>IFERROR(N(CRONOGRAMA!I60),0)</f>
        <v/>
      </c>
      <c r="H59" s="44">
        <f>IFERROR(N($E59)*N($G59),0)</f>
        <v/>
      </c>
      <c r="I59" s="44">
        <f>$H59</f>
        <v/>
      </c>
      <c r="J59" s="312">
        <f>1-N($G59)</f>
        <v/>
      </c>
      <c r="K59" s="44">
        <f>IFERROR(N($E59)-N($H59),0)</f>
        <v/>
      </c>
      <c r="L59" s="313">
        <f>CRONOGRAMA!F60</f>
        <v/>
      </c>
      <c r="M59" s="313">
        <f>CRONOGRAMA!G60</f>
        <v/>
      </c>
      <c r="N59" s="169">
        <f>CRONOGRAMA!H60</f>
        <v/>
      </c>
      <c r="O59" s="312">
        <f>IF(OR(L59="",M59=""),0,IF($C$5&gt;=M59,1,IF($C$5&lt;=L59,0,($C$5-L59)/(M59-L59))))</f>
        <v/>
      </c>
      <c r="P59" s="312">
        <f>G59-O59</f>
        <v/>
      </c>
      <c r="Q59" s="44">
        <f>IFERROR(N($E59)*N($P59),0)</f>
        <v/>
      </c>
      <c r="R59" s="65">
        <f>IF(N59="","SIN PROGRAMAR",IF(P59&gt;=0,"EN TIEMPO",IF(P59&gt;-0.1,"ATENCIÓN","ATRASADO")))</f>
        <v/>
      </c>
      <c r="S59" s="218" t="n"/>
      <c r="T59" s="218" t="n"/>
      <c r="U59" s="218" t="n"/>
      <c r="V59" s="218" t="n"/>
      <c r="W59" s="4" t="n"/>
      <c r="X59" s="4" t="n"/>
      <c r="Y59" s="4" t="n"/>
      <c r="Z59" s="4" t="n"/>
    </row>
    <row r="60" ht="18.75" customHeight="1" s="371">
      <c r="A60" s="169">
        <f>CRONOGRAMA!A61</f>
        <v/>
      </c>
      <c r="B60" s="63">
        <f>CRONOGRAMA!B61</f>
        <v/>
      </c>
      <c r="C60" s="42">
        <f>CRONOGRAMA!C61</f>
        <v/>
      </c>
      <c r="D60" s="42">
        <f>CRONOGRAMA!D61</f>
        <v/>
      </c>
      <c r="E60" s="44">
        <f>CRONOGRAMA!E61</f>
        <v/>
      </c>
      <c r="F60" s="169">
        <f>CRONOGRAMA!J61</f>
        <v/>
      </c>
      <c r="G60" s="312">
        <f>IFERROR(N(CRONOGRAMA!I61),0)</f>
        <v/>
      </c>
      <c r="H60" s="44">
        <f>IFERROR(N($E60)*N($G60),0)</f>
        <v/>
      </c>
      <c r="I60" s="44">
        <f>$H60</f>
        <v/>
      </c>
      <c r="J60" s="312">
        <f>1-N($G60)</f>
        <v/>
      </c>
      <c r="K60" s="44">
        <f>IFERROR(N($E60)-N($H60),0)</f>
        <v/>
      </c>
      <c r="L60" s="313">
        <f>CRONOGRAMA!F61</f>
        <v/>
      </c>
      <c r="M60" s="313">
        <f>CRONOGRAMA!G61</f>
        <v/>
      </c>
      <c r="N60" s="169">
        <f>CRONOGRAMA!H61</f>
        <v/>
      </c>
      <c r="O60" s="312">
        <f>IF(OR(L60="",M60=""),0,IF($C$5&gt;=M60,1,IF($C$5&lt;=L60,0,($C$5-L60)/(M60-L60))))</f>
        <v/>
      </c>
      <c r="P60" s="312">
        <f>G60-O60</f>
        <v/>
      </c>
      <c r="Q60" s="44">
        <f>IFERROR(N($E60)*N($P60),0)</f>
        <v/>
      </c>
      <c r="R60" s="65">
        <f>IF(N60="","SIN PROGRAMAR",IF(P60&gt;=0,"EN TIEMPO",IF(P60&gt;-0.1,"ATENCIÓN","ATRASADO")))</f>
        <v/>
      </c>
      <c r="S60" s="218" t="n"/>
      <c r="T60" s="218" t="n"/>
      <c r="U60" s="218" t="n"/>
      <c r="V60" s="218" t="n"/>
      <c r="W60" s="4" t="n"/>
      <c r="X60" s="4" t="n"/>
      <c r="Y60" s="4" t="n"/>
      <c r="Z60" s="4" t="n"/>
    </row>
    <row r="61" ht="18.75" customHeight="1" s="371">
      <c r="A61" s="169">
        <f>CRONOGRAMA!A62</f>
        <v/>
      </c>
      <c r="B61" s="63">
        <f>CRONOGRAMA!B62</f>
        <v/>
      </c>
      <c r="C61" s="42">
        <f>CRONOGRAMA!C62</f>
        <v/>
      </c>
      <c r="D61" s="42">
        <f>CRONOGRAMA!D62</f>
        <v/>
      </c>
      <c r="E61" s="44">
        <f>CRONOGRAMA!E62</f>
        <v/>
      </c>
      <c r="F61" s="169">
        <f>CRONOGRAMA!J62</f>
        <v/>
      </c>
      <c r="G61" s="312">
        <f>IFERROR(N(CRONOGRAMA!I62),0)</f>
        <v/>
      </c>
      <c r="H61" s="44">
        <f>IFERROR(N($E61)*N($G61),0)</f>
        <v/>
      </c>
      <c r="I61" s="44">
        <f>$H61</f>
        <v/>
      </c>
      <c r="J61" s="312">
        <f>1-N($G61)</f>
        <v/>
      </c>
      <c r="K61" s="44">
        <f>IFERROR(N($E61)-N($H61),0)</f>
        <v/>
      </c>
      <c r="L61" s="313">
        <f>CRONOGRAMA!F62</f>
        <v/>
      </c>
      <c r="M61" s="313">
        <f>CRONOGRAMA!G62</f>
        <v/>
      </c>
      <c r="N61" s="169">
        <f>CRONOGRAMA!H62</f>
        <v/>
      </c>
      <c r="O61" s="312">
        <f>IF(OR(L61="",M61=""),0,IF($C$5&gt;=M61,1,IF($C$5&lt;=L61,0,($C$5-L61)/(M61-L61))))</f>
        <v/>
      </c>
      <c r="P61" s="312">
        <f>G61-O61</f>
        <v/>
      </c>
      <c r="Q61" s="44">
        <f>IFERROR(N($E61)*N($P61),0)</f>
        <v/>
      </c>
      <c r="R61" s="65">
        <f>IF(N61="","SIN PROGRAMAR",IF(P61&gt;=0,"EN TIEMPO",IF(P61&gt;-0.1,"ATENCIÓN","ATRASADO")))</f>
        <v/>
      </c>
      <c r="S61" s="218" t="n"/>
      <c r="T61" s="218" t="n"/>
      <c r="U61" s="218" t="n"/>
      <c r="V61" s="218" t="n"/>
      <c r="W61" s="4" t="n"/>
      <c r="X61" s="4" t="n"/>
      <c r="Y61" s="4" t="n"/>
      <c r="Z61" s="4" t="n"/>
    </row>
    <row r="62" ht="18.75" customHeight="1" s="371">
      <c r="A62" s="169">
        <f>CRONOGRAMA!A63</f>
        <v/>
      </c>
      <c r="B62" s="63">
        <f>CRONOGRAMA!B63</f>
        <v/>
      </c>
      <c r="C62" s="42">
        <f>CRONOGRAMA!C63</f>
        <v/>
      </c>
      <c r="D62" s="42">
        <f>CRONOGRAMA!D63</f>
        <v/>
      </c>
      <c r="E62" s="44">
        <f>CRONOGRAMA!E63</f>
        <v/>
      </c>
      <c r="F62" s="169">
        <f>CRONOGRAMA!J63</f>
        <v/>
      </c>
      <c r="G62" s="312">
        <f>IFERROR(N(CRONOGRAMA!I63),0)</f>
        <v/>
      </c>
      <c r="H62" s="44">
        <f>IFERROR(N($E62)*N($G62),0)</f>
        <v/>
      </c>
      <c r="I62" s="44">
        <f>$H62</f>
        <v/>
      </c>
      <c r="J62" s="312">
        <f>1-N($G62)</f>
        <v/>
      </c>
      <c r="K62" s="44">
        <f>IFERROR(N($E62)-N($H62),0)</f>
        <v/>
      </c>
      <c r="L62" s="313">
        <f>CRONOGRAMA!F63</f>
        <v/>
      </c>
      <c r="M62" s="313">
        <f>CRONOGRAMA!G63</f>
        <v/>
      </c>
      <c r="N62" s="169">
        <f>CRONOGRAMA!H63</f>
        <v/>
      </c>
      <c r="O62" s="312">
        <f>IF(OR(L62="",M62=""),0,IF($C$5&gt;=M62,1,IF($C$5&lt;=L62,0,($C$5-L62)/(M62-L62))))</f>
        <v/>
      </c>
      <c r="P62" s="312">
        <f>G62-O62</f>
        <v/>
      </c>
      <c r="Q62" s="44">
        <f>IFERROR(N($E62)*N($P62),0)</f>
        <v/>
      </c>
      <c r="R62" s="65">
        <f>IF(N62="","SIN PROGRAMAR",IF(P62&gt;=0,"EN TIEMPO",IF(P62&gt;-0.1,"ATENCIÓN","ATRASADO")))</f>
        <v/>
      </c>
      <c r="S62" s="218" t="n"/>
      <c r="T62" s="218" t="n"/>
      <c r="U62" s="218" t="n"/>
      <c r="V62" s="218" t="n"/>
      <c r="W62" s="4" t="n"/>
      <c r="X62" s="4" t="n"/>
      <c r="Y62" s="4" t="n"/>
      <c r="Z62" s="4" t="n"/>
    </row>
    <row r="63" ht="18.75" customHeight="1" s="371">
      <c r="A63" s="169">
        <f>CRONOGRAMA!A64</f>
        <v/>
      </c>
      <c r="B63" s="63">
        <f>CRONOGRAMA!B64</f>
        <v/>
      </c>
      <c r="C63" s="42">
        <f>CRONOGRAMA!C64</f>
        <v/>
      </c>
      <c r="D63" s="42">
        <f>CRONOGRAMA!D64</f>
        <v/>
      </c>
      <c r="E63" s="44">
        <f>CRONOGRAMA!E64</f>
        <v/>
      </c>
      <c r="F63" s="169">
        <f>CRONOGRAMA!J64</f>
        <v/>
      </c>
      <c r="G63" s="312">
        <f>IFERROR(N(CRONOGRAMA!I64),0)</f>
        <v/>
      </c>
      <c r="H63" s="44">
        <f>IFERROR(N($E63)*N($G63),0)</f>
        <v/>
      </c>
      <c r="I63" s="44">
        <f>$H63</f>
        <v/>
      </c>
      <c r="J63" s="312">
        <f>1-N($G63)</f>
        <v/>
      </c>
      <c r="K63" s="44">
        <f>IFERROR(N($E63)-N($H63),0)</f>
        <v/>
      </c>
      <c r="L63" s="313">
        <f>CRONOGRAMA!F64</f>
        <v/>
      </c>
      <c r="M63" s="313">
        <f>CRONOGRAMA!G64</f>
        <v/>
      </c>
      <c r="N63" s="169">
        <f>CRONOGRAMA!H64</f>
        <v/>
      </c>
      <c r="O63" s="312">
        <f>IF(OR(L63="",M63=""),0,IF($C$5&gt;=M63,1,IF($C$5&lt;=L63,0,($C$5-L63)/(M63-L63))))</f>
        <v/>
      </c>
      <c r="P63" s="312">
        <f>G63-O63</f>
        <v/>
      </c>
      <c r="Q63" s="44">
        <f>IFERROR(N($E63)*N($P63),0)</f>
        <v/>
      </c>
      <c r="R63" s="65">
        <f>IF(N63="","SIN PROGRAMAR",IF(P63&gt;=0,"EN TIEMPO",IF(P63&gt;-0.1,"ATENCIÓN","ATRASADO")))</f>
        <v/>
      </c>
      <c r="S63" s="218" t="n"/>
      <c r="T63" s="218" t="n"/>
      <c r="U63" s="218" t="n"/>
      <c r="V63" s="218" t="n"/>
      <c r="W63" s="4" t="n"/>
      <c r="X63" s="4" t="n"/>
      <c r="Y63" s="4" t="n"/>
      <c r="Z63" s="4" t="n"/>
    </row>
    <row r="64" ht="18.75" customHeight="1" s="371">
      <c r="A64" s="169">
        <f>CRONOGRAMA!A65</f>
        <v/>
      </c>
      <c r="B64" s="63">
        <f>CRONOGRAMA!B65</f>
        <v/>
      </c>
      <c r="C64" s="42">
        <f>CRONOGRAMA!C65</f>
        <v/>
      </c>
      <c r="D64" s="42">
        <f>CRONOGRAMA!D65</f>
        <v/>
      </c>
      <c r="E64" s="44">
        <f>CRONOGRAMA!E65</f>
        <v/>
      </c>
      <c r="F64" s="169">
        <f>CRONOGRAMA!J65</f>
        <v/>
      </c>
      <c r="G64" s="312">
        <f>IFERROR(N(CRONOGRAMA!I65),0)</f>
        <v/>
      </c>
      <c r="H64" s="44">
        <f>IFERROR(N($E64)*N($G64),0)</f>
        <v/>
      </c>
      <c r="I64" s="44">
        <f>$H64</f>
        <v/>
      </c>
      <c r="J64" s="312">
        <f>1-N($G64)</f>
        <v/>
      </c>
      <c r="K64" s="44">
        <f>IFERROR(N($E64)-N($H64),0)</f>
        <v/>
      </c>
      <c r="L64" s="313">
        <f>CRONOGRAMA!F65</f>
        <v/>
      </c>
      <c r="M64" s="313">
        <f>CRONOGRAMA!G65</f>
        <v/>
      </c>
      <c r="N64" s="169">
        <f>CRONOGRAMA!H65</f>
        <v/>
      </c>
      <c r="O64" s="312">
        <f>IF(OR(L64="",M64=""),0,IF($C$5&gt;=M64,1,IF($C$5&lt;=L64,0,($C$5-L64)/(M64-L64))))</f>
        <v/>
      </c>
      <c r="P64" s="312">
        <f>G64-O64</f>
        <v/>
      </c>
      <c r="Q64" s="44">
        <f>IFERROR(N($E64)*N($P64),0)</f>
        <v/>
      </c>
      <c r="R64" s="65">
        <f>IF(N64="","SIN PROGRAMAR",IF(P64&gt;=0,"EN TIEMPO",IF(P64&gt;-0.1,"ATENCIÓN","ATRASADO")))</f>
        <v/>
      </c>
      <c r="S64" s="218" t="n"/>
      <c r="T64" s="218" t="n"/>
      <c r="U64" s="218" t="n"/>
      <c r="V64" s="218" t="n"/>
      <c r="W64" s="4" t="n"/>
      <c r="X64" s="4" t="n"/>
      <c r="Y64" s="4" t="n"/>
      <c r="Z64" s="4" t="n"/>
    </row>
    <row r="65" ht="18.75" customHeight="1" s="371">
      <c r="A65" s="169">
        <f>CRONOGRAMA!A66</f>
        <v/>
      </c>
      <c r="B65" s="63">
        <f>CRONOGRAMA!B66</f>
        <v/>
      </c>
      <c r="C65" s="42">
        <f>CRONOGRAMA!C66</f>
        <v/>
      </c>
      <c r="D65" s="42">
        <f>CRONOGRAMA!D66</f>
        <v/>
      </c>
      <c r="E65" s="44">
        <f>CRONOGRAMA!E66</f>
        <v/>
      </c>
      <c r="F65" s="169">
        <f>CRONOGRAMA!J66</f>
        <v/>
      </c>
      <c r="G65" s="312">
        <f>IFERROR(N(CRONOGRAMA!I66),0)</f>
        <v/>
      </c>
      <c r="H65" s="44">
        <f>IFERROR(N($E65)*N($G65),0)</f>
        <v/>
      </c>
      <c r="I65" s="44">
        <f>$H65</f>
        <v/>
      </c>
      <c r="J65" s="312">
        <f>1-N($G65)</f>
        <v/>
      </c>
      <c r="K65" s="44">
        <f>IFERROR(N($E65)-N($H65),0)</f>
        <v/>
      </c>
      <c r="L65" s="313">
        <f>CRONOGRAMA!F66</f>
        <v/>
      </c>
      <c r="M65" s="313">
        <f>CRONOGRAMA!G66</f>
        <v/>
      </c>
      <c r="N65" s="169">
        <f>CRONOGRAMA!H66</f>
        <v/>
      </c>
      <c r="O65" s="312">
        <f>IF(OR(L65="",M65=""),0,IF($C$5&gt;=M65,1,IF($C$5&lt;=L65,0,($C$5-L65)/(M65-L65))))</f>
        <v/>
      </c>
      <c r="P65" s="312">
        <f>G65-O65</f>
        <v/>
      </c>
      <c r="Q65" s="44">
        <f>IFERROR(N($E65)*N($P65),0)</f>
        <v/>
      </c>
      <c r="R65" s="65">
        <f>IF(N65="","SIN PROGRAMAR",IF(P65&gt;=0,"EN TIEMPO",IF(P65&gt;-0.1,"ATENCIÓN","ATRASADO")))</f>
        <v/>
      </c>
      <c r="S65" s="218" t="n"/>
      <c r="T65" s="218" t="n"/>
      <c r="U65" s="218" t="n"/>
      <c r="V65" s="218" t="n"/>
      <c r="W65" s="4" t="n"/>
      <c r="X65" s="4" t="n"/>
      <c r="Y65" s="4" t="n"/>
      <c r="Z65" s="4" t="n"/>
    </row>
    <row r="66" ht="18.75" customHeight="1" s="371">
      <c r="A66" s="169">
        <f>CRONOGRAMA!A67</f>
        <v/>
      </c>
      <c r="B66" s="63">
        <f>CRONOGRAMA!B67</f>
        <v/>
      </c>
      <c r="C66" s="42">
        <f>CRONOGRAMA!C67</f>
        <v/>
      </c>
      <c r="D66" s="42">
        <f>CRONOGRAMA!D67</f>
        <v/>
      </c>
      <c r="E66" s="44">
        <f>CRONOGRAMA!E67</f>
        <v/>
      </c>
      <c r="F66" s="169">
        <f>CRONOGRAMA!J67</f>
        <v/>
      </c>
      <c r="G66" s="312">
        <f>IFERROR(N(CRONOGRAMA!I67),0)</f>
        <v/>
      </c>
      <c r="H66" s="44">
        <f>IFERROR(N($E66)*N($G66),0)</f>
        <v/>
      </c>
      <c r="I66" s="44">
        <f>$H66</f>
        <v/>
      </c>
      <c r="J66" s="312">
        <f>1-N($G66)</f>
        <v/>
      </c>
      <c r="K66" s="44">
        <f>IFERROR(N($E66)-N($H66),0)</f>
        <v/>
      </c>
      <c r="L66" s="313">
        <f>CRONOGRAMA!F67</f>
        <v/>
      </c>
      <c r="M66" s="313">
        <f>CRONOGRAMA!G67</f>
        <v/>
      </c>
      <c r="N66" s="169">
        <f>CRONOGRAMA!H67</f>
        <v/>
      </c>
      <c r="O66" s="312">
        <f>IF(OR(L66="",M66=""),0,IF($C$5&gt;=M66,1,IF($C$5&lt;=L66,0,($C$5-L66)/(M66-L66))))</f>
        <v/>
      </c>
      <c r="P66" s="312">
        <f>G66-O66</f>
        <v/>
      </c>
      <c r="Q66" s="44">
        <f>IFERROR(N($E66)*N($P66),0)</f>
        <v/>
      </c>
      <c r="R66" s="65">
        <f>IF(N66="","SIN PROGRAMAR",IF(P66&gt;=0,"EN TIEMPO",IF(P66&gt;-0.1,"ATENCIÓN","ATRASADO")))</f>
        <v/>
      </c>
      <c r="S66" s="218" t="n"/>
      <c r="T66" s="218" t="n"/>
      <c r="U66" s="218" t="n"/>
      <c r="V66" s="218" t="n"/>
      <c r="W66" s="4" t="n"/>
      <c r="X66" s="4" t="n"/>
      <c r="Y66" s="4" t="n"/>
      <c r="Z66" s="4" t="n"/>
    </row>
    <row r="67" ht="18.75" customHeight="1" s="371">
      <c r="A67" s="169">
        <f>CRONOGRAMA!A68</f>
        <v/>
      </c>
      <c r="B67" s="63">
        <f>CRONOGRAMA!B68</f>
        <v/>
      </c>
      <c r="C67" s="42">
        <f>CRONOGRAMA!C68</f>
        <v/>
      </c>
      <c r="D67" s="42">
        <f>CRONOGRAMA!D68</f>
        <v/>
      </c>
      <c r="E67" s="44">
        <f>CRONOGRAMA!E68</f>
        <v/>
      </c>
      <c r="F67" s="169">
        <f>CRONOGRAMA!J68</f>
        <v/>
      </c>
      <c r="G67" s="312">
        <f>IFERROR(N(CRONOGRAMA!I68),0)</f>
        <v/>
      </c>
      <c r="H67" s="44">
        <f>IFERROR(N($E67)*N($G67),0)</f>
        <v/>
      </c>
      <c r="I67" s="44">
        <f>$H67</f>
        <v/>
      </c>
      <c r="J67" s="312">
        <f>1-N($G67)</f>
        <v/>
      </c>
      <c r="K67" s="44">
        <f>IFERROR(N($E67)-N($H67),0)</f>
        <v/>
      </c>
      <c r="L67" s="313">
        <f>CRONOGRAMA!F68</f>
        <v/>
      </c>
      <c r="M67" s="313">
        <f>CRONOGRAMA!G68</f>
        <v/>
      </c>
      <c r="N67" s="169">
        <f>CRONOGRAMA!H68</f>
        <v/>
      </c>
      <c r="O67" s="312">
        <f>IF(OR(L67="",M67=""),0,IF($C$5&gt;=M67,1,IF($C$5&lt;=L67,0,($C$5-L67)/(M67-L67))))</f>
        <v/>
      </c>
      <c r="P67" s="312">
        <f>G67-O67</f>
        <v/>
      </c>
      <c r="Q67" s="44">
        <f>IFERROR(N($E67)*N($P67),0)</f>
        <v/>
      </c>
      <c r="R67" s="65">
        <f>IF(N67="","SIN PROGRAMAR",IF(P67&gt;=0,"EN TIEMPO",IF(P67&gt;-0.1,"ATENCIÓN","ATRASADO")))</f>
        <v/>
      </c>
      <c r="S67" s="218" t="n"/>
      <c r="T67" s="218" t="n"/>
      <c r="U67" s="218" t="n"/>
      <c r="V67" s="218" t="n"/>
      <c r="W67" s="4" t="n"/>
      <c r="X67" s="4" t="n"/>
      <c r="Y67" s="4" t="n"/>
      <c r="Z67" s="4" t="n"/>
    </row>
    <row r="68" ht="18.75" customHeight="1" s="371">
      <c r="A68" s="169">
        <f>CRONOGRAMA!A69</f>
        <v/>
      </c>
      <c r="B68" s="63">
        <f>CRONOGRAMA!B69</f>
        <v/>
      </c>
      <c r="C68" s="42">
        <f>CRONOGRAMA!C69</f>
        <v/>
      </c>
      <c r="D68" s="42">
        <f>CRONOGRAMA!D69</f>
        <v/>
      </c>
      <c r="E68" s="44">
        <f>CRONOGRAMA!E69</f>
        <v/>
      </c>
      <c r="F68" s="169">
        <f>CRONOGRAMA!J69</f>
        <v/>
      </c>
      <c r="G68" s="312">
        <f>IFERROR(N(CRONOGRAMA!I69),0)</f>
        <v/>
      </c>
      <c r="H68" s="44">
        <f>IFERROR(N($E68)*N($G68),0)</f>
        <v/>
      </c>
      <c r="I68" s="44">
        <f>$H68</f>
        <v/>
      </c>
      <c r="J68" s="312">
        <f>1-N($G68)</f>
        <v/>
      </c>
      <c r="K68" s="44">
        <f>IFERROR(N($E68)-N($H68),0)</f>
        <v/>
      </c>
      <c r="L68" s="313">
        <f>CRONOGRAMA!F69</f>
        <v/>
      </c>
      <c r="M68" s="313">
        <f>CRONOGRAMA!G69</f>
        <v/>
      </c>
      <c r="N68" s="169">
        <f>CRONOGRAMA!H69</f>
        <v/>
      </c>
      <c r="O68" s="312">
        <f>IF(OR(L68="",M68=""),0,IF($C$5&gt;=M68,1,IF($C$5&lt;=L68,0,($C$5-L68)/(M68-L68))))</f>
        <v/>
      </c>
      <c r="P68" s="312">
        <f>G68-O68</f>
        <v/>
      </c>
      <c r="Q68" s="44">
        <f>IFERROR(N($E68)*N($P68),0)</f>
        <v/>
      </c>
      <c r="R68" s="65">
        <f>IF(N68="","SIN PROGRAMAR",IF(P68&gt;=0,"EN TIEMPO",IF(P68&gt;-0.1,"ATENCIÓN","ATRASADO")))</f>
        <v/>
      </c>
      <c r="S68" s="218" t="n"/>
      <c r="T68" s="218" t="n"/>
      <c r="U68" s="218" t="n"/>
      <c r="V68" s="218" t="n"/>
      <c r="W68" s="4" t="n"/>
      <c r="X68" s="4" t="n"/>
      <c r="Y68" s="4" t="n"/>
      <c r="Z68" s="4" t="n"/>
    </row>
    <row r="69" ht="18.75" customHeight="1" s="371">
      <c r="A69" s="169">
        <f>CRONOGRAMA!A70</f>
        <v/>
      </c>
      <c r="B69" s="63">
        <f>CRONOGRAMA!B70</f>
        <v/>
      </c>
      <c r="C69" s="42">
        <f>CRONOGRAMA!C70</f>
        <v/>
      </c>
      <c r="D69" s="42">
        <f>CRONOGRAMA!D70</f>
        <v/>
      </c>
      <c r="E69" s="44">
        <f>CRONOGRAMA!E70</f>
        <v/>
      </c>
      <c r="F69" s="169">
        <f>CRONOGRAMA!J70</f>
        <v/>
      </c>
      <c r="G69" s="312">
        <f>IFERROR(N(CRONOGRAMA!I70),0)</f>
        <v/>
      </c>
      <c r="H69" s="44">
        <f>IFERROR(N($E69)*N($G69),0)</f>
        <v/>
      </c>
      <c r="I69" s="44">
        <f>$H69</f>
        <v/>
      </c>
      <c r="J69" s="312">
        <f>1-N($G69)</f>
        <v/>
      </c>
      <c r="K69" s="44">
        <f>IFERROR(N($E69)-N($H69),0)</f>
        <v/>
      </c>
      <c r="L69" s="313">
        <f>CRONOGRAMA!F70</f>
        <v/>
      </c>
      <c r="M69" s="313">
        <f>CRONOGRAMA!G70</f>
        <v/>
      </c>
      <c r="N69" s="169">
        <f>CRONOGRAMA!H70</f>
        <v/>
      </c>
      <c r="O69" s="312">
        <f>IF(OR(L69="",M69=""),0,IF($C$5&gt;=M69,1,IF($C$5&lt;=L69,0,($C$5-L69)/(M69-L69))))</f>
        <v/>
      </c>
      <c r="P69" s="312">
        <f>G69-O69</f>
        <v/>
      </c>
      <c r="Q69" s="44">
        <f>IFERROR(N($E69)*N($P69),0)</f>
        <v/>
      </c>
      <c r="R69" s="65">
        <f>IF(N69="","SIN PROGRAMAR",IF(P69&gt;=0,"EN TIEMPO",IF(P69&gt;-0.1,"ATENCIÓN","ATRASADO")))</f>
        <v/>
      </c>
      <c r="S69" s="218" t="n"/>
      <c r="T69" s="218" t="n"/>
      <c r="U69" s="218" t="n"/>
      <c r="V69" s="218" t="n"/>
      <c r="W69" s="4" t="n"/>
      <c r="X69" s="4" t="n"/>
      <c r="Y69" s="4" t="n"/>
      <c r="Z69" s="4" t="n"/>
    </row>
    <row r="70" ht="18.75" customHeight="1" s="371">
      <c r="A70" s="169">
        <f>CRONOGRAMA!A71</f>
        <v/>
      </c>
      <c r="B70" s="63">
        <f>CRONOGRAMA!B71</f>
        <v/>
      </c>
      <c r="C70" s="42">
        <f>CRONOGRAMA!C71</f>
        <v/>
      </c>
      <c r="D70" s="42">
        <f>CRONOGRAMA!D71</f>
        <v/>
      </c>
      <c r="E70" s="44">
        <f>CRONOGRAMA!E71</f>
        <v/>
      </c>
      <c r="F70" s="169">
        <f>CRONOGRAMA!J71</f>
        <v/>
      </c>
      <c r="G70" s="312">
        <f>IFERROR(N(CRONOGRAMA!I71),0)</f>
        <v/>
      </c>
      <c r="H70" s="44">
        <f>IFERROR(N($E70)*N($G70),0)</f>
        <v/>
      </c>
      <c r="I70" s="44">
        <f>$H70</f>
        <v/>
      </c>
      <c r="J70" s="312">
        <f>1-N($G70)</f>
        <v/>
      </c>
      <c r="K70" s="44">
        <f>IFERROR(N($E70)-N($H70),0)</f>
        <v/>
      </c>
      <c r="L70" s="313">
        <f>CRONOGRAMA!F71</f>
        <v/>
      </c>
      <c r="M70" s="313">
        <f>CRONOGRAMA!G71</f>
        <v/>
      </c>
      <c r="N70" s="169">
        <f>CRONOGRAMA!H71</f>
        <v/>
      </c>
      <c r="O70" s="312">
        <f>IF(OR(L70="",M70=""),0,IF($C$5&gt;=M70,1,IF($C$5&lt;=L70,0,($C$5-L70)/(M70-L70))))</f>
        <v/>
      </c>
      <c r="P70" s="312">
        <f>G70-O70</f>
        <v/>
      </c>
      <c r="Q70" s="44">
        <f>IFERROR(N($E70)*N($P70),0)</f>
        <v/>
      </c>
      <c r="R70" s="65">
        <f>IF(N70="","SIN PROGRAMAR",IF(P70&gt;=0,"EN TIEMPO",IF(P70&gt;-0.1,"ATENCIÓN","ATRASADO")))</f>
        <v/>
      </c>
      <c r="S70" s="218" t="n"/>
      <c r="T70" s="218" t="n"/>
      <c r="U70" s="218" t="n"/>
      <c r="V70" s="218" t="n"/>
      <c r="W70" s="4" t="n"/>
      <c r="X70" s="4" t="n"/>
      <c r="Y70" s="4" t="n"/>
      <c r="Z70" s="4" t="n"/>
    </row>
    <row r="71" ht="18.75" customHeight="1" s="371">
      <c r="A71" s="169">
        <f>CRONOGRAMA!A72</f>
        <v/>
      </c>
      <c r="B71" s="63">
        <f>CRONOGRAMA!B72</f>
        <v/>
      </c>
      <c r="C71" s="42">
        <f>CRONOGRAMA!C72</f>
        <v/>
      </c>
      <c r="D71" s="42">
        <f>CRONOGRAMA!D72</f>
        <v/>
      </c>
      <c r="E71" s="44">
        <f>CRONOGRAMA!E72</f>
        <v/>
      </c>
      <c r="F71" s="169">
        <f>CRONOGRAMA!J72</f>
        <v/>
      </c>
      <c r="G71" s="312">
        <f>IFERROR(N(CRONOGRAMA!I72),0)</f>
        <v/>
      </c>
      <c r="H71" s="44">
        <f>IFERROR(N($E71)*N($G71),0)</f>
        <v/>
      </c>
      <c r="I71" s="44">
        <f>$H71</f>
        <v/>
      </c>
      <c r="J71" s="312">
        <f>1-N($G71)</f>
        <v/>
      </c>
      <c r="K71" s="44">
        <f>IFERROR(N($E71)-N($H71),0)</f>
        <v/>
      </c>
      <c r="L71" s="313">
        <f>CRONOGRAMA!F72</f>
        <v/>
      </c>
      <c r="M71" s="313">
        <f>CRONOGRAMA!G72</f>
        <v/>
      </c>
      <c r="N71" s="169">
        <f>CRONOGRAMA!H72</f>
        <v/>
      </c>
      <c r="O71" s="312">
        <f>IF(OR(L71="",M71=""),0,IF($C$5&gt;=M71,1,IF($C$5&lt;=L71,0,($C$5-L71)/(M71-L71))))</f>
        <v/>
      </c>
      <c r="P71" s="312">
        <f>G71-O71</f>
        <v/>
      </c>
      <c r="Q71" s="44">
        <f>IFERROR(N($E71)*N($P71),0)</f>
        <v/>
      </c>
      <c r="R71" s="65">
        <f>IF(N71="","SIN PROGRAMAR",IF(P71&gt;=0,"EN TIEMPO",IF(P71&gt;-0.1,"ATENCIÓN","ATRASADO")))</f>
        <v/>
      </c>
      <c r="S71" s="218" t="n"/>
      <c r="T71" s="218" t="n"/>
      <c r="U71" s="218" t="n"/>
      <c r="V71" s="218" t="n"/>
      <c r="W71" s="4" t="n"/>
      <c r="X71" s="4" t="n"/>
      <c r="Y71" s="4" t="n"/>
      <c r="Z71" s="4" t="n"/>
    </row>
    <row r="72" ht="18.75" customHeight="1" s="371">
      <c r="A72" s="169">
        <f>CRONOGRAMA!A73</f>
        <v/>
      </c>
      <c r="B72" s="63">
        <f>CRONOGRAMA!B73</f>
        <v/>
      </c>
      <c r="C72" s="42">
        <f>CRONOGRAMA!C73</f>
        <v/>
      </c>
      <c r="D72" s="42">
        <f>CRONOGRAMA!D73</f>
        <v/>
      </c>
      <c r="E72" s="44">
        <f>CRONOGRAMA!E73</f>
        <v/>
      </c>
      <c r="F72" s="169">
        <f>CRONOGRAMA!J73</f>
        <v/>
      </c>
      <c r="G72" s="312">
        <f>IFERROR(N(CRONOGRAMA!I73),0)</f>
        <v/>
      </c>
      <c r="H72" s="44">
        <f>IFERROR(N($E72)*N($G72),0)</f>
        <v/>
      </c>
      <c r="I72" s="44">
        <f>$H72</f>
        <v/>
      </c>
      <c r="J72" s="312">
        <f>1-N($G72)</f>
        <v/>
      </c>
      <c r="K72" s="44">
        <f>IFERROR(N($E72)-N($H72),0)</f>
        <v/>
      </c>
      <c r="L72" s="313">
        <f>CRONOGRAMA!F73</f>
        <v/>
      </c>
      <c r="M72" s="313">
        <f>CRONOGRAMA!G73</f>
        <v/>
      </c>
      <c r="N72" s="169">
        <f>CRONOGRAMA!H73</f>
        <v/>
      </c>
      <c r="O72" s="312">
        <f>IF(OR(L72="",M72=""),0,IF($C$5&gt;=M72,1,IF($C$5&lt;=L72,0,($C$5-L72)/(M72-L72))))</f>
        <v/>
      </c>
      <c r="P72" s="312">
        <f>G72-O72</f>
        <v/>
      </c>
      <c r="Q72" s="44">
        <f>IFERROR(N($E72)*N($P72),0)</f>
        <v/>
      </c>
      <c r="R72" s="65">
        <f>IF(N72="","SIN PROGRAMAR",IF(P72&gt;=0,"EN TIEMPO",IF(P72&gt;-0.1,"ATENCIÓN","ATRASADO")))</f>
        <v/>
      </c>
      <c r="S72" s="218" t="n"/>
      <c r="T72" s="218" t="n"/>
      <c r="U72" s="218" t="n"/>
      <c r="V72" s="218" t="n"/>
      <c r="W72" s="4" t="n"/>
      <c r="X72" s="4" t="n"/>
      <c r="Y72" s="4" t="n"/>
      <c r="Z72" s="4" t="n"/>
    </row>
    <row r="73" ht="18.75" customHeight="1" s="371">
      <c r="A73" s="169">
        <f>CRONOGRAMA!A74</f>
        <v/>
      </c>
      <c r="B73" s="63">
        <f>CRONOGRAMA!B74</f>
        <v/>
      </c>
      <c r="C73" s="42">
        <f>CRONOGRAMA!C74</f>
        <v/>
      </c>
      <c r="D73" s="42">
        <f>CRONOGRAMA!D74</f>
        <v/>
      </c>
      <c r="E73" s="44">
        <f>CRONOGRAMA!E74</f>
        <v/>
      </c>
      <c r="F73" s="169">
        <f>CRONOGRAMA!J74</f>
        <v/>
      </c>
      <c r="G73" s="312">
        <f>IFERROR(N(CRONOGRAMA!I74),0)</f>
        <v/>
      </c>
      <c r="H73" s="44">
        <f>IFERROR(N($E73)*N($G73),0)</f>
        <v/>
      </c>
      <c r="I73" s="44">
        <f>$H73</f>
        <v/>
      </c>
      <c r="J73" s="312">
        <f>1-N($G73)</f>
        <v/>
      </c>
      <c r="K73" s="44">
        <f>IFERROR(N($E73)-N($H73),0)</f>
        <v/>
      </c>
      <c r="L73" s="313">
        <f>CRONOGRAMA!F74</f>
        <v/>
      </c>
      <c r="M73" s="313">
        <f>CRONOGRAMA!G74</f>
        <v/>
      </c>
      <c r="N73" s="169">
        <f>CRONOGRAMA!H74</f>
        <v/>
      </c>
      <c r="O73" s="312">
        <f>IF(OR(L73="",M73=""),0,IF($C$5&gt;=M73,1,IF($C$5&lt;=L73,0,($C$5-L73)/(M73-L73))))</f>
        <v/>
      </c>
      <c r="P73" s="312">
        <f>G73-O73</f>
        <v/>
      </c>
      <c r="Q73" s="44">
        <f>IFERROR(N($E73)*N($P73),0)</f>
        <v/>
      </c>
      <c r="R73" s="65">
        <f>IF(N73="","SIN PROGRAMAR",IF(P73&gt;=0,"EN TIEMPO",IF(P73&gt;-0.1,"ATENCIÓN","ATRASADO")))</f>
        <v/>
      </c>
      <c r="S73" s="218" t="n"/>
      <c r="T73" s="218" t="n"/>
      <c r="U73" s="218" t="n"/>
      <c r="V73" s="218" t="n"/>
      <c r="W73" s="4" t="n"/>
      <c r="X73" s="4" t="n"/>
      <c r="Y73" s="4" t="n"/>
      <c r="Z73" s="4" t="n"/>
    </row>
    <row r="74" ht="18.75" customHeight="1" s="371">
      <c r="A74" s="169">
        <f>CRONOGRAMA!A75</f>
        <v/>
      </c>
      <c r="B74" s="63">
        <f>CRONOGRAMA!B75</f>
        <v/>
      </c>
      <c r="C74" s="42">
        <f>CRONOGRAMA!C75</f>
        <v/>
      </c>
      <c r="D74" s="42">
        <f>CRONOGRAMA!D75</f>
        <v/>
      </c>
      <c r="E74" s="44">
        <f>CRONOGRAMA!E75</f>
        <v/>
      </c>
      <c r="F74" s="169">
        <f>CRONOGRAMA!J75</f>
        <v/>
      </c>
      <c r="G74" s="312">
        <f>IFERROR(N(CRONOGRAMA!I75),0)</f>
        <v/>
      </c>
      <c r="H74" s="44">
        <f>IFERROR(N($E74)*N($G74),0)</f>
        <v/>
      </c>
      <c r="I74" s="44">
        <f>$H74</f>
        <v/>
      </c>
      <c r="J74" s="312">
        <f>1-N($G74)</f>
        <v/>
      </c>
      <c r="K74" s="44">
        <f>IFERROR(N($E74)-N($H74),0)</f>
        <v/>
      </c>
      <c r="L74" s="313">
        <f>CRONOGRAMA!F75</f>
        <v/>
      </c>
      <c r="M74" s="313">
        <f>CRONOGRAMA!G75</f>
        <v/>
      </c>
      <c r="N74" s="169">
        <f>CRONOGRAMA!H75</f>
        <v/>
      </c>
      <c r="O74" s="312">
        <f>IF(OR(L74="",M74=""),0,IF($C$5&gt;=M74,1,IF($C$5&lt;=L74,0,($C$5-L74)/(M74-L74))))</f>
        <v/>
      </c>
      <c r="P74" s="312">
        <f>G74-O74</f>
        <v/>
      </c>
      <c r="Q74" s="44">
        <f>IFERROR(N($E74)*N($P74),0)</f>
        <v/>
      </c>
      <c r="R74" s="65">
        <f>IF(N74="","SIN PROGRAMAR",IF(P74&gt;=0,"EN TIEMPO",IF(P74&gt;-0.1,"ATENCIÓN","ATRASADO")))</f>
        <v/>
      </c>
      <c r="S74" s="218" t="n"/>
      <c r="T74" s="218" t="n"/>
      <c r="U74" s="218" t="n"/>
      <c r="V74" s="218" t="n"/>
      <c r="W74" s="4" t="n"/>
      <c r="X74" s="4" t="n"/>
      <c r="Y74" s="4" t="n"/>
      <c r="Z74" s="4" t="n"/>
    </row>
    <row r="75" ht="18.75" customHeight="1" s="371">
      <c r="A75" s="169">
        <f>CRONOGRAMA!A76</f>
        <v/>
      </c>
      <c r="B75" s="63">
        <f>CRONOGRAMA!B76</f>
        <v/>
      </c>
      <c r="C75" s="42">
        <f>CRONOGRAMA!C76</f>
        <v/>
      </c>
      <c r="D75" s="42">
        <f>CRONOGRAMA!D76</f>
        <v/>
      </c>
      <c r="E75" s="44">
        <f>CRONOGRAMA!E76</f>
        <v/>
      </c>
      <c r="F75" s="169">
        <f>CRONOGRAMA!J76</f>
        <v/>
      </c>
      <c r="G75" s="312">
        <f>IFERROR(N(CRONOGRAMA!I76),0)</f>
        <v/>
      </c>
      <c r="H75" s="44">
        <f>IFERROR(N($E75)*N($G75),0)</f>
        <v/>
      </c>
      <c r="I75" s="44">
        <f>$H75</f>
        <v/>
      </c>
      <c r="J75" s="312">
        <f>1-N($G75)</f>
        <v/>
      </c>
      <c r="K75" s="44">
        <f>IFERROR(N($E75)-N($H75),0)</f>
        <v/>
      </c>
      <c r="L75" s="313">
        <f>CRONOGRAMA!F76</f>
        <v/>
      </c>
      <c r="M75" s="313">
        <f>CRONOGRAMA!G76</f>
        <v/>
      </c>
      <c r="N75" s="169">
        <f>CRONOGRAMA!H76</f>
        <v/>
      </c>
      <c r="O75" s="312">
        <f>IF(OR(L75="",M75=""),0,IF($C$5&gt;=M75,1,IF($C$5&lt;=L75,0,($C$5-L75)/(M75-L75))))</f>
        <v/>
      </c>
      <c r="P75" s="312">
        <f>G75-O75</f>
        <v/>
      </c>
      <c r="Q75" s="44">
        <f>IFERROR(N($E75)*N($P75),0)</f>
        <v/>
      </c>
      <c r="R75" s="65">
        <f>IF(N75="","SIN PROGRAMAR",IF(P75&gt;=0,"EN TIEMPO",IF(P75&gt;-0.1,"ATENCIÓN","ATRASADO")))</f>
        <v/>
      </c>
      <c r="S75" s="218" t="n"/>
      <c r="T75" s="218" t="n"/>
      <c r="U75" s="218" t="n"/>
      <c r="V75" s="218" t="n"/>
      <c r="W75" s="4" t="n"/>
      <c r="X75" s="4" t="n"/>
      <c r="Y75" s="4" t="n"/>
      <c r="Z75" s="4" t="n"/>
    </row>
    <row r="76" ht="18.75" customHeight="1" s="371">
      <c r="A76" s="169">
        <f>CRONOGRAMA!A77</f>
        <v/>
      </c>
      <c r="B76" s="63">
        <f>CRONOGRAMA!B77</f>
        <v/>
      </c>
      <c r="C76" s="42">
        <f>CRONOGRAMA!C77</f>
        <v/>
      </c>
      <c r="D76" s="42">
        <f>CRONOGRAMA!D77</f>
        <v/>
      </c>
      <c r="E76" s="44">
        <f>CRONOGRAMA!E77</f>
        <v/>
      </c>
      <c r="F76" s="169">
        <f>CRONOGRAMA!J77</f>
        <v/>
      </c>
      <c r="G76" s="312">
        <f>IFERROR(N(CRONOGRAMA!I77),0)</f>
        <v/>
      </c>
      <c r="H76" s="44">
        <f>IFERROR(N($E76)*N($G76),0)</f>
        <v/>
      </c>
      <c r="I76" s="44">
        <f>$H76</f>
        <v/>
      </c>
      <c r="J76" s="312">
        <f>1-N($G76)</f>
        <v/>
      </c>
      <c r="K76" s="44">
        <f>IFERROR(N($E76)-N($H76),0)</f>
        <v/>
      </c>
      <c r="L76" s="313">
        <f>CRONOGRAMA!F77</f>
        <v/>
      </c>
      <c r="M76" s="313">
        <f>CRONOGRAMA!G77</f>
        <v/>
      </c>
      <c r="N76" s="169">
        <f>CRONOGRAMA!H77</f>
        <v/>
      </c>
      <c r="O76" s="312">
        <f>IF(OR(L76="",M76=""),0,IF($C$5&gt;=M76,1,IF($C$5&lt;=L76,0,($C$5-L76)/(M76-L76))))</f>
        <v/>
      </c>
      <c r="P76" s="312">
        <f>G76-O76</f>
        <v/>
      </c>
      <c r="Q76" s="44">
        <f>IFERROR(N($E76)*N($P76),0)</f>
        <v/>
      </c>
      <c r="R76" s="65">
        <f>IF(N76="","SIN PROGRAMAR",IF(P76&gt;=0,"EN TIEMPO",IF(P76&gt;-0.1,"ATENCIÓN","ATRASADO")))</f>
        <v/>
      </c>
      <c r="S76" s="218" t="n"/>
      <c r="T76" s="218" t="n"/>
      <c r="U76" s="218" t="n"/>
      <c r="V76" s="218" t="n"/>
      <c r="W76" s="4" t="n"/>
      <c r="X76" s="4" t="n"/>
      <c r="Y76" s="4" t="n"/>
      <c r="Z76" s="4" t="n"/>
    </row>
    <row r="77" ht="18.75" customHeight="1" s="371">
      <c r="A77" s="169">
        <f>CRONOGRAMA!A78</f>
        <v/>
      </c>
      <c r="B77" s="63">
        <f>CRONOGRAMA!B78</f>
        <v/>
      </c>
      <c r="C77" s="42">
        <f>CRONOGRAMA!C78</f>
        <v/>
      </c>
      <c r="D77" s="42">
        <f>CRONOGRAMA!D78</f>
        <v/>
      </c>
      <c r="E77" s="44">
        <f>CRONOGRAMA!E78</f>
        <v/>
      </c>
      <c r="F77" s="169">
        <f>CRONOGRAMA!J78</f>
        <v/>
      </c>
      <c r="G77" s="312">
        <f>IFERROR(N(CRONOGRAMA!I78),0)</f>
        <v/>
      </c>
      <c r="H77" s="44">
        <f>IFERROR(N($E77)*N($G77),0)</f>
        <v/>
      </c>
      <c r="I77" s="44">
        <f>$H77</f>
        <v/>
      </c>
      <c r="J77" s="312">
        <f>1-N($G77)</f>
        <v/>
      </c>
      <c r="K77" s="44">
        <f>IFERROR(N($E77)-N($H77),0)</f>
        <v/>
      </c>
      <c r="L77" s="313">
        <f>CRONOGRAMA!F78</f>
        <v/>
      </c>
      <c r="M77" s="313">
        <f>CRONOGRAMA!G78</f>
        <v/>
      </c>
      <c r="N77" s="169">
        <f>CRONOGRAMA!H78</f>
        <v/>
      </c>
      <c r="O77" s="312">
        <f>IF(OR(L77="",M77=""),0,IF($C$5&gt;=M77,1,IF($C$5&lt;=L77,0,($C$5-L77)/(M77-L77))))</f>
        <v/>
      </c>
      <c r="P77" s="312">
        <f>G77-O77</f>
        <v/>
      </c>
      <c r="Q77" s="44">
        <f>IFERROR(N($E77)*N($P77),0)</f>
        <v/>
      </c>
      <c r="R77" s="65">
        <f>IF(N77="","SIN PROGRAMAR",IF(P77&gt;=0,"EN TIEMPO",IF(P77&gt;-0.1,"ATENCIÓN","ATRASADO")))</f>
        <v/>
      </c>
      <c r="S77" s="218" t="n"/>
      <c r="T77" s="218" t="n"/>
      <c r="U77" s="218" t="n"/>
      <c r="V77" s="218" t="n"/>
      <c r="W77" s="4" t="n"/>
      <c r="X77" s="4" t="n"/>
      <c r="Y77" s="4" t="n"/>
      <c r="Z77" s="4" t="n"/>
    </row>
    <row r="78" ht="18.75" customHeight="1" s="371">
      <c r="A78" s="169">
        <f>CRONOGRAMA!A79</f>
        <v/>
      </c>
      <c r="B78" s="63">
        <f>CRONOGRAMA!B79</f>
        <v/>
      </c>
      <c r="C78" s="42">
        <f>CRONOGRAMA!C79</f>
        <v/>
      </c>
      <c r="D78" s="42">
        <f>CRONOGRAMA!D79</f>
        <v/>
      </c>
      <c r="E78" s="44">
        <f>CRONOGRAMA!E79</f>
        <v/>
      </c>
      <c r="F78" s="169">
        <f>CRONOGRAMA!J79</f>
        <v/>
      </c>
      <c r="G78" s="312">
        <f>IFERROR(N(CRONOGRAMA!I79),0)</f>
        <v/>
      </c>
      <c r="H78" s="44">
        <f>IFERROR(N($E78)*N($G78),0)</f>
        <v/>
      </c>
      <c r="I78" s="44">
        <f>$H78</f>
        <v/>
      </c>
      <c r="J78" s="312">
        <f>1-N($G78)</f>
        <v/>
      </c>
      <c r="K78" s="44">
        <f>IFERROR(N($E78)-N($H78),0)</f>
        <v/>
      </c>
      <c r="L78" s="313">
        <f>CRONOGRAMA!F79</f>
        <v/>
      </c>
      <c r="M78" s="313">
        <f>CRONOGRAMA!G79</f>
        <v/>
      </c>
      <c r="N78" s="169">
        <f>CRONOGRAMA!H79</f>
        <v/>
      </c>
      <c r="O78" s="312">
        <f>IF(OR(L78="",M78=""),0,IF($C$5&gt;=M78,1,IF($C$5&lt;=L78,0,($C$5-L78)/(M78-L78))))</f>
        <v/>
      </c>
      <c r="P78" s="312">
        <f>G78-O78</f>
        <v/>
      </c>
      <c r="Q78" s="44">
        <f>IFERROR(N($E78)*N($P78),0)</f>
        <v/>
      </c>
      <c r="R78" s="65">
        <f>IF(N78="","SIN PROGRAMAR",IF(P78&gt;=0,"EN TIEMPO",IF(P78&gt;-0.1,"ATENCIÓN","ATRASADO")))</f>
        <v/>
      </c>
      <c r="S78" s="218" t="n"/>
      <c r="T78" s="218" t="n"/>
      <c r="U78" s="218" t="n"/>
      <c r="V78" s="218" t="n"/>
      <c r="W78" s="4" t="n"/>
      <c r="X78" s="4" t="n"/>
      <c r="Y78" s="4" t="n"/>
      <c r="Z78" s="4" t="n"/>
    </row>
    <row r="79" ht="18.75" customHeight="1" s="371">
      <c r="A79" s="169">
        <f>CRONOGRAMA!A80</f>
        <v/>
      </c>
      <c r="B79" s="63">
        <f>CRONOGRAMA!B80</f>
        <v/>
      </c>
      <c r="C79" s="42">
        <f>CRONOGRAMA!C80</f>
        <v/>
      </c>
      <c r="D79" s="42">
        <f>CRONOGRAMA!D80</f>
        <v/>
      </c>
      <c r="E79" s="44">
        <f>CRONOGRAMA!E80</f>
        <v/>
      </c>
      <c r="F79" s="169">
        <f>CRONOGRAMA!J80</f>
        <v/>
      </c>
      <c r="G79" s="312">
        <f>IFERROR(N(CRONOGRAMA!I80),0)</f>
        <v/>
      </c>
      <c r="H79" s="44">
        <f>IFERROR(N($E79)*N($G79),0)</f>
        <v/>
      </c>
      <c r="I79" s="44">
        <f>$H79</f>
        <v/>
      </c>
      <c r="J79" s="312">
        <f>1-N($G79)</f>
        <v/>
      </c>
      <c r="K79" s="44">
        <f>IFERROR(N($E79)-N($H79),0)</f>
        <v/>
      </c>
      <c r="L79" s="313">
        <f>CRONOGRAMA!F80</f>
        <v/>
      </c>
      <c r="M79" s="313">
        <f>CRONOGRAMA!G80</f>
        <v/>
      </c>
      <c r="N79" s="169">
        <f>CRONOGRAMA!H80</f>
        <v/>
      </c>
      <c r="O79" s="312">
        <f>IF(OR(L79="",M79=""),0,IF($C$5&gt;=M79,1,IF($C$5&lt;=L79,0,($C$5-L79)/(M79-L79))))</f>
        <v/>
      </c>
      <c r="P79" s="312">
        <f>G79-O79</f>
        <v/>
      </c>
      <c r="Q79" s="44">
        <f>IFERROR(N($E79)*N($P79),0)</f>
        <v/>
      </c>
      <c r="R79" s="65">
        <f>IF(N79="","SIN PROGRAMAR",IF(P79&gt;=0,"EN TIEMPO",IF(P79&gt;-0.1,"ATENCIÓN","ATRASADO")))</f>
        <v/>
      </c>
      <c r="S79" s="218" t="n"/>
      <c r="T79" s="218" t="n"/>
      <c r="U79" s="218" t="n"/>
      <c r="V79" s="218" t="n"/>
      <c r="W79" s="4" t="n"/>
      <c r="X79" s="4" t="n"/>
      <c r="Y79" s="4" t="n"/>
      <c r="Z79" s="4" t="n"/>
    </row>
    <row r="80" ht="18.75" customHeight="1" s="371">
      <c r="A80" s="169">
        <f>CRONOGRAMA!A81</f>
        <v/>
      </c>
      <c r="B80" s="63">
        <f>CRONOGRAMA!B81</f>
        <v/>
      </c>
      <c r="C80" s="42">
        <f>CRONOGRAMA!C81</f>
        <v/>
      </c>
      <c r="D80" s="42">
        <f>CRONOGRAMA!D81</f>
        <v/>
      </c>
      <c r="E80" s="44">
        <f>CRONOGRAMA!E81</f>
        <v/>
      </c>
      <c r="F80" s="169">
        <f>CRONOGRAMA!J81</f>
        <v/>
      </c>
      <c r="G80" s="312">
        <f>IFERROR(N(CRONOGRAMA!I81),0)</f>
        <v/>
      </c>
      <c r="H80" s="44">
        <f>IFERROR(N($E80)*N($G80),0)</f>
        <v/>
      </c>
      <c r="I80" s="44">
        <f>$H80</f>
        <v/>
      </c>
      <c r="J80" s="312">
        <f>1-N($G80)</f>
        <v/>
      </c>
      <c r="K80" s="44">
        <f>IFERROR(N($E80)-N($H80),0)</f>
        <v/>
      </c>
      <c r="L80" s="313">
        <f>CRONOGRAMA!F81</f>
        <v/>
      </c>
      <c r="M80" s="313">
        <f>CRONOGRAMA!G81</f>
        <v/>
      </c>
      <c r="N80" s="169">
        <f>CRONOGRAMA!H81</f>
        <v/>
      </c>
      <c r="O80" s="312">
        <f>IF(OR(L80="",M80=""),0,IF($C$5&gt;=M80,1,IF($C$5&lt;=L80,0,($C$5-L80)/(M80-L80))))</f>
        <v/>
      </c>
      <c r="P80" s="312">
        <f>G80-O80</f>
        <v/>
      </c>
      <c r="Q80" s="44">
        <f>IFERROR(N($E80)*N($P80),0)</f>
        <v/>
      </c>
      <c r="R80" s="65">
        <f>IF(N80="","SIN PROGRAMAR",IF(P80&gt;=0,"EN TIEMPO",IF(P80&gt;-0.1,"ATENCIÓN","ATRASADO")))</f>
        <v/>
      </c>
      <c r="S80" s="218" t="n"/>
      <c r="T80" s="218" t="n"/>
      <c r="U80" s="218" t="n"/>
      <c r="V80" s="218" t="n"/>
      <c r="W80" s="4" t="n"/>
      <c r="X80" s="4" t="n"/>
      <c r="Y80" s="4" t="n"/>
      <c r="Z80" s="4" t="n"/>
    </row>
    <row r="81" ht="18.75" customHeight="1" s="371">
      <c r="A81" s="169">
        <f>CRONOGRAMA!A82</f>
        <v/>
      </c>
      <c r="B81" s="63">
        <f>CRONOGRAMA!B82</f>
        <v/>
      </c>
      <c r="C81" s="42">
        <f>CRONOGRAMA!C82</f>
        <v/>
      </c>
      <c r="D81" s="42">
        <f>CRONOGRAMA!D82</f>
        <v/>
      </c>
      <c r="E81" s="44">
        <f>CRONOGRAMA!E82</f>
        <v/>
      </c>
      <c r="F81" s="169">
        <f>CRONOGRAMA!J82</f>
        <v/>
      </c>
      <c r="G81" s="312">
        <f>IFERROR(N(CRONOGRAMA!I82),0)</f>
        <v/>
      </c>
      <c r="H81" s="44">
        <f>IFERROR(N($E81)*N($G81),0)</f>
        <v/>
      </c>
      <c r="I81" s="44">
        <f>$H81</f>
        <v/>
      </c>
      <c r="J81" s="312">
        <f>1-N($G81)</f>
        <v/>
      </c>
      <c r="K81" s="44">
        <f>IFERROR(N($E81)-N($H81),0)</f>
        <v/>
      </c>
      <c r="L81" s="313">
        <f>CRONOGRAMA!F82</f>
        <v/>
      </c>
      <c r="M81" s="313">
        <f>CRONOGRAMA!G82</f>
        <v/>
      </c>
      <c r="N81" s="169">
        <f>CRONOGRAMA!H82</f>
        <v/>
      </c>
      <c r="O81" s="312">
        <f>IF(OR(L81="",M81=""),0,IF($C$5&gt;=M81,1,IF($C$5&lt;=L81,0,($C$5-L81)/(M81-L81))))</f>
        <v/>
      </c>
      <c r="P81" s="312">
        <f>G81-O81</f>
        <v/>
      </c>
      <c r="Q81" s="44">
        <f>IFERROR(N($E81)*N($P81),0)</f>
        <v/>
      </c>
      <c r="R81" s="65">
        <f>IF(N81="","SIN PROGRAMAR",IF(P81&gt;=0,"EN TIEMPO",IF(P81&gt;-0.1,"ATENCIÓN","ATRASADO")))</f>
        <v/>
      </c>
      <c r="S81" s="218" t="n"/>
      <c r="T81" s="218" t="n"/>
      <c r="U81" s="218" t="n"/>
      <c r="V81" s="218" t="n"/>
      <c r="W81" s="4" t="n"/>
      <c r="X81" s="4" t="n"/>
      <c r="Y81" s="4" t="n"/>
      <c r="Z81" s="4" t="n"/>
    </row>
    <row r="82" ht="18.75" customHeight="1" s="371">
      <c r="A82" s="169">
        <f>CRONOGRAMA!A83</f>
        <v/>
      </c>
      <c r="B82" s="63">
        <f>CRONOGRAMA!B83</f>
        <v/>
      </c>
      <c r="C82" s="42">
        <f>CRONOGRAMA!C83</f>
        <v/>
      </c>
      <c r="D82" s="42">
        <f>CRONOGRAMA!D83</f>
        <v/>
      </c>
      <c r="E82" s="44">
        <f>CRONOGRAMA!E83</f>
        <v/>
      </c>
      <c r="F82" s="169">
        <f>CRONOGRAMA!J83</f>
        <v/>
      </c>
      <c r="G82" s="312">
        <f>IFERROR(N(CRONOGRAMA!I83),0)</f>
        <v/>
      </c>
      <c r="H82" s="44">
        <f>IFERROR(N($E82)*N($G82),0)</f>
        <v/>
      </c>
      <c r="I82" s="44">
        <f>$H82</f>
        <v/>
      </c>
      <c r="J82" s="312">
        <f>1-N($G82)</f>
        <v/>
      </c>
      <c r="K82" s="44">
        <f>IFERROR(N($E82)-N($H82),0)</f>
        <v/>
      </c>
      <c r="L82" s="313">
        <f>CRONOGRAMA!F83</f>
        <v/>
      </c>
      <c r="M82" s="313">
        <f>CRONOGRAMA!G83</f>
        <v/>
      </c>
      <c r="N82" s="169">
        <f>CRONOGRAMA!H83</f>
        <v/>
      </c>
      <c r="O82" s="312">
        <f>IF(OR(L82="",M82=""),0,IF($C$5&gt;=M82,1,IF($C$5&lt;=L82,0,($C$5-L82)/(M82-L82))))</f>
        <v/>
      </c>
      <c r="P82" s="312">
        <f>G82-O82</f>
        <v/>
      </c>
      <c r="Q82" s="44">
        <f>IFERROR(N($E82)*N($P82),0)</f>
        <v/>
      </c>
      <c r="R82" s="65">
        <f>IF(N82="","SIN PROGRAMAR",IF(P82&gt;=0,"EN TIEMPO",IF(P82&gt;-0.1,"ATENCIÓN","ATRASADO")))</f>
        <v/>
      </c>
      <c r="S82" s="218" t="n"/>
      <c r="T82" s="218" t="n"/>
      <c r="U82" s="218" t="n"/>
      <c r="V82" s="218" t="n"/>
      <c r="W82" s="4" t="n"/>
      <c r="X82" s="4" t="n"/>
      <c r="Y82" s="4" t="n"/>
      <c r="Z82" s="4" t="n"/>
    </row>
    <row r="83" ht="18.75" customHeight="1" s="371">
      <c r="A83" s="169">
        <f>CRONOGRAMA!A84</f>
        <v/>
      </c>
      <c r="B83" s="63">
        <f>CRONOGRAMA!B84</f>
        <v/>
      </c>
      <c r="C83" s="42">
        <f>CRONOGRAMA!C84</f>
        <v/>
      </c>
      <c r="D83" s="42">
        <f>CRONOGRAMA!D84</f>
        <v/>
      </c>
      <c r="E83" s="44">
        <f>CRONOGRAMA!E84</f>
        <v/>
      </c>
      <c r="F83" s="169">
        <f>CRONOGRAMA!J84</f>
        <v/>
      </c>
      <c r="G83" s="312">
        <f>IFERROR(N(CRONOGRAMA!I84),0)</f>
        <v/>
      </c>
      <c r="H83" s="44">
        <f>IFERROR(N($E83)*N($G83),0)</f>
        <v/>
      </c>
      <c r="I83" s="44">
        <f>$H83</f>
        <v/>
      </c>
      <c r="J83" s="312">
        <f>1-N($G83)</f>
        <v/>
      </c>
      <c r="K83" s="44">
        <f>IFERROR(N($E83)-N($H83),0)</f>
        <v/>
      </c>
      <c r="L83" s="313">
        <f>CRONOGRAMA!F84</f>
        <v/>
      </c>
      <c r="M83" s="313">
        <f>CRONOGRAMA!G84</f>
        <v/>
      </c>
      <c r="N83" s="169">
        <f>CRONOGRAMA!H84</f>
        <v/>
      </c>
      <c r="O83" s="312">
        <f>IF(OR(L83="",M83=""),0,IF($C$5&gt;=M83,1,IF($C$5&lt;=L83,0,($C$5-L83)/(M83-L83))))</f>
        <v/>
      </c>
      <c r="P83" s="312">
        <f>G83-O83</f>
        <v/>
      </c>
      <c r="Q83" s="44">
        <f>IFERROR(N($E83)*N($P83),0)</f>
        <v/>
      </c>
      <c r="R83" s="65">
        <f>IF(N83="","SIN PROGRAMAR",IF(P83&gt;=0,"EN TIEMPO",IF(P83&gt;-0.1,"ATENCIÓN","ATRASADO")))</f>
        <v/>
      </c>
      <c r="S83" s="218" t="n"/>
      <c r="T83" s="218" t="n"/>
      <c r="U83" s="218" t="n"/>
      <c r="V83" s="218" t="n"/>
      <c r="W83" s="4" t="n"/>
      <c r="X83" s="4" t="n"/>
      <c r="Y83" s="4" t="n"/>
      <c r="Z83" s="4" t="n"/>
    </row>
    <row r="84" ht="18.75" customHeight="1" s="371">
      <c r="A84" s="169">
        <f>CRONOGRAMA!A85</f>
        <v/>
      </c>
      <c r="B84" s="63">
        <f>CRONOGRAMA!B85</f>
        <v/>
      </c>
      <c r="C84" s="42">
        <f>CRONOGRAMA!C85</f>
        <v/>
      </c>
      <c r="D84" s="42">
        <f>CRONOGRAMA!D85</f>
        <v/>
      </c>
      <c r="E84" s="44">
        <f>CRONOGRAMA!E85</f>
        <v/>
      </c>
      <c r="F84" s="169">
        <f>CRONOGRAMA!J85</f>
        <v/>
      </c>
      <c r="G84" s="312">
        <f>IFERROR(N(CRONOGRAMA!I85),0)</f>
        <v/>
      </c>
      <c r="H84" s="44">
        <f>IFERROR(N($E84)*N($G84),0)</f>
        <v/>
      </c>
      <c r="I84" s="44">
        <f>$H84</f>
        <v/>
      </c>
      <c r="J84" s="312">
        <f>1-N($G84)</f>
        <v/>
      </c>
      <c r="K84" s="44">
        <f>IFERROR(N($E84)-N($H84),0)</f>
        <v/>
      </c>
      <c r="L84" s="313">
        <f>CRONOGRAMA!F85</f>
        <v/>
      </c>
      <c r="M84" s="313">
        <f>CRONOGRAMA!G85</f>
        <v/>
      </c>
      <c r="N84" s="169">
        <f>CRONOGRAMA!H85</f>
        <v/>
      </c>
      <c r="O84" s="312">
        <f>IF(OR(L84="",M84=""),0,IF($C$5&gt;=M84,1,IF($C$5&lt;=L84,0,($C$5-L84)/(M84-L84))))</f>
        <v/>
      </c>
      <c r="P84" s="312">
        <f>G84-O84</f>
        <v/>
      </c>
      <c r="Q84" s="44">
        <f>IFERROR(N($E84)*N($P84),0)</f>
        <v/>
      </c>
      <c r="R84" s="65">
        <f>IF(N84="","SIN PROGRAMAR",IF(P84&gt;=0,"EN TIEMPO",IF(P84&gt;-0.1,"ATENCIÓN","ATRASADO")))</f>
        <v/>
      </c>
      <c r="S84" s="218" t="n"/>
      <c r="T84" s="218" t="n"/>
      <c r="U84" s="218" t="n"/>
      <c r="V84" s="218" t="n"/>
      <c r="W84" s="4" t="n"/>
      <c r="X84" s="4" t="n"/>
      <c r="Y84" s="4" t="n"/>
      <c r="Z84" s="4" t="n"/>
    </row>
    <row r="85" ht="18.75" customHeight="1" s="371">
      <c r="A85" s="169">
        <f>CRONOGRAMA!A86</f>
        <v/>
      </c>
      <c r="B85" s="63">
        <f>CRONOGRAMA!B86</f>
        <v/>
      </c>
      <c r="C85" s="42">
        <f>CRONOGRAMA!C86</f>
        <v/>
      </c>
      <c r="D85" s="42">
        <f>CRONOGRAMA!D86</f>
        <v/>
      </c>
      <c r="E85" s="44">
        <f>CRONOGRAMA!E86</f>
        <v/>
      </c>
      <c r="F85" s="169">
        <f>CRONOGRAMA!J86</f>
        <v/>
      </c>
      <c r="G85" s="312">
        <f>IFERROR(N(CRONOGRAMA!I86),0)</f>
        <v/>
      </c>
      <c r="H85" s="44">
        <f>IFERROR(N($E85)*N($G85),0)</f>
        <v/>
      </c>
      <c r="I85" s="44">
        <f>$H85</f>
        <v/>
      </c>
      <c r="J85" s="312">
        <f>1-N($G85)</f>
        <v/>
      </c>
      <c r="K85" s="44">
        <f>IFERROR(N($E85)-N($H85),0)</f>
        <v/>
      </c>
      <c r="L85" s="313">
        <f>CRONOGRAMA!F86</f>
        <v/>
      </c>
      <c r="M85" s="313">
        <f>CRONOGRAMA!G86</f>
        <v/>
      </c>
      <c r="N85" s="169">
        <f>CRONOGRAMA!H86</f>
        <v/>
      </c>
      <c r="O85" s="312">
        <f>IF(OR(L85="",M85=""),0,IF($C$5&gt;=M85,1,IF($C$5&lt;=L85,0,($C$5-L85)/(M85-L85))))</f>
        <v/>
      </c>
      <c r="P85" s="312">
        <f>G85-O85</f>
        <v/>
      </c>
      <c r="Q85" s="44">
        <f>IFERROR(N($E85)*N($P85),0)</f>
        <v/>
      </c>
      <c r="R85" s="65">
        <f>IF(N85="","SIN PROGRAMAR",IF(P85&gt;=0,"EN TIEMPO",IF(P85&gt;-0.1,"ATENCIÓN","ATRASADO")))</f>
        <v/>
      </c>
      <c r="S85" s="218" t="n"/>
      <c r="T85" s="218" t="n"/>
      <c r="U85" s="218" t="n"/>
      <c r="V85" s="218" t="n"/>
      <c r="W85" s="4" t="n"/>
      <c r="X85" s="4" t="n"/>
      <c r="Y85" s="4" t="n"/>
      <c r="Z85" s="4" t="n"/>
    </row>
    <row r="86" ht="18.75" customHeight="1" s="371">
      <c r="A86" s="169">
        <f>CRONOGRAMA!A87</f>
        <v/>
      </c>
      <c r="B86" s="63">
        <f>CRONOGRAMA!B87</f>
        <v/>
      </c>
      <c r="C86" s="42">
        <f>CRONOGRAMA!C87</f>
        <v/>
      </c>
      <c r="D86" s="42">
        <f>CRONOGRAMA!D87</f>
        <v/>
      </c>
      <c r="E86" s="44">
        <f>CRONOGRAMA!E87</f>
        <v/>
      </c>
      <c r="F86" s="169">
        <f>CRONOGRAMA!J87</f>
        <v/>
      </c>
      <c r="G86" s="312">
        <f>IFERROR(N(CRONOGRAMA!I87),0)</f>
        <v/>
      </c>
      <c r="H86" s="44">
        <f>IFERROR(N($E86)*N($G86),0)</f>
        <v/>
      </c>
      <c r="I86" s="44">
        <f>$H86</f>
        <v/>
      </c>
      <c r="J86" s="312">
        <f>1-N($G86)</f>
        <v/>
      </c>
      <c r="K86" s="44">
        <f>IFERROR(N($E86)-N($H86),0)</f>
        <v/>
      </c>
      <c r="L86" s="313">
        <f>CRONOGRAMA!F87</f>
        <v/>
      </c>
      <c r="M86" s="313">
        <f>CRONOGRAMA!G87</f>
        <v/>
      </c>
      <c r="N86" s="169">
        <f>CRONOGRAMA!H87</f>
        <v/>
      </c>
      <c r="O86" s="312">
        <f>IF(OR(L86="",M86=""),0,IF($C$5&gt;=M86,1,IF($C$5&lt;=L86,0,($C$5-L86)/(M86-L86))))</f>
        <v/>
      </c>
      <c r="P86" s="312">
        <f>G86-O86</f>
        <v/>
      </c>
      <c r="Q86" s="44">
        <f>IFERROR(N($E86)*N($P86),0)</f>
        <v/>
      </c>
      <c r="R86" s="65">
        <f>IF(N86="","SIN PROGRAMAR",IF(P86&gt;=0,"EN TIEMPO",IF(P86&gt;-0.1,"ATENCIÓN","ATRASADO")))</f>
        <v/>
      </c>
      <c r="S86" s="218" t="n"/>
      <c r="T86" s="218" t="n"/>
      <c r="U86" s="218" t="n"/>
      <c r="V86" s="218" t="n"/>
      <c r="W86" s="4" t="n"/>
      <c r="X86" s="4" t="n"/>
      <c r="Y86" s="4" t="n"/>
      <c r="Z86" s="4" t="n"/>
    </row>
    <row r="87" ht="15" customHeight="1" s="371">
      <c r="A87" s="169">
        <f>CRONOGRAMA!A88</f>
        <v/>
      </c>
      <c r="B87" s="63">
        <f>CRONOGRAMA!B88</f>
        <v/>
      </c>
      <c r="C87" s="42">
        <f>CRONOGRAMA!C88</f>
        <v/>
      </c>
      <c r="D87" s="42">
        <f>CRONOGRAMA!D88</f>
        <v/>
      </c>
      <c r="E87" s="44">
        <f>CRONOGRAMA!E88</f>
        <v/>
      </c>
      <c r="F87" s="169">
        <f>CRONOGRAMA!J88</f>
        <v/>
      </c>
      <c r="G87" s="312">
        <f>IFERROR(N(CRONOGRAMA!I88),0)</f>
        <v/>
      </c>
      <c r="H87" s="44">
        <f>IFERROR(N($E87)*N($G87),0)</f>
        <v/>
      </c>
      <c r="I87" s="44">
        <f>$H87</f>
        <v/>
      </c>
      <c r="J87" s="312">
        <f>1-N($G87)</f>
        <v/>
      </c>
      <c r="K87" s="44">
        <f>IFERROR(N($E87)-N($H87),0)</f>
        <v/>
      </c>
      <c r="L87" s="313">
        <f>CRONOGRAMA!F88</f>
        <v/>
      </c>
      <c r="M87" s="313">
        <f>CRONOGRAMA!G88</f>
        <v/>
      </c>
      <c r="N87" s="169">
        <f>CRONOGRAMA!H88</f>
        <v/>
      </c>
      <c r="O87" s="312">
        <f>IF(OR(L87="",M87=""),0,IF($C$5&gt;=M87,1,IF($C$5&lt;=L87,0,($C$5-L87)/(M87-L87))))</f>
        <v/>
      </c>
      <c r="P87" s="312">
        <f>G87-O87</f>
        <v/>
      </c>
      <c r="Q87" s="44">
        <f>IFERROR(N($E87)*N($P87),0)</f>
        <v/>
      </c>
      <c r="R87" s="65">
        <f>IF(N87="","SIN PROGRAMAR",IF(P87&gt;=0,"EN TIEMPO",IF(P87&gt;-0.1,"ATENCIÓN","ATRASADO")))</f>
        <v/>
      </c>
      <c r="S87" s="218" t="n"/>
      <c r="T87" s="218" t="n"/>
      <c r="U87" s="218" t="n"/>
      <c r="V87" s="218" t="n"/>
      <c r="W87" s="4" t="n"/>
      <c r="X87" s="4" t="n"/>
      <c r="Y87" s="4" t="n"/>
      <c r="Z87" s="4" t="n"/>
    </row>
    <row r="88" ht="15" customHeight="1" s="371">
      <c r="A88" s="169">
        <f>CRONOGRAMA!A89</f>
        <v/>
      </c>
      <c r="B88" s="63">
        <f>CRONOGRAMA!B89</f>
        <v/>
      </c>
      <c r="C88" s="42">
        <f>CRONOGRAMA!C89</f>
        <v/>
      </c>
      <c r="D88" s="42">
        <f>CRONOGRAMA!D89</f>
        <v/>
      </c>
      <c r="E88" s="44">
        <f>CRONOGRAMA!E89</f>
        <v/>
      </c>
      <c r="F88" s="169">
        <f>CRONOGRAMA!J89</f>
        <v/>
      </c>
      <c r="G88" s="312">
        <f>IFERROR(N(CRONOGRAMA!I89),0)</f>
        <v/>
      </c>
      <c r="H88" s="44">
        <f>IFERROR(N($E88)*N($G88),0)</f>
        <v/>
      </c>
      <c r="I88" s="44">
        <f>$H88</f>
        <v/>
      </c>
      <c r="J88" s="312">
        <f>1-N($G88)</f>
        <v/>
      </c>
      <c r="K88" s="44">
        <f>IFERROR(N($E88)-N($H88),0)</f>
        <v/>
      </c>
      <c r="L88" s="313">
        <f>CRONOGRAMA!F89</f>
        <v/>
      </c>
      <c r="M88" s="313">
        <f>CRONOGRAMA!G89</f>
        <v/>
      </c>
      <c r="N88" s="169">
        <f>CRONOGRAMA!H89</f>
        <v/>
      </c>
      <c r="O88" s="312">
        <f>IF(OR(L88="",M88=""),0,IF($C$5&gt;=M88,1,IF($C$5&lt;=L88,0,($C$5-L88)/(M88-L88))))</f>
        <v/>
      </c>
      <c r="P88" s="312">
        <f>G88-O88</f>
        <v/>
      </c>
      <c r="Q88" s="44">
        <f>IFERROR(N($E88)*N($P88),0)</f>
        <v/>
      </c>
      <c r="R88" s="65">
        <f>IF(N88="","SIN PROGRAMAR",IF(P88&gt;=0,"EN TIEMPO",IF(P88&gt;-0.1,"ATENCIÓN","ATRASADO")))</f>
        <v/>
      </c>
      <c r="S88" s="218" t="n"/>
      <c r="T88" s="218" t="n"/>
      <c r="U88" s="218" t="n"/>
      <c r="V88" s="218" t="n"/>
      <c r="W88" s="4" t="n"/>
      <c r="X88" s="4" t="n"/>
      <c r="Y88" s="4" t="n"/>
      <c r="Z88" s="4" t="n"/>
    </row>
    <row r="89" ht="15" customHeight="1" s="371">
      <c r="A89" s="169">
        <f>CRONOGRAMA!A90</f>
        <v/>
      </c>
      <c r="B89" s="63">
        <f>CRONOGRAMA!B90</f>
        <v/>
      </c>
      <c r="C89" s="42">
        <f>CRONOGRAMA!C90</f>
        <v/>
      </c>
      <c r="D89" s="42">
        <f>CRONOGRAMA!D90</f>
        <v/>
      </c>
      <c r="E89" s="44">
        <f>CRONOGRAMA!E90</f>
        <v/>
      </c>
      <c r="F89" s="169">
        <f>CRONOGRAMA!J90</f>
        <v/>
      </c>
      <c r="G89" s="312">
        <f>IFERROR(N(CRONOGRAMA!I90),0)</f>
        <v/>
      </c>
      <c r="H89" s="44">
        <f>IFERROR(N($E89)*N($G89),0)</f>
        <v/>
      </c>
      <c r="I89" s="44">
        <f>$H89</f>
        <v/>
      </c>
      <c r="J89" s="312">
        <f>1-N($G89)</f>
        <v/>
      </c>
      <c r="K89" s="44">
        <f>IFERROR(N($E89)-N($H89),0)</f>
        <v/>
      </c>
      <c r="L89" s="313">
        <f>CRONOGRAMA!F90</f>
        <v/>
      </c>
      <c r="M89" s="313">
        <f>CRONOGRAMA!G90</f>
        <v/>
      </c>
      <c r="N89" s="169">
        <f>CRONOGRAMA!H90</f>
        <v/>
      </c>
      <c r="O89" s="312">
        <f>IF(OR(L89="",M89=""),0,IF($C$5&gt;=M89,1,IF($C$5&lt;=L89,0,($C$5-L89)/(M89-L89))))</f>
        <v/>
      </c>
      <c r="P89" s="312">
        <f>G89-O89</f>
        <v/>
      </c>
      <c r="Q89" s="44">
        <f>IFERROR(N($E89)*N($P89),0)</f>
        <v/>
      </c>
      <c r="R89" s="65">
        <f>IF(N89="","SIN PROGRAMAR",IF(P89&gt;=0,"EN TIEMPO",IF(P89&gt;-0.1,"ATENCIÓN","ATRASADO")))</f>
        <v/>
      </c>
      <c r="S89" s="218" t="n"/>
      <c r="T89" s="218" t="n"/>
      <c r="U89" s="218" t="n"/>
      <c r="V89" s="218" t="n"/>
      <c r="W89" s="4" t="n"/>
      <c r="X89" s="4" t="n"/>
      <c r="Y89" s="4" t="n"/>
      <c r="Z89" s="4" t="n"/>
    </row>
    <row r="90" ht="15" customHeight="1" s="371">
      <c r="A90" s="169">
        <f>CRONOGRAMA!A91</f>
        <v/>
      </c>
      <c r="B90" s="63">
        <f>CRONOGRAMA!B91</f>
        <v/>
      </c>
      <c r="C90" s="42">
        <f>CRONOGRAMA!C91</f>
        <v/>
      </c>
      <c r="D90" s="42">
        <f>CRONOGRAMA!D91</f>
        <v/>
      </c>
      <c r="E90" s="44">
        <f>CRONOGRAMA!E91</f>
        <v/>
      </c>
      <c r="F90" s="169">
        <f>CRONOGRAMA!J91</f>
        <v/>
      </c>
      <c r="G90" s="312">
        <f>IFERROR(N(CRONOGRAMA!I91),0)</f>
        <v/>
      </c>
      <c r="H90" s="44">
        <f>IFERROR(N($E90)*N($G90),0)</f>
        <v/>
      </c>
      <c r="I90" s="44">
        <f>$H90</f>
        <v/>
      </c>
      <c r="J90" s="312">
        <f>1-N($G90)</f>
        <v/>
      </c>
      <c r="K90" s="44">
        <f>IFERROR(N($E90)-N($H90),0)</f>
        <v/>
      </c>
      <c r="L90" s="313">
        <f>CRONOGRAMA!F91</f>
        <v/>
      </c>
      <c r="M90" s="313">
        <f>CRONOGRAMA!G91</f>
        <v/>
      </c>
      <c r="N90" s="169">
        <f>CRONOGRAMA!H91</f>
        <v/>
      </c>
      <c r="O90" s="312">
        <f>IF(OR(L90="",M90=""),0,IF($C$5&gt;=M90,1,IF($C$5&lt;=L90,0,($C$5-L90)/(M90-L90))))</f>
        <v/>
      </c>
      <c r="P90" s="312">
        <f>G90-O90</f>
        <v/>
      </c>
      <c r="Q90" s="44">
        <f>IFERROR(N($E90)*N($P90),0)</f>
        <v/>
      </c>
      <c r="R90" s="65">
        <f>IF(N90="","SIN PROGRAMAR",IF(P90&gt;=0,"EN TIEMPO",IF(P90&gt;-0.1,"ATENCIÓN","ATRASADO")))</f>
        <v/>
      </c>
      <c r="S90" s="218" t="n"/>
      <c r="T90" s="218" t="n"/>
      <c r="U90" s="218" t="n"/>
      <c r="V90" s="218" t="n"/>
      <c r="W90" s="4" t="n"/>
      <c r="X90" s="4" t="n"/>
      <c r="Y90" s="4" t="n"/>
      <c r="Z90" s="4" t="n"/>
    </row>
    <row r="91" ht="15" customHeight="1" s="371">
      <c r="A91" s="169">
        <f>CRONOGRAMA!A92</f>
        <v/>
      </c>
      <c r="B91" s="311">
        <f>CRONOGRAMA!B92</f>
        <v/>
      </c>
      <c r="C91" s="42">
        <f>CRONOGRAMA!C92</f>
        <v/>
      </c>
      <c r="D91" s="42">
        <f>CRONOGRAMA!D92</f>
        <v/>
      </c>
      <c r="E91" s="44">
        <f>CRONOGRAMA!E92</f>
        <v/>
      </c>
      <c r="F91" s="169">
        <f>CRONOGRAMA!J92</f>
        <v/>
      </c>
      <c r="G91" s="312">
        <f>IFERROR(N(CRONOGRAMA!I92),0)</f>
        <v/>
      </c>
      <c r="H91" s="44">
        <f>IFERROR(N($E91)*N($G91),0)</f>
        <v/>
      </c>
      <c r="I91" s="44">
        <f>$H91</f>
        <v/>
      </c>
      <c r="J91" s="312">
        <f>1-N($G91)</f>
        <v/>
      </c>
      <c r="K91" s="44">
        <f>IFERROR(N($E91)-N($H91),0)</f>
        <v/>
      </c>
      <c r="L91" s="313">
        <f>CRONOGRAMA!F92</f>
        <v/>
      </c>
      <c r="M91" s="313">
        <f>CRONOGRAMA!G92</f>
        <v/>
      </c>
      <c r="N91" s="169">
        <f>CRONOGRAMA!H92</f>
        <v/>
      </c>
      <c r="O91" s="312">
        <f>IF(OR(L91="",M91=""),0,IF($C$5&gt;=M91,1,IF($C$5&lt;=L91,0,($C$5-L91)/(M91-L91))))</f>
        <v/>
      </c>
      <c r="P91" s="312">
        <f>G91-O91</f>
        <v/>
      </c>
      <c r="Q91" s="44">
        <f>IFERROR(N($E91)*N($P91),0)</f>
        <v/>
      </c>
      <c r="R91" s="65">
        <f>IF(N91="","SIN PROGRAMAR",IF(P91&gt;=0,"EN TIEMPO",IF(P91&gt;-0.1,"ATENCIÓN","ATRASADO")))</f>
        <v/>
      </c>
      <c r="S91" s="218" t="n"/>
      <c r="T91" s="218" t="n"/>
      <c r="U91" s="218" t="n"/>
      <c r="V91" s="218" t="n"/>
      <c r="W91" s="4" t="n"/>
      <c r="X91" s="4" t="n"/>
      <c r="Y91" s="4" t="n"/>
      <c r="Z91" s="4" t="n"/>
    </row>
    <row r="92" ht="15" customHeight="1" s="371">
      <c r="A92" s="169">
        <f>CRONOGRAMA!A93</f>
        <v/>
      </c>
      <c r="B92" s="63">
        <f>CRONOGRAMA!B93</f>
        <v/>
      </c>
      <c r="C92" s="42">
        <f>CRONOGRAMA!C93</f>
        <v/>
      </c>
      <c r="D92" s="42">
        <f>CRONOGRAMA!D93</f>
        <v/>
      </c>
      <c r="E92" s="44">
        <f>CRONOGRAMA!E93</f>
        <v/>
      </c>
      <c r="F92" s="169">
        <f>CRONOGRAMA!J93</f>
        <v/>
      </c>
      <c r="G92" s="312">
        <f>IFERROR(N(CRONOGRAMA!I93),0)</f>
        <v/>
      </c>
      <c r="H92" s="44">
        <f>IFERROR(N($E92)*N($G92),0)</f>
        <v/>
      </c>
      <c r="I92" s="44">
        <f>$H92</f>
        <v/>
      </c>
      <c r="J92" s="312">
        <f>1-N($G92)</f>
        <v/>
      </c>
      <c r="K92" s="44">
        <f>IFERROR(N($E92)-N($H92),0)</f>
        <v/>
      </c>
      <c r="L92" s="313">
        <f>CRONOGRAMA!F93</f>
        <v/>
      </c>
      <c r="M92" s="313">
        <f>CRONOGRAMA!G93</f>
        <v/>
      </c>
      <c r="N92" s="169">
        <f>CRONOGRAMA!H93</f>
        <v/>
      </c>
      <c r="O92" s="312">
        <f>IF(OR(L92="",M92=""),0,IF($C$5&gt;=M92,1,IF($C$5&lt;=L92,0,($C$5-L92)/(M92-L92))))</f>
        <v/>
      </c>
      <c r="P92" s="312">
        <f>G92-O92</f>
        <v/>
      </c>
      <c r="Q92" s="44">
        <f>IFERROR(N($E92)*N($P92),0)</f>
        <v/>
      </c>
      <c r="R92" s="65">
        <f>IF(N92="","SIN PROGRAMAR",IF(P92&gt;=0,"EN TIEMPO",IF(P92&gt;-0.1,"ATENCIÓN","ATRASADO")))</f>
        <v/>
      </c>
      <c r="S92" s="218" t="n"/>
      <c r="T92" s="218" t="n"/>
      <c r="U92" s="218" t="n"/>
      <c r="V92" s="218" t="n"/>
      <c r="W92" s="4" t="n"/>
      <c r="X92" s="4" t="n"/>
      <c r="Y92" s="4" t="n"/>
      <c r="Z92" s="4" t="n"/>
    </row>
    <row r="93" ht="15" customHeight="1" s="371">
      <c r="A93" s="169">
        <f>CRONOGRAMA!A94</f>
        <v/>
      </c>
      <c r="B93" s="63">
        <f>CRONOGRAMA!B94</f>
        <v/>
      </c>
      <c r="C93" s="42">
        <f>CRONOGRAMA!C94</f>
        <v/>
      </c>
      <c r="D93" s="42">
        <f>CRONOGRAMA!D94</f>
        <v/>
      </c>
      <c r="E93" s="44">
        <f>CRONOGRAMA!E94</f>
        <v/>
      </c>
      <c r="F93" s="169">
        <f>CRONOGRAMA!J94</f>
        <v/>
      </c>
      <c r="G93" s="312">
        <f>IFERROR(N(CRONOGRAMA!I94),0)</f>
        <v/>
      </c>
      <c r="H93" s="44">
        <f>IFERROR(N($E93)*N($G93),0)</f>
        <v/>
      </c>
      <c r="I93" s="44">
        <f>$H93</f>
        <v/>
      </c>
      <c r="J93" s="312">
        <f>1-N($G93)</f>
        <v/>
      </c>
      <c r="K93" s="44">
        <f>IFERROR(N($E93)-N($H93),0)</f>
        <v/>
      </c>
      <c r="L93" s="313">
        <f>CRONOGRAMA!F94</f>
        <v/>
      </c>
      <c r="M93" s="313">
        <f>CRONOGRAMA!G94</f>
        <v/>
      </c>
      <c r="N93" s="169">
        <f>CRONOGRAMA!H94</f>
        <v/>
      </c>
      <c r="O93" s="312">
        <f>IF(OR(L93="",M93=""),0,IF($C$5&gt;=M93,1,IF($C$5&lt;=L93,0,($C$5-L93)/(M93-L93))))</f>
        <v/>
      </c>
      <c r="P93" s="312">
        <f>G93-O93</f>
        <v/>
      </c>
      <c r="Q93" s="44">
        <f>IFERROR(N($E93)*N($P93),0)</f>
        <v/>
      </c>
      <c r="R93" s="65">
        <f>IF(N93="","SIN PROGRAMAR",IF(P93&gt;=0,"EN TIEMPO",IF(P93&gt;-0.1,"ATENCIÓN","ATRASADO")))</f>
        <v/>
      </c>
      <c r="S93" s="218" t="n"/>
      <c r="T93" s="218" t="n"/>
      <c r="U93" s="218" t="n"/>
      <c r="V93" s="218" t="n"/>
      <c r="W93" s="4" t="n"/>
      <c r="X93" s="4" t="n"/>
      <c r="Y93" s="4" t="n"/>
      <c r="Z93" s="4" t="n"/>
    </row>
    <row r="94" ht="15" customHeight="1" s="371">
      <c r="A94" s="169">
        <f>CRONOGRAMA!A95</f>
        <v/>
      </c>
      <c r="B94" s="63">
        <f>CRONOGRAMA!B95</f>
        <v/>
      </c>
      <c r="C94" s="42">
        <f>CRONOGRAMA!C95</f>
        <v/>
      </c>
      <c r="D94" s="42">
        <f>CRONOGRAMA!D95</f>
        <v/>
      </c>
      <c r="E94" s="44">
        <f>CRONOGRAMA!E95</f>
        <v/>
      </c>
      <c r="F94" s="169">
        <f>CRONOGRAMA!J95</f>
        <v/>
      </c>
      <c r="G94" s="312">
        <f>IFERROR(N(CRONOGRAMA!I95),0)</f>
        <v/>
      </c>
      <c r="H94" s="44">
        <f>IFERROR(N($E94)*N($G94),0)</f>
        <v/>
      </c>
      <c r="I94" s="44">
        <f>$H94</f>
        <v/>
      </c>
      <c r="J94" s="312">
        <f>1-N($G94)</f>
        <v/>
      </c>
      <c r="K94" s="44">
        <f>IFERROR(N($E94)-N($H94),0)</f>
        <v/>
      </c>
      <c r="L94" s="313">
        <f>CRONOGRAMA!F95</f>
        <v/>
      </c>
      <c r="M94" s="313">
        <f>CRONOGRAMA!G95</f>
        <v/>
      </c>
      <c r="N94" s="169">
        <f>CRONOGRAMA!H95</f>
        <v/>
      </c>
      <c r="O94" s="312">
        <f>IF(OR(L94="",M94=""),0,IF($C$5&gt;=M94,1,IF($C$5&lt;=L94,0,($C$5-L94)/(M94-L94))))</f>
        <v/>
      </c>
      <c r="P94" s="312">
        <f>G94-O94</f>
        <v/>
      </c>
      <c r="Q94" s="44">
        <f>IFERROR(N($E94)*N($P94),0)</f>
        <v/>
      </c>
      <c r="R94" s="65">
        <f>IF(N94="","SIN PROGRAMAR",IF(P94&gt;=0,"EN TIEMPO",IF(P94&gt;-0.1,"ATENCIÓN","ATRASADO")))</f>
        <v/>
      </c>
      <c r="S94" s="218" t="n"/>
      <c r="T94" s="218" t="n"/>
      <c r="U94" s="218" t="n"/>
      <c r="V94" s="218" t="n"/>
      <c r="W94" s="4" t="n"/>
      <c r="X94" s="4" t="n"/>
      <c r="Y94" s="4" t="n"/>
      <c r="Z94" s="4" t="n"/>
    </row>
    <row r="95" ht="15" customHeight="1" s="371">
      <c r="A95" s="169">
        <f>CRONOGRAMA!A96</f>
        <v/>
      </c>
      <c r="B95" s="63">
        <f>CRONOGRAMA!B96</f>
        <v/>
      </c>
      <c r="C95" s="42">
        <f>CRONOGRAMA!C96</f>
        <v/>
      </c>
      <c r="D95" s="42">
        <f>CRONOGRAMA!D96</f>
        <v/>
      </c>
      <c r="E95" s="44">
        <f>CRONOGRAMA!E96</f>
        <v/>
      </c>
      <c r="F95" s="169">
        <f>CRONOGRAMA!J96</f>
        <v/>
      </c>
      <c r="G95" s="312">
        <f>IFERROR(N(CRONOGRAMA!I96),0)</f>
        <v/>
      </c>
      <c r="H95" s="44">
        <f>IFERROR(N($E95)*N($G95),0)</f>
        <v/>
      </c>
      <c r="I95" s="44">
        <f>$H95</f>
        <v/>
      </c>
      <c r="J95" s="312">
        <f>1-N($G95)</f>
        <v/>
      </c>
      <c r="K95" s="44">
        <f>IFERROR(N($E95)-N($H95),0)</f>
        <v/>
      </c>
      <c r="L95" s="313">
        <f>CRONOGRAMA!F96</f>
        <v/>
      </c>
      <c r="M95" s="313">
        <f>CRONOGRAMA!G96</f>
        <v/>
      </c>
      <c r="N95" s="169">
        <f>CRONOGRAMA!H96</f>
        <v/>
      </c>
      <c r="O95" s="312">
        <f>IF(OR(L95="",M95=""),0,IF($C$5&gt;=M95,1,IF($C$5&lt;=L95,0,($C$5-L95)/(M95-L95))))</f>
        <v/>
      </c>
      <c r="P95" s="312">
        <f>G95-O95</f>
        <v/>
      </c>
      <c r="Q95" s="44">
        <f>IFERROR(N($E95)*N($P95),0)</f>
        <v/>
      </c>
      <c r="R95" s="65">
        <f>IF(N95="","SIN PROGRAMAR",IF(P95&gt;=0,"EN TIEMPO",IF(P95&gt;-0.1,"ATENCIÓN","ATRASADO")))</f>
        <v/>
      </c>
      <c r="S95" s="4" t="n"/>
      <c r="T95" s="218" t="n"/>
      <c r="U95" s="218" t="n"/>
      <c r="V95" s="218" t="n"/>
      <c r="W95" s="4" t="n"/>
      <c r="X95" s="4" t="n"/>
      <c r="Y95" s="4" t="n"/>
      <c r="Z95" s="4" t="n"/>
    </row>
    <row r="96" ht="15" customHeight="1" s="371">
      <c r="A96" s="169">
        <f>CRONOGRAMA!A97</f>
        <v/>
      </c>
      <c r="B96" s="63">
        <f>CRONOGRAMA!B97</f>
        <v/>
      </c>
      <c r="C96" s="42">
        <f>CRONOGRAMA!C97</f>
        <v/>
      </c>
      <c r="D96" s="42">
        <f>CRONOGRAMA!D97</f>
        <v/>
      </c>
      <c r="E96" s="44">
        <f>CRONOGRAMA!E97</f>
        <v/>
      </c>
      <c r="F96" s="169">
        <f>CRONOGRAMA!J97</f>
        <v/>
      </c>
      <c r="G96" s="312">
        <f>IFERROR(N(CRONOGRAMA!I97),0)</f>
        <v/>
      </c>
      <c r="H96" s="44">
        <f>IFERROR(N($E96)*N($G96),0)</f>
        <v/>
      </c>
      <c r="I96" s="44">
        <f>$H96</f>
        <v/>
      </c>
      <c r="J96" s="312">
        <f>1-N($G96)</f>
        <v/>
      </c>
      <c r="K96" s="44">
        <f>IFERROR(N($E96)-N($H96),0)</f>
        <v/>
      </c>
      <c r="L96" s="313">
        <f>CRONOGRAMA!F97</f>
        <v/>
      </c>
      <c r="M96" s="313">
        <f>CRONOGRAMA!G97</f>
        <v/>
      </c>
      <c r="N96" s="169">
        <f>CRONOGRAMA!H97</f>
        <v/>
      </c>
      <c r="O96" s="312">
        <f>IF(OR(L96="",M96=""),0,IF($C$5&gt;=M96,1,IF($C$5&lt;=L96,0,($C$5-L96)/(M96-L96))))</f>
        <v/>
      </c>
      <c r="P96" s="312">
        <f>G96-O96</f>
        <v/>
      </c>
      <c r="Q96" s="44">
        <f>IFERROR(N($E96)*N($P96),0)</f>
        <v/>
      </c>
      <c r="R96" s="65">
        <f>IF(N96="","SIN PROGRAMAR",IF(P96&gt;=0,"EN TIEMPO",IF(P96&gt;-0.1,"ATENCIÓN","ATRASADO")))</f>
        <v/>
      </c>
      <c r="S96" s="4" t="n"/>
      <c r="T96" s="218" t="n"/>
      <c r="U96" s="218" t="n"/>
      <c r="V96" s="218" t="n"/>
      <c r="W96" s="4" t="n"/>
      <c r="X96" s="4" t="n"/>
      <c r="Y96" s="4" t="n"/>
      <c r="Z96" s="4" t="n"/>
    </row>
    <row r="97" ht="15" customHeight="1" s="371">
      <c r="A97" s="169">
        <f>CRONOGRAMA!A98</f>
        <v/>
      </c>
      <c r="B97" s="63">
        <f>CRONOGRAMA!B98</f>
        <v/>
      </c>
      <c r="C97" s="42">
        <f>CRONOGRAMA!C98</f>
        <v/>
      </c>
      <c r="D97" s="42">
        <f>CRONOGRAMA!D98</f>
        <v/>
      </c>
      <c r="E97" s="44">
        <f>CRONOGRAMA!E98</f>
        <v/>
      </c>
      <c r="F97" s="169">
        <f>CRONOGRAMA!J98</f>
        <v/>
      </c>
      <c r="G97" s="312">
        <f>IFERROR(N(CRONOGRAMA!I98),0)</f>
        <v/>
      </c>
      <c r="H97" s="44">
        <f>IFERROR(N($E97)*N($G97),0)</f>
        <v/>
      </c>
      <c r="I97" s="44">
        <f>$H97</f>
        <v/>
      </c>
      <c r="J97" s="312">
        <f>1-N($G97)</f>
        <v/>
      </c>
      <c r="K97" s="44">
        <f>IFERROR(N($E97)-N($H97),0)</f>
        <v/>
      </c>
      <c r="L97" s="313">
        <f>CRONOGRAMA!F98</f>
        <v/>
      </c>
      <c r="M97" s="313">
        <f>CRONOGRAMA!G98</f>
        <v/>
      </c>
      <c r="N97" s="169">
        <f>CRONOGRAMA!H98</f>
        <v/>
      </c>
      <c r="O97" s="312">
        <f>IF(OR(L97="",M97=""),0,IF($C$5&gt;=M97,1,IF($C$5&lt;=L97,0,($C$5-L97)/(M97-L97))))</f>
        <v/>
      </c>
      <c r="P97" s="312">
        <f>G97-O97</f>
        <v/>
      </c>
      <c r="Q97" s="44">
        <f>IFERROR(N($E97)*N($P97),0)</f>
        <v/>
      </c>
      <c r="R97" s="65">
        <f>IF(N97="","SIN PROGRAMAR",IF(P97&gt;=0,"EN TIEMPO",IF(P97&gt;-0.1,"ATENCIÓN","ATRASADO")))</f>
        <v/>
      </c>
      <c r="S97" s="4" t="n"/>
      <c r="T97" s="218" t="n"/>
      <c r="U97" s="218" t="n"/>
      <c r="V97" s="218" t="n"/>
      <c r="W97" s="4" t="n"/>
      <c r="X97" s="4" t="n"/>
      <c r="Y97" s="4" t="n"/>
      <c r="Z97" s="4" t="n"/>
    </row>
    <row r="98" ht="15" customHeight="1" s="371">
      <c r="A98" s="169">
        <f>CRONOGRAMA!A99</f>
        <v/>
      </c>
      <c r="B98" s="63">
        <f>CRONOGRAMA!B99</f>
        <v/>
      </c>
      <c r="C98" s="42">
        <f>CRONOGRAMA!C99</f>
        <v/>
      </c>
      <c r="D98" s="42">
        <f>CRONOGRAMA!D99</f>
        <v/>
      </c>
      <c r="E98" s="44">
        <f>CRONOGRAMA!E99</f>
        <v/>
      </c>
      <c r="F98" s="169">
        <f>CRONOGRAMA!J99</f>
        <v/>
      </c>
      <c r="G98" s="312">
        <f>IFERROR(N(CRONOGRAMA!I99),0)</f>
        <v/>
      </c>
      <c r="H98" s="44">
        <f>IFERROR(N($E98)*N($G98),0)</f>
        <v/>
      </c>
      <c r="I98" s="44">
        <f>$H98</f>
        <v/>
      </c>
      <c r="J98" s="312">
        <f>1-N($G98)</f>
        <v/>
      </c>
      <c r="K98" s="44">
        <f>IFERROR(N($E98)-N($H98),0)</f>
        <v/>
      </c>
      <c r="L98" s="313">
        <f>CRONOGRAMA!F99</f>
        <v/>
      </c>
      <c r="M98" s="313">
        <f>CRONOGRAMA!G99</f>
        <v/>
      </c>
      <c r="N98" s="169">
        <f>CRONOGRAMA!H99</f>
        <v/>
      </c>
      <c r="O98" s="312">
        <f>IF(OR(L98="",M98=""),0,IF($C$5&gt;=M98,1,IF($C$5&lt;=L98,0,($C$5-L98)/(M98-L98))))</f>
        <v/>
      </c>
      <c r="P98" s="312">
        <f>G98-O98</f>
        <v/>
      </c>
      <c r="Q98" s="44">
        <f>IFERROR(N($E98)*N($P98),0)</f>
        <v/>
      </c>
      <c r="R98" s="65">
        <f>IF(N98="","SIN PROGRAMAR",IF(P98&gt;=0,"EN TIEMPO",IF(P98&gt;-0.1,"ATENCIÓN","ATRASADO")))</f>
        <v/>
      </c>
      <c r="S98" s="4" t="n"/>
      <c r="T98" s="218" t="n"/>
      <c r="U98" s="218" t="n"/>
      <c r="V98" s="218" t="n"/>
      <c r="W98" s="4" t="n"/>
      <c r="X98" s="4" t="n"/>
      <c r="Y98" s="4" t="n"/>
      <c r="Z98" s="4" t="n"/>
    </row>
    <row r="99" ht="15" customHeight="1" s="371">
      <c r="A99" s="169">
        <f>CRONOGRAMA!A100</f>
        <v/>
      </c>
      <c r="B99" s="63">
        <f>CRONOGRAMA!B100</f>
        <v/>
      </c>
      <c r="C99" s="42">
        <f>CRONOGRAMA!C100</f>
        <v/>
      </c>
      <c r="D99" s="42">
        <f>CRONOGRAMA!D100</f>
        <v/>
      </c>
      <c r="E99" s="44">
        <f>CRONOGRAMA!E100</f>
        <v/>
      </c>
      <c r="F99" s="169">
        <f>CRONOGRAMA!J100</f>
        <v/>
      </c>
      <c r="G99" s="312">
        <f>IFERROR(N(CRONOGRAMA!I100),0)</f>
        <v/>
      </c>
      <c r="H99" s="44">
        <f>IFERROR(N($E99)*N($G99),0)</f>
        <v/>
      </c>
      <c r="I99" s="44">
        <f>$H99</f>
        <v/>
      </c>
      <c r="J99" s="312">
        <f>1-N($G99)</f>
        <v/>
      </c>
      <c r="K99" s="44">
        <f>IFERROR(N($E99)-N($H99),0)</f>
        <v/>
      </c>
      <c r="L99" s="313">
        <f>CRONOGRAMA!F100</f>
        <v/>
      </c>
      <c r="M99" s="313">
        <f>CRONOGRAMA!G100</f>
        <v/>
      </c>
      <c r="N99" s="169">
        <f>CRONOGRAMA!H100</f>
        <v/>
      </c>
      <c r="O99" s="312">
        <f>IF(OR(L99="",M99=""),0,IF($C$5&gt;=M99,1,IF($C$5&lt;=L99,0,($C$5-L99)/(M99-L99))))</f>
        <v/>
      </c>
      <c r="P99" s="312">
        <f>G99-O99</f>
        <v/>
      </c>
      <c r="Q99" s="44">
        <f>IFERROR(N($E99)*N($P99),0)</f>
        <v/>
      </c>
      <c r="R99" s="65">
        <f>IF(N99="","SIN PROGRAMAR",IF(P99&gt;=0,"EN TIEMPO",IF(P99&gt;-0.1,"ATENCIÓN","ATRASADO")))</f>
        <v/>
      </c>
      <c r="S99" s="4" t="n"/>
      <c r="T99" s="218" t="n"/>
      <c r="U99" s="218" t="n"/>
      <c r="V99" s="218" t="n"/>
      <c r="W99" s="4" t="n"/>
      <c r="X99" s="4" t="n"/>
      <c r="Y99" s="4" t="n"/>
      <c r="Z99" s="4" t="n"/>
    </row>
    <row r="100" ht="15" customHeight="1" s="371">
      <c r="A100" s="169">
        <f>CRONOGRAMA!A101</f>
        <v/>
      </c>
      <c r="B100" s="63">
        <f>CRONOGRAMA!B101</f>
        <v/>
      </c>
      <c r="C100" s="42">
        <f>CRONOGRAMA!C101</f>
        <v/>
      </c>
      <c r="D100" s="42">
        <f>CRONOGRAMA!D101</f>
        <v/>
      </c>
      <c r="E100" s="44">
        <f>CRONOGRAMA!E101</f>
        <v/>
      </c>
      <c r="F100" s="169">
        <f>CRONOGRAMA!J101</f>
        <v/>
      </c>
      <c r="G100" s="312">
        <f>IFERROR(N(CRONOGRAMA!I101),0)</f>
        <v/>
      </c>
      <c r="H100" s="44">
        <f>IFERROR(N($E100)*N($G100),0)</f>
        <v/>
      </c>
      <c r="I100" s="44">
        <f>$H100</f>
        <v/>
      </c>
      <c r="J100" s="312">
        <f>1-N($G100)</f>
        <v/>
      </c>
      <c r="K100" s="44">
        <f>IFERROR(N($E100)-N($H100),0)</f>
        <v/>
      </c>
      <c r="L100" s="313">
        <f>CRONOGRAMA!F101</f>
        <v/>
      </c>
      <c r="M100" s="313">
        <f>CRONOGRAMA!G101</f>
        <v/>
      </c>
      <c r="N100" s="169">
        <f>CRONOGRAMA!H101</f>
        <v/>
      </c>
      <c r="O100" s="312">
        <f>IF(OR(L100="",M100=""),0,IF($C$5&gt;=M100,1,IF($C$5&lt;=L100,0,($C$5-L100)/(M100-L100))))</f>
        <v/>
      </c>
      <c r="P100" s="312">
        <f>G100-O100</f>
        <v/>
      </c>
      <c r="Q100" s="44">
        <f>IFERROR(N($E100)*N($P100),0)</f>
        <v/>
      </c>
      <c r="R100" s="65">
        <f>IF(N100="","SIN PROGRAMAR",IF(P100&gt;=0,"EN TIEMPO",IF(P100&gt;-0.1,"ATENCIÓN","ATRASADO")))</f>
        <v/>
      </c>
      <c r="S100" s="4" t="n"/>
      <c r="T100" s="218" t="n"/>
      <c r="U100" s="218" t="n"/>
      <c r="V100" s="218" t="n"/>
      <c r="W100" s="4" t="n"/>
      <c r="X100" s="4" t="n"/>
      <c r="Y100" s="4" t="n"/>
      <c r="Z100" s="4" t="n"/>
    </row>
    <row r="101" ht="15" customHeight="1" s="371">
      <c r="A101" s="169">
        <f>CRONOGRAMA!A102</f>
        <v/>
      </c>
      <c r="B101" s="311">
        <f>CRONOGRAMA!B102</f>
        <v/>
      </c>
      <c r="C101" s="42">
        <f>CRONOGRAMA!C102</f>
        <v/>
      </c>
      <c r="D101" s="42">
        <f>CRONOGRAMA!D102</f>
        <v/>
      </c>
      <c r="E101" s="44">
        <f>CRONOGRAMA!E102</f>
        <v/>
      </c>
      <c r="F101" s="169">
        <f>CRONOGRAMA!J102</f>
        <v/>
      </c>
      <c r="G101" s="312">
        <f>IFERROR(N(CRONOGRAMA!I102),0)</f>
        <v/>
      </c>
      <c r="H101" s="44">
        <f>IFERROR(N($E101)*N($G101),0)</f>
        <v/>
      </c>
      <c r="I101" s="44">
        <f>$H101</f>
        <v/>
      </c>
      <c r="J101" s="312">
        <f>1-N($G101)</f>
        <v/>
      </c>
      <c r="K101" s="44">
        <f>IFERROR(N($E101)-N($H101),0)</f>
        <v/>
      </c>
      <c r="L101" s="313">
        <f>CRONOGRAMA!F102</f>
        <v/>
      </c>
      <c r="M101" s="313">
        <f>CRONOGRAMA!G102</f>
        <v/>
      </c>
      <c r="N101" s="169">
        <f>CRONOGRAMA!H102</f>
        <v/>
      </c>
      <c r="O101" s="312">
        <f>IF(OR(L101="",M101=""),0,IF($C$5&gt;=M101,1,IF($C$5&lt;=L101,0,($C$5-L101)/(M101-L101))))</f>
        <v/>
      </c>
      <c r="P101" s="312">
        <f>G101-O101</f>
        <v/>
      </c>
      <c r="Q101" s="44">
        <f>IFERROR(N($E101)*N($P101),0)</f>
        <v/>
      </c>
      <c r="R101" s="65">
        <f>IF(N101="","SIN PROGRAMAR",IF(P101&gt;=0,"EN TIEMPO",IF(P101&gt;-0.1,"ATENCIÓN","ATRASADO")))</f>
        <v/>
      </c>
      <c r="S101" s="4" t="n"/>
      <c r="T101" s="218" t="n"/>
      <c r="U101" s="218" t="n"/>
      <c r="V101" s="218" t="n"/>
      <c r="W101" s="4" t="n"/>
      <c r="X101" s="4" t="n"/>
      <c r="Y101" s="4" t="n"/>
      <c r="Z101" s="4" t="n"/>
    </row>
    <row r="102" ht="15" customHeight="1" s="371">
      <c r="A102" s="169">
        <f>CRONOGRAMA!A103</f>
        <v/>
      </c>
      <c r="B102" s="63">
        <f>CRONOGRAMA!B103</f>
        <v/>
      </c>
      <c r="C102" s="42">
        <f>CRONOGRAMA!C103</f>
        <v/>
      </c>
      <c r="D102" s="42">
        <f>CRONOGRAMA!D103</f>
        <v/>
      </c>
      <c r="E102" s="44">
        <f>CRONOGRAMA!E103</f>
        <v/>
      </c>
      <c r="F102" s="169">
        <f>CRONOGRAMA!J103</f>
        <v/>
      </c>
      <c r="G102" s="312">
        <f>IFERROR(N(CRONOGRAMA!I103),0)</f>
        <v/>
      </c>
      <c r="H102" s="44">
        <f>IFERROR(N($E102)*N($G102),0)</f>
        <v/>
      </c>
      <c r="I102" s="44">
        <f>$H102</f>
        <v/>
      </c>
      <c r="J102" s="312">
        <f>1-N($G102)</f>
        <v/>
      </c>
      <c r="K102" s="44">
        <f>IFERROR(N($E102)-N($H102),0)</f>
        <v/>
      </c>
      <c r="L102" s="313">
        <f>CRONOGRAMA!F103</f>
        <v/>
      </c>
      <c r="M102" s="313">
        <f>CRONOGRAMA!G103</f>
        <v/>
      </c>
      <c r="N102" s="169">
        <f>CRONOGRAMA!H103</f>
        <v/>
      </c>
      <c r="O102" s="312">
        <f>IF(OR(L102="",M102=""),0,IF($C$5&gt;=M102,1,IF($C$5&lt;=L102,0,($C$5-L102)/(M102-L102))))</f>
        <v/>
      </c>
      <c r="P102" s="312">
        <f>G102-O102</f>
        <v/>
      </c>
      <c r="Q102" s="44">
        <f>IFERROR(N($E102)*N($P102),0)</f>
        <v/>
      </c>
      <c r="R102" s="65">
        <f>IF(N102="","SIN PROGRAMAR",IF(P102&gt;=0,"EN TIEMPO",IF(P102&gt;-0.1,"ATENCIÓN","ATRASADO")))</f>
        <v/>
      </c>
      <c r="S102" s="4" t="n"/>
      <c r="T102" s="218" t="n"/>
      <c r="U102" s="218" t="n"/>
      <c r="V102" s="218" t="n"/>
      <c r="W102" s="4" t="n"/>
      <c r="X102" s="4" t="n"/>
      <c r="Y102" s="4" t="n"/>
      <c r="Z102" s="4" t="n"/>
    </row>
    <row r="103" ht="15" customHeight="1" s="371">
      <c r="A103" s="169">
        <f>CRONOGRAMA!A104</f>
        <v/>
      </c>
      <c r="B103" s="63">
        <f>CRONOGRAMA!B104</f>
        <v/>
      </c>
      <c r="C103" s="42">
        <f>CRONOGRAMA!C104</f>
        <v/>
      </c>
      <c r="D103" s="42">
        <f>CRONOGRAMA!D104</f>
        <v/>
      </c>
      <c r="E103" s="44">
        <f>CRONOGRAMA!E104</f>
        <v/>
      </c>
      <c r="F103" s="169">
        <f>CRONOGRAMA!J104</f>
        <v/>
      </c>
      <c r="G103" s="312">
        <f>IFERROR(N(CRONOGRAMA!I104),0)</f>
        <v/>
      </c>
      <c r="H103" s="44">
        <f>IFERROR(N($E103)*N($G103),0)</f>
        <v/>
      </c>
      <c r="I103" s="44">
        <f>$H103</f>
        <v/>
      </c>
      <c r="J103" s="312">
        <f>1-N($G103)</f>
        <v/>
      </c>
      <c r="K103" s="44">
        <f>IFERROR(N($E103)-N($H103),0)</f>
        <v/>
      </c>
      <c r="L103" s="313">
        <f>CRONOGRAMA!F104</f>
        <v/>
      </c>
      <c r="M103" s="313">
        <f>CRONOGRAMA!G104</f>
        <v/>
      </c>
      <c r="N103" s="169">
        <f>CRONOGRAMA!H104</f>
        <v/>
      </c>
      <c r="O103" s="312">
        <f>IF(OR(L103="",M103=""),0,IF($C$5&gt;=M103,1,IF($C$5&lt;=L103,0,($C$5-L103)/(M103-L103))))</f>
        <v/>
      </c>
      <c r="P103" s="312">
        <f>G103-O103</f>
        <v/>
      </c>
      <c r="Q103" s="44">
        <f>IFERROR(N($E103)*N($P103),0)</f>
        <v/>
      </c>
      <c r="R103" s="65">
        <f>IF(N103="","SIN PROGRAMAR",IF(P103&gt;=0,"EN TIEMPO",IF(P103&gt;-0.1,"ATENCIÓN","ATRASADO")))</f>
        <v/>
      </c>
      <c r="S103" s="4" t="n"/>
      <c r="T103" s="218" t="n"/>
      <c r="U103" s="218" t="n"/>
      <c r="V103" s="218" t="n"/>
      <c r="W103" s="4" t="n"/>
      <c r="X103" s="4" t="n"/>
      <c r="Y103" s="4" t="n"/>
      <c r="Z103" s="4" t="n"/>
    </row>
    <row r="104" ht="15" customHeight="1" s="371">
      <c r="A104" s="169">
        <f>CRONOGRAMA!A105</f>
        <v/>
      </c>
      <c r="B104" s="63">
        <f>CRONOGRAMA!B105</f>
        <v/>
      </c>
      <c r="C104" s="42">
        <f>CRONOGRAMA!C105</f>
        <v/>
      </c>
      <c r="D104" s="42">
        <f>CRONOGRAMA!D105</f>
        <v/>
      </c>
      <c r="E104" s="44">
        <f>CRONOGRAMA!E105</f>
        <v/>
      </c>
      <c r="F104" s="169">
        <f>CRONOGRAMA!J105</f>
        <v/>
      </c>
      <c r="G104" s="312">
        <f>IFERROR(N(CRONOGRAMA!I105),0)</f>
        <v/>
      </c>
      <c r="H104" s="44">
        <f>IFERROR(N($E104)*N($G104),0)</f>
        <v/>
      </c>
      <c r="I104" s="44">
        <f>$H104</f>
        <v/>
      </c>
      <c r="J104" s="312">
        <f>1-N($G104)</f>
        <v/>
      </c>
      <c r="K104" s="44">
        <f>IFERROR(N($E104)-N($H104),0)</f>
        <v/>
      </c>
      <c r="L104" s="313">
        <f>CRONOGRAMA!F105</f>
        <v/>
      </c>
      <c r="M104" s="313">
        <f>CRONOGRAMA!G105</f>
        <v/>
      </c>
      <c r="N104" s="169">
        <f>CRONOGRAMA!H105</f>
        <v/>
      </c>
      <c r="O104" s="312">
        <f>IF(OR(L104="",M104=""),0,IF($C$5&gt;=M104,1,IF($C$5&lt;=L104,0,($C$5-L104)/(M104-L104))))</f>
        <v/>
      </c>
      <c r="P104" s="312">
        <f>G104-O104</f>
        <v/>
      </c>
      <c r="Q104" s="44">
        <f>IFERROR(N($E104)*N($P104),0)</f>
        <v/>
      </c>
      <c r="R104" s="65">
        <f>IF(N104="","SIN PROGRAMAR",IF(P104&gt;=0,"EN TIEMPO",IF(P104&gt;-0.1,"ATENCIÓN","ATRASADO")))</f>
        <v/>
      </c>
      <c r="S104" s="4" t="n"/>
      <c r="T104" s="218" t="n"/>
      <c r="U104" s="218" t="n"/>
      <c r="V104" s="218" t="n"/>
      <c r="W104" s="4" t="n"/>
      <c r="X104" s="4" t="n"/>
      <c r="Y104" s="4" t="n"/>
      <c r="Z104" s="4" t="n"/>
    </row>
    <row r="105" ht="15" customHeight="1" s="371">
      <c r="A105" s="169">
        <f>CRONOGRAMA!A106</f>
        <v/>
      </c>
      <c r="B105" s="63">
        <f>CRONOGRAMA!B106</f>
        <v/>
      </c>
      <c r="C105" s="42">
        <f>CRONOGRAMA!C106</f>
        <v/>
      </c>
      <c r="D105" s="42">
        <f>CRONOGRAMA!D106</f>
        <v/>
      </c>
      <c r="E105" s="44">
        <f>CRONOGRAMA!E106</f>
        <v/>
      </c>
      <c r="F105" s="169">
        <f>CRONOGRAMA!J106</f>
        <v/>
      </c>
      <c r="G105" s="312">
        <f>IFERROR(N(CRONOGRAMA!I106),0)</f>
        <v/>
      </c>
      <c r="H105" s="44">
        <f>IFERROR(N($E105)*N($G105),0)</f>
        <v/>
      </c>
      <c r="I105" s="44">
        <f>$H105</f>
        <v/>
      </c>
      <c r="J105" s="312">
        <f>1-N($G105)</f>
        <v/>
      </c>
      <c r="K105" s="44">
        <f>IFERROR(N($E105)-N($H105),0)</f>
        <v/>
      </c>
      <c r="L105" s="313">
        <f>CRONOGRAMA!F106</f>
        <v/>
      </c>
      <c r="M105" s="313">
        <f>CRONOGRAMA!G106</f>
        <v/>
      </c>
      <c r="N105" s="169">
        <f>CRONOGRAMA!H106</f>
        <v/>
      </c>
      <c r="O105" s="312">
        <f>IF(OR(L105="",M105=""),0,IF($C$5&gt;=M105,1,IF($C$5&lt;=L105,0,($C$5-L105)/(M105-L105))))</f>
        <v/>
      </c>
      <c r="P105" s="312">
        <f>G105-O105</f>
        <v/>
      </c>
      <c r="Q105" s="44">
        <f>IFERROR(N($E105)*N($P105),0)</f>
        <v/>
      </c>
      <c r="R105" s="65">
        <f>IF(N105="","SIN PROGRAMAR",IF(P105&gt;=0,"EN TIEMPO",IF(P105&gt;-0.1,"ATENCIÓN","ATRASADO")))</f>
        <v/>
      </c>
      <c r="S105" s="4" t="n"/>
      <c r="T105" s="218" t="n"/>
      <c r="U105" s="218" t="n"/>
      <c r="V105" s="218" t="n"/>
      <c r="W105" s="4" t="n"/>
      <c r="X105" s="4" t="n"/>
      <c r="Y105" s="4" t="n"/>
      <c r="Z105" s="4" t="n"/>
    </row>
    <row r="106" ht="15" customHeight="1" s="371">
      <c r="A106" s="169">
        <f>CRONOGRAMA!A107</f>
        <v/>
      </c>
      <c r="B106" s="63">
        <f>CRONOGRAMA!B107</f>
        <v/>
      </c>
      <c r="C106" s="42">
        <f>CRONOGRAMA!C107</f>
        <v/>
      </c>
      <c r="D106" s="42">
        <f>CRONOGRAMA!D107</f>
        <v/>
      </c>
      <c r="E106" s="44">
        <f>CRONOGRAMA!E107</f>
        <v/>
      </c>
      <c r="F106" s="169">
        <f>CRONOGRAMA!J107</f>
        <v/>
      </c>
      <c r="G106" s="312">
        <f>IFERROR(N(CRONOGRAMA!I107),0)</f>
        <v/>
      </c>
      <c r="H106" s="44">
        <f>IFERROR(N($E106)*N($G106),0)</f>
        <v/>
      </c>
      <c r="I106" s="44">
        <f>$H106</f>
        <v/>
      </c>
      <c r="J106" s="312">
        <f>1-N($G106)</f>
        <v/>
      </c>
      <c r="K106" s="44">
        <f>IFERROR(N($E106)-N($H106),0)</f>
        <v/>
      </c>
      <c r="L106" s="313">
        <f>CRONOGRAMA!F107</f>
        <v/>
      </c>
      <c r="M106" s="313">
        <f>CRONOGRAMA!G107</f>
        <v/>
      </c>
      <c r="N106" s="169">
        <f>CRONOGRAMA!H107</f>
        <v/>
      </c>
      <c r="O106" s="312">
        <f>IF(OR(L106="",M106=""),0,IF($C$5&gt;=M106,1,IF($C$5&lt;=L106,0,($C$5-L106)/(M106-L106))))</f>
        <v/>
      </c>
      <c r="P106" s="312">
        <f>G106-O106</f>
        <v/>
      </c>
      <c r="Q106" s="44">
        <f>IFERROR(N($E106)*N($P106),0)</f>
        <v/>
      </c>
      <c r="R106" s="65">
        <f>IF(N106="","SIN PROGRAMAR",IF(P106&gt;=0,"EN TIEMPO",IF(P106&gt;-0.1,"ATENCIÓN","ATRASADO")))</f>
        <v/>
      </c>
      <c r="S106" s="4" t="n"/>
      <c r="T106" s="218" t="n"/>
      <c r="U106" s="218" t="n"/>
      <c r="V106" s="218" t="n"/>
      <c r="W106" s="4" t="n"/>
      <c r="X106" s="4" t="n"/>
      <c r="Y106" s="4" t="n"/>
      <c r="Z106" s="4" t="n"/>
    </row>
    <row r="107" ht="15" customHeight="1" s="371">
      <c r="A107" s="169">
        <f>CRONOGRAMA!A108</f>
        <v/>
      </c>
      <c r="B107" s="63">
        <f>CRONOGRAMA!B108</f>
        <v/>
      </c>
      <c r="C107" s="42">
        <f>CRONOGRAMA!C108</f>
        <v/>
      </c>
      <c r="D107" s="42">
        <f>CRONOGRAMA!D108</f>
        <v/>
      </c>
      <c r="E107" s="44">
        <f>CRONOGRAMA!E108</f>
        <v/>
      </c>
      <c r="F107" s="169">
        <f>CRONOGRAMA!J108</f>
        <v/>
      </c>
      <c r="G107" s="312">
        <f>IFERROR(N(CRONOGRAMA!I108),0)</f>
        <v/>
      </c>
      <c r="H107" s="44">
        <f>IFERROR(N($E107)*N($G107),0)</f>
        <v/>
      </c>
      <c r="I107" s="44">
        <f>$H107</f>
        <v/>
      </c>
      <c r="J107" s="312">
        <f>1-N($G107)</f>
        <v/>
      </c>
      <c r="K107" s="44">
        <f>IFERROR(N($E107)-N($H107),0)</f>
        <v/>
      </c>
      <c r="L107" s="313">
        <f>CRONOGRAMA!F108</f>
        <v/>
      </c>
      <c r="M107" s="313">
        <f>CRONOGRAMA!G108</f>
        <v/>
      </c>
      <c r="N107" s="169">
        <f>CRONOGRAMA!H108</f>
        <v/>
      </c>
      <c r="O107" s="312">
        <f>IF(OR(L107="",M107=""),0,IF($C$5&gt;=M107,1,IF($C$5&lt;=L107,0,($C$5-L107)/(M107-L107))))</f>
        <v/>
      </c>
      <c r="P107" s="312">
        <f>G107-O107</f>
        <v/>
      </c>
      <c r="Q107" s="44">
        <f>IFERROR(N($E107)*N($P107),0)</f>
        <v/>
      </c>
      <c r="R107" s="65">
        <f>IF(N107="","SIN PROGRAMAR",IF(P107&gt;=0,"EN TIEMPO",IF(P107&gt;-0.1,"ATENCIÓN","ATRASADO")))</f>
        <v/>
      </c>
      <c r="S107" s="4" t="n"/>
      <c r="T107" s="218" t="n"/>
      <c r="U107" s="218" t="n"/>
      <c r="V107" s="218" t="n"/>
      <c r="W107" s="4" t="n"/>
      <c r="X107" s="4" t="n"/>
      <c r="Y107" s="4" t="n"/>
      <c r="Z107" s="4" t="n"/>
    </row>
    <row r="108" ht="15" customHeight="1" s="371">
      <c r="A108" s="169">
        <f>CRONOGRAMA!A109</f>
        <v/>
      </c>
      <c r="B108" s="63">
        <f>CRONOGRAMA!B109</f>
        <v/>
      </c>
      <c r="C108" s="42">
        <f>CRONOGRAMA!C109</f>
        <v/>
      </c>
      <c r="D108" s="42">
        <f>CRONOGRAMA!D109</f>
        <v/>
      </c>
      <c r="E108" s="44">
        <f>CRONOGRAMA!E109</f>
        <v/>
      </c>
      <c r="F108" s="169">
        <f>CRONOGRAMA!J109</f>
        <v/>
      </c>
      <c r="G108" s="312">
        <f>IFERROR(N(CRONOGRAMA!I109),0)</f>
        <v/>
      </c>
      <c r="H108" s="44">
        <f>IFERROR(N($E108)*N($G108),0)</f>
        <v/>
      </c>
      <c r="I108" s="44">
        <f>$H108</f>
        <v/>
      </c>
      <c r="J108" s="312">
        <f>1-N($G108)</f>
        <v/>
      </c>
      <c r="K108" s="44">
        <f>IFERROR(N($E108)-N($H108),0)</f>
        <v/>
      </c>
      <c r="L108" s="313">
        <f>CRONOGRAMA!F109</f>
        <v/>
      </c>
      <c r="M108" s="313">
        <f>CRONOGRAMA!G109</f>
        <v/>
      </c>
      <c r="N108" s="169">
        <f>CRONOGRAMA!H109</f>
        <v/>
      </c>
      <c r="O108" s="312">
        <f>IF(OR(L108="",M108=""),0,IF($C$5&gt;=M108,1,IF($C$5&lt;=L108,0,($C$5-L108)/(M108-L108))))</f>
        <v/>
      </c>
      <c r="P108" s="312">
        <f>G108-O108</f>
        <v/>
      </c>
      <c r="Q108" s="44">
        <f>IFERROR(N($E108)*N($P108),0)</f>
        <v/>
      </c>
      <c r="R108" s="65">
        <f>IF(N108="","SIN PROGRAMAR",IF(P108&gt;=0,"EN TIEMPO",IF(P108&gt;-0.1,"ATENCIÓN","ATRASADO")))</f>
        <v/>
      </c>
      <c r="S108" s="4" t="n"/>
      <c r="T108" s="218" t="n"/>
      <c r="U108" s="218" t="n"/>
      <c r="V108" s="218" t="n"/>
      <c r="W108" s="4" t="n"/>
      <c r="X108" s="4" t="n"/>
      <c r="Y108" s="4" t="n"/>
      <c r="Z108" s="4" t="n"/>
    </row>
    <row r="109" ht="15" customHeight="1" s="371">
      <c r="A109" s="169">
        <f>CRONOGRAMA!A110</f>
        <v/>
      </c>
      <c r="B109" s="63">
        <f>CRONOGRAMA!B110</f>
        <v/>
      </c>
      <c r="C109" s="42">
        <f>CRONOGRAMA!C110</f>
        <v/>
      </c>
      <c r="D109" s="42">
        <f>CRONOGRAMA!D110</f>
        <v/>
      </c>
      <c r="E109" s="44">
        <f>CRONOGRAMA!E110</f>
        <v/>
      </c>
      <c r="F109" s="169">
        <f>CRONOGRAMA!J110</f>
        <v/>
      </c>
      <c r="G109" s="312">
        <f>IFERROR(N(CRONOGRAMA!I110),0)</f>
        <v/>
      </c>
      <c r="H109" s="44">
        <f>IFERROR(N($E109)*N($G109),0)</f>
        <v/>
      </c>
      <c r="I109" s="44">
        <f>$H109</f>
        <v/>
      </c>
      <c r="J109" s="312">
        <f>1-N($G109)</f>
        <v/>
      </c>
      <c r="K109" s="44">
        <f>IFERROR(N($E109)-N($H109),0)</f>
        <v/>
      </c>
      <c r="L109" s="313">
        <f>CRONOGRAMA!F110</f>
        <v/>
      </c>
      <c r="M109" s="313">
        <f>CRONOGRAMA!G110</f>
        <v/>
      </c>
      <c r="N109" s="169">
        <f>CRONOGRAMA!H110</f>
        <v/>
      </c>
      <c r="O109" s="312">
        <f>IF(OR(L109="",M109=""),0,IF($C$5&gt;=M109,1,IF($C$5&lt;=L109,0,($C$5-L109)/(M109-L109))))</f>
        <v/>
      </c>
      <c r="P109" s="312">
        <f>G109-O109</f>
        <v/>
      </c>
      <c r="Q109" s="44">
        <f>IFERROR(N($E109)*N($P109),0)</f>
        <v/>
      </c>
      <c r="R109" s="65">
        <f>IF(N109="","SIN PROGRAMAR",IF(P109&gt;=0,"EN TIEMPO",IF(P109&gt;-0.1,"ATENCIÓN","ATRASADO")))</f>
        <v/>
      </c>
      <c r="S109" s="4" t="n"/>
      <c r="T109" s="218" t="n"/>
      <c r="U109" s="218" t="n"/>
      <c r="V109" s="218" t="n"/>
      <c r="W109" s="4" t="n"/>
      <c r="X109" s="4" t="n"/>
      <c r="Y109" s="4" t="n"/>
      <c r="Z109" s="4" t="n"/>
    </row>
    <row r="110" ht="15" customHeight="1" s="371">
      <c r="A110" s="169">
        <f>CRONOGRAMA!A111</f>
        <v/>
      </c>
      <c r="B110" s="63">
        <f>CRONOGRAMA!B111</f>
        <v/>
      </c>
      <c r="C110" s="42">
        <f>CRONOGRAMA!C111</f>
        <v/>
      </c>
      <c r="D110" s="42">
        <f>CRONOGRAMA!D111</f>
        <v/>
      </c>
      <c r="E110" s="44">
        <f>CRONOGRAMA!E111</f>
        <v/>
      </c>
      <c r="F110" s="169">
        <f>CRONOGRAMA!J111</f>
        <v/>
      </c>
      <c r="G110" s="312">
        <f>IFERROR(N(CRONOGRAMA!I111),0)</f>
        <v/>
      </c>
      <c r="H110" s="44">
        <f>IFERROR(N($E110)*N($G110),0)</f>
        <v/>
      </c>
      <c r="I110" s="44">
        <f>$H110</f>
        <v/>
      </c>
      <c r="J110" s="312">
        <f>1-N($G110)</f>
        <v/>
      </c>
      <c r="K110" s="44">
        <f>IFERROR(N($E110)-N($H110),0)</f>
        <v/>
      </c>
      <c r="L110" s="313">
        <f>CRONOGRAMA!F111</f>
        <v/>
      </c>
      <c r="M110" s="313">
        <f>CRONOGRAMA!G111</f>
        <v/>
      </c>
      <c r="N110" s="169">
        <f>CRONOGRAMA!H111</f>
        <v/>
      </c>
      <c r="O110" s="312">
        <f>IF(OR(L110="",M110=""),0,IF($C$5&gt;=M110,1,IF($C$5&lt;=L110,0,($C$5-L110)/(M110-L110))))</f>
        <v/>
      </c>
      <c r="P110" s="312">
        <f>G110-O110</f>
        <v/>
      </c>
      <c r="Q110" s="44">
        <f>IFERROR(N($E110)*N($P110),0)</f>
        <v/>
      </c>
      <c r="R110" s="65">
        <f>IF(N110="","SIN PROGRAMAR",IF(P110&gt;=0,"EN TIEMPO",IF(P110&gt;-0.1,"ATENCIÓN","ATRASADO")))</f>
        <v/>
      </c>
      <c r="S110" s="4" t="n"/>
      <c r="T110" s="218" t="n"/>
      <c r="U110" s="218" t="n"/>
      <c r="V110" s="218" t="n"/>
      <c r="W110" s="4" t="n"/>
      <c r="X110" s="4" t="n"/>
      <c r="Y110" s="4" t="n"/>
      <c r="Z110" s="4" t="n"/>
    </row>
    <row r="111" ht="15" customHeight="1" s="371">
      <c r="A111" s="169">
        <f>CRONOGRAMA!A112</f>
        <v/>
      </c>
      <c r="B111" s="63">
        <f>CRONOGRAMA!B112</f>
        <v/>
      </c>
      <c r="C111" s="42">
        <f>CRONOGRAMA!C112</f>
        <v/>
      </c>
      <c r="D111" s="42">
        <f>CRONOGRAMA!D112</f>
        <v/>
      </c>
      <c r="E111" s="44">
        <f>CRONOGRAMA!E112</f>
        <v/>
      </c>
      <c r="F111" s="169">
        <f>CRONOGRAMA!J112</f>
        <v/>
      </c>
      <c r="G111" s="312">
        <f>IFERROR(N(CRONOGRAMA!I112),0)</f>
        <v/>
      </c>
      <c r="H111" s="44">
        <f>IFERROR(N($E111)*N($G111),0)</f>
        <v/>
      </c>
      <c r="I111" s="44">
        <f>$H111</f>
        <v/>
      </c>
      <c r="J111" s="312">
        <f>1-N($G111)</f>
        <v/>
      </c>
      <c r="K111" s="44">
        <f>IFERROR(N($E111)-N($H111),0)</f>
        <v/>
      </c>
      <c r="L111" s="313">
        <f>CRONOGRAMA!F112</f>
        <v/>
      </c>
      <c r="M111" s="313">
        <f>CRONOGRAMA!G112</f>
        <v/>
      </c>
      <c r="N111" s="169">
        <f>CRONOGRAMA!H112</f>
        <v/>
      </c>
      <c r="O111" s="312">
        <f>IF(OR(L111="",M111=""),0,IF($C$5&gt;=M111,1,IF($C$5&lt;=L111,0,($C$5-L111)/(M111-L111))))</f>
        <v/>
      </c>
      <c r="P111" s="312">
        <f>G111-O111</f>
        <v/>
      </c>
      <c r="Q111" s="44">
        <f>IFERROR(N($E111)*N($P111),0)</f>
        <v/>
      </c>
      <c r="R111" s="65">
        <f>IF(N111="","SIN PROGRAMAR",IF(P111&gt;=0,"EN TIEMPO",IF(P111&gt;-0.1,"ATENCIÓN","ATRASADO")))</f>
        <v/>
      </c>
      <c r="S111" s="4" t="n"/>
      <c r="T111" s="218" t="n"/>
      <c r="U111" s="218" t="n"/>
      <c r="V111" s="218" t="n"/>
      <c r="W111" s="4" t="n"/>
      <c r="X111" s="4" t="n"/>
      <c r="Y111" s="4" t="n"/>
      <c r="Z111" s="4" t="n"/>
    </row>
    <row r="112" ht="15" customHeight="1" s="371">
      <c r="A112" s="169">
        <f>CRONOGRAMA!A113</f>
        <v/>
      </c>
      <c r="B112" s="63">
        <f>CRONOGRAMA!B113</f>
        <v/>
      </c>
      <c r="C112" s="42">
        <f>CRONOGRAMA!C113</f>
        <v/>
      </c>
      <c r="D112" s="42">
        <f>CRONOGRAMA!D113</f>
        <v/>
      </c>
      <c r="E112" s="44">
        <f>CRONOGRAMA!E113</f>
        <v/>
      </c>
      <c r="F112" s="169">
        <f>CRONOGRAMA!J113</f>
        <v/>
      </c>
      <c r="G112" s="312">
        <f>IFERROR(N(CRONOGRAMA!I113),0)</f>
        <v/>
      </c>
      <c r="H112" s="44">
        <f>IFERROR(N($E112)*N($G112),0)</f>
        <v/>
      </c>
      <c r="I112" s="44">
        <f>$H112</f>
        <v/>
      </c>
      <c r="J112" s="312">
        <f>1-N($G112)</f>
        <v/>
      </c>
      <c r="K112" s="44">
        <f>IFERROR(N($E112)-N($H112),0)</f>
        <v/>
      </c>
      <c r="L112" s="313">
        <f>CRONOGRAMA!F113</f>
        <v/>
      </c>
      <c r="M112" s="313">
        <f>CRONOGRAMA!G113</f>
        <v/>
      </c>
      <c r="N112" s="169">
        <f>CRONOGRAMA!H113</f>
        <v/>
      </c>
      <c r="O112" s="312">
        <f>IF(OR(L112="",M112=""),0,IF($C$5&gt;=M112,1,IF($C$5&lt;=L112,0,($C$5-L112)/(M112-L112))))</f>
        <v/>
      </c>
      <c r="P112" s="312">
        <f>G112-O112</f>
        <v/>
      </c>
      <c r="Q112" s="44">
        <f>IFERROR(N($E112)*N($P112),0)</f>
        <v/>
      </c>
      <c r="R112" s="65">
        <f>IF(N112="","SIN PROGRAMAR",IF(P112&gt;=0,"EN TIEMPO",IF(P112&gt;-0.1,"ATENCIÓN","ATRASADO")))</f>
        <v/>
      </c>
      <c r="S112" s="4" t="n"/>
      <c r="T112" s="218" t="n"/>
      <c r="U112" s="218" t="n"/>
      <c r="V112" s="218" t="n"/>
      <c r="W112" s="4" t="n"/>
      <c r="X112" s="4" t="n"/>
      <c r="Y112" s="4" t="n"/>
      <c r="Z112" s="4" t="n"/>
    </row>
    <row r="113" ht="15" customHeight="1" s="371">
      <c r="A113" s="169">
        <f>CRONOGRAMA!A114</f>
        <v/>
      </c>
      <c r="B113" s="63">
        <f>CRONOGRAMA!B114</f>
        <v/>
      </c>
      <c r="C113" s="42">
        <f>CRONOGRAMA!C114</f>
        <v/>
      </c>
      <c r="D113" s="42">
        <f>CRONOGRAMA!D114</f>
        <v/>
      </c>
      <c r="E113" s="44">
        <f>CRONOGRAMA!E114</f>
        <v/>
      </c>
      <c r="F113" s="169">
        <f>CRONOGRAMA!J114</f>
        <v/>
      </c>
      <c r="G113" s="312">
        <f>IFERROR(N(CRONOGRAMA!I114),0)</f>
        <v/>
      </c>
      <c r="H113" s="44">
        <f>IFERROR(N($E113)*N($G113),0)</f>
        <v/>
      </c>
      <c r="I113" s="44">
        <f>$H113</f>
        <v/>
      </c>
      <c r="J113" s="312">
        <f>1-N($G113)</f>
        <v/>
      </c>
      <c r="K113" s="44">
        <f>IFERROR(N($E113)-N($H113),0)</f>
        <v/>
      </c>
      <c r="L113" s="313">
        <f>CRONOGRAMA!F114</f>
        <v/>
      </c>
      <c r="M113" s="313">
        <f>CRONOGRAMA!G114</f>
        <v/>
      </c>
      <c r="N113" s="169">
        <f>CRONOGRAMA!H114</f>
        <v/>
      </c>
      <c r="O113" s="312">
        <f>IF(OR(L113="",M113=""),0,IF($C$5&gt;=M113,1,IF($C$5&lt;=L113,0,($C$5-L113)/(M113-L113))))</f>
        <v/>
      </c>
      <c r="P113" s="312">
        <f>G113-O113</f>
        <v/>
      </c>
      <c r="Q113" s="44">
        <f>IFERROR(N($E113)*N($P113),0)</f>
        <v/>
      </c>
      <c r="R113" s="65">
        <f>IF(N113="","SIN PROGRAMAR",IF(P113&gt;=0,"EN TIEMPO",IF(P113&gt;-0.1,"ATENCIÓN","ATRASADO")))</f>
        <v/>
      </c>
      <c r="S113" s="4" t="n"/>
      <c r="T113" s="218" t="n"/>
      <c r="U113" s="218" t="n"/>
      <c r="V113" s="218" t="n"/>
      <c r="W113" s="4" t="n"/>
      <c r="X113" s="4" t="n"/>
      <c r="Y113" s="4" t="n"/>
      <c r="Z113" s="4" t="n"/>
    </row>
    <row r="114" ht="15" customHeight="1" s="371">
      <c r="A114" s="169">
        <f>CRONOGRAMA!A115</f>
        <v/>
      </c>
      <c r="B114" s="63">
        <f>CRONOGRAMA!B115</f>
        <v/>
      </c>
      <c r="C114" s="42">
        <f>CRONOGRAMA!C115</f>
        <v/>
      </c>
      <c r="D114" s="42">
        <f>CRONOGRAMA!D115</f>
        <v/>
      </c>
      <c r="E114" s="44">
        <f>CRONOGRAMA!E115</f>
        <v/>
      </c>
      <c r="F114" s="169">
        <f>CRONOGRAMA!J115</f>
        <v/>
      </c>
      <c r="G114" s="312">
        <f>IFERROR(N(CRONOGRAMA!I115),0)</f>
        <v/>
      </c>
      <c r="H114" s="44">
        <f>IFERROR(N($E114)*N($G114),0)</f>
        <v/>
      </c>
      <c r="I114" s="44">
        <f>$H114</f>
        <v/>
      </c>
      <c r="J114" s="312">
        <f>1-N($G114)</f>
        <v/>
      </c>
      <c r="K114" s="44">
        <f>IFERROR(N($E114)-N($H114),0)</f>
        <v/>
      </c>
      <c r="L114" s="313">
        <f>CRONOGRAMA!F115</f>
        <v/>
      </c>
      <c r="M114" s="313">
        <f>CRONOGRAMA!G115</f>
        <v/>
      </c>
      <c r="N114" s="169">
        <f>CRONOGRAMA!H115</f>
        <v/>
      </c>
      <c r="O114" s="312">
        <f>IF(OR(L114="",M114=""),0,IF($C$5&gt;=M114,1,IF($C$5&lt;=L114,0,($C$5-L114)/(M114-L114))))</f>
        <v/>
      </c>
      <c r="P114" s="312">
        <f>G114-O114</f>
        <v/>
      </c>
      <c r="Q114" s="44">
        <f>IFERROR(N($E114)*N($P114),0)</f>
        <v/>
      </c>
      <c r="R114" s="65">
        <f>IF(N114="","SIN PROGRAMAR",IF(P114&gt;=0,"EN TIEMPO",IF(P114&gt;-0.1,"ATENCIÓN","ATRASADO")))</f>
        <v/>
      </c>
      <c r="S114" s="4" t="n"/>
      <c r="T114" s="218" t="n"/>
      <c r="U114" s="218" t="n"/>
      <c r="V114" s="218" t="n"/>
      <c r="W114" s="4" t="n"/>
      <c r="X114" s="4" t="n"/>
      <c r="Y114" s="4" t="n"/>
      <c r="Z114" s="4" t="n"/>
    </row>
    <row r="115" ht="15" customHeight="1" s="371">
      <c r="A115" s="169">
        <f>CRONOGRAMA!A116</f>
        <v/>
      </c>
      <c r="B115" s="63">
        <f>CRONOGRAMA!B116</f>
        <v/>
      </c>
      <c r="C115" s="42">
        <f>CRONOGRAMA!C116</f>
        <v/>
      </c>
      <c r="D115" s="42">
        <f>CRONOGRAMA!D116</f>
        <v/>
      </c>
      <c r="E115" s="44">
        <f>CRONOGRAMA!E116</f>
        <v/>
      </c>
      <c r="F115" s="169">
        <f>CRONOGRAMA!J116</f>
        <v/>
      </c>
      <c r="G115" s="312">
        <f>IFERROR(N(CRONOGRAMA!I116),0)</f>
        <v/>
      </c>
      <c r="H115" s="44">
        <f>IFERROR(N($E115)*N($G115),0)</f>
        <v/>
      </c>
      <c r="I115" s="44">
        <f>$H115</f>
        <v/>
      </c>
      <c r="J115" s="312">
        <f>1-N($G115)</f>
        <v/>
      </c>
      <c r="K115" s="44">
        <f>IFERROR(N($E115)-N($H115),0)</f>
        <v/>
      </c>
      <c r="L115" s="313">
        <f>CRONOGRAMA!F116</f>
        <v/>
      </c>
      <c r="M115" s="313">
        <f>CRONOGRAMA!G116</f>
        <v/>
      </c>
      <c r="N115" s="169">
        <f>CRONOGRAMA!H116</f>
        <v/>
      </c>
      <c r="O115" s="312">
        <f>IF(OR(L115="",M115=""),0,IF($C$5&gt;=M115,1,IF($C$5&lt;=L115,0,($C$5-L115)/(M115-L115))))</f>
        <v/>
      </c>
      <c r="P115" s="312">
        <f>G115-O115</f>
        <v/>
      </c>
      <c r="Q115" s="44">
        <f>IFERROR(N($E115)*N($P115),0)</f>
        <v/>
      </c>
      <c r="R115" s="65">
        <f>IF(N115="","SIN PROGRAMAR",IF(P115&gt;=0,"EN TIEMPO",IF(P115&gt;-0.1,"ATENCIÓN","ATRASADO")))</f>
        <v/>
      </c>
      <c r="S115" s="4" t="n"/>
      <c r="T115" s="218" t="n"/>
      <c r="U115" s="218" t="n"/>
      <c r="V115" s="218" t="n"/>
      <c r="W115" s="4" t="n"/>
      <c r="X115" s="4" t="n"/>
      <c r="Y115" s="4" t="n"/>
      <c r="Z115" s="4" t="n"/>
    </row>
    <row r="116" ht="15" customHeight="1" s="371">
      <c r="A116" s="169">
        <f>CRONOGRAMA!A117</f>
        <v/>
      </c>
      <c r="B116" s="63">
        <f>CRONOGRAMA!B117</f>
        <v/>
      </c>
      <c r="C116" s="42">
        <f>CRONOGRAMA!C117</f>
        <v/>
      </c>
      <c r="D116" s="42">
        <f>CRONOGRAMA!D117</f>
        <v/>
      </c>
      <c r="E116" s="44">
        <f>CRONOGRAMA!E117</f>
        <v/>
      </c>
      <c r="F116" s="169">
        <f>CRONOGRAMA!J117</f>
        <v/>
      </c>
      <c r="G116" s="312">
        <f>IFERROR(N(CRONOGRAMA!I117),0)</f>
        <v/>
      </c>
      <c r="H116" s="44">
        <f>IFERROR(N($E116)*N($G116),0)</f>
        <v/>
      </c>
      <c r="I116" s="44">
        <f>$H116</f>
        <v/>
      </c>
      <c r="J116" s="312">
        <f>1-N($G116)</f>
        <v/>
      </c>
      <c r="K116" s="44">
        <f>IFERROR(N($E116)-N($H116),0)</f>
        <v/>
      </c>
      <c r="L116" s="313">
        <f>CRONOGRAMA!F117</f>
        <v/>
      </c>
      <c r="M116" s="313">
        <f>CRONOGRAMA!G117</f>
        <v/>
      </c>
      <c r="N116" s="169">
        <f>CRONOGRAMA!H117</f>
        <v/>
      </c>
      <c r="O116" s="312">
        <f>IF(OR(L116="",M116=""),0,IF($C$5&gt;=M116,1,IF($C$5&lt;=L116,0,($C$5-L116)/(M116-L116))))</f>
        <v/>
      </c>
      <c r="P116" s="312">
        <f>G116-O116</f>
        <v/>
      </c>
      <c r="Q116" s="44">
        <f>IFERROR(N($E116)*N($P116),0)</f>
        <v/>
      </c>
      <c r="R116" s="65">
        <f>IF(N116="","SIN PROGRAMAR",IF(P116&gt;=0,"EN TIEMPO",IF(P116&gt;-0.1,"ATENCIÓN","ATRASADO")))</f>
        <v/>
      </c>
      <c r="S116" s="4" t="n"/>
      <c r="T116" s="218" t="n"/>
      <c r="U116" s="218" t="n"/>
      <c r="V116" s="218" t="n"/>
      <c r="W116" s="4" t="n"/>
      <c r="X116" s="4" t="n"/>
      <c r="Y116" s="4" t="n"/>
      <c r="Z116" s="4" t="n"/>
    </row>
    <row r="117" ht="15" customHeight="1" s="371">
      <c r="A117" s="169">
        <f>CRONOGRAMA!A118</f>
        <v/>
      </c>
      <c r="B117" s="63">
        <f>CRONOGRAMA!B118</f>
        <v/>
      </c>
      <c r="C117" s="42">
        <f>CRONOGRAMA!C118</f>
        <v/>
      </c>
      <c r="D117" s="42">
        <f>CRONOGRAMA!D118</f>
        <v/>
      </c>
      <c r="E117" s="44">
        <f>CRONOGRAMA!E118</f>
        <v/>
      </c>
      <c r="F117" s="169">
        <f>CRONOGRAMA!J118</f>
        <v/>
      </c>
      <c r="G117" s="312">
        <f>IFERROR(N(CRONOGRAMA!I118),0)</f>
        <v/>
      </c>
      <c r="H117" s="44">
        <f>IFERROR(N($E117)*N($G117),0)</f>
        <v/>
      </c>
      <c r="I117" s="44">
        <f>$H117</f>
        <v/>
      </c>
      <c r="J117" s="312">
        <f>1-N($G117)</f>
        <v/>
      </c>
      <c r="K117" s="44">
        <f>IFERROR(N($E117)-N($H117),0)</f>
        <v/>
      </c>
      <c r="L117" s="313">
        <f>CRONOGRAMA!F118</f>
        <v/>
      </c>
      <c r="M117" s="313">
        <f>CRONOGRAMA!G118</f>
        <v/>
      </c>
      <c r="N117" s="169">
        <f>CRONOGRAMA!H118</f>
        <v/>
      </c>
      <c r="O117" s="312">
        <f>IF(OR(L117="",M117=""),0,IF($C$5&gt;=M117,1,IF($C$5&lt;=L117,0,($C$5-L117)/(M117-L117))))</f>
        <v/>
      </c>
      <c r="P117" s="312">
        <f>G117-O117</f>
        <v/>
      </c>
      <c r="Q117" s="44">
        <f>IFERROR(N($E117)*N($P117),0)</f>
        <v/>
      </c>
      <c r="R117" s="65">
        <f>IF(N117="","SIN PROGRAMAR",IF(P117&gt;=0,"EN TIEMPO",IF(P117&gt;-0.1,"ATENCIÓN","ATRASADO")))</f>
        <v/>
      </c>
      <c r="S117" s="4" t="n"/>
      <c r="T117" s="218" t="n"/>
      <c r="U117" s="218" t="n"/>
      <c r="V117" s="218" t="n"/>
      <c r="W117" s="4" t="n"/>
      <c r="X117" s="4" t="n"/>
      <c r="Y117" s="4" t="n"/>
      <c r="Z117" s="4" t="n"/>
    </row>
    <row r="118" ht="15" customHeight="1" s="371">
      <c r="A118" s="169">
        <f>CRONOGRAMA!A119</f>
        <v/>
      </c>
      <c r="B118" s="63">
        <f>CRONOGRAMA!B119</f>
        <v/>
      </c>
      <c r="C118" s="42">
        <f>CRONOGRAMA!C119</f>
        <v/>
      </c>
      <c r="D118" s="42">
        <f>CRONOGRAMA!D119</f>
        <v/>
      </c>
      <c r="E118" s="44">
        <f>CRONOGRAMA!E119</f>
        <v/>
      </c>
      <c r="F118" s="169">
        <f>CRONOGRAMA!J119</f>
        <v/>
      </c>
      <c r="G118" s="312">
        <f>IFERROR(N(CRONOGRAMA!I119),0)</f>
        <v/>
      </c>
      <c r="H118" s="44">
        <f>IFERROR(N($E118)*N($G118),0)</f>
        <v/>
      </c>
      <c r="I118" s="44">
        <f>$H118</f>
        <v/>
      </c>
      <c r="J118" s="312">
        <f>1-N($G118)</f>
        <v/>
      </c>
      <c r="K118" s="44">
        <f>IFERROR(N($E118)-N($H118),0)</f>
        <v/>
      </c>
      <c r="L118" s="313">
        <f>CRONOGRAMA!F119</f>
        <v/>
      </c>
      <c r="M118" s="313">
        <f>CRONOGRAMA!G119</f>
        <v/>
      </c>
      <c r="N118" s="169">
        <f>CRONOGRAMA!H119</f>
        <v/>
      </c>
      <c r="O118" s="312">
        <f>IF(OR(L118="",M118=""),0,IF($C$5&gt;=M118,1,IF($C$5&lt;=L118,0,($C$5-L118)/(M118-L118))))</f>
        <v/>
      </c>
      <c r="P118" s="312">
        <f>G118-O118</f>
        <v/>
      </c>
      <c r="Q118" s="44">
        <f>IFERROR(N($E118)*N($P118),0)</f>
        <v/>
      </c>
      <c r="R118" s="65">
        <f>IF(N118="","SIN PROGRAMAR",IF(P118&gt;=0,"EN TIEMPO",IF(P118&gt;-0.1,"ATENCIÓN","ATRASADO")))</f>
        <v/>
      </c>
      <c r="S118" s="4" t="n"/>
      <c r="T118" s="218" t="n"/>
      <c r="U118" s="218" t="n"/>
      <c r="V118" s="218" t="n"/>
      <c r="W118" s="4" t="n"/>
      <c r="X118" s="4" t="n"/>
      <c r="Y118" s="4" t="n"/>
      <c r="Z118" s="4" t="n"/>
    </row>
    <row r="119" ht="15" customHeight="1" s="371">
      <c r="A119" s="169">
        <f>CRONOGRAMA!A120</f>
        <v/>
      </c>
      <c r="B119" s="63">
        <f>CRONOGRAMA!B120</f>
        <v/>
      </c>
      <c r="C119" s="42">
        <f>CRONOGRAMA!C120</f>
        <v/>
      </c>
      <c r="D119" s="42">
        <f>CRONOGRAMA!D120</f>
        <v/>
      </c>
      <c r="E119" s="44">
        <f>CRONOGRAMA!E120</f>
        <v/>
      </c>
      <c r="F119" s="169">
        <f>CRONOGRAMA!J120</f>
        <v/>
      </c>
      <c r="G119" s="312">
        <f>IFERROR(N(CRONOGRAMA!I120),0)</f>
        <v/>
      </c>
      <c r="H119" s="44">
        <f>IFERROR(N($E119)*N($G119),0)</f>
        <v/>
      </c>
      <c r="I119" s="44">
        <f>$H119</f>
        <v/>
      </c>
      <c r="J119" s="312">
        <f>1-N($G119)</f>
        <v/>
      </c>
      <c r="K119" s="44">
        <f>IFERROR(N($E119)-N($H119),0)</f>
        <v/>
      </c>
      <c r="L119" s="313">
        <f>CRONOGRAMA!F120</f>
        <v/>
      </c>
      <c r="M119" s="313">
        <f>CRONOGRAMA!G120</f>
        <v/>
      </c>
      <c r="N119" s="169">
        <f>CRONOGRAMA!H120</f>
        <v/>
      </c>
      <c r="O119" s="312">
        <f>IF(OR(L119="",M119=""),0,IF($C$5&gt;=M119,1,IF($C$5&lt;=L119,0,($C$5-L119)/(M119-L119))))</f>
        <v/>
      </c>
      <c r="P119" s="312">
        <f>G119-O119</f>
        <v/>
      </c>
      <c r="Q119" s="44">
        <f>IFERROR(N($E119)*N($P119),0)</f>
        <v/>
      </c>
      <c r="R119" s="65">
        <f>IF(N119="","SIN PROGRAMAR",IF(P119&gt;=0,"EN TIEMPO",IF(P119&gt;-0.1,"ATENCIÓN","ATRASADO")))</f>
        <v/>
      </c>
      <c r="S119" s="4" t="n"/>
      <c r="T119" s="218" t="n"/>
      <c r="U119" s="218" t="n"/>
      <c r="V119" s="218" t="n"/>
      <c r="W119" s="4" t="n"/>
      <c r="X119" s="4" t="n"/>
      <c r="Y119" s="4" t="n"/>
      <c r="Z119" s="4" t="n"/>
    </row>
    <row r="120" ht="15" customHeight="1" s="371">
      <c r="A120" s="169">
        <f>CRONOGRAMA!A121</f>
        <v/>
      </c>
      <c r="B120" s="63">
        <f>CRONOGRAMA!B121</f>
        <v/>
      </c>
      <c r="C120" s="42">
        <f>CRONOGRAMA!C121</f>
        <v/>
      </c>
      <c r="D120" s="42">
        <f>CRONOGRAMA!D121</f>
        <v/>
      </c>
      <c r="E120" s="44">
        <f>CRONOGRAMA!E121</f>
        <v/>
      </c>
      <c r="F120" s="169">
        <f>CRONOGRAMA!J121</f>
        <v/>
      </c>
      <c r="G120" s="312">
        <f>IFERROR(N(CRONOGRAMA!I121),0)</f>
        <v/>
      </c>
      <c r="H120" s="44">
        <f>IFERROR(N($E120)*N($G120),0)</f>
        <v/>
      </c>
      <c r="I120" s="44">
        <f>$H120</f>
        <v/>
      </c>
      <c r="J120" s="312">
        <f>1-N($G120)</f>
        <v/>
      </c>
      <c r="K120" s="44">
        <f>IFERROR(N($E120)-N($H120),0)</f>
        <v/>
      </c>
      <c r="L120" s="313">
        <f>CRONOGRAMA!F121</f>
        <v/>
      </c>
      <c r="M120" s="313">
        <f>CRONOGRAMA!G121</f>
        <v/>
      </c>
      <c r="N120" s="169">
        <f>CRONOGRAMA!H121</f>
        <v/>
      </c>
      <c r="O120" s="312">
        <f>IF(OR(L120="",M120=""),0,IF($C$5&gt;=M120,1,IF($C$5&lt;=L120,0,($C$5-L120)/(M120-L120))))</f>
        <v/>
      </c>
      <c r="P120" s="312">
        <f>G120-O120</f>
        <v/>
      </c>
      <c r="Q120" s="44">
        <f>IFERROR(N($E120)*N($P120),0)</f>
        <v/>
      </c>
      <c r="R120" s="65">
        <f>IF(N120="","SIN PROGRAMAR",IF(P120&gt;=0,"EN TIEMPO",IF(P120&gt;-0.1,"ATENCIÓN","ATRASADO")))</f>
        <v/>
      </c>
      <c r="S120" s="4" t="n"/>
      <c r="T120" s="218" t="n"/>
      <c r="U120" s="218" t="n"/>
      <c r="V120" s="218" t="n"/>
      <c r="W120" s="4" t="n"/>
      <c r="X120" s="4" t="n"/>
      <c r="Y120" s="4" t="n"/>
      <c r="Z120" s="4" t="n"/>
    </row>
    <row r="121" ht="15" customHeight="1" s="371">
      <c r="A121" s="169">
        <f>CRONOGRAMA!A122</f>
        <v/>
      </c>
      <c r="B121" s="63">
        <f>CRONOGRAMA!B122</f>
        <v/>
      </c>
      <c r="C121" s="42">
        <f>CRONOGRAMA!C122</f>
        <v/>
      </c>
      <c r="D121" s="42">
        <f>CRONOGRAMA!D122</f>
        <v/>
      </c>
      <c r="E121" s="44">
        <f>CRONOGRAMA!E122</f>
        <v/>
      </c>
      <c r="F121" s="169">
        <f>CRONOGRAMA!J122</f>
        <v/>
      </c>
      <c r="G121" s="312">
        <f>IFERROR(N(CRONOGRAMA!I122),0)</f>
        <v/>
      </c>
      <c r="H121" s="44">
        <f>IFERROR(N($E121)*N($G121),0)</f>
        <v/>
      </c>
      <c r="I121" s="44">
        <f>$H121</f>
        <v/>
      </c>
      <c r="J121" s="312">
        <f>1-N($G121)</f>
        <v/>
      </c>
      <c r="K121" s="44">
        <f>IFERROR(N($E121)-N($H121),0)</f>
        <v/>
      </c>
      <c r="L121" s="313">
        <f>CRONOGRAMA!F122</f>
        <v/>
      </c>
      <c r="M121" s="313">
        <f>CRONOGRAMA!G122</f>
        <v/>
      </c>
      <c r="N121" s="169">
        <f>CRONOGRAMA!H122</f>
        <v/>
      </c>
      <c r="O121" s="312">
        <f>IF(OR(L121="",M121=""),0,IF($C$5&gt;=M121,1,IF($C$5&lt;=L121,0,($C$5-L121)/(M121-L121))))</f>
        <v/>
      </c>
      <c r="P121" s="312">
        <f>G121-O121</f>
        <v/>
      </c>
      <c r="Q121" s="44">
        <f>IFERROR(N($E121)*N($P121),0)</f>
        <v/>
      </c>
      <c r="R121" s="65">
        <f>IF(N121="","SIN PROGRAMAR",IF(P121&gt;=0,"EN TIEMPO",IF(P121&gt;-0.1,"ATENCIÓN","ATRASADO")))</f>
        <v/>
      </c>
      <c r="S121" s="4" t="n"/>
      <c r="T121" s="218" t="n"/>
      <c r="U121" s="218" t="n"/>
      <c r="V121" s="218" t="n"/>
      <c r="W121" s="4" t="n"/>
      <c r="X121" s="4" t="n"/>
      <c r="Y121" s="4" t="n"/>
      <c r="Z121" s="4" t="n"/>
    </row>
    <row r="122" ht="15" customHeight="1" s="371">
      <c r="A122" s="169">
        <f>CRONOGRAMA!A123</f>
        <v/>
      </c>
      <c r="B122" s="63">
        <f>CRONOGRAMA!B123</f>
        <v/>
      </c>
      <c r="C122" s="42">
        <f>CRONOGRAMA!C123</f>
        <v/>
      </c>
      <c r="D122" s="42">
        <f>CRONOGRAMA!D123</f>
        <v/>
      </c>
      <c r="E122" s="44">
        <f>CRONOGRAMA!E123</f>
        <v/>
      </c>
      <c r="F122" s="169">
        <f>CRONOGRAMA!J123</f>
        <v/>
      </c>
      <c r="G122" s="312">
        <f>IFERROR(N(CRONOGRAMA!I123),0)</f>
        <v/>
      </c>
      <c r="H122" s="44">
        <f>IFERROR(N($E122)*N($G122),0)</f>
        <v/>
      </c>
      <c r="I122" s="44">
        <f>$H122</f>
        <v/>
      </c>
      <c r="J122" s="312">
        <f>1-N($G122)</f>
        <v/>
      </c>
      <c r="K122" s="44">
        <f>IFERROR(N($E122)-N($H122),0)</f>
        <v/>
      </c>
      <c r="L122" s="313">
        <f>CRONOGRAMA!F123</f>
        <v/>
      </c>
      <c r="M122" s="313">
        <f>CRONOGRAMA!G123</f>
        <v/>
      </c>
      <c r="N122" s="169">
        <f>CRONOGRAMA!H123</f>
        <v/>
      </c>
      <c r="O122" s="312">
        <f>IF(OR(L122="",M122=""),0,IF($C$5&gt;=M122,1,IF($C$5&lt;=L122,0,($C$5-L122)/(M122-L122))))</f>
        <v/>
      </c>
      <c r="P122" s="312">
        <f>G122-O122</f>
        <v/>
      </c>
      <c r="Q122" s="44">
        <f>IFERROR(N($E122)*N($P122),0)</f>
        <v/>
      </c>
      <c r="R122" s="65">
        <f>IF(N122="","SIN PROGRAMAR",IF(P122&gt;=0,"EN TIEMPO",IF(P122&gt;-0.1,"ATENCIÓN","ATRASADO")))</f>
        <v/>
      </c>
      <c r="S122" s="4" t="n"/>
      <c r="T122" s="218" t="n"/>
      <c r="U122" s="218" t="n"/>
      <c r="V122" s="218" t="n"/>
      <c r="W122" s="4" t="n"/>
      <c r="X122" s="4" t="n"/>
      <c r="Y122" s="4" t="n"/>
      <c r="Z122" s="4" t="n"/>
    </row>
    <row r="123" ht="15" customHeight="1" s="371">
      <c r="A123" s="169">
        <f>CRONOGRAMA!A124</f>
        <v/>
      </c>
      <c r="B123" s="63">
        <f>CRONOGRAMA!B124</f>
        <v/>
      </c>
      <c r="C123" s="42">
        <f>CRONOGRAMA!C124</f>
        <v/>
      </c>
      <c r="D123" s="42">
        <f>CRONOGRAMA!D124</f>
        <v/>
      </c>
      <c r="E123" s="44">
        <f>CRONOGRAMA!E124</f>
        <v/>
      </c>
      <c r="F123" s="169">
        <f>CRONOGRAMA!J124</f>
        <v/>
      </c>
      <c r="G123" s="312">
        <f>IFERROR(N(CRONOGRAMA!I124),0)</f>
        <v/>
      </c>
      <c r="H123" s="44">
        <f>IFERROR(N($E123)*N($G123),0)</f>
        <v/>
      </c>
      <c r="I123" s="44">
        <f>$H123</f>
        <v/>
      </c>
      <c r="J123" s="312">
        <f>1-N($G123)</f>
        <v/>
      </c>
      <c r="K123" s="44">
        <f>IFERROR(N($E123)-N($H123),0)</f>
        <v/>
      </c>
      <c r="L123" s="313">
        <f>CRONOGRAMA!F124</f>
        <v/>
      </c>
      <c r="M123" s="313">
        <f>CRONOGRAMA!G124</f>
        <v/>
      </c>
      <c r="N123" s="169">
        <f>CRONOGRAMA!H124</f>
        <v/>
      </c>
      <c r="O123" s="312">
        <f>IF(OR(L123="",M123=""),0,IF($C$5&gt;=M123,1,IF($C$5&lt;=L123,0,($C$5-L123)/(M123-L123))))</f>
        <v/>
      </c>
      <c r="P123" s="312">
        <f>G123-O123</f>
        <v/>
      </c>
      <c r="Q123" s="44">
        <f>IFERROR(N($E123)*N($P123),0)</f>
        <v/>
      </c>
      <c r="R123" s="65">
        <f>IF(N123="","SIN PROGRAMAR",IF(P123&gt;=0,"EN TIEMPO",IF(P123&gt;-0.1,"ATENCIÓN","ATRASADO")))</f>
        <v/>
      </c>
      <c r="S123" s="4" t="n"/>
      <c r="T123" s="218" t="n"/>
      <c r="U123" s="218" t="n"/>
      <c r="V123" s="218" t="n"/>
      <c r="W123" s="4" t="n"/>
      <c r="X123" s="4" t="n"/>
      <c r="Y123" s="4" t="n"/>
      <c r="Z123" s="4" t="n"/>
    </row>
    <row r="124" ht="15" customHeight="1" s="371">
      <c r="A124" s="169">
        <f>CRONOGRAMA!A125</f>
        <v/>
      </c>
      <c r="B124" s="63">
        <f>CRONOGRAMA!B125</f>
        <v/>
      </c>
      <c r="C124" s="42">
        <f>CRONOGRAMA!C125</f>
        <v/>
      </c>
      <c r="D124" s="42">
        <f>CRONOGRAMA!D125</f>
        <v/>
      </c>
      <c r="E124" s="44">
        <f>CRONOGRAMA!E125</f>
        <v/>
      </c>
      <c r="F124" s="169">
        <f>CRONOGRAMA!J125</f>
        <v/>
      </c>
      <c r="G124" s="312">
        <f>IFERROR(N(CRONOGRAMA!I125),0)</f>
        <v/>
      </c>
      <c r="H124" s="44">
        <f>IFERROR(N($E124)*N($G124),0)</f>
        <v/>
      </c>
      <c r="I124" s="44">
        <f>$H124</f>
        <v/>
      </c>
      <c r="J124" s="312">
        <f>1-N($G124)</f>
        <v/>
      </c>
      <c r="K124" s="44">
        <f>IFERROR(N($E124)-N($H124),0)</f>
        <v/>
      </c>
      <c r="L124" s="313">
        <f>CRONOGRAMA!F125</f>
        <v/>
      </c>
      <c r="M124" s="313">
        <f>CRONOGRAMA!G125</f>
        <v/>
      </c>
      <c r="N124" s="169">
        <f>CRONOGRAMA!H125</f>
        <v/>
      </c>
      <c r="O124" s="312">
        <f>IF(OR(L124="",M124=""),0,IF($C$5&gt;=M124,1,IF($C$5&lt;=L124,0,($C$5-L124)/(M124-L124))))</f>
        <v/>
      </c>
      <c r="P124" s="312">
        <f>G124-O124</f>
        <v/>
      </c>
      <c r="Q124" s="44">
        <f>IFERROR(N($E124)*N($P124),0)</f>
        <v/>
      </c>
      <c r="R124" s="65">
        <f>IF(N124="","SIN PROGRAMAR",IF(P124&gt;=0,"EN TIEMPO",IF(P124&gt;-0.1,"ATENCIÓN","ATRASADO")))</f>
        <v/>
      </c>
      <c r="S124" s="4" t="n"/>
      <c r="T124" s="218" t="n"/>
      <c r="U124" s="218" t="n"/>
      <c r="V124" s="218" t="n"/>
      <c r="W124" s="4" t="n"/>
      <c r="X124" s="4" t="n"/>
      <c r="Y124" s="4" t="n"/>
      <c r="Z124" s="4" t="n"/>
    </row>
    <row r="125" ht="15" customHeight="1" s="371">
      <c r="A125" s="169">
        <f>CRONOGRAMA!A126</f>
        <v/>
      </c>
      <c r="B125" s="63">
        <f>CRONOGRAMA!B126</f>
        <v/>
      </c>
      <c r="C125" s="42">
        <f>CRONOGRAMA!C126</f>
        <v/>
      </c>
      <c r="D125" s="42">
        <f>CRONOGRAMA!D126</f>
        <v/>
      </c>
      <c r="E125" s="44">
        <f>CRONOGRAMA!E126</f>
        <v/>
      </c>
      <c r="F125" s="169">
        <f>CRONOGRAMA!J126</f>
        <v/>
      </c>
      <c r="G125" s="312">
        <f>IFERROR(N(CRONOGRAMA!I126),0)</f>
        <v/>
      </c>
      <c r="H125" s="44">
        <f>IFERROR(N($E125)*N($G125),0)</f>
        <v/>
      </c>
      <c r="I125" s="44">
        <f>$H125</f>
        <v/>
      </c>
      <c r="J125" s="312">
        <f>1-N($G125)</f>
        <v/>
      </c>
      <c r="K125" s="44">
        <f>IFERROR(N($E125)-N($H125),0)</f>
        <v/>
      </c>
      <c r="L125" s="313">
        <f>CRONOGRAMA!F126</f>
        <v/>
      </c>
      <c r="M125" s="313">
        <f>CRONOGRAMA!G126</f>
        <v/>
      </c>
      <c r="N125" s="169">
        <f>CRONOGRAMA!H126</f>
        <v/>
      </c>
      <c r="O125" s="312">
        <f>IF(OR(L125="",M125=""),0,IF($C$5&gt;=M125,1,IF($C$5&lt;=L125,0,($C$5-L125)/(M125-L125))))</f>
        <v/>
      </c>
      <c r="P125" s="312">
        <f>G125-O125</f>
        <v/>
      </c>
      <c r="Q125" s="44">
        <f>IFERROR(N($E125)*N($P125),0)</f>
        <v/>
      </c>
      <c r="R125" s="65">
        <f>IF(N125="","SIN PROGRAMAR",IF(P125&gt;=0,"EN TIEMPO",IF(P125&gt;-0.1,"ATENCIÓN","ATRASADO")))</f>
        <v/>
      </c>
      <c r="S125" s="4" t="n"/>
      <c r="T125" s="218" t="n"/>
      <c r="U125" s="218" t="n"/>
      <c r="V125" s="218" t="n"/>
      <c r="W125" s="4" t="n"/>
      <c r="X125" s="4" t="n"/>
      <c r="Y125" s="4" t="n"/>
      <c r="Z125" s="4" t="n"/>
    </row>
    <row r="126" ht="15" customHeight="1" s="371">
      <c r="A126" s="169">
        <f>CRONOGRAMA!A127</f>
        <v/>
      </c>
      <c r="B126" s="63">
        <f>CRONOGRAMA!B127</f>
        <v/>
      </c>
      <c r="C126" s="42">
        <f>CRONOGRAMA!C127</f>
        <v/>
      </c>
      <c r="D126" s="42">
        <f>CRONOGRAMA!D127</f>
        <v/>
      </c>
      <c r="E126" s="44">
        <f>CRONOGRAMA!E127</f>
        <v/>
      </c>
      <c r="F126" s="169">
        <f>CRONOGRAMA!J127</f>
        <v/>
      </c>
      <c r="G126" s="312">
        <f>IFERROR(N(CRONOGRAMA!I127),0)</f>
        <v/>
      </c>
      <c r="H126" s="44">
        <f>IFERROR(N($E126)*N($G126),0)</f>
        <v/>
      </c>
      <c r="I126" s="44">
        <f>$H126</f>
        <v/>
      </c>
      <c r="J126" s="312">
        <f>1-N($G126)</f>
        <v/>
      </c>
      <c r="K126" s="44">
        <f>IFERROR(N($E126)-N($H126),0)</f>
        <v/>
      </c>
      <c r="L126" s="313">
        <f>CRONOGRAMA!F127</f>
        <v/>
      </c>
      <c r="M126" s="313">
        <f>CRONOGRAMA!G127</f>
        <v/>
      </c>
      <c r="N126" s="169">
        <f>CRONOGRAMA!H127</f>
        <v/>
      </c>
      <c r="O126" s="312">
        <f>IF(OR(L126="",M126=""),0,IF($C$5&gt;=M126,1,IF($C$5&lt;=L126,0,($C$5-L126)/(M126-L126))))</f>
        <v/>
      </c>
      <c r="P126" s="312">
        <f>G126-O126</f>
        <v/>
      </c>
      <c r="Q126" s="44">
        <f>IFERROR(N($E126)*N($P126),0)</f>
        <v/>
      </c>
      <c r="R126" s="65">
        <f>IF(N126="","SIN PROGRAMAR",IF(P126&gt;=0,"EN TIEMPO",IF(P126&gt;-0.1,"ATENCIÓN","ATRASADO")))</f>
        <v/>
      </c>
      <c r="S126" s="4" t="n"/>
      <c r="T126" s="218" t="n"/>
      <c r="U126" s="218" t="n"/>
      <c r="V126" s="218" t="n"/>
      <c r="W126" s="4" t="n"/>
      <c r="X126" s="4" t="n"/>
      <c r="Y126" s="4" t="n"/>
      <c r="Z126" s="4" t="n"/>
    </row>
    <row r="127" ht="15" customHeight="1" s="371">
      <c r="A127" s="169">
        <f>CRONOGRAMA!A128</f>
        <v/>
      </c>
      <c r="B127" s="63">
        <f>CRONOGRAMA!B128</f>
        <v/>
      </c>
      <c r="C127" s="42">
        <f>CRONOGRAMA!C128</f>
        <v/>
      </c>
      <c r="D127" s="42">
        <f>CRONOGRAMA!D128</f>
        <v/>
      </c>
      <c r="E127" s="44">
        <f>CRONOGRAMA!E128</f>
        <v/>
      </c>
      <c r="F127" s="169">
        <f>CRONOGRAMA!J128</f>
        <v/>
      </c>
      <c r="G127" s="312">
        <f>IFERROR(N(CRONOGRAMA!I128),0)</f>
        <v/>
      </c>
      <c r="H127" s="44">
        <f>IFERROR(N($E127)*N($G127),0)</f>
        <v/>
      </c>
      <c r="I127" s="44">
        <f>$H127</f>
        <v/>
      </c>
      <c r="J127" s="312">
        <f>1-N($G127)</f>
        <v/>
      </c>
      <c r="K127" s="44">
        <f>IFERROR(N($E127)-N($H127),0)</f>
        <v/>
      </c>
      <c r="L127" s="313">
        <f>CRONOGRAMA!F128</f>
        <v/>
      </c>
      <c r="M127" s="313">
        <f>CRONOGRAMA!G128</f>
        <v/>
      </c>
      <c r="N127" s="169">
        <f>CRONOGRAMA!H128</f>
        <v/>
      </c>
      <c r="O127" s="312">
        <f>IF(OR(L127="",M127=""),0,IF($C$5&gt;=M127,1,IF($C$5&lt;=L127,0,($C$5-L127)/(M127-L127))))</f>
        <v/>
      </c>
      <c r="P127" s="312">
        <f>G127-O127</f>
        <v/>
      </c>
      <c r="Q127" s="44">
        <f>IFERROR(N($E127)*N($P127),0)</f>
        <v/>
      </c>
      <c r="R127" s="65">
        <f>IF(N127="","SIN PROGRAMAR",IF(P127&gt;=0,"EN TIEMPO",IF(P127&gt;-0.1,"ATENCIÓN","ATRASADO")))</f>
        <v/>
      </c>
      <c r="S127" s="4" t="n"/>
      <c r="T127" s="218" t="n"/>
      <c r="U127" s="218" t="n"/>
      <c r="V127" s="218" t="n"/>
      <c r="W127" s="4" t="n"/>
      <c r="X127" s="4" t="n"/>
      <c r="Y127" s="4" t="n"/>
      <c r="Z127" s="4" t="n"/>
    </row>
    <row r="128" ht="15" customHeight="1" s="371">
      <c r="A128" s="169">
        <f>CRONOGRAMA!A129</f>
        <v/>
      </c>
      <c r="B128" s="63">
        <f>CRONOGRAMA!B129</f>
        <v/>
      </c>
      <c r="C128" s="42">
        <f>CRONOGRAMA!C129</f>
        <v/>
      </c>
      <c r="D128" s="42">
        <f>CRONOGRAMA!D129</f>
        <v/>
      </c>
      <c r="E128" s="44">
        <f>CRONOGRAMA!E129</f>
        <v/>
      </c>
      <c r="F128" s="169">
        <f>CRONOGRAMA!J129</f>
        <v/>
      </c>
      <c r="G128" s="312">
        <f>IFERROR(N(CRONOGRAMA!I129),0)</f>
        <v/>
      </c>
      <c r="H128" s="44">
        <f>IFERROR(N($E128)*N($G128),0)</f>
        <v/>
      </c>
      <c r="I128" s="44">
        <f>$H128</f>
        <v/>
      </c>
      <c r="J128" s="312">
        <f>1-N($G128)</f>
        <v/>
      </c>
      <c r="K128" s="44">
        <f>IFERROR(N($E128)-N($H128),0)</f>
        <v/>
      </c>
      <c r="L128" s="313">
        <f>CRONOGRAMA!F129</f>
        <v/>
      </c>
      <c r="M128" s="313">
        <f>CRONOGRAMA!G129</f>
        <v/>
      </c>
      <c r="N128" s="169">
        <f>CRONOGRAMA!H129</f>
        <v/>
      </c>
      <c r="O128" s="312">
        <f>IF(OR(L128="",M128=""),0,IF($C$5&gt;=M128,1,IF($C$5&lt;=L128,0,($C$5-L128)/(M128-L128))))</f>
        <v/>
      </c>
      <c r="P128" s="312">
        <f>G128-O128</f>
        <v/>
      </c>
      <c r="Q128" s="44">
        <f>IFERROR(N($E128)*N($P128),0)</f>
        <v/>
      </c>
      <c r="R128" s="65">
        <f>IF(N128="","SIN PROGRAMAR",IF(P128&gt;=0,"EN TIEMPO",IF(P128&gt;-0.1,"ATENCIÓN","ATRASADO")))</f>
        <v/>
      </c>
      <c r="S128" s="4" t="n"/>
      <c r="T128" s="218" t="n"/>
      <c r="U128" s="218" t="n"/>
      <c r="V128" s="218" t="n"/>
      <c r="W128" s="4" t="n"/>
      <c r="X128" s="4" t="n"/>
      <c r="Y128" s="4" t="n"/>
      <c r="Z128" s="4" t="n"/>
    </row>
    <row r="129" ht="15" customHeight="1" s="371">
      <c r="A129" s="169">
        <f>CRONOGRAMA!A130</f>
        <v/>
      </c>
      <c r="B129" s="63">
        <f>CRONOGRAMA!B130</f>
        <v/>
      </c>
      <c r="C129" s="42">
        <f>CRONOGRAMA!C130</f>
        <v/>
      </c>
      <c r="D129" s="42">
        <f>CRONOGRAMA!D130</f>
        <v/>
      </c>
      <c r="E129" s="44">
        <f>CRONOGRAMA!E130</f>
        <v/>
      </c>
      <c r="F129" s="169">
        <f>CRONOGRAMA!J130</f>
        <v/>
      </c>
      <c r="G129" s="312">
        <f>IFERROR(N(CRONOGRAMA!I130),0)</f>
        <v/>
      </c>
      <c r="H129" s="44">
        <f>IFERROR(N($E129)*N($G129),0)</f>
        <v/>
      </c>
      <c r="I129" s="44">
        <f>$H129</f>
        <v/>
      </c>
      <c r="J129" s="312">
        <f>1-N($G129)</f>
        <v/>
      </c>
      <c r="K129" s="44">
        <f>IFERROR(N($E129)-N($H129),0)</f>
        <v/>
      </c>
      <c r="L129" s="313">
        <f>CRONOGRAMA!F130</f>
        <v/>
      </c>
      <c r="M129" s="313">
        <f>CRONOGRAMA!G130</f>
        <v/>
      </c>
      <c r="N129" s="169">
        <f>CRONOGRAMA!H130</f>
        <v/>
      </c>
      <c r="O129" s="312">
        <f>IF(OR(L129="",M129=""),0,IF($C$5&gt;=M129,1,IF($C$5&lt;=L129,0,($C$5-L129)/(M129-L129))))</f>
        <v/>
      </c>
      <c r="P129" s="312">
        <f>G129-O129</f>
        <v/>
      </c>
      <c r="Q129" s="44">
        <f>IFERROR(N($E129)*N($P129),0)</f>
        <v/>
      </c>
      <c r="R129" s="65">
        <f>IF(N129="","SIN PROGRAMAR",IF(P129&gt;=0,"EN TIEMPO",IF(P129&gt;-0.1,"ATENCIÓN","ATRASADO")))</f>
        <v/>
      </c>
      <c r="S129" s="4" t="n"/>
      <c r="T129" s="218" t="n"/>
      <c r="U129" s="218" t="n"/>
      <c r="V129" s="218" t="n"/>
      <c r="W129" s="4" t="n"/>
      <c r="X129" s="4" t="n"/>
      <c r="Y129" s="4" t="n"/>
      <c r="Z129" s="4" t="n"/>
    </row>
    <row r="130" ht="15" customHeight="1" s="371">
      <c r="A130" s="169">
        <f>CRONOGRAMA!A131</f>
        <v/>
      </c>
      <c r="B130" s="63">
        <f>CRONOGRAMA!B131</f>
        <v/>
      </c>
      <c r="C130" s="42">
        <f>CRONOGRAMA!C131</f>
        <v/>
      </c>
      <c r="D130" s="42">
        <f>CRONOGRAMA!D131</f>
        <v/>
      </c>
      <c r="E130" s="44">
        <f>CRONOGRAMA!E131</f>
        <v/>
      </c>
      <c r="F130" s="169">
        <f>CRONOGRAMA!J131</f>
        <v/>
      </c>
      <c r="G130" s="312">
        <f>IFERROR(N(CRONOGRAMA!I131),0)</f>
        <v/>
      </c>
      <c r="H130" s="44">
        <f>IFERROR(N($E130)*N($G130),0)</f>
        <v/>
      </c>
      <c r="I130" s="44">
        <f>$H130</f>
        <v/>
      </c>
      <c r="J130" s="312">
        <f>1-N($G130)</f>
        <v/>
      </c>
      <c r="K130" s="44">
        <f>IFERROR(N($E130)-N($H130),0)</f>
        <v/>
      </c>
      <c r="L130" s="313">
        <f>CRONOGRAMA!F131</f>
        <v/>
      </c>
      <c r="M130" s="313">
        <f>CRONOGRAMA!G131</f>
        <v/>
      </c>
      <c r="N130" s="169">
        <f>CRONOGRAMA!H131</f>
        <v/>
      </c>
      <c r="O130" s="312">
        <f>IF(OR(L130="",M130=""),0,IF($C$5&gt;=M130,1,IF($C$5&lt;=L130,0,($C$5-L130)/(M130-L130))))</f>
        <v/>
      </c>
      <c r="P130" s="312">
        <f>G130-O130</f>
        <v/>
      </c>
      <c r="Q130" s="44">
        <f>IFERROR(N($E130)*N($P130),0)</f>
        <v/>
      </c>
      <c r="R130" s="65">
        <f>IF(N130="","SIN PROGRAMAR",IF(P130&gt;=0,"EN TIEMPO",IF(P130&gt;-0.1,"ATENCIÓN","ATRASADO")))</f>
        <v/>
      </c>
      <c r="S130" s="4" t="n"/>
      <c r="T130" s="218" t="n"/>
      <c r="U130" s="218" t="n"/>
      <c r="V130" s="218" t="n"/>
      <c r="W130" s="4" t="n"/>
      <c r="X130" s="4" t="n"/>
      <c r="Y130" s="4" t="n"/>
      <c r="Z130" s="4" t="n"/>
    </row>
    <row r="131" ht="15" customHeight="1" s="371">
      <c r="A131" s="169">
        <f>CRONOGRAMA!A132</f>
        <v/>
      </c>
      <c r="B131" s="63">
        <f>CRONOGRAMA!B132</f>
        <v/>
      </c>
      <c r="C131" s="42">
        <f>CRONOGRAMA!C132</f>
        <v/>
      </c>
      <c r="D131" s="42">
        <f>CRONOGRAMA!D132</f>
        <v/>
      </c>
      <c r="E131" s="44">
        <f>CRONOGRAMA!E132</f>
        <v/>
      </c>
      <c r="F131" s="169">
        <f>CRONOGRAMA!J132</f>
        <v/>
      </c>
      <c r="G131" s="312">
        <f>IFERROR(N(CRONOGRAMA!I132),0)</f>
        <v/>
      </c>
      <c r="H131" s="44">
        <f>IFERROR(N($E131)*N($G131),0)</f>
        <v/>
      </c>
      <c r="I131" s="44">
        <f>$H131</f>
        <v/>
      </c>
      <c r="J131" s="312">
        <f>1-N($G131)</f>
        <v/>
      </c>
      <c r="K131" s="44">
        <f>IFERROR(N($E131)-N($H131),0)</f>
        <v/>
      </c>
      <c r="L131" s="313">
        <f>CRONOGRAMA!F132</f>
        <v/>
      </c>
      <c r="M131" s="313">
        <f>CRONOGRAMA!G132</f>
        <v/>
      </c>
      <c r="N131" s="169">
        <f>CRONOGRAMA!H132</f>
        <v/>
      </c>
      <c r="O131" s="312">
        <f>IF(OR(L131="",M131=""),0,IF($C$5&gt;=M131,1,IF($C$5&lt;=L131,0,($C$5-L131)/(M131-L131))))</f>
        <v/>
      </c>
      <c r="P131" s="312">
        <f>G131-O131</f>
        <v/>
      </c>
      <c r="Q131" s="44">
        <f>IFERROR(N($E131)*N($P131),0)</f>
        <v/>
      </c>
      <c r="R131" s="65">
        <f>IF(N131="","SIN PROGRAMAR",IF(P131&gt;=0,"EN TIEMPO",IF(P131&gt;-0.1,"ATENCIÓN","ATRASADO")))</f>
        <v/>
      </c>
      <c r="S131" s="4" t="n"/>
      <c r="T131" s="218" t="n"/>
      <c r="U131" s="218" t="n"/>
      <c r="V131" s="218" t="n"/>
      <c r="W131" s="4" t="n"/>
      <c r="X131" s="4" t="n"/>
      <c r="Y131" s="4" t="n"/>
      <c r="Z131" s="4" t="n"/>
    </row>
    <row r="132" ht="15" customHeight="1" s="371">
      <c r="A132" s="169">
        <f>CRONOGRAMA!A133</f>
        <v/>
      </c>
      <c r="B132" s="63">
        <f>CRONOGRAMA!B133</f>
        <v/>
      </c>
      <c r="C132" s="42">
        <f>CRONOGRAMA!C133</f>
        <v/>
      </c>
      <c r="D132" s="42">
        <f>CRONOGRAMA!D133</f>
        <v/>
      </c>
      <c r="E132" s="44">
        <f>CRONOGRAMA!E133</f>
        <v/>
      </c>
      <c r="F132" s="169">
        <f>CRONOGRAMA!J133</f>
        <v/>
      </c>
      <c r="G132" s="312">
        <f>IFERROR(N(CRONOGRAMA!I133),0)</f>
        <v/>
      </c>
      <c r="H132" s="44">
        <f>IFERROR(N($E132)*N($G132),0)</f>
        <v/>
      </c>
      <c r="I132" s="44">
        <f>$H132</f>
        <v/>
      </c>
      <c r="J132" s="312">
        <f>1-N($G132)</f>
        <v/>
      </c>
      <c r="K132" s="44">
        <f>IFERROR(N($E132)-N($H132),0)</f>
        <v/>
      </c>
      <c r="L132" s="313">
        <f>CRONOGRAMA!F133</f>
        <v/>
      </c>
      <c r="M132" s="313">
        <f>CRONOGRAMA!G133</f>
        <v/>
      </c>
      <c r="N132" s="169">
        <f>CRONOGRAMA!H133</f>
        <v/>
      </c>
      <c r="O132" s="312">
        <f>IF(OR(L132="",M132=""),0,IF($C$5&gt;=M132,1,IF($C$5&lt;=L132,0,($C$5-L132)/(M132-L132))))</f>
        <v/>
      </c>
      <c r="P132" s="312">
        <f>G132-O132</f>
        <v/>
      </c>
      <c r="Q132" s="44">
        <f>IFERROR(N($E132)*N($P132),0)</f>
        <v/>
      </c>
      <c r="R132" s="65">
        <f>IF(N132="","SIN PROGRAMAR",IF(P132&gt;=0,"EN TIEMPO",IF(P132&gt;-0.1,"ATENCIÓN","ATRASADO")))</f>
        <v/>
      </c>
      <c r="S132" s="4" t="n"/>
      <c r="T132" s="218" t="n"/>
      <c r="U132" s="218" t="n"/>
      <c r="V132" s="218" t="n"/>
      <c r="W132" s="4" t="n"/>
      <c r="X132" s="4" t="n"/>
      <c r="Y132" s="4" t="n"/>
      <c r="Z132" s="4" t="n"/>
    </row>
    <row r="133" ht="15" customHeight="1" s="371">
      <c r="A133" s="169">
        <f>CRONOGRAMA!A134</f>
        <v/>
      </c>
      <c r="B133" s="63">
        <f>CRONOGRAMA!B134</f>
        <v/>
      </c>
      <c r="C133" s="42">
        <f>CRONOGRAMA!C134</f>
        <v/>
      </c>
      <c r="D133" s="42">
        <f>CRONOGRAMA!D134</f>
        <v/>
      </c>
      <c r="E133" s="44">
        <f>CRONOGRAMA!E134</f>
        <v/>
      </c>
      <c r="F133" s="169">
        <f>CRONOGRAMA!J134</f>
        <v/>
      </c>
      <c r="G133" s="312">
        <f>IFERROR(N(CRONOGRAMA!I134),0)</f>
        <v/>
      </c>
      <c r="H133" s="44">
        <f>IFERROR(N($E133)*N($G133),0)</f>
        <v/>
      </c>
      <c r="I133" s="44">
        <f>$H133</f>
        <v/>
      </c>
      <c r="J133" s="312">
        <f>1-N($G133)</f>
        <v/>
      </c>
      <c r="K133" s="44">
        <f>IFERROR(N($E133)-N($H133),0)</f>
        <v/>
      </c>
      <c r="L133" s="313">
        <f>CRONOGRAMA!F134</f>
        <v/>
      </c>
      <c r="M133" s="313">
        <f>CRONOGRAMA!G134</f>
        <v/>
      </c>
      <c r="N133" s="169">
        <f>CRONOGRAMA!H134</f>
        <v/>
      </c>
      <c r="O133" s="312">
        <f>IF(OR(L133="",M133=""),0,IF($C$5&gt;=M133,1,IF($C$5&lt;=L133,0,($C$5-L133)/(M133-L133))))</f>
        <v/>
      </c>
      <c r="P133" s="312">
        <f>G133-O133</f>
        <v/>
      </c>
      <c r="Q133" s="44">
        <f>IFERROR(N($E133)*N($P133),0)</f>
        <v/>
      </c>
      <c r="R133" s="65">
        <f>IF(N133="","SIN PROGRAMAR",IF(P133&gt;=0,"EN TIEMPO",IF(P133&gt;-0.1,"ATENCIÓN","ATRASADO")))</f>
        <v/>
      </c>
      <c r="S133" s="4" t="n"/>
      <c r="T133" s="218" t="n"/>
      <c r="U133" s="218" t="n"/>
      <c r="V133" s="218" t="n"/>
      <c r="W133" s="4" t="n"/>
      <c r="X133" s="4" t="n"/>
      <c r="Y133" s="4" t="n"/>
      <c r="Z133" s="4" t="n"/>
    </row>
    <row r="134" ht="15" customHeight="1" s="371">
      <c r="A134" s="169">
        <f>CRONOGRAMA!A135</f>
        <v/>
      </c>
      <c r="B134" s="63">
        <f>CRONOGRAMA!B135</f>
        <v/>
      </c>
      <c r="C134" s="42">
        <f>CRONOGRAMA!C135</f>
        <v/>
      </c>
      <c r="D134" s="42">
        <f>CRONOGRAMA!D135</f>
        <v/>
      </c>
      <c r="E134" s="44">
        <f>CRONOGRAMA!E135</f>
        <v/>
      </c>
      <c r="F134" s="169">
        <f>CRONOGRAMA!J135</f>
        <v/>
      </c>
      <c r="G134" s="312">
        <f>IFERROR(N(CRONOGRAMA!I135),0)</f>
        <v/>
      </c>
      <c r="H134" s="44">
        <f>IFERROR(N($E134)*N($G134),0)</f>
        <v/>
      </c>
      <c r="I134" s="44">
        <f>$H134</f>
        <v/>
      </c>
      <c r="J134" s="312">
        <f>1-N($G134)</f>
        <v/>
      </c>
      <c r="K134" s="44">
        <f>IFERROR(N($E134)-N($H134),0)</f>
        <v/>
      </c>
      <c r="L134" s="313">
        <f>CRONOGRAMA!F135</f>
        <v/>
      </c>
      <c r="M134" s="313">
        <f>CRONOGRAMA!G135</f>
        <v/>
      </c>
      <c r="N134" s="169">
        <f>CRONOGRAMA!H135</f>
        <v/>
      </c>
      <c r="O134" s="312">
        <f>IF(OR(L134="",M134=""),0,IF($C$5&gt;=M134,1,IF($C$5&lt;=L134,0,($C$5-L134)/(M134-L134))))</f>
        <v/>
      </c>
      <c r="P134" s="312">
        <f>G134-O134</f>
        <v/>
      </c>
      <c r="Q134" s="44">
        <f>IFERROR(N($E134)*N($P134),0)</f>
        <v/>
      </c>
      <c r="R134" s="65">
        <f>IF(N134="","SIN PROGRAMAR",IF(P134&gt;=0,"EN TIEMPO",IF(P134&gt;-0.1,"ATENCIÓN","ATRASADO")))</f>
        <v/>
      </c>
      <c r="S134" s="4" t="n"/>
      <c r="T134" s="218" t="n"/>
      <c r="U134" s="218" t="n"/>
      <c r="V134" s="218" t="n"/>
      <c r="W134" s="4" t="n"/>
      <c r="X134" s="4" t="n"/>
      <c r="Y134" s="4" t="n"/>
      <c r="Z134" s="4" t="n"/>
    </row>
    <row r="135" ht="15" customHeight="1" s="371">
      <c r="A135" s="169">
        <f>CRONOGRAMA!A136</f>
        <v/>
      </c>
      <c r="B135" s="63">
        <f>CRONOGRAMA!B136</f>
        <v/>
      </c>
      <c r="C135" s="42">
        <f>CRONOGRAMA!C136</f>
        <v/>
      </c>
      <c r="D135" s="42">
        <f>CRONOGRAMA!D136</f>
        <v/>
      </c>
      <c r="E135" s="44">
        <f>CRONOGRAMA!E136</f>
        <v/>
      </c>
      <c r="F135" s="169">
        <f>CRONOGRAMA!J136</f>
        <v/>
      </c>
      <c r="G135" s="312">
        <f>IFERROR(N(CRONOGRAMA!I136),0)</f>
        <v/>
      </c>
      <c r="H135" s="44">
        <f>IFERROR(N($E135)*N($G135),0)</f>
        <v/>
      </c>
      <c r="I135" s="44">
        <f>$H135</f>
        <v/>
      </c>
      <c r="J135" s="312">
        <f>1-N($G135)</f>
        <v/>
      </c>
      <c r="K135" s="44">
        <f>IFERROR(N($E135)-N($H135),0)</f>
        <v/>
      </c>
      <c r="L135" s="313">
        <f>CRONOGRAMA!F136</f>
        <v/>
      </c>
      <c r="M135" s="313">
        <f>CRONOGRAMA!G136</f>
        <v/>
      </c>
      <c r="N135" s="169">
        <f>CRONOGRAMA!H136</f>
        <v/>
      </c>
      <c r="O135" s="312">
        <f>IF(OR(L135="",M135=""),0,IF($C$5&gt;=M135,1,IF($C$5&lt;=L135,0,($C$5-L135)/(M135-L135))))</f>
        <v/>
      </c>
      <c r="P135" s="312">
        <f>G135-O135</f>
        <v/>
      </c>
      <c r="Q135" s="44">
        <f>IFERROR(N($E135)*N($P135),0)</f>
        <v/>
      </c>
      <c r="R135" s="65">
        <f>IF(N135="","SIN PROGRAMAR",IF(P135&gt;=0,"EN TIEMPO",IF(P135&gt;-0.1,"ATENCIÓN","ATRASADO")))</f>
        <v/>
      </c>
      <c r="S135" s="4" t="n"/>
      <c r="T135" s="218" t="n"/>
      <c r="U135" s="218" t="n"/>
      <c r="V135" s="218" t="n"/>
      <c r="W135" s="4" t="n"/>
      <c r="X135" s="4" t="n"/>
      <c r="Y135" s="4" t="n"/>
      <c r="Z135" s="4" t="n"/>
    </row>
    <row r="136" ht="15" customHeight="1" s="371">
      <c r="A136" s="169">
        <f>CRONOGRAMA!A137</f>
        <v/>
      </c>
      <c r="B136" s="63">
        <f>CRONOGRAMA!B137</f>
        <v/>
      </c>
      <c r="C136" s="42">
        <f>CRONOGRAMA!C137</f>
        <v/>
      </c>
      <c r="D136" s="42">
        <f>CRONOGRAMA!D137</f>
        <v/>
      </c>
      <c r="E136" s="44">
        <f>CRONOGRAMA!E137</f>
        <v/>
      </c>
      <c r="F136" s="169">
        <f>CRONOGRAMA!J137</f>
        <v/>
      </c>
      <c r="G136" s="312">
        <f>IFERROR(N(CRONOGRAMA!I137),0)</f>
        <v/>
      </c>
      <c r="H136" s="44">
        <f>IFERROR(N($E136)*N($G136),0)</f>
        <v/>
      </c>
      <c r="I136" s="44">
        <f>$H136</f>
        <v/>
      </c>
      <c r="J136" s="312">
        <f>1-N($G136)</f>
        <v/>
      </c>
      <c r="K136" s="44">
        <f>IFERROR(N($E136)-N($H136),0)</f>
        <v/>
      </c>
      <c r="L136" s="313">
        <f>CRONOGRAMA!F137</f>
        <v/>
      </c>
      <c r="M136" s="313">
        <f>CRONOGRAMA!G137</f>
        <v/>
      </c>
      <c r="N136" s="169">
        <f>CRONOGRAMA!H137</f>
        <v/>
      </c>
      <c r="O136" s="312">
        <f>IF(OR(L136="",M136=""),0,IF($C$5&gt;=M136,1,IF($C$5&lt;=L136,0,($C$5-L136)/(M136-L136))))</f>
        <v/>
      </c>
      <c r="P136" s="312">
        <f>G136-O136</f>
        <v/>
      </c>
      <c r="Q136" s="44">
        <f>IFERROR(N($E136)*N($P136),0)</f>
        <v/>
      </c>
      <c r="R136" s="65">
        <f>IF(N136="","SIN PROGRAMAR",IF(P136&gt;=0,"EN TIEMPO",IF(P136&gt;-0.1,"ATENCIÓN","ATRASADO")))</f>
        <v/>
      </c>
      <c r="S136" s="4" t="n"/>
      <c r="T136" s="218" t="n"/>
      <c r="U136" s="218" t="n"/>
      <c r="V136" s="218" t="n"/>
      <c r="W136" s="4" t="n"/>
      <c r="X136" s="4" t="n"/>
      <c r="Y136" s="4" t="n"/>
      <c r="Z136" s="4" t="n"/>
    </row>
    <row r="137" ht="15" customHeight="1" s="371">
      <c r="A137" s="169">
        <f>CRONOGRAMA!A138</f>
        <v/>
      </c>
      <c r="B137" s="63">
        <f>CRONOGRAMA!B138</f>
        <v/>
      </c>
      <c r="C137" s="42">
        <f>CRONOGRAMA!C138</f>
        <v/>
      </c>
      <c r="D137" s="42">
        <f>CRONOGRAMA!D138</f>
        <v/>
      </c>
      <c r="E137" s="44">
        <f>CRONOGRAMA!E138</f>
        <v/>
      </c>
      <c r="F137" s="169">
        <f>CRONOGRAMA!J138</f>
        <v/>
      </c>
      <c r="G137" s="312">
        <f>IFERROR(N(CRONOGRAMA!I138),0)</f>
        <v/>
      </c>
      <c r="H137" s="44">
        <f>IFERROR(N($E137)*N($G137),0)</f>
        <v/>
      </c>
      <c r="I137" s="44">
        <f>$H137</f>
        <v/>
      </c>
      <c r="J137" s="312">
        <f>1-N($G137)</f>
        <v/>
      </c>
      <c r="K137" s="44">
        <f>IFERROR(N($E137)-N($H137),0)</f>
        <v/>
      </c>
      <c r="L137" s="313">
        <f>CRONOGRAMA!F138</f>
        <v/>
      </c>
      <c r="M137" s="313">
        <f>CRONOGRAMA!G138</f>
        <v/>
      </c>
      <c r="N137" s="169">
        <f>CRONOGRAMA!H138</f>
        <v/>
      </c>
      <c r="O137" s="312">
        <f>IF(OR(L137="",M137=""),0,IF($C$5&gt;=M137,1,IF($C$5&lt;=L137,0,($C$5-L137)/(M137-L137))))</f>
        <v/>
      </c>
      <c r="P137" s="312">
        <f>G137-O137</f>
        <v/>
      </c>
      <c r="Q137" s="44">
        <f>IFERROR(N($E137)*N($P137),0)</f>
        <v/>
      </c>
      <c r="R137" s="65">
        <f>IF(N137="","SIN PROGRAMAR",IF(P137&gt;=0,"EN TIEMPO",IF(P137&gt;-0.1,"ATENCIÓN","ATRASADO")))</f>
        <v/>
      </c>
      <c r="S137" s="4" t="n"/>
      <c r="T137" s="218" t="n"/>
      <c r="U137" s="218" t="n"/>
      <c r="V137" s="218" t="n"/>
      <c r="W137" s="4" t="n"/>
      <c r="X137" s="4" t="n"/>
      <c r="Y137" s="4" t="n"/>
      <c r="Z137" s="4" t="n"/>
    </row>
    <row r="138" ht="15" customHeight="1" s="371">
      <c r="A138" s="169">
        <f>CRONOGRAMA!A139</f>
        <v/>
      </c>
      <c r="B138" s="63">
        <f>CRONOGRAMA!B139</f>
        <v/>
      </c>
      <c r="C138" s="42">
        <f>CRONOGRAMA!C139</f>
        <v/>
      </c>
      <c r="D138" s="42">
        <f>CRONOGRAMA!D139</f>
        <v/>
      </c>
      <c r="E138" s="44">
        <f>CRONOGRAMA!E139</f>
        <v/>
      </c>
      <c r="F138" s="169">
        <f>CRONOGRAMA!J139</f>
        <v/>
      </c>
      <c r="G138" s="312">
        <f>IFERROR(N(CRONOGRAMA!I139),0)</f>
        <v/>
      </c>
      <c r="H138" s="44">
        <f>IFERROR(N($E138)*N($G138),0)</f>
        <v/>
      </c>
      <c r="I138" s="44">
        <f>$H138</f>
        <v/>
      </c>
      <c r="J138" s="312">
        <f>1-N($G138)</f>
        <v/>
      </c>
      <c r="K138" s="44">
        <f>IFERROR(N($E138)-N($H138),0)</f>
        <v/>
      </c>
      <c r="L138" s="313">
        <f>CRONOGRAMA!F139</f>
        <v/>
      </c>
      <c r="M138" s="313">
        <f>CRONOGRAMA!G139</f>
        <v/>
      </c>
      <c r="N138" s="169">
        <f>CRONOGRAMA!H139</f>
        <v/>
      </c>
      <c r="O138" s="312">
        <f>IF(OR(L138="",M138=""),0,IF($C$5&gt;=M138,1,IF($C$5&lt;=L138,0,($C$5-L138)/(M138-L138))))</f>
        <v/>
      </c>
      <c r="P138" s="312">
        <f>G138-O138</f>
        <v/>
      </c>
      <c r="Q138" s="44">
        <f>IFERROR(N($E138)*N($P138),0)</f>
        <v/>
      </c>
      <c r="R138" s="65">
        <f>IF(N138="","SIN PROGRAMAR",IF(P138&gt;=0,"EN TIEMPO",IF(P138&gt;-0.1,"ATENCIÓN","ATRASADO")))</f>
        <v/>
      </c>
      <c r="S138" s="4" t="n"/>
      <c r="T138" s="218" t="n"/>
      <c r="U138" s="218" t="n"/>
      <c r="V138" s="218" t="n"/>
      <c r="W138" s="4" t="n"/>
      <c r="X138" s="4" t="n"/>
      <c r="Y138" s="4" t="n"/>
      <c r="Z138" s="4" t="n"/>
    </row>
    <row r="139" ht="15" customHeight="1" s="371">
      <c r="A139" s="169">
        <f>CRONOGRAMA!A140</f>
        <v/>
      </c>
      <c r="B139" s="63">
        <f>CRONOGRAMA!B140</f>
        <v/>
      </c>
      <c r="C139" s="42">
        <f>CRONOGRAMA!C140</f>
        <v/>
      </c>
      <c r="D139" s="42">
        <f>CRONOGRAMA!D140</f>
        <v/>
      </c>
      <c r="E139" s="44">
        <f>CRONOGRAMA!E140</f>
        <v/>
      </c>
      <c r="F139" s="169">
        <f>CRONOGRAMA!J140</f>
        <v/>
      </c>
      <c r="G139" s="312">
        <f>IFERROR(N(CRONOGRAMA!I140),0)</f>
        <v/>
      </c>
      <c r="H139" s="44">
        <f>IFERROR(N($E139)*N($G139),0)</f>
        <v/>
      </c>
      <c r="I139" s="44">
        <f>$H139</f>
        <v/>
      </c>
      <c r="J139" s="312">
        <f>1-N($G139)</f>
        <v/>
      </c>
      <c r="K139" s="44">
        <f>IFERROR(N($E139)-N($H139),0)</f>
        <v/>
      </c>
      <c r="L139" s="313">
        <f>CRONOGRAMA!F140</f>
        <v/>
      </c>
      <c r="M139" s="313">
        <f>CRONOGRAMA!G140</f>
        <v/>
      </c>
      <c r="N139" s="169">
        <f>CRONOGRAMA!H140</f>
        <v/>
      </c>
      <c r="O139" s="312">
        <f>IF(OR(L139="",M139=""),0,IF($C$5&gt;=M139,1,IF($C$5&lt;=L139,0,($C$5-L139)/(M139-L139))))</f>
        <v/>
      </c>
      <c r="P139" s="312">
        <f>G139-O139</f>
        <v/>
      </c>
      <c r="Q139" s="44">
        <f>IFERROR(N($E139)*N($P139),0)</f>
        <v/>
      </c>
      <c r="R139" s="65">
        <f>IF(N139="","SIN PROGRAMAR",IF(P139&gt;=0,"EN TIEMPO",IF(P139&gt;-0.1,"ATENCIÓN","ATRASADO")))</f>
        <v/>
      </c>
      <c r="S139" s="4" t="n"/>
      <c r="T139" s="218" t="n"/>
      <c r="U139" s="218" t="n"/>
      <c r="V139" s="218" t="n"/>
      <c r="W139" s="4" t="n"/>
      <c r="X139" s="4" t="n"/>
      <c r="Y139" s="4" t="n"/>
      <c r="Z139" s="4" t="n"/>
    </row>
    <row r="140" ht="15" customHeight="1" s="371">
      <c r="A140" s="169">
        <f>CRONOGRAMA!A141</f>
        <v/>
      </c>
      <c r="B140" s="63">
        <f>CRONOGRAMA!B141</f>
        <v/>
      </c>
      <c r="C140" s="42">
        <f>CRONOGRAMA!C141</f>
        <v/>
      </c>
      <c r="D140" s="42">
        <f>CRONOGRAMA!D141</f>
        <v/>
      </c>
      <c r="E140" s="44">
        <f>CRONOGRAMA!E141</f>
        <v/>
      </c>
      <c r="F140" s="169">
        <f>CRONOGRAMA!J141</f>
        <v/>
      </c>
      <c r="G140" s="312">
        <f>IFERROR(N(CRONOGRAMA!I141),0)</f>
        <v/>
      </c>
      <c r="H140" s="44">
        <f>IFERROR(N($E140)*N($G140),0)</f>
        <v/>
      </c>
      <c r="I140" s="44">
        <f>$H140</f>
        <v/>
      </c>
      <c r="J140" s="312">
        <f>1-N($G140)</f>
        <v/>
      </c>
      <c r="K140" s="44">
        <f>IFERROR(N($E140)-N($H140),0)</f>
        <v/>
      </c>
      <c r="L140" s="313">
        <f>CRONOGRAMA!F141</f>
        <v/>
      </c>
      <c r="M140" s="313">
        <f>CRONOGRAMA!G141</f>
        <v/>
      </c>
      <c r="N140" s="169">
        <f>CRONOGRAMA!H141</f>
        <v/>
      </c>
      <c r="O140" s="312">
        <f>IF(OR(L140="",M140=""),0,IF($C$5&gt;=M140,1,IF($C$5&lt;=L140,0,($C$5-L140)/(M140-L140))))</f>
        <v/>
      </c>
      <c r="P140" s="312">
        <f>G140-O140</f>
        <v/>
      </c>
      <c r="Q140" s="44">
        <f>IFERROR(N($E140)*N($P140),0)</f>
        <v/>
      </c>
      <c r="R140" s="65">
        <f>IF(N140="","SIN PROGRAMAR",IF(P140&gt;=0,"EN TIEMPO",IF(P140&gt;-0.1,"ATENCIÓN","ATRASADO")))</f>
        <v/>
      </c>
      <c r="S140" s="4" t="n"/>
      <c r="T140" s="218" t="n"/>
      <c r="U140" s="218" t="n"/>
      <c r="V140" s="218" t="n"/>
      <c r="W140" s="4" t="n"/>
      <c r="X140" s="4" t="n"/>
      <c r="Y140" s="4" t="n"/>
      <c r="Z140" s="4" t="n"/>
    </row>
    <row r="141" ht="15" customHeight="1" s="371">
      <c r="A141" s="169">
        <f>CRONOGRAMA!A142</f>
        <v/>
      </c>
      <c r="B141" s="63">
        <f>CRONOGRAMA!B142</f>
        <v/>
      </c>
      <c r="C141" s="42">
        <f>CRONOGRAMA!C142</f>
        <v/>
      </c>
      <c r="D141" s="42">
        <f>CRONOGRAMA!D142</f>
        <v/>
      </c>
      <c r="E141" s="44">
        <f>CRONOGRAMA!E142</f>
        <v/>
      </c>
      <c r="F141" s="169">
        <f>CRONOGRAMA!J142</f>
        <v/>
      </c>
      <c r="G141" s="312">
        <f>IFERROR(N(CRONOGRAMA!I142),0)</f>
        <v/>
      </c>
      <c r="H141" s="44">
        <f>IFERROR(N($E141)*N($G141),0)</f>
        <v/>
      </c>
      <c r="I141" s="44">
        <f>$H141</f>
        <v/>
      </c>
      <c r="J141" s="312">
        <f>1-N($G141)</f>
        <v/>
      </c>
      <c r="K141" s="44">
        <f>IFERROR(N($E141)-N($H141),0)</f>
        <v/>
      </c>
      <c r="L141" s="313">
        <f>CRONOGRAMA!F142</f>
        <v/>
      </c>
      <c r="M141" s="313">
        <f>CRONOGRAMA!G142</f>
        <v/>
      </c>
      <c r="N141" s="169">
        <f>CRONOGRAMA!H142</f>
        <v/>
      </c>
      <c r="O141" s="312">
        <f>IF(OR(L141="",M141=""),0,IF($C$5&gt;=M141,1,IF($C$5&lt;=L141,0,($C$5-L141)/(M141-L141))))</f>
        <v/>
      </c>
      <c r="P141" s="312">
        <f>G141-O141</f>
        <v/>
      </c>
      <c r="Q141" s="44">
        <f>IFERROR(N($E141)*N($P141),0)</f>
        <v/>
      </c>
      <c r="R141" s="65">
        <f>IF(N141="","SIN PROGRAMAR",IF(P141&gt;=0,"EN TIEMPO",IF(P141&gt;-0.1,"ATENCIÓN","ATRASADO")))</f>
        <v/>
      </c>
      <c r="S141" s="4" t="n"/>
      <c r="T141" s="218" t="n"/>
      <c r="U141" s="218" t="n"/>
      <c r="V141" s="218" t="n"/>
      <c r="W141" s="4" t="n"/>
      <c r="X141" s="4" t="n"/>
      <c r="Y141" s="4" t="n"/>
      <c r="Z141" s="4" t="n"/>
    </row>
    <row r="142" ht="15" customHeight="1" s="371">
      <c r="A142" s="169">
        <f>CRONOGRAMA!A143</f>
        <v/>
      </c>
      <c r="B142" s="63">
        <f>CRONOGRAMA!B143</f>
        <v/>
      </c>
      <c r="C142" s="42">
        <f>CRONOGRAMA!C143</f>
        <v/>
      </c>
      <c r="D142" s="42">
        <f>CRONOGRAMA!D143</f>
        <v/>
      </c>
      <c r="E142" s="44">
        <f>CRONOGRAMA!E143</f>
        <v/>
      </c>
      <c r="F142" s="169">
        <f>CRONOGRAMA!J143</f>
        <v/>
      </c>
      <c r="G142" s="312">
        <f>IFERROR(N(CRONOGRAMA!I143),0)</f>
        <v/>
      </c>
      <c r="H142" s="44">
        <f>IFERROR(N($E142)*N($G142),0)</f>
        <v/>
      </c>
      <c r="I142" s="44">
        <f>$H142</f>
        <v/>
      </c>
      <c r="J142" s="312">
        <f>1-N($G142)</f>
        <v/>
      </c>
      <c r="K142" s="44">
        <f>IFERROR(N($E142)-N($H142),0)</f>
        <v/>
      </c>
      <c r="L142" s="313">
        <f>CRONOGRAMA!F143</f>
        <v/>
      </c>
      <c r="M142" s="313">
        <f>CRONOGRAMA!G143</f>
        <v/>
      </c>
      <c r="N142" s="169">
        <f>CRONOGRAMA!H143</f>
        <v/>
      </c>
      <c r="O142" s="312">
        <f>IF(OR(L142="",M142=""),0,IF($C$5&gt;=M142,1,IF($C$5&lt;=L142,0,($C$5-L142)/(M142-L142))))</f>
        <v/>
      </c>
      <c r="P142" s="312">
        <f>G142-O142</f>
        <v/>
      </c>
      <c r="Q142" s="44">
        <f>IFERROR(N($E142)*N($P142),0)</f>
        <v/>
      </c>
      <c r="R142" s="65">
        <f>IF(N142="","SIN PROGRAMAR",IF(P142&gt;=0,"EN TIEMPO",IF(P142&gt;-0.1,"ATENCIÓN","ATRASADO")))</f>
        <v/>
      </c>
      <c r="S142" s="4" t="n"/>
      <c r="T142" s="218" t="n"/>
      <c r="U142" s="218" t="n"/>
      <c r="V142" s="218" t="n"/>
      <c r="W142" s="4" t="n"/>
      <c r="X142" s="4" t="n"/>
      <c r="Y142" s="4" t="n"/>
      <c r="Z142" s="4" t="n"/>
    </row>
    <row r="143" ht="15" customHeight="1" s="371">
      <c r="A143" s="169">
        <f>CRONOGRAMA!A144</f>
        <v/>
      </c>
      <c r="B143" s="63">
        <f>CRONOGRAMA!B144</f>
        <v/>
      </c>
      <c r="C143" s="42">
        <f>CRONOGRAMA!C144</f>
        <v/>
      </c>
      <c r="D143" s="42">
        <f>CRONOGRAMA!D144</f>
        <v/>
      </c>
      <c r="E143" s="44">
        <f>CRONOGRAMA!E144</f>
        <v/>
      </c>
      <c r="F143" s="169">
        <f>CRONOGRAMA!J144</f>
        <v/>
      </c>
      <c r="G143" s="312">
        <f>IFERROR(N(CRONOGRAMA!I144),0)</f>
        <v/>
      </c>
      <c r="H143" s="44">
        <f>IFERROR(N($E143)*N($G143),0)</f>
        <v/>
      </c>
      <c r="I143" s="44">
        <f>$H143</f>
        <v/>
      </c>
      <c r="J143" s="312">
        <f>1-N($G143)</f>
        <v/>
      </c>
      <c r="K143" s="44">
        <f>IFERROR(N($E143)-N($H143),0)</f>
        <v/>
      </c>
      <c r="L143" s="313">
        <f>CRONOGRAMA!F144</f>
        <v/>
      </c>
      <c r="M143" s="313">
        <f>CRONOGRAMA!G144</f>
        <v/>
      </c>
      <c r="N143" s="169">
        <f>CRONOGRAMA!H144</f>
        <v/>
      </c>
      <c r="O143" s="312">
        <f>IF(OR(L143="",M143=""),0,IF($C$5&gt;=M143,1,IF($C$5&lt;=L143,0,($C$5-L143)/(M143-L143))))</f>
        <v/>
      </c>
      <c r="P143" s="312">
        <f>G143-O143</f>
        <v/>
      </c>
      <c r="Q143" s="44">
        <f>IFERROR(N($E143)*N($P143),0)</f>
        <v/>
      </c>
      <c r="R143" s="65">
        <f>IF(N143="","SIN PROGRAMAR",IF(P143&gt;=0,"EN TIEMPO",IF(P143&gt;-0.1,"ATENCIÓN","ATRASADO")))</f>
        <v/>
      </c>
      <c r="S143" s="4" t="n"/>
      <c r="T143" s="218" t="n"/>
      <c r="U143" s="218" t="n"/>
      <c r="V143" s="218" t="n"/>
      <c r="W143" s="4" t="n"/>
      <c r="X143" s="4" t="n"/>
      <c r="Y143" s="4" t="n"/>
      <c r="Z143" s="4" t="n"/>
    </row>
    <row r="144" ht="15" customHeight="1" s="371">
      <c r="A144" s="169">
        <f>CRONOGRAMA!A145</f>
        <v/>
      </c>
      <c r="B144" s="63">
        <f>CRONOGRAMA!B145</f>
        <v/>
      </c>
      <c r="C144" s="42">
        <f>CRONOGRAMA!C145</f>
        <v/>
      </c>
      <c r="D144" s="42">
        <f>CRONOGRAMA!D145</f>
        <v/>
      </c>
      <c r="E144" s="44">
        <f>CRONOGRAMA!E145</f>
        <v/>
      </c>
      <c r="F144" s="169">
        <f>CRONOGRAMA!J145</f>
        <v/>
      </c>
      <c r="G144" s="312">
        <f>IFERROR(N(CRONOGRAMA!I145),0)</f>
        <v/>
      </c>
      <c r="H144" s="44">
        <f>IFERROR(N($E144)*N($G144),0)</f>
        <v/>
      </c>
      <c r="I144" s="44">
        <f>$H144</f>
        <v/>
      </c>
      <c r="J144" s="312">
        <f>1-N($G144)</f>
        <v/>
      </c>
      <c r="K144" s="44">
        <f>IFERROR(N($E144)-N($H144),0)</f>
        <v/>
      </c>
      <c r="L144" s="313">
        <f>CRONOGRAMA!F145</f>
        <v/>
      </c>
      <c r="M144" s="313">
        <f>CRONOGRAMA!G145</f>
        <v/>
      </c>
      <c r="N144" s="169">
        <f>CRONOGRAMA!H145</f>
        <v/>
      </c>
      <c r="O144" s="312">
        <f>IF(OR(L144="",M144=""),0,IF($C$5&gt;=M144,1,IF($C$5&lt;=L144,0,($C$5-L144)/(M144-L144))))</f>
        <v/>
      </c>
      <c r="P144" s="312">
        <f>G144-O144</f>
        <v/>
      </c>
      <c r="Q144" s="44">
        <f>IFERROR(N($E144)*N($P144),0)</f>
        <v/>
      </c>
      <c r="R144" s="65">
        <f>IF(N144="","SIN PROGRAMAR",IF(P144&gt;=0,"EN TIEMPO",IF(P144&gt;-0.1,"ATENCIÓN","ATRASADO")))</f>
        <v/>
      </c>
      <c r="S144" s="4" t="n"/>
      <c r="T144" s="218" t="n"/>
      <c r="U144" s="218" t="n"/>
      <c r="V144" s="218" t="n"/>
      <c r="W144" s="4" t="n"/>
      <c r="X144" s="4" t="n"/>
      <c r="Y144" s="4" t="n"/>
      <c r="Z144" s="4" t="n"/>
    </row>
    <row r="145" ht="15" customHeight="1" s="371">
      <c r="A145" s="169">
        <f>CRONOGRAMA!A146</f>
        <v/>
      </c>
      <c r="B145" s="63">
        <f>CRONOGRAMA!B146</f>
        <v/>
      </c>
      <c r="C145" s="42">
        <f>CRONOGRAMA!C146</f>
        <v/>
      </c>
      <c r="D145" s="42">
        <f>CRONOGRAMA!D146</f>
        <v/>
      </c>
      <c r="E145" s="44">
        <f>CRONOGRAMA!E146</f>
        <v/>
      </c>
      <c r="F145" s="169">
        <f>CRONOGRAMA!J146</f>
        <v/>
      </c>
      <c r="G145" s="312">
        <f>IFERROR(N(CRONOGRAMA!I146),0)</f>
        <v/>
      </c>
      <c r="H145" s="44">
        <f>IFERROR(N($E145)*N($G145),0)</f>
        <v/>
      </c>
      <c r="I145" s="44">
        <f>$H145</f>
        <v/>
      </c>
      <c r="J145" s="312">
        <f>1-N($G145)</f>
        <v/>
      </c>
      <c r="K145" s="44">
        <f>IFERROR(N($E145)-N($H145),0)</f>
        <v/>
      </c>
      <c r="L145" s="313">
        <f>CRONOGRAMA!F146</f>
        <v/>
      </c>
      <c r="M145" s="313">
        <f>CRONOGRAMA!G146</f>
        <v/>
      </c>
      <c r="N145" s="169">
        <f>CRONOGRAMA!H146</f>
        <v/>
      </c>
      <c r="O145" s="312">
        <f>IF(OR(L145="",M145=""),0,IF($C$5&gt;=M145,1,IF($C$5&lt;=L145,0,($C$5-L145)/(M145-L145))))</f>
        <v/>
      </c>
      <c r="P145" s="312">
        <f>G145-O145</f>
        <v/>
      </c>
      <c r="Q145" s="44">
        <f>IFERROR(N($E145)*N($P145),0)</f>
        <v/>
      </c>
      <c r="R145" s="65">
        <f>IF(N145="","SIN PROGRAMAR",IF(P145&gt;=0,"EN TIEMPO",IF(P145&gt;-0.1,"ATENCIÓN","ATRASADO")))</f>
        <v/>
      </c>
      <c r="S145" s="4" t="n"/>
      <c r="T145" s="218" t="n"/>
      <c r="U145" s="218" t="n"/>
      <c r="V145" s="218" t="n"/>
      <c r="W145" s="4" t="n"/>
      <c r="X145" s="4" t="n"/>
      <c r="Y145" s="4" t="n"/>
      <c r="Z145" s="4" t="n"/>
    </row>
    <row r="146" ht="15" customHeight="1" s="371">
      <c r="A146" s="218" t="n"/>
      <c r="B146" s="218" t="n"/>
      <c r="C146" s="218" t="n"/>
      <c r="D146" s="218" t="n"/>
      <c r="E146" s="218" t="n"/>
      <c r="F146" s="218" t="n"/>
      <c r="G146" s="218" t="n"/>
      <c r="H146" s="218" t="n"/>
      <c r="I146" s="218" t="n"/>
      <c r="J146" s="218" t="n"/>
      <c r="K146" s="218" t="n"/>
      <c r="L146" s="218" t="n"/>
      <c r="M146" s="218" t="n"/>
      <c r="N146" s="218" t="n"/>
      <c r="O146" s="218" t="n"/>
      <c r="P146" s="218" t="n"/>
      <c r="Q146" s="218" t="n"/>
      <c r="R146" s="218" t="n"/>
      <c r="S146" s="4" t="n"/>
      <c r="T146" s="218" t="n"/>
      <c r="U146" s="218" t="n"/>
      <c r="V146" s="218" t="n"/>
      <c r="W146" s="4" t="n"/>
      <c r="X146" s="4" t="n"/>
      <c r="Y146" s="4" t="n"/>
      <c r="Z146" s="4" t="n"/>
    </row>
    <row r="147" ht="15" customHeight="1" s="371">
      <c r="A147" s="218" t="n"/>
      <c r="B147" s="321" t="inlineStr">
        <is>
          <t>TOTALES</t>
        </is>
      </c>
      <c r="C147" s="4" t="n"/>
      <c r="D147" s="4" t="n"/>
      <c r="E147" s="121">
        <f>SUM(E11:E145)</f>
        <v/>
      </c>
      <c r="F147" s="322" t="n"/>
      <c r="G147" s="323">
        <f>IFERROR(H147/E147,0)</f>
        <v/>
      </c>
      <c r="H147" s="121">
        <f>SUM(H11:H145)</f>
        <v/>
      </c>
      <c r="I147" s="121">
        <f>SUM(I11:I145)</f>
        <v/>
      </c>
      <c r="J147" s="323">
        <f>1-G147</f>
        <v/>
      </c>
      <c r="K147" s="121">
        <f>SUM(K11:K145)</f>
        <v/>
      </c>
      <c r="L147" s="322" t="n"/>
      <c r="M147" s="322" t="n"/>
      <c r="N147" s="322" t="n"/>
      <c r="O147" s="323">
        <f>IFERROR(SUMPRODUCT($E$11:$E$145,$O$11:$O$145)/SUM($E$11:$E$145),0)</f>
        <v/>
      </c>
      <c r="P147" s="323">
        <f>G147-O147</f>
        <v/>
      </c>
      <c r="Q147" s="121">
        <f>SUM(Q11:Q145)</f>
        <v/>
      </c>
      <c r="R147" s="322" t="n"/>
      <c r="S147" s="4" t="n"/>
      <c r="T147" s="218" t="n"/>
      <c r="U147" s="218" t="n"/>
      <c r="V147" s="218" t="n"/>
      <c r="W147" s="4" t="n"/>
      <c r="X147" s="4" t="n"/>
      <c r="Y147" s="4" t="n"/>
      <c r="Z147" s="4" t="n"/>
    </row>
    <row r="148" ht="15" customHeight="1" s="371">
      <c r="A148" s="218" t="n"/>
      <c r="B148" s="218" t="n"/>
      <c r="C148" s="218" t="n"/>
      <c r="D148" s="218" t="n"/>
      <c r="E148" s="218" t="n"/>
      <c r="F148" s="218" t="n"/>
      <c r="G148" s="218" t="n"/>
      <c r="H148" s="218" t="n"/>
      <c r="I148" s="218" t="n"/>
      <c r="J148" s="218" t="n"/>
      <c r="K148" s="218" t="n"/>
      <c r="L148" s="218" t="n"/>
      <c r="M148" s="218" t="n"/>
      <c r="N148" s="218" t="n"/>
      <c r="O148" s="218" t="n"/>
      <c r="P148" s="218" t="n"/>
      <c r="Q148" s="218" t="n"/>
      <c r="R148" s="218" t="n"/>
      <c r="S148" s="4" t="n"/>
      <c r="T148" s="218" t="n"/>
      <c r="U148" s="218" t="n"/>
      <c r="V148" s="218" t="n"/>
      <c r="W148" s="4" t="n"/>
      <c r="X148" s="4" t="n"/>
      <c r="Y148" s="4" t="n"/>
      <c r="Z148" s="4" t="n"/>
    </row>
    <row r="149" ht="15" customHeight="1" s="371">
      <c r="A149" s="218" t="n"/>
      <c r="B149" s="218" t="n"/>
      <c r="C149" s="218" t="n"/>
      <c r="D149" s="218" t="n"/>
      <c r="E149" s="218" t="n"/>
      <c r="F149" s="218" t="n"/>
      <c r="G149" s="218" t="n"/>
      <c r="H149" s="218" t="n"/>
      <c r="I149" s="218" t="n"/>
      <c r="J149" s="218" t="n"/>
      <c r="K149" s="218" t="n"/>
      <c r="L149" s="218" t="n"/>
      <c r="M149" s="218" t="n"/>
      <c r="N149" s="218" t="n"/>
      <c r="O149" s="218" t="n"/>
      <c r="P149" s="218" t="n"/>
      <c r="Q149" s="218" t="n"/>
      <c r="R149" s="218" t="n"/>
      <c r="S149" s="4" t="n"/>
      <c r="T149" s="218" t="n"/>
      <c r="U149" s="218" t="n"/>
      <c r="V149" s="218" t="n"/>
      <c r="W149" s="4" t="n"/>
      <c r="X149" s="4" t="n"/>
      <c r="Y149" s="4" t="n"/>
      <c r="Z149" s="4" t="n"/>
    </row>
    <row r="150" ht="15" customHeight="1" s="371">
      <c r="A150" s="218" t="n"/>
      <c r="B150" s="218" t="n"/>
      <c r="C150" s="218" t="n"/>
      <c r="D150" s="218" t="n"/>
      <c r="E150" s="218" t="n"/>
      <c r="F150" s="218" t="n"/>
      <c r="G150" s="218" t="n"/>
      <c r="H150" s="218" t="n"/>
      <c r="I150" s="218" t="n"/>
      <c r="J150" s="218" t="n"/>
      <c r="K150" s="218" t="n"/>
      <c r="L150" s="218" t="n"/>
      <c r="M150" s="218" t="n"/>
      <c r="N150" s="218" t="n"/>
      <c r="O150" s="218" t="n"/>
      <c r="P150" s="218" t="n"/>
      <c r="Q150" s="218" t="n"/>
      <c r="R150" s="218" t="n"/>
      <c r="S150" s="4" t="n"/>
      <c r="T150" s="218" t="n"/>
      <c r="U150" s="218" t="n"/>
      <c r="V150" s="218" t="n"/>
      <c r="W150" s="4" t="n"/>
      <c r="X150" s="4" t="n"/>
      <c r="Y150" s="4" t="n"/>
      <c r="Z150" s="4" t="n"/>
    </row>
    <row r="151" ht="15" customHeight="1" s="371">
      <c r="A151" s="218" t="n"/>
      <c r="B151" s="218" t="n"/>
      <c r="C151" s="218" t="n"/>
      <c r="D151" s="218" t="n"/>
      <c r="E151" s="218" t="n"/>
      <c r="F151" s="218" t="n"/>
      <c r="G151" s="218" t="n"/>
      <c r="H151" s="218" t="n"/>
      <c r="I151" s="218" t="n"/>
      <c r="J151" s="218" t="n"/>
      <c r="K151" s="218" t="n"/>
      <c r="L151" s="218" t="n"/>
      <c r="M151" s="218" t="n"/>
      <c r="N151" s="218" t="n"/>
      <c r="O151" s="218" t="n"/>
      <c r="P151" s="218" t="n"/>
      <c r="Q151" s="218" t="n"/>
      <c r="R151" s="218" t="n"/>
      <c r="S151" s="4" t="n"/>
      <c r="T151" s="218" t="n"/>
      <c r="U151" s="218" t="n"/>
      <c r="V151" s="218" t="n"/>
      <c r="W151" s="4" t="n"/>
      <c r="X151" s="4" t="n"/>
      <c r="Y151" s="4" t="n"/>
      <c r="Z151" s="4" t="n"/>
    </row>
    <row r="152" ht="15" customHeight="1" s="371">
      <c r="A152" s="218" t="n"/>
      <c r="B152" s="218" t="n"/>
      <c r="C152" s="218" t="n"/>
      <c r="D152" s="218" t="n"/>
      <c r="E152" s="218" t="n"/>
      <c r="F152" s="218" t="n"/>
      <c r="G152" s="218" t="n"/>
      <c r="H152" s="218" t="n"/>
      <c r="I152" s="218" t="n"/>
      <c r="J152" s="218" t="n"/>
      <c r="K152" s="218" t="n"/>
      <c r="L152" s="218" t="n"/>
      <c r="M152" s="218" t="n"/>
      <c r="N152" s="218" t="n"/>
      <c r="O152" s="218" t="n"/>
      <c r="P152" s="218" t="n"/>
      <c r="Q152" s="218" t="n"/>
      <c r="R152" s="218" t="n"/>
      <c r="S152" s="4" t="n"/>
      <c r="T152" s="218" t="n"/>
      <c r="U152" s="218" t="n"/>
      <c r="V152" s="218" t="n"/>
      <c r="W152" s="4" t="n"/>
      <c r="X152" s="4" t="n"/>
      <c r="Y152" s="4" t="n"/>
      <c r="Z152" s="4" t="n"/>
    </row>
    <row r="153" ht="15" customHeight="1" s="371">
      <c r="A153" s="218" t="n"/>
      <c r="B153" s="218" t="n"/>
      <c r="C153" s="218" t="n"/>
      <c r="D153" s="218" t="n"/>
      <c r="E153" s="218" t="n"/>
      <c r="F153" s="218" t="n"/>
      <c r="G153" s="218" t="n"/>
      <c r="H153" s="218" t="n"/>
      <c r="I153" s="218" t="n"/>
      <c r="J153" s="218" t="n"/>
      <c r="K153" s="218" t="n"/>
      <c r="L153" s="218" t="n"/>
      <c r="M153" s="218" t="n"/>
      <c r="N153" s="218" t="n"/>
      <c r="O153" s="218" t="n"/>
      <c r="P153" s="218" t="n"/>
      <c r="Q153" s="218" t="n"/>
      <c r="R153" s="218" t="n"/>
      <c r="S153" s="4" t="n"/>
      <c r="T153" s="218" t="n"/>
      <c r="U153" s="218" t="n"/>
      <c r="V153" s="218" t="n"/>
      <c r="W153" s="4" t="n"/>
      <c r="X153" s="4" t="n"/>
      <c r="Y153" s="4" t="n"/>
      <c r="Z153" s="4" t="n"/>
    </row>
    <row r="154" ht="15" customHeight="1" s="371">
      <c r="A154" s="218" t="n"/>
      <c r="B154" s="218" t="n"/>
      <c r="C154" s="218" t="n"/>
      <c r="D154" s="218" t="n"/>
      <c r="E154" s="218" t="n"/>
      <c r="F154" s="218" t="n"/>
      <c r="G154" s="218" t="n"/>
      <c r="H154" s="218" t="n"/>
      <c r="I154" s="218" t="n"/>
      <c r="J154" s="218" t="n"/>
      <c r="K154" s="218" t="n"/>
      <c r="L154" s="218" t="n"/>
      <c r="M154" s="218" t="n"/>
      <c r="N154" s="218" t="n"/>
      <c r="O154" s="218" t="n"/>
      <c r="P154" s="218" t="n"/>
      <c r="Q154" s="218" t="n"/>
      <c r="R154" s="218" t="n"/>
      <c r="S154" s="4" t="n"/>
      <c r="T154" s="218" t="n"/>
      <c r="U154" s="218" t="n"/>
      <c r="V154" s="218" t="n"/>
      <c r="W154" s="4" t="n"/>
      <c r="X154" s="4" t="n"/>
      <c r="Y154" s="4" t="n"/>
      <c r="Z154" s="4" t="n"/>
    </row>
    <row r="155" ht="15" customHeight="1" s="371">
      <c r="A155" s="218" t="n"/>
      <c r="B155" s="218" t="n"/>
      <c r="C155" s="218" t="n"/>
      <c r="D155" s="218" t="n"/>
      <c r="E155" s="218" t="n"/>
      <c r="F155" s="218" t="n"/>
      <c r="G155" s="218" t="n"/>
      <c r="H155" s="218" t="n"/>
      <c r="I155" s="218" t="n"/>
      <c r="J155" s="218" t="n"/>
      <c r="K155" s="218" t="n"/>
      <c r="L155" s="218" t="n"/>
      <c r="M155" s="218" t="n"/>
      <c r="N155" s="218" t="n"/>
      <c r="O155" s="218" t="n"/>
      <c r="P155" s="218" t="n"/>
      <c r="Q155" s="218" t="n"/>
      <c r="R155" s="218" t="n"/>
      <c r="S155" s="4" t="n"/>
      <c r="T155" s="218" t="n"/>
      <c r="U155" s="218" t="n"/>
      <c r="V155" s="218" t="n"/>
      <c r="W155" s="4" t="n"/>
      <c r="X155" s="4" t="n"/>
      <c r="Y155" s="4" t="n"/>
      <c r="Z155" s="4" t="n"/>
    </row>
    <row r="156" ht="15" customHeight="1" s="371">
      <c r="A156" s="218" t="n"/>
      <c r="B156" s="218" t="n"/>
      <c r="C156" s="218" t="n"/>
      <c r="D156" s="218" t="n"/>
      <c r="E156" s="218" t="n"/>
      <c r="F156" s="218" t="n"/>
      <c r="G156" s="218" t="n"/>
      <c r="H156" s="218" t="n"/>
      <c r="I156" s="218" t="n"/>
      <c r="J156" s="218" t="n"/>
      <c r="K156" s="218" t="n"/>
      <c r="L156" s="218" t="n"/>
      <c r="M156" s="218" t="n"/>
      <c r="N156" s="218" t="n"/>
      <c r="O156" s="218" t="n"/>
      <c r="P156" s="218" t="n"/>
      <c r="Q156" s="218" t="n"/>
      <c r="R156" s="218" t="n"/>
      <c r="S156" s="4" t="n"/>
      <c r="T156" s="218" t="n"/>
      <c r="U156" s="218" t="n"/>
      <c r="V156" s="218" t="n"/>
      <c r="W156" s="4" t="n"/>
      <c r="X156" s="4" t="n"/>
      <c r="Y156" s="4" t="n"/>
      <c r="Z156" s="4" t="n"/>
    </row>
    <row r="157" ht="15" customHeight="1" s="371">
      <c r="A157" s="218" t="n"/>
      <c r="B157" s="218" t="n"/>
      <c r="C157" s="218" t="n"/>
      <c r="D157" s="218" t="n"/>
      <c r="E157" s="218" t="n"/>
      <c r="F157" s="218" t="n"/>
      <c r="G157" s="218" t="n"/>
      <c r="H157" s="218" t="n"/>
      <c r="I157" s="218" t="n"/>
      <c r="J157" s="218" t="n"/>
      <c r="K157" s="218" t="n"/>
      <c r="L157" s="218" t="n"/>
      <c r="M157" s="218" t="n"/>
      <c r="N157" s="218" t="n"/>
      <c r="O157" s="218" t="n"/>
      <c r="P157" s="218" t="n"/>
      <c r="Q157" s="218" t="n"/>
      <c r="R157" s="218" t="n"/>
      <c r="S157" s="4" t="n"/>
      <c r="T157" s="218" t="n"/>
      <c r="U157" s="218" t="n"/>
      <c r="V157" s="218" t="n"/>
      <c r="W157" s="4" t="n"/>
      <c r="X157" s="4" t="n"/>
      <c r="Y157" s="4" t="n"/>
      <c r="Z157" s="4" t="n"/>
    </row>
    <row r="158" ht="15" customHeight="1" s="371">
      <c r="A158" s="218" t="n"/>
      <c r="B158" s="218" t="n"/>
      <c r="C158" s="218" t="n"/>
      <c r="D158" s="218" t="n"/>
      <c r="E158" s="218" t="n"/>
      <c r="F158" s="218" t="n"/>
      <c r="G158" s="218" t="n"/>
      <c r="H158" s="218" t="n"/>
      <c r="I158" s="218" t="n"/>
      <c r="J158" s="218" t="n"/>
      <c r="K158" s="218" t="n"/>
      <c r="L158" s="218" t="n"/>
      <c r="M158" s="218" t="n"/>
      <c r="N158" s="218" t="n"/>
      <c r="O158" s="218" t="n"/>
      <c r="P158" s="218" t="n"/>
      <c r="Q158" s="218" t="n"/>
      <c r="R158" s="218" t="n"/>
      <c r="S158" s="4" t="n"/>
      <c r="T158" s="218" t="n"/>
      <c r="U158" s="218" t="n"/>
      <c r="V158" s="218" t="n"/>
      <c r="W158" s="4" t="n"/>
      <c r="X158" s="4" t="n"/>
      <c r="Y158" s="4" t="n"/>
      <c r="Z158" s="4" t="n"/>
    </row>
    <row r="159" ht="15" customHeight="1" s="371">
      <c r="A159" s="218" t="n"/>
      <c r="B159" s="218" t="n"/>
      <c r="C159" s="218" t="n"/>
      <c r="D159" s="218" t="n"/>
      <c r="E159" s="218" t="n"/>
      <c r="F159" s="218" t="n"/>
      <c r="G159" s="218" t="n"/>
      <c r="H159" s="218" t="n"/>
      <c r="I159" s="218" t="n"/>
      <c r="J159" s="218" t="n"/>
      <c r="K159" s="218" t="n"/>
      <c r="L159" s="218" t="n"/>
      <c r="M159" s="218" t="n"/>
      <c r="N159" s="218" t="n"/>
      <c r="O159" s="218" t="n"/>
      <c r="P159" s="218" t="n"/>
      <c r="Q159" s="218" t="n"/>
      <c r="R159" s="218" t="n"/>
      <c r="S159" s="4" t="n"/>
      <c r="T159" s="218" t="n"/>
      <c r="U159" s="218" t="n"/>
      <c r="V159" s="218" t="n"/>
      <c r="W159" s="4" t="n"/>
      <c r="X159" s="4" t="n"/>
      <c r="Y159" s="4" t="n"/>
      <c r="Z159" s="4" t="n"/>
    </row>
    <row r="160" ht="15" customHeight="1" s="371">
      <c r="A160" s="218" t="n"/>
      <c r="B160" s="218" t="n"/>
      <c r="C160" s="218" t="n"/>
      <c r="D160" s="218" t="n"/>
      <c r="E160" s="218" t="n"/>
      <c r="F160" s="218" t="n"/>
      <c r="G160" s="218" t="n"/>
      <c r="H160" s="218" t="n"/>
      <c r="I160" s="218" t="n"/>
      <c r="J160" s="218" t="n"/>
      <c r="K160" s="218" t="n"/>
      <c r="L160" s="218" t="n"/>
      <c r="M160" s="218" t="n"/>
      <c r="N160" s="218" t="n"/>
      <c r="O160" s="218" t="n"/>
      <c r="P160" s="218" t="n"/>
      <c r="Q160" s="218" t="n"/>
      <c r="R160" s="218" t="n"/>
      <c r="S160" s="4" t="n"/>
      <c r="T160" s="218" t="n"/>
      <c r="U160" s="218" t="n"/>
      <c r="V160" s="218" t="n"/>
      <c r="W160" s="4" t="n"/>
      <c r="X160" s="4" t="n"/>
      <c r="Y160" s="4" t="n"/>
      <c r="Z160" s="4" t="n"/>
    </row>
    <row r="161" ht="15" customHeight="1" s="371">
      <c r="A161" s="218" t="n"/>
      <c r="B161" s="218" t="n"/>
      <c r="C161" s="218" t="n"/>
      <c r="D161" s="218" t="n"/>
      <c r="E161" s="218" t="n"/>
      <c r="F161" s="218" t="n"/>
      <c r="G161" s="218" t="n"/>
      <c r="H161" s="218" t="n"/>
      <c r="I161" s="218" t="n"/>
      <c r="J161" s="218" t="n"/>
      <c r="K161" s="218" t="n"/>
      <c r="L161" s="218" t="n"/>
      <c r="M161" s="218" t="n"/>
      <c r="N161" s="218" t="n"/>
      <c r="O161" s="218" t="n"/>
      <c r="P161" s="218" t="n"/>
      <c r="Q161" s="218" t="n"/>
      <c r="R161" s="218" t="n"/>
      <c r="S161" s="4" t="n"/>
      <c r="T161" s="218" t="n"/>
      <c r="U161" s="218" t="n"/>
      <c r="V161" s="218" t="n"/>
      <c r="W161" s="4" t="n"/>
      <c r="X161" s="4" t="n"/>
      <c r="Y161" s="4" t="n"/>
      <c r="Z161" s="4" t="n"/>
    </row>
    <row r="162" ht="15" customHeight="1" s="371">
      <c r="A162" s="218" t="n"/>
      <c r="B162" s="218" t="n"/>
      <c r="C162" s="218" t="n"/>
      <c r="D162" s="218" t="n"/>
      <c r="E162" s="218" t="n"/>
      <c r="F162" s="218" t="n"/>
      <c r="G162" s="218" t="n"/>
      <c r="H162" s="218" t="n"/>
      <c r="I162" s="218" t="n"/>
      <c r="J162" s="218" t="n"/>
      <c r="K162" s="218" t="n"/>
      <c r="L162" s="218" t="n"/>
      <c r="M162" s="218" t="n"/>
      <c r="N162" s="218" t="n"/>
      <c r="O162" s="218" t="n"/>
      <c r="P162" s="218" t="n"/>
      <c r="Q162" s="218" t="n"/>
      <c r="R162" s="218" t="n"/>
      <c r="S162" s="4" t="n"/>
      <c r="T162" s="218" t="n"/>
      <c r="U162" s="218" t="n"/>
      <c r="V162" s="218" t="n"/>
      <c r="W162" s="4" t="n"/>
      <c r="X162" s="4" t="n"/>
      <c r="Y162" s="4" t="n"/>
      <c r="Z162" s="4" t="n"/>
    </row>
    <row r="163" ht="15" customHeight="1" s="371">
      <c r="A163" s="218" t="n"/>
      <c r="B163" s="218" t="n"/>
      <c r="C163" s="218" t="n"/>
      <c r="D163" s="218" t="n"/>
      <c r="E163" s="218" t="n"/>
      <c r="F163" s="218" t="n"/>
      <c r="G163" s="218" t="n"/>
      <c r="H163" s="218" t="n"/>
      <c r="I163" s="218" t="n"/>
      <c r="J163" s="218" t="n"/>
      <c r="K163" s="218" t="n"/>
      <c r="L163" s="218" t="n"/>
      <c r="M163" s="218" t="n"/>
      <c r="N163" s="218" t="n"/>
      <c r="O163" s="218" t="n"/>
      <c r="P163" s="218" t="n"/>
      <c r="Q163" s="218" t="n"/>
      <c r="R163" s="218" t="n"/>
      <c r="S163" s="4" t="n"/>
      <c r="T163" s="218" t="n"/>
      <c r="U163" s="218" t="n"/>
      <c r="V163" s="218" t="n"/>
      <c r="W163" s="4" t="n"/>
      <c r="X163" s="4" t="n"/>
      <c r="Y163" s="4" t="n"/>
      <c r="Z163" s="4" t="n"/>
    </row>
    <row r="164" ht="15" customHeight="1" s="371">
      <c r="A164" s="218" t="n"/>
      <c r="B164" s="218" t="n"/>
      <c r="C164" s="218" t="n"/>
      <c r="D164" s="218" t="n"/>
      <c r="E164" s="218" t="n"/>
      <c r="F164" s="218" t="n"/>
      <c r="G164" s="218" t="n"/>
      <c r="H164" s="218" t="n"/>
      <c r="I164" s="218" t="n"/>
      <c r="J164" s="218" t="n"/>
      <c r="K164" s="218" t="n"/>
      <c r="L164" s="218" t="n"/>
      <c r="M164" s="218" t="n"/>
      <c r="N164" s="218" t="n"/>
      <c r="O164" s="218" t="n"/>
      <c r="P164" s="218" t="n"/>
      <c r="Q164" s="218" t="n"/>
      <c r="R164" s="218" t="n"/>
      <c r="S164" s="4" t="n"/>
      <c r="T164" s="218" t="n"/>
      <c r="U164" s="218" t="n"/>
      <c r="V164" s="218" t="n"/>
      <c r="W164" s="4" t="n"/>
      <c r="X164" s="4" t="n"/>
      <c r="Y164" s="4" t="n"/>
      <c r="Z164" s="4" t="n"/>
    </row>
    <row r="165" ht="15" customHeight="1" s="371">
      <c r="A165" s="218" t="n"/>
      <c r="B165" s="218" t="n"/>
      <c r="C165" s="218" t="n"/>
      <c r="D165" s="218" t="n"/>
      <c r="E165" s="218" t="n"/>
      <c r="F165" s="218" t="n"/>
      <c r="G165" s="218" t="n"/>
      <c r="H165" s="218" t="n"/>
      <c r="I165" s="218" t="n"/>
      <c r="J165" s="218" t="n"/>
      <c r="K165" s="218" t="n"/>
      <c r="L165" s="218" t="n"/>
      <c r="M165" s="218" t="n"/>
      <c r="N165" s="218" t="n"/>
      <c r="O165" s="218" t="n"/>
      <c r="P165" s="218" t="n"/>
      <c r="Q165" s="218" t="n"/>
      <c r="R165" s="218" t="n"/>
      <c r="S165" s="4" t="n"/>
      <c r="T165" s="218" t="n"/>
      <c r="U165" s="218" t="n"/>
      <c r="V165" s="218" t="n"/>
      <c r="W165" s="4" t="n"/>
      <c r="X165" s="4" t="n"/>
      <c r="Y165" s="4" t="n"/>
      <c r="Z165" s="4" t="n"/>
    </row>
    <row r="166" ht="15.75" customHeight="1" s="371">
      <c r="A166" s="218" t="n"/>
      <c r="B166" s="218" t="n"/>
      <c r="C166" s="218" t="n"/>
      <c r="D166" s="218" t="n"/>
      <c r="E166" s="218" t="n"/>
      <c r="F166" s="218" t="n"/>
      <c r="G166" s="218" t="n"/>
      <c r="H166" s="218" t="n"/>
      <c r="I166" s="218" t="n"/>
      <c r="J166" s="218" t="n"/>
      <c r="K166" s="218" t="n"/>
      <c r="L166" s="218" t="n"/>
      <c r="M166" s="218" t="n"/>
      <c r="N166" s="218" t="n"/>
      <c r="O166" s="218" t="n"/>
      <c r="P166" s="218" t="n"/>
      <c r="Q166" s="218" t="n"/>
      <c r="R166" s="218" t="n"/>
      <c r="S166" s="4" t="n"/>
      <c r="T166" s="218" t="n"/>
      <c r="U166" s="218" t="n"/>
      <c r="V166" s="218" t="n"/>
      <c r="W166" s="4" t="n"/>
      <c r="X166" s="4" t="n"/>
      <c r="Y166" s="4" t="n"/>
      <c r="Z166" s="4" t="n"/>
    </row>
    <row r="167" ht="15" customHeight="1" s="371">
      <c r="A167" s="218" t="n"/>
      <c r="B167" s="218" t="n"/>
      <c r="C167" s="218" t="n"/>
      <c r="D167" s="218" t="n"/>
      <c r="E167" s="218" t="n"/>
      <c r="F167" s="218" t="n"/>
      <c r="G167" s="218" t="n"/>
      <c r="H167" s="218" t="n"/>
      <c r="I167" s="218" t="n"/>
      <c r="J167" s="218" t="n"/>
      <c r="K167" s="218" t="n"/>
      <c r="L167" s="218" t="n"/>
      <c r="M167" s="218" t="n"/>
      <c r="N167" s="218" t="n"/>
      <c r="O167" s="218" t="n"/>
      <c r="P167" s="218" t="n"/>
      <c r="Q167" s="218" t="n"/>
      <c r="R167" s="218" t="n"/>
      <c r="S167" s="4" t="n"/>
      <c r="T167" s="218" t="n"/>
      <c r="U167" s="218" t="n"/>
      <c r="V167" s="218" t="n"/>
      <c r="W167" s="4" t="n"/>
      <c r="X167" s="4" t="n"/>
      <c r="Y167" s="4" t="n"/>
      <c r="Z167" s="4" t="n"/>
    </row>
    <row r="168" ht="15.75" customHeight="1" s="371">
      <c r="A168" s="218" t="n"/>
      <c r="B168" s="218" t="n"/>
      <c r="C168" s="218" t="n"/>
      <c r="D168" s="218" t="n"/>
      <c r="E168" s="218" t="n"/>
      <c r="F168" s="218" t="n"/>
      <c r="G168" s="218" t="n"/>
      <c r="H168" s="218" t="n"/>
      <c r="I168" s="218" t="n"/>
      <c r="J168" s="218" t="n"/>
      <c r="K168" s="218" t="n"/>
      <c r="L168" s="218" t="n"/>
      <c r="M168" s="218" t="n"/>
      <c r="N168" s="218" t="n"/>
      <c r="O168" s="218" t="n"/>
      <c r="P168" s="218" t="n"/>
      <c r="Q168" s="218" t="n"/>
      <c r="R168" s="218" t="n"/>
      <c r="S168" s="4" t="n"/>
      <c r="T168" s="218" t="n"/>
      <c r="U168" s="218" t="n"/>
      <c r="V168" s="218" t="n"/>
      <c r="W168" s="4" t="n"/>
      <c r="X168" s="4" t="n"/>
      <c r="Y168" s="4" t="n"/>
      <c r="Z168" s="4" t="n"/>
    </row>
    <row r="169" ht="15.75" customHeight="1" s="371">
      <c r="A169" s="218" t="n"/>
      <c r="B169" s="218" t="n"/>
      <c r="C169" s="218" t="n"/>
      <c r="D169" s="218" t="n"/>
      <c r="E169" s="218" t="n"/>
      <c r="F169" s="218" t="n"/>
      <c r="G169" s="218" t="n"/>
      <c r="H169" s="218" t="n"/>
      <c r="I169" s="218" t="n"/>
      <c r="J169" s="218" t="n"/>
      <c r="K169" s="218" t="n"/>
      <c r="L169" s="218" t="n"/>
      <c r="M169" s="218" t="n"/>
      <c r="N169" s="218" t="n"/>
      <c r="O169" s="218" t="n"/>
      <c r="P169" s="218" t="n"/>
      <c r="Q169" s="218" t="n"/>
      <c r="R169" s="218" t="n"/>
      <c r="S169" s="4" t="n"/>
      <c r="T169" s="218" t="n"/>
      <c r="U169" s="218" t="n"/>
      <c r="V169" s="218" t="n"/>
      <c r="W169" s="4" t="n"/>
      <c r="X169" s="4" t="n"/>
      <c r="Y169" s="4" t="n"/>
      <c r="Z169" s="4" t="n"/>
    </row>
    <row r="170" ht="15.75" customHeight="1" s="371">
      <c r="A170" s="218" t="n"/>
      <c r="B170" s="218" t="n"/>
      <c r="C170" s="218" t="n"/>
      <c r="D170" s="218" t="n"/>
      <c r="E170" s="218" t="n"/>
      <c r="F170" s="218" t="n"/>
      <c r="G170" s="218" t="n"/>
      <c r="H170" s="218" t="n"/>
      <c r="I170" s="218" t="n"/>
      <c r="J170" s="218" t="n"/>
      <c r="K170" s="218" t="n"/>
      <c r="L170" s="218" t="n"/>
      <c r="M170" s="218" t="n"/>
      <c r="N170" s="218" t="n"/>
      <c r="O170" s="218" t="n"/>
      <c r="P170" s="218" t="n"/>
      <c r="Q170" s="218" t="n"/>
      <c r="R170" s="218" t="n"/>
      <c r="S170" s="4" t="n"/>
      <c r="T170" s="218" t="n"/>
      <c r="U170" s="218" t="n"/>
      <c r="V170" s="218" t="n"/>
      <c r="W170" s="4" t="n"/>
      <c r="X170" s="4" t="n"/>
      <c r="Y170" s="4" t="n"/>
      <c r="Z170" s="4" t="n"/>
    </row>
    <row r="171" ht="15.75" customHeight="1" s="371">
      <c r="A171" s="218" t="n"/>
      <c r="B171" s="218" t="n"/>
      <c r="C171" s="218" t="n"/>
      <c r="D171" s="218" t="n"/>
      <c r="E171" s="218" t="n"/>
      <c r="F171" s="218" t="n"/>
      <c r="G171" s="218" t="n"/>
      <c r="H171" s="218" t="n"/>
      <c r="I171" s="218" t="n"/>
      <c r="J171" s="218" t="n"/>
      <c r="K171" s="218" t="n"/>
      <c r="L171" s="218" t="n"/>
      <c r="M171" s="218" t="n"/>
      <c r="N171" s="218" t="n"/>
      <c r="O171" s="218" t="n"/>
      <c r="P171" s="218" t="n"/>
      <c r="Q171" s="218" t="n"/>
      <c r="R171" s="218" t="n"/>
      <c r="S171" s="4" t="n"/>
      <c r="T171" s="218" t="n"/>
      <c r="U171" s="218" t="n"/>
      <c r="V171" s="218" t="n"/>
      <c r="W171" s="4" t="n"/>
      <c r="X171" s="4" t="n"/>
      <c r="Y171" s="4" t="n"/>
      <c r="Z171" s="4" t="n"/>
    </row>
    <row r="172" ht="15.75" customHeight="1" s="371">
      <c r="A172" s="218" t="n"/>
      <c r="B172" s="218" t="n"/>
      <c r="C172" s="218" t="n"/>
      <c r="D172" s="218" t="n"/>
      <c r="E172" s="218" t="n"/>
      <c r="F172" s="218" t="n"/>
      <c r="G172" s="218" t="n"/>
      <c r="H172" s="218" t="n"/>
      <c r="I172" s="218" t="n"/>
      <c r="J172" s="218" t="n"/>
      <c r="K172" s="218" t="n"/>
      <c r="L172" s="218" t="n"/>
      <c r="M172" s="218" t="n"/>
      <c r="N172" s="218" t="n"/>
      <c r="O172" s="218" t="n"/>
      <c r="P172" s="218" t="n"/>
      <c r="Q172" s="218" t="n"/>
      <c r="R172" s="218" t="n"/>
      <c r="S172" s="4" t="n"/>
      <c r="T172" s="218" t="n"/>
      <c r="U172" s="218" t="n"/>
      <c r="V172" s="218" t="n"/>
      <c r="W172" s="4" t="n"/>
      <c r="X172" s="4" t="n"/>
      <c r="Y172" s="4" t="n"/>
      <c r="Z172" s="4" t="n"/>
    </row>
    <row r="173" ht="15.75" customHeight="1" s="371">
      <c r="A173" s="218" t="n"/>
      <c r="B173" s="218" t="n"/>
      <c r="C173" s="218" t="n"/>
      <c r="D173" s="218" t="n"/>
      <c r="E173" s="218" t="n"/>
      <c r="F173" s="218" t="n"/>
      <c r="G173" s="218" t="n"/>
      <c r="H173" s="218" t="n"/>
      <c r="I173" s="218" t="n"/>
      <c r="J173" s="218" t="n"/>
      <c r="K173" s="218" t="n"/>
      <c r="L173" s="218" t="n"/>
      <c r="M173" s="218" t="n"/>
      <c r="N173" s="218" t="n"/>
      <c r="O173" s="218" t="n"/>
      <c r="P173" s="218" t="n"/>
      <c r="Q173" s="218" t="n"/>
      <c r="R173" s="218" t="n"/>
      <c r="S173" s="4" t="n"/>
      <c r="T173" s="218" t="n"/>
      <c r="U173" s="218" t="n"/>
      <c r="V173" s="218" t="n"/>
      <c r="W173" s="4" t="n"/>
      <c r="X173" s="4" t="n"/>
      <c r="Y173" s="4" t="n"/>
      <c r="Z173" s="4" t="n"/>
    </row>
    <row r="174" ht="15.75" customHeight="1" s="371">
      <c r="A174" s="218" t="n"/>
      <c r="B174" s="218" t="n"/>
      <c r="C174" s="218" t="n"/>
      <c r="D174" s="218" t="n"/>
      <c r="E174" s="218" t="n"/>
      <c r="F174" s="218" t="n"/>
      <c r="G174" s="218" t="n"/>
      <c r="H174" s="218" t="n"/>
      <c r="I174" s="218" t="n"/>
      <c r="J174" s="218" t="n"/>
      <c r="K174" s="218" t="n"/>
      <c r="L174" s="218" t="n"/>
      <c r="M174" s="218" t="n"/>
      <c r="N174" s="218" t="n"/>
      <c r="O174" s="218" t="n"/>
      <c r="P174" s="218" t="n"/>
      <c r="Q174" s="218" t="n"/>
      <c r="R174" s="218" t="n"/>
      <c r="S174" s="4" t="n"/>
      <c r="T174" s="218" t="n"/>
      <c r="U174" s="218" t="n"/>
      <c r="V174" s="218" t="n"/>
      <c r="W174" s="4" t="n"/>
      <c r="X174" s="4" t="n"/>
      <c r="Y174" s="4" t="n"/>
      <c r="Z174" s="4" t="n"/>
    </row>
    <row r="175" ht="15.75" customHeight="1" s="371">
      <c r="A175" s="218" t="n"/>
      <c r="B175" s="218" t="n"/>
      <c r="C175" s="218" t="n"/>
      <c r="D175" s="218" t="n"/>
      <c r="E175" s="218" t="n"/>
      <c r="F175" s="218" t="n"/>
      <c r="G175" s="218" t="n"/>
      <c r="H175" s="218" t="n"/>
      <c r="I175" s="218" t="n"/>
      <c r="J175" s="218" t="n"/>
      <c r="K175" s="218" t="n"/>
      <c r="L175" s="218" t="n"/>
      <c r="M175" s="218" t="n"/>
      <c r="N175" s="218" t="n"/>
      <c r="O175" s="218" t="n"/>
      <c r="P175" s="218" t="n"/>
      <c r="Q175" s="218" t="n"/>
      <c r="R175" s="218" t="n"/>
      <c r="S175" s="4" t="n"/>
      <c r="T175" s="218" t="n"/>
      <c r="U175" s="218" t="n"/>
      <c r="V175" s="218" t="n"/>
      <c r="W175" s="4" t="n"/>
      <c r="X175" s="4" t="n"/>
      <c r="Y175" s="4" t="n"/>
      <c r="Z175" s="4" t="n"/>
    </row>
    <row r="176" ht="15.75" customHeight="1" s="371">
      <c r="A176" s="218" t="n"/>
      <c r="B176" s="218" t="n"/>
      <c r="C176" s="218" t="n"/>
      <c r="D176" s="218" t="n"/>
      <c r="E176" s="218" t="n"/>
      <c r="F176" s="218" t="n"/>
      <c r="G176" s="218" t="n"/>
      <c r="H176" s="218" t="n"/>
      <c r="I176" s="218" t="n"/>
      <c r="J176" s="218" t="n"/>
      <c r="K176" s="218" t="n"/>
      <c r="L176" s="218" t="n"/>
      <c r="M176" s="218" t="n"/>
      <c r="N176" s="218" t="n"/>
      <c r="O176" s="218" t="n"/>
      <c r="P176" s="218" t="n"/>
      <c r="Q176" s="218" t="n"/>
      <c r="R176" s="218" t="n"/>
      <c r="S176" s="4" t="n"/>
      <c r="T176" s="218" t="n"/>
      <c r="U176" s="218" t="n"/>
      <c r="V176" s="218" t="n"/>
      <c r="W176" s="4" t="n"/>
      <c r="X176" s="4" t="n"/>
      <c r="Y176" s="4" t="n"/>
      <c r="Z176" s="4" t="n"/>
    </row>
    <row r="177" ht="15.75" customHeight="1" s="371">
      <c r="A177" s="218" t="n"/>
      <c r="B177" s="218" t="n"/>
      <c r="C177" s="218" t="n"/>
      <c r="D177" s="218" t="n"/>
      <c r="E177" s="218" t="n"/>
      <c r="F177" s="218" t="n"/>
      <c r="G177" s="218" t="n"/>
      <c r="H177" s="218" t="n"/>
      <c r="I177" s="218" t="n"/>
      <c r="J177" s="218" t="n"/>
      <c r="K177" s="218" t="n"/>
      <c r="L177" s="218" t="n"/>
      <c r="M177" s="218" t="n"/>
      <c r="N177" s="218" t="n"/>
      <c r="O177" s="218" t="n"/>
      <c r="P177" s="218" t="n"/>
      <c r="Q177" s="218" t="n"/>
      <c r="R177" s="218" t="n"/>
      <c r="S177" s="4" t="n"/>
      <c r="T177" s="218" t="n"/>
      <c r="U177" s="218" t="n"/>
      <c r="V177" s="218" t="n"/>
      <c r="W177" s="4" t="n"/>
      <c r="X177" s="4" t="n"/>
      <c r="Y177" s="4" t="n"/>
      <c r="Z177" s="4" t="n"/>
    </row>
    <row r="178" ht="15.75" customHeight="1" s="371">
      <c r="A178" s="218" t="n"/>
      <c r="B178" s="218" t="n"/>
      <c r="C178" s="218" t="n"/>
      <c r="D178" s="218" t="n"/>
      <c r="E178" s="218" t="n"/>
      <c r="F178" s="218" t="n"/>
      <c r="G178" s="218" t="n"/>
      <c r="H178" s="218" t="n"/>
      <c r="I178" s="218" t="n"/>
      <c r="J178" s="218" t="n"/>
      <c r="K178" s="218" t="n"/>
      <c r="L178" s="218" t="n"/>
      <c r="M178" s="218" t="n"/>
      <c r="N178" s="218" t="n"/>
      <c r="O178" s="218" t="n"/>
      <c r="P178" s="218" t="n"/>
      <c r="Q178" s="218" t="n"/>
      <c r="R178" s="218" t="n"/>
      <c r="S178" s="4" t="n"/>
      <c r="T178" s="218" t="n"/>
      <c r="U178" s="218" t="n"/>
      <c r="V178" s="218" t="n"/>
      <c r="W178" s="4" t="n"/>
      <c r="X178" s="4" t="n"/>
      <c r="Y178" s="4" t="n"/>
      <c r="Z178" s="4" t="n"/>
    </row>
    <row r="179" ht="15.75" customHeight="1" s="371">
      <c r="A179" s="218" t="n"/>
      <c r="B179" s="218" t="n"/>
      <c r="C179" s="218" t="n"/>
      <c r="D179" s="218" t="n"/>
      <c r="E179" s="218" t="n"/>
      <c r="F179" s="218" t="n"/>
      <c r="G179" s="218" t="n"/>
      <c r="H179" s="218" t="n"/>
      <c r="I179" s="218" t="n"/>
      <c r="J179" s="218" t="n"/>
      <c r="K179" s="218" t="n"/>
      <c r="L179" s="218" t="n"/>
      <c r="M179" s="218" t="n"/>
      <c r="N179" s="218" t="n"/>
      <c r="O179" s="218" t="n"/>
      <c r="P179" s="218" t="n"/>
      <c r="Q179" s="218" t="n"/>
      <c r="R179" s="218" t="n"/>
      <c r="S179" s="4" t="n"/>
      <c r="T179" s="218" t="n"/>
      <c r="U179" s="218" t="n"/>
      <c r="V179" s="218" t="n"/>
      <c r="W179" s="4" t="n"/>
      <c r="X179" s="4" t="n"/>
      <c r="Y179" s="4" t="n"/>
      <c r="Z179" s="4" t="n"/>
    </row>
    <row r="180" ht="15.75" customHeight="1" s="371">
      <c r="A180" s="218" t="n"/>
      <c r="B180" s="218" t="n"/>
      <c r="C180" s="218" t="n"/>
      <c r="D180" s="218" t="n"/>
      <c r="E180" s="218" t="n"/>
      <c r="F180" s="218" t="n"/>
      <c r="G180" s="218" t="n"/>
      <c r="H180" s="218" t="n"/>
      <c r="I180" s="218" t="n"/>
      <c r="J180" s="218" t="n"/>
      <c r="K180" s="218" t="n"/>
      <c r="L180" s="218" t="n"/>
      <c r="M180" s="218" t="n"/>
      <c r="N180" s="218" t="n"/>
      <c r="O180" s="218" t="n"/>
      <c r="P180" s="218" t="n"/>
      <c r="Q180" s="218" t="n"/>
      <c r="R180" s="218" t="n"/>
      <c r="S180" s="4" t="n"/>
      <c r="T180" s="218" t="n"/>
      <c r="U180" s="218" t="n"/>
      <c r="V180" s="218" t="n"/>
      <c r="W180" s="4" t="n"/>
      <c r="X180" s="4" t="n"/>
      <c r="Y180" s="4" t="n"/>
      <c r="Z180" s="4" t="n"/>
    </row>
    <row r="181" ht="15.75" customHeight="1" s="371">
      <c r="A181" s="218" t="n"/>
      <c r="B181" s="218" t="n"/>
      <c r="C181" s="218" t="n"/>
      <c r="D181" s="218" t="n"/>
      <c r="E181" s="218" t="n"/>
      <c r="F181" s="218" t="n"/>
      <c r="G181" s="218" t="n"/>
      <c r="H181" s="218" t="n"/>
      <c r="I181" s="218" t="n"/>
      <c r="J181" s="218" t="n"/>
      <c r="K181" s="218" t="n"/>
      <c r="L181" s="218" t="n"/>
      <c r="M181" s="218" t="n"/>
      <c r="N181" s="218" t="n"/>
      <c r="O181" s="218" t="n"/>
      <c r="P181" s="218" t="n"/>
      <c r="Q181" s="218" t="n"/>
      <c r="R181" s="218" t="n"/>
      <c r="S181" s="4" t="n"/>
      <c r="T181" s="218" t="n"/>
      <c r="U181" s="218" t="n"/>
      <c r="V181" s="218" t="n"/>
      <c r="W181" s="4" t="n"/>
      <c r="X181" s="4" t="n"/>
      <c r="Y181" s="4" t="n"/>
      <c r="Z181" s="4" t="n"/>
    </row>
    <row r="182" ht="15.75" customHeight="1" s="371">
      <c r="A182" s="218" t="n"/>
      <c r="B182" s="218" t="n"/>
      <c r="C182" s="218" t="n"/>
      <c r="D182" s="218" t="n"/>
      <c r="E182" s="218" t="n"/>
      <c r="F182" s="218" t="n"/>
      <c r="G182" s="218" t="n"/>
      <c r="H182" s="218" t="n"/>
      <c r="I182" s="218" t="n"/>
      <c r="J182" s="218" t="n"/>
      <c r="K182" s="218" t="n"/>
      <c r="L182" s="218" t="n"/>
      <c r="M182" s="218" t="n"/>
      <c r="N182" s="218" t="n"/>
      <c r="O182" s="218" t="n"/>
      <c r="P182" s="218" t="n"/>
      <c r="Q182" s="218" t="n"/>
      <c r="R182" s="218" t="n"/>
      <c r="S182" s="4" t="n"/>
      <c r="T182" s="218" t="n"/>
      <c r="U182" s="218" t="n"/>
      <c r="V182" s="218" t="n"/>
      <c r="W182" s="4" t="n"/>
      <c r="X182" s="4" t="n"/>
      <c r="Y182" s="4" t="n"/>
      <c r="Z182" s="4" t="n"/>
    </row>
    <row r="183" ht="15.75" customHeight="1" s="371">
      <c r="A183" s="218" t="n"/>
      <c r="B183" s="218" t="n"/>
      <c r="C183" s="218" t="n"/>
      <c r="D183" s="218" t="n"/>
      <c r="E183" s="218" t="n"/>
      <c r="F183" s="218" t="n"/>
      <c r="G183" s="218" t="n"/>
      <c r="H183" s="218" t="n"/>
      <c r="I183" s="218" t="n"/>
      <c r="J183" s="218" t="n"/>
      <c r="K183" s="218" t="n"/>
      <c r="L183" s="218" t="n"/>
      <c r="M183" s="218" t="n"/>
      <c r="N183" s="218" t="n"/>
      <c r="O183" s="218" t="n"/>
      <c r="P183" s="218" t="n"/>
      <c r="Q183" s="218" t="n"/>
      <c r="R183" s="218" t="n"/>
      <c r="S183" s="4" t="n"/>
      <c r="T183" s="218" t="n"/>
      <c r="U183" s="218" t="n"/>
      <c r="V183" s="218" t="n"/>
      <c r="W183" s="4" t="n"/>
      <c r="X183" s="4" t="n"/>
      <c r="Y183" s="4" t="n"/>
      <c r="Z183" s="4" t="n"/>
    </row>
    <row r="184" ht="15.75" customHeight="1" s="371">
      <c r="A184" s="218" t="n"/>
      <c r="B184" s="218" t="n"/>
      <c r="C184" s="218" t="n"/>
      <c r="D184" s="218" t="n"/>
      <c r="E184" s="218" t="n"/>
      <c r="F184" s="218" t="n"/>
      <c r="G184" s="218" t="n"/>
      <c r="H184" s="218" t="n"/>
      <c r="I184" s="218" t="n"/>
      <c r="J184" s="218" t="n"/>
      <c r="K184" s="218" t="n"/>
      <c r="L184" s="218" t="n"/>
      <c r="M184" s="218" t="n"/>
      <c r="N184" s="218" t="n"/>
      <c r="O184" s="218" t="n"/>
      <c r="P184" s="218" t="n"/>
      <c r="Q184" s="218" t="n"/>
      <c r="R184" s="218" t="n"/>
      <c r="S184" s="4" t="n"/>
      <c r="T184" s="218" t="n"/>
      <c r="U184" s="218" t="n"/>
      <c r="V184" s="218" t="n"/>
      <c r="W184" s="4" t="n"/>
      <c r="X184" s="4" t="n"/>
      <c r="Y184" s="4" t="n"/>
      <c r="Z184" s="4" t="n"/>
    </row>
    <row r="185" ht="15.75" customHeight="1" s="371">
      <c r="A185" s="218" t="n"/>
      <c r="B185" s="218" t="n"/>
      <c r="C185" s="218" t="n"/>
      <c r="D185" s="218" t="n"/>
      <c r="E185" s="218" t="n"/>
      <c r="F185" s="218" t="n"/>
      <c r="G185" s="218" t="n"/>
      <c r="H185" s="218" t="n"/>
      <c r="I185" s="218" t="n"/>
      <c r="J185" s="218" t="n"/>
      <c r="K185" s="218" t="n"/>
      <c r="L185" s="218" t="n"/>
      <c r="M185" s="218" t="n"/>
      <c r="N185" s="218" t="n"/>
      <c r="O185" s="218" t="n"/>
      <c r="P185" s="218" t="n"/>
      <c r="Q185" s="218" t="n"/>
      <c r="R185" s="218" t="n"/>
      <c r="S185" s="4" t="n"/>
      <c r="T185" s="218" t="n"/>
      <c r="U185" s="218" t="n"/>
      <c r="V185" s="218" t="n"/>
      <c r="W185" s="4" t="n"/>
      <c r="X185" s="4" t="n"/>
      <c r="Y185" s="4" t="n"/>
      <c r="Z185" s="4" t="n"/>
    </row>
    <row r="186" ht="15.75" customHeight="1" s="371">
      <c r="A186" s="218" t="n"/>
      <c r="B186" s="218" t="n"/>
      <c r="C186" s="218" t="n"/>
      <c r="D186" s="218" t="n"/>
      <c r="E186" s="218" t="n"/>
      <c r="F186" s="218" t="n"/>
      <c r="G186" s="218" t="n"/>
      <c r="H186" s="218" t="n"/>
      <c r="I186" s="218" t="n"/>
      <c r="J186" s="218" t="n"/>
      <c r="K186" s="218" t="n"/>
      <c r="L186" s="218" t="n"/>
      <c r="M186" s="218" t="n"/>
      <c r="N186" s="218" t="n"/>
      <c r="O186" s="218" t="n"/>
      <c r="P186" s="218" t="n"/>
      <c r="Q186" s="218" t="n"/>
      <c r="R186" s="218" t="n"/>
      <c r="S186" s="4" t="n"/>
      <c r="T186" s="218" t="n"/>
      <c r="U186" s="218" t="n"/>
      <c r="V186" s="218" t="n"/>
      <c r="W186" s="4" t="n"/>
      <c r="X186" s="4" t="n"/>
      <c r="Y186" s="4" t="n"/>
      <c r="Z186" s="4" t="n"/>
    </row>
    <row r="187" ht="15.75" customHeight="1" s="371">
      <c r="A187" s="218" t="n"/>
      <c r="B187" s="218" t="n"/>
      <c r="C187" s="218" t="n"/>
      <c r="D187" s="218" t="n"/>
      <c r="E187" s="218" t="n"/>
      <c r="F187" s="218" t="n"/>
      <c r="G187" s="218" t="n"/>
      <c r="H187" s="218" t="n"/>
      <c r="I187" s="218" t="n"/>
      <c r="J187" s="218" t="n"/>
      <c r="K187" s="218" t="n"/>
      <c r="L187" s="218" t="n"/>
      <c r="M187" s="218" t="n"/>
      <c r="N187" s="218" t="n"/>
      <c r="O187" s="218" t="n"/>
      <c r="P187" s="218" t="n"/>
      <c r="Q187" s="218" t="n"/>
      <c r="R187" s="218" t="n"/>
      <c r="S187" s="4" t="n"/>
      <c r="T187" s="218" t="n"/>
      <c r="U187" s="218" t="n"/>
      <c r="V187" s="218" t="n"/>
      <c r="W187" s="4" t="n"/>
      <c r="X187" s="4" t="n"/>
      <c r="Y187" s="4" t="n"/>
      <c r="Z187" s="4" t="n"/>
    </row>
    <row r="188" ht="15.75" customHeight="1" s="371">
      <c r="A188" s="218" t="n"/>
      <c r="B188" s="218" t="n"/>
      <c r="C188" s="218" t="n"/>
      <c r="D188" s="218" t="n"/>
      <c r="E188" s="218" t="n"/>
      <c r="F188" s="218" t="n"/>
      <c r="G188" s="218" t="n"/>
      <c r="H188" s="218" t="n"/>
      <c r="I188" s="218" t="n"/>
      <c r="J188" s="218" t="n"/>
      <c r="K188" s="218" t="n"/>
      <c r="L188" s="218" t="n"/>
      <c r="M188" s="218" t="n"/>
      <c r="N188" s="218" t="n"/>
      <c r="O188" s="218" t="n"/>
      <c r="P188" s="218" t="n"/>
      <c r="Q188" s="218" t="n"/>
      <c r="R188" s="218" t="n"/>
      <c r="S188" s="4" t="n"/>
      <c r="T188" s="218" t="n"/>
      <c r="U188" s="218" t="n"/>
      <c r="V188" s="218" t="n"/>
      <c r="W188" s="4" t="n"/>
      <c r="X188" s="4" t="n"/>
      <c r="Y188" s="4" t="n"/>
      <c r="Z188" s="4" t="n"/>
    </row>
    <row r="189" ht="15.75" customHeight="1" s="371">
      <c r="A189" s="218" t="n"/>
      <c r="B189" s="218" t="n"/>
      <c r="C189" s="218" t="n"/>
      <c r="D189" s="218" t="n"/>
      <c r="E189" s="218" t="n"/>
      <c r="F189" s="218" t="n"/>
      <c r="G189" s="218" t="n"/>
      <c r="H189" s="218" t="n"/>
      <c r="I189" s="218" t="n"/>
      <c r="J189" s="218" t="n"/>
      <c r="K189" s="218" t="n"/>
      <c r="L189" s="218" t="n"/>
      <c r="M189" s="218" t="n"/>
      <c r="N189" s="218" t="n"/>
      <c r="O189" s="218" t="n"/>
      <c r="P189" s="218" t="n"/>
      <c r="Q189" s="218" t="n"/>
      <c r="R189" s="218" t="n"/>
      <c r="S189" s="4" t="n"/>
      <c r="T189" s="218" t="n"/>
      <c r="U189" s="218" t="n"/>
      <c r="V189" s="218" t="n"/>
      <c r="W189" s="4" t="n"/>
      <c r="X189" s="4" t="n"/>
      <c r="Y189" s="4" t="n"/>
      <c r="Z189" s="4" t="n"/>
    </row>
    <row r="190" ht="15.75" customHeight="1" s="371">
      <c r="A190" s="218" t="n"/>
      <c r="B190" s="218" t="n"/>
      <c r="C190" s="218" t="n"/>
      <c r="D190" s="218" t="n"/>
      <c r="E190" s="218" t="n"/>
      <c r="F190" s="218" t="n"/>
      <c r="G190" s="218" t="n"/>
      <c r="H190" s="218" t="n"/>
      <c r="I190" s="218" t="n"/>
      <c r="J190" s="218" t="n"/>
      <c r="K190" s="218" t="n"/>
      <c r="L190" s="218" t="n"/>
      <c r="M190" s="218" t="n"/>
      <c r="N190" s="218" t="n"/>
      <c r="O190" s="218" t="n"/>
      <c r="P190" s="218" t="n"/>
      <c r="Q190" s="218" t="n"/>
      <c r="R190" s="218" t="n"/>
      <c r="S190" s="4" t="n"/>
      <c r="T190" s="218" t="n"/>
      <c r="U190" s="218" t="n"/>
      <c r="V190" s="218" t="n"/>
      <c r="W190" s="4" t="n"/>
      <c r="X190" s="4" t="n"/>
      <c r="Y190" s="4" t="n"/>
      <c r="Z190" s="4" t="n"/>
    </row>
    <row r="191" ht="15.75" customHeight="1" s="371">
      <c r="A191" s="218" t="n"/>
      <c r="B191" s="218" t="n"/>
      <c r="C191" s="218" t="n"/>
      <c r="D191" s="218" t="n"/>
      <c r="E191" s="218" t="n"/>
      <c r="F191" s="218" t="n"/>
      <c r="G191" s="218" t="n"/>
      <c r="H191" s="218" t="n"/>
      <c r="I191" s="218" t="n"/>
      <c r="J191" s="218" t="n"/>
      <c r="K191" s="218" t="n"/>
      <c r="L191" s="218" t="n"/>
      <c r="M191" s="218" t="n"/>
      <c r="N191" s="218" t="n"/>
      <c r="O191" s="218" t="n"/>
      <c r="P191" s="218" t="n"/>
      <c r="Q191" s="218" t="n"/>
      <c r="R191" s="218" t="n"/>
      <c r="S191" s="4" t="n"/>
      <c r="T191" s="218" t="n"/>
      <c r="U191" s="218" t="n"/>
      <c r="V191" s="218" t="n"/>
      <c r="W191" s="4" t="n"/>
      <c r="X191" s="4" t="n"/>
      <c r="Y191" s="4" t="n"/>
      <c r="Z191" s="4" t="n"/>
    </row>
    <row r="192" ht="15.75" customHeight="1" s="371">
      <c r="A192" s="218" t="n"/>
      <c r="B192" s="218" t="n"/>
      <c r="C192" s="218" t="n"/>
      <c r="D192" s="218" t="n"/>
      <c r="E192" s="218" t="n"/>
      <c r="F192" s="218" t="n"/>
      <c r="G192" s="218" t="n"/>
      <c r="H192" s="218" t="n"/>
      <c r="I192" s="218" t="n"/>
      <c r="J192" s="218" t="n"/>
      <c r="K192" s="218" t="n"/>
      <c r="L192" s="218" t="n"/>
      <c r="M192" s="218" t="n"/>
      <c r="N192" s="218" t="n"/>
      <c r="O192" s="218" t="n"/>
      <c r="P192" s="218" t="n"/>
      <c r="Q192" s="218" t="n"/>
      <c r="R192" s="218" t="n"/>
      <c r="S192" s="4" t="n"/>
      <c r="T192" s="218" t="n"/>
      <c r="U192" s="218" t="n"/>
      <c r="V192" s="218" t="n"/>
      <c r="W192" s="4" t="n"/>
      <c r="X192" s="4" t="n"/>
      <c r="Y192" s="4" t="n"/>
      <c r="Z192" s="4" t="n"/>
    </row>
    <row r="193" ht="15.75" customHeight="1" s="371">
      <c r="A193" s="218" t="n"/>
      <c r="B193" s="218" t="n"/>
      <c r="C193" s="218" t="n"/>
      <c r="D193" s="218" t="n"/>
      <c r="E193" s="218" t="n"/>
      <c r="F193" s="218" t="n"/>
      <c r="G193" s="218" t="n"/>
      <c r="H193" s="218" t="n"/>
      <c r="I193" s="218" t="n"/>
      <c r="J193" s="218" t="n"/>
      <c r="K193" s="218" t="n"/>
      <c r="L193" s="218" t="n"/>
      <c r="M193" s="218" t="n"/>
      <c r="N193" s="218" t="n"/>
      <c r="O193" s="218" t="n"/>
      <c r="P193" s="218" t="n"/>
      <c r="Q193" s="218" t="n"/>
      <c r="R193" s="218" t="n"/>
      <c r="S193" s="4" t="n"/>
      <c r="T193" s="218" t="n"/>
      <c r="U193" s="218" t="n"/>
      <c r="V193" s="218" t="n"/>
      <c r="W193" s="4" t="n"/>
      <c r="X193" s="4" t="n"/>
      <c r="Y193" s="4" t="n"/>
      <c r="Z193" s="4" t="n"/>
    </row>
    <row r="194" ht="15.75" customHeight="1" s="371">
      <c r="A194" s="218" t="n"/>
      <c r="B194" s="218" t="n"/>
      <c r="C194" s="218" t="n"/>
      <c r="D194" s="218" t="n"/>
      <c r="E194" s="218" t="n"/>
      <c r="F194" s="218" t="n"/>
      <c r="G194" s="218" t="n"/>
      <c r="H194" s="218" t="n"/>
      <c r="I194" s="218" t="n"/>
      <c r="J194" s="218" t="n"/>
      <c r="K194" s="218" t="n"/>
      <c r="L194" s="218" t="n"/>
      <c r="M194" s="218" t="n"/>
      <c r="N194" s="218" t="n"/>
      <c r="O194" s="218" t="n"/>
      <c r="P194" s="218" t="n"/>
      <c r="Q194" s="218" t="n"/>
      <c r="R194" s="218" t="n"/>
      <c r="S194" s="4" t="n"/>
      <c r="T194" s="218" t="n"/>
      <c r="U194" s="218" t="n"/>
      <c r="V194" s="218" t="n"/>
      <c r="W194" s="4" t="n"/>
      <c r="X194" s="4" t="n"/>
      <c r="Y194" s="4" t="n"/>
      <c r="Z194" s="4" t="n"/>
    </row>
    <row r="195" ht="15.75" customHeight="1" s="371">
      <c r="A195" s="218" t="n"/>
      <c r="B195" s="218" t="n"/>
      <c r="C195" s="218" t="n"/>
      <c r="D195" s="218" t="n"/>
      <c r="E195" s="218" t="n"/>
      <c r="F195" s="218" t="n"/>
      <c r="G195" s="218" t="n"/>
      <c r="H195" s="218" t="n"/>
      <c r="I195" s="218" t="n"/>
      <c r="J195" s="218" t="n"/>
      <c r="K195" s="218" t="n"/>
      <c r="L195" s="218" t="n"/>
      <c r="M195" s="218" t="n"/>
      <c r="N195" s="218" t="n"/>
      <c r="O195" s="218" t="n"/>
      <c r="P195" s="218" t="n"/>
      <c r="Q195" s="218" t="n"/>
      <c r="R195" s="218" t="n"/>
      <c r="S195" s="4" t="n"/>
      <c r="T195" s="218" t="n"/>
      <c r="U195" s="218" t="n"/>
      <c r="V195" s="218" t="n"/>
      <c r="W195" s="4" t="n"/>
      <c r="X195" s="4" t="n"/>
      <c r="Y195" s="4" t="n"/>
      <c r="Z195" s="4" t="n"/>
    </row>
    <row r="196" ht="15.75" customHeight="1" s="371">
      <c r="A196" s="218" t="n"/>
      <c r="B196" s="218" t="n"/>
      <c r="C196" s="218" t="n"/>
      <c r="D196" s="218" t="n"/>
      <c r="E196" s="218" t="n"/>
      <c r="F196" s="218" t="n"/>
      <c r="G196" s="218" t="n"/>
      <c r="H196" s="218" t="n"/>
      <c r="I196" s="218" t="n"/>
      <c r="J196" s="218" t="n"/>
      <c r="K196" s="218" t="n"/>
      <c r="L196" s="218" t="n"/>
      <c r="M196" s="218" t="n"/>
      <c r="N196" s="218" t="n"/>
      <c r="O196" s="218" t="n"/>
      <c r="P196" s="218" t="n"/>
      <c r="Q196" s="218" t="n"/>
      <c r="R196" s="218" t="n"/>
      <c r="S196" s="4" t="n"/>
      <c r="T196" s="218" t="n"/>
      <c r="U196" s="218" t="n"/>
      <c r="V196" s="218" t="n"/>
      <c r="W196" s="4" t="n"/>
      <c r="X196" s="4" t="n"/>
      <c r="Y196" s="4" t="n"/>
      <c r="Z196" s="4" t="n"/>
    </row>
    <row r="197" ht="15.75" customHeight="1" s="371">
      <c r="A197" s="218" t="n"/>
      <c r="B197" s="218" t="n"/>
      <c r="C197" s="218" t="n"/>
      <c r="D197" s="218" t="n"/>
      <c r="E197" s="218" t="n"/>
      <c r="F197" s="218" t="n"/>
      <c r="G197" s="218" t="n"/>
      <c r="H197" s="218" t="n"/>
      <c r="I197" s="218" t="n"/>
      <c r="J197" s="218" t="n"/>
      <c r="K197" s="218" t="n"/>
      <c r="L197" s="218" t="n"/>
      <c r="M197" s="218" t="n"/>
      <c r="N197" s="218" t="n"/>
      <c r="O197" s="218" t="n"/>
      <c r="P197" s="218" t="n"/>
      <c r="Q197" s="218" t="n"/>
      <c r="R197" s="218" t="n"/>
      <c r="S197" s="4" t="n"/>
      <c r="T197" s="218" t="n"/>
      <c r="U197" s="218" t="n"/>
      <c r="V197" s="218" t="n"/>
      <c r="W197" s="4" t="n"/>
      <c r="X197" s="4" t="n"/>
      <c r="Y197" s="4" t="n"/>
      <c r="Z197" s="4" t="n"/>
    </row>
    <row r="198" ht="15.75" customHeight="1" s="371">
      <c r="A198" s="218" t="n"/>
      <c r="B198" s="218" t="n"/>
      <c r="C198" s="218" t="n"/>
      <c r="D198" s="218" t="n"/>
      <c r="E198" s="218" t="n"/>
      <c r="F198" s="218" t="n"/>
      <c r="G198" s="218" t="n"/>
      <c r="H198" s="218" t="n"/>
      <c r="I198" s="218" t="n"/>
      <c r="J198" s="218" t="n"/>
      <c r="K198" s="218" t="n"/>
      <c r="L198" s="218" t="n"/>
      <c r="M198" s="218" t="n"/>
      <c r="N198" s="218" t="n"/>
      <c r="O198" s="218" t="n"/>
      <c r="P198" s="218" t="n"/>
      <c r="Q198" s="218" t="n"/>
      <c r="R198" s="218" t="n"/>
      <c r="S198" s="4" t="n"/>
      <c r="T198" s="218" t="n"/>
      <c r="U198" s="218" t="n"/>
      <c r="V198" s="218" t="n"/>
      <c r="W198" s="4" t="n"/>
      <c r="X198" s="4" t="n"/>
      <c r="Y198" s="4" t="n"/>
      <c r="Z198" s="4" t="n"/>
    </row>
    <row r="199" ht="15.75" customHeight="1" s="371">
      <c r="A199" s="218" t="n"/>
      <c r="B199" s="218" t="n"/>
      <c r="C199" s="218" t="n"/>
      <c r="D199" s="218" t="n"/>
      <c r="E199" s="218" t="n"/>
      <c r="F199" s="218" t="n"/>
      <c r="G199" s="218" t="n"/>
      <c r="H199" s="218" t="n"/>
      <c r="I199" s="218" t="n"/>
      <c r="J199" s="218" t="n"/>
      <c r="K199" s="218" t="n"/>
      <c r="L199" s="218" t="n"/>
      <c r="M199" s="218" t="n"/>
      <c r="N199" s="218" t="n"/>
      <c r="O199" s="218" t="n"/>
      <c r="P199" s="218" t="n"/>
      <c r="Q199" s="218" t="n"/>
      <c r="R199" s="218" t="n"/>
      <c r="S199" s="4" t="n"/>
      <c r="T199" s="218" t="n"/>
      <c r="U199" s="218" t="n"/>
      <c r="V199" s="218" t="n"/>
      <c r="W199" s="4" t="n"/>
      <c r="X199" s="4" t="n"/>
      <c r="Y199" s="4" t="n"/>
      <c r="Z199" s="4" t="n"/>
    </row>
    <row r="200" ht="15.75" customHeight="1" s="371">
      <c r="A200" s="218" t="n"/>
      <c r="B200" s="218" t="n"/>
      <c r="C200" s="218" t="n"/>
      <c r="D200" s="218" t="n"/>
      <c r="E200" s="218" t="n"/>
      <c r="F200" s="218" t="n"/>
      <c r="G200" s="218" t="n"/>
      <c r="H200" s="218" t="n"/>
      <c r="I200" s="218" t="n"/>
      <c r="J200" s="218" t="n"/>
      <c r="K200" s="218" t="n"/>
      <c r="L200" s="218" t="n"/>
      <c r="M200" s="218" t="n"/>
      <c r="N200" s="218" t="n"/>
      <c r="O200" s="218" t="n"/>
      <c r="P200" s="218" t="n"/>
      <c r="Q200" s="218" t="n"/>
      <c r="R200" s="218" t="n"/>
      <c r="S200" s="4" t="n"/>
      <c r="T200" s="218" t="n"/>
      <c r="U200" s="218" t="n"/>
      <c r="V200" s="218" t="n"/>
      <c r="W200" s="4" t="n"/>
      <c r="X200" s="4" t="n"/>
      <c r="Y200" s="4" t="n"/>
      <c r="Z200" s="4" t="n"/>
    </row>
    <row r="201" ht="15.75" customHeight="1" s="371">
      <c r="A201" s="218" t="n"/>
      <c r="B201" s="218" t="n"/>
      <c r="C201" s="218" t="n"/>
      <c r="D201" s="218" t="n"/>
      <c r="E201" s="218" t="n"/>
      <c r="F201" s="218" t="n"/>
      <c r="G201" s="218" t="n"/>
      <c r="H201" s="218" t="n"/>
      <c r="I201" s="218" t="n"/>
      <c r="J201" s="218" t="n"/>
      <c r="K201" s="218" t="n"/>
      <c r="L201" s="218" t="n"/>
      <c r="M201" s="218" t="n"/>
      <c r="N201" s="218" t="n"/>
      <c r="O201" s="218" t="n"/>
      <c r="P201" s="218" t="n"/>
      <c r="Q201" s="218" t="n"/>
      <c r="R201" s="218" t="n"/>
      <c r="S201" s="4" t="n"/>
      <c r="T201" s="218" t="n"/>
      <c r="U201" s="218" t="n"/>
      <c r="V201" s="218" t="n"/>
      <c r="W201" s="4" t="n"/>
      <c r="X201" s="4" t="n"/>
      <c r="Y201" s="4" t="n"/>
      <c r="Z201" s="4" t="n"/>
    </row>
    <row r="202" ht="15.75" customHeight="1" s="371">
      <c r="A202" s="218" t="n"/>
      <c r="B202" s="218" t="n"/>
      <c r="C202" s="218" t="n"/>
      <c r="D202" s="218" t="n"/>
      <c r="E202" s="218" t="n"/>
      <c r="F202" s="218" t="n"/>
      <c r="G202" s="218" t="n"/>
      <c r="H202" s="218" t="n"/>
      <c r="I202" s="218" t="n"/>
      <c r="J202" s="218" t="n"/>
      <c r="K202" s="218" t="n"/>
      <c r="L202" s="218" t="n"/>
      <c r="M202" s="218" t="n"/>
      <c r="N202" s="218" t="n"/>
      <c r="O202" s="218" t="n"/>
      <c r="P202" s="218" t="n"/>
      <c r="Q202" s="218" t="n"/>
      <c r="R202" s="218" t="n"/>
      <c r="S202" s="4" t="n"/>
      <c r="T202" s="218" t="n"/>
      <c r="U202" s="218" t="n"/>
      <c r="V202" s="218" t="n"/>
      <c r="W202" s="4" t="n"/>
      <c r="X202" s="4" t="n"/>
      <c r="Y202" s="4" t="n"/>
      <c r="Z202" s="4" t="n"/>
    </row>
    <row r="203" ht="15.75" customHeight="1" s="371">
      <c r="A203" s="218" t="n"/>
      <c r="B203" s="218" t="n"/>
      <c r="C203" s="218" t="n"/>
      <c r="D203" s="218" t="n"/>
      <c r="E203" s="218" t="n"/>
      <c r="F203" s="218" t="n"/>
      <c r="G203" s="218" t="n"/>
      <c r="H203" s="218" t="n"/>
      <c r="I203" s="218" t="n"/>
      <c r="J203" s="218" t="n"/>
      <c r="K203" s="218" t="n"/>
      <c r="L203" s="218" t="n"/>
      <c r="M203" s="218" t="n"/>
      <c r="N203" s="218" t="n"/>
      <c r="O203" s="218" t="n"/>
      <c r="P203" s="218" t="n"/>
      <c r="Q203" s="218" t="n"/>
      <c r="R203" s="218" t="n"/>
      <c r="S203" s="4" t="n"/>
      <c r="T203" s="218" t="n"/>
      <c r="U203" s="218" t="n"/>
      <c r="V203" s="218" t="n"/>
      <c r="W203" s="4" t="n"/>
      <c r="X203" s="4" t="n"/>
      <c r="Y203" s="4" t="n"/>
      <c r="Z203" s="4" t="n"/>
    </row>
    <row r="204" ht="15.75" customHeight="1" s="371">
      <c r="A204" s="218" t="n"/>
      <c r="B204" s="218" t="n"/>
      <c r="C204" s="218" t="n"/>
      <c r="D204" s="218" t="n"/>
      <c r="E204" s="218" t="n"/>
      <c r="F204" s="218" t="n"/>
      <c r="G204" s="218" t="n"/>
      <c r="H204" s="218" t="n"/>
      <c r="I204" s="218" t="n"/>
      <c r="J204" s="218" t="n"/>
      <c r="K204" s="218" t="n"/>
      <c r="L204" s="218" t="n"/>
      <c r="M204" s="218" t="n"/>
      <c r="N204" s="218" t="n"/>
      <c r="O204" s="218" t="n"/>
      <c r="P204" s="218" t="n"/>
      <c r="Q204" s="218" t="n"/>
      <c r="R204" s="218" t="n"/>
      <c r="S204" s="4" t="n"/>
      <c r="T204" s="218" t="n"/>
      <c r="U204" s="218" t="n"/>
      <c r="V204" s="218" t="n"/>
      <c r="W204" s="4" t="n"/>
      <c r="X204" s="4" t="n"/>
      <c r="Y204" s="4" t="n"/>
      <c r="Z204" s="4" t="n"/>
    </row>
    <row r="205" ht="15.75" customHeight="1" s="371">
      <c r="A205" s="218" t="n"/>
      <c r="B205" s="218" t="n"/>
      <c r="C205" s="218" t="n"/>
      <c r="D205" s="218" t="n"/>
      <c r="E205" s="218" t="n"/>
      <c r="F205" s="218" t="n"/>
      <c r="G205" s="218" t="n"/>
      <c r="H205" s="218" t="n"/>
      <c r="I205" s="218" t="n"/>
      <c r="J205" s="218" t="n"/>
      <c r="K205" s="218" t="n"/>
      <c r="L205" s="218" t="n"/>
      <c r="M205" s="218" t="n"/>
      <c r="N205" s="218" t="n"/>
      <c r="O205" s="218" t="n"/>
      <c r="P205" s="218" t="n"/>
      <c r="Q205" s="218" t="n"/>
      <c r="R205" s="218" t="n"/>
      <c r="S205" s="4" t="n"/>
      <c r="T205" s="218" t="n"/>
      <c r="U205" s="218" t="n"/>
      <c r="V205" s="218" t="n"/>
      <c r="W205" s="4" t="n"/>
      <c r="X205" s="4" t="n"/>
      <c r="Y205" s="4" t="n"/>
      <c r="Z205" s="4" t="n"/>
    </row>
    <row r="206" ht="15.75" customHeight="1" s="371">
      <c r="A206" s="218" t="n"/>
      <c r="B206" s="218" t="n"/>
      <c r="C206" s="218" t="n"/>
      <c r="D206" s="218" t="n"/>
      <c r="E206" s="218" t="n"/>
      <c r="F206" s="218" t="n"/>
      <c r="G206" s="218" t="n"/>
      <c r="H206" s="218" t="n"/>
      <c r="I206" s="218" t="n"/>
      <c r="J206" s="218" t="n"/>
      <c r="K206" s="218" t="n"/>
      <c r="L206" s="218" t="n"/>
      <c r="M206" s="218" t="n"/>
      <c r="N206" s="218" t="n"/>
      <c r="O206" s="218" t="n"/>
      <c r="P206" s="218" t="n"/>
      <c r="Q206" s="218" t="n"/>
      <c r="R206" s="218" t="n"/>
      <c r="S206" s="4" t="n"/>
      <c r="T206" s="218" t="n"/>
      <c r="U206" s="218" t="n"/>
      <c r="V206" s="218" t="n"/>
      <c r="W206" s="4" t="n"/>
      <c r="X206" s="4" t="n"/>
      <c r="Y206" s="4" t="n"/>
      <c r="Z206" s="4" t="n"/>
    </row>
    <row r="207" ht="15.75" customHeight="1" s="371">
      <c r="A207" s="218" t="n"/>
      <c r="B207" s="218" t="n"/>
      <c r="C207" s="218" t="n"/>
      <c r="D207" s="218" t="n"/>
      <c r="E207" s="218" t="n"/>
      <c r="F207" s="218" t="n"/>
      <c r="G207" s="218" t="n"/>
      <c r="H207" s="218" t="n"/>
      <c r="I207" s="218" t="n"/>
      <c r="J207" s="218" t="n"/>
      <c r="K207" s="218" t="n"/>
      <c r="L207" s="218" t="n"/>
      <c r="M207" s="218" t="n"/>
      <c r="N207" s="218" t="n"/>
      <c r="O207" s="218" t="n"/>
      <c r="P207" s="218" t="n"/>
      <c r="Q207" s="218" t="n"/>
      <c r="R207" s="218" t="n"/>
      <c r="S207" s="4" t="n"/>
      <c r="T207" s="218" t="n"/>
      <c r="U207" s="218" t="n"/>
      <c r="V207" s="218" t="n"/>
      <c r="W207" s="4" t="n"/>
      <c r="X207" s="4" t="n"/>
      <c r="Y207" s="4" t="n"/>
      <c r="Z207" s="4" t="n"/>
    </row>
    <row r="208" ht="15.75" customHeight="1" s="371">
      <c r="A208" s="218" t="n"/>
      <c r="B208" s="218" t="n"/>
      <c r="C208" s="218" t="n"/>
      <c r="D208" s="218" t="n"/>
      <c r="E208" s="218" t="n"/>
      <c r="F208" s="218" t="n"/>
      <c r="G208" s="218" t="n"/>
      <c r="H208" s="218" t="n"/>
      <c r="I208" s="218" t="n"/>
      <c r="J208" s="218" t="n"/>
      <c r="K208" s="218" t="n"/>
      <c r="L208" s="218" t="n"/>
      <c r="M208" s="218" t="n"/>
      <c r="N208" s="218" t="n"/>
      <c r="O208" s="218" t="n"/>
      <c r="P208" s="218" t="n"/>
      <c r="Q208" s="218" t="n"/>
      <c r="R208" s="218" t="n"/>
      <c r="S208" s="4" t="n"/>
      <c r="T208" s="218" t="n"/>
      <c r="U208" s="218" t="n"/>
      <c r="V208" s="218" t="n"/>
      <c r="W208" s="4" t="n"/>
      <c r="X208" s="4" t="n"/>
      <c r="Y208" s="4" t="n"/>
      <c r="Z208" s="4" t="n"/>
    </row>
    <row r="209" ht="15.75" customHeight="1" s="371">
      <c r="A209" s="218" t="n"/>
      <c r="B209" s="218" t="n"/>
      <c r="C209" s="218" t="n"/>
      <c r="D209" s="218" t="n"/>
      <c r="E209" s="218" t="n"/>
      <c r="F209" s="218" t="n"/>
      <c r="G209" s="218" t="n"/>
      <c r="H209" s="218" t="n"/>
      <c r="I209" s="218" t="n"/>
      <c r="J209" s="218" t="n"/>
      <c r="K209" s="218" t="n"/>
      <c r="L209" s="218" t="n"/>
      <c r="M209" s="218" t="n"/>
      <c r="N209" s="218" t="n"/>
      <c r="O209" s="218" t="n"/>
      <c r="P209" s="218" t="n"/>
      <c r="Q209" s="218" t="n"/>
      <c r="R209" s="218" t="n"/>
      <c r="S209" s="4" t="n"/>
      <c r="T209" s="218" t="n"/>
      <c r="U209" s="218" t="n"/>
      <c r="V209" s="218" t="n"/>
      <c r="W209" s="4" t="n"/>
      <c r="X209" s="4" t="n"/>
      <c r="Y209" s="4" t="n"/>
      <c r="Z209" s="4" t="n"/>
    </row>
    <row r="210" ht="15.75" customHeight="1" s="371">
      <c r="A210" s="218" t="n"/>
      <c r="B210" s="218" t="n"/>
      <c r="C210" s="218" t="n"/>
      <c r="D210" s="218" t="n"/>
      <c r="E210" s="218" t="n"/>
      <c r="F210" s="218" t="n"/>
      <c r="G210" s="218" t="n"/>
      <c r="H210" s="218" t="n"/>
      <c r="I210" s="218" t="n"/>
      <c r="J210" s="218" t="n"/>
      <c r="K210" s="218" t="n"/>
      <c r="L210" s="218" t="n"/>
      <c r="M210" s="218" t="n"/>
      <c r="N210" s="218" t="n"/>
      <c r="O210" s="218" t="n"/>
      <c r="P210" s="218" t="n"/>
      <c r="Q210" s="218" t="n"/>
      <c r="R210" s="218" t="n"/>
      <c r="S210" s="4" t="n"/>
      <c r="T210" s="218" t="n"/>
      <c r="U210" s="218" t="n"/>
      <c r="V210" s="218" t="n"/>
      <c r="W210" s="4" t="n"/>
      <c r="X210" s="4" t="n"/>
      <c r="Y210" s="4" t="n"/>
      <c r="Z210" s="4" t="n"/>
    </row>
    <row r="211" ht="15.75" customHeight="1" s="371">
      <c r="A211" s="218" t="n"/>
      <c r="B211" s="218" t="n"/>
      <c r="C211" s="218" t="n"/>
      <c r="D211" s="218" t="n"/>
      <c r="E211" s="218" t="n"/>
      <c r="F211" s="218" t="n"/>
      <c r="G211" s="218" t="n"/>
      <c r="H211" s="218" t="n"/>
      <c r="I211" s="218" t="n"/>
      <c r="J211" s="218" t="n"/>
      <c r="K211" s="218" t="n"/>
      <c r="L211" s="218" t="n"/>
      <c r="M211" s="218" t="n"/>
      <c r="N211" s="218" t="n"/>
      <c r="O211" s="218" t="n"/>
      <c r="P211" s="218" t="n"/>
      <c r="Q211" s="218" t="n"/>
      <c r="R211" s="218" t="n"/>
      <c r="S211" s="4" t="n"/>
      <c r="T211" s="218" t="n"/>
      <c r="U211" s="218" t="n"/>
      <c r="V211" s="218" t="n"/>
      <c r="W211" s="4" t="n"/>
      <c r="X211" s="4" t="n"/>
      <c r="Y211" s="4" t="n"/>
      <c r="Z211" s="4" t="n"/>
    </row>
    <row r="212" ht="15.75" customHeight="1" s="371">
      <c r="A212" s="218" t="n"/>
      <c r="B212" s="218" t="n"/>
      <c r="C212" s="218" t="n"/>
      <c r="D212" s="218" t="n"/>
      <c r="E212" s="218" t="n"/>
      <c r="F212" s="218" t="n"/>
      <c r="G212" s="218" t="n"/>
      <c r="H212" s="218" t="n"/>
      <c r="I212" s="218" t="n"/>
      <c r="J212" s="218" t="n"/>
      <c r="K212" s="218" t="n"/>
      <c r="L212" s="218" t="n"/>
      <c r="M212" s="218" t="n"/>
      <c r="N212" s="218" t="n"/>
      <c r="O212" s="218" t="n"/>
      <c r="P212" s="218" t="n"/>
      <c r="Q212" s="218" t="n"/>
      <c r="R212" s="218" t="n"/>
      <c r="S212" s="4" t="n"/>
      <c r="T212" s="218" t="n"/>
      <c r="U212" s="218" t="n"/>
      <c r="V212" s="218" t="n"/>
      <c r="W212" s="4" t="n"/>
      <c r="X212" s="4" t="n"/>
      <c r="Y212" s="4" t="n"/>
      <c r="Z212" s="4" t="n"/>
    </row>
    <row r="213" ht="15.75" customHeight="1" s="371">
      <c r="A213" s="218" t="n"/>
      <c r="B213" s="218" t="n"/>
      <c r="C213" s="218" t="n"/>
      <c r="D213" s="218" t="n"/>
      <c r="E213" s="218" t="n"/>
      <c r="F213" s="218" t="n"/>
      <c r="G213" s="218" t="n"/>
      <c r="H213" s="218" t="n"/>
      <c r="I213" s="218" t="n"/>
      <c r="J213" s="218" t="n"/>
      <c r="K213" s="218" t="n"/>
      <c r="L213" s="218" t="n"/>
      <c r="M213" s="218" t="n"/>
      <c r="N213" s="218" t="n"/>
      <c r="O213" s="218" t="n"/>
      <c r="P213" s="218" t="n"/>
      <c r="Q213" s="218" t="n"/>
      <c r="R213" s="218" t="n"/>
      <c r="S213" s="4" t="n"/>
      <c r="T213" s="218" t="n"/>
      <c r="U213" s="218" t="n"/>
      <c r="V213" s="218" t="n"/>
      <c r="W213" s="4" t="n"/>
      <c r="X213" s="4" t="n"/>
      <c r="Y213" s="4" t="n"/>
      <c r="Z213" s="4" t="n"/>
    </row>
    <row r="214" ht="15.75" customHeight="1" s="371">
      <c r="A214" s="218" t="n"/>
      <c r="B214" s="218" t="n"/>
      <c r="C214" s="218" t="n"/>
      <c r="D214" s="218" t="n"/>
      <c r="E214" s="218" t="n"/>
      <c r="F214" s="218" t="n"/>
      <c r="G214" s="218" t="n"/>
      <c r="H214" s="218" t="n"/>
      <c r="I214" s="218" t="n"/>
      <c r="J214" s="218" t="n"/>
      <c r="K214" s="218" t="n"/>
      <c r="L214" s="218" t="n"/>
      <c r="M214" s="218" t="n"/>
      <c r="N214" s="218" t="n"/>
      <c r="O214" s="218" t="n"/>
      <c r="P214" s="218" t="n"/>
      <c r="Q214" s="218" t="n"/>
      <c r="R214" s="218" t="n"/>
      <c r="S214" s="4" t="n"/>
      <c r="T214" s="218" t="n"/>
      <c r="U214" s="218" t="n"/>
      <c r="V214" s="218" t="n"/>
      <c r="W214" s="4" t="n"/>
      <c r="X214" s="4" t="n"/>
      <c r="Y214" s="4" t="n"/>
      <c r="Z214" s="4" t="n"/>
    </row>
    <row r="215" ht="15.75" customHeight="1" s="371">
      <c r="A215" s="218" t="n"/>
      <c r="B215" s="218" t="n"/>
      <c r="C215" s="218" t="n"/>
      <c r="D215" s="218" t="n"/>
      <c r="E215" s="218" t="n"/>
      <c r="F215" s="218" t="n"/>
      <c r="G215" s="218" t="n"/>
      <c r="H215" s="218" t="n"/>
      <c r="I215" s="218" t="n"/>
      <c r="J215" s="218" t="n"/>
      <c r="K215" s="218" t="n"/>
      <c r="L215" s="218" t="n"/>
      <c r="M215" s="218" t="n"/>
      <c r="N215" s="218" t="n"/>
      <c r="O215" s="218" t="n"/>
      <c r="P215" s="218" t="n"/>
      <c r="Q215" s="218" t="n"/>
      <c r="R215" s="218" t="n"/>
      <c r="S215" s="4" t="n"/>
      <c r="T215" s="218" t="n"/>
      <c r="U215" s="218" t="n"/>
      <c r="V215" s="218" t="n"/>
      <c r="W215" s="4" t="n"/>
      <c r="X215" s="4" t="n"/>
      <c r="Y215" s="4" t="n"/>
      <c r="Z215" s="4" t="n"/>
    </row>
    <row r="216" ht="15.75" customHeight="1" s="371">
      <c r="A216" s="218" t="n"/>
      <c r="B216" s="218" t="n"/>
      <c r="C216" s="218" t="n"/>
      <c r="D216" s="218" t="n"/>
      <c r="E216" s="218" t="n"/>
      <c r="F216" s="218" t="n"/>
      <c r="G216" s="218" t="n"/>
      <c r="H216" s="218" t="n"/>
      <c r="I216" s="218" t="n"/>
      <c r="J216" s="218" t="n"/>
      <c r="K216" s="218" t="n"/>
      <c r="L216" s="218" t="n"/>
      <c r="M216" s="218" t="n"/>
      <c r="N216" s="218" t="n"/>
      <c r="O216" s="218" t="n"/>
      <c r="P216" s="218" t="n"/>
      <c r="Q216" s="218" t="n"/>
      <c r="R216" s="218" t="n"/>
      <c r="S216" s="4" t="n"/>
      <c r="T216" s="218" t="n"/>
      <c r="U216" s="218" t="n"/>
      <c r="V216" s="218" t="n"/>
      <c r="W216" s="4" t="n"/>
      <c r="X216" s="4" t="n"/>
      <c r="Y216" s="4" t="n"/>
      <c r="Z216" s="4" t="n"/>
    </row>
    <row r="217" ht="15.75" customHeight="1" s="371">
      <c r="A217" s="218" t="n"/>
      <c r="B217" s="218" t="n"/>
      <c r="C217" s="218" t="n"/>
      <c r="D217" s="218" t="n"/>
      <c r="E217" s="218" t="n"/>
      <c r="F217" s="218" t="n"/>
      <c r="G217" s="218" t="n"/>
      <c r="H217" s="218" t="n"/>
      <c r="I217" s="218" t="n"/>
      <c r="J217" s="218" t="n"/>
      <c r="K217" s="218" t="n"/>
      <c r="L217" s="218" t="n"/>
      <c r="M217" s="218" t="n"/>
      <c r="N217" s="218" t="n"/>
      <c r="O217" s="218" t="n"/>
      <c r="P217" s="218" t="n"/>
      <c r="Q217" s="218" t="n"/>
      <c r="R217" s="218" t="n"/>
      <c r="S217" s="4" t="n"/>
      <c r="T217" s="218" t="n"/>
      <c r="U217" s="218" t="n"/>
      <c r="V217" s="218" t="n"/>
      <c r="W217" s="4" t="n"/>
      <c r="X217" s="4" t="n"/>
      <c r="Y217" s="4" t="n"/>
      <c r="Z217" s="4" t="n"/>
    </row>
    <row r="218" ht="15.75" customHeight="1" s="371">
      <c r="A218" s="218" t="n"/>
      <c r="B218" s="218" t="n"/>
      <c r="C218" s="218" t="n"/>
      <c r="D218" s="218" t="n"/>
      <c r="E218" s="218" t="n"/>
      <c r="F218" s="218" t="n"/>
      <c r="G218" s="218" t="n"/>
      <c r="H218" s="218" t="n"/>
      <c r="I218" s="218" t="n"/>
      <c r="J218" s="218" t="n"/>
      <c r="K218" s="218" t="n"/>
      <c r="L218" s="218" t="n"/>
      <c r="M218" s="218" t="n"/>
      <c r="N218" s="218" t="n"/>
      <c r="O218" s="218" t="n"/>
      <c r="P218" s="218" t="n"/>
      <c r="Q218" s="218" t="n"/>
      <c r="R218" s="218" t="n"/>
      <c r="S218" s="4" t="n"/>
      <c r="T218" s="218" t="n"/>
      <c r="U218" s="218" t="n"/>
      <c r="V218" s="218" t="n"/>
      <c r="W218" s="4" t="n"/>
      <c r="X218" s="4" t="n"/>
      <c r="Y218" s="4" t="n"/>
      <c r="Z218" s="4" t="n"/>
    </row>
    <row r="219" ht="15.75" customHeight="1" s="371">
      <c r="A219" s="218" t="n"/>
      <c r="B219" s="218" t="n"/>
      <c r="C219" s="218" t="n"/>
      <c r="D219" s="218" t="n"/>
      <c r="E219" s="218" t="n"/>
      <c r="F219" s="218" t="n"/>
      <c r="G219" s="218" t="n"/>
      <c r="H219" s="218" t="n"/>
      <c r="I219" s="218" t="n"/>
      <c r="J219" s="218" t="n"/>
      <c r="K219" s="218" t="n"/>
      <c r="L219" s="218" t="n"/>
      <c r="M219" s="218" t="n"/>
      <c r="N219" s="218" t="n"/>
      <c r="O219" s="218" t="n"/>
      <c r="P219" s="218" t="n"/>
      <c r="Q219" s="218" t="n"/>
      <c r="R219" s="218" t="n"/>
      <c r="S219" s="4" t="n"/>
      <c r="T219" s="218" t="n"/>
      <c r="U219" s="218" t="n"/>
      <c r="V219" s="218" t="n"/>
      <c r="W219" s="4" t="n"/>
      <c r="X219" s="4" t="n"/>
      <c r="Y219" s="4" t="n"/>
      <c r="Z219" s="4" t="n"/>
    </row>
    <row r="220" ht="15.75" customHeight="1" s="371">
      <c r="A220" s="218" t="n"/>
      <c r="B220" s="218" t="n"/>
      <c r="C220" s="218" t="n"/>
      <c r="D220" s="218" t="n"/>
      <c r="E220" s="218" t="n"/>
      <c r="F220" s="218" t="n"/>
      <c r="G220" s="218" t="n"/>
      <c r="H220" s="218" t="n"/>
      <c r="I220" s="218" t="n"/>
      <c r="J220" s="218" t="n"/>
      <c r="K220" s="218" t="n"/>
      <c r="L220" s="218" t="n"/>
      <c r="M220" s="218" t="n"/>
      <c r="N220" s="218" t="n"/>
      <c r="O220" s="218" t="n"/>
      <c r="P220" s="218" t="n"/>
      <c r="Q220" s="218" t="n"/>
      <c r="R220" s="218" t="n"/>
      <c r="S220" s="4" t="n"/>
      <c r="T220" s="218" t="n"/>
      <c r="U220" s="218" t="n"/>
      <c r="V220" s="218" t="n"/>
      <c r="W220" s="4" t="n"/>
      <c r="X220" s="4" t="n"/>
      <c r="Y220" s="4" t="n"/>
      <c r="Z220" s="4" t="n"/>
    </row>
    <row r="221" ht="15.75" customHeight="1" s="371">
      <c r="A221" s="218" t="n"/>
      <c r="B221" s="218" t="n"/>
      <c r="C221" s="218" t="n"/>
      <c r="D221" s="218" t="n"/>
      <c r="E221" s="218" t="n"/>
      <c r="F221" s="218" t="n"/>
      <c r="G221" s="218" t="n"/>
      <c r="H221" s="218" t="n"/>
      <c r="I221" s="218" t="n"/>
      <c r="J221" s="218" t="n"/>
      <c r="K221" s="218" t="n"/>
      <c r="L221" s="218" t="n"/>
      <c r="M221" s="218" t="n"/>
      <c r="N221" s="218" t="n"/>
      <c r="O221" s="218" t="n"/>
      <c r="P221" s="218" t="n"/>
      <c r="Q221" s="218" t="n"/>
      <c r="R221" s="218" t="n"/>
      <c r="S221" s="4" t="n"/>
      <c r="T221" s="218" t="n"/>
      <c r="U221" s="218" t="n"/>
      <c r="V221" s="218" t="n"/>
      <c r="W221" s="4" t="n"/>
      <c r="X221" s="4" t="n"/>
      <c r="Y221" s="4" t="n"/>
      <c r="Z221" s="4" t="n"/>
    </row>
    <row r="222" ht="15.75" customHeight="1" s="371">
      <c r="A222" s="218" t="n"/>
      <c r="B222" s="218" t="n"/>
      <c r="C222" s="218" t="n"/>
      <c r="D222" s="218" t="n"/>
      <c r="E222" s="218" t="n"/>
      <c r="F222" s="218" t="n"/>
      <c r="G222" s="218" t="n"/>
      <c r="H222" s="218" t="n"/>
      <c r="I222" s="218" t="n"/>
      <c r="J222" s="218" t="n"/>
      <c r="K222" s="218" t="n"/>
      <c r="L222" s="218" t="n"/>
      <c r="M222" s="218" t="n"/>
      <c r="N222" s="218" t="n"/>
      <c r="O222" s="218" t="n"/>
      <c r="P222" s="218" t="n"/>
      <c r="Q222" s="218" t="n"/>
      <c r="R222" s="218" t="n"/>
      <c r="S222" s="4" t="n"/>
      <c r="T222" s="218" t="n"/>
      <c r="U222" s="218" t="n"/>
      <c r="V222" s="218" t="n"/>
      <c r="W222" s="4" t="n"/>
      <c r="X222" s="4" t="n"/>
      <c r="Y222" s="4" t="n"/>
      <c r="Z222" s="4" t="n"/>
    </row>
    <row r="223" ht="15.75" customHeight="1" s="371">
      <c r="A223" s="218" t="n"/>
      <c r="B223" s="218" t="n"/>
      <c r="C223" s="218" t="n"/>
      <c r="D223" s="218" t="n"/>
      <c r="E223" s="218" t="n"/>
      <c r="F223" s="218" t="n"/>
      <c r="G223" s="218" t="n"/>
      <c r="H223" s="218" t="n"/>
      <c r="I223" s="218" t="n"/>
      <c r="J223" s="218" t="n"/>
      <c r="K223" s="218" t="n"/>
      <c r="L223" s="218" t="n"/>
      <c r="M223" s="218" t="n"/>
      <c r="N223" s="218" t="n"/>
      <c r="O223" s="218" t="n"/>
      <c r="P223" s="218" t="n"/>
      <c r="Q223" s="218" t="n"/>
      <c r="R223" s="218" t="n"/>
      <c r="S223" s="4" t="n"/>
      <c r="T223" s="218" t="n"/>
      <c r="U223" s="218" t="n"/>
      <c r="V223" s="218" t="n"/>
      <c r="W223" s="4" t="n"/>
      <c r="X223" s="4" t="n"/>
      <c r="Y223" s="4" t="n"/>
      <c r="Z223" s="4" t="n"/>
    </row>
    <row r="224" ht="15.75" customHeight="1" s="371">
      <c r="A224" s="218" t="n"/>
      <c r="B224" s="218" t="n"/>
      <c r="C224" s="218" t="n"/>
      <c r="D224" s="218" t="n"/>
      <c r="E224" s="218" t="n"/>
      <c r="F224" s="218" t="n"/>
      <c r="G224" s="218" t="n"/>
      <c r="H224" s="218" t="n"/>
      <c r="I224" s="218" t="n"/>
      <c r="J224" s="218" t="n"/>
      <c r="K224" s="218" t="n"/>
      <c r="L224" s="218" t="n"/>
      <c r="M224" s="218" t="n"/>
      <c r="N224" s="218" t="n"/>
      <c r="O224" s="218" t="n"/>
      <c r="P224" s="218" t="n"/>
      <c r="Q224" s="218" t="n"/>
      <c r="R224" s="218" t="n"/>
      <c r="S224" s="4" t="n"/>
      <c r="T224" s="218" t="n"/>
      <c r="U224" s="218" t="n"/>
      <c r="V224" s="218" t="n"/>
      <c r="W224" s="4" t="n"/>
      <c r="X224" s="4" t="n"/>
      <c r="Y224" s="4" t="n"/>
      <c r="Z224" s="4" t="n"/>
    </row>
    <row r="225" ht="15.75" customHeight="1" s="371">
      <c r="A225" s="218" t="n"/>
      <c r="B225" s="218" t="n"/>
      <c r="C225" s="218" t="n"/>
      <c r="D225" s="218" t="n"/>
      <c r="E225" s="218" t="n"/>
      <c r="F225" s="218" t="n"/>
      <c r="G225" s="218" t="n"/>
      <c r="H225" s="218" t="n"/>
      <c r="I225" s="218" t="n"/>
      <c r="J225" s="218" t="n"/>
      <c r="K225" s="218" t="n"/>
      <c r="L225" s="218" t="n"/>
      <c r="M225" s="218" t="n"/>
      <c r="N225" s="218" t="n"/>
      <c r="O225" s="218" t="n"/>
      <c r="P225" s="218" t="n"/>
      <c r="Q225" s="218" t="n"/>
      <c r="R225" s="218" t="n"/>
      <c r="S225" s="4" t="n"/>
      <c r="T225" s="218" t="n"/>
      <c r="U225" s="218" t="n"/>
      <c r="V225" s="218" t="n"/>
      <c r="W225" s="4" t="n"/>
      <c r="X225" s="4" t="n"/>
      <c r="Y225" s="4" t="n"/>
      <c r="Z225" s="4" t="n"/>
    </row>
    <row r="226" ht="15.75" customHeight="1" s="371">
      <c r="A226" s="218" t="n"/>
      <c r="B226" s="218" t="n"/>
      <c r="C226" s="218" t="n"/>
      <c r="D226" s="218" t="n"/>
      <c r="E226" s="218" t="n"/>
      <c r="F226" s="218" t="n"/>
      <c r="G226" s="218" t="n"/>
      <c r="H226" s="218" t="n"/>
      <c r="I226" s="218" t="n"/>
      <c r="J226" s="218" t="n"/>
      <c r="K226" s="218" t="n"/>
      <c r="L226" s="218" t="n"/>
      <c r="M226" s="218" t="n"/>
      <c r="N226" s="218" t="n"/>
      <c r="O226" s="218" t="n"/>
      <c r="P226" s="218" t="n"/>
      <c r="Q226" s="218" t="n"/>
      <c r="R226" s="218" t="n"/>
      <c r="S226" s="4" t="n"/>
      <c r="T226" s="218" t="n"/>
      <c r="U226" s="218" t="n"/>
      <c r="V226" s="218" t="n"/>
      <c r="W226" s="4" t="n"/>
      <c r="X226" s="4" t="n"/>
      <c r="Y226" s="4" t="n"/>
      <c r="Z226" s="4" t="n"/>
    </row>
    <row r="227" ht="15.75" customHeight="1" s="371">
      <c r="A227" s="218" t="n"/>
      <c r="B227" s="218" t="n"/>
      <c r="C227" s="218" t="n"/>
      <c r="D227" s="218" t="n"/>
      <c r="E227" s="218" t="n"/>
      <c r="F227" s="218" t="n"/>
      <c r="G227" s="218" t="n"/>
      <c r="H227" s="218" t="n"/>
      <c r="I227" s="218" t="n"/>
      <c r="J227" s="218" t="n"/>
      <c r="K227" s="218" t="n"/>
      <c r="L227" s="218" t="n"/>
      <c r="M227" s="218" t="n"/>
      <c r="N227" s="218" t="n"/>
      <c r="O227" s="218" t="n"/>
      <c r="P227" s="218" t="n"/>
      <c r="Q227" s="218" t="n"/>
      <c r="R227" s="218" t="n"/>
      <c r="S227" s="4" t="n"/>
      <c r="T227" s="218" t="n"/>
      <c r="U227" s="218" t="n"/>
      <c r="V227" s="218" t="n"/>
      <c r="W227" s="4" t="n"/>
      <c r="X227" s="4" t="n"/>
      <c r="Y227" s="4" t="n"/>
      <c r="Z227" s="4" t="n"/>
    </row>
    <row r="228" ht="15.75" customHeight="1" s="371">
      <c r="A228" s="218" t="n"/>
      <c r="B228" s="218" t="n"/>
      <c r="C228" s="218" t="n"/>
      <c r="D228" s="218" t="n"/>
      <c r="E228" s="218" t="n"/>
      <c r="F228" s="218" t="n"/>
      <c r="G228" s="218" t="n"/>
      <c r="H228" s="218" t="n"/>
      <c r="I228" s="218" t="n"/>
      <c r="J228" s="218" t="n"/>
      <c r="K228" s="218" t="n"/>
      <c r="L228" s="218" t="n"/>
      <c r="M228" s="218" t="n"/>
      <c r="N228" s="218" t="n"/>
      <c r="O228" s="218" t="n"/>
      <c r="P228" s="218" t="n"/>
      <c r="Q228" s="218" t="n"/>
      <c r="R228" s="218" t="n"/>
      <c r="S228" s="4" t="n"/>
      <c r="T228" s="218" t="n"/>
      <c r="U228" s="218" t="n"/>
      <c r="V228" s="218" t="n"/>
      <c r="W228" s="4" t="n"/>
      <c r="X228" s="4" t="n"/>
      <c r="Y228" s="4" t="n"/>
      <c r="Z228" s="4" t="n"/>
    </row>
    <row r="229" ht="15.75" customHeight="1" s="371">
      <c r="A229" s="218" t="n"/>
      <c r="B229" s="218" t="n"/>
      <c r="C229" s="218" t="n"/>
      <c r="D229" s="218" t="n"/>
      <c r="E229" s="218" t="n"/>
      <c r="F229" s="218" t="n"/>
      <c r="G229" s="218" t="n"/>
      <c r="H229" s="218" t="n"/>
      <c r="I229" s="218" t="n"/>
      <c r="J229" s="218" t="n"/>
      <c r="K229" s="218" t="n"/>
      <c r="L229" s="218" t="n"/>
      <c r="M229" s="218" t="n"/>
      <c r="N229" s="218" t="n"/>
      <c r="O229" s="218" t="n"/>
      <c r="P229" s="218" t="n"/>
      <c r="Q229" s="218" t="n"/>
      <c r="R229" s="218" t="n"/>
      <c r="S229" s="4" t="n"/>
      <c r="T229" s="218" t="n"/>
      <c r="U229" s="218" t="n"/>
      <c r="V229" s="218" t="n"/>
      <c r="W229" s="4" t="n"/>
      <c r="X229" s="4" t="n"/>
      <c r="Y229" s="4" t="n"/>
      <c r="Z229" s="4" t="n"/>
    </row>
    <row r="230" ht="15.75" customHeight="1" s="371">
      <c r="A230" s="218" t="n"/>
      <c r="B230" s="218" t="n"/>
      <c r="C230" s="218" t="n"/>
      <c r="D230" s="218" t="n"/>
      <c r="E230" s="218" t="n"/>
      <c r="F230" s="218" t="n"/>
      <c r="G230" s="218" t="n"/>
      <c r="H230" s="218" t="n"/>
      <c r="I230" s="218" t="n"/>
      <c r="J230" s="218" t="n"/>
      <c r="K230" s="218" t="n"/>
      <c r="L230" s="218" t="n"/>
      <c r="M230" s="218" t="n"/>
      <c r="N230" s="218" t="n"/>
      <c r="O230" s="218" t="n"/>
      <c r="P230" s="218" t="n"/>
      <c r="Q230" s="218" t="n"/>
      <c r="R230" s="218" t="n"/>
      <c r="S230" s="4" t="n"/>
      <c r="T230" s="218" t="n"/>
      <c r="U230" s="218" t="n"/>
      <c r="V230" s="218" t="n"/>
      <c r="W230" s="4" t="n"/>
      <c r="X230" s="4" t="n"/>
      <c r="Y230" s="4" t="n"/>
      <c r="Z230" s="4" t="n"/>
    </row>
    <row r="231" ht="15.75" customHeight="1" s="371">
      <c r="A231" s="218" t="n"/>
      <c r="B231" s="218" t="n"/>
      <c r="C231" s="218" t="n"/>
      <c r="D231" s="218" t="n"/>
      <c r="E231" s="218" t="n"/>
      <c r="F231" s="218" t="n"/>
      <c r="G231" s="218" t="n"/>
      <c r="H231" s="218" t="n"/>
      <c r="I231" s="218" t="n"/>
      <c r="J231" s="218" t="n"/>
      <c r="K231" s="218" t="n"/>
      <c r="L231" s="218" t="n"/>
      <c r="M231" s="218" t="n"/>
      <c r="N231" s="218" t="n"/>
      <c r="O231" s="218" t="n"/>
      <c r="P231" s="218" t="n"/>
      <c r="Q231" s="218" t="n"/>
      <c r="R231" s="218" t="n"/>
      <c r="S231" s="4" t="n"/>
      <c r="T231" s="218" t="n"/>
      <c r="U231" s="218" t="n"/>
      <c r="V231" s="218" t="n"/>
      <c r="W231" s="4" t="n"/>
      <c r="X231" s="4" t="n"/>
      <c r="Y231" s="4" t="n"/>
      <c r="Z231" s="4" t="n"/>
    </row>
    <row r="232" ht="15.75" customHeight="1" s="371">
      <c r="A232" s="218" t="n"/>
      <c r="B232" s="218" t="n"/>
      <c r="C232" s="218" t="n"/>
      <c r="D232" s="218" t="n"/>
      <c r="E232" s="218" t="n"/>
      <c r="F232" s="218" t="n"/>
      <c r="G232" s="218" t="n"/>
      <c r="H232" s="218" t="n"/>
      <c r="I232" s="218" t="n"/>
      <c r="J232" s="218" t="n"/>
      <c r="K232" s="218" t="n"/>
      <c r="L232" s="218" t="n"/>
      <c r="M232" s="218" t="n"/>
      <c r="N232" s="218" t="n"/>
      <c r="O232" s="218" t="n"/>
      <c r="P232" s="218" t="n"/>
      <c r="Q232" s="218" t="n"/>
      <c r="R232" s="218" t="n"/>
      <c r="S232" s="4" t="n"/>
      <c r="T232" s="218" t="n"/>
      <c r="U232" s="218" t="n"/>
      <c r="V232" s="218" t="n"/>
      <c r="W232" s="4" t="n"/>
      <c r="X232" s="4" t="n"/>
      <c r="Y232" s="4" t="n"/>
      <c r="Z232" s="4" t="n"/>
    </row>
    <row r="233" ht="15.75" customHeight="1" s="371">
      <c r="A233" s="218" t="n"/>
      <c r="B233" s="218" t="n"/>
      <c r="C233" s="218" t="n"/>
      <c r="D233" s="218" t="n"/>
      <c r="E233" s="218" t="n"/>
      <c r="F233" s="218" t="n"/>
      <c r="G233" s="218" t="n"/>
      <c r="H233" s="218" t="n"/>
      <c r="I233" s="218" t="n"/>
      <c r="J233" s="218" t="n"/>
      <c r="K233" s="218" t="n"/>
      <c r="L233" s="218" t="n"/>
      <c r="M233" s="218" t="n"/>
      <c r="N233" s="218" t="n"/>
      <c r="O233" s="218" t="n"/>
      <c r="P233" s="218" t="n"/>
      <c r="Q233" s="218" t="n"/>
      <c r="R233" s="218" t="n"/>
      <c r="S233" s="4" t="n"/>
      <c r="T233" s="218" t="n"/>
      <c r="U233" s="218" t="n"/>
      <c r="V233" s="218" t="n"/>
      <c r="W233" s="4" t="n"/>
      <c r="X233" s="4" t="n"/>
      <c r="Y233" s="4" t="n"/>
      <c r="Z233" s="4" t="n"/>
    </row>
    <row r="234" ht="15.75" customHeight="1" s="371">
      <c r="A234" s="218" t="n"/>
      <c r="B234" s="218" t="n"/>
      <c r="C234" s="218" t="n"/>
      <c r="D234" s="218" t="n"/>
      <c r="E234" s="218" t="n"/>
      <c r="F234" s="218" t="n"/>
      <c r="G234" s="218" t="n"/>
      <c r="H234" s="218" t="n"/>
      <c r="I234" s="218" t="n"/>
      <c r="J234" s="218" t="n"/>
      <c r="K234" s="218" t="n"/>
      <c r="L234" s="218" t="n"/>
      <c r="M234" s="218" t="n"/>
      <c r="N234" s="218" t="n"/>
      <c r="O234" s="218" t="n"/>
      <c r="P234" s="218" t="n"/>
      <c r="Q234" s="218" t="n"/>
      <c r="R234" s="218" t="n"/>
      <c r="S234" s="4" t="n"/>
      <c r="T234" s="218" t="n"/>
      <c r="U234" s="218" t="n"/>
      <c r="V234" s="218" t="n"/>
      <c r="W234" s="4" t="n"/>
      <c r="X234" s="4" t="n"/>
      <c r="Y234" s="4" t="n"/>
      <c r="Z234" s="4" t="n"/>
    </row>
    <row r="235" ht="15.75" customHeight="1" s="371">
      <c r="A235" s="218" t="n"/>
      <c r="B235" s="218" t="n"/>
      <c r="C235" s="218" t="n"/>
      <c r="D235" s="218" t="n"/>
      <c r="E235" s="218" t="n"/>
      <c r="F235" s="218" t="n"/>
      <c r="G235" s="218" t="n"/>
      <c r="H235" s="218" t="n"/>
      <c r="I235" s="218" t="n"/>
      <c r="J235" s="218" t="n"/>
      <c r="K235" s="218" t="n"/>
      <c r="L235" s="218" t="n"/>
      <c r="M235" s="218" t="n"/>
      <c r="N235" s="218" t="n"/>
      <c r="O235" s="218" t="n"/>
      <c r="P235" s="218" t="n"/>
      <c r="Q235" s="218" t="n"/>
      <c r="R235" s="218" t="n"/>
      <c r="S235" s="4" t="n"/>
      <c r="T235" s="218" t="n"/>
      <c r="U235" s="218" t="n"/>
      <c r="V235" s="218" t="n"/>
      <c r="W235" s="4" t="n"/>
      <c r="X235" s="4" t="n"/>
      <c r="Y235" s="4" t="n"/>
      <c r="Z235" s="4" t="n"/>
    </row>
    <row r="236" ht="15.75" customHeight="1" s="371">
      <c r="A236" s="218" t="n"/>
      <c r="B236" s="218" t="n"/>
      <c r="C236" s="218" t="n"/>
      <c r="D236" s="218" t="n"/>
      <c r="E236" s="218" t="n"/>
      <c r="F236" s="218" t="n"/>
      <c r="G236" s="218" t="n"/>
      <c r="H236" s="218" t="n"/>
      <c r="I236" s="218" t="n"/>
      <c r="J236" s="218" t="n"/>
      <c r="K236" s="218" t="n"/>
      <c r="L236" s="218" t="n"/>
      <c r="M236" s="218" t="n"/>
      <c r="N236" s="218" t="n"/>
      <c r="O236" s="218" t="n"/>
      <c r="P236" s="218" t="n"/>
      <c r="Q236" s="218" t="n"/>
      <c r="R236" s="218" t="n"/>
      <c r="S236" s="4" t="n"/>
      <c r="T236" s="218" t="n"/>
      <c r="U236" s="218" t="n"/>
      <c r="V236" s="218" t="n"/>
      <c r="W236" s="4" t="n"/>
      <c r="X236" s="4" t="n"/>
      <c r="Y236" s="4" t="n"/>
      <c r="Z236" s="4" t="n"/>
    </row>
    <row r="237" ht="15.75" customHeight="1" s="371">
      <c r="A237" s="218" t="n"/>
      <c r="B237" s="218" t="n"/>
      <c r="C237" s="218" t="n"/>
      <c r="D237" s="218" t="n"/>
      <c r="E237" s="218" t="n"/>
      <c r="F237" s="218" t="n"/>
      <c r="G237" s="218" t="n"/>
      <c r="H237" s="218" t="n"/>
      <c r="I237" s="218" t="n"/>
      <c r="J237" s="218" t="n"/>
      <c r="K237" s="218" t="n"/>
      <c r="L237" s="218" t="n"/>
      <c r="M237" s="218" t="n"/>
      <c r="N237" s="218" t="n"/>
      <c r="O237" s="218" t="n"/>
      <c r="P237" s="218" t="n"/>
      <c r="Q237" s="218" t="n"/>
      <c r="R237" s="218" t="n"/>
      <c r="S237" s="4" t="n"/>
      <c r="T237" s="218" t="n"/>
      <c r="U237" s="218" t="n"/>
      <c r="V237" s="218" t="n"/>
      <c r="W237" s="4" t="n"/>
      <c r="X237" s="4" t="n"/>
      <c r="Y237" s="4" t="n"/>
      <c r="Z237" s="4" t="n"/>
    </row>
    <row r="238" ht="15.75" customHeight="1" s="371">
      <c r="A238" s="218" t="n"/>
      <c r="B238" s="218" t="n"/>
      <c r="C238" s="218" t="n"/>
      <c r="D238" s="218" t="n"/>
      <c r="E238" s="218" t="n"/>
      <c r="F238" s="218" t="n"/>
      <c r="G238" s="218" t="n"/>
      <c r="H238" s="218" t="n"/>
      <c r="I238" s="218" t="n"/>
      <c r="J238" s="218" t="n"/>
      <c r="K238" s="218" t="n"/>
      <c r="L238" s="218" t="n"/>
      <c r="M238" s="218" t="n"/>
      <c r="N238" s="218" t="n"/>
      <c r="O238" s="218" t="n"/>
      <c r="P238" s="218" t="n"/>
      <c r="Q238" s="218" t="n"/>
      <c r="R238" s="218" t="n"/>
      <c r="S238" s="4" t="n"/>
      <c r="T238" s="218" t="n"/>
      <c r="U238" s="218" t="n"/>
      <c r="V238" s="218" t="n"/>
      <c r="W238" s="4" t="n"/>
      <c r="X238" s="4" t="n"/>
      <c r="Y238" s="4" t="n"/>
      <c r="Z238" s="4" t="n"/>
    </row>
    <row r="239" ht="15.75" customHeight="1" s="371">
      <c r="A239" s="218" t="n"/>
      <c r="B239" s="218" t="n"/>
      <c r="C239" s="218" t="n"/>
      <c r="D239" s="218" t="n"/>
      <c r="E239" s="218" t="n"/>
      <c r="F239" s="218" t="n"/>
      <c r="G239" s="218" t="n"/>
      <c r="H239" s="218" t="n"/>
      <c r="I239" s="218" t="n"/>
      <c r="J239" s="218" t="n"/>
      <c r="K239" s="218" t="n"/>
      <c r="L239" s="218" t="n"/>
      <c r="M239" s="218" t="n"/>
      <c r="N239" s="218" t="n"/>
      <c r="O239" s="218" t="n"/>
      <c r="P239" s="218" t="n"/>
      <c r="Q239" s="218" t="n"/>
      <c r="R239" s="218" t="n"/>
      <c r="S239" s="4" t="n"/>
      <c r="T239" s="218" t="n"/>
      <c r="U239" s="218" t="n"/>
      <c r="V239" s="218" t="n"/>
      <c r="W239" s="4" t="n"/>
      <c r="X239" s="4" t="n"/>
      <c r="Y239" s="4" t="n"/>
      <c r="Z239" s="4" t="n"/>
    </row>
    <row r="240" ht="15.75" customHeight="1" s="371">
      <c r="A240" s="218" t="n"/>
      <c r="B240" s="218" t="n"/>
      <c r="C240" s="218" t="n"/>
      <c r="D240" s="218" t="n"/>
      <c r="E240" s="218" t="n"/>
      <c r="F240" s="218" t="n"/>
      <c r="G240" s="218" t="n"/>
      <c r="H240" s="218" t="n"/>
      <c r="I240" s="218" t="n"/>
      <c r="J240" s="218" t="n"/>
      <c r="K240" s="218" t="n"/>
      <c r="L240" s="218" t="n"/>
      <c r="M240" s="218" t="n"/>
      <c r="N240" s="218" t="n"/>
      <c r="O240" s="218" t="n"/>
      <c r="P240" s="218" t="n"/>
      <c r="Q240" s="218" t="n"/>
      <c r="R240" s="218" t="n"/>
      <c r="S240" s="4" t="n"/>
      <c r="T240" s="218" t="n"/>
      <c r="U240" s="218" t="n"/>
      <c r="V240" s="218" t="n"/>
      <c r="W240" s="4" t="n"/>
      <c r="X240" s="4" t="n"/>
      <c r="Y240" s="4" t="n"/>
      <c r="Z240" s="4" t="n"/>
    </row>
    <row r="241" ht="15.75" customHeight="1" s="371">
      <c r="A241" s="218" t="n"/>
      <c r="B241" s="218" t="n"/>
      <c r="C241" s="218" t="n"/>
      <c r="D241" s="218" t="n"/>
      <c r="E241" s="218" t="n"/>
      <c r="F241" s="218" t="n"/>
      <c r="G241" s="218" t="n"/>
      <c r="H241" s="218" t="n"/>
      <c r="I241" s="218" t="n"/>
      <c r="J241" s="218" t="n"/>
      <c r="K241" s="218" t="n"/>
      <c r="L241" s="218" t="n"/>
      <c r="M241" s="218" t="n"/>
      <c r="N241" s="218" t="n"/>
      <c r="O241" s="218" t="n"/>
      <c r="P241" s="218" t="n"/>
      <c r="Q241" s="218" t="n"/>
      <c r="R241" s="218" t="n"/>
      <c r="S241" s="4" t="n"/>
      <c r="T241" s="218" t="n"/>
      <c r="U241" s="218" t="n"/>
      <c r="V241" s="218" t="n"/>
      <c r="W241" s="4" t="n"/>
      <c r="X241" s="4" t="n"/>
      <c r="Y241" s="4" t="n"/>
      <c r="Z241" s="4" t="n"/>
    </row>
    <row r="242" ht="15.75" customHeight="1" s="371">
      <c r="A242" s="218" t="n"/>
      <c r="B242" s="218" t="n"/>
      <c r="C242" s="218" t="n"/>
      <c r="D242" s="218" t="n"/>
      <c r="E242" s="218" t="n"/>
      <c r="F242" s="218" t="n"/>
      <c r="G242" s="218" t="n"/>
      <c r="H242" s="218" t="n"/>
      <c r="I242" s="218" t="n"/>
      <c r="J242" s="218" t="n"/>
      <c r="K242" s="218" t="n"/>
      <c r="L242" s="218" t="n"/>
      <c r="M242" s="218" t="n"/>
      <c r="N242" s="218" t="n"/>
      <c r="O242" s="218" t="n"/>
      <c r="P242" s="218" t="n"/>
      <c r="Q242" s="218" t="n"/>
      <c r="R242" s="218" t="n"/>
      <c r="S242" s="4" t="n"/>
      <c r="T242" s="218" t="n"/>
      <c r="U242" s="218" t="n"/>
      <c r="V242" s="218" t="n"/>
      <c r="W242" s="4" t="n"/>
      <c r="X242" s="4" t="n"/>
      <c r="Y242" s="4" t="n"/>
      <c r="Z242" s="4" t="n"/>
    </row>
    <row r="243" ht="15.75" customHeight="1" s="371">
      <c r="A243" s="218" t="n"/>
      <c r="B243" s="218" t="n"/>
      <c r="C243" s="218" t="n"/>
      <c r="D243" s="218" t="n"/>
      <c r="E243" s="218" t="n"/>
      <c r="F243" s="218" t="n"/>
      <c r="G243" s="218" t="n"/>
      <c r="H243" s="218" t="n"/>
      <c r="I243" s="218" t="n"/>
      <c r="J243" s="218" t="n"/>
      <c r="K243" s="218" t="n"/>
      <c r="L243" s="218" t="n"/>
      <c r="M243" s="218" t="n"/>
      <c r="N243" s="218" t="n"/>
      <c r="O243" s="218" t="n"/>
      <c r="P243" s="218" t="n"/>
      <c r="Q243" s="218" t="n"/>
      <c r="R243" s="218" t="n"/>
      <c r="S243" s="4" t="n"/>
      <c r="T243" s="218" t="n"/>
      <c r="U243" s="218" t="n"/>
      <c r="V243" s="218" t="n"/>
      <c r="W243" s="4" t="n"/>
      <c r="X243" s="4" t="n"/>
      <c r="Y243" s="4" t="n"/>
      <c r="Z243" s="4" t="n"/>
    </row>
    <row r="244" ht="15.75" customHeight="1" s="371">
      <c r="A244" s="218" t="n"/>
      <c r="B244" s="218" t="n"/>
      <c r="C244" s="218" t="n"/>
      <c r="D244" s="218" t="n"/>
      <c r="E244" s="218" t="n"/>
      <c r="F244" s="218" t="n"/>
      <c r="G244" s="218" t="n"/>
      <c r="H244" s="218" t="n"/>
      <c r="I244" s="218" t="n"/>
      <c r="J244" s="218" t="n"/>
      <c r="K244" s="218" t="n"/>
      <c r="L244" s="218" t="n"/>
      <c r="M244" s="218" t="n"/>
      <c r="N244" s="218" t="n"/>
      <c r="O244" s="218" t="n"/>
      <c r="P244" s="218" t="n"/>
      <c r="Q244" s="218" t="n"/>
      <c r="R244" s="218" t="n"/>
      <c r="S244" s="4" t="n"/>
      <c r="T244" s="218" t="n"/>
      <c r="U244" s="218" t="n"/>
      <c r="V244" s="218" t="n"/>
      <c r="W244" s="4" t="n"/>
      <c r="X244" s="4" t="n"/>
      <c r="Y244" s="4" t="n"/>
      <c r="Z244" s="4" t="n"/>
    </row>
    <row r="245" ht="15.75" customHeight="1" s="371">
      <c r="A245" s="218" t="n"/>
      <c r="B245" s="218" t="n"/>
      <c r="C245" s="218" t="n"/>
      <c r="D245" s="218" t="n"/>
      <c r="E245" s="218" t="n"/>
      <c r="F245" s="218" t="n"/>
      <c r="G245" s="218" t="n"/>
      <c r="H245" s="218" t="n"/>
      <c r="I245" s="218" t="n"/>
      <c r="J245" s="218" t="n"/>
      <c r="K245" s="218" t="n"/>
      <c r="L245" s="218" t="n"/>
      <c r="M245" s="218" t="n"/>
      <c r="N245" s="218" t="n"/>
      <c r="O245" s="218" t="n"/>
      <c r="P245" s="218" t="n"/>
      <c r="Q245" s="218" t="n"/>
      <c r="R245" s="218" t="n"/>
      <c r="S245" s="4" t="n"/>
      <c r="T245" s="218" t="n"/>
      <c r="U245" s="218" t="n"/>
      <c r="V245" s="218" t="n"/>
      <c r="W245" s="4" t="n"/>
      <c r="X245" s="4" t="n"/>
      <c r="Y245" s="4" t="n"/>
      <c r="Z245" s="4" t="n"/>
    </row>
    <row r="246" ht="15.75" customHeight="1" s="371">
      <c r="A246" s="218" t="n"/>
      <c r="B246" s="218" t="n"/>
      <c r="C246" s="218" t="n"/>
      <c r="D246" s="218" t="n"/>
      <c r="E246" s="218" t="n"/>
      <c r="F246" s="218" t="n"/>
      <c r="G246" s="218" t="n"/>
      <c r="H246" s="218" t="n"/>
      <c r="I246" s="218" t="n"/>
      <c r="J246" s="218" t="n"/>
      <c r="K246" s="218" t="n"/>
      <c r="L246" s="218" t="n"/>
      <c r="M246" s="218" t="n"/>
      <c r="N246" s="218" t="n"/>
      <c r="O246" s="218" t="n"/>
      <c r="P246" s="218" t="n"/>
      <c r="Q246" s="218" t="n"/>
      <c r="R246" s="218" t="n"/>
      <c r="S246" s="4" t="n"/>
      <c r="T246" s="218" t="n"/>
      <c r="U246" s="218" t="n"/>
      <c r="V246" s="218" t="n"/>
      <c r="W246" s="4" t="n"/>
      <c r="X246" s="4" t="n"/>
      <c r="Y246" s="4" t="n"/>
      <c r="Z246" s="4" t="n"/>
    </row>
    <row r="247" ht="15.75" customHeight="1" s="371">
      <c r="A247" s="218" t="n"/>
      <c r="B247" s="218" t="n"/>
      <c r="C247" s="218" t="n"/>
      <c r="D247" s="218" t="n"/>
      <c r="E247" s="218" t="n"/>
      <c r="F247" s="218" t="n"/>
      <c r="G247" s="218" t="n"/>
      <c r="H247" s="218" t="n"/>
      <c r="I247" s="218" t="n"/>
      <c r="J247" s="218" t="n"/>
      <c r="K247" s="218" t="n"/>
      <c r="L247" s="218" t="n"/>
      <c r="M247" s="218" t="n"/>
      <c r="N247" s="218" t="n"/>
      <c r="O247" s="218" t="n"/>
      <c r="P247" s="218" t="n"/>
      <c r="Q247" s="218" t="n"/>
      <c r="R247" s="218" t="n"/>
      <c r="S247" s="4" t="n"/>
      <c r="T247" s="218" t="n"/>
      <c r="U247" s="218" t="n"/>
      <c r="V247" s="218" t="n"/>
      <c r="W247" s="4" t="n"/>
      <c r="X247" s="4" t="n"/>
      <c r="Y247" s="4" t="n"/>
      <c r="Z247" s="4" t="n"/>
    </row>
    <row r="248" ht="15.75" customHeight="1" s="371">
      <c r="A248" s="218" t="n"/>
      <c r="B248" s="218" t="n"/>
      <c r="C248" s="218" t="n"/>
      <c r="D248" s="218" t="n"/>
      <c r="E248" s="218" t="n"/>
      <c r="F248" s="218" t="n"/>
      <c r="G248" s="218" t="n"/>
      <c r="H248" s="218" t="n"/>
      <c r="I248" s="218" t="n"/>
      <c r="J248" s="218" t="n"/>
      <c r="K248" s="218" t="n"/>
      <c r="L248" s="218" t="n"/>
      <c r="M248" s="218" t="n"/>
      <c r="N248" s="218" t="n"/>
      <c r="O248" s="218" t="n"/>
      <c r="P248" s="218" t="n"/>
      <c r="Q248" s="218" t="n"/>
      <c r="R248" s="218" t="n"/>
      <c r="S248" s="4" t="n"/>
      <c r="T248" s="218" t="n"/>
      <c r="U248" s="218" t="n"/>
      <c r="V248" s="218" t="n"/>
      <c r="W248" s="4" t="n"/>
      <c r="X248" s="4" t="n"/>
      <c r="Y248" s="4" t="n"/>
      <c r="Z248" s="4" t="n"/>
    </row>
    <row r="249" ht="15.75" customHeight="1" s="371">
      <c r="A249" s="218" t="n"/>
      <c r="B249" s="218" t="n"/>
      <c r="C249" s="218" t="n"/>
      <c r="D249" s="218" t="n"/>
      <c r="E249" s="218" t="n"/>
      <c r="F249" s="218" t="n"/>
      <c r="G249" s="218" t="n"/>
      <c r="H249" s="218" t="n"/>
      <c r="I249" s="218" t="n"/>
      <c r="J249" s="218" t="n"/>
      <c r="K249" s="218" t="n"/>
      <c r="L249" s="218" t="n"/>
      <c r="M249" s="218" t="n"/>
      <c r="N249" s="218" t="n"/>
      <c r="O249" s="218" t="n"/>
      <c r="P249" s="218" t="n"/>
      <c r="Q249" s="218" t="n"/>
      <c r="R249" s="218" t="n"/>
      <c r="S249" s="4" t="n"/>
      <c r="T249" s="218" t="n"/>
      <c r="U249" s="218" t="n"/>
      <c r="V249" s="218" t="n"/>
      <c r="W249" s="4" t="n"/>
      <c r="X249" s="4" t="n"/>
      <c r="Y249" s="4" t="n"/>
      <c r="Z249" s="4" t="n"/>
    </row>
    <row r="250" ht="15.75" customHeight="1" s="371">
      <c r="A250" s="218" t="n"/>
      <c r="B250" s="218" t="n"/>
      <c r="C250" s="218" t="n"/>
      <c r="D250" s="218" t="n"/>
      <c r="E250" s="218" t="n"/>
      <c r="F250" s="218" t="n"/>
      <c r="G250" s="218" t="n"/>
      <c r="H250" s="218" t="n"/>
      <c r="I250" s="218" t="n"/>
      <c r="J250" s="218" t="n"/>
      <c r="K250" s="218" t="n"/>
      <c r="L250" s="218" t="n"/>
      <c r="M250" s="218" t="n"/>
      <c r="N250" s="218" t="n"/>
      <c r="O250" s="218" t="n"/>
      <c r="P250" s="218" t="n"/>
      <c r="Q250" s="218" t="n"/>
      <c r="R250" s="218" t="n"/>
      <c r="S250" s="4" t="n"/>
      <c r="T250" s="218" t="n"/>
      <c r="U250" s="218" t="n"/>
      <c r="V250" s="218" t="n"/>
      <c r="W250" s="4" t="n"/>
      <c r="X250" s="4" t="n"/>
      <c r="Y250" s="4" t="n"/>
      <c r="Z250" s="4" t="n"/>
    </row>
    <row r="251" ht="15.75" customHeight="1" s="371">
      <c r="A251" s="218" t="n"/>
      <c r="B251" s="218" t="n"/>
      <c r="C251" s="218" t="n"/>
      <c r="D251" s="218" t="n"/>
      <c r="E251" s="218" t="n"/>
      <c r="F251" s="218" t="n"/>
      <c r="G251" s="218" t="n"/>
      <c r="H251" s="218" t="n"/>
      <c r="I251" s="218" t="n"/>
      <c r="J251" s="218" t="n"/>
      <c r="K251" s="218" t="n"/>
      <c r="L251" s="218" t="n"/>
      <c r="M251" s="218" t="n"/>
      <c r="N251" s="218" t="n"/>
      <c r="O251" s="218" t="n"/>
      <c r="P251" s="218" t="n"/>
      <c r="Q251" s="218" t="n"/>
      <c r="R251" s="218" t="n"/>
      <c r="S251" s="4" t="n"/>
      <c r="T251" s="218" t="n"/>
      <c r="U251" s="218" t="n"/>
      <c r="V251" s="218" t="n"/>
      <c r="W251" s="4" t="n"/>
      <c r="X251" s="4" t="n"/>
      <c r="Y251" s="4" t="n"/>
      <c r="Z251" s="4" t="n"/>
    </row>
    <row r="252" ht="15.75" customHeight="1" s="371">
      <c r="A252" s="218" t="n"/>
      <c r="B252" s="218" t="n"/>
      <c r="C252" s="218" t="n"/>
      <c r="D252" s="218" t="n"/>
      <c r="E252" s="218" t="n"/>
      <c r="F252" s="218" t="n"/>
      <c r="G252" s="218" t="n"/>
      <c r="H252" s="218" t="n"/>
      <c r="I252" s="218" t="n"/>
      <c r="J252" s="218" t="n"/>
      <c r="K252" s="218" t="n"/>
      <c r="L252" s="218" t="n"/>
      <c r="M252" s="218" t="n"/>
      <c r="N252" s="218" t="n"/>
      <c r="O252" s="218" t="n"/>
      <c r="P252" s="218" t="n"/>
      <c r="Q252" s="218" t="n"/>
      <c r="R252" s="218" t="n"/>
      <c r="S252" s="4" t="n"/>
      <c r="T252" s="218" t="n"/>
      <c r="U252" s="218" t="n"/>
      <c r="V252" s="218" t="n"/>
      <c r="W252" s="4" t="n"/>
      <c r="X252" s="4" t="n"/>
      <c r="Y252" s="4" t="n"/>
      <c r="Z252" s="4" t="n"/>
    </row>
    <row r="253" ht="15.75" customHeight="1" s="371">
      <c r="A253" s="218" t="n"/>
      <c r="B253" s="218" t="n"/>
      <c r="C253" s="218" t="n"/>
      <c r="D253" s="218" t="n"/>
      <c r="E253" s="218" t="n"/>
      <c r="F253" s="218" t="n"/>
      <c r="G253" s="218" t="n"/>
      <c r="H253" s="218" t="n"/>
      <c r="I253" s="218" t="n"/>
      <c r="J253" s="218" t="n"/>
      <c r="K253" s="218" t="n"/>
      <c r="L253" s="218" t="n"/>
      <c r="M253" s="218" t="n"/>
      <c r="N253" s="218" t="n"/>
      <c r="O253" s="218" t="n"/>
      <c r="P253" s="218" t="n"/>
      <c r="Q253" s="218" t="n"/>
      <c r="R253" s="218" t="n"/>
      <c r="S253" s="4" t="n"/>
      <c r="T253" s="218" t="n"/>
      <c r="U253" s="218" t="n"/>
      <c r="V253" s="218" t="n"/>
      <c r="W253" s="4" t="n"/>
      <c r="X253" s="4" t="n"/>
      <c r="Y253" s="4" t="n"/>
      <c r="Z253" s="4" t="n"/>
    </row>
    <row r="254" ht="15.75" customHeight="1" s="371">
      <c r="A254" s="218" t="n"/>
      <c r="B254" s="218" t="n"/>
      <c r="C254" s="218" t="n"/>
      <c r="D254" s="218" t="n"/>
      <c r="E254" s="218" t="n"/>
      <c r="F254" s="218" t="n"/>
      <c r="G254" s="218" t="n"/>
      <c r="H254" s="218" t="n"/>
      <c r="I254" s="218" t="n"/>
      <c r="J254" s="218" t="n"/>
      <c r="K254" s="218" t="n"/>
      <c r="L254" s="218" t="n"/>
      <c r="M254" s="218" t="n"/>
      <c r="N254" s="218" t="n"/>
      <c r="O254" s="218" t="n"/>
      <c r="P254" s="218" t="n"/>
      <c r="Q254" s="218" t="n"/>
      <c r="R254" s="218" t="n"/>
      <c r="S254" s="4" t="n"/>
      <c r="T254" s="218" t="n"/>
      <c r="U254" s="218" t="n"/>
      <c r="V254" s="218" t="n"/>
      <c r="W254" s="4" t="n"/>
      <c r="X254" s="4" t="n"/>
      <c r="Y254" s="4" t="n"/>
      <c r="Z254" s="4" t="n"/>
    </row>
    <row r="255" ht="15.75" customHeight="1" s="371">
      <c r="A255" s="218" t="n"/>
      <c r="B255" s="218" t="n"/>
      <c r="C255" s="218" t="n"/>
      <c r="D255" s="218" t="n"/>
      <c r="E255" s="218" t="n"/>
      <c r="F255" s="218" t="n"/>
      <c r="G255" s="218" t="n"/>
      <c r="H255" s="218" t="n"/>
      <c r="I255" s="218" t="n"/>
      <c r="J255" s="218" t="n"/>
      <c r="K255" s="218" t="n"/>
      <c r="L255" s="218" t="n"/>
      <c r="M255" s="218" t="n"/>
      <c r="N255" s="218" t="n"/>
      <c r="O255" s="218" t="n"/>
      <c r="P255" s="218" t="n"/>
      <c r="Q255" s="218" t="n"/>
      <c r="R255" s="218" t="n"/>
      <c r="S255" s="4" t="n"/>
      <c r="T255" s="218" t="n"/>
      <c r="U255" s="218" t="n"/>
      <c r="V255" s="218" t="n"/>
      <c r="W255" s="4" t="n"/>
      <c r="X255" s="4" t="n"/>
      <c r="Y255" s="4" t="n"/>
      <c r="Z255" s="4" t="n"/>
    </row>
    <row r="256" ht="15.75" customHeight="1" s="371">
      <c r="A256" s="218" t="n"/>
      <c r="B256" s="218" t="n"/>
      <c r="C256" s="218" t="n"/>
      <c r="D256" s="218" t="n"/>
      <c r="E256" s="218" t="n"/>
      <c r="F256" s="218" t="n"/>
      <c r="G256" s="218" t="n"/>
      <c r="H256" s="218" t="n"/>
      <c r="I256" s="218" t="n"/>
      <c r="J256" s="218" t="n"/>
      <c r="K256" s="218" t="n"/>
      <c r="L256" s="218" t="n"/>
      <c r="M256" s="218" t="n"/>
      <c r="N256" s="218" t="n"/>
      <c r="O256" s="218" t="n"/>
      <c r="P256" s="218" t="n"/>
      <c r="Q256" s="218" t="n"/>
      <c r="R256" s="218" t="n"/>
      <c r="S256" s="4" t="n"/>
      <c r="T256" s="218" t="n"/>
      <c r="U256" s="218" t="n"/>
      <c r="V256" s="218" t="n"/>
      <c r="W256" s="4" t="n"/>
      <c r="X256" s="4" t="n"/>
      <c r="Y256" s="4" t="n"/>
      <c r="Z256" s="4" t="n"/>
    </row>
    <row r="257" ht="15.75" customHeight="1" s="371">
      <c r="A257" s="218" t="n"/>
      <c r="B257" s="218" t="n"/>
      <c r="C257" s="218" t="n"/>
      <c r="D257" s="218" t="n"/>
      <c r="E257" s="218" t="n"/>
      <c r="F257" s="218" t="n"/>
      <c r="G257" s="218" t="n"/>
      <c r="H257" s="218" t="n"/>
      <c r="I257" s="218" t="n"/>
      <c r="J257" s="218" t="n"/>
      <c r="K257" s="218" t="n"/>
      <c r="L257" s="218" t="n"/>
      <c r="M257" s="218" t="n"/>
      <c r="N257" s="218" t="n"/>
      <c r="O257" s="218" t="n"/>
      <c r="P257" s="218" t="n"/>
      <c r="Q257" s="218" t="n"/>
      <c r="R257" s="218" t="n"/>
      <c r="S257" s="4" t="n"/>
      <c r="T257" s="218" t="n"/>
      <c r="U257" s="218" t="n"/>
      <c r="V257" s="218" t="n"/>
      <c r="W257" s="4" t="n"/>
      <c r="X257" s="4" t="n"/>
      <c r="Y257" s="4" t="n"/>
      <c r="Z257" s="4" t="n"/>
    </row>
    <row r="258" ht="15.75" customHeight="1" s="371">
      <c r="A258" s="218" t="n"/>
      <c r="B258" s="218" t="n"/>
      <c r="C258" s="218" t="n"/>
      <c r="D258" s="218" t="n"/>
      <c r="E258" s="218" t="n"/>
      <c r="F258" s="218" t="n"/>
      <c r="G258" s="218" t="n"/>
      <c r="H258" s="218" t="n"/>
      <c r="I258" s="218" t="n"/>
      <c r="J258" s="218" t="n"/>
      <c r="K258" s="218" t="n"/>
      <c r="L258" s="218" t="n"/>
      <c r="M258" s="218" t="n"/>
      <c r="N258" s="218" t="n"/>
      <c r="O258" s="218" t="n"/>
      <c r="P258" s="218" t="n"/>
      <c r="Q258" s="218" t="n"/>
      <c r="R258" s="218" t="n"/>
      <c r="S258" s="4" t="n"/>
      <c r="T258" s="218" t="n"/>
      <c r="U258" s="218" t="n"/>
      <c r="V258" s="218" t="n"/>
      <c r="W258" s="4" t="n"/>
      <c r="X258" s="4" t="n"/>
      <c r="Y258" s="4" t="n"/>
      <c r="Z258" s="4" t="n"/>
    </row>
    <row r="259" ht="15.75" customHeight="1" s="371">
      <c r="A259" s="218" t="n"/>
      <c r="B259" s="218" t="n"/>
      <c r="C259" s="218" t="n"/>
      <c r="D259" s="218" t="n"/>
      <c r="E259" s="218" t="n"/>
      <c r="F259" s="218" t="n"/>
      <c r="G259" s="218" t="n"/>
      <c r="H259" s="218" t="n"/>
      <c r="I259" s="218" t="n"/>
      <c r="J259" s="218" t="n"/>
      <c r="K259" s="218" t="n"/>
      <c r="L259" s="218" t="n"/>
      <c r="M259" s="218" t="n"/>
      <c r="N259" s="218" t="n"/>
      <c r="O259" s="218" t="n"/>
      <c r="P259" s="218" t="n"/>
      <c r="Q259" s="218" t="n"/>
      <c r="R259" s="218" t="n"/>
      <c r="S259" s="4" t="n"/>
      <c r="T259" s="218" t="n"/>
      <c r="U259" s="218" t="n"/>
      <c r="V259" s="218" t="n"/>
      <c r="W259" s="4" t="n"/>
      <c r="X259" s="4" t="n"/>
      <c r="Y259" s="4" t="n"/>
      <c r="Z259" s="4" t="n"/>
    </row>
    <row r="260" ht="15.75" customHeight="1" s="371">
      <c r="A260" s="218" t="n"/>
      <c r="B260" s="218" t="n"/>
      <c r="C260" s="218" t="n"/>
      <c r="D260" s="218" t="n"/>
      <c r="E260" s="218" t="n"/>
      <c r="F260" s="218" t="n"/>
      <c r="G260" s="218" t="n"/>
      <c r="H260" s="218" t="n"/>
      <c r="I260" s="218" t="n"/>
      <c r="J260" s="218" t="n"/>
      <c r="K260" s="218" t="n"/>
      <c r="L260" s="218" t="n"/>
      <c r="M260" s="218" t="n"/>
      <c r="N260" s="218" t="n"/>
      <c r="O260" s="218" t="n"/>
      <c r="P260" s="218" t="n"/>
      <c r="Q260" s="218" t="n"/>
      <c r="R260" s="218" t="n"/>
      <c r="S260" s="4" t="n"/>
      <c r="T260" s="218" t="n"/>
      <c r="U260" s="218" t="n"/>
      <c r="V260" s="218" t="n"/>
      <c r="W260" s="4" t="n"/>
      <c r="X260" s="4" t="n"/>
      <c r="Y260" s="4" t="n"/>
      <c r="Z260" s="4" t="n"/>
    </row>
    <row r="261" ht="15.75" customHeight="1" s="371">
      <c r="A261" s="218" t="n"/>
      <c r="B261" s="218" t="n"/>
      <c r="C261" s="218" t="n"/>
      <c r="D261" s="218" t="n"/>
      <c r="E261" s="218" t="n"/>
      <c r="F261" s="218" t="n"/>
      <c r="G261" s="218" t="n"/>
      <c r="H261" s="218" t="n"/>
      <c r="I261" s="218" t="n"/>
      <c r="J261" s="218" t="n"/>
      <c r="K261" s="218" t="n"/>
      <c r="L261" s="218" t="n"/>
      <c r="M261" s="218" t="n"/>
      <c r="N261" s="218" t="n"/>
      <c r="O261" s="218" t="n"/>
      <c r="P261" s="218" t="n"/>
      <c r="Q261" s="218" t="n"/>
      <c r="R261" s="218" t="n"/>
      <c r="S261" s="4" t="n"/>
      <c r="T261" s="218" t="n"/>
      <c r="U261" s="218" t="n"/>
      <c r="V261" s="218" t="n"/>
      <c r="W261" s="4" t="n"/>
      <c r="X261" s="4" t="n"/>
      <c r="Y261" s="4" t="n"/>
      <c r="Z261" s="4" t="n"/>
    </row>
    <row r="262" ht="15.75" customHeight="1" s="371">
      <c r="A262" s="218" t="n"/>
      <c r="B262" s="218" t="n"/>
      <c r="C262" s="218" t="n"/>
      <c r="D262" s="218" t="n"/>
      <c r="E262" s="218" t="n"/>
      <c r="F262" s="218" t="n"/>
      <c r="G262" s="218" t="n"/>
      <c r="H262" s="218" t="n"/>
      <c r="I262" s="218" t="n"/>
      <c r="J262" s="218" t="n"/>
      <c r="K262" s="218" t="n"/>
      <c r="L262" s="218" t="n"/>
      <c r="M262" s="218" t="n"/>
      <c r="N262" s="218" t="n"/>
      <c r="O262" s="218" t="n"/>
      <c r="P262" s="218" t="n"/>
      <c r="Q262" s="218" t="n"/>
      <c r="R262" s="218" t="n"/>
      <c r="S262" s="4" t="n"/>
      <c r="T262" s="218" t="n"/>
      <c r="U262" s="218" t="n"/>
      <c r="V262" s="218" t="n"/>
      <c r="W262" s="4" t="n"/>
      <c r="X262" s="4" t="n"/>
      <c r="Y262" s="4" t="n"/>
      <c r="Z262" s="4" t="n"/>
    </row>
    <row r="263" ht="15.75" customHeight="1" s="371">
      <c r="A263" s="218" t="n"/>
      <c r="B263" s="218" t="n"/>
      <c r="C263" s="218" t="n"/>
      <c r="D263" s="218" t="n"/>
      <c r="E263" s="218" t="n"/>
      <c r="F263" s="218" t="n"/>
      <c r="G263" s="218" t="n"/>
      <c r="H263" s="218" t="n"/>
      <c r="I263" s="218" t="n"/>
      <c r="J263" s="218" t="n"/>
      <c r="K263" s="218" t="n"/>
      <c r="L263" s="218" t="n"/>
      <c r="M263" s="218" t="n"/>
      <c r="N263" s="218" t="n"/>
      <c r="O263" s="218" t="n"/>
      <c r="P263" s="218" t="n"/>
      <c r="Q263" s="218" t="n"/>
      <c r="R263" s="218" t="n"/>
      <c r="S263" s="4" t="n"/>
      <c r="T263" s="218" t="n"/>
      <c r="U263" s="218" t="n"/>
      <c r="V263" s="218" t="n"/>
      <c r="W263" s="4" t="n"/>
      <c r="X263" s="4" t="n"/>
      <c r="Y263" s="4" t="n"/>
      <c r="Z263" s="4" t="n"/>
    </row>
    <row r="264" ht="15.75" customHeight="1" s="371">
      <c r="A264" s="218" t="n"/>
      <c r="B264" s="218" t="n"/>
      <c r="C264" s="218" t="n"/>
      <c r="D264" s="218" t="n"/>
      <c r="E264" s="218" t="n"/>
      <c r="F264" s="218" t="n"/>
      <c r="G264" s="218" t="n"/>
      <c r="H264" s="218" t="n"/>
      <c r="I264" s="218" t="n"/>
      <c r="J264" s="218" t="n"/>
      <c r="K264" s="218" t="n"/>
      <c r="L264" s="218" t="n"/>
      <c r="M264" s="218" t="n"/>
      <c r="N264" s="218" t="n"/>
      <c r="O264" s="218" t="n"/>
      <c r="P264" s="218" t="n"/>
      <c r="Q264" s="218" t="n"/>
      <c r="R264" s="218" t="n"/>
      <c r="S264" s="4" t="n"/>
      <c r="T264" s="218" t="n"/>
      <c r="U264" s="218" t="n"/>
      <c r="V264" s="218" t="n"/>
      <c r="W264" s="4" t="n"/>
      <c r="X264" s="4" t="n"/>
      <c r="Y264" s="4" t="n"/>
      <c r="Z264" s="4" t="n"/>
    </row>
    <row r="265" ht="15.75" customHeight="1" s="371">
      <c r="A265" s="218" t="n"/>
      <c r="B265" s="218" t="n"/>
      <c r="C265" s="218" t="n"/>
      <c r="D265" s="218" t="n"/>
      <c r="E265" s="218" t="n"/>
      <c r="F265" s="218" t="n"/>
      <c r="G265" s="218" t="n"/>
      <c r="H265" s="218" t="n"/>
      <c r="I265" s="218" t="n"/>
      <c r="J265" s="218" t="n"/>
      <c r="K265" s="218" t="n"/>
      <c r="L265" s="218" t="n"/>
      <c r="M265" s="218" t="n"/>
      <c r="N265" s="218" t="n"/>
      <c r="O265" s="218" t="n"/>
      <c r="P265" s="218" t="n"/>
      <c r="Q265" s="218" t="n"/>
      <c r="R265" s="218" t="n"/>
      <c r="S265" s="4" t="n"/>
      <c r="T265" s="218" t="n"/>
      <c r="U265" s="218" t="n"/>
      <c r="V265" s="218" t="n"/>
      <c r="W265" s="4" t="n"/>
      <c r="X265" s="4" t="n"/>
      <c r="Y265" s="4" t="n"/>
      <c r="Z265" s="4" t="n"/>
    </row>
    <row r="266" ht="15.75" customHeight="1" s="371">
      <c r="A266" s="218" t="n"/>
      <c r="B266" s="218" t="n"/>
      <c r="C266" s="218" t="n"/>
      <c r="D266" s="218" t="n"/>
      <c r="E266" s="218" t="n"/>
      <c r="F266" s="218" t="n"/>
      <c r="G266" s="218" t="n"/>
      <c r="H266" s="218" t="n"/>
      <c r="I266" s="218" t="n"/>
      <c r="J266" s="218" t="n"/>
      <c r="K266" s="218" t="n"/>
      <c r="L266" s="218" t="n"/>
      <c r="M266" s="218" t="n"/>
      <c r="N266" s="218" t="n"/>
      <c r="O266" s="218" t="n"/>
      <c r="P266" s="218" t="n"/>
      <c r="Q266" s="218" t="n"/>
      <c r="R266" s="218" t="n"/>
      <c r="S266" s="4" t="n"/>
      <c r="T266" s="218" t="n"/>
      <c r="U266" s="218" t="n"/>
      <c r="V266" s="218" t="n"/>
      <c r="W266" s="4" t="n"/>
      <c r="X266" s="4" t="n"/>
      <c r="Y266" s="4" t="n"/>
      <c r="Z266" s="4" t="n"/>
    </row>
    <row r="267" ht="15.75" customHeight="1" s="371">
      <c r="A267" s="218" t="n"/>
      <c r="B267" s="218" t="n"/>
      <c r="C267" s="218" t="n"/>
      <c r="D267" s="218" t="n"/>
      <c r="E267" s="218" t="n"/>
      <c r="F267" s="218" t="n"/>
      <c r="G267" s="218" t="n"/>
      <c r="H267" s="218" t="n"/>
      <c r="I267" s="218" t="n"/>
      <c r="J267" s="218" t="n"/>
      <c r="K267" s="218" t="n"/>
      <c r="L267" s="218" t="n"/>
      <c r="M267" s="218" t="n"/>
      <c r="N267" s="218" t="n"/>
      <c r="O267" s="218" t="n"/>
      <c r="P267" s="218" t="n"/>
      <c r="Q267" s="218" t="n"/>
      <c r="R267" s="218" t="n"/>
      <c r="S267" s="4" t="n"/>
      <c r="T267" s="218" t="n"/>
      <c r="U267" s="218" t="n"/>
      <c r="V267" s="218" t="n"/>
      <c r="W267" s="4" t="n"/>
      <c r="X267" s="4" t="n"/>
      <c r="Y267" s="4" t="n"/>
      <c r="Z267" s="4" t="n"/>
    </row>
    <row r="268" ht="15.75" customHeight="1" s="371">
      <c r="A268" s="218" t="n"/>
      <c r="B268" s="218" t="n"/>
      <c r="C268" s="218" t="n"/>
      <c r="D268" s="218" t="n"/>
      <c r="E268" s="218" t="n"/>
      <c r="F268" s="218" t="n"/>
      <c r="G268" s="218" t="n"/>
      <c r="H268" s="218" t="n"/>
      <c r="I268" s="218" t="n"/>
      <c r="J268" s="218" t="n"/>
      <c r="K268" s="218" t="n"/>
      <c r="L268" s="218" t="n"/>
      <c r="M268" s="218" t="n"/>
      <c r="N268" s="218" t="n"/>
      <c r="O268" s="218" t="n"/>
      <c r="P268" s="218" t="n"/>
      <c r="Q268" s="218" t="n"/>
      <c r="R268" s="218" t="n"/>
      <c r="S268" s="4" t="n"/>
      <c r="T268" s="218" t="n"/>
      <c r="U268" s="218" t="n"/>
      <c r="V268" s="218" t="n"/>
      <c r="W268" s="4" t="n"/>
      <c r="X268" s="4" t="n"/>
      <c r="Y268" s="4" t="n"/>
      <c r="Z268" s="4" t="n"/>
    </row>
    <row r="269" ht="15.75" customHeight="1" s="371">
      <c r="A269" s="218" t="n"/>
      <c r="B269" s="218" t="n"/>
      <c r="C269" s="218" t="n"/>
      <c r="D269" s="218" t="n"/>
      <c r="E269" s="218" t="n"/>
      <c r="F269" s="218" t="n"/>
      <c r="G269" s="218" t="n"/>
      <c r="H269" s="218" t="n"/>
      <c r="I269" s="218" t="n"/>
      <c r="J269" s="218" t="n"/>
      <c r="K269" s="218" t="n"/>
      <c r="L269" s="218" t="n"/>
      <c r="M269" s="218" t="n"/>
      <c r="N269" s="218" t="n"/>
      <c r="O269" s="218" t="n"/>
      <c r="P269" s="218" t="n"/>
      <c r="Q269" s="218" t="n"/>
      <c r="R269" s="218" t="n"/>
      <c r="S269" s="4" t="n"/>
      <c r="T269" s="218" t="n"/>
      <c r="U269" s="218" t="n"/>
      <c r="V269" s="218" t="n"/>
      <c r="W269" s="4" t="n"/>
      <c r="X269" s="4" t="n"/>
      <c r="Y269" s="4" t="n"/>
      <c r="Z269" s="4" t="n"/>
    </row>
    <row r="270" ht="15.75" customHeight="1" s="371">
      <c r="A270" s="218" t="n"/>
      <c r="B270" s="218" t="n"/>
      <c r="C270" s="218" t="n"/>
      <c r="D270" s="218" t="n"/>
      <c r="E270" s="218" t="n"/>
      <c r="F270" s="218" t="n"/>
      <c r="G270" s="218" t="n"/>
      <c r="H270" s="218" t="n"/>
      <c r="I270" s="218" t="n"/>
      <c r="J270" s="218" t="n"/>
      <c r="K270" s="218" t="n"/>
      <c r="L270" s="218" t="n"/>
      <c r="M270" s="218" t="n"/>
      <c r="N270" s="218" t="n"/>
      <c r="O270" s="218" t="n"/>
      <c r="P270" s="218" t="n"/>
      <c r="Q270" s="218" t="n"/>
      <c r="R270" s="218" t="n"/>
      <c r="S270" s="4" t="n"/>
      <c r="T270" s="218" t="n"/>
      <c r="U270" s="218" t="n"/>
      <c r="V270" s="218" t="n"/>
      <c r="W270" s="4" t="n"/>
      <c r="X270" s="4" t="n"/>
      <c r="Y270" s="4" t="n"/>
      <c r="Z270" s="4" t="n"/>
    </row>
    <row r="271" ht="15.75" customHeight="1" s="371">
      <c r="A271" s="218" t="n"/>
      <c r="B271" s="218" t="n"/>
      <c r="C271" s="218" t="n"/>
      <c r="D271" s="218" t="n"/>
      <c r="E271" s="218" t="n"/>
      <c r="F271" s="218" t="n"/>
      <c r="G271" s="218" t="n"/>
      <c r="H271" s="218" t="n"/>
      <c r="I271" s="218" t="n"/>
      <c r="J271" s="218" t="n"/>
      <c r="K271" s="218" t="n"/>
      <c r="L271" s="218" t="n"/>
      <c r="M271" s="218" t="n"/>
      <c r="N271" s="218" t="n"/>
      <c r="O271" s="218" t="n"/>
      <c r="P271" s="218" t="n"/>
      <c r="Q271" s="218" t="n"/>
      <c r="R271" s="218" t="n"/>
      <c r="S271" s="4" t="n"/>
      <c r="T271" s="218" t="n"/>
      <c r="U271" s="218" t="n"/>
      <c r="V271" s="218" t="n"/>
      <c r="W271" s="4" t="n"/>
      <c r="X271" s="4" t="n"/>
      <c r="Y271" s="4" t="n"/>
      <c r="Z271" s="4" t="n"/>
    </row>
    <row r="272" ht="15.75" customHeight="1" s="371">
      <c r="A272" s="218" t="n"/>
      <c r="B272" s="218" t="n"/>
      <c r="C272" s="218" t="n"/>
      <c r="D272" s="218" t="n"/>
      <c r="E272" s="218" t="n"/>
      <c r="F272" s="218" t="n"/>
      <c r="G272" s="218" t="n"/>
      <c r="H272" s="218" t="n"/>
      <c r="I272" s="218" t="n"/>
      <c r="J272" s="218" t="n"/>
      <c r="K272" s="218" t="n"/>
      <c r="L272" s="218" t="n"/>
      <c r="M272" s="218" t="n"/>
      <c r="N272" s="218" t="n"/>
      <c r="O272" s="218" t="n"/>
      <c r="P272" s="218" t="n"/>
      <c r="Q272" s="218" t="n"/>
      <c r="R272" s="218" t="n"/>
      <c r="S272" s="4" t="n"/>
      <c r="T272" s="218" t="n"/>
      <c r="U272" s="218" t="n"/>
      <c r="V272" s="218" t="n"/>
      <c r="W272" s="4" t="n"/>
      <c r="X272" s="4" t="n"/>
      <c r="Y272" s="4" t="n"/>
      <c r="Z272" s="4" t="n"/>
    </row>
    <row r="273" ht="15.75" customHeight="1" s="371">
      <c r="A273" s="218" t="n"/>
      <c r="B273" s="218" t="n"/>
      <c r="C273" s="218" t="n"/>
      <c r="D273" s="218" t="n"/>
      <c r="E273" s="218" t="n"/>
      <c r="F273" s="218" t="n"/>
      <c r="G273" s="218" t="n"/>
      <c r="H273" s="218" t="n"/>
      <c r="I273" s="218" t="n"/>
      <c r="J273" s="218" t="n"/>
      <c r="K273" s="218" t="n"/>
      <c r="L273" s="218" t="n"/>
      <c r="M273" s="218" t="n"/>
      <c r="N273" s="218" t="n"/>
      <c r="O273" s="218" t="n"/>
      <c r="P273" s="218" t="n"/>
      <c r="Q273" s="218" t="n"/>
      <c r="R273" s="218" t="n"/>
      <c r="S273" s="4" t="n"/>
      <c r="T273" s="218" t="n"/>
      <c r="U273" s="218" t="n"/>
      <c r="V273" s="218" t="n"/>
      <c r="W273" s="4" t="n"/>
      <c r="X273" s="4" t="n"/>
      <c r="Y273" s="4" t="n"/>
      <c r="Z273" s="4" t="n"/>
    </row>
    <row r="274" ht="15.75" customHeight="1" s="371">
      <c r="A274" s="218" t="n"/>
      <c r="B274" s="218" t="n"/>
      <c r="C274" s="218" t="n"/>
      <c r="D274" s="218" t="n"/>
      <c r="E274" s="218" t="n"/>
      <c r="F274" s="218" t="n"/>
      <c r="G274" s="218" t="n"/>
      <c r="H274" s="218" t="n"/>
      <c r="I274" s="218" t="n"/>
      <c r="J274" s="218" t="n"/>
      <c r="K274" s="218" t="n"/>
      <c r="L274" s="218" t="n"/>
      <c r="M274" s="218" t="n"/>
      <c r="N274" s="218" t="n"/>
      <c r="O274" s="218" t="n"/>
      <c r="P274" s="218" t="n"/>
      <c r="Q274" s="218" t="n"/>
      <c r="R274" s="218" t="n"/>
      <c r="S274" s="4" t="n"/>
      <c r="T274" s="218" t="n"/>
      <c r="U274" s="218" t="n"/>
      <c r="V274" s="218" t="n"/>
      <c r="W274" s="4" t="n"/>
      <c r="X274" s="4" t="n"/>
      <c r="Y274" s="4" t="n"/>
      <c r="Z274" s="4" t="n"/>
    </row>
    <row r="275" ht="15.75" customHeight="1" s="371">
      <c r="A275" s="218" t="n"/>
      <c r="B275" s="218" t="n"/>
      <c r="C275" s="218" t="n"/>
      <c r="D275" s="218" t="n"/>
      <c r="E275" s="218" t="n"/>
      <c r="F275" s="218" t="n"/>
      <c r="G275" s="218" t="n"/>
      <c r="H275" s="218" t="n"/>
      <c r="I275" s="218" t="n"/>
      <c r="J275" s="218" t="n"/>
      <c r="K275" s="218" t="n"/>
      <c r="L275" s="218" t="n"/>
      <c r="M275" s="218" t="n"/>
      <c r="N275" s="218" t="n"/>
      <c r="O275" s="218" t="n"/>
      <c r="P275" s="218" t="n"/>
      <c r="Q275" s="218" t="n"/>
      <c r="R275" s="218" t="n"/>
      <c r="S275" s="4" t="n"/>
      <c r="T275" s="218" t="n"/>
      <c r="U275" s="218" t="n"/>
      <c r="V275" s="218" t="n"/>
      <c r="W275" s="4" t="n"/>
      <c r="X275" s="4" t="n"/>
      <c r="Y275" s="4" t="n"/>
      <c r="Z275" s="4" t="n"/>
    </row>
    <row r="276" ht="15.75" customHeight="1" s="371">
      <c r="A276" s="218" t="n"/>
      <c r="B276" s="218" t="n"/>
      <c r="C276" s="218" t="n"/>
      <c r="D276" s="218" t="n"/>
      <c r="E276" s="218" t="n"/>
      <c r="F276" s="218" t="n"/>
      <c r="G276" s="218" t="n"/>
      <c r="H276" s="218" t="n"/>
      <c r="I276" s="218" t="n"/>
      <c r="J276" s="218" t="n"/>
      <c r="K276" s="218" t="n"/>
      <c r="L276" s="218" t="n"/>
      <c r="M276" s="218" t="n"/>
      <c r="N276" s="218" t="n"/>
      <c r="O276" s="218" t="n"/>
      <c r="P276" s="218" t="n"/>
      <c r="Q276" s="218" t="n"/>
      <c r="R276" s="218" t="n"/>
      <c r="S276" s="4" t="n"/>
      <c r="T276" s="218" t="n"/>
      <c r="U276" s="218" t="n"/>
      <c r="V276" s="218" t="n"/>
      <c r="W276" s="4" t="n"/>
      <c r="X276" s="4" t="n"/>
      <c r="Y276" s="4" t="n"/>
      <c r="Z276" s="4" t="n"/>
    </row>
    <row r="277" ht="15.75" customHeight="1" s="371">
      <c r="A277" s="218" t="n"/>
      <c r="B277" s="218" t="n"/>
      <c r="C277" s="218" t="n"/>
      <c r="D277" s="218" t="n"/>
      <c r="E277" s="218" t="n"/>
      <c r="F277" s="218" t="n"/>
      <c r="G277" s="218" t="n"/>
      <c r="H277" s="218" t="n"/>
      <c r="I277" s="218" t="n"/>
      <c r="J277" s="218" t="n"/>
      <c r="K277" s="218" t="n"/>
      <c r="L277" s="218" t="n"/>
      <c r="M277" s="218" t="n"/>
      <c r="N277" s="218" t="n"/>
      <c r="O277" s="218" t="n"/>
      <c r="P277" s="218" t="n"/>
      <c r="Q277" s="218" t="n"/>
      <c r="R277" s="218" t="n"/>
      <c r="S277" s="4" t="n"/>
      <c r="T277" s="218" t="n"/>
      <c r="U277" s="218" t="n"/>
      <c r="V277" s="218" t="n"/>
      <c r="W277" s="4" t="n"/>
      <c r="X277" s="4" t="n"/>
      <c r="Y277" s="4" t="n"/>
      <c r="Z277" s="4" t="n"/>
    </row>
    <row r="278" ht="15.75" customHeight="1" s="371">
      <c r="A278" s="218" t="n"/>
      <c r="B278" s="218" t="n"/>
      <c r="C278" s="218" t="n"/>
      <c r="D278" s="218" t="n"/>
      <c r="E278" s="218" t="n"/>
      <c r="F278" s="218" t="n"/>
      <c r="G278" s="218" t="n"/>
      <c r="H278" s="218" t="n"/>
      <c r="I278" s="218" t="n"/>
      <c r="J278" s="218" t="n"/>
      <c r="K278" s="218" t="n"/>
      <c r="L278" s="218" t="n"/>
      <c r="M278" s="218" t="n"/>
      <c r="N278" s="218" t="n"/>
      <c r="O278" s="218" t="n"/>
      <c r="P278" s="218" t="n"/>
      <c r="Q278" s="218" t="n"/>
      <c r="R278" s="218" t="n"/>
      <c r="S278" s="4" t="n"/>
      <c r="T278" s="218" t="n"/>
      <c r="U278" s="218" t="n"/>
      <c r="V278" s="218" t="n"/>
      <c r="W278" s="4" t="n"/>
      <c r="X278" s="4" t="n"/>
      <c r="Y278" s="4" t="n"/>
      <c r="Z278" s="4" t="n"/>
    </row>
    <row r="279" ht="15.75" customHeight="1" s="371">
      <c r="A279" s="218" t="n"/>
      <c r="B279" s="218" t="n"/>
      <c r="C279" s="218" t="n"/>
      <c r="D279" s="218" t="n"/>
      <c r="E279" s="218" t="n"/>
      <c r="F279" s="218" t="n"/>
      <c r="G279" s="218" t="n"/>
      <c r="H279" s="218" t="n"/>
      <c r="I279" s="218" t="n"/>
      <c r="J279" s="218" t="n"/>
      <c r="K279" s="218" t="n"/>
      <c r="L279" s="218" t="n"/>
      <c r="M279" s="218" t="n"/>
      <c r="N279" s="218" t="n"/>
      <c r="O279" s="218" t="n"/>
      <c r="P279" s="218" t="n"/>
      <c r="Q279" s="218" t="n"/>
      <c r="R279" s="218" t="n"/>
      <c r="S279" s="4" t="n"/>
      <c r="T279" s="218" t="n"/>
      <c r="U279" s="218" t="n"/>
      <c r="V279" s="218" t="n"/>
      <c r="W279" s="4" t="n"/>
      <c r="X279" s="4" t="n"/>
      <c r="Y279" s="4" t="n"/>
      <c r="Z279" s="4" t="n"/>
    </row>
    <row r="280" ht="15.75" customHeight="1" s="371">
      <c r="A280" s="218" t="n"/>
      <c r="B280" s="218" t="n"/>
      <c r="C280" s="218" t="n"/>
      <c r="D280" s="218" t="n"/>
      <c r="E280" s="218" t="n"/>
      <c r="F280" s="218" t="n"/>
      <c r="G280" s="218" t="n"/>
      <c r="H280" s="218" t="n"/>
      <c r="I280" s="218" t="n"/>
      <c r="J280" s="218" t="n"/>
      <c r="K280" s="218" t="n"/>
      <c r="L280" s="218" t="n"/>
      <c r="M280" s="218" t="n"/>
      <c r="N280" s="218" t="n"/>
      <c r="O280" s="218" t="n"/>
      <c r="P280" s="218" t="n"/>
      <c r="Q280" s="218" t="n"/>
      <c r="R280" s="218" t="n"/>
      <c r="S280" s="4" t="n"/>
      <c r="T280" s="218" t="n"/>
      <c r="U280" s="218" t="n"/>
      <c r="V280" s="218" t="n"/>
      <c r="W280" s="4" t="n"/>
      <c r="X280" s="4" t="n"/>
      <c r="Y280" s="4" t="n"/>
      <c r="Z280" s="4" t="n"/>
    </row>
    <row r="281" ht="15.75" customHeight="1" s="371">
      <c r="A281" s="218" t="n"/>
      <c r="B281" s="218" t="n"/>
      <c r="C281" s="218" t="n"/>
      <c r="D281" s="218" t="n"/>
      <c r="E281" s="218" t="n"/>
      <c r="F281" s="218" t="n"/>
      <c r="G281" s="218" t="n"/>
      <c r="H281" s="218" t="n"/>
      <c r="I281" s="218" t="n"/>
      <c r="J281" s="218" t="n"/>
      <c r="K281" s="218" t="n"/>
      <c r="L281" s="218" t="n"/>
      <c r="M281" s="218" t="n"/>
      <c r="N281" s="218" t="n"/>
      <c r="O281" s="218" t="n"/>
      <c r="P281" s="218" t="n"/>
      <c r="Q281" s="218" t="n"/>
      <c r="R281" s="218" t="n"/>
      <c r="S281" s="4" t="n"/>
      <c r="T281" s="218" t="n"/>
      <c r="U281" s="218" t="n"/>
      <c r="V281" s="218" t="n"/>
      <c r="W281" s="4" t="n"/>
      <c r="X281" s="4" t="n"/>
      <c r="Y281" s="4" t="n"/>
      <c r="Z281" s="4" t="n"/>
    </row>
    <row r="282" ht="15.75" customHeight="1" s="371">
      <c r="A282" s="218" t="n"/>
      <c r="B282" s="218" t="n"/>
      <c r="C282" s="218" t="n"/>
      <c r="D282" s="218" t="n"/>
      <c r="E282" s="218" t="n"/>
      <c r="F282" s="218" t="n"/>
      <c r="G282" s="218" t="n"/>
      <c r="H282" s="218" t="n"/>
      <c r="I282" s="218" t="n"/>
      <c r="J282" s="218" t="n"/>
      <c r="K282" s="218" t="n"/>
      <c r="L282" s="218" t="n"/>
      <c r="M282" s="218" t="n"/>
      <c r="N282" s="218" t="n"/>
      <c r="O282" s="218" t="n"/>
      <c r="P282" s="218" t="n"/>
      <c r="Q282" s="218" t="n"/>
      <c r="R282" s="218" t="n"/>
      <c r="S282" s="4" t="n"/>
      <c r="T282" s="218" t="n"/>
      <c r="U282" s="218" t="n"/>
      <c r="V282" s="218" t="n"/>
      <c r="W282" s="4" t="n"/>
      <c r="X282" s="4" t="n"/>
      <c r="Y282" s="4" t="n"/>
      <c r="Z282" s="4" t="n"/>
    </row>
    <row r="283" ht="15.75" customHeight="1" s="371">
      <c r="A283" s="218" t="n"/>
      <c r="B283" s="218" t="n"/>
      <c r="C283" s="218" t="n"/>
      <c r="D283" s="218" t="n"/>
      <c r="E283" s="218" t="n"/>
      <c r="F283" s="218" t="n"/>
      <c r="G283" s="218" t="n"/>
      <c r="H283" s="218" t="n"/>
      <c r="I283" s="218" t="n"/>
      <c r="J283" s="218" t="n"/>
      <c r="K283" s="218" t="n"/>
      <c r="L283" s="218" t="n"/>
      <c r="M283" s="218" t="n"/>
      <c r="N283" s="218" t="n"/>
      <c r="O283" s="218" t="n"/>
      <c r="P283" s="218" t="n"/>
      <c r="Q283" s="218" t="n"/>
      <c r="R283" s="218" t="n"/>
      <c r="S283" s="4" t="n"/>
      <c r="T283" s="218" t="n"/>
      <c r="U283" s="218" t="n"/>
      <c r="V283" s="218" t="n"/>
      <c r="W283" s="4" t="n"/>
      <c r="X283" s="4" t="n"/>
      <c r="Y283" s="4" t="n"/>
      <c r="Z283" s="4" t="n"/>
    </row>
    <row r="284" ht="15.75" customHeight="1" s="371">
      <c r="A284" s="218" t="n"/>
      <c r="B284" s="218" t="n"/>
      <c r="C284" s="218" t="n"/>
      <c r="D284" s="218" t="n"/>
      <c r="E284" s="218" t="n"/>
      <c r="F284" s="218" t="n"/>
      <c r="G284" s="218" t="n"/>
      <c r="H284" s="218" t="n"/>
      <c r="I284" s="218" t="n"/>
      <c r="J284" s="218" t="n"/>
      <c r="K284" s="218" t="n"/>
      <c r="L284" s="218" t="n"/>
      <c r="M284" s="218" t="n"/>
      <c r="N284" s="218" t="n"/>
      <c r="O284" s="218" t="n"/>
      <c r="P284" s="218" t="n"/>
      <c r="Q284" s="218" t="n"/>
      <c r="R284" s="218" t="n"/>
      <c r="S284" s="4" t="n"/>
      <c r="T284" s="218" t="n"/>
      <c r="U284" s="218" t="n"/>
      <c r="V284" s="218" t="n"/>
      <c r="W284" s="4" t="n"/>
      <c r="X284" s="4" t="n"/>
      <c r="Y284" s="4" t="n"/>
      <c r="Z284" s="4" t="n"/>
    </row>
    <row r="285" ht="15.75" customHeight="1" s="371">
      <c r="A285" s="218" t="n"/>
      <c r="B285" s="218" t="n"/>
      <c r="C285" s="218" t="n"/>
      <c r="D285" s="218" t="n"/>
      <c r="E285" s="218" t="n"/>
      <c r="F285" s="218" t="n"/>
      <c r="G285" s="218" t="n"/>
      <c r="H285" s="218" t="n"/>
      <c r="I285" s="218" t="n"/>
      <c r="J285" s="218" t="n"/>
      <c r="K285" s="218" t="n"/>
      <c r="L285" s="218" t="n"/>
      <c r="M285" s="218" t="n"/>
      <c r="N285" s="218" t="n"/>
      <c r="O285" s="218" t="n"/>
      <c r="P285" s="218" t="n"/>
      <c r="Q285" s="218" t="n"/>
      <c r="R285" s="218" t="n"/>
      <c r="S285" s="4" t="n"/>
      <c r="T285" s="218" t="n"/>
      <c r="U285" s="218" t="n"/>
      <c r="V285" s="218" t="n"/>
      <c r="W285" s="4" t="n"/>
      <c r="X285" s="4" t="n"/>
      <c r="Y285" s="4" t="n"/>
      <c r="Z285" s="4" t="n"/>
    </row>
    <row r="286" ht="15.75" customHeight="1" s="371">
      <c r="A286" s="218" t="n"/>
      <c r="B286" s="218" t="n"/>
      <c r="C286" s="218" t="n"/>
      <c r="D286" s="218" t="n"/>
      <c r="E286" s="218" t="n"/>
      <c r="F286" s="218" t="n"/>
      <c r="G286" s="218" t="n"/>
      <c r="H286" s="218" t="n"/>
      <c r="I286" s="218" t="n"/>
      <c r="J286" s="218" t="n"/>
      <c r="K286" s="218" t="n"/>
      <c r="L286" s="218" t="n"/>
      <c r="M286" s="218" t="n"/>
      <c r="N286" s="218" t="n"/>
      <c r="O286" s="218" t="n"/>
      <c r="P286" s="218" t="n"/>
      <c r="Q286" s="218" t="n"/>
      <c r="R286" s="218" t="n"/>
      <c r="S286" s="4" t="n"/>
      <c r="T286" s="218" t="n"/>
      <c r="U286" s="218" t="n"/>
      <c r="V286" s="218" t="n"/>
      <c r="W286" s="4" t="n"/>
      <c r="X286" s="4" t="n"/>
      <c r="Y286" s="4" t="n"/>
      <c r="Z286" s="4" t="n"/>
    </row>
    <row r="287" ht="15.75" customHeight="1" s="371">
      <c r="A287" s="218" t="n"/>
      <c r="B287" s="218" t="n"/>
      <c r="C287" s="218" t="n"/>
      <c r="D287" s="218" t="n"/>
      <c r="E287" s="218" t="n"/>
      <c r="F287" s="218" t="n"/>
      <c r="G287" s="218" t="n"/>
      <c r="H287" s="218" t="n"/>
      <c r="I287" s="218" t="n"/>
      <c r="J287" s="218" t="n"/>
      <c r="K287" s="218" t="n"/>
      <c r="L287" s="218" t="n"/>
      <c r="M287" s="218" t="n"/>
      <c r="N287" s="218" t="n"/>
      <c r="O287" s="218" t="n"/>
      <c r="P287" s="218" t="n"/>
      <c r="Q287" s="218" t="n"/>
      <c r="R287" s="218" t="n"/>
      <c r="S287" s="4" t="n"/>
      <c r="T287" s="218" t="n"/>
      <c r="U287" s="218" t="n"/>
      <c r="V287" s="218" t="n"/>
      <c r="W287" s="4" t="n"/>
      <c r="X287" s="4" t="n"/>
      <c r="Y287" s="4" t="n"/>
      <c r="Z287" s="4" t="n"/>
    </row>
    <row r="288" ht="15.75" customHeight="1" s="371">
      <c r="A288" s="218" t="n"/>
      <c r="B288" s="218" t="n"/>
      <c r="C288" s="218" t="n"/>
      <c r="D288" s="218" t="n"/>
      <c r="E288" s="218" t="n"/>
      <c r="F288" s="218" t="n"/>
      <c r="G288" s="218" t="n"/>
      <c r="H288" s="218" t="n"/>
      <c r="I288" s="218" t="n"/>
      <c r="J288" s="218" t="n"/>
      <c r="K288" s="218" t="n"/>
      <c r="L288" s="218" t="n"/>
      <c r="M288" s="218" t="n"/>
      <c r="N288" s="218" t="n"/>
      <c r="O288" s="218" t="n"/>
      <c r="P288" s="218" t="n"/>
      <c r="Q288" s="218" t="n"/>
      <c r="R288" s="218" t="n"/>
      <c r="S288" s="4" t="n"/>
      <c r="T288" s="218" t="n"/>
      <c r="U288" s="218" t="n"/>
      <c r="V288" s="218" t="n"/>
      <c r="W288" s="4" t="n"/>
      <c r="X288" s="4" t="n"/>
      <c r="Y288" s="4" t="n"/>
      <c r="Z288" s="4" t="n"/>
    </row>
    <row r="289" ht="15.75" customHeight="1" s="371">
      <c r="A289" s="218" t="n"/>
      <c r="B289" s="218" t="n"/>
      <c r="C289" s="218" t="n"/>
      <c r="D289" s="218" t="n"/>
      <c r="E289" s="218" t="n"/>
      <c r="F289" s="218" t="n"/>
      <c r="G289" s="218" t="n"/>
      <c r="H289" s="218" t="n"/>
      <c r="I289" s="218" t="n"/>
      <c r="J289" s="218" t="n"/>
      <c r="K289" s="218" t="n"/>
      <c r="L289" s="218" t="n"/>
      <c r="M289" s="218" t="n"/>
      <c r="N289" s="218" t="n"/>
      <c r="O289" s="218" t="n"/>
      <c r="P289" s="218" t="n"/>
      <c r="Q289" s="218" t="n"/>
      <c r="R289" s="218" t="n"/>
      <c r="S289" s="4" t="n"/>
      <c r="T289" s="218" t="n"/>
      <c r="U289" s="218" t="n"/>
      <c r="V289" s="218" t="n"/>
      <c r="W289" s="4" t="n"/>
      <c r="X289" s="4" t="n"/>
      <c r="Y289" s="4" t="n"/>
      <c r="Z289" s="4" t="n"/>
    </row>
    <row r="290" ht="15.75" customHeight="1" s="371">
      <c r="A290" s="218" t="n"/>
      <c r="B290" s="218" t="n"/>
      <c r="C290" s="218" t="n"/>
      <c r="D290" s="218" t="n"/>
      <c r="E290" s="218" t="n"/>
      <c r="F290" s="218" t="n"/>
      <c r="G290" s="218" t="n"/>
      <c r="H290" s="218" t="n"/>
      <c r="I290" s="218" t="n"/>
      <c r="J290" s="218" t="n"/>
      <c r="K290" s="218" t="n"/>
      <c r="L290" s="218" t="n"/>
      <c r="M290" s="218" t="n"/>
      <c r="N290" s="218" t="n"/>
      <c r="O290" s="218" t="n"/>
      <c r="P290" s="218" t="n"/>
      <c r="Q290" s="218" t="n"/>
      <c r="R290" s="218" t="n"/>
      <c r="S290" s="4" t="n"/>
      <c r="T290" s="218" t="n"/>
      <c r="U290" s="218" t="n"/>
      <c r="V290" s="218" t="n"/>
      <c r="W290" s="4" t="n"/>
      <c r="X290" s="4" t="n"/>
      <c r="Y290" s="4" t="n"/>
      <c r="Z290" s="4" t="n"/>
    </row>
    <row r="291" ht="15.75" customHeight="1" s="371">
      <c r="A291" s="218" t="n"/>
      <c r="B291" s="218" t="n"/>
      <c r="C291" s="218" t="n"/>
      <c r="D291" s="218" t="n"/>
      <c r="E291" s="218" t="n"/>
      <c r="F291" s="218" t="n"/>
      <c r="G291" s="218" t="n"/>
      <c r="H291" s="218" t="n"/>
      <c r="I291" s="218" t="n"/>
      <c r="J291" s="218" t="n"/>
      <c r="K291" s="218" t="n"/>
      <c r="L291" s="218" t="n"/>
      <c r="M291" s="218" t="n"/>
      <c r="N291" s="218" t="n"/>
      <c r="O291" s="218" t="n"/>
      <c r="P291" s="218" t="n"/>
      <c r="Q291" s="218" t="n"/>
      <c r="R291" s="218" t="n"/>
      <c r="S291" s="4" t="n"/>
      <c r="T291" s="218" t="n"/>
      <c r="U291" s="218" t="n"/>
      <c r="V291" s="218" t="n"/>
      <c r="W291" s="4" t="n"/>
      <c r="X291" s="4" t="n"/>
      <c r="Y291" s="4" t="n"/>
      <c r="Z291" s="4" t="n"/>
    </row>
    <row r="292" ht="15.75" customHeight="1" s="371">
      <c r="A292" s="218" t="n"/>
      <c r="B292" s="218" t="n"/>
      <c r="C292" s="218" t="n"/>
      <c r="D292" s="218" t="n"/>
      <c r="E292" s="218" t="n"/>
      <c r="F292" s="218" t="n"/>
      <c r="G292" s="218" t="n"/>
      <c r="H292" s="218" t="n"/>
      <c r="I292" s="218" t="n"/>
      <c r="J292" s="218" t="n"/>
      <c r="K292" s="218" t="n"/>
      <c r="L292" s="218" t="n"/>
      <c r="M292" s="218" t="n"/>
      <c r="N292" s="218" t="n"/>
      <c r="O292" s="218" t="n"/>
      <c r="P292" s="218" t="n"/>
      <c r="Q292" s="218" t="n"/>
      <c r="R292" s="218" t="n"/>
      <c r="S292" s="4" t="n"/>
      <c r="T292" s="218" t="n"/>
      <c r="U292" s="218" t="n"/>
      <c r="V292" s="218" t="n"/>
      <c r="W292" s="4" t="n"/>
      <c r="X292" s="4" t="n"/>
      <c r="Y292" s="4" t="n"/>
      <c r="Z292" s="4" t="n"/>
    </row>
    <row r="293" ht="15.75" customHeight="1" s="371">
      <c r="A293" s="218" t="n"/>
      <c r="B293" s="218" t="n"/>
      <c r="C293" s="218" t="n"/>
      <c r="D293" s="218" t="n"/>
      <c r="E293" s="218" t="n"/>
      <c r="F293" s="218" t="n"/>
      <c r="G293" s="218" t="n"/>
      <c r="H293" s="218" t="n"/>
      <c r="I293" s="218" t="n"/>
      <c r="J293" s="218" t="n"/>
      <c r="K293" s="218" t="n"/>
      <c r="L293" s="218" t="n"/>
      <c r="M293" s="218" t="n"/>
      <c r="N293" s="218" t="n"/>
      <c r="O293" s="218" t="n"/>
      <c r="P293" s="218" t="n"/>
      <c r="Q293" s="218" t="n"/>
      <c r="R293" s="218" t="n"/>
      <c r="S293" s="4" t="n"/>
      <c r="T293" s="218" t="n"/>
      <c r="U293" s="218" t="n"/>
      <c r="V293" s="218" t="n"/>
      <c r="W293" s="4" t="n"/>
      <c r="X293" s="4" t="n"/>
      <c r="Y293" s="4" t="n"/>
      <c r="Z293" s="4" t="n"/>
    </row>
    <row r="294" ht="15.75" customHeight="1" s="371">
      <c r="A294" s="218" t="n"/>
      <c r="B294" s="218" t="n"/>
      <c r="C294" s="218" t="n"/>
      <c r="D294" s="218" t="n"/>
      <c r="E294" s="218" t="n"/>
      <c r="F294" s="218" t="n"/>
      <c r="G294" s="218" t="n"/>
      <c r="H294" s="218" t="n"/>
      <c r="I294" s="218" t="n"/>
      <c r="J294" s="218" t="n"/>
      <c r="K294" s="218" t="n"/>
      <c r="L294" s="218" t="n"/>
      <c r="M294" s="218" t="n"/>
      <c r="N294" s="218" t="n"/>
      <c r="O294" s="218" t="n"/>
      <c r="P294" s="218" t="n"/>
      <c r="Q294" s="218" t="n"/>
      <c r="R294" s="218" t="n"/>
      <c r="S294" s="4" t="n"/>
      <c r="T294" s="218" t="n"/>
      <c r="U294" s="218" t="n"/>
      <c r="V294" s="218" t="n"/>
      <c r="W294" s="4" t="n"/>
      <c r="X294" s="4" t="n"/>
      <c r="Y294" s="4" t="n"/>
      <c r="Z294" s="4" t="n"/>
    </row>
    <row r="295" ht="15.75" customHeight="1" s="371">
      <c r="A295" s="218" t="n"/>
      <c r="B295" s="218" t="n"/>
      <c r="C295" s="218" t="n"/>
      <c r="D295" s="218" t="n"/>
      <c r="E295" s="218" t="n"/>
      <c r="F295" s="218" t="n"/>
      <c r="G295" s="218" t="n"/>
      <c r="H295" s="218" t="n"/>
      <c r="I295" s="218" t="n"/>
      <c r="J295" s="218" t="n"/>
      <c r="K295" s="218" t="n"/>
      <c r="L295" s="218" t="n"/>
      <c r="M295" s="218" t="n"/>
      <c r="N295" s="218" t="n"/>
      <c r="O295" s="218" t="n"/>
      <c r="P295" s="218" t="n"/>
      <c r="Q295" s="218" t="n"/>
      <c r="R295" s="218" t="n"/>
      <c r="S295" s="4" t="n"/>
      <c r="T295" s="218" t="n"/>
      <c r="U295" s="218" t="n"/>
      <c r="V295" s="218" t="n"/>
      <c r="W295" s="4" t="n"/>
      <c r="X295" s="4" t="n"/>
      <c r="Y295" s="4" t="n"/>
      <c r="Z295" s="4" t="n"/>
    </row>
    <row r="296" ht="15.75" customHeight="1" s="371">
      <c r="A296" s="218" t="n"/>
      <c r="B296" s="218" t="n"/>
      <c r="C296" s="218" t="n"/>
      <c r="D296" s="218" t="n"/>
      <c r="E296" s="218" t="n"/>
      <c r="F296" s="218" t="n"/>
      <c r="G296" s="218" t="n"/>
      <c r="H296" s="218" t="n"/>
      <c r="I296" s="218" t="n"/>
      <c r="J296" s="218" t="n"/>
      <c r="K296" s="218" t="n"/>
      <c r="L296" s="218" t="n"/>
      <c r="M296" s="218" t="n"/>
      <c r="N296" s="218" t="n"/>
      <c r="O296" s="218" t="n"/>
      <c r="P296" s="218" t="n"/>
      <c r="Q296" s="218" t="n"/>
      <c r="R296" s="218" t="n"/>
      <c r="S296" s="4" t="n"/>
      <c r="T296" s="218" t="n"/>
      <c r="U296" s="218" t="n"/>
      <c r="V296" s="218" t="n"/>
      <c r="W296" s="4" t="n"/>
      <c r="X296" s="4" t="n"/>
      <c r="Y296" s="4" t="n"/>
      <c r="Z296" s="4" t="n"/>
    </row>
    <row r="297" ht="15.75" customHeight="1" s="371">
      <c r="A297" s="218" t="n"/>
      <c r="B297" s="218" t="n"/>
      <c r="C297" s="218" t="n"/>
      <c r="D297" s="218" t="n"/>
      <c r="E297" s="218" t="n"/>
      <c r="F297" s="218" t="n"/>
      <c r="G297" s="218" t="n"/>
      <c r="H297" s="218" t="n"/>
      <c r="I297" s="218" t="n"/>
      <c r="J297" s="218" t="n"/>
      <c r="K297" s="218" t="n"/>
      <c r="L297" s="218" t="n"/>
      <c r="M297" s="218" t="n"/>
      <c r="N297" s="218" t="n"/>
      <c r="O297" s="218" t="n"/>
      <c r="P297" s="218" t="n"/>
      <c r="Q297" s="218" t="n"/>
      <c r="R297" s="218" t="n"/>
      <c r="S297" s="4" t="n"/>
      <c r="T297" s="218" t="n"/>
      <c r="U297" s="218" t="n"/>
      <c r="V297" s="218" t="n"/>
      <c r="W297" s="4" t="n"/>
      <c r="X297" s="4" t="n"/>
      <c r="Y297" s="4" t="n"/>
      <c r="Z297" s="4" t="n"/>
    </row>
    <row r="298" ht="15.75" customHeight="1" s="371">
      <c r="A298" s="218" t="n"/>
      <c r="B298" s="218" t="n"/>
      <c r="C298" s="218" t="n"/>
      <c r="D298" s="218" t="n"/>
      <c r="E298" s="218" t="n"/>
      <c r="F298" s="218" t="n"/>
      <c r="G298" s="218" t="n"/>
      <c r="H298" s="218" t="n"/>
      <c r="I298" s="218" t="n"/>
      <c r="J298" s="218" t="n"/>
      <c r="K298" s="218" t="n"/>
      <c r="L298" s="218" t="n"/>
      <c r="M298" s="218" t="n"/>
      <c r="N298" s="218" t="n"/>
      <c r="O298" s="218" t="n"/>
      <c r="P298" s="218" t="n"/>
      <c r="Q298" s="218" t="n"/>
      <c r="R298" s="218" t="n"/>
      <c r="S298" s="4" t="n"/>
      <c r="T298" s="218" t="n"/>
      <c r="U298" s="218" t="n"/>
      <c r="V298" s="218" t="n"/>
      <c r="W298" s="4" t="n"/>
      <c r="X298" s="4" t="n"/>
      <c r="Y298" s="4" t="n"/>
      <c r="Z298" s="4" t="n"/>
    </row>
    <row r="299" ht="15.75" customHeight="1" s="371">
      <c r="A299" s="218" t="n"/>
      <c r="B299" s="218" t="n"/>
      <c r="C299" s="218" t="n"/>
      <c r="D299" s="218" t="n"/>
      <c r="E299" s="218" t="n"/>
      <c r="F299" s="218" t="n"/>
      <c r="G299" s="218" t="n"/>
      <c r="H299" s="218" t="n"/>
      <c r="I299" s="218" t="n"/>
      <c r="J299" s="218" t="n"/>
      <c r="K299" s="218" t="n"/>
      <c r="L299" s="218" t="n"/>
      <c r="M299" s="218" t="n"/>
      <c r="N299" s="218" t="n"/>
      <c r="O299" s="218" t="n"/>
      <c r="P299" s="218" t="n"/>
      <c r="Q299" s="218" t="n"/>
      <c r="R299" s="218" t="n"/>
      <c r="S299" s="4" t="n"/>
      <c r="T299" s="218" t="n"/>
      <c r="U299" s="218" t="n"/>
      <c r="V299" s="218" t="n"/>
      <c r="W299" s="4" t="n"/>
      <c r="X299" s="4" t="n"/>
      <c r="Y299" s="4" t="n"/>
      <c r="Z299" s="4" t="n"/>
    </row>
    <row r="300" ht="15.75" customHeight="1" s="371">
      <c r="A300" s="218" t="n"/>
      <c r="B300" s="218" t="n"/>
      <c r="C300" s="218" t="n"/>
      <c r="D300" s="218" t="n"/>
      <c r="E300" s="218" t="n"/>
      <c r="F300" s="218" t="n"/>
      <c r="G300" s="218" t="n"/>
      <c r="H300" s="218" t="n"/>
      <c r="I300" s="218" t="n"/>
      <c r="J300" s="218" t="n"/>
      <c r="K300" s="218" t="n"/>
      <c r="L300" s="218" t="n"/>
      <c r="M300" s="218" t="n"/>
      <c r="N300" s="218" t="n"/>
      <c r="O300" s="218" t="n"/>
      <c r="P300" s="218" t="n"/>
      <c r="Q300" s="218" t="n"/>
      <c r="R300" s="218" t="n"/>
      <c r="S300" s="4" t="n"/>
      <c r="T300" s="218" t="n"/>
      <c r="U300" s="218" t="n"/>
      <c r="V300" s="218" t="n"/>
      <c r="W300" s="4" t="n"/>
      <c r="X300" s="4" t="n"/>
      <c r="Y300" s="4" t="n"/>
      <c r="Z300" s="4" t="n"/>
    </row>
    <row r="301" ht="15.75" customHeight="1" s="371">
      <c r="A301" s="218" t="n"/>
      <c r="B301" s="218" t="n"/>
      <c r="C301" s="218" t="n"/>
      <c r="D301" s="218" t="n"/>
      <c r="E301" s="218" t="n"/>
      <c r="F301" s="218" t="n"/>
      <c r="G301" s="218" t="n"/>
      <c r="H301" s="218" t="n"/>
      <c r="I301" s="218" t="n"/>
      <c r="J301" s="218" t="n"/>
      <c r="K301" s="218" t="n"/>
      <c r="L301" s="218" t="n"/>
      <c r="M301" s="218" t="n"/>
      <c r="N301" s="218" t="n"/>
      <c r="O301" s="218" t="n"/>
      <c r="P301" s="218" t="n"/>
      <c r="Q301" s="218" t="n"/>
      <c r="R301" s="218" t="n"/>
      <c r="S301" s="4" t="n"/>
      <c r="T301" s="218" t="n"/>
      <c r="U301" s="218" t="n"/>
      <c r="V301" s="218" t="n"/>
      <c r="W301" s="4" t="n"/>
      <c r="X301" s="4" t="n"/>
      <c r="Y301" s="4" t="n"/>
      <c r="Z301" s="4" t="n"/>
    </row>
    <row r="302" ht="15.75" customHeight="1" s="371">
      <c r="A302" s="218" t="n"/>
      <c r="B302" s="218" t="n"/>
      <c r="C302" s="218" t="n"/>
      <c r="D302" s="218" t="n"/>
      <c r="E302" s="218" t="n"/>
      <c r="F302" s="218" t="n"/>
      <c r="G302" s="218" t="n"/>
      <c r="H302" s="218" t="n"/>
      <c r="I302" s="218" t="n"/>
      <c r="J302" s="218" t="n"/>
      <c r="K302" s="218" t="n"/>
      <c r="L302" s="218" t="n"/>
      <c r="M302" s="218" t="n"/>
      <c r="N302" s="218" t="n"/>
      <c r="O302" s="218" t="n"/>
      <c r="P302" s="218" t="n"/>
      <c r="Q302" s="218" t="n"/>
      <c r="R302" s="218" t="n"/>
      <c r="S302" s="4" t="n"/>
      <c r="T302" s="218" t="n"/>
      <c r="U302" s="218" t="n"/>
      <c r="V302" s="218" t="n"/>
      <c r="W302" s="4" t="n"/>
      <c r="X302" s="4" t="n"/>
      <c r="Y302" s="4" t="n"/>
      <c r="Z302" s="4" t="n"/>
    </row>
    <row r="303" ht="15.75" customHeight="1" s="371">
      <c r="A303" s="218" t="n"/>
      <c r="B303" s="218" t="n"/>
      <c r="C303" s="218" t="n"/>
      <c r="D303" s="218" t="n"/>
      <c r="E303" s="218" t="n"/>
      <c r="F303" s="218" t="n"/>
      <c r="G303" s="218" t="n"/>
      <c r="H303" s="218" t="n"/>
      <c r="I303" s="218" t="n"/>
      <c r="J303" s="218" t="n"/>
      <c r="K303" s="218" t="n"/>
      <c r="L303" s="218" t="n"/>
      <c r="M303" s="218" t="n"/>
      <c r="N303" s="218" t="n"/>
      <c r="O303" s="218" t="n"/>
      <c r="P303" s="218" t="n"/>
      <c r="Q303" s="218" t="n"/>
      <c r="R303" s="218" t="n"/>
      <c r="S303" s="4" t="n"/>
      <c r="T303" s="218" t="n"/>
      <c r="U303" s="218" t="n"/>
      <c r="V303" s="218" t="n"/>
      <c r="W303" s="4" t="n"/>
      <c r="X303" s="4" t="n"/>
      <c r="Y303" s="4" t="n"/>
      <c r="Z303" s="4" t="n"/>
    </row>
    <row r="304" ht="15.75" customHeight="1" s="371">
      <c r="A304" s="218" t="n"/>
      <c r="B304" s="218" t="n"/>
      <c r="C304" s="218" t="n"/>
      <c r="D304" s="218" t="n"/>
      <c r="E304" s="218" t="n"/>
      <c r="F304" s="218" t="n"/>
      <c r="G304" s="218" t="n"/>
      <c r="H304" s="218" t="n"/>
      <c r="I304" s="218" t="n"/>
      <c r="J304" s="218" t="n"/>
      <c r="K304" s="218" t="n"/>
      <c r="L304" s="218" t="n"/>
      <c r="M304" s="218" t="n"/>
      <c r="N304" s="218" t="n"/>
      <c r="O304" s="218" t="n"/>
      <c r="P304" s="218" t="n"/>
      <c r="Q304" s="218" t="n"/>
      <c r="R304" s="218" t="n"/>
      <c r="S304" s="4" t="n"/>
      <c r="T304" s="218" t="n"/>
      <c r="U304" s="218" t="n"/>
      <c r="V304" s="218" t="n"/>
      <c r="W304" s="4" t="n"/>
      <c r="X304" s="4" t="n"/>
      <c r="Y304" s="4" t="n"/>
      <c r="Z304" s="4" t="n"/>
    </row>
    <row r="305" ht="15.75" customHeight="1" s="371">
      <c r="A305" s="218" t="n"/>
      <c r="B305" s="218" t="n"/>
      <c r="C305" s="218" t="n"/>
      <c r="D305" s="218" t="n"/>
      <c r="E305" s="218" t="n"/>
      <c r="F305" s="218" t="n"/>
      <c r="G305" s="218" t="n"/>
      <c r="H305" s="218" t="n"/>
      <c r="I305" s="218" t="n"/>
      <c r="J305" s="218" t="n"/>
      <c r="K305" s="218" t="n"/>
      <c r="L305" s="218" t="n"/>
      <c r="M305" s="218" t="n"/>
      <c r="N305" s="218" t="n"/>
      <c r="O305" s="218" t="n"/>
      <c r="P305" s="218" t="n"/>
      <c r="Q305" s="218" t="n"/>
      <c r="R305" s="218" t="n"/>
      <c r="S305" s="4" t="n"/>
      <c r="T305" s="218" t="n"/>
      <c r="U305" s="218" t="n"/>
      <c r="V305" s="218" t="n"/>
      <c r="W305" s="4" t="n"/>
      <c r="X305" s="4" t="n"/>
      <c r="Y305" s="4" t="n"/>
      <c r="Z305" s="4" t="n"/>
    </row>
    <row r="306" ht="15.75" customHeight="1" s="371">
      <c r="A306" s="218" t="n"/>
      <c r="B306" s="218" t="n"/>
      <c r="C306" s="218" t="n"/>
      <c r="D306" s="218" t="n"/>
      <c r="E306" s="218" t="n"/>
      <c r="F306" s="218" t="n"/>
      <c r="G306" s="218" t="n"/>
      <c r="H306" s="218" t="n"/>
      <c r="I306" s="218" t="n"/>
      <c r="J306" s="218" t="n"/>
      <c r="K306" s="218" t="n"/>
      <c r="L306" s="218" t="n"/>
      <c r="M306" s="218" t="n"/>
      <c r="N306" s="218" t="n"/>
      <c r="O306" s="218" t="n"/>
      <c r="P306" s="218" t="n"/>
      <c r="Q306" s="218" t="n"/>
      <c r="R306" s="218" t="n"/>
      <c r="S306" s="4" t="n"/>
      <c r="T306" s="218" t="n"/>
      <c r="U306" s="218" t="n"/>
      <c r="V306" s="218" t="n"/>
      <c r="W306" s="4" t="n"/>
      <c r="X306" s="4" t="n"/>
      <c r="Y306" s="4" t="n"/>
      <c r="Z306" s="4" t="n"/>
    </row>
    <row r="307" ht="15.75" customHeight="1" s="371">
      <c r="A307" s="218" t="n"/>
      <c r="B307" s="218" t="n"/>
      <c r="C307" s="218" t="n"/>
      <c r="D307" s="218" t="n"/>
      <c r="E307" s="218" t="n"/>
      <c r="F307" s="218" t="n"/>
      <c r="G307" s="218" t="n"/>
      <c r="H307" s="218" t="n"/>
      <c r="I307" s="218" t="n"/>
      <c r="J307" s="218" t="n"/>
      <c r="K307" s="218" t="n"/>
      <c r="L307" s="218" t="n"/>
      <c r="M307" s="218" t="n"/>
      <c r="N307" s="218" t="n"/>
      <c r="O307" s="218" t="n"/>
      <c r="P307" s="218" t="n"/>
      <c r="Q307" s="218" t="n"/>
      <c r="R307" s="218" t="n"/>
      <c r="S307" s="4" t="n"/>
      <c r="T307" s="218" t="n"/>
      <c r="U307" s="218" t="n"/>
      <c r="V307" s="218" t="n"/>
      <c r="W307" s="4" t="n"/>
      <c r="X307" s="4" t="n"/>
      <c r="Y307" s="4" t="n"/>
      <c r="Z307" s="4" t="n"/>
    </row>
    <row r="308" ht="15.75" customHeight="1" s="371">
      <c r="A308" s="218" t="n"/>
      <c r="B308" s="218" t="n"/>
      <c r="C308" s="218" t="n"/>
      <c r="D308" s="218" t="n"/>
      <c r="E308" s="218" t="n"/>
      <c r="F308" s="218" t="n"/>
      <c r="G308" s="218" t="n"/>
      <c r="H308" s="218" t="n"/>
      <c r="I308" s="218" t="n"/>
      <c r="J308" s="218" t="n"/>
      <c r="K308" s="218" t="n"/>
      <c r="L308" s="218" t="n"/>
      <c r="M308" s="218" t="n"/>
      <c r="N308" s="218" t="n"/>
      <c r="O308" s="218" t="n"/>
      <c r="P308" s="218" t="n"/>
      <c r="Q308" s="218" t="n"/>
      <c r="R308" s="218" t="n"/>
      <c r="S308" s="4" t="n"/>
      <c r="T308" s="218" t="n"/>
      <c r="U308" s="218" t="n"/>
      <c r="V308" s="218" t="n"/>
      <c r="W308" s="4" t="n"/>
      <c r="X308" s="4" t="n"/>
      <c r="Y308" s="4" t="n"/>
      <c r="Z308" s="4" t="n"/>
    </row>
    <row r="309" ht="15.75" customHeight="1" s="371">
      <c r="A309" s="218" t="n"/>
      <c r="B309" s="218" t="n"/>
      <c r="C309" s="218" t="n"/>
      <c r="D309" s="218" t="n"/>
      <c r="E309" s="218" t="n"/>
      <c r="F309" s="218" t="n"/>
      <c r="G309" s="218" t="n"/>
      <c r="H309" s="218" t="n"/>
      <c r="I309" s="218" t="n"/>
      <c r="J309" s="218" t="n"/>
      <c r="K309" s="218" t="n"/>
      <c r="L309" s="218" t="n"/>
      <c r="M309" s="218" t="n"/>
      <c r="N309" s="218" t="n"/>
      <c r="O309" s="218" t="n"/>
      <c r="P309" s="218" t="n"/>
      <c r="Q309" s="218" t="n"/>
      <c r="R309" s="218" t="n"/>
      <c r="S309" s="4" t="n"/>
      <c r="T309" s="218" t="n"/>
      <c r="U309" s="218" t="n"/>
      <c r="V309" s="218" t="n"/>
      <c r="W309" s="4" t="n"/>
      <c r="X309" s="4" t="n"/>
      <c r="Y309" s="4" t="n"/>
      <c r="Z309" s="4" t="n"/>
    </row>
    <row r="310" ht="15.75" customHeight="1" s="371">
      <c r="A310" s="218" t="n"/>
      <c r="B310" s="218" t="n"/>
      <c r="C310" s="218" t="n"/>
      <c r="D310" s="218" t="n"/>
      <c r="E310" s="218" t="n"/>
      <c r="F310" s="218" t="n"/>
      <c r="G310" s="218" t="n"/>
      <c r="H310" s="218" t="n"/>
      <c r="I310" s="218" t="n"/>
      <c r="J310" s="218" t="n"/>
      <c r="K310" s="218" t="n"/>
      <c r="L310" s="218" t="n"/>
      <c r="M310" s="218" t="n"/>
      <c r="N310" s="218" t="n"/>
      <c r="O310" s="218" t="n"/>
      <c r="P310" s="218" t="n"/>
      <c r="Q310" s="218" t="n"/>
      <c r="R310" s="218" t="n"/>
      <c r="S310" s="4" t="n"/>
      <c r="T310" s="218" t="n"/>
      <c r="U310" s="218" t="n"/>
      <c r="V310" s="218" t="n"/>
      <c r="W310" s="4" t="n"/>
      <c r="X310" s="4" t="n"/>
      <c r="Y310" s="4" t="n"/>
      <c r="Z310" s="4" t="n"/>
    </row>
    <row r="311" ht="15.75" customHeight="1" s="371">
      <c r="A311" s="218" t="n"/>
      <c r="B311" s="218" t="n"/>
      <c r="C311" s="218" t="n"/>
      <c r="D311" s="218" t="n"/>
      <c r="E311" s="218" t="n"/>
      <c r="F311" s="218" t="n"/>
      <c r="G311" s="218" t="n"/>
      <c r="H311" s="218" t="n"/>
      <c r="I311" s="218" t="n"/>
      <c r="J311" s="218" t="n"/>
      <c r="K311" s="218" t="n"/>
      <c r="L311" s="218" t="n"/>
      <c r="M311" s="218" t="n"/>
      <c r="N311" s="218" t="n"/>
      <c r="O311" s="218" t="n"/>
      <c r="P311" s="218" t="n"/>
      <c r="Q311" s="218" t="n"/>
      <c r="R311" s="218" t="n"/>
      <c r="S311" s="4" t="n"/>
      <c r="T311" s="218" t="n"/>
      <c r="U311" s="218" t="n"/>
      <c r="V311" s="218" t="n"/>
      <c r="W311" s="4" t="n"/>
      <c r="X311" s="4" t="n"/>
      <c r="Y311" s="4" t="n"/>
      <c r="Z311" s="4" t="n"/>
    </row>
    <row r="312" ht="15.75" customHeight="1" s="371">
      <c r="A312" s="218" t="n"/>
      <c r="B312" s="218" t="n"/>
      <c r="C312" s="218" t="n"/>
      <c r="D312" s="218" t="n"/>
      <c r="E312" s="218" t="n"/>
      <c r="F312" s="218" t="n"/>
      <c r="G312" s="218" t="n"/>
      <c r="H312" s="218" t="n"/>
      <c r="I312" s="218" t="n"/>
      <c r="J312" s="218" t="n"/>
      <c r="K312" s="218" t="n"/>
      <c r="L312" s="218" t="n"/>
      <c r="M312" s="218" t="n"/>
      <c r="N312" s="218" t="n"/>
      <c r="O312" s="218" t="n"/>
      <c r="P312" s="218" t="n"/>
      <c r="Q312" s="218" t="n"/>
      <c r="R312" s="218" t="n"/>
      <c r="S312" s="4" t="n"/>
      <c r="T312" s="218" t="n"/>
      <c r="U312" s="218" t="n"/>
      <c r="V312" s="218" t="n"/>
      <c r="W312" s="4" t="n"/>
      <c r="X312" s="4" t="n"/>
      <c r="Y312" s="4" t="n"/>
      <c r="Z312" s="4" t="n"/>
    </row>
    <row r="313" ht="15.75" customHeight="1" s="371">
      <c r="A313" s="218" t="n"/>
      <c r="B313" s="218" t="n"/>
      <c r="C313" s="218" t="n"/>
      <c r="D313" s="218" t="n"/>
      <c r="E313" s="218" t="n"/>
      <c r="F313" s="218" t="n"/>
      <c r="G313" s="218" t="n"/>
      <c r="H313" s="218" t="n"/>
      <c r="I313" s="218" t="n"/>
      <c r="J313" s="218" t="n"/>
      <c r="K313" s="218" t="n"/>
      <c r="L313" s="218" t="n"/>
      <c r="M313" s="218" t="n"/>
      <c r="N313" s="218" t="n"/>
      <c r="O313" s="218" t="n"/>
      <c r="P313" s="218" t="n"/>
      <c r="Q313" s="218" t="n"/>
      <c r="R313" s="218" t="n"/>
      <c r="S313" s="4" t="n"/>
      <c r="T313" s="218" t="n"/>
      <c r="U313" s="218" t="n"/>
      <c r="V313" s="218" t="n"/>
      <c r="W313" s="4" t="n"/>
      <c r="X313" s="4" t="n"/>
      <c r="Y313" s="4" t="n"/>
      <c r="Z313" s="4" t="n"/>
    </row>
    <row r="314" ht="15.75" customHeight="1" s="371">
      <c r="A314" s="218" t="n"/>
      <c r="B314" s="218" t="n"/>
      <c r="C314" s="218" t="n"/>
      <c r="D314" s="218" t="n"/>
      <c r="E314" s="218" t="n"/>
      <c r="F314" s="218" t="n"/>
      <c r="G314" s="218" t="n"/>
      <c r="H314" s="218" t="n"/>
      <c r="I314" s="218" t="n"/>
      <c r="J314" s="218" t="n"/>
      <c r="K314" s="218" t="n"/>
      <c r="L314" s="218" t="n"/>
      <c r="M314" s="218" t="n"/>
      <c r="N314" s="218" t="n"/>
      <c r="O314" s="218" t="n"/>
      <c r="P314" s="218" t="n"/>
      <c r="Q314" s="218" t="n"/>
      <c r="R314" s="218" t="n"/>
      <c r="S314" s="4" t="n"/>
      <c r="T314" s="218" t="n"/>
      <c r="U314" s="218" t="n"/>
      <c r="V314" s="218" t="n"/>
      <c r="W314" s="4" t="n"/>
      <c r="X314" s="4" t="n"/>
      <c r="Y314" s="4" t="n"/>
      <c r="Z314" s="4" t="n"/>
    </row>
    <row r="315" ht="15.75" customHeight="1" s="371">
      <c r="A315" s="218" t="n"/>
      <c r="B315" s="218" t="n"/>
      <c r="C315" s="218" t="n"/>
      <c r="D315" s="218" t="n"/>
      <c r="E315" s="218" t="n"/>
      <c r="F315" s="218" t="n"/>
      <c r="G315" s="218" t="n"/>
      <c r="H315" s="218" t="n"/>
      <c r="I315" s="218" t="n"/>
      <c r="J315" s="218" t="n"/>
      <c r="K315" s="218" t="n"/>
      <c r="L315" s="218" t="n"/>
      <c r="M315" s="218" t="n"/>
      <c r="N315" s="218" t="n"/>
      <c r="O315" s="218" t="n"/>
      <c r="P315" s="218" t="n"/>
      <c r="Q315" s="218" t="n"/>
      <c r="R315" s="218" t="n"/>
      <c r="S315" s="4" t="n"/>
      <c r="T315" s="218" t="n"/>
      <c r="U315" s="218" t="n"/>
      <c r="V315" s="218" t="n"/>
      <c r="W315" s="4" t="n"/>
      <c r="X315" s="4" t="n"/>
      <c r="Y315" s="4" t="n"/>
      <c r="Z315" s="4" t="n"/>
    </row>
    <row r="316" ht="15.75" customHeight="1" s="371">
      <c r="A316" s="218" t="n"/>
      <c r="B316" s="218" t="n"/>
      <c r="C316" s="218" t="n"/>
      <c r="D316" s="218" t="n"/>
      <c r="E316" s="218" t="n"/>
      <c r="F316" s="218" t="n"/>
      <c r="G316" s="218" t="n"/>
      <c r="H316" s="218" t="n"/>
      <c r="I316" s="218" t="n"/>
      <c r="J316" s="218" t="n"/>
      <c r="K316" s="218" t="n"/>
      <c r="L316" s="218" t="n"/>
      <c r="M316" s="218" t="n"/>
      <c r="N316" s="218" t="n"/>
      <c r="O316" s="218" t="n"/>
      <c r="P316" s="218" t="n"/>
      <c r="Q316" s="218" t="n"/>
      <c r="R316" s="218" t="n"/>
      <c r="S316" s="4" t="n"/>
      <c r="T316" s="218" t="n"/>
      <c r="U316" s="218" t="n"/>
      <c r="V316" s="218" t="n"/>
      <c r="W316" s="4" t="n"/>
      <c r="X316" s="4" t="n"/>
      <c r="Y316" s="4" t="n"/>
      <c r="Z316" s="4" t="n"/>
    </row>
    <row r="317" ht="15.75" customHeight="1" s="371">
      <c r="A317" s="218" t="n"/>
      <c r="B317" s="218" t="n"/>
      <c r="C317" s="218" t="n"/>
      <c r="D317" s="218" t="n"/>
      <c r="E317" s="218" t="n"/>
      <c r="F317" s="218" t="n"/>
      <c r="G317" s="218" t="n"/>
      <c r="H317" s="218" t="n"/>
      <c r="I317" s="218" t="n"/>
      <c r="J317" s="218" t="n"/>
      <c r="K317" s="218" t="n"/>
      <c r="L317" s="218" t="n"/>
      <c r="M317" s="218" t="n"/>
      <c r="N317" s="218" t="n"/>
      <c r="O317" s="218" t="n"/>
      <c r="P317" s="218" t="n"/>
      <c r="Q317" s="218" t="n"/>
      <c r="R317" s="218" t="n"/>
      <c r="S317" s="4" t="n"/>
      <c r="T317" s="218" t="n"/>
      <c r="U317" s="218" t="n"/>
      <c r="V317" s="218" t="n"/>
      <c r="W317" s="4" t="n"/>
      <c r="X317" s="4" t="n"/>
      <c r="Y317" s="4" t="n"/>
      <c r="Z317" s="4" t="n"/>
    </row>
    <row r="318" ht="15.75" customHeight="1" s="371">
      <c r="A318" s="218" t="n"/>
      <c r="B318" s="218" t="n"/>
      <c r="C318" s="218" t="n"/>
      <c r="D318" s="218" t="n"/>
      <c r="E318" s="218" t="n"/>
      <c r="F318" s="218" t="n"/>
      <c r="G318" s="218" t="n"/>
      <c r="H318" s="218" t="n"/>
      <c r="I318" s="218" t="n"/>
      <c r="J318" s="218" t="n"/>
      <c r="K318" s="218" t="n"/>
      <c r="L318" s="218" t="n"/>
      <c r="M318" s="218" t="n"/>
      <c r="N318" s="218" t="n"/>
      <c r="O318" s="218" t="n"/>
      <c r="P318" s="218" t="n"/>
      <c r="Q318" s="218" t="n"/>
      <c r="R318" s="218" t="n"/>
      <c r="S318" s="4" t="n"/>
      <c r="T318" s="218" t="n"/>
      <c r="U318" s="218" t="n"/>
      <c r="V318" s="218" t="n"/>
      <c r="W318" s="4" t="n"/>
      <c r="X318" s="4" t="n"/>
      <c r="Y318" s="4" t="n"/>
      <c r="Z318" s="4" t="n"/>
    </row>
    <row r="319" ht="15.75" customHeight="1" s="371">
      <c r="A319" s="218" t="n"/>
      <c r="B319" s="218" t="n"/>
      <c r="C319" s="218" t="n"/>
      <c r="D319" s="218" t="n"/>
      <c r="E319" s="218" t="n"/>
      <c r="F319" s="218" t="n"/>
      <c r="G319" s="218" t="n"/>
      <c r="H319" s="218" t="n"/>
      <c r="I319" s="218" t="n"/>
      <c r="J319" s="218" t="n"/>
      <c r="K319" s="218" t="n"/>
      <c r="L319" s="218" t="n"/>
      <c r="M319" s="218" t="n"/>
      <c r="N319" s="218" t="n"/>
      <c r="O319" s="218" t="n"/>
      <c r="P319" s="218" t="n"/>
      <c r="Q319" s="218" t="n"/>
      <c r="R319" s="218" t="n"/>
      <c r="S319" s="4" t="n"/>
      <c r="T319" s="218" t="n"/>
      <c r="U319" s="218" t="n"/>
      <c r="V319" s="218" t="n"/>
      <c r="W319" s="4" t="n"/>
      <c r="X319" s="4" t="n"/>
      <c r="Y319" s="4" t="n"/>
      <c r="Z319" s="4" t="n"/>
    </row>
    <row r="320" ht="15.75" customHeight="1" s="371">
      <c r="A320" s="218" t="n"/>
      <c r="B320" s="218" t="n"/>
      <c r="C320" s="218" t="n"/>
      <c r="D320" s="218" t="n"/>
      <c r="E320" s="218" t="n"/>
      <c r="F320" s="218" t="n"/>
      <c r="G320" s="218" t="n"/>
      <c r="H320" s="218" t="n"/>
      <c r="I320" s="218" t="n"/>
      <c r="J320" s="218" t="n"/>
      <c r="K320" s="218" t="n"/>
      <c r="L320" s="218" t="n"/>
      <c r="M320" s="218" t="n"/>
      <c r="N320" s="218" t="n"/>
      <c r="O320" s="218" t="n"/>
      <c r="P320" s="218" t="n"/>
      <c r="Q320" s="218" t="n"/>
      <c r="R320" s="218" t="n"/>
      <c r="S320" s="4" t="n"/>
      <c r="T320" s="218" t="n"/>
      <c r="U320" s="218" t="n"/>
      <c r="V320" s="218" t="n"/>
      <c r="W320" s="4" t="n"/>
      <c r="X320" s="4" t="n"/>
      <c r="Y320" s="4" t="n"/>
      <c r="Z320" s="4" t="n"/>
    </row>
    <row r="321" ht="15.75" customHeight="1" s="371">
      <c r="A321" s="218" t="n"/>
      <c r="B321" s="218" t="n"/>
      <c r="C321" s="218" t="n"/>
      <c r="D321" s="218" t="n"/>
      <c r="E321" s="218" t="n"/>
      <c r="F321" s="218" t="n"/>
      <c r="G321" s="218" t="n"/>
      <c r="H321" s="218" t="n"/>
      <c r="I321" s="218" t="n"/>
      <c r="J321" s="218" t="n"/>
      <c r="K321" s="218" t="n"/>
      <c r="L321" s="218" t="n"/>
      <c r="M321" s="218" t="n"/>
      <c r="N321" s="218" t="n"/>
      <c r="O321" s="218" t="n"/>
      <c r="P321" s="218" t="n"/>
      <c r="Q321" s="218" t="n"/>
      <c r="R321" s="218" t="n"/>
      <c r="S321" s="4" t="n"/>
      <c r="T321" s="218" t="n"/>
      <c r="U321" s="218" t="n"/>
      <c r="V321" s="218" t="n"/>
      <c r="W321" s="4" t="n"/>
      <c r="X321" s="4" t="n"/>
      <c r="Y321" s="4" t="n"/>
      <c r="Z321" s="4" t="n"/>
    </row>
    <row r="322" ht="15.75" customHeight="1" s="371">
      <c r="A322" s="218" t="n"/>
      <c r="B322" s="218" t="n"/>
      <c r="C322" s="218" t="n"/>
      <c r="D322" s="218" t="n"/>
      <c r="E322" s="218" t="n"/>
      <c r="F322" s="218" t="n"/>
      <c r="G322" s="218" t="n"/>
      <c r="H322" s="218" t="n"/>
      <c r="I322" s="218" t="n"/>
      <c r="J322" s="218" t="n"/>
      <c r="K322" s="218" t="n"/>
      <c r="L322" s="218" t="n"/>
      <c r="M322" s="218" t="n"/>
      <c r="N322" s="218" t="n"/>
      <c r="O322" s="218" t="n"/>
      <c r="P322" s="218" t="n"/>
      <c r="Q322" s="218" t="n"/>
      <c r="R322" s="218" t="n"/>
      <c r="S322" s="4" t="n"/>
      <c r="T322" s="218" t="n"/>
      <c r="U322" s="218" t="n"/>
      <c r="V322" s="218" t="n"/>
      <c r="W322" s="4" t="n"/>
      <c r="X322" s="4" t="n"/>
      <c r="Y322" s="4" t="n"/>
      <c r="Z322" s="4" t="n"/>
    </row>
    <row r="323" ht="15.75" customHeight="1" s="371">
      <c r="A323" s="218" t="n"/>
      <c r="B323" s="218" t="n"/>
      <c r="C323" s="218" t="n"/>
      <c r="D323" s="218" t="n"/>
      <c r="E323" s="218" t="n"/>
      <c r="F323" s="218" t="n"/>
      <c r="G323" s="218" t="n"/>
      <c r="H323" s="218" t="n"/>
      <c r="I323" s="218" t="n"/>
      <c r="J323" s="218" t="n"/>
      <c r="K323" s="218" t="n"/>
      <c r="L323" s="218" t="n"/>
      <c r="M323" s="218" t="n"/>
      <c r="N323" s="218" t="n"/>
      <c r="O323" s="218" t="n"/>
      <c r="P323" s="218" t="n"/>
      <c r="Q323" s="218" t="n"/>
      <c r="R323" s="218" t="n"/>
      <c r="S323" s="4" t="n"/>
      <c r="T323" s="218" t="n"/>
      <c r="U323" s="218" t="n"/>
      <c r="V323" s="218" t="n"/>
      <c r="W323" s="4" t="n"/>
      <c r="X323" s="4" t="n"/>
      <c r="Y323" s="4" t="n"/>
      <c r="Z323" s="4" t="n"/>
    </row>
    <row r="324" ht="15.75" customHeight="1" s="371">
      <c r="A324" s="218" t="n"/>
      <c r="B324" s="218" t="n"/>
      <c r="C324" s="218" t="n"/>
      <c r="D324" s="218" t="n"/>
      <c r="E324" s="218" t="n"/>
      <c r="F324" s="218" t="n"/>
      <c r="G324" s="218" t="n"/>
      <c r="H324" s="218" t="n"/>
      <c r="I324" s="218" t="n"/>
      <c r="J324" s="218" t="n"/>
      <c r="K324" s="218" t="n"/>
      <c r="L324" s="218" t="n"/>
      <c r="M324" s="218" t="n"/>
      <c r="N324" s="218" t="n"/>
      <c r="O324" s="218" t="n"/>
      <c r="P324" s="218" t="n"/>
      <c r="Q324" s="218" t="n"/>
      <c r="R324" s="218" t="n"/>
      <c r="S324" s="4" t="n"/>
      <c r="T324" s="218" t="n"/>
      <c r="U324" s="218" t="n"/>
      <c r="V324" s="218" t="n"/>
      <c r="W324" s="4" t="n"/>
      <c r="X324" s="4" t="n"/>
      <c r="Y324" s="4" t="n"/>
      <c r="Z324" s="4" t="n"/>
    </row>
    <row r="325" ht="15.75" customHeight="1" s="371">
      <c r="A325" s="218" t="n"/>
      <c r="B325" s="218" t="n"/>
      <c r="C325" s="218" t="n"/>
      <c r="D325" s="218" t="n"/>
      <c r="E325" s="218" t="n"/>
      <c r="F325" s="218" t="n"/>
      <c r="G325" s="218" t="n"/>
      <c r="H325" s="218" t="n"/>
      <c r="I325" s="218" t="n"/>
      <c r="J325" s="218" t="n"/>
      <c r="K325" s="218" t="n"/>
      <c r="L325" s="218" t="n"/>
      <c r="M325" s="218" t="n"/>
      <c r="N325" s="218" t="n"/>
      <c r="O325" s="218" t="n"/>
      <c r="P325" s="218" t="n"/>
      <c r="Q325" s="218" t="n"/>
      <c r="R325" s="218" t="n"/>
      <c r="S325" s="4" t="n"/>
      <c r="T325" s="218" t="n"/>
      <c r="U325" s="218" t="n"/>
      <c r="V325" s="218" t="n"/>
      <c r="W325" s="4" t="n"/>
      <c r="X325" s="4" t="n"/>
      <c r="Y325" s="4" t="n"/>
      <c r="Z325" s="4" t="n"/>
    </row>
    <row r="326" ht="15.75" customHeight="1" s="371">
      <c r="A326" s="218" t="n"/>
      <c r="B326" s="218" t="n"/>
      <c r="C326" s="218" t="n"/>
      <c r="D326" s="218" t="n"/>
      <c r="E326" s="218" t="n"/>
      <c r="F326" s="218" t="n"/>
      <c r="G326" s="218" t="n"/>
      <c r="H326" s="218" t="n"/>
      <c r="I326" s="218" t="n"/>
      <c r="J326" s="218" t="n"/>
      <c r="K326" s="218" t="n"/>
      <c r="L326" s="218" t="n"/>
      <c r="M326" s="218" t="n"/>
      <c r="N326" s="218" t="n"/>
      <c r="O326" s="218" t="n"/>
      <c r="P326" s="218" t="n"/>
      <c r="Q326" s="218" t="n"/>
      <c r="R326" s="218" t="n"/>
      <c r="S326" s="4" t="n"/>
      <c r="T326" s="218" t="n"/>
      <c r="U326" s="218" t="n"/>
      <c r="V326" s="218" t="n"/>
      <c r="W326" s="4" t="n"/>
      <c r="X326" s="4" t="n"/>
      <c r="Y326" s="4" t="n"/>
      <c r="Z326" s="4" t="n"/>
    </row>
    <row r="327" ht="15.75" customHeight="1" s="371">
      <c r="A327" s="218" t="n"/>
      <c r="B327" s="218" t="n"/>
      <c r="C327" s="218" t="n"/>
      <c r="D327" s="218" t="n"/>
      <c r="E327" s="218" t="n"/>
      <c r="F327" s="218" t="n"/>
      <c r="G327" s="218" t="n"/>
      <c r="H327" s="218" t="n"/>
      <c r="I327" s="218" t="n"/>
      <c r="J327" s="218" t="n"/>
      <c r="K327" s="218" t="n"/>
      <c r="L327" s="218" t="n"/>
      <c r="M327" s="218" t="n"/>
      <c r="N327" s="218" t="n"/>
      <c r="O327" s="218" t="n"/>
      <c r="P327" s="218" t="n"/>
      <c r="Q327" s="218" t="n"/>
      <c r="R327" s="218" t="n"/>
      <c r="S327" s="4" t="n"/>
      <c r="T327" s="218" t="n"/>
      <c r="U327" s="218" t="n"/>
      <c r="V327" s="218" t="n"/>
      <c r="W327" s="4" t="n"/>
      <c r="X327" s="4" t="n"/>
      <c r="Y327" s="4" t="n"/>
      <c r="Z327" s="4" t="n"/>
    </row>
    <row r="328" ht="15.75" customHeight="1" s="371">
      <c r="A328" s="218" t="n"/>
      <c r="B328" s="218" t="n"/>
      <c r="C328" s="218" t="n"/>
      <c r="D328" s="218" t="n"/>
      <c r="E328" s="218" t="n"/>
      <c r="F328" s="218" t="n"/>
      <c r="G328" s="218" t="n"/>
      <c r="H328" s="218" t="n"/>
      <c r="I328" s="218" t="n"/>
      <c r="J328" s="218" t="n"/>
      <c r="K328" s="218" t="n"/>
      <c r="L328" s="218" t="n"/>
      <c r="M328" s="218" t="n"/>
      <c r="N328" s="218" t="n"/>
      <c r="O328" s="218" t="n"/>
      <c r="P328" s="218" t="n"/>
      <c r="Q328" s="218" t="n"/>
      <c r="R328" s="218" t="n"/>
      <c r="S328" s="4" t="n"/>
      <c r="T328" s="218" t="n"/>
      <c r="U328" s="218" t="n"/>
      <c r="V328" s="218" t="n"/>
      <c r="W328" s="4" t="n"/>
      <c r="X328" s="4" t="n"/>
      <c r="Y328" s="4" t="n"/>
      <c r="Z328" s="4" t="n"/>
    </row>
    <row r="329" ht="15.75" customHeight="1" s="371">
      <c r="A329" s="218" t="n"/>
      <c r="B329" s="218" t="n"/>
      <c r="C329" s="218" t="n"/>
      <c r="D329" s="218" t="n"/>
      <c r="E329" s="218" t="n"/>
      <c r="F329" s="218" t="n"/>
      <c r="G329" s="218" t="n"/>
      <c r="H329" s="218" t="n"/>
      <c r="I329" s="218" t="n"/>
      <c r="J329" s="218" t="n"/>
      <c r="K329" s="218" t="n"/>
      <c r="L329" s="218" t="n"/>
      <c r="M329" s="218" t="n"/>
      <c r="N329" s="218" t="n"/>
      <c r="O329" s="218" t="n"/>
      <c r="P329" s="218" t="n"/>
      <c r="Q329" s="218" t="n"/>
      <c r="R329" s="218" t="n"/>
      <c r="S329" s="4" t="n"/>
      <c r="T329" s="218" t="n"/>
      <c r="U329" s="218" t="n"/>
      <c r="V329" s="218" t="n"/>
      <c r="W329" s="4" t="n"/>
      <c r="X329" s="4" t="n"/>
      <c r="Y329" s="4" t="n"/>
      <c r="Z329" s="4" t="n"/>
    </row>
    <row r="330" ht="15.75" customHeight="1" s="371">
      <c r="A330" s="218" t="n"/>
      <c r="B330" s="218" t="n"/>
      <c r="C330" s="218" t="n"/>
      <c r="D330" s="218" t="n"/>
      <c r="E330" s="218" t="n"/>
      <c r="F330" s="218" t="n"/>
      <c r="G330" s="218" t="n"/>
      <c r="H330" s="218" t="n"/>
      <c r="I330" s="218" t="n"/>
      <c r="J330" s="218" t="n"/>
      <c r="K330" s="218" t="n"/>
      <c r="L330" s="218" t="n"/>
      <c r="M330" s="218" t="n"/>
      <c r="N330" s="218" t="n"/>
      <c r="O330" s="218" t="n"/>
      <c r="P330" s="218" t="n"/>
      <c r="Q330" s="218" t="n"/>
      <c r="R330" s="218" t="n"/>
      <c r="S330" s="4" t="n"/>
      <c r="T330" s="218" t="n"/>
      <c r="U330" s="218" t="n"/>
      <c r="V330" s="218" t="n"/>
      <c r="W330" s="4" t="n"/>
      <c r="X330" s="4" t="n"/>
      <c r="Y330" s="4" t="n"/>
      <c r="Z330" s="4" t="n"/>
    </row>
    <row r="331" ht="15.75" customHeight="1" s="371">
      <c r="A331" s="218" t="n"/>
      <c r="B331" s="218" t="n"/>
      <c r="C331" s="218" t="n"/>
      <c r="D331" s="218" t="n"/>
      <c r="E331" s="218" t="n"/>
      <c r="F331" s="218" t="n"/>
      <c r="G331" s="218" t="n"/>
      <c r="H331" s="218" t="n"/>
      <c r="I331" s="218" t="n"/>
      <c r="J331" s="218" t="n"/>
      <c r="K331" s="218" t="n"/>
      <c r="L331" s="218" t="n"/>
      <c r="M331" s="218" t="n"/>
      <c r="N331" s="218" t="n"/>
      <c r="O331" s="218" t="n"/>
      <c r="P331" s="218" t="n"/>
      <c r="Q331" s="218" t="n"/>
      <c r="R331" s="218" t="n"/>
      <c r="S331" s="4" t="n"/>
      <c r="T331" s="218" t="n"/>
      <c r="U331" s="218" t="n"/>
      <c r="V331" s="218" t="n"/>
      <c r="W331" s="4" t="n"/>
      <c r="X331" s="4" t="n"/>
      <c r="Y331" s="4" t="n"/>
      <c r="Z331" s="4" t="n"/>
    </row>
    <row r="332" ht="15.75" customHeight="1" s="371">
      <c r="A332" s="218" t="n"/>
      <c r="B332" s="218" t="n"/>
      <c r="C332" s="218" t="n"/>
      <c r="D332" s="218" t="n"/>
      <c r="E332" s="218" t="n"/>
      <c r="F332" s="218" t="n"/>
      <c r="G332" s="218" t="n"/>
      <c r="H332" s="218" t="n"/>
      <c r="I332" s="218" t="n"/>
      <c r="J332" s="218" t="n"/>
      <c r="K332" s="218" t="n"/>
      <c r="L332" s="218" t="n"/>
      <c r="M332" s="218" t="n"/>
      <c r="N332" s="218" t="n"/>
      <c r="O332" s="218" t="n"/>
      <c r="P332" s="218" t="n"/>
      <c r="Q332" s="218" t="n"/>
      <c r="R332" s="218" t="n"/>
      <c r="S332" s="4" t="n"/>
      <c r="T332" s="218" t="n"/>
      <c r="U332" s="218" t="n"/>
      <c r="V332" s="218" t="n"/>
      <c r="W332" s="4" t="n"/>
      <c r="X332" s="4" t="n"/>
      <c r="Y332" s="4" t="n"/>
      <c r="Z332" s="4" t="n"/>
    </row>
    <row r="333" ht="15.75" customHeight="1" s="371">
      <c r="A333" s="218" t="n"/>
      <c r="B333" s="218" t="n"/>
      <c r="C333" s="218" t="n"/>
      <c r="D333" s="218" t="n"/>
      <c r="E333" s="218" t="n"/>
      <c r="F333" s="218" t="n"/>
      <c r="G333" s="218" t="n"/>
      <c r="H333" s="218" t="n"/>
      <c r="I333" s="218" t="n"/>
      <c r="J333" s="218" t="n"/>
      <c r="K333" s="218" t="n"/>
      <c r="L333" s="218" t="n"/>
      <c r="M333" s="218" t="n"/>
      <c r="N333" s="218" t="n"/>
      <c r="O333" s="218" t="n"/>
      <c r="P333" s="218" t="n"/>
      <c r="Q333" s="218" t="n"/>
      <c r="R333" s="218" t="n"/>
      <c r="S333" s="4" t="n"/>
      <c r="T333" s="218" t="n"/>
      <c r="U333" s="218" t="n"/>
      <c r="V333" s="218" t="n"/>
      <c r="W333" s="4" t="n"/>
      <c r="X333" s="4" t="n"/>
      <c r="Y333" s="4" t="n"/>
      <c r="Z333" s="4" t="n"/>
    </row>
    <row r="334" ht="15.75" customHeight="1" s="371">
      <c r="A334" s="218" t="n"/>
      <c r="B334" s="218" t="n"/>
      <c r="C334" s="218" t="n"/>
      <c r="D334" s="218" t="n"/>
      <c r="E334" s="218" t="n"/>
      <c r="F334" s="218" t="n"/>
      <c r="G334" s="218" t="n"/>
      <c r="H334" s="218" t="n"/>
      <c r="I334" s="218" t="n"/>
      <c r="J334" s="218" t="n"/>
      <c r="K334" s="218" t="n"/>
      <c r="L334" s="218" t="n"/>
      <c r="M334" s="218" t="n"/>
      <c r="N334" s="218" t="n"/>
      <c r="O334" s="218" t="n"/>
      <c r="P334" s="218" t="n"/>
      <c r="Q334" s="218" t="n"/>
      <c r="R334" s="218" t="n"/>
      <c r="S334" s="4" t="n"/>
      <c r="T334" s="218" t="n"/>
      <c r="U334" s="218" t="n"/>
      <c r="V334" s="218" t="n"/>
      <c r="W334" s="4" t="n"/>
      <c r="X334" s="4" t="n"/>
      <c r="Y334" s="4" t="n"/>
      <c r="Z334" s="4" t="n"/>
    </row>
    <row r="335" ht="15.75" customHeight="1" s="371">
      <c r="A335" s="218" t="n"/>
      <c r="B335" s="218" t="n"/>
      <c r="C335" s="218" t="n"/>
      <c r="D335" s="218" t="n"/>
      <c r="E335" s="218" t="n"/>
      <c r="F335" s="218" t="n"/>
      <c r="G335" s="218" t="n"/>
      <c r="H335" s="218" t="n"/>
      <c r="I335" s="218" t="n"/>
      <c r="J335" s="218" t="n"/>
      <c r="K335" s="218" t="n"/>
      <c r="L335" s="218" t="n"/>
      <c r="M335" s="218" t="n"/>
      <c r="N335" s="218" t="n"/>
      <c r="O335" s="218" t="n"/>
      <c r="P335" s="218" t="n"/>
      <c r="Q335" s="218" t="n"/>
      <c r="R335" s="218" t="n"/>
      <c r="S335" s="4" t="n"/>
      <c r="T335" s="218" t="n"/>
      <c r="U335" s="218" t="n"/>
      <c r="V335" s="218" t="n"/>
      <c r="W335" s="4" t="n"/>
      <c r="X335" s="4" t="n"/>
      <c r="Y335" s="4" t="n"/>
      <c r="Z335" s="4" t="n"/>
    </row>
    <row r="336" ht="15.75" customHeight="1" s="371">
      <c r="A336" s="218" t="n"/>
      <c r="B336" s="218" t="n"/>
      <c r="C336" s="218" t="n"/>
      <c r="D336" s="218" t="n"/>
      <c r="E336" s="218" t="n"/>
      <c r="F336" s="218" t="n"/>
      <c r="G336" s="218" t="n"/>
      <c r="H336" s="218" t="n"/>
      <c r="I336" s="218" t="n"/>
      <c r="J336" s="218" t="n"/>
      <c r="K336" s="218" t="n"/>
      <c r="L336" s="218" t="n"/>
      <c r="M336" s="218" t="n"/>
      <c r="N336" s="218" t="n"/>
      <c r="O336" s="218" t="n"/>
      <c r="P336" s="218" t="n"/>
      <c r="Q336" s="218" t="n"/>
      <c r="R336" s="218" t="n"/>
      <c r="S336" s="4" t="n"/>
      <c r="T336" s="218" t="n"/>
      <c r="U336" s="218" t="n"/>
      <c r="V336" s="218" t="n"/>
      <c r="W336" s="4" t="n"/>
      <c r="X336" s="4" t="n"/>
      <c r="Y336" s="4" t="n"/>
      <c r="Z336" s="4" t="n"/>
    </row>
    <row r="337" ht="15.75" customHeight="1" s="371">
      <c r="A337" s="218" t="n"/>
      <c r="B337" s="218" t="n"/>
      <c r="C337" s="218" t="n"/>
      <c r="D337" s="218" t="n"/>
      <c r="E337" s="218" t="n"/>
      <c r="F337" s="218" t="n"/>
      <c r="G337" s="218" t="n"/>
      <c r="H337" s="218" t="n"/>
      <c r="I337" s="218" t="n"/>
      <c r="J337" s="218" t="n"/>
      <c r="K337" s="218" t="n"/>
      <c r="L337" s="218" t="n"/>
      <c r="M337" s="218" t="n"/>
      <c r="N337" s="218" t="n"/>
      <c r="O337" s="218" t="n"/>
      <c r="P337" s="218" t="n"/>
      <c r="Q337" s="218" t="n"/>
      <c r="R337" s="218" t="n"/>
      <c r="S337" s="4" t="n"/>
      <c r="T337" s="218" t="n"/>
      <c r="U337" s="218" t="n"/>
      <c r="V337" s="218" t="n"/>
      <c r="W337" s="4" t="n"/>
      <c r="X337" s="4" t="n"/>
      <c r="Y337" s="4" t="n"/>
      <c r="Z337" s="4" t="n"/>
    </row>
    <row r="338" ht="15.75" customHeight="1" s="371">
      <c r="A338" s="218" t="n"/>
      <c r="B338" s="218" t="n"/>
      <c r="C338" s="218" t="n"/>
      <c r="D338" s="218" t="n"/>
      <c r="E338" s="218" t="n"/>
      <c r="F338" s="218" t="n"/>
      <c r="G338" s="218" t="n"/>
      <c r="H338" s="218" t="n"/>
      <c r="I338" s="218" t="n"/>
      <c r="J338" s="218" t="n"/>
      <c r="K338" s="218" t="n"/>
      <c r="L338" s="218" t="n"/>
      <c r="M338" s="218" t="n"/>
      <c r="N338" s="218" t="n"/>
      <c r="O338" s="218" t="n"/>
      <c r="P338" s="218" t="n"/>
      <c r="Q338" s="218" t="n"/>
      <c r="R338" s="218" t="n"/>
      <c r="S338" s="4" t="n"/>
      <c r="T338" s="218" t="n"/>
      <c r="U338" s="218" t="n"/>
      <c r="V338" s="218" t="n"/>
      <c r="W338" s="4" t="n"/>
      <c r="X338" s="4" t="n"/>
      <c r="Y338" s="4" t="n"/>
      <c r="Z338" s="4" t="n"/>
    </row>
    <row r="339" ht="15.75" customHeight="1" s="371">
      <c r="A339" s="218" t="n"/>
      <c r="B339" s="218" t="n"/>
      <c r="C339" s="218" t="n"/>
      <c r="D339" s="218" t="n"/>
      <c r="E339" s="218" t="n"/>
      <c r="F339" s="218" t="n"/>
      <c r="G339" s="218" t="n"/>
      <c r="H339" s="218" t="n"/>
      <c r="I339" s="218" t="n"/>
      <c r="J339" s="218" t="n"/>
      <c r="K339" s="218" t="n"/>
      <c r="L339" s="218" t="n"/>
      <c r="M339" s="218" t="n"/>
      <c r="N339" s="218" t="n"/>
      <c r="O339" s="218" t="n"/>
      <c r="P339" s="218" t="n"/>
      <c r="Q339" s="218" t="n"/>
      <c r="R339" s="218" t="n"/>
      <c r="S339" s="4" t="n"/>
      <c r="T339" s="218" t="n"/>
      <c r="U339" s="218" t="n"/>
      <c r="V339" s="218" t="n"/>
      <c r="W339" s="4" t="n"/>
      <c r="X339" s="4" t="n"/>
      <c r="Y339" s="4" t="n"/>
      <c r="Z339" s="4" t="n"/>
    </row>
    <row r="340" ht="15.75" customHeight="1" s="371">
      <c r="A340" s="218" t="n"/>
      <c r="B340" s="218" t="n"/>
      <c r="C340" s="218" t="n"/>
      <c r="D340" s="218" t="n"/>
      <c r="E340" s="218" t="n"/>
      <c r="F340" s="218" t="n"/>
      <c r="G340" s="218" t="n"/>
      <c r="H340" s="218" t="n"/>
      <c r="I340" s="218" t="n"/>
      <c r="J340" s="218" t="n"/>
      <c r="K340" s="218" t="n"/>
      <c r="L340" s="218" t="n"/>
      <c r="M340" s="218" t="n"/>
      <c r="N340" s="218" t="n"/>
      <c r="O340" s="218" t="n"/>
      <c r="P340" s="218" t="n"/>
      <c r="Q340" s="218" t="n"/>
      <c r="R340" s="218" t="n"/>
      <c r="S340" s="4" t="n"/>
      <c r="T340" s="218" t="n"/>
      <c r="U340" s="218" t="n"/>
      <c r="V340" s="218" t="n"/>
      <c r="W340" s="4" t="n"/>
      <c r="X340" s="4" t="n"/>
      <c r="Y340" s="4" t="n"/>
      <c r="Z340" s="4" t="n"/>
    </row>
    <row r="341" ht="15.75" customHeight="1" s="371">
      <c r="A341" s="218" t="n"/>
      <c r="B341" s="218" t="n"/>
      <c r="C341" s="218" t="n"/>
      <c r="D341" s="218" t="n"/>
      <c r="E341" s="218" t="n"/>
      <c r="F341" s="218" t="n"/>
      <c r="G341" s="218" t="n"/>
      <c r="H341" s="218" t="n"/>
      <c r="I341" s="218" t="n"/>
      <c r="J341" s="218" t="n"/>
      <c r="K341" s="218" t="n"/>
      <c r="L341" s="218" t="n"/>
      <c r="M341" s="218" t="n"/>
      <c r="N341" s="218" t="n"/>
      <c r="O341" s="218" t="n"/>
      <c r="P341" s="218" t="n"/>
      <c r="Q341" s="218" t="n"/>
      <c r="R341" s="218" t="n"/>
      <c r="S341" s="4" t="n"/>
      <c r="T341" s="218" t="n"/>
      <c r="U341" s="218" t="n"/>
      <c r="V341" s="218" t="n"/>
      <c r="W341" s="4" t="n"/>
      <c r="X341" s="4" t="n"/>
      <c r="Y341" s="4" t="n"/>
      <c r="Z341" s="4" t="n"/>
    </row>
    <row r="342" ht="15.75" customHeight="1" s="371">
      <c r="A342" s="218" t="n"/>
      <c r="B342" s="218" t="n"/>
      <c r="C342" s="218" t="n"/>
      <c r="D342" s="218" t="n"/>
      <c r="E342" s="218" t="n"/>
      <c r="F342" s="218" t="n"/>
      <c r="G342" s="218" t="n"/>
      <c r="H342" s="218" t="n"/>
      <c r="I342" s="218" t="n"/>
      <c r="J342" s="218" t="n"/>
      <c r="K342" s="218" t="n"/>
      <c r="L342" s="218" t="n"/>
      <c r="M342" s="218" t="n"/>
      <c r="N342" s="218" t="n"/>
      <c r="O342" s="218" t="n"/>
      <c r="P342" s="218" t="n"/>
      <c r="Q342" s="218" t="n"/>
      <c r="R342" s="218" t="n"/>
      <c r="S342" s="4" t="n"/>
      <c r="T342" s="218" t="n"/>
      <c r="U342" s="218" t="n"/>
      <c r="V342" s="218" t="n"/>
      <c r="W342" s="4" t="n"/>
      <c r="X342" s="4" t="n"/>
      <c r="Y342" s="4" t="n"/>
      <c r="Z342" s="4" t="n"/>
    </row>
    <row r="343" ht="15.75" customHeight="1" s="371">
      <c r="A343" s="218" t="n"/>
      <c r="B343" s="218" t="n"/>
      <c r="C343" s="218" t="n"/>
      <c r="D343" s="218" t="n"/>
      <c r="E343" s="218" t="n"/>
      <c r="F343" s="218" t="n"/>
      <c r="G343" s="218" t="n"/>
      <c r="H343" s="218" t="n"/>
      <c r="I343" s="218" t="n"/>
      <c r="J343" s="218" t="n"/>
      <c r="K343" s="218" t="n"/>
      <c r="L343" s="218" t="n"/>
      <c r="M343" s="218" t="n"/>
      <c r="N343" s="218" t="n"/>
      <c r="O343" s="218" t="n"/>
      <c r="P343" s="218" t="n"/>
      <c r="Q343" s="218" t="n"/>
      <c r="R343" s="218" t="n"/>
      <c r="S343" s="4" t="n"/>
      <c r="T343" s="218" t="n"/>
      <c r="U343" s="218" t="n"/>
      <c r="V343" s="218" t="n"/>
      <c r="W343" s="4" t="n"/>
      <c r="X343" s="4" t="n"/>
      <c r="Y343" s="4" t="n"/>
      <c r="Z343" s="4" t="n"/>
    </row>
    <row r="344" ht="15.75" customHeight="1" s="371">
      <c r="A344" s="218" t="n"/>
      <c r="B344" s="218" t="n"/>
      <c r="C344" s="218" t="n"/>
      <c r="D344" s="218" t="n"/>
      <c r="E344" s="218" t="n"/>
      <c r="F344" s="218" t="n"/>
      <c r="G344" s="218" t="n"/>
      <c r="H344" s="218" t="n"/>
      <c r="I344" s="218" t="n"/>
      <c r="J344" s="218" t="n"/>
      <c r="K344" s="218" t="n"/>
      <c r="L344" s="218" t="n"/>
      <c r="M344" s="218" t="n"/>
      <c r="N344" s="218" t="n"/>
      <c r="O344" s="218" t="n"/>
      <c r="P344" s="218" t="n"/>
      <c r="Q344" s="218" t="n"/>
      <c r="R344" s="218" t="n"/>
      <c r="S344" s="4" t="n"/>
      <c r="T344" s="218" t="n"/>
      <c r="U344" s="218" t="n"/>
      <c r="V344" s="218" t="n"/>
      <c r="W344" s="4" t="n"/>
      <c r="X344" s="4" t="n"/>
      <c r="Y344" s="4" t="n"/>
      <c r="Z344" s="4" t="n"/>
    </row>
    <row r="345" ht="15.75" customHeight="1" s="371">
      <c r="A345" s="218" t="n"/>
      <c r="B345" s="218" t="n"/>
      <c r="C345" s="218" t="n"/>
      <c r="D345" s="218" t="n"/>
      <c r="E345" s="218" t="n"/>
      <c r="F345" s="218" t="n"/>
      <c r="G345" s="218" t="n"/>
      <c r="H345" s="218" t="n"/>
      <c r="I345" s="218" t="n"/>
      <c r="J345" s="218" t="n"/>
      <c r="K345" s="218" t="n"/>
      <c r="L345" s="218" t="n"/>
      <c r="M345" s="218" t="n"/>
      <c r="N345" s="218" t="n"/>
      <c r="O345" s="218" t="n"/>
      <c r="P345" s="218" t="n"/>
      <c r="Q345" s="218" t="n"/>
      <c r="R345" s="218" t="n"/>
      <c r="S345" s="4" t="n"/>
      <c r="T345" s="218" t="n"/>
      <c r="U345" s="218" t="n"/>
      <c r="V345" s="218" t="n"/>
      <c r="W345" s="4" t="n"/>
      <c r="X345" s="4" t="n"/>
      <c r="Y345" s="4" t="n"/>
      <c r="Z345" s="4" t="n"/>
    </row>
    <row r="346" ht="15.75" customHeight="1" s="371">
      <c r="A346" s="218" t="n"/>
      <c r="B346" s="218" t="n"/>
      <c r="C346" s="218" t="n"/>
      <c r="D346" s="218" t="n"/>
      <c r="E346" s="218" t="n"/>
      <c r="F346" s="218" t="n"/>
      <c r="G346" s="218" t="n"/>
      <c r="H346" s="218" t="n"/>
      <c r="I346" s="218" t="n"/>
      <c r="J346" s="218" t="n"/>
      <c r="K346" s="218" t="n"/>
      <c r="L346" s="218" t="n"/>
      <c r="M346" s="218" t="n"/>
      <c r="N346" s="218" t="n"/>
      <c r="O346" s="218" t="n"/>
      <c r="P346" s="218" t="n"/>
      <c r="Q346" s="218" t="n"/>
      <c r="R346" s="218" t="n"/>
      <c r="S346" s="4" t="n"/>
      <c r="T346" s="218" t="n"/>
      <c r="U346" s="218" t="n"/>
      <c r="V346" s="218" t="n"/>
      <c r="W346" s="4" t="n"/>
      <c r="X346" s="4" t="n"/>
      <c r="Y346" s="4" t="n"/>
      <c r="Z346" s="4" t="n"/>
    </row>
    <row r="347" ht="15.75" customHeight="1" s="371">
      <c r="A347" s="218" t="n"/>
      <c r="B347" s="218" t="n"/>
      <c r="C347" s="218" t="n"/>
      <c r="D347" s="218" t="n"/>
      <c r="E347" s="218" t="n"/>
      <c r="F347" s="218" t="n"/>
      <c r="G347" s="218" t="n"/>
      <c r="H347" s="218" t="n"/>
      <c r="I347" s="218" t="n"/>
      <c r="J347" s="218" t="n"/>
      <c r="K347" s="218" t="n"/>
      <c r="L347" s="218" t="n"/>
      <c r="M347" s="218" t="n"/>
      <c r="N347" s="218" t="n"/>
      <c r="O347" s="218" t="n"/>
      <c r="P347" s="218" t="n"/>
      <c r="Q347" s="218" t="n"/>
      <c r="R347" s="218" t="n"/>
      <c r="S347" s="4" t="n"/>
      <c r="T347" s="218" t="n"/>
      <c r="U347" s="218" t="n"/>
      <c r="V347" s="218"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7">
    <mergeCell ref="A4:B4"/>
    <mergeCell ref="C3:P3"/>
    <mergeCell ref="A2:B2"/>
    <mergeCell ref="A9:D9"/>
    <mergeCell ref="B6:P6"/>
    <mergeCell ref="C4:P4"/>
    <mergeCell ref="L9:O9"/>
    <mergeCell ref="A1:P1"/>
    <mergeCell ref="A5:B5"/>
    <mergeCell ref="C2:P2"/>
    <mergeCell ref="G9:I9"/>
    <mergeCell ref="P9:R9"/>
    <mergeCell ref="Q1:R5"/>
    <mergeCell ref="C5:P5"/>
    <mergeCell ref="E9:F9"/>
    <mergeCell ref="A3:B3"/>
    <mergeCell ref="J9:K9"/>
  </mergeCells>
  <conditionalFormatting sqref="R11:R165">
    <cfRule type="expression" priority="1" dxfId="0">
      <formula>$R11="ATRASADO"</formula>
    </cfRule>
    <cfRule type="expression" priority="2" dxfId="4">
      <formula>$R11="AL CORRIENTE"</formula>
    </cfRule>
  </conditionalFormatting>
  <pageMargins left="0.75" right="0.75" top="1" bottom="1" header="0" footer="0"/>
  <pageSetup orientation="portrait" paperSize="9"/>
  <headerFooter>
    <oddHeader/>
    <oddFooter>&amp;L CONTROL DE OBRA&amp;C Página &amp;P de &amp;R DRAVYA · ISO 19650</oddFooter>
    <evenHeader/>
    <evenFooter/>
    <firstHeader/>
    <firstFooter/>
  </headerFooter>
</worksheet>
</file>

<file path=xl/worksheets/sheet11.xml><?xml version="1.0" encoding="utf-8"?>
<worksheet xmlns="http://schemas.openxmlformats.org/spreadsheetml/2006/main">
  <sheetPr>
    <tabColor rgb="FF9A3412"/>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outlineLevelRow="2"/>
  <cols>
    <col width="12" customWidth="1" style="371" min="1" max="2"/>
    <col width="9" customWidth="1" style="371" min="3" max="3"/>
    <col width="11" customWidth="1" style="371" min="4" max="4"/>
    <col width="24" customWidth="1" style="371" min="5" max="5"/>
    <col width="28" customWidth="1" style="371" min="6" max="6"/>
    <col width="50" customWidth="1" style="371" min="7" max="7"/>
    <col width="15" customWidth="1" style="371" min="8" max="8"/>
    <col width="16" customWidth="1" style="371" min="9" max="9"/>
    <col width="13" customWidth="1" style="371" min="10" max="10"/>
    <col width="9" customWidth="1" style="371" min="11" max="11"/>
    <col width="30" customWidth="1" style="371" min="12" max="12"/>
  </cols>
  <sheetData>
    <row r="1" ht="24" customHeight="1" s="371">
      <c r="A1" s="2" t="inlineStr">
        <is>
          <t>LIBRO DE MOVIMIENTOS · INGRESOS Y EGRESOS</t>
        </is>
      </c>
      <c r="K1" s="372" t="n"/>
      <c r="L1" s="373" t="n"/>
      <c r="M1" s="4" t="n"/>
      <c r="N1" s="4" t="n"/>
      <c r="O1" s="4" t="n"/>
      <c r="P1" s="4" t="n"/>
      <c r="Q1" s="4" t="n"/>
      <c r="R1" s="4" t="n"/>
      <c r="S1" s="4" t="n"/>
      <c r="T1" s="4" t="n"/>
      <c r="U1" s="4" t="n"/>
      <c r="V1" s="4" t="n"/>
      <c r="W1" s="4" t="n"/>
      <c r="X1" s="4" t="n"/>
      <c r="Y1" s="4" t="n"/>
      <c r="Z1" s="4" t="n"/>
    </row>
    <row r="2" ht="15" customHeight="1" s="371">
      <c r="A2" s="10" t="inlineStr">
        <is>
          <t>PROYECTO</t>
        </is>
      </c>
      <c r="C2" s="12">
        <f>CARATULA!$C$10</f>
        <v/>
      </c>
      <c r="K2" s="374" t="n"/>
      <c r="L2" s="375" t="n"/>
      <c r="M2" s="4" t="n"/>
      <c r="N2" s="4" t="n"/>
      <c r="O2" s="4" t="n"/>
      <c r="P2" s="4" t="n"/>
      <c r="Q2" s="4" t="n"/>
      <c r="R2" s="4" t="n"/>
      <c r="S2" s="4" t="n"/>
      <c r="T2" s="4" t="n"/>
      <c r="U2" s="4" t="n"/>
      <c r="V2" s="4" t="n"/>
      <c r="W2" s="4" t="n"/>
      <c r="X2" s="4" t="n"/>
      <c r="Y2" s="4" t="n"/>
      <c r="Z2" s="4" t="n"/>
    </row>
    <row r="3" ht="15" customHeight="1" s="371">
      <c r="A3" s="10" t="inlineStr">
        <is>
          <t>CLIENTE</t>
        </is>
      </c>
      <c r="C3" s="12">
        <f>CARATULA!$C$12</f>
        <v/>
      </c>
      <c r="K3" s="374" t="n"/>
      <c r="L3" s="375" t="n"/>
      <c r="M3" s="4" t="n"/>
      <c r="N3" s="4" t="n"/>
      <c r="O3" s="4" t="n"/>
      <c r="P3" s="4" t="n"/>
      <c r="Q3" s="4" t="n"/>
      <c r="R3" s="4" t="n"/>
      <c r="S3" s="4" t="n"/>
      <c r="T3" s="4" t="n"/>
      <c r="U3" s="4" t="n"/>
      <c r="V3" s="4" t="n"/>
      <c r="W3" s="4" t="n"/>
      <c r="X3" s="4" t="n"/>
      <c r="Y3" s="4" t="n"/>
      <c r="Z3" s="4" t="n"/>
    </row>
    <row r="4" ht="15" customHeight="1" s="371">
      <c r="A4" s="10" t="inlineStr">
        <is>
          <t>UBICACIÓN</t>
        </is>
      </c>
      <c r="C4" s="12">
        <f>CARATULA!$C$14</f>
        <v/>
      </c>
      <c r="K4" s="374" t="n"/>
      <c r="L4" s="375" t="n"/>
      <c r="M4" s="4" t="n"/>
      <c r="N4" s="4" t="n"/>
      <c r="O4" s="4" t="n"/>
      <c r="P4" s="4" t="n"/>
      <c r="Q4" s="4" t="n"/>
      <c r="R4" s="4" t="n"/>
      <c r="S4" s="4" t="n"/>
      <c r="T4" s="4" t="n"/>
      <c r="U4" s="4" t="n"/>
      <c r="V4" s="4" t="n"/>
      <c r="W4" s="4" t="n"/>
      <c r="X4" s="4" t="n"/>
      <c r="Y4" s="4" t="n"/>
      <c r="Z4" s="4" t="n"/>
    </row>
    <row r="5" ht="15" customHeight="1" s="371">
      <c r="A5" s="10" t="inlineStr">
        <is>
          <t>EMPRESA</t>
        </is>
      </c>
      <c r="C5" s="12">
        <f>CARATULA!$C$19</f>
        <v/>
      </c>
      <c r="K5" s="376" t="n"/>
      <c r="L5" s="377" t="n"/>
      <c r="M5" s="4" t="n"/>
      <c r="N5" s="4" t="n"/>
      <c r="O5" s="4" t="n"/>
      <c r="P5" s="4" t="n"/>
      <c r="Q5" s="4" t="n"/>
      <c r="R5" s="4" t="n"/>
      <c r="S5" s="4" t="n"/>
      <c r="T5" s="4" t="n"/>
      <c r="U5" s="4" t="n"/>
      <c r="V5" s="4" t="n"/>
      <c r="W5" s="4" t="n"/>
      <c r="X5" s="4" t="n"/>
      <c r="Y5" s="4" t="n"/>
      <c r="Z5" s="4" t="n"/>
    </row>
    <row r="6" ht="15" customHeight="1" s="371">
      <c r="A6" s="353" t="inlineStr">
        <is>
          <t>UNA sola tabla para toda la obra. La semana se calcula de la fecha: no se crea una hoja por semana.</t>
        </is>
      </c>
      <c r="B6" s="218" t="n"/>
      <c r="C6" s="218" t="n"/>
      <c r="D6" s="218" t="n"/>
      <c r="E6" s="218" t="n"/>
      <c r="F6" s="218" t="n"/>
      <c r="G6" s="218" t="n"/>
      <c r="H6" s="218" t="n"/>
      <c r="I6" s="218" t="n"/>
      <c r="J6" s="218" t="n"/>
      <c r="K6" s="218" t="n"/>
      <c r="L6" s="218" t="n"/>
      <c r="M6" s="4" t="n"/>
      <c r="N6" s="4" t="n"/>
      <c r="O6" s="4" t="n"/>
      <c r="P6" s="4" t="n"/>
      <c r="Q6" s="4" t="n"/>
      <c r="R6" s="4" t="n"/>
      <c r="S6" s="4" t="n"/>
      <c r="T6" s="4" t="n"/>
      <c r="U6" s="4" t="n"/>
      <c r="V6" s="4" t="n"/>
      <c r="W6" s="4" t="n"/>
      <c r="X6" s="4" t="n"/>
      <c r="Y6" s="4" t="n"/>
      <c r="Z6" s="4" t="n"/>
    </row>
    <row r="7" ht="15" customHeight="1" s="371">
      <c r="A7" s="353" t="inlineStr">
        <is>
          <t>Todo movimiento debe tener folio de recibo. El estado de resultados y los estados de cuenta se calculan de aquí.</t>
        </is>
      </c>
      <c r="B7" s="218" t="n"/>
      <c r="C7" s="218" t="n"/>
      <c r="D7" s="218" t="n"/>
      <c r="E7" s="218" t="n"/>
      <c r="F7" s="218" t="n"/>
      <c r="G7" s="218" t="n"/>
      <c r="H7" s="218" t="n"/>
      <c r="I7" s="218" t="n"/>
      <c r="J7" s="218" t="n"/>
      <c r="K7" s="218" t="n"/>
      <c r="L7" s="218" t="n"/>
      <c r="M7" s="4" t="n"/>
      <c r="N7" s="4" t="n"/>
      <c r="O7" s="4" t="n"/>
      <c r="P7" s="4" t="n"/>
      <c r="Q7" s="4" t="n"/>
      <c r="R7" s="4" t="n"/>
      <c r="S7" s="4" t="n"/>
      <c r="T7" s="4" t="n"/>
      <c r="U7" s="4" t="n"/>
      <c r="V7" s="4" t="n"/>
      <c r="W7" s="4" t="n"/>
      <c r="X7" s="4" t="n"/>
      <c r="Y7" s="4" t="n"/>
      <c r="Z7" s="4" t="n"/>
    </row>
    <row r="8" ht="30" customHeight="1" s="371">
      <c r="A8" s="32" t="inlineStr">
        <is>
          <t>FOLIO</t>
        </is>
      </c>
      <c r="B8" s="32" t="inlineStr">
        <is>
          <t>FECHA</t>
        </is>
      </c>
      <c r="C8" s="32" t="inlineStr">
        <is>
          <t>SEMANA</t>
        </is>
      </c>
      <c r="D8" s="32" t="inlineStr">
        <is>
          <t>TIPO</t>
        </is>
      </c>
      <c r="E8" s="32" t="inlineStr">
        <is>
          <t>CATEGORÍA</t>
        </is>
      </c>
      <c r="F8" s="32" t="inlineStr">
        <is>
          <t>PROVEEDOR / QUIÉN</t>
        </is>
      </c>
      <c r="G8" s="32" t="inlineStr">
        <is>
          <t>CONCEPTO O DESCRIPCIÓN</t>
        </is>
      </c>
      <c r="H8" s="32" t="inlineStr">
        <is>
          <t>MONTO</t>
        </is>
      </c>
      <c r="I8" s="32" t="inlineStr">
        <is>
          <t>FORMA DE PAGO</t>
        </is>
      </c>
      <c r="J8" s="32" t="inlineStr">
        <is>
          <t>CLAVE PRESUP.</t>
        </is>
      </c>
      <c r="K8" s="32" t="inlineStr">
        <is>
          <t>MÓDULO</t>
        </is>
      </c>
      <c r="L8" s="32" t="inlineStr">
        <is>
          <t>EVIDENCIA / NOTAS</t>
        </is>
      </c>
      <c r="M8" s="4" t="n"/>
      <c r="N8" s="4" t="n"/>
      <c r="O8" s="4" t="n"/>
      <c r="P8" s="4" t="n"/>
      <c r="Q8" s="4" t="n"/>
      <c r="R8" s="4" t="n"/>
      <c r="S8" s="4" t="n"/>
      <c r="T8" s="4" t="n"/>
      <c r="U8" s="4" t="n"/>
      <c r="V8" s="4" t="n"/>
      <c r="W8" s="4" t="n"/>
      <c r="X8" s="4" t="n"/>
      <c r="Y8" s="4" t="n"/>
      <c r="Z8" s="4" t="n"/>
    </row>
    <row r="9" ht="15" customHeight="1" s="371">
      <c r="A9" s="34" t="n"/>
      <c r="B9" s="37" t="n"/>
      <c r="C9" s="120">
        <f>IF(B9="","",INT((B9-CARATULA!$C$27)/7)+1)</f>
        <v/>
      </c>
      <c r="D9" s="34" t="n"/>
      <c r="E9" s="35" t="n"/>
      <c r="F9" s="35" t="n"/>
      <c r="G9" s="35" t="n"/>
      <c r="H9" s="36" t="n"/>
      <c r="I9" s="35" t="n"/>
      <c r="J9" s="34" t="n"/>
      <c r="K9" s="34">
        <f t="array" ref="K9">IF($J9="","",IFERROR(INDEX(PRESUPUESTO!$N$10:$N$174,MATCH($J9,PRESUPUESTO!$A$10:$A$174,0)),""))</f>
        <v/>
      </c>
      <c r="L9" s="35" t="n"/>
      <c r="M9" s="4" t="n"/>
      <c r="N9" s="4" t="n"/>
      <c r="O9" s="4" t="n"/>
      <c r="P9" s="4" t="n"/>
      <c r="Q9" s="4" t="n"/>
      <c r="R9" s="4" t="n"/>
      <c r="S9" s="4" t="n"/>
      <c r="T9" s="4" t="n"/>
      <c r="U9" s="4" t="n"/>
      <c r="V9" s="4" t="n"/>
      <c r="W9" s="4" t="n"/>
      <c r="X9" s="4" t="n"/>
      <c r="Y9" s="4" t="n"/>
      <c r="Z9" s="4" t="n"/>
    </row>
    <row r="10" ht="15" customHeight="1" s="371">
      <c r="A10" s="34" t="n"/>
      <c r="B10" s="37" t="n"/>
      <c r="C10" s="120">
        <f>IF(B10="","",INT((B10-CARATULA!$C$27)/7)+1)</f>
        <v/>
      </c>
      <c r="D10" s="34" t="n"/>
      <c r="E10" s="35" t="n"/>
      <c r="F10" s="35" t="n"/>
      <c r="G10" s="35" t="n"/>
      <c r="H10" s="36" t="n"/>
      <c r="I10" s="35" t="n"/>
      <c r="J10" s="34" t="n"/>
      <c r="K10" s="34">
        <f t="array" ref="K10">IF($J10="","",IFERROR(INDEX(PRESUPUESTO!$N$10:$N$174,MATCH($J10,PRESUPUESTO!$A$10:$A$174,0)),""))</f>
        <v/>
      </c>
      <c r="L10" s="35" t="n"/>
      <c r="M10" s="4" t="n"/>
      <c r="N10" s="4" t="n"/>
      <c r="O10" s="4" t="n"/>
      <c r="P10" s="4" t="n"/>
      <c r="Q10" s="4" t="n"/>
      <c r="R10" s="4" t="n"/>
      <c r="S10" s="4" t="n"/>
      <c r="T10" s="4" t="n"/>
      <c r="U10" s="4" t="n"/>
      <c r="V10" s="4" t="n"/>
      <c r="W10" s="4" t="n"/>
      <c r="X10" s="4" t="n"/>
      <c r="Y10" s="4" t="n"/>
      <c r="Z10" s="4" t="n"/>
    </row>
    <row r="11" ht="15" customHeight="1" s="371">
      <c r="A11" s="34" t="n"/>
      <c r="B11" s="37" t="n"/>
      <c r="C11" s="120">
        <f>IF(B11="","",INT((B11-CARATULA!$C$27)/7)+1)</f>
        <v/>
      </c>
      <c r="D11" s="34" t="n"/>
      <c r="E11" s="35" t="n"/>
      <c r="F11" s="35" t="n"/>
      <c r="G11" s="35" t="n"/>
      <c r="H11" s="36" t="n"/>
      <c r="I11" s="35" t="n"/>
      <c r="J11" s="34" t="n"/>
      <c r="K11" s="34">
        <f t="array" ref="K11">IF($J11="","",IFERROR(INDEX(PRESUPUESTO!$N$10:$N$174,MATCH($J11,PRESUPUESTO!$A$10:$A$174,0)),""))</f>
        <v/>
      </c>
      <c r="L11" s="35" t="n"/>
      <c r="M11" s="4" t="n"/>
      <c r="N11" s="4" t="n"/>
      <c r="O11" s="4" t="n"/>
      <c r="P11" s="4" t="n"/>
      <c r="Q11" s="4" t="n"/>
      <c r="R11" s="4" t="n"/>
      <c r="S11" s="4" t="n"/>
      <c r="T11" s="4" t="n"/>
      <c r="U11" s="4" t="n"/>
      <c r="V11" s="4" t="n"/>
      <c r="W11" s="4" t="n"/>
      <c r="X11" s="4" t="n"/>
      <c r="Y11" s="4" t="n"/>
      <c r="Z11" s="4" t="n"/>
    </row>
    <row r="12" ht="15" customHeight="1" s="371">
      <c r="A12" s="34" t="n"/>
      <c r="B12" s="37" t="n"/>
      <c r="C12" s="120">
        <f>IF(B12="","",INT((B12-CARATULA!$C$27)/7)+1)</f>
        <v/>
      </c>
      <c r="D12" s="34" t="n"/>
      <c r="E12" s="35" t="n"/>
      <c r="F12" s="35" t="n"/>
      <c r="G12" s="35" t="n"/>
      <c r="H12" s="36" t="n"/>
      <c r="I12" s="35" t="n"/>
      <c r="J12" s="34" t="n"/>
      <c r="K12" s="34">
        <f t="array" ref="K12">IF($J12="","",IFERROR(INDEX(PRESUPUESTO!$N$10:$N$174,MATCH($J12,PRESUPUESTO!$A$10:$A$174,0)),""))</f>
        <v/>
      </c>
      <c r="L12" s="35" t="n"/>
      <c r="M12" s="4" t="n"/>
      <c r="N12" s="4" t="n"/>
      <c r="O12" s="4" t="n"/>
      <c r="P12" s="4" t="n"/>
      <c r="Q12" s="4" t="n"/>
      <c r="R12" s="4" t="n"/>
      <c r="S12" s="4" t="n"/>
      <c r="T12" s="4" t="n"/>
      <c r="U12" s="4" t="n"/>
      <c r="V12" s="4" t="n"/>
      <c r="W12" s="4" t="n"/>
      <c r="X12" s="4" t="n"/>
      <c r="Y12" s="4" t="n"/>
      <c r="Z12" s="4" t="n"/>
    </row>
    <row r="13" ht="15" customHeight="1" s="371">
      <c r="A13" s="34" t="n"/>
      <c r="B13" s="37" t="n"/>
      <c r="C13" s="120">
        <f>IF(B13="","",INT((B13-CARATULA!$C$27)/7)+1)</f>
        <v/>
      </c>
      <c r="D13" s="34" t="n"/>
      <c r="E13" s="35" t="n"/>
      <c r="F13" s="35" t="n"/>
      <c r="G13" s="35" t="n"/>
      <c r="H13" s="36" t="n"/>
      <c r="I13" s="35" t="n"/>
      <c r="J13" s="34" t="n"/>
      <c r="K13" s="34">
        <f t="array" ref="K13">IF($J13="","",IFERROR(INDEX(PRESUPUESTO!$N$10:$N$174,MATCH($J13,PRESUPUESTO!$A$10:$A$174,0)),""))</f>
        <v/>
      </c>
      <c r="L13" s="35" t="n"/>
      <c r="M13" s="4" t="n"/>
      <c r="N13" s="4" t="n"/>
      <c r="O13" s="4" t="n"/>
      <c r="P13" s="4" t="n"/>
      <c r="Q13" s="4" t="n"/>
      <c r="R13" s="4" t="n"/>
      <c r="S13" s="4" t="n"/>
      <c r="T13" s="4" t="n"/>
      <c r="U13" s="4" t="n"/>
      <c r="V13" s="4" t="n"/>
      <c r="W13" s="4" t="n"/>
      <c r="X13" s="4" t="n"/>
      <c r="Y13" s="4" t="n"/>
      <c r="Z13" s="4" t="n"/>
    </row>
    <row r="14" ht="15" customHeight="1" s="371">
      <c r="A14" s="34" t="n"/>
      <c r="B14" s="37" t="n"/>
      <c r="C14" s="120">
        <f>IF(B14="","",INT((B14-CARATULA!$C$27)/7)+1)</f>
        <v/>
      </c>
      <c r="D14" s="34" t="n"/>
      <c r="E14" s="35" t="n"/>
      <c r="F14" s="35" t="n"/>
      <c r="G14" s="35" t="n"/>
      <c r="H14" s="36" t="n"/>
      <c r="I14" s="35" t="n"/>
      <c r="J14" s="34" t="n"/>
      <c r="K14" s="34">
        <f t="array" ref="K14">IF($J14="","",IFERROR(INDEX(PRESUPUESTO!$N$10:$N$174,MATCH($J14,PRESUPUESTO!$A$10:$A$174,0)),""))</f>
        <v/>
      </c>
      <c r="L14" s="35" t="n"/>
      <c r="M14" s="4" t="n"/>
      <c r="N14" s="4" t="n"/>
      <c r="O14" s="4" t="n"/>
      <c r="P14" s="4" t="n"/>
      <c r="Q14" s="4" t="n"/>
      <c r="R14" s="4" t="n"/>
      <c r="S14" s="4" t="n"/>
      <c r="T14" s="4" t="n"/>
      <c r="U14" s="4" t="n"/>
      <c r="V14" s="4" t="n"/>
      <c r="W14" s="4" t="n"/>
      <c r="X14" s="4" t="n"/>
      <c r="Y14" s="4" t="n"/>
      <c r="Z14" s="4" t="n"/>
    </row>
    <row r="15" ht="15" customHeight="1" s="371">
      <c r="A15" s="34" t="n"/>
      <c r="B15" s="37" t="n"/>
      <c r="C15" s="120">
        <f>IF(B15="","",INT((B15-CARATULA!$C$27)/7)+1)</f>
        <v/>
      </c>
      <c r="D15" s="34" t="n"/>
      <c r="E15" s="35" t="n"/>
      <c r="F15" s="35" t="n"/>
      <c r="G15" s="35" t="n"/>
      <c r="H15" s="36" t="n"/>
      <c r="I15" s="35" t="n"/>
      <c r="J15" s="34" t="n"/>
      <c r="K15" s="34">
        <f t="array" ref="K15">IF($J15="","",IFERROR(INDEX(PRESUPUESTO!$N$10:$N$174,MATCH($J15,PRESUPUESTO!$A$10:$A$174,0)),""))</f>
        <v/>
      </c>
      <c r="L15" s="35" t="n"/>
      <c r="M15" s="4" t="n"/>
      <c r="N15" s="4" t="n"/>
      <c r="O15" s="4" t="n"/>
      <c r="P15" s="4" t="n"/>
      <c r="Q15" s="4" t="n"/>
      <c r="R15" s="4" t="n"/>
      <c r="S15" s="4" t="n"/>
      <c r="T15" s="4" t="n"/>
      <c r="U15" s="4" t="n"/>
      <c r="V15" s="4" t="n"/>
      <c r="W15" s="4" t="n"/>
      <c r="X15" s="4" t="n"/>
      <c r="Y15" s="4" t="n"/>
      <c r="Z15" s="4" t="n"/>
    </row>
    <row r="16" ht="15" customHeight="1" s="371">
      <c r="A16" s="34" t="n"/>
      <c r="B16" s="37" t="n"/>
      <c r="C16" s="120">
        <f>IF(B16="","",INT((B16-CARATULA!$C$27)/7)+1)</f>
        <v/>
      </c>
      <c r="D16" s="34" t="n"/>
      <c r="E16" s="35" t="n"/>
      <c r="F16" s="35" t="n"/>
      <c r="G16" s="35" t="n"/>
      <c r="H16" s="36" t="n"/>
      <c r="I16" s="35" t="n"/>
      <c r="J16" s="34" t="n"/>
      <c r="K16" s="34">
        <f t="array" ref="K16">IF($J16="","",IFERROR(INDEX(PRESUPUESTO!$N$10:$N$174,MATCH($J16,PRESUPUESTO!$A$10:$A$174,0)),""))</f>
        <v/>
      </c>
      <c r="L16" s="35" t="n"/>
      <c r="M16" s="4" t="n"/>
      <c r="N16" s="4" t="n"/>
      <c r="O16" s="4" t="n"/>
      <c r="P16" s="4" t="n"/>
      <c r="Q16" s="4" t="n"/>
      <c r="R16" s="4" t="n"/>
      <c r="S16" s="4" t="n"/>
      <c r="T16" s="4" t="n"/>
      <c r="U16" s="4" t="n"/>
      <c r="V16" s="4" t="n"/>
      <c r="W16" s="4" t="n"/>
      <c r="X16" s="4" t="n"/>
      <c r="Y16" s="4" t="n"/>
      <c r="Z16" s="4" t="n"/>
    </row>
    <row r="17" ht="15" customHeight="1" s="371">
      <c r="A17" s="34" t="n"/>
      <c r="B17" s="37" t="n"/>
      <c r="C17" s="120">
        <f>IF(B17="","",INT((B17-CARATULA!$C$27)/7)+1)</f>
        <v/>
      </c>
      <c r="D17" s="34" t="n"/>
      <c r="E17" s="35" t="n"/>
      <c r="F17" s="35" t="n"/>
      <c r="G17" s="35" t="n"/>
      <c r="H17" s="36" t="n"/>
      <c r="I17" s="35" t="n"/>
      <c r="J17" s="34" t="n"/>
      <c r="K17" s="34">
        <f t="array" ref="K17">IF($J17="","",IFERROR(INDEX(PRESUPUESTO!$N$10:$N$174,MATCH($J17,PRESUPUESTO!$A$10:$A$174,0)),""))</f>
        <v/>
      </c>
      <c r="L17" s="35" t="n"/>
      <c r="M17" s="4" t="n"/>
      <c r="N17" s="4" t="n"/>
      <c r="O17" s="4" t="n"/>
      <c r="P17" s="4" t="n"/>
      <c r="Q17" s="4" t="n"/>
      <c r="R17" s="4" t="n"/>
      <c r="S17" s="4" t="n"/>
      <c r="T17" s="4" t="n"/>
      <c r="U17" s="4" t="n"/>
      <c r="V17" s="4" t="n"/>
      <c r="W17" s="4" t="n"/>
      <c r="X17" s="4" t="n"/>
      <c r="Y17" s="4" t="n"/>
      <c r="Z17" s="4" t="n"/>
    </row>
    <row r="18" ht="15" customHeight="1" s="371">
      <c r="A18" s="34" t="n"/>
      <c r="B18" s="37" t="n"/>
      <c r="C18" s="120">
        <f>IF(B18="","",INT((B18-CARATULA!$C$27)/7)+1)</f>
        <v/>
      </c>
      <c r="D18" s="34" t="n"/>
      <c r="E18" s="35" t="n"/>
      <c r="F18" s="35" t="n"/>
      <c r="G18" s="35" t="n"/>
      <c r="H18" s="36" t="n"/>
      <c r="I18" s="35" t="n"/>
      <c r="J18" s="34" t="n"/>
      <c r="K18" s="34">
        <f t="array" ref="K18">IF($J18="","",IFERROR(INDEX(PRESUPUESTO!$N$10:$N$174,MATCH($J18,PRESUPUESTO!$A$10:$A$174,0)),""))</f>
        <v/>
      </c>
      <c r="L18" s="35" t="n"/>
      <c r="M18" s="4" t="n"/>
      <c r="N18" s="4" t="n"/>
      <c r="O18" s="4" t="n"/>
      <c r="P18" s="4" t="n"/>
      <c r="Q18" s="4" t="n"/>
      <c r="R18" s="4" t="n"/>
      <c r="S18" s="4" t="n"/>
      <c r="T18" s="4" t="n"/>
      <c r="U18" s="4" t="n"/>
      <c r="V18" s="4" t="n"/>
      <c r="W18" s="4" t="n"/>
      <c r="X18" s="4" t="n"/>
      <c r="Y18" s="4" t="n"/>
      <c r="Z18" s="4" t="n"/>
    </row>
    <row r="19" ht="15" customHeight="1" s="371">
      <c r="A19" s="34" t="n"/>
      <c r="B19" s="37" t="n"/>
      <c r="C19" s="120">
        <f>IF(B19="","",INT((B19-CARATULA!$C$27)/7)+1)</f>
        <v/>
      </c>
      <c r="D19" s="34" t="n"/>
      <c r="E19" s="35" t="n"/>
      <c r="F19" s="35" t="n"/>
      <c r="G19" s="35" t="n"/>
      <c r="H19" s="36" t="n"/>
      <c r="I19" s="35" t="n"/>
      <c r="J19" s="34" t="n"/>
      <c r="K19" s="34">
        <f t="array" ref="K19">IF($J19="","",IFERROR(INDEX(PRESUPUESTO!$N$10:$N$174,MATCH($J19,PRESUPUESTO!$A$10:$A$174,0)),""))</f>
        <v/>
      </c>
      <c r="L19" s="35" t="n"/>
      <c r="M19" s="4" t="n"/>
      <c r="N19" s="4" t="n"/>
      <c r="O19" s="4" t="n"/>
      <c r="P19" s="4" t="n"/>
      <c r="Q19" s="4" t="n"/>
      <c r="R19" s="4" t="n"/>
      <c r="S19" s="4" t="n"/>
      <c r="T19" s="4" t="n"/>
      <c r="U19" s="4" t="n"/>
      <c r="V19" s="4" t="n"/>
      <c r="W19" s="4" t="n"/>
      <c r="X19" s="4" t="n"/>
      <c r="Y19" s="4" t="n"/>
      <c r="Z19" s="4" t="n"/>
    </row>
    <row r="20" ht="15" customHeight="1" s="371">
      <c r="A20" s="34" t="n"/>
      <c r="B20" s="37" t="n"/>
      <c r="C20" s="120">
        <f>IF(B20="","",INT((B20-CARATULA!$C$27)/7)+1)</f>
        <v/>
      </c>
      <c r="D20" s="34" t="n"/>
      <c r="E20" s="35" t="n"/>
      <c r="F20" s="35" t="n"/>
      <c r="G20" s="35" t="n"/>
      <c r="H20" s="36" t="n"/>
      <c r="I20" s="35" t="n"/>
      <c r="J20" s="34" t="n"/>
      <c r="K20" s="34">
        <f t="array" ref="K20">IF($J20="","",IFERROR(INDEX(PRESUPUESTO!$N$10:$N$174,MATCH($J20,PRESUPUESTO!$A$10:$A$174,0)),""))</f>
        <v/>
      </c>
      <c r="L20" s="35" t="n"/>
      <c r="M20" s="4" t="n"/>
      <c r="N20" s="4" t="n"/>
      <c r="O20" s="4" t="n"/>
      <c r="P20" s="4" t="n"/>
      <c r="Q20" s="4" t="n"/>
      <c r="R20" s="4" t="n"/>
      <c r="S20" s="4" t="n"/>
      <c r="T20" s="4" t="n"/>
      <c r="U20" s="4" t="n"/>
      <c r="V20" s="4" t="n"/>
      <c r="W20" s="4" t="n"/>
      <c r="X20" s="4" t="n"/>
      <c r="Y20" s="4" t="n"/>
      <c r="Z20" s="4" t="n"/>
    </row>
    <row r="21" ht="15" customHeight="1" s="371">
      <c r="A21" s="34" t="n"/>
      <c r="B21" s="37" t="n"/>
      <c r="C21" s="120">
        <f>IF(B21="","",INT((B21-CARATULA!$C$27)/7)+1)</f>
        <v/>
      </c>
      <c r="D21" s="34" t="n"/>
      <c r="E21" s="35" t="n"/>
      <c r="F21" s="35" t="n"/>
      <c r="G21" s="35" t="n"/>
      <c r="H21" s="36" t="n"/>
      <c r="I21" s="35" t="n"/>
      <c r="J21" s="34" t="n"/>
      <c r="K21" s="34">
        <f t="array" ref="K21">IF($J21="","",IFERROR(INDEX(PRESUPUESTO!$N$10:$N$174,MATCH($J21,PRESUPUESTO!$A$10:$A$174,0)),""))</f>
        <v/>
      </c>
      <c r="L21" s="35" t="n"/>
      <c r="M21" s="4" t="n"/>
      <c r="N21" s="4" t="n"/>
      <c r="O21" s="4" t="n"/>
      <c r="P21" s="4" t="n"/>
      <c r="Q21" s="4" t="n"/>
      <c r="R21" s="4" t="n"/>
      <c r="S21" s="4" t="n"/>
      <c r="T21" s="4" t="n"/>
      <c r="U21" s="4" t="n"/>
      <c r="V21" s="4" t="n"/>
      <c r="W21" s="4" t="n"/>
      <c r="X21" s="4" t="n"/>
      <c r="Y21" s="4" t="n"/>
      <c r="Z21" s="4" t="n"/>
    </row>
    <row r="22" ht="15" customHeight="1" s="371">
      <c r="A22" s="34" t="n"/>
      <c r="B22" s="37" t="n"/>
      <c r="C22" s="120">
        <f>IF(B22="","",INT((B22-CARATULA!$C$27)/7)+1)</f>
        <v/>
      </c>
      <c r="D22" s="34" t="n"/>
      <c r="E22" s="35" t="n"/>
      <c r="F22" s="35" t="n"/>
      <c r="G22" s="35" t="n"/>
      <c r="H22" s="36" t="n"/>
      <c r="I22" s="35" t="n"/>
      <c r="J22" s="34" t="n"/>
      <c r="K22" s="34">
        <f t="array" ref="K22">IF($J22="","",IFERROR(INDEX(PRESUPUESTO!$N$10:$N$174,MATCH($J22,PRESUPUESTO!$A$10:$A$174,0)),""))</f>
        <v/>
      </c>
      <c r="L22" s="35" t="n"/>
      <c r="M22" s="4" t="n"/>
      <c r="N22" s="4" t="n"/>
      <c r="O22" s="4" t="n"/>
      <c r="P22" s="4" t="n"/>
      <c r="Q22" s="4" t="n"/>
      <c r="R22" s="4" t="n"/>
      <c r="S22" s="4" t="n"/>
      <c r="T22" s="4" t="n"/>
      <c r="U22" s="4" t="n"/>
      <c r="V22" s="4" t="n"/>
      <c r="W22" s="4" t="n"/>
      <c r="X22" s="4" t="n"/>
      <c r="Y22" s="4" t="n"/>
      <c r="Z22" s="4" t="n"/>
    </row>
    <row r="23" ht="15" customHeight="1" s="371">
      <c r="A23" s="34" t="n"/>
      <c r="B23" s="37" t="n"/>
      <c r="C23" s="120">
        <f>IF(B23="","",INT((B23-CARATULA!$C$27)/7)+1)</f>
        <v/>
      </c>
      <c r="D23" s="34" t="n"/>
      <c r="E23" s="35" t="n"/>
      <c r="F23" s="35" t="n"/>
      <c r="G23" s="35" t="n"/>
      <c r="H23" s="36" t="n"/>
      <c r="I23" s="35" t="n"/>
      <c r="J23" s="34" t="n"/>
      <c r="K23" s="34">
        <f t="array" ref="K23">IF($J23="","",IFERROR(INDEX(PRESUPUESTO!$N$10:$N$174,MATCH($J23,PRESUPUESTO!$A$10:$A$174,0)),""))</f>
        <v/>
      </c>
      <c r="L23" s="35" t="n"/>
      <c r="M23" s="4" t="n"/>
      <c r="N23" s="4" t="n"/>
      <c r="O23" s="4" t="n"/>
      <c r="P23" s="4" t="n"/>
      <c r="Q23" s="4" t="n"/>
      <c r="R23" s="4" t="n"/>
      <c r="S23" s="4" t="n"/>
      <c r="T23" s="4" t="n"/>
      <c r="U23" s="4" t="n"/>
      <c r="V23" s="4" t="n"/>
      <c r="W23" s="4" t="n"/>
      <c r="X23" s="4" t="n"/>
      <c r="Y23" s="4" t="n"/>
      <c r="Z23" s="4" t="n"/>
    </row>
    <row r="24" ht="15" customHeight="1" s="371">
      <c r="A24" s="34" t="n"/>
      <c r="B24" s="37" t="n"/>
      <c r="C24" s="120">
        <f>IF(B24="","",INT((B24-CARATULA!$C$27)/7)+1)</f>
        <v/>
      </c>
      <c r="D24" s="34" t="n"/>
      <c r="E24" s="35" t="n"/>
      <c r="F24" s="35" t="n"/>
      <c r="G24" s="35" t="n"/>
      <c r="H24" s="36" t="n"/>
      <c r="I24" s="35" t="n"/>
      <c r="J24" s="34" t="n"/>
      <c r="K24" s="34">
        <f t="array" ref="K24">IF($J24="","",IFERROR(INDEX(PRESUPUESTO!$N$10:$N$174,MATCH($J24,PRESUPUESTO!$A$10:$A$174,0)),""))</f>
        <v/>
      </c>
      <c r="L24" s="35" t="n"/>
      <c r="M24" s="4" t="n"/>
      <c r="N24" s="4" t="n"/>
      <c r="O24" s="4" t="n"/>
      <c r="P24" s="4" t="n"/>
      <c r="Q24" s="4" t="n"/>
      <c r="R24" s="4" t="n"/>
      <c r="S24" s="4" t="n"/>
      <c r="T24" s="4" t="n"/>
      <c r="U24" s="4" t="n"/>
      <c r="V24" s="4" t="n"/>
      <c r="W24" s="4" t="n"/>
      <c r="X24" s="4" t="n"/>
      <c r="Y24" s="4" t="n"/>
      <c r="Z24" s="4" t="n"/>
    </row>
    <row r="25" ht="15" customHeight="1" s="371">
      <c r="A25" s="34" t="n"/>
      <c r="B25" s="37" t="n"/>
      <c r="C25" s="120">
        <f>IF(B25="","",INT((B25-CARATULA!$C$27)/7)+1)</f>
        <v/>
      </c>
      <c r="D25" s="34" t="n"/>
      <c r="E25" s="35" t="n"/>
      <c r="F25" s="35" t="n"/>
      <c r="G25" s="35" t="n"/>
      <c r="H25" s="36" t="n"/>
      <c r="I25" s="35" t="n"/>
      <c r="J25" s="34" t="n"/>
      <c r="K25" s="34">
        <f t="array" ref="K25">IF($J25="","",IFERROR(INDEX(PRESUPUESTO!$N$10:$N$174,MATCH($J25,PRESUPUESTO!$A$10:$A$174,0)),""))</f>
        <v/>
      </c>
      <c r="L25" s="35" t="n"/>
      <c r="M25" s="4" t="n"/>
      <c r="N25" s="4" t="n"/>
      <c r="O25" s="4" t="n"/>
      <c r="P25" s="4" t="n"/>
      <c r="Q25" s="4" t="n"/>
      <c r="R25" s="4" t="n"/>
      <c r="S25" s="4" t="n"/>
      <c r="T25" s="4" t="n"/>
      <c r="U25" s="4" t="n"/>
      <c r="V25" s="4" t="n"/>
      <c r="W25" s="4" t="n"/>
      <c r="X25" s="4" t="n"/>
      <c r="Y25" s="4" t="n"/>
      <c r="Z25" s="4" t="n"/>
    </row>
    <row r="26" ht="15" customHeight="1" s="371">
      <c r="A26" s="34" t="n"/>
      <c r="B26" s="37" t="n"/>
      <c r="C26" s="120">
        <f>IF(B26="","",INT((B26-CARATULA!$C$27)/7)+1)</f>
        <v/>
      </c>
      <c r="D26" s="34" t="n"/>
      <c r="E26" s="35" t="n"/>
      <c r="F26" s="35" t="n"/>
      <c r="G26" s="35" t="n"/>
      <c r="H26" s="36" t="n"/>
      <c r="I26" s="35" t="n"/>
      <c r="J26" s="34" t="n"/>
      <c r="K26" s="34">
        <f t="array" ref="K26">IF($J26="","",IFERROR(INDEX(PRESUPUESTO!$N$10:$N$174,MATCH($J26,PRESUPUESTO!$A$10:$A$174,0)),""))</f>
        <v/>
      </c>
      <c r="L26" s="35" t="n"/>
      <c r="M26" s="4" t="n"/>
      <c r="N26" s="4" t="n"/>
      <c r="O26" s="4" t="n"/>
      <c r="P26" s="4" t="n"/>
      <c r="Q26" s="4" t="n"/>
      <c r="R26" s="4" t="n"/>
      <c r="S26" s="4" t="n"/>
      <c r="T26" s="4" t="n"/>
      <c r="U26" s="4" t="n"/>
      <c r="V26" s="4" t="n"/>
      <c r="W26" s="4" t="n"/>
      <c r="X26" s="4" t="n"/>
      <c r="Y26" s="4" t="n"/>
      <c r="Z26" s="4" t="n"/>
    </row>
    <row r="27" ht="15" customHeight="1" s="371">
      <c r="A27" s="34" t="n"/>
      <c r="B27" s="37" t="n"/>
      <c r="C27" s="120">
        <f>IF(B27="","",INT((B27-CARATULA!$C$27)/7)+1)</f>
        <v/>
      </c>
      <c r="D27" s="34" t="n"/>
      <c r="E27" s="35" t="n"/>
      <c r="F27" s="35" t="n"/>
      <c r="G27" s="35" t="n"/>
      <c r="H27" s="36" t="n"/>
      <c r="I27" s="35" t="n"/>
      <c r="J27" s="34" t="n"/>
      <c r="K27" s="34">
        <f t="array" ref="K27">IF($J27="","",IFERROR(INDEX(PRESUPUESTO!$N$10:$N$174,MATCH($J27,PRESUPUESTO!$A$10:$A$174,0)),""))</f>
        <v/>
      </c>
      <c r="L27" s="35" t="n"/>
      <c r="M27" s="4" t="n"/>
      <c r="N27" s="4" t="n"/>
      <c r="O27" s="4" t="n"/>
      <c r="P27" s="4" t="n"/>
      <c r="Q27" s="4" t="n"/>
      <c r="R27" s="4" t="n"/>
      <c r="S27" s="4" t="n"/>
      <c r="T27" s="4" t="n"/>
      <c r="U27" s="4" t="n"/>
      <c r="V27" s="4" t="n"/>
      <c r="W27" s="4" t="n"/>
      <c r="X27" s="4" t="n"/>
      <c r="Y27" s="4" t="n"/>
      <c r="Z27" s="4" t="n"/>
    </row>
    <row r="28" ht="15" customHeight="1" s="371">
      <c r="A28" s="34" t="n"/>
      <c r="B28" s="37" t="n"/>
      <c r="C28" s="120">
        <f>IF(B28="","",INT((B28-CARATULA!$C$27)/7)+1)</f>
        <v/>
      </c>
      <c r="D28" s="34" t="n"/>
      <c r="E28" s="35" t="n"/>
      <c r="F28" s="35" t="n"/>
      <c r="G28" s="35" t="n"/>
      <c r="H28" s="36" t="n"/>
      <c r="I28" s="35" t="n"/>
      <c r="J28" s="34" t="n"/>
      <c r="K28" s="34">
        <f t="array" ref="K28">IF($J28="","",IFERROR(INDEX(PRESUPUESTO!$N$10:$N$174,MATCH($J28,PRESUPUESTO!$A$10:$A$174,0)),""))</f>
        <v/>
      </c>
      <c r="L28" s="35" t="n"/>
      <c r="M28" s="4" t="n"/>
      <c r="N28" s="4" t="n"/>
      <c r="O28" s="4" t="n"/>
      <c r="P28" s="4" t="n"/>
      <c r="Q28" s="4" t="n"/>
      <c r="R28" s="4" t="n"/>
      <c r="S28" s="4" t="n"/>
      <c r="T28" s="4" t="n"/>
      <c r="U28" s="4" t="n"/>
      <c r="V28" s="4" t="n"/>
      <c r="W28" s="4" t="n"/>
      <c r="X28" s="4" t="n"/>
      <c r="Y28" s="4" t="n"/>
      <c r="Z28" s="4" t="n"/>
    </row>
    <row r="29" ht="15" customHeight="1" s="371">
      <c r="A29" s="34" t="n"/>
      <c r="B29" s="37" t="n"/>
      <c r="C29" s="120">
        <f>IF(B29="","",INT((B29-CARATULA!$C$27)/7)+1)</f>
        <v/>
      </c>
      <c r="D29" s="34" t="n"/>
      <c r="E29" s="35" t="n"/>
      <c r="F29" s="35" t="n"/>
      <c r="G29" s="35" t="n"/>
      <c r="H29" s="36" t="n"/>
      <c r="I29" s="35" t="n"/>
      <c r="J29" s="34" t="n"/>
      <c r="K29" s="34">
        <f t="array" ref="K29">IF($J29="","",IFERROR(INDEX(PRESUPUESTO!$N$10:$N$174,MATCH($J29,PRESUPUESTO!$A$10:$A$174,0)),""))</f>
        <v/>
      </c>
      <c r="L29" s="35" t="n"/>
      <c r="M29" s="4" t="n"/>
      <c r="N29" s="4" t="n"/>
      <c r="O29" s="4" t="n"/>
      <c r="P29" s="4" t="n"/>
      <c r="Q29" s="4" t="n"/>
      <c r="R29" s="4" t="n"/>
      <c r="S29" s="4" t="n"/>
      <c r="T29" s="4" t="n"/>
      <c r="U29" s="4" t="n"/>
      <c r="V29" s="4" t="n"/>
      <c r="W29" s="4" t="n"/>
      <c r="X29" s="4" t="n"/>
      <c r="Y29" s="4" t="n"/>
      <c r="Z29" s="4" t="n"/>
    </row>
    <row r="30" ht="15" customHeight="1" s="371">
      <c r="A30" s="34" t="n"/>
      <c r="B30" s="37" t="n"/>
      <c r="C30" s="120">
        <f>IF(B30="","",INT((B30-CARATULA!$C$27)/7)+1)</f>
        <v/>
      </c>
      <c r="D30" s="34" t="n"/>
      <c r="E30" s="35" t="n"/>
      <c r="F30" s="35" t="n"/>
      <c r="G30" s="35" t="n"/>
      <c r="H30" s="36" t="n"/>
      <c r="I30" s="35" t="n"/>
      <c r="J30" s="34" t="n"/>
      <c r="K30" s="34">
        <f t="array" ref="K30">IF($J30="","",IFERROR(INDEX(PRESUPUESTO!$N$10:$N$174,MATCH($J30,PRESUPUESTO!$A$10:$A$174,0)),""))</f>
        <v/>
      </c>
      <c r="L30" s="35" t="n"/>
      <c r="M30" s="4" t="n"/>
      <c r="N30" s="4" t="n"/>
      <c r="O30" s="4" t="n"/>
      <c r="P30" s="4" t="n"/>
      <c r="Q30" s="4" t="n"/>
      <c r="R30" s="4" t="n"/>
      <c r="S30" s="4" t="n"/>
      <c r="T30" s="4" t="n"/>
      <c r="U30" s="4" t="n"/>
      <c r="V30" s="4" t="n"/>
      <c r="W30" s="4" t="n"/>
      <c r="X30" s="4" t="n"/>
      <c r="Y30" s="4" t="n"/>
      <c r="Z30" s="4" t="n"/>
    </row>
    <row r="31" ht="15" customHeight="1" s="371">
      <c r="A31" s="34" t="n"/>
      <c r="B31" s="37" t="n"/>
      <c r="C31" s="120">
        <f>IF(B31="","",INT((B31-CARATULA!$C$27)/7)+1)</f>
        <v/>
      </c>
      <c r="D31" s="34" t="n"/>
      <c r="E31" s="35" t="n"/>
      <c r="F31" s="35" t="n"/>
      <c r="G31" s="35" t="n"/>
      <c r="H31" s="36" t="n"/>
      <c r="I31" s="35" t="n"/>
      <c r="J31" s="34" t="n"/>
      <c r="K31" s="34">
        <f t="array" ref="K31">IF($J31="","",IFERROR(INDEX(PRESUPUESTO!$N$10:$N$174,MATCH($J31,PRESUPUESTO!$A$10:$A$174,0)),""))</f>
        <v/>
      </c>
      <c r="L31" s="35" t="n"/>
      <c r="M31" s="4" t="n"/>
      <c r="N31" s="4" t="n"/>
      <c r="O31" s="4" t="n"/>
      <c r="P31" s="4" t="n"/>
      <c r="Q31" s="4" t="n"/>
      <c r="R31" s="4" t="n"/>
      <c r="S31" s="4" t="n"/>
      <c r="T31" s="4" t="n"/>
      <c r="U31" s="4" t="n"/>
      <c r="V31" s="4" t="n"/>
      <c r="W31" s="4" t="n"/>
      <c r="X31" s="4" t="n"/>
      <c r="Y31" s="4" t="n"/>
      <c r="Z31" s="4" t="n"/>
    </row>
    <row r="32" ht="15" customHeight="1" s="371">
      <c r="A32" s="34" t="n"/>
      <c r="B32" s="37" t="n"/>
      <c r="C32" s="120">
        <f>IF(B32="","",INT((B32-CARATULA!$C$27)/7)+1)</f>
        <v/>
      </c>
      <c r="D32" s="34" t="n"/>
      <c r="E32" s="35" t="n"/>
      <c r="F32" s="35" t="n"/>
      <c r="G32" s="35" t="n"/>
      <c r="H32" s="36" t="n"/>
      <c r="I32" s="35" t="n"/>
      <c r="J32" s="34" t="n"/>
      <c r="K32" s="34">
        <f t="array" ref="K32">IF($J32="","",IFERROR(INDEX(PRESUPUESTO!$N$10:$N$174,MATCH($J32,PRESUPUESTO!$A$10:$A$174,0)),""))</f>
        <v/>
      </c>
      <c r="L32" s="35" t="n"/>
      <c r="M32" s="4" t="n"/>
      <c r="N32" s="4" t="n"/>
      <c r="O32" s="4" t="n"/>
      <c r="P32" s="4" t="n"/>
      <c r="Q32" s="4" t="n"/>
      <c r="R32" s="4" t="n"/>
      <c r="S32" s="4" t="n"/>
      <c r="T32" s="4" t="n"/>
      <c r="U32" s="4" t="n"/>
      <c r="V32" s="4" t="n"/>
      <c r="W32" s="4" t="n"/>
      <c r="X32" s="4" t="n"/>
      <c r="Y32" s="4" t="n"/>
      <c r="Z32" s="4" t="n"/>
    </row>
    <row r="33" ht="15" customHeight="1" s="371">
      <c r="A33" s="34" t="n"/>
      <c r="B33" s="37" t="n"/>
      <c r="C33" s="120">
        <f>IF(B33="","",INT((B33-CARATULA!$C$27)/7)+1)</f>
        <v/>
      </c>
      <c r="D33" s="34" t="n"/>
      <c r="E33" s="35" t="n"/>
      <c r="F33" s="35" t="n"/>
      <c r="G33" s="35" t="n"/>
      <c r="H33" s="36" t="n"/>
      <c r="I33" s="35" t="n"/>
      <c r="J33" s="34" t="n"/>
      <c r="K33" s="34">
        <f t="array" ref="K33">IF($J33="","",IFERROR(INDEX(PRESUPUESTO!$N$10:$N$174,MATCH($J33,PRESUPUESTO!$A$10:$A$174,0)),""))</f>
        <v/>
      </c>
      <c r="L33" s="35" t="n"/>
      <c r="M33" s="4" t="n"/>
      <c r="N33" s="4" t="n"/>
      <c r="O33" s="4" t="n"/>
      <c r="P33" s="4" t="n"/>
      <c r="Q33" s="4" t="n"/>
      <c r="R33" s="4" t="n"/>
      <c r="S33" s="4" t="n"/>
      <c r="T33" s="4" t="n"/>
      <c r="U33" s="4" t="n"/>
      <c r="V33" s="4" t="n"/>
      <c r="W33" s="4" t="n"/>
      <c r="X33" s="4" t="n"/>
      <c r="Y33" s="4" t="n"/>
      <c r="Z33" s="4" t="n"/>
    </row>
    <row r="34" ht="15" customHeight="1" s="371">
      <c r="A34" s="34" t="n"/>
      <c r="B34" s="37" t="n"/>
      <c r="C34" s="120">
        <f>IF(B34="","",INT((B34-CARATULA!$C$27)/7)+1)</f>
        <v/>
      </c>
      <c r="D34" s="34" t="n"/>
      <c r="E34" s="35" t="n"/>
      <c r="F34" s="35" t="n"/>
      <c r="G34" s="35" t="n"/>
      <c r="H34" s="36" t="n"/>
      <c r="I34" s="35" t="n"/>
      <c r="J34" s="34" t="n"/>
      <c r="K34" s="34">
        <f t="array" ref="K34">IF($J34="","",IFERROR(INDEX(PRESUPUESTO!$N$10:$N$174,MATCH($J34,PRESUPUESTO!$A$10:$A$174,0)),""))</f>
        <v/>
      </c>
      <c r="L34" s="35" t="n"/>
      <c r="M34" s="4" t="n"/>
      <c r="N34" s="4" t="n"/>
      <c r="O34" s="4" t="n"/>
      <c r="P34" s="4" t="n"/>
      <c r="Q34" s="4" t="n"/>
      <c r="R34" s="4" t="n"/>
      <c r="S34" s="4" t="n"/>
      <c r="T34" s="4" t="n"/>
      <c r="U34" s="4" t="n"/>
      <c r="V34" s="4" t="n"/>
      <c r="W34" s="4" t="n"/>
      <c r="X34" s="4" t="n"/>
      <c r="Y34" s="4" t="n"/>
      <c r="Z34" s="4" t="n"/>
    </row>
    <row r="35" ht="15" customHeight="1" s="371">
      <c r="A35" s="34" t="n"/>
      <c r="B35" s="37" t="n"/>
      <c r="C35" s="120">
        <f>IF(B35="","",INT((B35-CARATULA!$C$27)/7)+1)</f>
        <v/>
      </c>
      <c r="D35" s="34" t="n"/>
      <c r="E35" s="35" t="n"/>
      <c r="F35" s="35" t="n"/>
      <c r="G35" s="35" t="n"/>
      <c r="H35" s="36" t="n"/>
      <c r="I35" s="35" t="n"/>
      <c r="J35" s="34" t="n"/>
      <c r="K35" s="34">
        <f t="array" ref="K35">IF($J35="","",IFERROR(INDEX(PRESUPUESTO!$N$10:$N$174,MATCH($J35,PRESUPUESTO!$A$10:$A$174,0)),""))</f>
        <v/>
      </c>
      <c r="L35" s="35" t="n"/>
      <c r="M35" s="4" t="n"/>
      <c r="N35" s="4" t="n"/>
      <c r="O35" s="4" t="n"/>
      <c r="P35" s="4" t="n"/>
      <c r="Q35" s="4" t="n"/>
      <c r="R35" s="4" t="n"/>
      <c r="S35" s="4" t="n"/>
      <c r="T35" s="4" t="n"/>
      <c r="U35" s="4" t="n"/>
      <c r="V35" s="4" t="n"/>
      <c r="W35" s="4" t="n"/>
      <c r="X35" s="4" t="n"/>
      <c r="Y35" s="4" t="n"/>
      <c r="Z35" s="4" t="n"/>
    </row>
    <row r="36" ht="15" customHeight="1" s="371">
      <c r="A36" s="34" t="n"/>
      <c r="B36" s="37" t="n"/>
      <c r="C36" s="120">
        <f>IF(B36="","",INT((B36-CARATULA!$C$27)/7)+1)</f>
        <v/>
      </c>
      <c r="D36" s="34" t="n"/>
      <c r="E36" s="35" t="n"/>
      <c r="F36" s="35" t="n"/>
      <c r="G36" s="35" t="n"/>
      <c r="H36" s="36" t="n"/>
      <c r="I36" s="35" t="n"/>
      <c r="J36" s="34" t="n"/>
      <c r="K36" s="34">
        <f t="array" ref="K36">IF($J36="","",IFERROR(INDEX(PRESUPUESTO!$N$10:$N$174,MATCH($J36,PRESUPUESTO!$A$10:$A$174,0)),""))</f>
        <v/>
      </c>
      <c r="L36" s="35" t="n"/>
      <c r="M36" s="4" t="n"/>
      <c r="N36" s="4" t="n"/>
      <c r="O36" s="4" t="n"/>
      <c r="P36" s="4" t="n"/>
      <c r="Q36" s="4" t="n"/>
      <c r="R36" s="4" t="n"/>
      <c r="S36" s="4" t="n"/>
      <c r="T36" s="4" t="n"/>
      <c r="U36" s="4" t="n"/>
      <c r="V36" s="4" t="n"/>
      <c r="W36" s="4" t="n"/>
      <c r="X36" s="4" t="n"/>
      <c r="Y36" s="4" t="n"/>
      <c r="Z36" s="4" t="n"/>
    </row>
    <row r="37" ht="15" customHeight="1" s="371">
      <c r="A37" s="34" t="n"/>
      <c r="B37" s="37" t="n"/>
      <c r="C37" s="120">
        <f>IF(B37="","",INT((B37-CARATULA!$C$27)/7)+1)</f>
        <v/>
      </c>
      <c r="D37" s="34" t="n"/>
      <c r="E37" s="35" t="n"/>
      <c r="F37" s="35" t="n"/>
      <c r="G37" s="35" t="n"/>
      <c r="H37" s="36" t="n"/>
      <c r="I37" s="35" t="n"/>
      <c r="J37" s="34" t="n"/>
      <c r="K37" s="34">
        <f t="array" ref="K37">IF($J37="","",IFERROR(INDEX(PRESUPUESTO!$N$10:$N$174,MATCH($J37,PRESUPUESTO!$A$10:$A$174,0)),""))</f>
        <v/>
      </c>
      <c r="L37" s="35" t="n"/>
      <c r="M37" s="4" t="n"/>
      <c r="N37" s="4" t="n"/>
      <c r="O37" s="4" t="n"/>
      <c r="P37" s="4" t="n"/>
      <c r="Q37" s="4" t="n"/>
      <c r="R37" s="4" t="n"/>
      <c r="S37" s="4" t="n"/>
      <c r="T37" s="4" t="n"/>
      <c r="U37" s="4" t="n"/>
      <c r="V37" s="4" t="n"/>
      <c r="W37" s="4" t="n"/>
      <c r="X37" s="4" t="n"/>
      <c r="Y37" s="4" t="n"/>
      <c r="Z37" s="4" t="n"/>
    </row>
    <row r="38" ht="15" customHeight="1" s="371">
      <c r="A38" s="34" t="n"/>
      <c r="B38" s="37" t="n"/>
      <c r="C38" s="120">
        <f>IF(B38="","",INT((B38-CARATULA!$C$27)/7)+1)</f>
        <v/>
      </c>
      <c r="D38" s="34" t="n"/>
      <c r="E38" s="35" t="n"/>
      <c r="F38" s="35" t="n"/>
      <c r="G38" s="35" t="n"/>
      <c r="H38" s="36" t="n"/>
      <c r="I38" s="35" t="n"/>
      <c r="J38" s="34" t="n"/>
      <c r="K38" s="34">
        <f t="array" ref="K38">IF($J38="","",IFERROR(INDEX(PRESUPUESTO!$N$10:$N$174,MATCH($J38,PRESUPUESTO!$A$10:$A$174,0)),""))</f>
        <v/>
      </c>
      <c r="L38" s="35" t="n"/>
      <c r="M38" s="4" t="n"/>
      <c r="N38" s="4" t="n"/>
      <c r="O38" s="4" t="n"/>
      <c r="P38" s="4" t="n"/>
      <c r="Q38" s="4" t="n"/>
      <c r="R38" s="4" t="n"/>
      <c r="S38" s="4" t="n"/>
      <c r="T38" s="4" t="n"/>
      <c r="U38" s="4" t="n"/>
      <c r="V38" s="4" t="n"/>
      <c r="W38" s="4" t="n"/>
      <c r="X38" s="4" t="n"/>
      <c r="Y38" s="4" t="n"/>
      <c r="Z38" s="4" t="n"/>
    </row>
    <row r="39" ht="15" customHeight="1" s="371">
      <c r="A39" s="34" t="n"/>
      <c r="B39" s="37" t="n"/>
      <c r="C39" s="120">
        <f>IF(B39="","",INT((B39-CARATULA!$C$27)/7)+1)</f>
        <v/>
      </c>
      <c r="D39" s="34" t="n"/>
      <c r="E39" s="35" t="n"/>
      <c r="F39" s="35" t="n"/>
      <c r="G39" s="35" t="n"/>
      <c r="H39" s="36" t="n"/>
      <c r="I39" s="35" t="n"/>
      <c r="J39" s="34" t="n"/>
      <c r="K39" s="34">
        <f t="array" ref="K39">IF($J39="","",IFERROR(INDEX(PRESUPUESTO!$N$10:$N$174,MATCH($J39,PRESUPUESTO!$A$10:$A$174,0)),""))</f>
        <v/>
      </c>
      <c r="L39" s="35" t="n"/>
      <c r="M39" s="4" t="n"/>
      <c r="N39" s="4" t="n"/>
      <c r="O39" s="4" t="n"/>
      <c r="P39" s="4" t="n"/>
      <c r="Q39" s="4" t="n"/>
      <c r="R39" s="4" t="n"/>
      <c r="S39" s="4" t="n"/>
      <c r="T39" s="4" t="n"/>
      <c r="U39" s="4" t="n"/>
      <c r="V39" s="4" t="n"/>
      <c r="W39" s="4" t="n"/>
      <c r="X39" s="4" t="n"/>
      <c r="Y39" s="4" t="n"/>
      <c r="Z39" s="4" t="n"/>
    </row>
    <row r="40" ht="15" customHeight="1" s="371">
      <c r="A40" s="34" t="n"/>
      <c r="B40" s="37" t="n"/>
      <c r="C40" s="120">
        <f>IF(B40="","",INT((B40-CARATULA!$C$27)/7)+1)</f>
        <v/>
      </c>
      <c r="D40" s="34" t="n"/>
      <c r="E40" s="35" t="n"/>
      <c r="F40" s="35" t="n"/>
      <c r="G40" s="35" t="n"/>
      <c r="H40" s="36" t="n"/>
      <c r="I40" s="35" t="n"/>
      <c r="J40" s="34" t="n"/>
      <c r="K40" s="34">
        <f t="array" ref="K40">IF($J40="","",IFERROR(INDEX(PRESUPUESTO!$N$10:$N$174,MATCH($J40,PRESUPUESTO!$A$10:$A$174,0)),""))</f>
        <v/>
      </c>
      <c r="L40" s="35" t="n"/>
      <c r="M40" s="4" t="n"/>
      <c r="N40" s="4" t="n"/>
      <c r="O40" s="4" t="n"/>
      <c r="P40" s="4" t="n"/>
      <c r="Q40" s="4" t="n"/>
      <c r="R40" s="4" t="n"/>
      <c r="S40" s="4" t="n"/>
      <c r="T40" s="4" t="n"/>
      <c r="U40" s="4" t="n"/>
      <c r="V40" s="4" t="n"/>
      <c r="W40" s="4" t="n"/>
      <c r="X40" s="4" t="n"/>
      <c r="Y40" s="4" t="n"/>
      <c r="Z40" s="4" t="n"/>
    </row>
    <row r="41" ht="15" customHeight="1" s="371">
      <c r="A41" s="34" t="n"/>
      <c r="B41" s="37" t="n"/>
      <c r="C41" s="120">
        <f>IF(B41="","",INT((B41-CARATULA!$C$27)/7)+1)</f>
        <v/>
      </c>
      <c r="D41" s="34" t="n"/>
      <c r="E41" s="35" t="n"/>
      <c r="F41" s="35" t="n"/>
      <c r="G41" s="35" t="n"/>
      <c r="H41" s="36" t="n"/>
      <c r="I41" s="35" t="n"/>
      <c r="J41" s="34" t="n"/>
      <c r="K41" s="34">
        <f t="array" ref="K41">IF($J41="","",IFERROR(INDEX(PRESUPUESTO!$N$10:$N$174,MATCH($J41,PRESUPUESTO!$A$10:$A$174,0)),""))</f>
        <v/>
      </c>
      <c r="L41" s="35" t="n"/>
      <c r="M41" s="4" t="n"/>
      <c r="N41" s="4" t="n"/>
      <c r="O41" s="4" t="n"/>
      <c r="P41" s="4" t="n"/>
      <c r="Q41" s="4" t="n"/>
      <c r="R41" s="4" t="n"/>
      <c r="S41" s="4" t="n"/>
      <c r="T41" s="4" t="n"/>
      <c r="U41" s="4" t="n"/>
      <c r="V41" s="4" t="n"/>
      <c r="W41" s="4" t="n"/>
      <c r="X41" s="4" t="n"/>
      <c r="Y41" s="4" t="n"/>
      <c r="Z41" s="4" t="n"/>
    </row>
    <row r="42" ht="15" customHeight="1" s="371">
      <c r="A42" s="34" t="n"/>
      <c r="B42" s="37" t="n"/>
      <c r="C42" s="120">
        <f>IF(B42="","",INT((B42-CARATULA!$C$27)/7)+1)</f>
        <v/>
      </c>
      <c r="D42" s="34" t="n"/>
      <c r="E42" s="35" t="n"/>
      <c r="F42" s="35" t="n"/>
      <c r="G42" s="35" t="n"/>
      <c r="H42" s="36" t="n"/>
      <c r="I42" s="35" t="n"/>
      <c r="J42" s="34" t="n"/>
      <c r="K42" s="34">
        <f t="array" ref="K42">IF($J42="","",IFERROR(INDEX(PRESUPUESTO!$N$10:$N$174,MATCH($J42,PRESUPUESTO!$A$10:$A$174,0)),""))</f>
        <v/>
      </c>
      <c r="L42" s="35" t="n"/>
      <c r="M42" s="4" t="n"/>
      <c r="N42" s="4" t="n"/>
      <c r="O42" s="4" t="n"/>
      <c r="P42" s="4" t="n"/>
      <c r="Q42" s="4" t="n"/>
      <c r="R42" s="4" t="n"/>
      <c r="S42" s="4" t="n"/>
      <c r="T42" s="4" t="n"/>
      <c r="U42" s="4" t="n"/>
      <c r="V42" s="4" t="n"/>
      <c r="W42" s="4" t="n"/>
      <c r="X42" s="4" t="n"/>
      <c r="Y42" s="4" t="n"/>
      <c r="Z42" s="4" t="n"/>
    </row>
    <row r="43" ht="15" customHeight="1" s="371">
      <c r="A43" s="34" t="n"/>
      <c r="B43" s="37" t="n"/>
      <c r="C43" s="120">
        <f>IF(B43="","",INT((B43-CARATULA!$C$27)/7)+1)</f>
        <v/>
      </c>
      <c r="D43" s="34" t="n"/>
      <c r="E43" s="35" t="n"/>
      <c r="F43" s="35" t="n"/>
      <c r="G43" s="35" t="n"/>
      <c r="H43" s="36" t="n"/>
      <c r="I43" s="35" t="n"/>
      <c r="J43" s="34" t="n"/>
      <c r="K43" s="34">
        <f t="array" ref="K43">IF($J43="","",IFERROR(INDEX(PRESUPUESTO!$N$10:$N$174,MATCH($J43,PRESUPUESTO!$A$10:$A$174,0)),""))</f>
        <v/>
      </c>
      <c r="L43" s="35" t="n"/>
      <c r="M43" s="4" t="n"/>
      <c r="N43" s="4" t="n"/>
      <c r="O43" s="4" t="n"/>
      <c r="P43" s="4" t="n"/>
      <c r="Q43" s="4" t="n"/>
      <c r="R43" s="4" t="n"/>
      <c r="S43" s="4" t="n"/>
      <c r="T43" s="4" t="n"/>
      <c r="U43" s="4" t="n"/>
      <c r="V43" s="4" t="n"/>
      <c r="W43" s="4" t="n"/>
      <c r="X43" s="4" t="n"/>
      <c r="Y43" s="4" t="n"/>
      <c r="Z43" s="4" t="n"/>
    </row>
    <row r="44" ht="15" customHeight="1" s="371">
      <c r="A44" s="34" t="n"/>
      <c r="B44" s="37" t="n"/>
      <c r="C44" s="120">
        <f>IF(B44="","",INT((B44-CARATULA!$C$27)/7)+1)</f>
        <v/>
      </c>
      <c r="D44" s="34" t="n"/>
      <c r="E44" s="35" t="n"/>
      <c r="F44" s="35" t="n"/>
      <c r="G44" s="35" t="n"/>
      <c r="H44" s="36" t="n"/>
      <c r="I44" s="35" t="n"/>
      <c r="J44" s="34" t="n"/>
      <c r="K44" s="34">
        <f t="array" ref="K44">IF($J44="","",IFERROR(INDEX(PRESUPUESTO!$N$10:$N$174,MATCH($J44,PRESUPUESTO!$A$10:$A$174,0)),""))</f>
        <v/>
      </c>
      <c r="L44" s="35" t="n"/>
      <c r="M44" s="4" t="n"/>
      <c r="N44" s="4" t="n"/>
      <c r="O44" s="4" t="n"/>
      <c r="P44" s="4" t="n"/>
      <c r="Q44" s="4" t="n"/>
      <c r="R44" s="4" t="n"/>
      <c r="S44" s="4" t="n"/>
      <c r="T44" s="4" t="n"/>
      <c r="U44" s="4" t="n"/>
      <c r="V44" s="4" t="n"/>
      <c r="W44" s="4" t="n"/>
      <c r="X44" s="4" t="n"/>
      <c r="Y44" s="4" t="n"/>
      <c r="Z44" s="4" t="n"/>
    </row>
    <row r="45" ht="15" customHeight="1" s="371">
      <c r="A45" s="34" t="n"/>
      <c r="B45" s="37" t="n"/>
      <c r="C45" s="120">
        <f>IF(B45="","",INT((B45-CARATULA!$C$27)/7)+1)</f>
        <v/>
      </c>
      <c r="D45" s="34" t="n"/>
      <c r="E45" s="35" t="n"/>
      <c r="F45" s="35" t="n"/>
      <c r="G45" s="35" t="n"/>
      <c r="H45" s="36" t="n"/>
      <c r="I45" s="35" t="n"/>
      <c r="J45" s="34" t="n"/>
      <c r="K45" s="34">
        <f t="array" ref="K45">IF($J45="","",IFERROR(INDEX(PRESUPUESTO!$N$10:$N$174,MATCH($J45,PRESUPUESTO!$A$10:$A$174,0)),""))</f>
        <v/>
      </c>
      <c r="L45" s="35" t="n"/>
      <c r="M45" s="4" t="n"/>
      <c r="N45" s="4" t="n"/>
      <c r="O45" s="4" t="n"/>
      <c r="P45" s="4" t="n"/>
      <c r="Q45" s="4" t="n"/>
      <c r="R45" s="4" t="n"/>
      <c r="S45" s="4" t="n"/>
      <c r="T45" s="4" t="n"/>
      <c r="U45" s="4" t="n"/>
      <c r="V45" s="4" t="n"/>
      <c r="W45" s="4" t="n"/>
      <c r="X45" s="4" t="n"/>
      <c r="Y45" s="4" t="n"/>
      <c r="Z45" s="4" t="n"/>
    </row>
    <row r="46" ht="15" customHeight="1" s="371">
      <c r="A46" s="34" t="n"/>
      <c r="B46" s="37" t="n"/>
      <c r="C46" s="120">
        <f>IF(B46="","",INT((B46-CARATULA!$C$27)/7)+1)</f>
        <v/>
      </c>
      <c r="D46" s="34" t="n"/>
      <c r="E46" s="35" t="n"/>
      <c r="F46" s="35" t="n"/>
      <c r="G46" s="35" t="n"/>
      <c r="H46" s="36" t="n"/>
      <c r="I46" s="35" t="n"/>
      <c r="J46" s="34" t="n"/>
      <c r="K46" s="34">
        <f t="array" ref="K46">IF($J46="","",IFERROR(INDEX(PRESUPUESTO!$N$10:$N$174,MATCH($J46,PRESUPUESTO!$A$10:$A$174,0)),""))</f>
        <v/>
      </c>
      <c r="L46" s="35" t="n"/>
      <c r="M46" s="4" t="n"/>
      <c r="N46" s="4" t="n"/>
      <c r="O46" s="4" t="n"/>
      <c r="P46" s="4" t="n"/>
      <c r="Q46" s="4" t="n"/>
      <c r="R46" s="4" t="n"/>
      <c r="S46" s="4" t="n"/>
      <c r="T46" s="4" t="n"/>
      <c r="U46" s="4" t="n"/>
      <c r="V46" s="4" t="n"/>
      <c r="W46" s="4" t="n"/>
      <c r="X46" s="4" t="n"/>
      <c r="Y46" s="4" t="n"/>
      <c r="Z46" s="4" t="n"/>
    </row>
    <row r="47" ht="15" customHeight="1" s="371">
      <c r="A47" s="34" t="n"/>
      <c r="B47" s="37" t="n"/>
      <c r="C47" s="120">
        <f>IF(B47="","",INT((B47-CARATULA!$C$27)/7)+1)</f>
        <v/>
      </c>
      <c r="D47" s="34" t="n"/>
      <c r="E47" s="35" t="n"/>
      <c r="F47" s="35" t="n"/>
      <c r="G47" s="35" t="n"/>
      <c r="H47" s="36" t="n"/>
      <c r="I47" s="35" t="n"/>
      <c r="J47" s="34" t="n"/>
      <c r="K47" s="34">
        <f t="array" ref="K47">IF($J47="","",IFERROR(INDEX(PRESUPUESTO!$N$10:$N$174,MATCH($J47,PRESUPUESTO!$A$10:$A$174,0)),""))</f>
        <v/>
      </c>
      <c r="L47" s="35" t="n"/>
      <c r="M47" s="4" t="n"/>
      <c r="N47" s="4" t="n"/>
      <c r="O47" s="4" t="n"/>
      <c r="P47" s="4" t="n"/>
      <c r="Q47" s="4" t="n"/>
      <c r="R47" s="4" t="n"/>
      <c r="S47" s="4" t="n"/>
      <c r="T47" s="4" t="n"/>
      <c r="U47" s="4" t="n"/>
      <c r="V47" s="4" t="n"/>
      <c r="W47" s="4" t="n"/>
      <c r="X47" s="4" t="n"/>
      <c r="Y47" s="4" t="n"/>
      <c r="Z47" s="4" t="n"/>
    </row>
    <row r="48" ht="15" customHeight="1" s="371">
      <c r="A48" s="34" t="n"/>
      <c r="B48" s="37" t="n"/>
      <c r="C48" s="120">
        <f>IF(B48="","",INT((B48-CARATULA!$C$27)/7)+1)</f>
        <v/>
      </c>
      <c r="D48" s="34" t="n"/>
      <c r="E48" s="35" t="n"/>
      <c r="F48" s="35" t="n"/>
      <c r="G48" s="35" t="n"/>
      <c r="H48" s="36" t="n"/>
      <c r="I48" s="35" t="n"/>
      <c r="J48" s="34" t="n"/>
      <c r="K48" s="34">
        <f t="array" ref="K48">IF($J48="","",IFERROR(INDEX(PRESUPUESTO!$N$10:$N$174,MATCH($J48,PRESUPUESTO!$A$10:$A$174,0)),""))</f>
        <v/>
      </c>
      <c r="L48" s="35" t="n"/>
      <c r="M48" s="4" t="n"/>
      <c r="N48" s="4" t="n"/>
      <c r="O48" s="4" t="n"/>
      <c r="P48" s="4" t="n"/>
      <c r="Q48" s="4" t="n"/>
      <c r="R48" s="4" t="n"/>
      <c r="S48" s="4" t="n"/>
      <c r="T48" s="4" t="n"/>
      <c r="U48" s="4" t="n"/>
      <c r="V48" s="4" t="n"/>
      <c r="W48" s="4" t="n"/>
      <c r="X48" s="4" t="n"/>
      <c r="Y48" s="4" t="n"/>
      <c r="Z48" s="4" t="n"/>
    </row>
    <row r="49" ht="15" customHeight="1" s="371">
      <c r="A49" s="34" t="n"/>
      <c r="B49" s="37" t="n"/>
      <c r="C49" s="120">
        <f>IF(B49="","",INT((B49-CARATULA!$C$27)/7)+1)</f>
        <v/>
      </c>
      <c r="D49" s="34" t="n"/>
      <c r="E49" s="35" t="n"/>
      <c r="F49" s="35" t="n"/>
      <c r="G49" s="35" t="n"/>
      <c r="H49" s="36" t="n"/>
      <c r="I49" s="35" t="n"/>
      <c r="J49" s="34" t="n"/>
      <c r="K49" s="34">
        <f t="array" ref="K49">IF($J49="","",IFERROR(INDEX(PRESUPUESTO!$N$10:$N$174,MATCH($J49,PRESUPUESTO!$A$10:$A$174,0)),""))</f>
        <v/>
      </c>
      <c r="L49" s="35" t="n"/>
      <c r="M49" s="4" t="n"/>
      <c r="N49" s="4" t="n"/>
      <c r="O49" s="4" t="n"/>
      <c r="P49" s="4" t="n"/>
      <c r="Q49" s="4" t="n"/>
      <c r="R49" s="4" t="n"/>
      <c r="S49" s="4" t="n"/>
      <c r="T49" s="4" t="n"/>
      <c r="U49" s="4" t="n"/>
      <c r="V49" s="4" t="n"/>
      <c r="W49" s="4" t="n"/>
      <c r="X49" s="4" t="n"/>
      <c r="Y49" s="4" t="n"/>
      <c r="Z49" s="4" t="n"/>
    </row>
    <row r="50" ht="15" customHeight="1" s="371">
      <c r="A50" s="34" t="n"/>
      <c r="B50" s="37" t="n"/>
      <c r="C50" s="120">
        <f>IF(B50="","",INT((B50-CARATULA!$C$27)/7)+1)</f>
        <v/>
      </c>
      <c r="D50" s="34" t="n"/>
      <c r="E50" s="35" t="n"/>
      <c r="F50" s="35" t="n"/>
      <c r="G50" s="35" t="n"/>
      <c r="H50" s="36" t="n"/>
      <c r="I50" s="35" t="n"/>
      <c r="J50" s="34" t="n"/>
      <c r="K50" s="34">
        <f t="array" ref="K50">IF($J50="","",IFERROR(INDEX(PRESUPUESTO!$N$10:$N$174,MATCH($J50,PRESUPUESTO!$A$10:$A$174,0)),""))</f>
        <v/>
      </c>
      <c r="L50" s="35" t="n"/>
      <c r="M50" s="4" t="n"/>
      <c r="N50" s="4" t="n"/>
      <c r="O50" s="4" t="n"/>
      <c r="P50" s="4" t="n"/>
      <c r="Q50" s="4" t="n"/>
      <c r="R50" s="4" t="n"/>
      <c r="S50" s="4" t="n"/>
      <c r="T50" s="4" t="n"/>
      <c r="U50" s="4" t="n"/>
      <c r="V50" s="4" t="n"/>
      <c r="W50" s="4" t="n"/>
      <c r="X50" s="4" t="n"/>
      <c r="Y50" s="4" t="n"/>
      <c r="Z50" s="4" t="n"/>
    </row>
    <row r="51" ht="15" customHeight="1" s="371">
      <c r="A51" s="34" t="n"/>
      <c r="B51" s="37" t="n"/>
      <c r="C51" s="120">
        <f>IF(B51="","",INT((B51-CARATULA!$C$27)/7)+1)</f>
        <v/>
      </c>
      <c r="D51" s="34" t="n"/>
      <c r="E51" s="35" t="n"/>
      <c r="F51" s="35" t="n"/>
      <c r="G51" s="35" t="n"/>
      <c r="H51" s="36" t="n"/>
      <c r="I51" s="35" t="n"/>
      <c r="J51" s="34" t="n"/>
      <c r="K51" s="34">
        <f t="array" ref="K51">IF($J51="","",IFERROR(INDEX(PRESUPUESTO!$N$10:$N$174,MATCH($J51,PRESUPUESTO!$A$10:$A$174,0)),""))</f>
        <v/>
      </c>
      <c r="L51" s="35" t="n"/>
      <c r="M51" s="4" t="n"/>
      <c r="N51" s="4" t="n"/>
      <c r="O51" s="4" t="n"/>
      <c r="P51" s="4" t="n"/>
      <c r="Q51" s="4" t="n"/>
      <c r="R51" s="4" t="n"/>
      <c r="S51" s="4" t="n"/>
      <c r="T51" s="4" t="n"/>
      <c r="U51" s="4" t="n"/>
      <c r="V51" s="4" t="n"/>
      <c r="W51" s="4" t="n"/>
      <c r="X51" s="4" t="n"/>
      <c r="Y51" s="4" t="n"/>
      <c r="Z51" s="4" t="n"/>
    </row>
    <row r="52" ht="15" customHeight="1" s="371">
      <c r="A52" s="34" t="n"/>
      <c r="B52" s="37" t="n"/>
      <c r="C52" s="120">
        <f>IF(B52="","",INT((B52-CARATULA!$C$27)/7)+1)</f>
        <v/>
      </c>
      <c r="D52" s="34" t="n"/>
      <c r="E52" s="35" t="n"/>
      <c r="F52" s="35" t="n"/>
      <c r="G52" s="35" t="n"/>
      <c r="H52" s="36" t="n"/>
      <c r="I52" s="35" t="n"/>
      <c r="J52" s="34" t="n"/>
      <c r="K52" s="34">
        <f t="array" ref="K52">IF($J52="","",IFERROR(INDEX(PRESUPUESTO!$N$10:$N$174,MATCH($J52,PRESUPUESTO!$A$10:$A$174,0)),""))</f>
        <v/>
      </c>
      <c r="L52" s="35" t="n"/>
      <c r="M52" s="4" t="n"/>
      <c r="N52" s="4" t="n"/>
      <c r="O52" s="4" t="n"/>
      <c r="P52" s="4" t="n"/>
      <c r="Q52" s="4" t="n"/>
      <c r="R52" s="4" t="n"/>
      <c r="S52" s="4" t="n"/>
      <c r="T52" s="4" t="n"/>
      <c r="U52" s="4" t="n"/>
      <c r="V52" s="4" t="n"/>
      <c r="W52" s="4" t="n"/>
      <c r="X52" s="4" t="n"/>
      <c r="Y52" s="4" t="n"/>
      <c r="Z52" s="4" t="n"/>
    </row>
    <row r="53" ht="15" customHeight="1" s="371">
      <c r="A53" s="34" t="n"/>
      <c r="B53" s="37" t="n"/>
      <c r="C53" s="120">
        <f>IF(B53="","",INT((B53-CARATULA!$C$27)/7)+1)</f>
        <v/>
      </c>
      <c r="D53" s="34" t="n"/>
      <c r="E53" s="35" t="n"/>
      <c r="F53" s="35" t="n"/>
      <c r="G53" s="35" t="n"/>
      <c r="H53" s="36" t="n"/>
      <c r="I53" s="35" t="n"/>
      <c r="J53" s="34" t="n"/>
      <c r="K53" s="34">
        <f t="array" ref="K53">IF($J53="","",IFERROR(INDEX(PRESUPUESTO!$N$10:$N$174,MATCH($J53,PRESUPUESTO!$A$10:$A$174,0)),""))</f>
        <v/>
      </c>
      <c r="L53" s="35" t="n"/>
      <c r="M53" s="4" t="n"/>
      <c r="N53" s="4" t="n"/>
      <c r="O53" s="4" t="n"/>
      <c r="P53" s="4" t="n"/>
      <c r="Q53" s="4" t="n"/>
      <c r="R53" s="4" t="n"/>
      <c r="S53" s="4" t="n"/>
      <c r="T53" s="4" t="n"/>
      <c r="U53" s="4" t="n"/>
      <c r="V53" s="4" t="n"/>
      <c r="W53" s="4" t="n"/>
      <c r="X53" s="4" t="n"/>
      <c r="Y53" s="4" t="n"/>
      <c r="Z53" s="4" t="n"/>
    </row>
    <row r="54" ht="15" customHeight="1" s="371">
      <c r="A54" s="34" t="n"/>
      <c r="B54" s="37" t="n"/>
      <c r="C54" s="120">
        <f>IF(B54="","",INT((B54-CARATULA!$C$27)/7)+1)</f>
        <v/>
      </c>
      <c r="D54" s="34" t="n"/>
      <c r="E54" s="35" t="n"/>
      <c r="F54" s="35" t="n"/>
      <c r="G54" s="35" t="n"/>
      <c r="H54" s="36" t="n"/>
      <c r="I54" s="35" t="n"/>
      <c r="J54" s="34" t="n"/>
      <c r="K54" s="34">
        <f t="array" ref="K54">IF($J54="","",IFERROR(INDEX(PRESUPUESTO!$N$10:$N$174,MATCH($J54,PRESUPUESTO!$A$10:$A$174,0)),""))</f>
        <v/>
      </c>
      <c r="L54" s="35" t="n"/>
      <c r="M54" s="4" t="n"/>
      <c r="N54" s="4" t="n"/>
      <c r="O54" s="4" t="n"/>
      <c r="P54" s="4" t="n"/>
      <c r="Q54" s="4" t="n"/>
      <c r="R54" s="4" t="n"/>
      <c r="S54" s="4" t="n"/>
      <c r="T54" s="4" t="n"/>
      <c r="U54" s="4" t="n"/>
      <c r="V54" s="4" t="n"/>
      <c r="W54" s="4" t="n"/>
      <c r="X54" s="4" t="n"/>
      <c r="Y54" s="4" t="n"/>
      <c r="Z54" s="4" t="n"/>
    </row>
    <row r="55" ht="15" customHeight="1" s="371">
      <c r="A55" s="34" t="n"/>
      <c r="B55" s="37" t="n"/>
      <c r="C55" s="120">
        <f>IF(B55="","",INT((B55-CARATULA!$C$27)/7)+1)</f>
        <v/>
      </c>
      <c r="D55" s="34" t="n"/>
      <c r="E55" s="35" t="n"/>
      <c r="F55" s="35" t="n"/>
      <c r="G55" s="35" t="n"/>
      <c r="H55" s="36" t="n"/>
      <c r="I55" s="35" t="n"/>
      <c r="J55" s="34" t="n"/>
      <c r="K55" s="34">
        <f t="array" ref="K55">IF($J55="","",IFERROR(INDEX(PRESUPUESTO!$N$10:$N$174,MATCH($J55,PRESUPUESTO!$A$10:$A$174,0)),""))</f>
        <v/>
      </c>
      <c r="L55" s="35" t="n"/>
      <c r="M55" s="4" t="n"/>
      <c r="N55" s="4" t="n"/>
      <c r="O55" s="4" t="n"/>
      <c r="P55" s="4" t="n"/>
      <c r="Q55" s="4" t="n"/>
      <c r="R55" s="4" t="n"/>
      <c r="S55" s="4" t="n"/>
      <c r="T55" s="4" t="n"/>
      <c r="U55" s="4" t="n"/>
      <c r="V55" s="4" t="n"/>
      <c r="W55" s="4" t="n"/>
      <c r="X55" s="4" t="n"/>
      <c r="Y55" s="4" t="n"/>
      <c r="Z55" s="4" t="n"/>
    </row>
    <row r="56" ht="15" customHeight="1" s="371">
      <c r="A56" s="34" t="n"/>
      <c r="B56" s="37" t="n"/>
      <c r="C56" s="120">
        <f>IF(B56="","",INT((B56-CARATULA!$C$27)/7)+1)</f>
        <v/>
      </c>
      <c r="D56" s="34" t="n"/>
      <c r="E56" s="35" t="n"/>
      <c r="F56" s="35" t="n"/>
      <c r="G56" s="35" t="n"/>
      <c r="H56" s="36" t="n"/>
      <c r="I56" s="35" t="n"/>
      <c r="J56" s="34" t="n"/>
      <c r="K56" s="34">
        <f t="array" ref="K56">IF($J56="","",IFERROR(INDEX(PRESUPUESTO!$N$10:$N$174,MATCH($J56,PRESUPUESTO!$A$10:$A$174,0)),""))</f>
        <v/>
      </c>
      <c r="L56" s="35" t="n"/>
      <c r="M56" s="4" t="n"/>
      <c r="N56" s="4" t="n"/>
      <c r="O56" s="4" t="n"/>
      <c r="P56" s="4" t="n"/>
      <c r="Q56" s="4" t="n"/>
      <c r="R56" s="4" t="n"/>
      <c r="S56" s="4" t="n"/>
      <c r="T56" s="4" t="n"/>
      <c r="U56" s="4" t="n"/>
      <c r="V56" s="4" t="n"/>
      <c r="W56" s="4" t="n"/>
      <c r="X56" s="4" t="n"/>
      <c r="Y56" s="4" t="n"/>
      <c r="Z56" s="4" t="n"/>
    </row>
    <row r="57" ht="15" customHeight="1" s="371">
      <c r="A57" s="34" t="n"/>
      <c r="B57" s="37" t="n"/>
      <c r="C57" s="120">
        <f>IF(B57="","",INT((B57-CARATULA!$C$27)/7)+1)</f>
        <v/>
      </c>
      <c r="D57" s="34" t="n"/>
      <c r="E57" s="35" t="n"/>
      <c r="F57" s="35" t="n"/>
      <c r="G57" s="35" t="n"/>
      <c r="H57" s="36" t="n"/>
      <c r="I57" s="35" t="n"/>
      <c r="J57" s="34" t="n"/>
      <c r="K57" s="34">
        <f t="array" ref="K57">IF($J57="","",IFERROR(INDEX(PRESUPUESTO!$N$10:$N$174,MATCH($J57,PRESUPUESTO!$A$10:$A$174,0)),""))</f>
        <v/>
      </c>
      <c r="L57" s="35" t="n"/>
      <c r="M57" s="4" t="n"/>
      <c r="N57" s="4" t="n"/>
      <c r="O57" s="4" t="n"/>
      <c r="P57" s="4" t="n"/>
      <c r="Q57" s="4" t="n"/>
      <c r="R57" s="4" t="n"/>
      <c r="S57" s="4" t="n"/>
      <c r="T57" s="4" t="n"/>
      <c r="U57" s="4" t="n"/>
      <c r="V57" s="4" t="n"/>
      <c r="W57" s="4" t="n"/>
      <c r="X57" s="4" t="n"/>
      <c r="Y57" s="4" t="n"/>
      <c r="Z57" s="4" t="n"/>
    </row>
    <row r="58" ht="15" customHeight="1" s="371">
      <c r="A58" s="34" t="n"/>
      <c r="B58" s="37" t="n"/>
      <c r="C58" s="120">
        <f>IF(B58="","",INT((B58-CARATULA!$C$27)/7)+1)</f>
        <v/>
      </c>
      <c r="D58" s="34" t="n"/>
      <c r="E58" s="35" t="n"/>
      <c r="F58" s="35" t="n"/>
      <c r="G58" s="35" t="n"/>
      <c r="H58" s="36" t="n"/>
      <c r="I58" s="35" t="n"/>
      <c r="J58" s="34" t="n"/>
      <c r="K58" s="34">
        <f t="array" ref="K58">IF($J58="","",IFERROR(INDEX(PRESUPUESTO!$N$10:$N$174,MATCH($J58,PRESUPUESTO!$A$10:$A$174,0)),""))</f>
        <v/>
      </c>
      <c r="L58" s="35" t="n"/>
      <c r="M58" s="4" t="n"/>
      <c r="N58" s="4" t="n"/>
      <c r="O58" s="4" t="n"/>
      <c r="P58" s="4" t="n"/>
      <c r="Q58" s="4" t="n"/>
      <c r="R58" s="4" t="n"/>
      <c r="S58" s="4" t="n"/>
      <c r="T58" s="4" t="n"/>
      <c r="U58" s="4" t="n"/>
      <c r="V58" s="4" t="n"/>
      <c r="W58" s="4" t="n"/>
      <c r="X58" s="4" t="n"/>
      <c r="Y58" s="4" t="n"/>
      <c r="Z58" s="4" t="n"/>
    </row>
    <row r="59" ht="15" customHeight="1" s="371">
      <c r="A59" s="34" t="n"/>
      <c r="B59" s="37" t="n"/>
      <c r="C59" s="120">
        <f>IF(B59="","",INT((B59-CARATULA!$C$27)/7)+1)</f>
        <v/>
      </c>
      <c r="D59" s="34" t="n"/>
      <c r="E59" s="35" t="n"/>
      <c r="F59" s="35" t="n"/>
      <c r="G59" s="35" t="n"/>
      <c r="H59" s="36" t="n"/>
      <c r="I59" s="35" t="n"/>
      <c r="J59" s="34" t="n"/>
      <c r="K59" s="34">
        <f t="array" ref="K59">IF($J59="","",IFERROR(INDEX(PRESUPUESTO!$N$10:$N$174,MATCH($J59,PRESUPUESTO!$A$10:$A$174,0)),""))</f>
        <v/>
      </c>
      <c r="L59" s="35" t="n"/>
      <c r="M59" s="4" t="n"/>
      <c r="N59" s="4" t="n"/>
      <c r="O59" s="4" t="n"/>
      <c r="P59" s="4" t="n"/>
      <c r="Q59" s="4" t="n"/>
      <c r="R59" s="4" t="n"/>
      <c r="S59" s="4" t="n"/>
      <c r="T59" s="4" t="n"/>
      <c r="U59" s="4" t="n"/>
      <c r="V59" s="4" t="n"/>
      <c r="W59" s="4" t="n"/>
      <c r="X59" s="4" t="n"/>
      <c r="Y59" s="4" t="n"/>
      <c r="Z59" s="4" t="n"/>
    </row>
    <row r="60" ht="15" customHeight="1" s="371">
      <c r="A60" s="34" t="n"/>
      <c r="B60" s="37" t="n"/>
      <c r="C60" s="120">
        <f>IF(B60="","",INT((B60-CARATULA!$C$27)/7)+1)</f>
        <v/>
      </c>
      <c r="D60" s="34" t="n"/>
      <c r="E60" s="35" t="n"/>
      <c r="F60" s="35" t="n"/>
      <c r="G60" s="35" t="n"/>
      <c r="H60" s="36" t="n"/>
      <c r="I60" s="35" t="n"/>
      <c r="J60" s="34" t="n"/>
      <c r="K60" s="34">
        <f t="array" ref="K60">IF($J60="","",IFERROR(INDEX(PRESUPUESTO!$N$10:$N$174,MATCH($J60,PRESUPUESTO!$A$10:$A$174,0)),""))</f>
        <v/>
      </c>
      <c r="L60" s="35" t="n"/>
      <c r="M60" s="4" t="n"/>
      <c r="N60" s="4" t="n"/>
      <c r="O60" s="4" t="n"/>
      <c r="P60" s="4" t="n"/>
      <c r="Q60" s="4" t="n"/>
      <c r="R60" s="4" t="n"/>
      <c r="S60" s="4" t="n"/>
      <c r="T60" s="4" t="n"/>
      <c r="U60" s="4" t="n"/>
      <c r="V60" s="4" t="n"/>
      <c r="W60" s="4" t="n"/>
      <c r="X60" s="4" t="n"/>
      <c r="Y60" s="4" t="n"/>
      <c r="Z60" s="4" t="n"/>
    </row>
    <row r="61" ht="15" customHeight="1" s="371">
      <c r="A61" s="34" t="n"/>
      <c r="B61" s="37" t="n"/>
      <c r="C61" s="120">
        <f>IF(B61="","",INT((B61-CARATULA!$C$27)/7)+1)</f>
        <v/>
      </c>
      <c r="D61" s="34" t="n"/>
      <c r="E61" s="35" t="n"/>
      <c r="F61" s="35" t="n"/>
      <c r="G61" s="35" t="n"/>
      <c r="H61" s="36" t="n"/>
      <c r="I61" s="35" t="n"/>
      <c r="J61" s="34" t="n"/>
      <c r="K61" s="34">
        <f t="array" ref="K61">IF($J61="","",IFERROR(INDEX(PRESUPUESTO!$N$10:$N$174,MATCH($J61,PRESUPUESTO!$A$10:$A$174,0)),""))</f>
        <v/>
      </c>
      <c r="L61" s="35" t="n"/>
      <c r="M61" s="4" t="n"/>
      <c r="N61" s="4" t="n"/>
      <c r="O61" s="4" t="n"/>
      <c r="P61" s="4" t="n"/>
      <c r="Q61" s="4" t="n"/>
      <c r="R61" s="4" t="n"/>
      <c r="S61" s="4" t="n"/>
      <c r="T61" s="4" t="n"/>
      <c r="U61" s="4" t="n"/>
      <c r="V61" s="4" t="n"/>
      <c r="W61" s="4" t="n"/>
      <c r="X61" s="4" t="n"/>
      <c r="Y61" s="4" t="n"/>
      <c r="Z61" s="4" t="n"/>
    </row>
    <row r="62" ht="15" customHeight="1" s="371">
      <c r="A62" s="34" t="n"/>
      <c r="B62" s="37" t="n"/>
      <c r="C62" s="120">
        <f>IF(B62="","",INT((B62-CARATULA!$C$27)/7)+1)</f>
        <v/>
      </c>
      <c r="D62" s="34" t="n"/>
      <c r="E62" s="35" t="n"/>
      <c r="F62" s="35" t="n"/>
      <c r="G62" s="35" t="n"/>
      <c r="H62" s="36" t="n"/>
      <c r="I62" s="35" t="n"/>
      <c r="J62" s="34" t="n"/>
      <c r="K62" s="34">
        <f t="array" ref="K62">IF($J62="","",IFERROR(INDEX(PRESUPUESTO!$N$10:$N$174,MATCH($J62,PRESUPUESTO!$A$10:$A$174,0)),""))</f>
        <v/>
      </c>
      <c r="L62" s="35" t="n"/>
      <c r="M62" s="4" t="n"/>
      <c r="N62" s="4" t="n"/>
      <c r="O62" s="4" t="n"/>
      <c r="P62" s="4" t="n"/>
      <c r="Q62" s="4" t="n"/>
      <c r="R62" s="4" t="n"/>
      <c r="S62" s="4" t="n"/>
      <c r="T62" s="4" t="n"/>
      <c r="U62" s="4" t="n"/>
      <c r="V62" s="4" t="n"/>
      <c r="W62" s="4" t="n"/>
      <c r="X62" s="4" t="n"/>
      <c r="Y62" s="4" t="n"/>
      <c r="Z62" s="4" t="n"/>
    </row>
    <row r="63" ht="15" customHeight="1" s="371">
      <c r="A63" s="34" t="n"/>
      <c r="B63" s="37" t="n"/>
      <c r="C63" s="120">
        <f>IF(B63="","",INT((B63-CARATULA!$C$27)/7)+1)</f>
        <v/>
      </c>
      <c r="D63" s="34" t="n"/>
      <c r="E63" s="35" t="n"/>
      <c r="F63" s="35" t="n"/>
      <c r="G63" s="35" t="n"/>
      <c r="H63" s="36" t="n"/>
      <c r="I63" s="35" t="n"/>
      <c r="J63" s="34" t="n"/>
      <c r="K63" s="34">
        <f t="array" ref="K63">IF($J63="","",IFERROR(INDEX(PRESUPUESTO!$N$10:$N$174,MATCH($J63,PRESUPUESTO!$A$10:$A$174,0)),""))</f>
        <v/>
      </c>
      <c r="L63" s="35" t="n"/>
      <c r="M63" s="4" t="n"/>
      <c r="N63" s="4" t="n"/>
      <c r="O63" s="4" t="n"/>
      <c r="P63" s="4" t="n"/>
      <c r="Q63" s="4" t="n"/>
      <c r="R63" s="4" t="n"/>
      <c r="S63" s="4" t="n"/>
      <c r="T63" s="4" t="n"/>
      <c r="U63" s="4" t="n"/>
      <c r="V63" s="4" t="n"/>
      <c r="W63" s="4" t="n"/>
      <c r="X63" s="4" t="n"/>
      <c r="Y63" s="4" t="n"/>
      <c r="Z63" s="4" t="n"/>
    </row>
    <row r="64" ht="15" customHeight="1" s="371">
      <c r="A64" s="34" t="n"/>
      <c r="B64" s="37" t="n"/>
      <c r="C64" s="120">
        <f>IF(B64="","",INT((B64-CARATULA!$C$27)/7)+1)</f>
        <v/>
      </c>
      <c r="D64" s="34" t="n"/>
      <c r="E64" s="35" t="n"/>
      <c r="F64" s="35" t="n"/>
      <c r="G64" s="35" t="n"/>
      <c r="H64" s="36" t="n"/>
      <c r="I64" s="35" t="n"/>
      <c r="J64" s="34" t="n"/>
      <c r="K64" s="34">
        <f t="array" ref="K64">IF($J64="","",IFERROR(INDEX(PRESUPUESTO!$N$10:$N$174,MATCH($J64,PRESUPUESTO!$A$10:$A$174,0)),""))</f>
        <v/>
      </c>
      <c r="L64" s="35" t="n"/>
      <c r="M64" s="4" t="n"/>
      <c r="N64" s="4" t="n"/>
      <c r="O64" s="4" t="n"/>
      <c r="P64" s="4" t="n"/>
      <c r="Q64" s="4" t="n"/>
      <c r="R64" s="4" t="n"/>
      <c r="S64" s="4" t="n"/>
      <c r="T64" s="4" t="n"/>
      <c r="U64" s="4" t="n"/>
      <c r="V64" s="4" t="n"/>
      <c r="W64" s="4" t="n"/>
      <c r="X64" s="4" t="n"/>
      <c r="Y64" s="4" t="n"/>
      <c r="Z64" s="4" t="n"/>
    </row>
    <row r="65" ht="15" customHeight="1" s="371">
      <c r="A65" s="34" t="n"/>
      <c r="B65" s="37" t="n"/>
      <c r="C65" s="120">
        <f>IF(B65="","",INT((B65-CARATULA!$C$27)/7)+1)</f>
        <v/>
      </c>
      <c r="D65" s="34" t="n"/>
      <c r="E65" s="35" t="n"/>
      <c r="F65" s="35" t="n"/>
      <c r="G65" s="35" t="n"/>
      <c r="H65" s="36" t="n"/>
      <c r="I65" s="35" t="n"/>
      <c r="J65" s="34" t="n"/>
      <c r="K65" s="34">
        <f t="array" ref="K65">IF($J65="","",IFERROR(INDEX(PRESUPUESTO!$N$10:$N$174,MATCH($J65,PRESUPUESTO!$A$10:$A$174,0)),""))</f>
        <v/>
      </c>
      <c r="L65" s="35" t="n"/>
      <c r="M65" s="4" t="n"/>
      <c r="N65" s="4" t="n"/>
      <c r="O65" s="4" t="n"/>
      <c r="P65" s="4" t="n"/>
      <c r="Q65" s="4" t="n"/>
      <c r="R65" s="4" t="n"/>
      <c r="S65" s="4" t="n"/>
      <c r="T65" s="4" t="n"/>
      <c r="U65" s="4" t="n"/>
      <c r="V65" s="4" t="n"/>
      <c r="W65" s="4" t="n"/>
      <c r="X65" s="4" t="n"/>
      <c r="Y65" s="4" t="n"/>
      <c r="Z65" s="4" t="n"/>
    </row>
    <row r="66" ht="15" customHeight="1" s="371">
      <c r="A66" s="34" t="n"/>
      <c r="B66" s="37" t="n"/>
      <c r="C66" s="120">
        <f>IF(B66="","",INT((B66-CARATULA!$C$27)/7)+1)</f>
        <v/>
      </c>
      <c r="D66" s="34" t="n"/>
      <c r="E66" s="35" t="n"/>
      <c r="F66" s="35" t="n"/>
      <c r="G66" s="35" t="n"/>
      <c r="H66" s="36" t="n"/>
      <c r="I66" s="35" t="n"/>
      <c r="J66" s="34" t="n"/>
      <c r="K66" s="34">
        <f t="array" ref="K66">IF($J66="","",IFERROR(INDEX(PRESUPUESTO!$N$10:$N$174,MATCH($J66,PRESUPUESTO!$A$10:$A$174,0)),""))</f>
        <v/>
      </c>
      <c r="L66" s="35" t="n"/>
      <c r="M66" s="4" t="n"/>
      <c r="N66" s="4" t="n"/>
      <c r="O66" s="4" t="n"/>
      <c r="P66" s="4" t="n"/>
      <c r="Q66" s="4" t="n"/>
      <c r="R66" s="4" t="n"/>
      <c r="S66" s="4" t="n"/>
      <c r="T66" s="4" t="n"/>
      <c r="U66" s="4" t="n"/>
      <c r="V66" s="4" t="n"/>
      <c r="W66" s="4" t="n"/>
      <c r="X66" s="4" t="n"/>
      <c r="Y66" s="4" t="n"/>
      <c r="Z66" s="4" t="n"/>
    </row>
    <row r="67" ht="15" customHeight="1" s="371">
      <c r="A67" s="34" t="n"/>
      <c r="B67" s="37" t="n"/>
      <c r="C67" s="120">
        <f>IF(B67="","",INT((B67-CARATULA!$C$27)/7)+1)</f>
        <v/>
      </c>
      <c r="D67" s="34" t="n"/>
      <c r="E67" s="35" t="n"/>
      <c r="F67" s="35" t="n"/>
      <c r="G67" s="35" t="n"/>
      <c r="H67" s="36" t="n"/>
      <c r="I67" s="35" t="n"/>
      <c r="J67" s="34" t="n"/>
      <c r="K67" s="34">
        <f t="array" ref="K67">IF($J67="","",IFERROR(INDEX(PRESUPUESTO!$N$10:$N$174,MATCH($J67,PRESUPUESTO!$A$10:$A$174,0)),""))</f>
        <v/>
      </c>
      <c r="L67" s="35" t="n"/>
      <c r="M67" s="4" t="n"/>
      <c r="N67" s="4" t="n"/>
      <c r="O67" s="4" t="n"/>
      <c r="P67" s="4" t="n"/>
      <c r="Q67" s="4" t="n"/>
      <c r="R67" s="4" t="n"/>
      <c r="S67" s="4" t="n"/>
      <c r="T67" s="4" t="n"/>
      <c r="U67" s="4" t="n"/>
      <c r="V67" s="4" t="n"/>
      <c r="W67" s="4" t="n"/>
      <c r="X67" s="4" t="n"/>
      <c r="Y67" s="4" t="n"/>
      <c r="Z67" s="4" t="n"/>
    </row>
    <row r="68" ht="15" customHeight="1" s="371">
      <c r="A68" s="34" t="n"/>
      <c r="B68" s="37" t="n"/>
      <c r="C68" s="120">
        <f>IF(B68="","",INT((B68-CARATULA!$C$27)/7)+1)</f>
        <v/>
      </c>
      <c r="D68" s="34" t="n"/>
      <c r="E68" s="35" t="n"/>
      <c r="F68" s="35" t="n"/>
      <c r="G68" s="35" t="n"/>
      <c r="H68" s="36" t="n"/>
      <c r="I68" s="35" t="n"/>
      <c r="J68" s="34" t="n"/>
      <c r="K68" s="34">
        <f t="array" ref="K68">IF($J68="","",IFERROR(INDEX(PRESUPUESTO!$N$10:$N$174,MATCH($J68,PRESUPUESTO!$A$10:$A$174,0)),""))</f>
        <v/>
      </c>
      <c r="L68" s="35" t="n"/>
      <c r="M68" s="4" t="n"/>
      <c r="N68" s="4" t="n"/>
      <c r="O68" s="4" t="n"/>
      <c r="P68" s="4" t="n"/>
      <c r="Q68" s="4" t="n"/>
      <c r="R68" s="4" t="n"/>
      <c r="S68" s="4" t="n"/>
      <c r="T68" s="4" t="n"/>
      <c r="U68" s="4" t="n"/>
      <c r="V68" s="4" t="n"/>
      <c r="W68" s="4" t="n"/>
      <c r="X68" s="4" t="n"/>
      <c r="Y68" s="4" t="n"/>
      <c r="Z68" s="4" t="n"/>
    </row>
    <row r="69" ht="15" customHeight="1" s="371">
      <c r="A69" s="34" t="n"/>
      <c r="B69" s="37" t="n"/>
      <c r="C69" s="120">
        <f>IF(B69="","",INT((B69-CARATULA!$C$27)/7)+1)</f>
        <v/>
      </c>
      <c r="D69" s="34" t="n"/>
      <c r="E69" s="35" t="n"/>
      <c r="F69" s="35" t="n"/>
      <c r="G69" s="35" t="n"/>
      <c r="H69" s="36" t="n"/>
      <c r="I69" s="35" t="n"/>
      <c r="J69" s="34" t="n"/>
      <c r="K69" s="34">
        <f t="array" ref="K69">IF($J69="","",IFERROR(INDEX(PRESUPUESTO!$N$10:$N$174,MATCH($J69,PRESUPUESTO!$A$10:$A$174,0)),""))</f>
        <v/>
      </c>
      <c r="L69" s="35" t="n"/>
      <c r="M69" s="4" t="n"/>
      <c r="N69" s="4" t="n"/>
      <c r="O69" s="4" t="n"/>
      <c r="P69" s="4" t="n"/>
      <c r="Q69" s="4" t="n"/>
      <c r="R69" s="4" t="n"/>
      <c r="S69" s="4" t="n"/>
      <c r="T69" s="4" t="n"/>
      <c r="U69" s="4" t="n"/>
      <c r="V69" s="4" t="n"/>
      <c r="W69" s="4" t="n"/>
      <c r="X69" s="4" t="n"/>
      <c r="Y69" s="4" t="n"/>
      <c r="Z69" s="4" t="n"/>
    </row>
    <row r="70" ht="15" customHeight="1" s="371">
      <c r="A70" s="34" t="n"/>
      <c r="B70" s="37" t="n"/>
      <c r="C70" s="120">
        <f>IF(B70="","",INT((B70-CARATULA!$C$27)/7)+1)</f>
        <v/>
      </c>
      <c r="D70" s="34" t="n"/>
      <c r="E70" s="35" t="n"/>
      <c r="F70" s="35" t="n"/>
      <c r="G70" s="35" t="n"/>
      <c r="H70" s="36" t="n"/>
      <c r="I70" s="35" t="n"/>
      <c r="J70" s="34" t="n"/>
      <c r="K70" s="34">
        <f t="array" ref="K70">IF($J70="","",IFERROR(INDEX(PRESUPUESTO!$N$10:$N$174,MATCH($J70,PRESUPUESTO!$A$10:$A$174,0)),""))</f>
        <v/>
      </c>
      <c r="L70" s="35" t="n"/>
      <c r="M70" s="4" t="n"/>
      <c r="N70" s="4" t="n"/>
      <c r="O70" s="4" t="n"/>
      <c r="P70" s="4" t="n"/>
      <c r="Q70" s="4" t="n"/>
      <c r="R70" s="4" t="n"/>
      <c r="S70" s="4" t="n"/>
      <c r="T70" s="4" t="n"/>
      <c r="U70" s="4" t="n"/>
      <c r="V70" s="4" t="n"/>
      <c r="W70" s="4" t="n"/>
      <c r="X70" s="4" t="n"/>
      <c r="Y70" s="4" t="n"/>
      <c r="Z70" s="4" t="n"/>
    </row>
    <row r="71" ht="15" customHeight="1" s="371">
      <c r="A71" s="34" t="n"/>
      <c r="B71" s="37" t="n"/>
      <c r="C71" s="120">
        <f>IF(B71="","",INT((B71-CARATULA!$C$27)/7)+1)</f>
        <v/>
      </c>
      <c r="D71" s="34" t="n"/>
      <c r="E71" s="35" t="n"/>
      <c r="F71" s="35" t="n"/>
      <c r="G71" s="35" t="n"/>
      <c r="H71" s="36" t="n"/>
      <c r="I71" s="35" t="n"/>
      <c r="J71" s="34" t="n"/>
      <c r="K71" s="34">
        <f t="array" ref="K71">IF($J71="","",IFERROR(INDEX(PRESUPUESTO!$N$10:$N$174,MATCH($J71,PRESUPUESTO!$A$10:$A$174,0)),""))</f>
        <v/>
      </c>
      <c r="L71" s="35" t="n"/>
      <c r="M71" s="4" t="n"/>
      <c r="N71" s="4" t="n"/>
      <c r="O71" s="4" t="n"/>
      <c r="P71" s="4" t="n"/>
      <c r="Q71" s="4" t="n"/>
      <c r="R71" s="4" t="n"/>
      <c r="S71" s="4" t="n"/>
      <c r="T71" s="4" t="n"/>
      <c r="U71" s="4" t="n"/>
      <c r="V71" s="4" t="n"/>
      <c r="W71" s="4" t="n"/>
      <c r="X71" s="4" t="n"/>
      <c r="Y71" s="4" t="n"/>
      <c r="Z71" s="4" t="n"/>
    </row>
    <row r="72" ht="15" customHeight="1" s="371">
      <c r="A72" s="34" t="n"/>
      <c r="B72" s="37" t="n"/>
      <c r="C72" s="120">
        <f>IF(B72="","",INT((B72-CARATULA!$C$27)/7)+1)</f>
        <v/>
      </c>
      <c r="D72" s="34" t="n"/>
      <c r="E72" s="35" t="n"/>
      <c r="F72" s="35" t="n"/>
      <c r="G72" s="35" t="n"/>
      <c r="H72" s="36" t="n"/>
      <c r="I72" s="35" t="n"/>
      <c r="J72" s="34" t="n"/>
      <c r="K72" s="34">
        <f t="array" ref="K72">IF($J72="","",IFERROR(INDEX(PRESUPUESTO!$N$10:$N$174,MATCH($J72,PRESUPUESTO!$A$10:$A$174,0)),""))</f>
        <v/>
      </c>
      <c r="L72" s="35" t="n"/>
      <c r="M72" s="4" t="n"/>
      <c r="N72" s="4" t="n"/>
      <c r="O72" s="4" t="n"/>
      <c r="P72" s="4" t="n"/>
      <c r="Q72" s="4" t="n"/>
      <c r="R72" s="4" t="n"/>
      <c r="S72" s="4" t="n"/>
      <c r="T72" s="4" t="n"/>
      <c r="U72" s="4" t="n"/>
      <c r="V72" s="4" t="n"/>
      <c r="W72" s="4" t="n"/>
      <c r="X72" s="4" t="n"/>
      <c r="Y72" s="4" t="n"/>
      <c r="Z72" s="4" t="n"/>
    </row>
    <row r="73" ht="15" customHeight="1" s="371">
      <c r="A73" s="34" t="n"/>
      <c r="B73" s="37" t="n"/>
      <c r="C73" s="120">
        <f>IF(B73="","",INT((B73-CARATULA!$C$27)/7)+1)</f>
        <v/>
      </c>
      <c r="D73" s="34" t="n"/>
      <c r="E73" s="35" t="n"/>
      <c r="F73" s="35" t="n"/>
      <c r="G73" s="35" t="n"/>
      <c r="H73" s="36" t="n"/>
      <c r="I73" s="35" t="n"/>
      <c r="J73" s="34" t="n"/>
      <c r="K73" s="34">
        <f t="array" ref="K73">IF($J73="","",IFERROR(INDEX(PRESUPUESTO!$N$10:$N$174,MATCH($J73,PRESUPUESTO!$A$10:$A$174,0)),""))</f>
        <v/>
      </c>
      <c r="L73" s="35" t="n"/>
      <c r="M73" s="4" t="n"/>
      <c r="N73" s="4" t="n"/>
      <c r="O73" s="4" t="n"/>
      <c r="P73" s="4" t="n"/>
      <c r="Q73" s="4" t="n"/>
      <c r="R73" s="4" t="n"/>
      <c r="S73" s="4" t="n"/>
      <c r="T73" s="4" t="n"/>
      <c r="U73" s="4" t="n"/>
      <c r="V73" s="4" t="n"/>
      <c r="W73" s="4" t="n"/>
      <c r="X73" s="4" t="n"/>
      <c r="Y73" s="4" t="n"/>
      <c r="Z73" s="4" t="n"/>
    </row>
    <row r="74" ht="15" customHeight="1" s="371">
      <c r="A74" s="34" t="n"/>
      <c r="B74" s="37" t="n"/>
      <c r="C74" s="120">
        <f>IF(B74="","",INT((B74-CARATULA!$C$27)/7)+1)</f>
        <v/>
      </c>
      <c r="D74" s="34" t="n"/>
      <c r="E74" s="35" t="n"/>
      <c r="F74" s="35" t="n"/>
      <c r="G74" s="35" t="n"/>
      <c r="H74" s="36" t="n"/>
      <c r="I74" s="35" t="n"/>
      <c r="J74" s="34" t="n"/>
      <c r="K74" s="34">
        <f t="array" ref="K74">IF($J74="","",IFERROR(INDEX(PRESUPUESTO!$N$10:$N$174,MATCH($J74,PRESUPUESTO!$A$10:$A$174,0)),""))</f>
        <v/>
      </c>
      <c r="L74" s="35" t="n"/>
      <c r="M74" s="4" t="n"/>
      <c r="N74" s="4" t="n"/>
      <c r="O74" s="4" t="n"/>
      <c r="P74" s="4" t="n"/>
      <c r="Q74" s="4" t="n"/>
      <c r="R74" s="4" t="n"/>
      <c r="S74" s="4" t="n"/>
      <c r="T74" s="4" t="n"/>
      <c r="U74" s="4" t="n"/>
      <c r="V74" s="4" t="n"/>
      <c r="W74" s="4" t="n"/>
      <c r="X74" s="4" t="n"/>
      <c r="Y74" s="4" t="n"/>
      <c r="Z74" s="4" t="n"/>
    </row>
    <row r="75" ht="15" customHeight="1" s="371">
      <c r="A75" s="34" t="n"/>
      <c r="B75" s="37" t="n"/>
      <c r="C75" s="120">
        <f>IF(B75="","",INT((B75-CARATULA!$C$27)/7)+1)</f>
        <v/>
      </c>
      <c r="D75" s="34" t="n"/>
      <c r="E75" s="35" t="n"/>
      <c r="F75" s="35" t="n"/>
      <c r="G75" s="35" t="n"/>
      <c r="H75" s="36" t="n"/>
      <c r="I75" s="35" t="n"/>
      <c r="J75" s="34" t="n"/>
      <c r="K75" s="34">
        <f t="array" ref="K75">IF($J75="","",IFERROR(INDEX(PRESUPUESTO!$N$10:$N$174,MATCH($J75,PRESUPUESTO!$A$10:$A$174,0)),""))</f>
        <v/>
      </c>
      <c r="L75" s="35" t="n"/>
      <c r="M75" s="4" t="n"/>
      <c r="N75" s="4" t="n"/>
      <c r="O75" s="4" t="n"/>
      <c r="P75" s="4" t="n"/>
      <c r="Q75" s="4" t="n"/>
      <c r="R75" s="4" t="n"/>
      <c r="S75" s="4" t="n"/>
      <c r="T75" s="4" t="n"/>
      <c r="U75" s="4" t="n"/>
      <c r="V75" s="4" t="n"/>
      <c r="W75" s="4" t="n"/>
      <c r="X75" s="4" t="n"/>
      <c r="Y75" s="4" t="n"/>
      <c r="Z75" s="4" t="n"/>
    </row>
    <row r="76" ht="15" customHeight="1" s="371">
      <c r="A76" s="34" t="n"/>
      <c r="B76" s="37" t="n"/>
      <c r="C76" s="120">
        <f>IF(B76="","",INT((B76-CARATULA!$C$27)/7)+1)</f>
        <v/>
      </c>
      <c r="D76" s="34" t="n"/>
      <c r="E76" s="35" t="n"/>
      <c r="F76" s="35" t="n"/>
      <c r="G76" s="35" t="n"/>
      <c r="H76" s="36" t="n"/>
      <c r="I76" s="35" t="n"/>
      <c r="J76" s="34" t="n"/>
      <c r="K76" s="34">
        <f t="array" ref="K76">IF($J76="","",IFERROR(INDEX(PRESUPUESTO!$N$10:$N$174,MATCH($J76,PRESUPUESTO!$A$10:$A$174,0)),""))</f>
        <v/>
      </c>
      <c r="L76" s="35" t="n"/>
      <c r="M76" s="4" t="n"/>
      <c r="N76" s="4" t="n"/>
      <c r="O76" s="4" t="n"/>
      <c r="P76" s="4" t="n"/>
      <c r="Q76" s="4" t="n"/>
      <c r="R76" s="4" t="n"/>
      <c r="S76" s="4" t="n"/>
      <c r="T76" s="4" t="n"/>
      <c r="U76" s="4" t="n"/>
      <c r="V76" s="4" t="n"/>
      <c r="W76" s="4" t="n"/>
      <c r="X76" s="4" t="n"/>
      <c r="Y76" s="4" t="n"/>
      <c r="Z76" s="4" t="n"/>
    </row>
    <row r="77" ht="15" customHeight="1" s="371">
      <c r="A77" s="34" t="n"/>
      <c r="B77" s="37" t="n"/>
      <c r="C77" s="120">
        <f>IF(B77="","",INT((B77-CARATULA!$C$27)/7)+1)</f>
        <v/>
      </c>
      <c r="D77" s="34" t="n"/>
      <c r="E77" s="35" t="n"/>
      <c r="F77" s="35" t="n"/>
      <c r="G77" s="35" t="n"/>
      <c r="H77" s="36" t="n"/>
      <c r="I77" s="35" t="n"/>
      <c r="J77" s="34" t="n"/>
      <c r="K77" s="34">
        <f t="array" ref="K77">IF($J77="","",IFERROR(INDEX(PRESUPUESTO!$N$10:$N$174,MATCH($J77,PRESUPUESTO!$A$10:$A$174,0)),""))</f>
        <v/>
      </c>
      <c r="L77" s="35" t="n"/>
      <c r="M77" s="4" t="n"/>
      <c r="N77" s="4" t="n"/>
      <c r="O77" s="4" t="n"/>
      <c r="P77" s="4" t="n"/>
      <c r="Q77" s="4" t="n"/>
      <c r="R77" s="4" t="n"/>
      <c r="S77" s="4" t="n"/>
      <c r="T77" s="4" t="n"/>
      <c r="U77" s="4" t="n"/>
      <c r="V77" s="4" t="n"/>
      <c r="W77" s="4" t="n"/>
      <c r="X77" s="4" t="n"/>
      <c r="Y77" s="4" t="n"/>
      <c r="Z77" s="4" t="n"/>
    </row>
    <row r="78" ht="15" customHeight="1" s="371">
      <c r="A78" s="34" t="n"/>
      <c r="B78" s="37" t="n"/>
      <c r="C78" s="120">
        <f>IF(B78="","",INT((B78-CARATULA!$C$27)/7)+1)</f>
        <v/>
      </c>
      <c r="D78" s="34" t="n"/>
      <c r="E78" s="35" t="n"/>
      <c r="F78" s="35" t="n"/>
      <c r="G78" s="35" t="n"/>
      <c r="H78" s="36" t="n"/>
      <c r="I78" s="35" t="n"/>
      <c r="J78" s="34" t="n"/>
      <c r="K78" s="34">
        <f t="array" ref="K78">IF($J78="","",IFERROR(INDEX(PRESUPUESTO!$N$10:$N$174,MATCH($J78,PRESUPUESTO!$A$10:$A$174,0)),""))</f>
        <v/>
      </c>
      <c r="L78" s="35" t="n"/>
      <c r="M78" s="4" t="n"/>
      <c r="N78" s="4" t="n"/>
      <c r="O78" s="4" t="n"/>
      <c r="P78" s="4" t="n"/>
      <c r="Q78" s="4" t="n"/>
      <c r="R78" s="4" t="n"/>
      <c r="S78" s="4" t="n"/>
      <c r="T78" s="4" t="n"/>
      <c r="U78" s="4" t="n"/>
      <c r="V78" s="4" t="n"/>
      <c r="W78" s="4" t="n"/>
      <c r="X78" s="4" t="n"/>
      <c r="Y78" s="4" t="n"/>
      <c r="Z78" s="4" t="n"/>
    </row>
    <row r="79" ht="15" customHeight="1" s="371">
      <c r="A79" s="34" t="n"/>
      <c r="B79" s="37" t="n"/>
      <c r="C79" s="120">
        <f>IF(B79="","",INT((B79-CARATULA!$C$27)/7)+1)</f>
        <v/>
      </c>
      <c r="D79" s="34" t="n"/>
      <c r="E79" s="35" t="n"/>
      <c r="F79" s="35" t="n"/>
      <c r="G79" s="35" t="n"/>
      <c r="H79" s="36" t="n"/>
      <c r="I79" s="35" t="n"/>
      <c r="J79" s="34" t="n"/>
      <c r="K79" s="34">
        <f t="array" ref="K79">IF($J79="","",IFERROR(INDEX(PRESUPUESTO!$N$10:$N$174,MATCH($J79,PRESUPUESTO!$A$10:$A$174,0)),""))</f>
        <v/>
      </c>
      <c r="L79" s="35" t="n"/>
      <c r="M79" s="4" t="n"/>
      <c r="N79" s="4" t="n"/>
      <c r="O79" s="4" t="n"/>
      <c r="P79" s="4" t="n"/>
      <c r="Q79" s="4" t="n"/>
      <c r="R79" s="4" t="n"/>
      <c r="S79" s="4" t="n"/>
      <c r="T79" s="4" t="n"/>
      <c r="U79" s="4" t="n"/>
      <c r="V79" s="4" t="n"/>
      <c r="W79" s="4" t="n"/>
      <c r="X79" s="4" t="n"/>
      <c r="Y79" s="4" t="n"/>
      <c r="Z79" s="4" t="n"/>
    </row>
    <row r="80" ht="15" customHeight="1" s="371">
      <c r="A80" s="34" t="n"/>
      <c r="B80" s="37" t="n"/>
      <c r="C80" s="120">
        <f>IF(B80="","",INT((B80-CARATULA!$C$27)/7)+1)</f>
        <v/>
      </c>
      <c r="D80" s="34" t="n"/>
      <c r="E80" s="35" t="n"/>
      <c r="F80" s="35" t="n"/>
      <c r="G80" s="35" t="n"/>
      <c r="H80" s="36" t="n"/>
      <c r="I80" s="35" t="n"/>
      <c r="J80" s="34" t="n"/>
      <c r="K80" s="34">
        <f t="array" ref="K80">IF($J80="","",IFERROR(INDEX(PRESUPUESTO!$N$10:$N$174,MATCH($J80,PRESUPUESTO!$A$10:$A$174,0)),""))</f>
        <v/>
      </c>
      <c r="L80" s="35" t="n"/>
      <c r="M80" s="4" t="n"/>
      <c r="N80" s="4" t="n"/>
      <c r="O80" s="4" t="n"/>
      <c r="P80" s="4" t="n"/>
      <c r="Q80" s="4" t="n"/>
      <c r="R80" s="4" t="n"/>
      <c r="S80" s="4" t="n"/>
      <c r="T80" s="4" t="n"/>
      <c r="U80" s="4" t="n"/>
      <c r="V80" s="4" t="n"/>
      <c r="W80" s="4" t="n"/>
      <c r="X80" s="4" t="n"/>
      <c r="Y80" s="4" t="n"/>
      <c r="Z80" s="4" t="n"/>
    </row>
    <row r="81" ht="15" customHeight="1" s="371">
      <c r="A81" s="34" t="n"/>
      <c r="B81" s="37" t="n"/>
      <c r="C81" s="120">
        <f>IF(B81="","",INT((B81-CARATULA!$C$27)/7)+1)</f>
        <v/>
      </c>
      <c r="D81" s="34" t="n"/>
      <c r="E81" s="35" t="n"/>
      <c r="F81" s="35" t="n"/>
      <c r="G81" s="35" t="n"/>
      <c r="H81" s="36" t="n"/>
      <c r="I81" s="35" t="n"/>
      <c r="J81" s="34" t="n"/>
      <c r="K81" s="34">
        <f t="array" ref="K81">IF($J81="","",IFERROR(INDEX(PRESUPUESTO!$N$10:$N$174,MATCH($J81,PRESUPUESTO!$A$10:$A$174,0)),""))</f>
        <v/>
      </c>
      <c r="L81" s="35" t="n"/>
      <c r="M81" s="4" t="n"/>
      <c r="N81" s="4" t="n"/>
      <c r="O81" s="4" t="n"/>
      <c r="P81" s="4" t="n"/>
      <c r="Q81" s="4" t="n"/>
      <c r="R81" s="4" t="n"/>
      <c r="S81" s="4" t="n"/>
      <c r="T81" s="4" t="n"/>
      <c r="U81" s="4" t="n"/>
      <c r="V81" s="4" t="n"/>
      <c r="W81" s="4" t="n"/>
      <c r="X81" s="4" t="n"/>
      <c r="Y81" s="4" t="n"/>
      <c r="Z81" s="4" t="n"/>
    </row>
    <row r="82" ht="15" customHeight="1" s="371">
      <c r="A82" s="34" t="n"/>
      <c r="B82" s="37" t="n"/>
      <c r="C82" s="120">
        <f>IF(B82="","",INT((B82-CARATULA!$C$27)/7)+1)</f>
        <v/>
      </c>
      <c r="D82" s="34" t="n"/>
      <c r="E82" s="35" t="n"/>
      <c r="F82" s="35" t="n"/>
      <c r="G82" s="35" t="n"/>
      <c r="H82" s="36" t="n"/>
      <c r="I82" s="35" t="n"/>
      <c r="J82" s="34" t="n"/>
      <c r="K82" s="34">
        <f t="array" ref="K82">IF($J82="","",IFERROR(INDEX(PRESUPUESTO!$N$10:$N$174,MATCH($J82,PRESUPUESTO!$A$10:$A$174,0)),""))</f>
        <v/>
      </c>
      <c r="L82" s="35" t="n"/>
      <c r="M82" s="4" t="n"/>
      <c r="N82" s="4" t="n"/>
      <c r="O82" s="4" t="n"/>
      <c r="P82" s="4" t="n"/>
      <c r="Q82" s="4" t="n"/>
      <c r="R82" s="4" t="n"/>
      <c r="S82" s="4" t="n"/>
      <c r="T82" s="4" t="n"/>
      <c r="U82" s="4" t="n"/>
      <c r="V82" s="4" t="n"/>
      <c r="W82" s="4" t="n"/>
      <c r="X82" s="4" t="n"/>
      <c r="Y82" s="4" t="n"/>
      <c r="Z82" s="4" t="n"/>
    </row>
    <row r="83" ht="15" customHeight="1" s="371">
      <c r="A83" s="34" t="n"/>
      <c r="B83" s="37" t="n"/>
      <c r="C83" s="120">
        <f>IF(B83="","",INT((B83-CARATULA!$C$27)/7)+1)</f>
        <v/>
      </c>
      <c r="D83" s="34" t="n"/>
      <c r="E83" s="35" t="n"/>
      <c r="F83" s="35" t="n"/>
      <c r="G83" s="35" t="n"/>
      <c r="H83" s="36" t="n"/>
      <c r="I83" s="35" t="n"/>
      <c r="J83" s="34" t="n"/>
      <c r="K83" s="34">
        <f t="array" ref="K83">IF($J83="","",IFERROR(INDEX(PRESUPUESTO!$N$10:$N$174,MATCH($J83,PRESUPUESTO!$A$10:$A$174,0)),""))</f>
        <v/>
      </c>
      <c r="L83" s="35" t="n"/>
      <c r="M83" s="4" t="n"/>
      <c r="N83" s="4" t="n"/>
      <c r="O83" s="4" t="n"/>
      <c r="P83" s="4" t="n"/>
      <c r="Q83" s="4" t="n"/>
      <c r="R83" s="4" t="n"/>
      <c r="S83" s="4" t="n"/>
      <c r="T83" s="4" t="n"/>
      <c r="U83" s="4" t="n"/>
      <c r="V83" s="4" t="n"/>
      <c r="W83" s="4" t="n"/>
      <c r="X83" s="4" t="n"/>
      <c r="Y83" s="4" t="n"/>
      <c r="Z83" s="4" t="n"/>
    </row>
    <row r="84" ht="15" customHeight="1" s="371">
      <c r="A84" s="34" t="n"/>
      <c r="B84" s="37" t="n"/>
      <c r="C84" s="120">
        <f>IF(B84="","",INT((B84-CARATULA!$C$27)/7)+1)</f>
        <v/>
      </c>
      <c r="D84" s="34" t="n"/>
      <c r="E84" s="35" t="n"/>
      <c r="F84" s="35" t="n"/>
      <c r="G84" s="35" t="n"/>
      <c r="H84" s="36" t="n"/>
      <c r="I84" s="35" t="n"/>
      <c r="J84" s="34" t="n"/>
      <c r="K84" s="34">
        <f t="array" ref="K84">IF($J84="","",IFERROR(INDEX(PRESUPUESTO!$N$10:$N$174,MATCH($J84,PRESUPUESTO!$A$10:$A$174,0)),""))</f>
        <v/>
      </c>
      <c r="L84" s="35" t="n"/>
      <c r="M84" s="4" t="n"/>
      <c r="N84" s="4" t="n"/>
      <c r="O84" s="4" t="n"/>
      <c r="P84" s="4" t="n"/>
      <c r="Q84" s="4" t="n"/>
      <c r="R84" s="4" t="n"/>
      <c r="S84" s="4" t="n"/>
      <c r="T84" s="4" t="n"/>
      <c r="U84" s="4" t="n"/>
      <c r="V84" s="4" t="n"/>
      <c r="W84" s="4" t="n"/>
      <c r="X84" s="4" t="n"/>
      <c r="Y84" s="4" t="n"/>
      <c r="Z84" s="4" t="n"/>
    </row>
    <row r="85" ht="15" customHeight="1" s="371">
      <c r="A85" s="34" t="n"/>
      <c r="B85" s="37" t="n"/>
      <c r="C85" s="120">
        <f>IF(B85="","",INT((B85-CARATULA!$C$27)/7)+1)</f>
        <v/>
      </c>
      <c r="D85" s="34" t="n"/>
      <c r="E85" s="35" t="n"/>
      <c r="F85" s="35" t="n"/>
      <c r="G85" s="35" t="n"/>
      <c r="H85" s="36" t="n"/>
      <c r="I85" s="35" t="n"/>
      <c r="J85" s="34" t="n"/>
      <c r="K85" s="34">
        <f t="array" ref="K85">IF($J85="","",IFERROR(INDEX(PRESUPUESTO!$N$10:$N$174,MATCH($J85,PRESUPUESTO!$A$10:$A$174,0)),""))</f>
        <v/>
      </c>
      <c r="L85" s="35" t="n"/>
      <c r="M85" s="4" t="n"/>
      <c r="N85" s="4" t="n"/>
      <c r="O85" s="4" t="n"/>
      <c r="P85" s="4" t="n"/>
      <c r="Q85" s="4" t="n"/>
      <c r="R85" s="4" t="n"/>
      <c r="S85" s="4" t="n"/>
      <c r="T85" s="4" t="n"/>
      <c r="U85" s="4" t="n"/>
      <c r="V85" s="4" t="n"/>
      <c r="W85" s="4" t="n"/>
      <c r="X85" s="4" t="n"/>
      <c r="Y85" s="4" t="n"/>
      <c r="Z85" s="4" t="n"/>
    </row>
    <row r="86" ht="15" customHeight="1" s="371">
      <c r="A86" s="34" t="n"/>
      <c r="B86" s="37" t="n"/>
      <c r="C86" s="120">
        <f>IF(B86="","",INT((B86-CARATULA!$C$27)/7)+1)</f>
        <v/>
      </c>
      <c r="D86" s="34" t="n"/>
      <c r="E86" s="35" t="n"/>
      <c r="F86" s="35" t="n"/>
      <c r="G86" s="35" t="n"/>
      <c r="H86" s="36" t="n"/>
      <c r="I86" s="35" t="n"/>
      <c r="J86" s="34" t="n"/>
      <c r="K86" s="34">
        <f t="array" ref="K86">IF($J86="","",IFERROR(INDEX(PRESUPUESTO!$N$10:$N$174,MATCH($J86,PRESUPUESTO!$A$10:$A$174,0)),""))</f>
        <v/>
      </c>
      <c r="L86" s="35" t="n"/>
      <c r="M86" s="4" t="n"/>
      <c r="N86" s="4" t="n"/>
      <c r="O86" s="4" t="n"/>
      <c r="P86" s="4" t="n"/>
      <c r="Q86" s="4" t="n"/>
      <c r="R86" s="4" t="n"/>
      <c r="S86" s="4" t="n"/>
      <c r="T86" s="4" t="n"/>
      <c r="U86" s="4" t="n"/>
      <c r="V86" s="4" t="n"/>
      <c r="W86" s="4" t="n"/>
      <c r="X86" s="4" t="n"/>
      <c r="Y86" s="4" t="n"/>
      <c r="Z86" s="4" t="n"/>
    </row>
    <row r="87" ht="15" customHeight="1" s="371">
      <c r="A87" s="34" t="n"/>
      <c r="B87" s="37" t="n"/>
      <c r="C87" s="120">
        <f>IF(B87="","",INT((B87-CARATULA!$C$27)/7)+1)</f>
        <v/>
      </c>
      <c r="D87" s="34" t="n"/>
      <c r="E87" s="35" t="n"/>
      <c r="F87" s="35" t="n"/>
      <c r="G87" s="35" t="n"/>
      <c r="H87" s="36" t="n"/>
      <c r="I87" s="35" t="n"/>
      <c r="J87" s="34" t="n"/>
      <c r="K87" s="34">
        <f t="array" ref="K87">IF($J87="","",IFERROR(INDEX(PRESUPUESTO!$N$10:$N$174,MATCH($J87,PRESUPUESTO!$A$10:$A$174,0)),""))</f>
        <v/>
      </c>
      <c r="L87" s="35" t="n"/>
      <c r="M87" s="4" t="n"/>
      <c r="N87" s="4" t="n"/>
      <c r="O87" s="4" t="n"/>
      <c r="P87" s="4" t="n"/>
      <c r="Q87" s="4" t="n"/>
      <c r="R87" s="4" t="n"/>
      <c r="S87" s="4" t="n"/>
      <c r="T87" s="4" t="n"/>
      <c r="U87" s="4" t="n"/>
      <c r="V87" s="4" t="n"/>
      <c r="W87" s="4" t="n"/>
      <c r="X87" s="4" t="n"/>
      <c r="Y87" s="4" t="n"/>
      <c r="Z87" s="4" t="n"/>
    </row>
    <row r="88" ht="15" customHeight="1" s="371">
      <c r="A88" s="34" t="n"/>
      <c r="B88" s="37" t="n"/>
      <c r="C88" s="120">
        <f>IF(B88="","",INT((B88-CARATULA!$C$27)/7)+1)</f>
        <v/>
      </c>
      <c r="D88" s="34" t="n"/>
      <c r="E88" s="35" t="n"/>
      <c r="F88" s="35" t="n"/>
      <c r="G88" s="35" t="n"/>
      <c r="H88" s="36" t="n"/>
      <c r="I88" s="35" t="n"/>
      <c r="J88" s="34" t="n"/>
      <c r="K88" s="34">
        <f t="array" ref="K88">IF($J88="","",IFERROR(INDEX(PRESUPUESTO!$N$10:$N$174,MATCH($J88,PRESUPUESTO!$A$10:$A$174,0)),""))</f>
        <v/>
      </c>
      <c r="L88" s="35" t="n"/>
      <c r="M88" s="4" t="n"/>
      <c r="N88" s="4" t="n"/>
      <c r="O88" s="4" t="n"/>
      <c r="P88" s="4" t="n"/>
      <c r="Q88" s="4" t="n"/>
      <c r="R88" s="4" t="n"/>
      <c r="S88" s="4" t="n"/>
      <c r="T88" s="4" t="n"/>
      <c r="U88" s="4" t="n"/>
      <c r="V88" s="4" t="n"/>
      <c r="W88" s="4" t="n"/>
      <c r="X88" s="4" t="n"/>
      <c r="Y88" s="4" t="n"/>
      <c r="Z88" s="4" t="n"/>
    </row>
    <row r="89" ht="15" customHeight="1" s="371">
      <c r="A89" s="34" t="n"/>
      <c r="B89" s="37" t="n"/>
      <c r="C89" s="120">
        <f>IF(B89="","",INT((B89-CARATULA!$C$27)/7)+1)</f>
        <v/>
      </c>
      <c r="D89" s="34" t="n"/>
      <c r="E89" s="35" t="n"/>
      <c r="F89" s="35" t="n"/>
      <c r="G89" s="35" t="n"/>
      <c r="H89" s="36" t="n"/>
      <c r="I89" s="35" t="n"/>
      <c r="J89" s="34" t="n"/>
      <c r="K89" s="34">
        <f t="array" ref="K89">IF($J89="","",IFERROR(INDEX(PRESUPUESTO!$N$10:$N$174,MATCH($J89,PRESUPUESTO!$A$10:$A$174,0)),""))</f>
        <v/>
      </c>
      <c r="L89" s="35" t="n"/>
      <c r="M89" s="4" t="n"/>
      <c r="N89" s="4" t="n"/>
      <c r="O89" s="4" t="n"/>
      <c r="P89" s="4" t="n"/>
      <c r="Q89" s="4" t="n"/>
      <c r="R89" s="4" t="n"/>
      <c r="S89" s="4" t="n"/>
      <c r="T89" s="4" t="n"/>
      <c r="U89" s="4" t="n"/>
      <c r="V89" s="4" t="n"/>
      <c r="W89" s="4" t="n"/>
      <c r="X89" s="4" t="n"/>
      <c r="Y89" s="4" t="n"/>
      <c r="Z89" s="4" t="n"/>
    </row>
    <row r="90" ht="15" customHeight="1" s="371">
      <c r="A90" s="34" t="n"/>
      <c r="B90" s="37" t="n"/>
      <c r="C90" s="120">
        <f>IF(B90="","",INT((B90-CARATULA!$C$27)/7)+1)</f>
        <v/>
      </c>
      <c r="D90" s="34" t="n"/>
      <c r="E90" s="35" t="n"/>
      <c r="F90" s="35" t="n"/>
      <c r="G90" s="35" t="n"/>
      <c r="H90" s="36" t="n"/>
      <c r="I90" s="35" t="n"/>
      <c r="J90" s="34" t="n"/>
      <c r="K90" s="34">
        <f t="array" ref="K90">IF($J90="","",IFERROR(INDEX(PRESUPUESTO!$N$10:$N$174,MATCH($J90,PRESUPUESTO!$A$10:$A$174,0)),""))</f>
        <v/>
      </c>
      <c r="L90" s="35" t="n"/>
      <c r="M90" s="4" t="n"/>
      <c r="N90" s="4" t="n"/>
      <c r="O90" s="4" t="n"/>
      <c r="P90" s="4" t="n"/>
      <c r="Q90" s="4" t="n"/>
      <c r="R90" s="4" t="n"/>
      <c r="S90" s="4" t="n"/>
      <c r="T90" s="4" t="n"/>
      <c r="U90" s="4" t="n"/>
      <c r="V90" s="4" t="n"/>
      <c r="W90" s="4" t="n"/>
      <c r="X90" s="4" t="n"/>
      <c r="Y90" s="4" t="n"/>
      <c r="Z90" s="4" t="n"/>
    </row>
    <row r="91" ht="15" customHeight="1" s="371">
      <c r="A91" s="34" t="n"/>
      <c r="B91" s="37" t="n"/>
      <c r="C91" s="120">
        <f>IF(B91="","",INT((B91-CARATULA!$C$27)/7)+1)</f>
        <v/>
      </c>
      <c r="D91" s="34" t="n"/>
      <c r="E91" s="35" t="n"/>
      <c r="F91" s="35" t="n"/>
      <c r="G91" s="35" t="n"/>
      <c r="H91" s="36" t="n"/>
      <c r="I91" s="35" t="n"/>
      <c r="J91" s="34" t="n"/>
      <c r="K91" s="34">
        <f t="array" ref="K91">IF($J91="","",IFERROR(INDEX(PRESUPUESTO!$N$10:$N$174,MATCH($J91,PRESUPUESTO!$A$10:$A$174,0)),""))</f>
        <v/>
      </c>
      <c r="L91" s="35" t="n"/>
      <c r="M91" s="4" t="n"/>
      <c r="N91" s="4" t="n"/>
      <c r="O91" s="4" t="n"/>
      <c r="P91" s="4" t="n"/>
      <c r="Q91" s="4" t="n"/>
      <c r="R91" s="4" t="n"/>
      <c r="S91" s="4" t="n"/>
      <c r="T91" s="4" t="n"/>
      <c r="U91" s="4" t="n"/>
      <c r="V91" s="4" t="n"/>
      <c r="W91" s="4" t="n"/>
      <c r="X91" s="4" t="n"/>
      <c r="Y91" s="4" t="n"/>
      <c r="Z91" s="4" t="n"/>
    </row>
    <row r="92" ht="15" customHeight="1" s="371">
      <c r="A92" s="34" t="n"/>
      <c r="B92" s="37" t="n"/>
      <c r="C92" s="120">
        <f>IF(B92="","",INT((B92-CARATULA!$C$27)/7)+1)</f>
        <v/>
      </c>
      <c r="D92" s="34" t="n"/>
      <c r="E92" s="35" t="n"/>
      <c r="F92" s="35" t="n"/>
      <c r="G92" s="35" t="n"/>
      <c r="H92" s="36" t="n"/>
      <c r="I92" s="35" t="n"/>
      <c r="J92" s="34" t="n"/>
      <c r="K92" s="34">
        <f t="array" ref="K92">IF($J92="","",IFERROR(INDEX(PRESUPUESTO!$N$10:$N$174,MATCH($J92,PRESUPUESTO!$A$10:$A$174,0)),""))</f>
        <v/>
      </c>
      <c r="L92" s="35" t="n"/>
      <c r="M92" s="4" t="n"/>
      <c r="N92" s="4" t="n"/>
      <c r="O92" s="4" t="n"/>
      <c r="P92" s="4" t="n"/>
      <c r="Q92" s="4" t="n"/>
      <c r="R92" s="4" t="n"/>
      <c r="S92" s="4" t="n"/>
      <c r="T92" s="4" t="n"/>
      <c r="U92" s="4" t="n"/>
      <c r="V92" s="4" t="n"/>
      <c r="W92" s="4" t="n"/>
      <c r="X92" s="4" t="n"/>
      <c r="Y92" s="4" t="n"/>
      <c r="Z92" s="4" t="n"/>
    </row>
    <row r="93" ht="15" customHeight="1" s="371">
      <c r="A93" s="34" t="n"/>
      <c r="B93" s="37" t="n"/>
      <c r="C93" s="120">
        <f>IF(B93="","",INT((B93-CARATULA!$C$27)/7)+1)</f>
        <v/>
      </c>
      <c r="D93" s="34" t="n"/>
      <c r="E93" s="35" t="n"/>
      <c r="F93" s="35" t="n"/>
      <c r="G93" s="35" t="n"/>
      <c r="H93" s="36" t="n"/>
      <c r="I93" s="35" t="n"/>
      <c r="J93" s="34" t="n"/>
      <c r="K93" s="34">
        <f t="array" ref="K93">IF($J93="","",IFERROR(INDEX(PRESUPUESTO!$N$10:$N$174,MATCH($J93,PRESUPUESTO!$A$10:$A$174,0)),""))</f>
        <v/>
      </c>
      <c r="L93" s="35" t="n"/>
      <c r="M93" s="4" t="n"/>
      <c r="N93" s="4" t="n"/>
      <c r="O93" s="4" t="n"/>
      <c r="P93" s="4" t="n"/>
      <c r="Q93" s="4" t="n"/>
      <c r="R93" s="4" t="n"/>
      <c r="S93" s="4" t="n"/>
      <c r="T93" s="4" t="n"/>
      <c r="U93" s="4" t="n"/>
      <c r="V93" s="4" t="n"/>
      <c r="W93" s="4" t="n"/>
      <c r="X93" s="4" t="n"/>
      <c r="Y93" s="4" t="n"/>
      <c r="Z93" s="4" t="n"/>
    </row>
    <row r="94" ht="15" customHeight="1" s="371">
      <c r="A94" s="34" t="n"/>
      <c r="B94" s="37" t="n"/>
      <c r="C94" s="120">
        <f>IF(B94="","",INT((B94-CARATULA!$C$27)/7)+1)</f>
        <v/>
      </c>
      <c r="D94" s="34" t="n"/>
      <c r="E94" s="35" t="n"/>
      <c r="F94" s="35" t="n"/>
      <c r="G94" s="35" t="n"/>
      <c r="H94" s="36" t="n"/>
      <c r="I94" s="35" t="n"/>
      <c r="J94" s="34" t="n"/>
      <c r="K94" s="34">
        <f t="array" ref="K94">IF($J94="","",IFERROR(INDEX(PRESUPUESTO!$N$10:$N$174,MATCH($J94,PRESUPUESTO!$A$10:$A$174,0)),""))</f>
        <v/>
      </c>
      <c r="L94" s="35" t="n"/>
      <c r="M94" s="4" t="n"/>
      <c r="N94" s="4" t="n"/>
      <c r="O94" s="4" t="n"/>
      <c r="P94" s="4" t="n"/>
      <c r="Q94" s="4" t="n"/>
      <c r="R94" s="4" t="n"/>
      <c r="S94" s="4" t="n"/>
      <c r="T94" s="4" t="n"/>
      <c r="U94" s="4" t="n"/>
      <c r="V94" s="4" t="n"/>
      <c r="W94" s="4" t="n"/>
      <c r="X94" s="4" t="n"/>
      <c r="Y94" s="4" t="n"/>
      <c r="Z94" s="4" t="n"/>
    </row>
    <row r="95" ht="15" customHeight="1" s="371">
      <c r="A95" s="34" t="n"/>
      <c r="B95" s="37" t="n"/>
      <c r="C95" s="120">
        <f>IF(B95="","",INT((B95-CARATULA!$C$27)/7)+1)</f>
        <v/>
      </c>
      <c r="D95" s="34" t="n"/>
      <c r="E95" s="35" t="n"/>
      <c r="F95" s="35" t="n"/>
      <c r="G95" s="35" t="n"/>
      <c r="H95" s="36" t="n"/>
      <c r="I95" s="35" t="n"/>
      <c r="J95" s="34" t="n"/>
      <c r="K95" s="34">
        <f t="array" ref="K95">IF($J95="","",IFERROR(INDEX(PRESUPUESTO!$N$10:$N$174,MATCH($J95,PRESUPUESTO!$A$10:$A$174,0)),""))</f>
        <v/>
      </c>
      <c r="L95" s="35" t="n"/>
      <c r="M95" s="4" t="n"/>
      <c r="N95" s="4" t="n"/>
      <c r="O95" s="4" t="n"/>
      <c r="P95" s="4" t="n"/>
      <c r="Q95" s="4" t="n"/>
      <c r="R95" s="4" t="n"/>
      <c r="S95" s="4" t="n"/>
      <c r="T95" s="4" t="n"/>
      <c r="U95" s="4" t="n"/>
      <c r="V95" s="4" t="n"/>
      <c r="W95" s="4" t="n"/>
      <c r="X95" s="4" t="n"/>
      <c r="Y95" s="4" t="n"/>
      <c r="Z95" s="4" t="n"/>
    </row>
    <row r="96" ht="15" customHeight="1" s="371">
      <c r="A96" s="34" t="n"/>
      <c r="B96" s="37" t="n"/>
      <c r="C96" s="120">
        <f>IF(B96="","",INT((B96-CARATULA!$C$27)/7)+1)</f>
        <v/>
      </c>
      <c r="D96" s="34" t="n"/>
      <c r="E96" s="35" t="n"/>
      <c r="F96" s="35" t="n"/>
      <c r="G96" s="35" t="n"/>
      <c r="H96" s="36" t="n"/>
      <c r="I96" s="35" t="n"/>
      <c r="J96" s="34" t="n"/>
      <c r="K96" s="34">
        <f t="array" ref="K96">IF($J96="","",IFERROR(INDEX(PRESUPUESTO!$N$10:$N$174,MATCH($J96,PRESUPUESTO!$A$10:$A$174,0)),""))</f>
        <v/>
      </c>
      <c r="L96" s="35" t="n"/>
      <c r="M96" s="4" t="n"/>
      <c r="N96" s="4" t="n"/>
      <c r="O96" s="4" t="n"/>
      <c r="P96" s="4" t="n"/>
      <c r="Q96" s="4" t="n"/>
      <c r="R96" s="4" t="n"/>
      <c r="S96" s="4" t="n"/>
      <c r="T96" s="4" t="n"/>
      <c r="U96" s="4" t="n"/>
      <c r="V96" s="4" t="n"/>
      <c r="W96" s="4" t="n"/>
      <c r="X96" s="4" t="n"/>
      <c r="Y96" s="4" t="n"/>
      <c r="Z96" s="4" t="n"/>
    </row>
    <row r="97" ht="15" customHeight="1" s="371">
      <c r="A97" s="34" t="n"/>
      <c r="B97" s="37" t="n"/>
      <c r="C97" s="120">
        <f>IF(B97="","",INT((B97-CARATULA!$C$27)/7)+1)</f>
        <v/>
      </c>
      <c r="D97" s="34" t="n"/>
      <c r="E97" s="35" t="n"/>
      <c r="F97" s="35" t="n"/>
      <c r="G97" s="35" t="n"/>
      <c r="H97" s="36" t="n"/>
      <c r="I97" s="35" t="n"/>
      <c r="J97" s="34" t="n"/>
      <c r="K97" s="34">
        <f t="array" ref="K97">IF($J97="","",IFERROR(INDEX(PRESUPUESTO!$N$10:$N$174,MATCH($J97,PRESUPUESTO!$A$10:$A$174,0)),""))</f>
        <v/>
      </c>
      <c r="L97" s="35" t="n"/>
      <c r="M97" s="4" t="n"/>
      <c r="N97" s="4" t="n"/>
      <c r="O97" s="4" t="n"/>
      <c r="P97" s="4" t="n"/>
      <c r="Q97" s="4" t="n"/>
      <c r="R97" s="4" t="n"/>
      <c r="S97" s="4" t="n"/>
      <c r="T97" s="4" t="n"/>
      <c r="U97" s="4" t="n"/>
      <c r="V97" s="4" t="n"/>
      <c r="W97" s="4" t="n"/>
      <c r="X97" s="4" t="n"/>
      <c r="Y97" s="4" t="n"/>
      <c r="Z97" s="4" t="n"/>
    </row>
    <row r="98" ht="15" customHeight="1" s="371">
      <c r="A98" s="34" t="n"/>
      <c r="B98" s="37" t="n"/>
      <c r="C98" s="120">
        <f>IF(B98="","",INT((B98-CARATULA!$C$27)/7)+1)</f>
        <v/>
      </c>
      <c r="D98" s="34" t="n"/>
      <c r="E98" s="35" t="n"/>
      <c r="F98" s="35" t="n"/>
      <c r="G98" s="35" t="n"/>
      <c r="H98" s="36" t="n"/>
      <c r="I98" s="35" t="n"/>
      <c r="J98" s="34" t="n"/>
      <c r="K98" s="34">
        <f t="array" ref="K98">IF($J98="","",IFERROR(INDEX(PRESUPUESTO!$N$10:$N$174,MATCH($J98,PRESUPUESTO!$A$10:$A$174,0)),""))</f>
        <v/>
      </c>
      <c r="L98" s="35" t="n"/>
      <c r="M98" s="4" t="n"/>
      <c r="N98" s="4" t="n"/>
      <c r="O98" s="4" t="n"/>
      <c r="P98" s="4" t="n"/>
      <c r="Q98" s="4" t="n"/>
      <c r="R98" s="4" t="n"/>
      <c r="S98" s="4" t="n"/>
      <c r="T98" s="4" t="n"/>
      <c r="U98" s="4" t="n"/>
      <c r="V98" s="4" t="n"/>
      <c r="W98" s="4" t="n"/>
      <c r="X98" s="4" t="n"/>
      <c r="Y98" s="4" t="n"/>
      <c r="Z98" s="4" t="n"/>
    </row>
    <row r="99" ht="15" customHeight="1" s="371">
      <c r="A99" s="34" t="n"/>
      <c r="B99" s="37" t="n"/>
      <c r="C99" s="120">
        <f>IF(B99="","",INT((B99-CARATULA!$C$27)/7)+1)</f>
        <v/>
      </c>
      <c r="D99" s="34" t="n"/>
      <c r="E99" s="35" t="n"/>
      <c r="F99" s="35" t="n"/>
      <c r="G99" s="35" t="n"/>
      <c r="H99" s="36" t="n"/>
      <c r="I99" s="35" t="n"/>
      <c r="J99" s="34" t="n"/>
      <c r="K99" s="34">
        <f t="array" ref="K99">IF($J99="","",IFERROR(INDEX(PRESUPUESTO!$N$10:$N$174,MATCH($J99,PRESUPUESTO!$A$10:$A$174,0)),""))</f>
        <v/>
      </c>
      <c r="L99" s="35" t="n"/>
      <c r="M99" s="4" t="n"/>
      <c r="N99" s="4" t="n"/>
      <c r="O99" s="4" t="n"/>
      <c r="P99" s="4" t="n"/>
      <c r="Q99" s="4" t="n"/>
      <c r="R99" s="4" t="n"/>
      <c r="S99" s="4" t="n"/>
      <c r="T99" s="4" t="n"/>
      <c r="U99" s="4" t="n"/>
      <c r="V99" s="4" t="n"/>
      <c r="W99" s="4" t="n"/>
      <c r="X99" s="4" t="n"/>
      <c r="Y99" s="4" t="n"/>
      <c r="Z99" s="4" t="n"/>
    </row>
    <row r="100" ht="15" customHeight="1" s="371">
      <c r="A100" s="34" t="n"/>
      <c r="B100" s="37" t="n"/>
      <c r="C100" s="120">
        <f>IF(B100="","",INT((B100-CARATULA!$C$27)/7)+1)</f>
        <v/>
      </c>
      <c r="D100" s="34" t="n"/>
      <c r="E100" s="35" t="n"/>
      <c r="F100" s="35" t="n"/>
      <c r="G100" s="35" t="n"/>
      <c r="H100" s="36" t="n"/>
      <c r="I100" s="35" t="n"/>
      <c r="J100" s="34" t="n"/>
      <c r="K100" s="34">
        <f t="array" ref="K100">IF($J100="","",IFERROR(INDEX(PRESUPUESTO!$N$10:$N$174,MATCH($J100,PRESUPUESTO!$A$10:$A$174,0)),""))</f>
        <v/>
      </c>
      <c r="L100" s="35" t="n"/>
      <c r="M100" s="4" t="n"/>
      <c r="N100" s="4" t="n"/>
      <c r="O100" s="4" t="n"/>
      <c r="P100" s="4" t="n"/>
      <c r="Q100" s="4" t="n"/>
      <c r="R100" s="4" t="n"/>
      <c r="S100" s="4" t="n"/>
      <c r="T100" s="4" t="n"/>
      <c r="U100" s="4" t="n"/>
      <c r="V100" s="4" t="n"/>
      <c r="W100" s="4" t="n"/>
      <c r="X100" s="4" t="n"/>
      <c r="Y100" s="4" t="n"/>
      <c r="Z100" s="4" t="n"/>
    </row>
    <row r="101" ht="15" customHeight="1" s="371">
      <c r="A101" s="34" t="n"/>
      <c r="B101" s="37" t="n"/>
      <c r="C101" s="120">
        <f>IF(B101="","",INT((B101-CARATULA!$C$27)/7)+1)</f>
        <v/>
      </c>
      <c r="D101" s="34" t="n"/>
      <c r="E101" s="35" t="n"/>
      <c r="F101" s="35" t="n"/>
      <c r="G101" s="35" t="n"/>
      <c r="H101" s="36" t="n"/>
      <c r="I101" s="35" t="n"/>
      <c r="J101" s="34" t="n"/>
      <c r="K101" s="34">
        <f t="array" ref="K101">IF($J101="","",IFERROR(INDEX(PRESUPUESTO!$N$10:$N$174,MATCH($J101,PRESUPUESTO!$A$10:$A$174,0)),""))</f>
        <v/>
      </c>
      <c r="L101" s="35" t="n"/>
      <c r="M101" s="4" t="n"/>
      <c r="N101" s="4" t="n"/>
      <c r="O101" s="4" t="n"/>
      <c r="P101" s="4" t="n"/>
      <c r="Q101" s="4" t="n"/>
      <c r="R101" s="4" t="n"/>
      <c r="S101" s="4" t="n"/>
      <c r="T101" s="4" t="n"/>
      <c r="U101" s="4" t="n"/>
      <c r="V101" s="4" t="n"/>
      <c r="W101" s="4" t="n"/>
      <c r="X101" s="4" t="n"/>
      <c r="Y101" s="4" t="n"/>
      <c r="Z101" s="4" t="n"/>
    </row>
    <row r="102" ht="15" customHeight="1" s="371">
      <c r="A102" s="34" t="n"/>
      <c r="B102" s="37" t="n"/>
      <c r="C102" s="120">
        <f>IF(B102="","",INT((B102-CARATULA!$C$27)/7)+1)</f>
        <v/>
      </c>
      <c r="D102" s="34" t="n"/>
      <c r="E102" s="35" t="n"/>
      <c r="F102" s="35" t="n"/>
      <c r="G102" s="35" t="n"/>
      <c r="H102" s="36" t="n"/>
      <c r="I102" s="35" t="n"/>
      <c r="J102" s="34" t="n"/>
      <c r="K102" s="34">
        <f t="array" ref="K102">IF($J102="","",IFERROR(INDEX(PRESUPUESTO!$N$10:$N$174,MATCH($J102,PRESUPUESTO!$A$10:$A$174,0)),""))</f>
        <v/>
      </c>
      <c r="L102" s="35" t="n"/>
      <c r="M102" s="4" t="n"/>
      <c r="N102" s="4" t="n"/>
      <c r="O102" s="4" t="n"/>
      <c r="P102" s="4" t="n"/>
      <c r="Q102" s="4" t="n"/>
      <c r="R102" s="4" t="n"/>
      <c r="S102" s="4" t="n"/>
      <c r="T102" s="4" t="n"/>
      <c r="U102" s="4" t="n"/>
      <c r="V102" s="4" t="n"/>
      <c r="W102" s="4" t="n"/>
      <c r="X102" s="4" t="n"/>
      <c r="Y102" s="4" t="n"/>
      <c r="Z102" s="4" t="n"/>
    </row>
    <row r="103" ht="15" customHeight="1" s="371">
      <c r="A103" s="34" t="n"/>
      <c r="B103" s="37" t="n"/>
      <c r="C103" s="120">
        <f>IF(B103="","",INT((B103-CARATULA!$C$27)/7)+1)</f>
        <v/>
      </c>
      <c r="D103" s="34" t="n"/>
      <c r="E103" s="35" t="n"/>
      <c r="F103" s="35" t="n"/>
      <c r="G103" s="35" t="n"/>
      <c r="H103" s="36" t="n"/>
      <c r="I103" s="35" t="n"/>
      <c r="J103" s="34" t="n"/>
      <c r="K103" s="34">
        <f t="array" ref="K103">IF($J103="","",IFERROR(INDEX(PRESUPUESTO!$N$10:$N$174,MATCH($J103,PRESUPUESTO!$A$10:$A$174,0)),""))</f>
        <v/>
      </c>
      <c r="L103" s="35" t="n"/>
      <c r="M103" s="4" t="n"/>
      <c r="N103" s="4" t="n"/>
      <c r="O103" s="4" t="n"/>
      <c r="P103" s="4" t="n"/>
      <c r="Q103" s="4" t="n"/>
      <c r="R103" s="4" t="n"/>
      <c r="S103" s="4" t="n"/>
      <c r="T103" s="4" t="n"/>
      <c r="U103" s="4" t="n"/>
      <c r="V103" s="4" t="n"/>
      <c r="W103" s="4" t="n"/>
      <c r="X103" s="4" t="n"/>
      <c r="Y103" s="4" t="n"/>
      <c r="Z103" s="4" t="n"/>
    </row>
    <row r="104" ht="15" customHeight="1" s="371">
      <c r="A104" s="34" t="n"/>
      <c r="B104" s="37" t="n"/>
      <c r="C104" s="120">
        <f>IF(B104="","",INT((B104-CARATULA!$C$27)/7)+1)</f>
        <v/>
      </c>
      <c r="D104" s="34" t="n"/>
      <c r="E104" s="35" t="n"/>
      <c r="F104" s="35" t="n"/>
      <c r="G104" s="35" t="n"/>
      <c r="H104" s="36" t="n"/>
      <c r="I104" s="35" t="n"/>
      <c r="J104" s="34" t="n"/>
      <c r="K104" s="34">
        <f t="array" ref="K104">IF($J104="","",IFERROR(INDEX(PRESUPUESTO!$N$10:$N$174,MATCH($J104,PRESUPUESTO!$A$10:$A$174,0)),""))</f>
        <v/>
      </c>
      <c r="L104" s="35" t="n"/>
      <c r="M104" s="4" t="n"/>
      <c r="N104" s="4" t="n"/>
      <c r="O104" s="4" t="n"/>
      <c r="P104" s="4" t="n"/>
      <c r="Q104" s="4" t="n"/>
      <c r="R104" s="4" t="n"/>
      <c r="S104" s="4" t="n"/>
      <c r="T104" s="4" t="n"/>
      <c r="U104" s="4" t="n"/>
      <c r="V104" s="4" t="n"/>
      <c r="W104" s="4" t="n"/>
      <c r="X104" s="4" t="n"/>
      <c r="Y104" s="4" t="n"/>
      <c r="Z104" s="4" t="n"/>
    </row>
    <row r="105" ht="15" customHeight="1" s="371">
      <c r="A105" s="34" t="n"/>
      <c r="B105" s="37" t="n"/>
      <c r="C105" s="120">
        <f>IF(B105="","",INT((B105-CARATULA!$C$27)/7)+1)</f>
        <v/>
      </c>
      <c r="D105" s="34" t="n"/>
      <c r="E105" s="35" t="n"/>
      <c r="F105" s="35" t="n"/>
      <c r="G105" s="35" t="n"/>
      <c r="H105" s="36" t="n"/>
      <c r="I105" s="35" t="n"/>
      <c r="J105" s="34" t="n"/>
      <c r="K105" s="34">
        <f t="array" ref="K105">IF($J105="","",IFERROR(INDEX(PRESUPUESTO!$N$10:$N$174,MATCH($J105,PRESUPUESTO!$A$10:$A$174,0)),""))</f>
        <v/>
      </c>
      <c r="L105" s="35" t="n"/>
      <c r="M105" s="4" t="n"/>
      <c r="N105" s="4" t="n"/>
      <c r="O105" s="4" t="n"/>
      <c r="P105" s="4" t="n"/>
      <c r="Q105" s="4" t="n"/>
      <c r="R105" s="4" t="n"/>
      <c r="S105" s="4" t="n"/>
      <c r="T105" s="4" t="n"/>
      <c r="U105" s="4" t="n"/>
      <c r="V105" s="4" t="n"/>
      <c r="W105" s="4" t="n"/>
      <c r="X105" s="4" t="n"/>
      <c r="Y105" s="4" t="n"/>
      <c r="Z105" s="4" t="n"/>
    </row>
    <row r="106" ht="15" customHeight="1" s="371">
      <c r="A106" s="34" t="n"/>
      <c r="B106" s="37" t="n"/>
      <c r="C106" s="120">
        <f>IF(B106="","",INT((B106-CARATULA!$C$27)/7)+1)</f>
        <v/>
      </c>
      <c r="D106" s="34" t="n"/>
      <c r="E106" s="35" t="n"/>
      <c r="F106" s="35" t="n"/>
      <c r="G106" s="35" t="n"/>
      <c r="H106" s="36" t="n"/>
      <c r="I106" s="35" t="n"/>
      <c r="J106" s="34" t="n"/>
      <c r="K106" s="34">
        <f t="array" ref="K106">IF($J106="","",IFERROR(INDEX(PRESUPUESTO!$N$10:$N$174,MATCH($J106,PRESUPUESTO!$A$10:$A$174,0)),""))</f>
        <v/>
      </c>
      <c r="L106" s="35" t="n"/>
      <c r="M106" s="4" t="n"/>
      <c r="N106" s="4" t="n"/>
      <c r="O106" s="4" t="n"/>
      <c r="P106" s="4" t="n"/>
      <c r="Q106" s="4" t="n"/>
      <c r="R106" s="4" t="n"/>
      <c r="S106" s="4" t="n"/>
      <c r="T106" s="4" t="n"/>
      <c r="U106" s="4" t="n"/>
      <c r="V106" s="4" t="n"/>
      <c r="W106" s="4" t="n"/>
      <c r="X106" s="4" t="n"/>
      <c r="Y106" s="4" t="n"/>
      <c r="Z106" s="4" t="n"/>
    </row>
    <row r="107" ht="15" customHeight="1" s="371">
      <c r="A107" s="34" t="n"/>
      <c r="B107" s="37" t="n"/>
      <c r="C107" s="120">
        <f>IF(B107="","",INT((B107-CARATULA!$C$27)/7)+1)</f>
        <v/>
      </c>
      <c r="D107" s="34" t="n"/>
      <c r="E107" s="35" t="n"/>
      <c r="F107" s="35" t="n"/>
      <c r="G107" s="35" t="n"/>
      <c r="H107" s="36" t="n"/>
      <c r="I107" s="35" t="n"/>
      <c r="J107" s="34" t="n"/>
      <c r="K107" s="34">
        <f t="array" ref="K107">IF($J107="","",IFERROR(INDEX(PRESUPUESTO!$N$10:$N$174,MATCH($J107,PRESUPUESTO!$A$10:$A$174,0)),""))</f>
        <v/>
      </c>
      <c r="L107" s="35" t="n"/>
      <c r="M107" s="4" t="n"/>
      <c r="N107" s="4" t="n"/>
      <c r="O107" s="4" t="n"/>
      <c r="P107" s="4" t="n"/>
      <c r="Q107" s="4" t="n"/>
      <c r="R107" s="4" t="n"/>
      <c r="S107" s="4" t="n"/>
      <c r="T107" s="4" t="n"/>
      <c r="U107" s="4" t="n"/>
      <c r="V107" s="4" t="n"/>
      <c r="W107" s="4" t="n"/>
      <c r="X107" s="4" t="n"/>
      <c r="Y107" s="4" t="n"/>
      <c r="Z107" s="4" t="n"/>
    </row>
    <row r="108" ht="15" customHeight="1" s="371">
      <c r="A108" s="34" t="n"/>
      <c r="B108" s="37" t="n"/>
      <c r="C108" s="120">
        <f>IF(B108="","",INT((B108-CARATULA!$C$27)/7)+1)</f>
        <v/>
      </c>
      <c r="D108" s="34" t="n"/>
      <c r="E108" s="35" t="n"/>
      <c r="F108" s="35" t="n"/>
      <c r="G108" s="35" t="n"/>
      <c r="H108" s="36" t="n"/>
      <c r="I108" s="35" t="n"/>
      <c r="J108" s="34" t="n"/>
      <c r="K108" s="34">
        <f t="array" ref="K108">IF($J108="","",IFERROR(INDEX(PRESUPUESTO!$N$10:$N$174,MATCH($J108,PRESUPUESTO!$A$10:$A$174,0)),""))</f>
        <v/>
      </c>
      <c r="L108" s="35" t="n"/>
      <c r="M108" s="4" t="n"/>
      <c r="N108" s="4" t="n"/>
      <c r="O108" s="4" t="n"/>
      <c r="P108" s="4" t="n"/>
      <c r="Q108" s="4" t="n"/>
      <c r="R108" s="4" t="n"/>
      <c r="S108" s="4" t="n"/>
      <c r="T108" s="4" t="n"/>
      <c r="U108" s="4" t="n"/>
      <c r="V108" s="4" t="n"/>
      <c r="W108" s="4" t="n"/>
      <c r="X108" s="4" t="n"/>
      <c r="Y108" s="4" t="n"/>
      <c r="Z108" s="4" t="n"/>
    </row>
    <row r="109" ht="15" customHeight="1" s="371">
      <c r="A109" s="34" t="n"/>
      <c r="B109" s="37" t="n"/>
      <c r="C109" s="120">
        <f>IF(B109="","",INT((B109-CARATULA!$C$27)/7)+1)</f>
        <v/>
      </c>
      <c r="D109" s="34" t="n"/>
      <c r="E109" s="35" t="n"/>
      <c r="F109" s="35" t="n"/>
      <c r="G109" s="35" t="n"/>
      <c r="H109" s="36" t="n"/>
      <c r="I109" s="35" t="n"/>
      <c r="J109" s="34" t="n"/>
      <c r="K109" s="34">
        <f t="array" ref="K109">IF($J109="","",IFERROR(INDEX(PRESUPUESTO!$N$10:$N$174,MATCH($J109,PRESUPUESTO!$A$10:$A$174,0)),""))</f>
        <v/>
      </c>
      <c r="L109" s="35" t="n"/>
      <c r="M109" s="4" t="n"/>
      <c r="N109" s="4" t="n"/>
      <c r="O109" s="4" t="n"/>
      <c r="P109" s="4" t="n"/>
      <c r="Q109" s="4" t="n"/>
      <c r="R109" s="4" t="n"/>
      <c r="S109" s="4" t="n"/>
      <c r="T109" s="4" t="n"/>
      <c r="U109" s="4" t="n"/>
      <c r="V109" s="4" t="n"/>
      <c r="W109" s="4" t="n"/>
      <c r="X109" s="4" t="n"/>
      <c r="Y109" s="4" t="n"/>
      <c r="Z109" s="4" t="n"/>
    </row>
    <row r="110" ht="15" customHeight="1" s="371">
      <c r="A110" s="34" t="n"/>
      <c r="B110" s="37" t="n"/>
      <c r="C110" s="120">
        <f>IF(B110="","",INT((B110-CARATULA!$C$27)/7)+1)</f>
        <v/>
      </c>
      <c r="D110" s="34" t="n"/>
      <c r="E110" s="35" t="n"/>
      <c r="F110" s="35" t="n"/>
      <c r="G110" s="35" t="n"/>
      <c r="H110" s="36" t="n"/>
      <c r="I110" s="35" t="n"/>
      <c r="J110" s="34" t="n"/>
      <c r="K110" s="34">
        <f t="array" ref="K110">IF($J110="","",IFERROR(INDEX(PRESUPUESTO!$N$10:$N$174,MATCH($J110,PRESUPUESTO!$A$10:$A$174,0)),""))</f>
        <v/>
      </c>
      <c r="L110" s="35" t="n"/>
      <c r="M110" s="4" t="n"/>
      <c r="N110" s="4" t="n"/>
      <c r="O110" s="4" t="n"/>
      <c r="P110" s="4" t="n"/>
      <c r="Q110" s="4" t="n"/>
      <c r="R110" s="4" t="n"/>
      <c r="S110" s="4" t="n"/>
      <c r="T110" s="4" t="n"/>
      <c r="U110" s="4" t="n"/>
      <c r="V110" s="4" t="n"/>
      <c r="W110" s="4" t="n"/>
      <c r="X110" s="4" t="n"/>
      <c r="Y110" s="4" t="n"/>
      <c r="Z110" s="4" t="n"/>
    </row>
    <row r="111" ht="15" customHeight="1" s="371">
      <c r="A111" s="34" t="n"/>
      <c r="B111" s="37" t="n"/>
      <c r="C111" s="120">
        <f>IF(B111="","",INT((B111-CARATULA!$C$27)/7)+1)</f>
        <v/>
      </c>
      <c r="D111" s="34" t="n"/>
      <c r="E111" s="35" t="n"/>
      <c r="F111" s="35" t="n"/>
      <c r="G111" s="35" t="n"/>
      <c r="H111" s="36" t="n"/>
      <c r="I111" s="35" t="n"/>
      <c r="J111" s="34" t="n"/>
      <c r="K111" s="34">
        <f t="array" ref="K111">IF($J111="","",IFERROR(INDEX(PRESUPUESTO!$N$10:$N$174,MATCH($J111,PRESUPUESTO!$A$10:$A$174,0)),""))</f>
        <v/>
      </c>
      <c r="L111" s="35" t="n"/>
      <c r="M111" s="4" t="n"/>
      <c r="N111" s="4" t="n"/>
      <c r="O111" s="4" t="n"/>
      <c r="P111" s="4" t="n"/>
      <c r="Q111" s="4" t="n"/>
      <c r="R111" s="4" t="n"/>
      <c r="S111" s="4" t="n"/>
      <c r="T111" s="4" t="n"/>
      <c r="U111" s="4" t="n"/>
      <c r="V111" s="4" t="n"/>
      <c r="W111" s="4" t="n"/>
      <c r="X111" s="4" t="n"/>
      <c r="Y111" s="4" t="n"/>
      <c r="Z111" s="4" t="n"/>
    </row>
    <row r="112" ht="15" customHeight="1" s="371">
      <c r="A112" s="34" t="n"/>
      <c r="B112" s="37" t="n"/>
      <c r="C112" s="120">
        <f>IF(B112="","",INT((B112-CARATULA!$C$27)/7)+1)</f>
        <v/>
      </c>
      <c r="D112" s="34" t="n"/>
      <c r="E112" s="35" t="n"/>
      <c r="F112" s="35" t="n"/>
      <c r="G112" s="35" t="n"/>
      <c r="H112" s="36" t="n"/>
      <c r="I112" s="35" t="n"/>
      <c r="J112" s="34" t="n"/>
      <c r="K112" s="34">
        <f t="array" ref="K112">IF($J112="","",IFERROR(INDEX(PRESUPUESTO!$N$10:$N$174,MATCH($J112,PRESUPUESTO!$A$10:$A$174,0)),""))</f>
        <v/>
      </c>
      <c r="L112" s="35" t="n"/>
      <c r="M112" s="4" t="n"/>
      <c r="N112" s="4" t="n"/>
      <c r="O112" s="4" t="n"/>
      <c r="P112" s="4" t="n"/>
      <c r="Q112" s="4" t="n"/>
      <c r="R112" s="4" t="n"/>
      <c r="S112" s="4" t="n"/>
      <c r="T112" s="4" t="n"/>
      <c r="U112" s="4" t="n"/>
      <c r="V112" s="4" t="n"/>
      <c r="W112" s="4" t="n"/>
      <c r="X112" s="4" t="n"/>
      <c r="Y112" s="4" t="n"/>
      <c r="Z112" s="4" t="n"/>
    </row>
    <row r="113" ht="15" customHeight="1" s="371">
      <c r="A113" s="34" t="n"/>
      <c r="B113" s="37" t="n"/>
      <c r="C113" s="120">
        <f>IF(B113="","",INT((B113-CARATULA!$C$27)/7)+1)</f>
        <v/>
      </c>
      <c r="D113" s="34" t="n"/>
      <c r="E113" s="35" t="n"/>
      <c r="F113" s="35" t="n"/>
      <c r="G113" s="35" t="n"/>
      <c r="H113" s="36" t="n"/>
      <c r="I113" s="35" t="n"/>
      <c r="J113" s="34" t="n"/>
      <c r="K113" s="34">
        <f t="array" ref="K113">IF($J113="","",IFERROR(INDEX(PRESUPUESTO!$N$10:$N$174,MATCH($J113,PRESUPUESTO!$A$10:$A$174,0)),""))</f>
        <v/>
      </c>
      <c r="L113" s="35" t="n"/>
      <c r="M113" s="4" t="n"/>
      <c r="N113" s="4" t="n"/>
      <c r="O113" s="4" t="n"/>
      <c r="P113" s="4" t="n"/>
      <c r="Q113" s="4" t="n"/>
      <c r="R113" s="4" t="n"/>
      <c r="S113" s="4" t="n"/>
      <c r="T113" s="4" t="n"/>
      <c r="U113" s="4" t="n"/>
      <c r="V113" s="4" t="n"/>
      <c r="W113" s="4" t="n"/>
      <c r="X113" s="4" t="n"/>
      <c r="Y113" s="4" t="n"/>
      <c r="Z113" s="4" t="n"/>
    </row>
    <row r="114" ht="15" customHeight="1" s="371">
      <c r="A114" s="34" t="n"/>
      <c r="B114" s="37" t="n"/>
      <c r="C114" s="120">
        <f>IF(B114="","",INT((B114-CARATULA!$C$27)/7)+1)</f>
        <v/>
      </c>
      <c r="D114" s="34" t="n"/>
      <c r="E114" s="35" t="n"/>
      <c r="F114" s="35" t="n"/>
      <c r="G114" s="35" t="n"/>
      <c r="H114" s="36" t="n"/>
      <c r="I114" s="35" t="n"/>
      <c r="J114" s="34" t="n"/>
      <c r="K114" s="34">
        <f t="array" ref="K114">IF($J114="","",IFERROR(INDEX(PRESUPUESTO!$N$10:$N$174,MATCH($J114,PRESUPUESTO!$A$10:$A$174,0)),""))</f>
        <v/>
      </c>
      <c r="L114" s="35" t="n"/>
      <c r="M114" s="4" t="n"/>
      <c r="N114" s="4" t="n"/>
      <c r="O114" s="4" t="n"/>
      <c r="P114" s="4" t="n"/>
      <c r="Q114" s="4" t="n"/>
      <c r="R114" s="4" t="n"/>
      <c r="S114" s="4" t="n"/>
      <c r="T114" s="4" t="n"/>
      <c r="U114" s="4" t="n"/>
      <c r="V114" s="4" t="n"/>
      <c r="W114" s="4" t="n"/>
      <c r="X114" s="4" t="n"/>
      <c r="Y114" s="4" t="n"/>
      <c r="Z114" s="4" t="n"/>
    </row>
    <row r="115" ht="15" customHeight="1" s="371">
      <c r="A115" s="34" t="n"/>
      <c r="B115" s="37" t="n"/>
      <c r="C115" s="120">
        <f>IF(B115="","",INT((B115-CARATULA!$C$27)/7)+1)</f>
        <v/>
      </c>
      <c r="D115" s="34" t="n"/>
      <c r="E115" s="35" t="n"/>
      <c r="F115" s="35" t="n"/>
      <c r="G115" s="35" t="n"/>
      <c r="H115" s="36" t="n"/>
      <c r="I115" s="35" t="n"/>
      <c r="J115" s="34" t="n"/>
      <c r="K115" s="34">
        <f t="array" ref="K115">IF($J115="","",IFERROR(INDEX(PRESUPUESTO!$N$10:$N$174,MATCH($J115,PRESUPUESTO!$A$10:$A$174,0)),""))</f>
        <v/>
      </c>
      <c r="L115" s="35" t="n"/>
      <c r="M115" s="4" t="n"/>
      <c r="N115" s="4" t="n"/>
      <c r="O115" s="4" t="n"/>
      <c r="P115" s="4" t="n"/>
      <c r="Q115" s="4" t="n"/>
      <c r="R115" s="4" t="n"/>
      <c r="S115" s="4" t="n"/>
      <c r="T115" s="4" t="n"/>
      <c r="U115" s="4" t="n"/>
      <c r="V115" s="4" t="n"/>
      <c r="W115" s="4" t="n"/>
      <c r="X115" s="4" t="n"/>
      <c r="Y115" s="4" t="n"/>
      <c r="Z115" s="4" t="n"/>
    </row>
    <row r="116" ht="15" customHeight="1" s="371">
      <c r="A116" s="34" t="n"/>
      <c r="B116" s="37" t="n"/>
      <c r="C116" s="120">
        <f>IF(B116="","",INT((B116-CARATULA!$C$27)/7)+1)</f>
        <v/>
      </c>
      <c r="D116" s="34" t="n"/>
      <c r="E116" s="35" t="n"/>
      <c r="F116" s="35" t="n"/>
      <c r="G116" s="35" t="n"/>
      <c r="H116" s="36" t="n"/>
      <c r="I116" s="35" t="n"/>
      <c r="J116" s="34" t="n"/>
      <c r="K116" s="34">
        <f t="array" ref="K116">IF($J116="","",IFERROR(INDEX(PRESUPUESTO!$N$10:$N$174,MATCH($J116,PRESUPUESTO!$A$10:$A$174,0)),""))</f>
        <v/>
      </c>
      <c r="L116" s="35" t="n"/>
      <c r="M116" s="4" t="n"/>
      <c r="N116" s="4" t="n"/>
      <c r="O116" s="4" t="n"/>
      <c r="P116" s="4" t="n"/>
      <c r="Q116" s="4" t="n"/>
      <c r="R116" s="4" t="n"/>
      <c r="S116" s="4" t="n"/>
      <c r="T116" s="4" t="n"/>
      <c r="U116" s="4" t="n"/>
      <c r="V116" s="4" t="n"/>
      <c r="W116" s="4" t="n"/>
      <c r="X116" s="4" t="n"/>
      <c r="Y116" s="4" t="n"/>
      <c r="Z116" s="4" t="n"/>
    </row>
    <row r="117" ht="15" customHeight="1" s="371">
      <c r="A117" s="34" t="n"/>
      <c r="B117" s="37" t="n"/>
      <c r="C117" s="120">
        <f>IF(B117="","",INT((B117-CARATULA!$C$27)/7)+1)</f>
        <v/>
      </c>
      <c r="D117" s="34" t="n"/>
      <c r="E117" s="35" t="n"/>
      <c r="F117" s="35" t="n"/>
      <c r="G117" s="35" t="n"/>
      <c r="H117" s="36" t="n"/>
      <c r="I117" s="35" t="n"/>
      <c r="J117" s="34" t="n"/>
      <c r="K117" s="34">
        <f t="array" ref="K117">IF($J117="","",IFERROR(INDEX(PRESUPUESTO!$N$10:$N$174,MATCH($J117,PRESUPUESTO!$A$10:$A$174,0)),""))</f>
        <v/>
      </c>
      <c r="L117" s="35" t="n"/>
      <c r="M117" s="4" t="n"/>
      <c r="N117" s="4" t="n"/>
      <c r="O117" s="4" t="n"/>
      <c r="P117" s="4" t="n"/>
      <c r="Q117" s="4" t="n"/>
      <c r="R117" s="4" t="n"/>
      <c r="S117" s="4" t="n"/>
      <c r="T117" s="4" t="n"/>
      <c r="U117" s="4" t="n"/>
      <c r="V117" s="4" t="n"/>
      <c r="W117" s="4" t="n"/>
      <c r="X117" s="4" t="n"/>
      <c r="Y117" s="4" t="n"/>
      <c r="Z117" s="4" t="n"/>
    </row>
    <row r="118" ht="15" customHeight="1" s="371">
      <c r="A118" s="34" t="n"/>
      <c r="B118" s="37" t="n"/>
      <c r="C118" s="120">
        <f>IF(B118="","",INT((B118-CARATULA!$C$27)/7)+1)</f>
        <v/>
      </c>
      <c r="D118" s="34" t="n"/>
      <c r="E118" s="35" t="n"/>
      <c r="F118" s="35" t="n"/>
      <c r="G118" s="35" t="n"/>
      <c r="H118" s="36" t="n"/>
      <c r="I118" s="35" t="n"/>
      <c r="J118" s="34" t="n"/>
      <c r="K118" s="34">
        <f t="array" ref="K118">IF($J118="","",IFERROR(INDEX(PRESUPUESTO!$N$10:$N$174,MATCH($J118,PRESUPUESTO!$A$10:$A$174,0)),""))</f>
        <v/>
      </c>
      <c r="L118" s="35" t="n"/>
      <c r="M118" s="4" t="n"/>
      <c r="N118" s="4" t="n"/>
      <c r="O118" s="4" t="n"/>
      <c r="P118" s="4" t="n"/>
      <c r="Q118" s="4" t="n"/>
      <c r="R118" s="4" t="n"/>
      <c r="S118" s="4" t="n"/>
      <c r="T118" s="4" t="n"/>
      <c r="U118" s="4" t="n"/>
      <c r="V118" s="4" t="n"/>
      <c r="W118" s="4" t="n"/>
      <c r="X118" s="4" t="n"/>
      <c r="Y118" s="4" t="n"/>
      <c r="Z118" s="4" t="n"/>
    </row>
    <row r="119" ht="15" customHeight="1" s="371">
      <c r="A119" s="34" t="n"/>
      <c r="B119" s="37" t="n"/>
      <c r="C119" s="120">
        <f>IF(B119="","",INT((B119-CARATULA!$C$27)/7)+1)</f>
        <v/>
      </c>
      <c r="D119" s="34" t="n"/>
      <c r="E119" s="35" t="n"/>
      <c r="F119" s="35" t="n"/>
      <c r="G119" s="35" t="n"/>
      <c r="H119" s="36" t="n"/>
      <c r="I119" s="35" t="n"/>
      <c r="J119" s="34" t="n"/>
      <c r="K119" s="34">
        <f t="array" ref="K119">IF($J119="","",IFERROR(INDEX(PRESUPUESTO!$N$10:$N$174,MATCH($J119,PRESUPUESTO!$A$10:$A$174,0)),""))</f>
        <v/>
      </c>
      <c r="L119" s="35" t="n"/>
      <c r="M119" s="4" t="n"/>
      <c r="N119" s="4" t="n"/>
      <c r="O119" s="4" t="n"/>
      <c r="P119" s="4" t="n"/>
      <c r="Q119" s="4" t="n"/>
      <c r="R119" s="4" t="n"/>
      <c r="S119" s="4" t="n"/>
      <c r="T119" s="4" t="n"/>
      <c r="U119" s="4" t="n"/>
      <c r="V119" s="4" t="n"/>
      <c r="W119" s="4" t="n"/>
      <c r="X119" s="4" t="n"/>
      <c r="Y119" s="4" t="n"/>
      <c r="Z119" s="4" t="n"/>
    </row>
    <row r="120" ht="15" customHeight="1" s="371">
      <c r="A120" s="34" t="n"/>
      <c r="B120" s="37" t="n"/>
      <c r="C120" s="120">
        <f>IF(B120="","",INT((B120-CARATULA!$C$27)/7)+1)</f>
        <v/>
      </c>
      <c r="D120" s="34" t="n"/>
      <c r="E120" s="35" t="n"/>
      <c r="F120" s="35" t="n"/>
      <c r="G120" s="35" t="n"/>
      <c r="H120" s="36" t="n"/>
      <c r="I120" s="35" t="n"/>
      <c r="J120" s="34" t="n"/>
      <c r="K120" s="34">
        <f t="array" ref="K120">IF($J120="","",IFERROR(INDEX(PRESUPUESTO!$N$10:$N$174,MATCH($J120,PRESUPUESTO!$A$10:$A$174,0)),""))</f>
        <v/>
      </c>
      <c r="L120" s="35" t="n"/>
      <c r="M120" s="4" t="n"/>
      <c r="N120" s="4" t="n"/>
      <c r="O120" s="4" t="n"/>
      <c r="P120" s="4" t="n"/>
      <c r="Q120" s="4" t="n"/>
      <c r="R120" s="4" t="n"/>
      <c r="S120" s="4" t="n"/>
      <c r="T120" s="4" t="n"/>
      <c r="U120" s="4" t="n"/>
      <c r="V120" s="4" t="n"/>
      <c r="W120" s="4" t="n"/>
      <c r="X120" s="4" t="n"/>
      <c r="Y120" s="4" t="n"/>
      <c r="Z120" s="4" t="n"/>
    </row>
    <row r="121" ht="15" customHeight="1" s="371">
      <c r="A121" s="34" t="n"/>
      <c r="B121" s="37" t="n"/>
      <c r="C121" s="120">
        <f>IF(B121="","",INT((B121-CARATULA!$C$27)/7)+1)</f>
        <v/>
      </c>
      <c r="D121" s="34" t="n"/>
      <c r="E121" s="35" t="n"/>
      <c r="F121" s="35" t="n"/>
      <c r="G121" s="35" t="n"/>
      <c r="H121" s="36" t="n"/>
      <c r="I121" s="35" t="n"/>
      <c r="J121" s="34" t="n"/>
      <c r="K121" s="34">
        <f t="array" ref="K121">IF($J121="","",IFERROR(INDEX(PRESUPUESTO!$N$10:$N$174,MATCH($J121,PRESUPUESTO!$A$10:$A$174,0)),""))</f>
        <v/>
      </c>
      <c r="L121" s="35" t="n"/>
      <c r="M121" s="4" t="n"/>
      <c r="N121" s="4" t="n"/>
      <c r="O121" s="4" t="n"/>
      <c r="P121" s="4" t="n"/>
      <c r="Q121" s="4" t="n"/>
      <c r="R121" s="4" t="n"/>
      <c r="S121" s="4" t="n"/>
      <c r="T121" s="4" t="n"/>
      <c r="U121" s="4" t="n"/>
      <c r="V121" s="4" t="n"/>
      <c r="W121" s="4" t="n"/>
      <c r="X121" s="4" t="n"/>
      <c r="Y121" s="4" t="n"/>
      <c r="Z121" s="4" t="n"/>
    </row>
    <row r="122" ht="15" customHeight="1" s="371">
      <c r="A122" s="34" t="n"/>
      <c r="B122" s="37" t="n"/>
      <c r="C122" s="120">
        <f>IF(B122="","",INT((B122-CARATULA!$C$27)/7)+1)</f>
        <v/>
      </c>
      <c r="D122" s="34" t="n"/>
      <c r="E122" s="35" t="n"/>
      <c r="F122" s="35" t="n"/>
      <c r="G122" s="35" t="n"/>
      <c r="H122" s="36" t="n"/>
      <c r="I122" s="35" t="n"/>
      <c r="J122" s="34" t="n"/>
      <c r="K122" s="34">
        <f t="array" ref="K122">IF($J122="","",IFERROR(INDEX(PRESUPUESTO!$N$10:$N$174,MATCH($J122,PRESUPUESTO!$A$10:$A$174,0)),""))</f>
        <v/>
      </c>
      <c r="L122" s="35" t="n"/>
      <c r="M122" s="4" t="n"/>
      <c r="N122" s="4" t="n"/>
      <c r="O122" s="4" t="n"/>
      <c r="P122" s="4" t="n"/>
      <c r="Q122" s="4" t="n"/>
      <c r="R122" s="4" t="n"/>
      <c r="S122" s="4" t="n"/>
      <c r="T122" s="4" t="n"/>
      <c r="U122" s="4" t="n"/>
      <c r="V122" s="4" t="n"/>
      <c r="W122" s="4" t="n"/>
      <c r="X122" s="4" t="n"/>
      <c r="Y122" s="4" t="n"/>
      <c r="Z122" s="4" t="n"/>
    </row>
    <row r="123" ht="15" customHeight="1" s="371">
      <c r="A123" s="34" t="n"/>
      <c r="B123" s="37" t="n"/>
      <c r="C123" s="120">
        <f>IF(B123="","",INT((B123-CARATULA!$C$27)/7)+1)</f>
        <v/>
      </c>
      <c r="D123" s="34" t="n"/>
      <c r="E123" s="35" t="n"/>
      <c r="F123" s="35" t="n"/>
      <c r="G123" s="35" t="n"/>
      <c r="H123" s="36" t="n"/>
      <c r="I123" s="35" t="n"/>
      <c r="J123" s="34" t="n"/>
      <c r="K123" s="34">
        <f t="array" ref="K123">IF($J123="","",IFERROR(INDEX(PRESUPUESTO!$N$10:$N$174,MATCH($J123,PRESUPUESTO!$A$10:$A$174,0)),""))</f>
        <v/>
      </c>
      <c r="L123" s="35" t="n"/>
      <c r="M123" s="4" t="n"/>
      <c r="N123" s="4" t="n"/>
      <c r="O123" s="4" t="n"/>
      <c r="P123" s="4" t="n"/>
      <c r="Q123" s="4" t="n"/>
      <c r="R123" s="4" t="n"/>
      <c r="S123" s="4" t="n"/>
      <c r="T123" s="4" t="n"/>
      <c r="U123" s="4" t="n"/>
      <c r="V123" s="4" t="n"/>
      <c r="W123" s="4" t="n"/>
      <c r="X123" s="4" t="n"/>
      <c r="Y123" s="4" t="n"/>
      <c r="Z123" s="4" t="n"/>
    </row>
    <row r="124" ht="15" customHeight="1" s="371">
      <c r="A124" s="34" t="n"/>
      <c r="B124" s="37" t="n"/>
      <c r="C124" s="120">
        <f>IF(B124="","",INT((B124-CARATULA!$C$27)/7)+1)</f>
        <v/>
      </c>
      <c r="D124" s="34" t="n"/>
      <c r="E124" s="35" t="n"/>
      <c r="F124" s="35" t="n"/>
      <c r="G124" s="35" t="n"/>
      <c r="H124" s="36" t="n"/>
      <c r="I124" s="35" t="n"/>
      <c r="J124" s="34" t="n"/>
      <c r="K124" s="34">
        <f t="array" ref="K124">IF($J124="","",IFERROR(INDEX(PRESUPUESTO!$N$10:$N$174,MATCH($J124,PRESUPUESTO!$A$10:$A$174,0)),""))</f>
        <v/>
      </c>
      <c r="L124" s="35" t="n"/>
      <c r="M124" s="4" t="n"/>
      <c r="N124" s="4" t="n"/>
      <c r="O124" s="4" t="n"/>
      <c r="P124" s="4" t="n"/>
      <c r="Q124" s="4" t="n"/>
      <c r="R124" s="4" t="n"/>
      <c r="S124" s="4" t="n"/>
      <c r="T124" s="4" t="n"/>
      <c r="U124" s="4" t="n"/>
      <c r="V124" s="4" t="n"/>
      <c r="W124" s="4" t="n"/>
      <c r="X124" s="4" t="n"/>
      <c r="Y124" s="4" t="n"/>
      <c r="Z124" s="4" t="n"/>
    </row>
    <row r="125" ht="15" customHeight="1" s="371">
      <c r="A125" s="34" t="n"/>
      <c r="B125" s="37" t="n"/>
      <c r="C125" s="120">
        <f>IF(B125="","",INT((B125-CARATULA!$C$27)/7)+1)</f>
        <v/>
      </c>
      <c r="D125" s="34" t="n"/>
      <c r="E125" s="35" t="n"/>
      <c r="F125" s="35" t="n"/>
      <c r="G125" s="35" t="n"/>
      <c r="H125" s="36" t="n"/>
      <c r="I125" s="35" t="n"/>
      <c r="J125" s="34" t="n"/>
      <c r="K125" s="34">
        <f t="array" ref="K125">IF($J125="","",IFERROR(INDEX(PRESUPUESTO!$N$10:$N$174,MATCH($J125,PRESUPUESTO!$A$10:$A$174,0)),""))</f>
        <v/>
      </c>
      <c r="L125" s="35" t="n"/>
      <c r="M125" s="4" t="n"/>
      <c r="N125" s="4" t="n"/>
      <c r="O125" s="4" t="n"/>
      <c r="P125" s="4" t="n"/>
      <c r="Q125" s="4" t="n"/>
      <c r="R125" s="4" t="n"/>
      <c r="S125" s="4" t="n"/>
      <c r="T125" s="4" t="n"/>
      <c r="U125" s="4" t="n"/>
      <c r="V125" s="4" t="n"/>
      <c r="W125" s="4" t="n"/>
      <c r="X125" s="4" t="n"/>
      <c r="Y125" s="4" t="n"/>
      <c r="Z125" s="4" t="n"/>
    </row>
    <row r="126" ht="15" customHeight="1" s="371">
      <c r="A126" s="34" t="n"/>
      <c r="B126" s="37" t="n"/>
      <c r="C126" s="120">
        <f>IF(B126="","",INT((B126-CARATULA!$C$27)/7)+1)</f>
        <v/>
      </c>
      <c r="D126" s="34" t="n"/>
      <c r="E126" s="35" t="n"/>
      <c r="F126" s="35" t="n"/>
      <c r="G126" s="35" t="n"/>
      <c r="H126" s="36" t="n"/>
      <c r="I126" s="35" t="n"/>
      <c r="J126" s="34" t="n"/>
      <c r="K126" s="34">
        <f t="array" ref="K126">IF($J126="","",IFERROR(INDEX(PRESUPUESTO!$N$10:$N$174,MATCH($J126,PRESUPUESTO!$A$10:$A$174,0)),""))</f>
        <v/>
      </c>
      <c r="L126" s="35" t="n"/>
      <c r="M126" s="4" t="n"/>
      <c r="N126" s="4" t="n"/>
      <c r="O126" s="4" t="n"/>
      <c r="P126" s="4" t="n"/>
      <c r="Q126" s="4" t="n"/>
      <c r="R126" s="4" t="n"/>
      <c r="S126" s="4" t="n"/>
      <c r="T126" s="4" t="n"/>
      <c r="U126" s="4" t="n"/>
      <c r="V126" s="4" t="n"/>
      <c r="W126" s="4" t="n"/>
      <c r="X126" s="4" t="n"/>
      <c r="Y126" s="4" t="n"/>
      <c r="Z126" s="4" t="n"/>
    </row>
    <row r="127" ht="15" customHeight="1" s="371">
      <c r="A127" s="34" t="n"/>
      <c r="B127" s="37" t="n"/>
      <c r="C127" s="120">
        <f>IF(B127="","",INT((B127-CARATULA!$C$27)/7)+1)</f>
        <v/>
      </c>
      <c r="D127" s="34" t="n"/>
      <c r="E127" s="35" t="n"/>
      <c r="F127" s="35" t="n"/>
      <c r="G127" s="35" t="n"/>
      <c r="H127" s="36" t="n"/>
      <c r="I127" s="35" t="n"/>
      <c r="J127" s="34" t="n"/>
      <c r="K127" s="34">
        <f t="array" ref="K127">IF($J127="","",IFERROR(INDEX(PRESUPUESTO!$N$10:$N$174,MATCH($J127,PRESUPUESTO!$A$10:$A$174,0)),""))</f>
        <v/>
      </c>
      <c r="L127" s="35" t="n"/>
      <c r="M127" s="4" t="n"/>
      <c r="N127" s="4" t="n"/>
      <c r="O127" s="4" t="n"/>
      <c r="P127" s="4" t="n"/>
      <c r="Q127" s="4" t="n"/>
      <c r="R127" s="4" t="n"/>
      <c r="S127" s="4" t="n"/>
      <c r="T127" s="4" t="n"/>
      <c r="U127" s="4" t="n"/>
      <c r="V127" s="4" t="n"/>
      <c r="W127" s="4" t="n"/>
      <c r="X127" s="4" t="n"/>
      <c r="Y127" s="4" t="n"/>
      <c r="Z127" s="4" t="n"/>
    </row>
    <row r="128" ht="15" customHeight="1" s="371">
      <c r="A128" s="34" t="n"/>
      <c r="B128" s="37" t="n"/>
      <c r="C128" s="120">
        <f>IF(B128="","",INT((B128-CARATULA!$C$27)/7)+1)</f>
        <v/>
      </c>
      <c r="D128" s="34" t="n"/>
      <c r="E128" s="35" t="n"/>
      <c r="F128" s="35" t="n"/>
      <c r="G128" s="35" t="n"/>
      <c r="H128" s="36" t="n"/>
      <c r="I128" s="35" t="n"/>
      <c r="J128" s="34" t="n"/>
      <c r="K128" s="34">
        <f t="array" ref="K128">IF($J128="","",IFERROR(INDEX(PRESUPUESTO!$N$10:$N$174,MATCH($J128,PRESUPUESTO!$A$10:$A$174,0)),""))</f>
        <v/>
      </c>
      <c r="L128" s="35" t="n"/>
      <c r="M128" s="4" t="n"/>
      <c r="N128" s="4" t="n"/>
      <c r="O128" s="4" t="n"/>
      <c r="P128" s="4" t="n"/>
      <c r="Q128" s="4" t="n"/>
      <c r="R128" s="4" t="n"/>
      <c r="S128" s="4" t="n"/>
      <c r="T128" s="4" t="n"/>
      <c r="U128" s="4" t="n"/>
      <c r="V128" s="4" t="n"/>
      <c r="W128" s="4" t="n"/>
      <c r="X128" s="4" t="n"/>
      <c r="Y128" s="4" t="n"/>
      <c r="Z128" s="4" t="n"/>
    </row>
    <row r="129" ht="15" customHeight="1" s="371">
      <c r="A129" s="34" t="n"/>
      <c r="B129" s="37" t="n"/>
      <c r="C129" s="120">
        <f>IF(B129="","",INT((B129-CARATULA!$C$27)/7)+1)</f>
        <v/>
      </c>
      <c r="D129" s="34" t="n"/>
      <c r="E129" s="35" t="n"/>
      <c r="F129" s="35" t="n"/>
      <c r="G129" s="35" t="n"/>
      <c r="H129" s="36" t="n"/>
      <c r="I129" s="35" t="n"/>
      <c r="J129" s="34" t="n"/>
      <c r="K129" s="34">
        <f t="array" ref="K129">IF($J129="","",IFERROR(INDEX(PRESUPUESTO!$N$10:$N$174,MATCH($J129,PRESUPUESTO!$A$10:$A$174,0)),""))</f>
        <v/>
      </c>
      <c r="L129" s="35" t="n"/>
      <c r="M129" s="4" t="n"/>
      <c r="N129" s="4" t="n"/>
      <c r="O129" s="4" t="n"/>
      <c r="P129" s="4" t="n"/>
      <c r="Q129" s="4" t="n"/>
      <c r="R129" s="4" t="n"/>
      <c r="S129" s="4" t="n"/>
      <c r="T129" s="4" t="n"/>
      <c r="U129" s="4" t="n"/>
      <c r="V129" s="4" t="n"/>
      <c r="W129" s="4" t="n"/>
      <c r="X129" s="4" t="n"/>
      <c r="Y129" s="4" t="n"/>
      <c r="Z129" s="4" t="n"/>
    </row>
    <row r="130" ht="15" customHeight="1" s="371">
      <c r="A130" s="34" t="n"/>
      <c r="B130" s="37" t="n"/>
      <c r="C130" s="120">
        <f>IF(B130="","",INT((B130-CARATULA!$C$27)/7)+1)</f>
        <v/>
      </c>
      <c r="D130" s="34" t="n"/>
      <c r="E130" s="35" t="n"/>
      <c r="F130" s="35" t="n"/>
      <c r="G130" s="35" t="n"/>
      <c r="H130" s="36" t="n"/>
      <c r="I130" s="35" t="n"/>
      <c r="J130" s="34" t="n"/>
      <c r="K130" s="34">
        <f t="array" ref="K130">IF($J130="","",IFERROR(INDEX(PRESUPUESTO!$N$10:$N$174,MATCH($J130,PRESUPUESTO!$A$10:$A$174,0)),""))</f>
        <v/>
      </c>
      <c r="L130" s="35" t="n"/>
      <c r="M130" s="4" t="n"/>
      <c r="N130" s="4" t="n"/>
      <c r="O130" s="4" t="n"/>
      <c r="P130" s="4" t="n"/>
      <c r="Q130" s="4" t="n"/>
      <c r="R130" s="4" t="n"/>
      <c r="S130" s="4" t="n"/>
      <c r="T130" s="4" t="n"/>
      <c r="U130" s="4" t="n"/>
      <c r="V130" s="4" t="n"/>
      <c r="W130" s="4" t="n"/>
      <c r="X130" s="4" t="n"/>
      <c r="Y130" s="4" t="n"/>
      <c r="Z130" s="4" t="n"/>
    </row>
    <row r="131" ht="15" customHeight="1" s="371">
      <c r="A131" s="34" t="n"/>
      <c r="B131" s="37" t="n"/>
      <c r="C131" s="120">
        <f>IF(B131="","",INT((B131-CARATULA!$C$27)/7)+1)</f>
        <v/>
      </c>
      <c r="D131" s="34" t="n"/>
      <c r="E131" s="35" t="n"/>
      <c r="F131" s="35" t="n"/>
      <c r="G131" s="35" t="n"/>
      <c r="H131" s="36" t="n"/>
      <c r="I131" s="35" t="n"/>
      <c r="J131" s="34" t="n"/>
      <c r="K131" s="34">
        <f t="array" ref="K131">IF($J131="","",IFERROR(INDEX(PRESUPUESTO!$N$10:$N$174,MATCH($J131,PRESUPUESTO!$A$10:$A$174,0)),""))</f>
        <v/>
      </c>
      <c r="L131" s="35" t="n"/>
      <c r="M131" s="4" t="n"/>
      <c r="N131" s="4" t="n"/>
      <c r="O131" s="4" t="n"/>
      <c r="P131" s="4" t="n"/>
      <c r="Q131" s="4" t="n"/>
      <c r="R131" s="4" t="n"/>
      <c r="S131" s="4" t="n"/>
      <c r="T131" s="4" t="n"/>
      <c r="U131" s="4" t="n"/>
      <c r="V131" s="4" t="n"/>
      <c r="W131" s="4" t="n"/>
      <c r="X131" s="4" t="n"/>
      <c r="Y131" s="4" t="n"/>
      <c r="Z131" s="4" t="n"/>
    </row>
    <row r="132" ht="15" customHeight="1" s="371">
      <c r="A132" s="34" t="n"/>
      <c r="B132" s="37" t="n"/>
      <c r="C132" s="120">
        <f>IF(B132="","",INT((B132-CARATULA!$C$27)/7)+1)</f>
        <v/>
      </c>
      <c r="D132" s="34" t="n"/>
      <c r="E132" s="35" t="n"/>
      <c r="F132" s="35" t="n"/>
      <c r="G132" s="35" t="n"/>
      <c r="H132" s="36" t="n"/>
      <c r="I132" s="35" t="n"/>
      <c r="J132" s="34" t="n"/>
      <c r="K132" s="34">
        <f t="array" ref="K132">IF($J132="","",IFERROR(INDEX(PRESUPUESTO!$N$10:$N$174,MATCH($J132,PRESUPUESTO!$A$10:$A$174,0)),""))</f>
        <v/>
      </c>
      <c r="L132" s="35" t="n"/>
      <c r="M132" s="4" t="n"/>
      <c r="N132" s="4" t="n"/>
      <c r="O132" s="4" t="n"/>
      <c r="P132" s="4" t="n"/>
      <c r="Q132" s="4" t="n"/>
      <c r="R132" s="4" t="n"/>
      <c r="S132" s="4" t="n"/>
      <c r="T132" s="4" t="n"/>
      <c r="U132" s="4" t="n"/>
      <c r="V132" s="4" t="n"/>
      <c r="W132" s="4" t="n"/>
      <c r="X132" s="4" t="n"/>
      <c r="Y132" s="4" t="n"/>
      <c r="Z132" s="4" t="n"/>
    </row>
    <row r="133" ht="15" customHeight="1" s="371">
      <c r="A133" s="34" t="n"/>
      <c r="B133" s="37" t="n"/>
      <c r="C133" s="120">
        <f>IF(B133="","",INT((B133-CARATULA!$C$27)/7)+1)</f>
        <v/>
      </c>
      <c r="D133" s="34" t="n"/>
      <c r="E133" s="35" t="n"/>
      <c r="F133" s="35" t="n"/>
      <c r="G133" s="35" t="n"/>
      <c r="H133" s="36" t="n"/>
      <c r="I133" s="35" t="n"/>
      <c r="J133" s="34" t="n"/>
      <c r="K133" s="34">
        <f t="array" ref="K133">IF($J133="","",IFERROR(INDEX(PRESUPUESTO!$N$10:$N$174,MATCH($J133,PRESUPUESTO!$A$10:$A$174,0)),""))</f>
        <v/>
      </c>
      <c r="L133" s="35" t="n"/>
      <c r="M133" s="4" t="n"/>
      <c r="N133" s="4" t="n"/>
      <c r="O133" s="4" t="n"/>
      <c r="P133" s="4" t="n"/>
      <c r="Q133" s="4" t="n"/>
      <c r="R133" s="4" t="n"/>
      <c r="S133" s="4" t="n"/>
      <c r="T133" s="4" t="n"/>
      <c r="U133" s="4" t="n"/>
      <c r="V133" s="4" t="n"/>
      <c r="W133" s="4" t="n"/>
      <c r="X133" s="4" t="n"/>
      <c r="Y133" s="4" t="n"/>
      <c r="Z133" s="4" t="n"/>
    </row>
    <row r="134" ht="15" customHeight="1" s="371">
      <c r="A134" s="34" t="n"/>
      <c r="B134" s="37" t="n"/>
      <c r="C134" s="120">
        <f>IF(B134="","",INT((B134-CARATULA!$C$27)/7)+1)</f>
        <v/>
      </c>
      <c r="D134" s="34" t="n"/>
      <c r="E134" s="35" t="n"/>
      <c r="F134" s="35" t="n"/>
      <c r="G134" s="35" t="n"/>
      <c r="H134" s="36" t="n"/>
      <c r="I134" s="35" t="n"/>
      <c r="J134" s="34" t="n"/>
      <c r="K134" s="34">
        <f t="array" ref="K134">IF($J134="","",IFERROR(INDEX(PRESUPUESTO!$N$10:$N$174,MATCH($J134,PRESUPUESTO!$A$10:$A$174,0)),""))</f>
        <v/>
      </c>
      <c r="L134" s="35" t="n"/>
      <c r="M134" s="4" t="n"/>
      <c r="N134" s="4" t="n"/>
      <c r="O134" s="4" t="n"/>
      <c r="P134" s="4" t="n"/>
      <c r="Q134" s="4" t="n"/>
      <c r="R134" s="4" t="n"/>
      <c r="S134" s="4" t="n"/>
      <c r="T134" s="4" t="n"/>
      <c r="U134" s="4" t="n"/>
      <c r="V134" s="4" t="n"/>
      <c r="W134" s="4" t="n"/>
      <c r="X134" s="4" t="n"/>
      <c r="Y134" s="4" t="n"/>
      <c r="Z134" s="4" t="n"/>
    </row>
    <row r="135" ht="15" customHeight="1" s="371">
      <c r="A135" s="34" t="n"/>
      <c r="B135" s="37" t="n"/>
      <c r="C135" s="120">
        <f>IF(B135="","",INT((B135-CARATULA!$C$27)/7)+1)</f>
        <v/>
      </c>
      <c r="D135" s="34" t="n"/>
      <c r="E135" s="35" t="n"/>
      <c r="F135" s="35" t="n"/>
      <c r="G135" s="35" t="n"/>
      <c r="H135" s="36" t="n"/>
      <c r="I135" s="35" t="n"/>
      <c r="J135" s="34" t="n"/>
      <c r="K135" s="34">
        <f t="array" ref="K135">IF($J135="","",IFERROR(INDEX(PRESUPUESTO!$N$10:$N$174,MATCH($J135,PRESUPUESTO!$A$10:$A$174,0)),""))</f>
        <v/>
      </c>
      <c r="L135" s="35" t="n"/>
      <c r="M135" s="4" t="n"/>
      <c r="N135" s="4" t="n"/>
      <c r="O135" s="4" t="n"/>
      <c r="P135" s="4" t="n"/>
      <c r="Q135" s="4" t="n"/>
      <c r="R135" s="4" t="n"/>
      <c r="S135" s="4" t="n"/>
      <c r="T135" s="4" t="n"/>
      <c r="U135" s="4" t="n"/>
      <c r="V135" s="4" t="n"/>
      <c r="W135" s="4" t="n"/>
      <c r="X135" s="4" t="n"/>
      <c r="Y135" s="4" t="n"/>
      <c r="Z135" s="4" t="n"/>
    </row>
    <row r="136" ht="15" customHeight="1" s="371">
      <c r="A136" s="34" t="n"/>
      <c r="B136" s="37" t="n"/>
      <c r="C136" s="120">
        <f>IF(B136="","",INT((B136-CARATULA!$C$27)/7)+1)</f>
        <v/>
      </c>
      <c r="D136" s="34" t="n"/>
      <c r="E136" s="35" t="n"/>
      <c r="F136" s="35" t="n"/>
      <c r="G136" s="35" t="n"/>
      <c r="H136" s="36" t="n"/>
      <c r="I136" s="35" t="n"/>
      <c r="J136" s="34" t="n"/>
      <c r="K136" s="34">
        <f t="array" ref="K136">IF($J136="","",IFERROR(INDEX(PRESUPUESTO!$N$10:$N$174,MATCH($J136,PRESUPUESTO!$A$10:$A$174,0)),""))</f>
        <v/>
      </c>
      <c r="L136" s="35" t="n"/>
      <c r="M136" s="4" t="n"/>
      <c r="N136" s="4" t="n"/>
      <c r="O136" s="4" t="n"/>
      <c r="P136" s="4" t="n"/>
      <c r="Q136" s="4" t="n"/>
      <c r="R136" s="4" t="n"/>
      <c r="S136" s="4" t="n"/>
      <c r="T136" s="4" t="n"/>
      <c r="U136" s="4" t="n"/>
      <c r="V136" s="4" t="n"/>
      <c r="W136" s="4" t="n"/>
      <c r="X136" s="4" t="n"/>
      <c r="Y136" s="4" t="n"/>
      <c r="Z136" s="4" t="n"/>
    </row>
    <row r="137" ht="15" customHeight="1" s="371">
      <c r="A137" s="34" t="n"/>
      <c r="B137" s="37" t="n"/>
      <c r="C137" s="120">
        <f>IF(B137="","",INT((B137-CARATULA!$C$27)/7)+1)</f>
        <v/>
      </c>
      <c r="D137" s="34" t="n"/>
      <c r="E137" s="35" t="n"/>
      <c r="F137" s="35" t="n"/>
      <c r="G137" s="35" t="n"/>
      <c r="H137" s="36" t="n"/>
      <c r="I137" s="35" t="n"/>
      <c r="J137" s="34" t="n"/>
      <c r="K137" s="34">
        <f t="array" ref="K137">IF($J137="","",IFERROR(INDEX(PRESUPUESTO!$N$10:$N$174,MATCH($J137,PRESUPUESTO!$A$10:$A$174,0)),""))</f>
        <v/>
      </c>
      <c r="L137" s="35" t="n"/>
      <c r="M137" s="4" t="n"/>
      <c r="N137" s="4" t="n"/>
      <c r="O137" s="4" t="n"/>
      <c r="P137" s="4" t="n"/>
      <c r="Q137" s="4" t="n"/>
      <c r="R137" s="4" t="n"/>
      <c r="S137" s="4" t="n"/>
      <c r="T137" s="4" t="n"/>
      <c r="U137" s="4" t="n"/>
      <c r="V137" s="4" t="n"/>
      <c r="W137" s="4" t="n"/>
      <c r="X137" s="4" t="n"/>
      <c r="Y137" s="4" t="n"/>
      <c r="Z137" s="4" t="n"/>
    </row>
    <row r="138" ht="15" customHeight="1" s="371">
      <c r="A138" s="34" t="n"/>
      <c r="B138" s="37" t="n"/>
      <c r="C138" s="120">
        <f>IF(B138="","",INT((B138-CARATULA!$C$27)/7)+1)</f>
        <v/>
      </c>
      <c r="D138" s="34" t="n"/>
      <c r="E138" s="35" t="n"/>
      <c r="F138" s="35" t="n"/>
      <c r="G138" s="35" t="n"/>
      <c r="H138" s="36" t="n"/>
      <c r="I138" s="35" t="n"/>
      <c r="J138" s="34" t="n"/>
      <c r="K138" s="34">
        <f t="array" ref="K138">IF($J138="","",IFERROR(INDEX(PRESUPUESTO!$N$10:$N$174,MATCH($J138,PRESUPUESTO!$A$10:$A$174,0)),""))</f>
        <v/>
      </c>
      <c r="L138" s="35" t="n"/>
      <c r="M138" s="4" t="n"/>
      <c r="N138" s="4" t="n"/>
      <c r="O138" s="4" t="n"/>
      <c r="P138" s="4" t="n"/>
      <c r="Q138" s="4" t="n"/>
      <c r="R138" s="4" t="n"/>
      <c r="S138" s="4" t="n"/>
      <c r="T138" s="4" t="n"/>
      <c r="U138" s="4" t="n"/>
      <c r="V138" s="4" t="n"/>
      <c r="W138" s="4" t="n"/>
      <c r="X138" s="4" t="n"/>
      <c r="Y138" s="4" t="n"/>
      <c r="Z138" s="4" t="n"/>
    </row>
    <row r="139" ht="15" customHeight="1" s="371">
      <c r="A139" s="34" t="n"/>
      <c r="B139" s="37" t="n"/>
      <c r="C139" s="120">
        <f>IF(B139="","",INT((B139-CARATULA!$C$27)/7)+1)</f>
        <v/>
      </c>
      <c r="D139" s="34" t="n"/>
      <c r="E139" s="35" t="n"/>
      <c r="F139" s="35" t="n"/>
      <c r="G139" s="35" t="n"/>
      <c r="H139" s="36" t="n"/>
      <c r="I139" s="35" t="n"/>
      <c r="J139" s="34" t="n"/>
      <c r="K139" s="34">
        <f t="array" ref="K139">IF($J139="","",IFERROR(INDEX(PRESUPUESTO!$N$10:$N$174,MATCH($J139,PRESUPUESTO!$A$10:$A$174,0)),""))</f>
        <v/>
      </c>
      <c r="L139" s="35" t="n"/>
      <c r="M139" s="4" t="n"/>
      <c r="N139" s="4" t="n"/>
      <c r="O139" s="4" t="n"/>
      <c r="P139" s="4" t="n"/>
      <c r="Q139" s="4" t="n"/>
      <c r="R139" s="4" t="n"/>
      <c r="S139" s="4" t="n"/>
      <c r="T139" s="4" t="n"/>
      <c r="U139" s="4" t="n"/>
      <c r="V139" s="4" t="n"/>
      <c r="W139" s="4" t="n"/>
      <c r="X139" s="4" t="n"/>
      <c r="Y139" s="4" t="n"/>
      <c r="Z139" s="4" t="n"/>
    </row>
    <row r="140" ht="15" customHeight="1" s="371">
      <c r="A140" s="34" t="n"/>
      <c r="B140" s="37" t="n"/>
      <c r="C140" s="120">
        <f>IF(B140="","",INT((B140-CARATULA!$C$27)/7)+1)</f>
        <v/>
      </c>
      <c r="D140" s="34" t="n"/>
      <c r="E140" s="35" t="n"/>
      <c r="F140" s="35" t="n"/>
      <c r="G140" s="35" t="n"/>
      <c r="H140" s="36" t="n"/>
      <c r="I140" s="35" t="n"/>
      <c r="J140" s="34" t="n"/>
      <c r="K140" s="34">
        <f t="array" ref="K140">IF($J140="","",IFERROR(INDEX(PRESUPUESTO!$N$10:$N$174,MATCH($J140,PRESUPUESTO!$A$10:$A$174,0)),""))</f>
        <v/>
      </c>
      <c r="L140" s="35" t="n"/>
      <c r="M140" s="4" t="n"/>
      <c r="N140" s="4" t="n"/>
      <c r="O140" s="4" t="n"/>
      <c r="P140" s="4" t="n"/>
      <c r="Q140" s="4" t="n"/>
      <c r="R140" s="4" t="n"/>
      <c r="S140" s="4" t="n"/>
      <c r="T140" s="4" t="n"/>
      <c r="U140" s="4" t="n"/>
      <c r="V140" s="4" t="n"/>
      <c r="W140" s="4" t="n"/>
      <c r="X140" s="4" t="n"/>
      <c r="Y140" s="4" t="n"/>
      <c r="Z140" s="4" t="n"/>
    </row>
    <row r="141" ht="15" customHeight="1" s="371">
      <c r="A141" s="34" t="n"/>
      <c r="B141" s="37" t="n"/>
      <c r="C141" s="120">
        <f>IF(B141="","",INT((B141-CARATULA!$C$27)/7)+1)</f>
        <v/>
      </c>
      <c r="D141" s="34" t="n"/>
      <c r="E141" s="35" t="n"/>
      <c r="F141" s="35" t="n"/>
      <c r="G141" s="35" t="n"/>
      <c r="H141" s="36" t="n"/>
      <c r="I141" s="35" t="n"/>
      <c r="J141" s="34" t="n"/>
      <c r="K141" s="34">
        <f t="array" ref="K141">IF($J141="","",IFERROR(INDEX(PRESUPUESTO!$N$10:$N$174,MATCH($J141,PRESUPUESTO!$A$10:$A$174,0)),""))</f>
        <v/>
      </c>
      <c r="L141" s="35" t="n"/>
      <c r="M141" s="4" t="n"/>
      <c r="N141" s="4" t="n"/>
      <c r="O141" s="4" t="n"/>
      <c r="P141" s="4" t="n"/>
      <c r="Q141" s="4" t="n"/>
      <c r="R141" s="4" t="n"/>
      <c r="S141" s="4" t="n"/>
      <c r="T141" s="4" t="n"/>
      <c r="U141" s="4" t="n"/>
      <c r="V141" s="4" t="n"/>
      <c r="W141" s="4" t="n"/>
      <c r="X141" s="4" t="n"/>
      <c r="Y141" s="4" t="n"/>
      <c r="Z141" s="4" t="n"/>
    </row>
    <row r="142" ht="15" customHeight="1" s="371">
      <c r="A142" s="34" t="n"/>
      <c r="B142" s="37" t="n"/>
      <c r="C142" s="120">
        <f>IF(B142="","",INT((B142-CARATULA!$C$27)/7)+1)</f>
        <v/>
      </c>
      <c r="D142" s="34" t="n"/>
      <c r="E142" s="35" t="n"/>
      <c r="F142" s="35" t="n"/>
      <c r="G142" s="35" t="n"/>
      <c r="H142" s="36" t="n"/>
      <c r="I142" s="35" t="n"/>
      <c r="J142" s="34" t="n"/>
      <c r="K142" s="34">
        <f t="array" ref="K142">IF($J142="","",IFERROR(INDEX(PRESUPUESTO!$N$10:$N$174,MATCH($J142,PRESUPUESTO!$A$10:$A$174,0)),""))</f>
        <v/>
      </c>
      <c r="L142" s="35" t="n"/>
      <c r="M142" s="4" t="n"/>
      <c r="N142" s="4" t="n"/>
      <c r="O142" s="4" t="n"/>
      <c r="P142" s="4" t="n"/>
      <c r="Q142" s="4" t="n"/>
      <c r="R142" s="4" t="n"/>
      <c r="S142" s="4" t="n"/>
      <c r="T142" s="4" t="n"/>
      <c r="U142" s="4" t="n"/>
      <c r="V142" s="4" t="n"/>
      <c r="W142" s="4" t="n"/>
      <c r="X142" s="4" t="n"/>
      <c r="Y142" s="4" t="n"/>
      <c r="Z142" s="4" t="n"/>
    </row>
    <row r="143" ht="15" customHeight="1" s="371">
      <c r="A143" s="34" t="n"/>
      <c r="B143" s="37" t="n"/>
      <c r="C143" s="120">
        <f>IF(B143="","",INT((B143-CARATULA!$C$27)/7)+1)</f>
        <v/>
      </c>
      <c r="D143" s="34" t="n"/>
      <c r="E143" s="35" t="n"/>
      <c r="F143" s="35" t="n"/>
      <c r="G143" s="35" t="n"/>
      <c r="H143" s="36" t="n"/>
      <c r="I143" s="35" t="n"/>
      <c r="J143" s="34" t="n"/>
      <c r="K143" s="34">
        <f t="array" ref="K143">IF($J143="","",IFERROR(INDEX(PRESUPUESTO!$N$10:$N$174,MATCH($J143,PRESUPUESTO!$A$10:$A$174,0)),""))</f>
        <v/>
      </c>
      <c r="L143" s="35" t="n"/>
      <c r="M143" s="4" t="n"/>
      <c r="N143" s="4" t="n"/>
      <c r="O143" s="4" t="n"/>
      <c r="P143" s="4" t="n"/>
      <c r="Q143" s="4" t="n"/>
      <c r="R143" s="4" t="n"/>
      <c r="S143" s="4" t="n"/>
      <c r="T143" s="4" t="n"/>
      <c r="U143" s="4" t="n"/>
      <c r="V143" s="4" t="n"/>
      <c r="W143" s="4" t="n"/>
      <c r="X143" s="4" t="n"/>
      <c r="Y143" s="4" t="n"/>
      <c r="Z143" s="4" t="n"/>
    </row>
    <row r="144" ht="15" customHeight="1" s="371">
      <c r="A144" s="34" t="n"/>
      <c r="B144" s="37" t="n"/>
      <c r="C144" s="120">
        <f>IF(B144="","",INT((B144-CARATULA!$C$27)/7)+1)</f>
        <v/>
      </c>
      <c r="D144" s="34" t="n"/>
      <c r="E144" s="35" t="n"/>
      <c r="F144" s="35" t="n"/>
      <c r="G144" s="35" t="n"/>
      <c r="H144" s="36" t="n"/>
      <c r="I144" s="35" t="n"/>
      <c r="J144" s="34" t="n"/>
      <c r="K144" s="34">
        <f t="array" ref="K144">IF($J144="","",IFERROR(INDEX(PRESUPUESTO!$N$10:$N$174,MATCH($J144,PRESUPUESTO!$A$10:$A$174,0)),""))</f>
        <v/>
      </c>
      <c r="L144" s="35" t="n"/>
      <c r="M144" s="4" t="n"/>
      <c r="N144" s="4" t="n"/>
      <c r="O144" s="4" t="n"/>
      <c r="P144" s="4" t="n"/>
      <c r="Q144" s="4" t="n"/>
      <c r="R144" s="4" t="n"/>
      <c r="S144" s="4" t="n"/>
      <c r="T144" s="4" t="n"/>
      <c r="U144" s="4" t="n"/>
      <c r="V144" s="4" t="n"/>
      <c r="W144" s="4" t="n"/>
      <c r="X144" s="4" t="n"/>
      <c r="Y144" s="4" t="n"/>
      <c r="Z144" s="4" t="n"/>
    </row>
    <row r="145" ht="15" customHeight="1" s="371">
      <c r="A145" s="34" t="n"/>
      <c r="B145" s="37" t="n"/>
      <c r="C145" s="120">
        <f>IF(B145="","",INT((B145-CARATULA!$C$27)/7)+1)</f>
        <v/>
      </c>
      <c r="D145" s="34" t="n"/>
      <c r="E145" s="35" t="n"/>
      <c r="F145" s="35" t="n"/>
      <c r="G145" s="35" t="n"/>
      <c r="H145" s="36" t="n"/>
      <c r="I145" s="35" t="n"/>
      <c r="J145" s="34" t="n"/>
      <c r="K145" s="34">
        <f t="array" ref="K145">IF($J145="","",IFERROR(INDEX(PRESUPUESTO!$N$10:$N$174,MATCH($J145,PRESUPUESTO!$A$10:$A$174,0)),""))</f>
        <v/>
      </c>
      <c r="L145" s="35" t="n"/>
      <c r="M145" s="4" t="n"/>
      <c r="N145" s="4" t="n"/>
      <c r="O145" s="4" t="n"/>
      <c r="P145" s="4" t="n"/>
      <c r="Q145" s="4" t="n"/>
      <c r="R145" s="4" t="n"/>
      <c r="S145" s="4" t="n"/>
      <c r="T145" s="4" t="n"/>
      <c r="U145" s="4" t="n"/>
      <c r="V145" s="4" t="n"/>
      <c r="W145" s="4" t="n"/>
      <c r="X145" s="4" t="n"/>
      <c r="Y145" s="4" t="n"/>
      <c r="Z145" s="4" t="n"/>
    </row>
    <row r="146" ht="15" customHeight="1" s="371">
      <c r="A146" s="34" t="n"/>
      <c r="B146" s="37" t="n"/>
      <c r="C146" s="120">
        <f>IF(B146="","",INT((B146-CARATULA!$C$27)/7)+1)</f>
        <v/>
      </c>
      <c r="D146" s="34" t="n"/>
      <c r="E146" s="35" t="n"/>
      <c r="F146" s="35" t="n"/>
      <c r="G146" s="35" t="n"/>
      <c r="H146" s="36" t="n"/>
      <c r="I146" s="35" t="n"/>
      <c r="J146" s="34" t="n"/>
      <c r="K146" s="34">
        <f t="array" ref="K146">IF($J146="","",IFERROR(INDEX(PRESUPUESTO!$N$10:$N$174,MATCH($J146,PRESUPUESTO!$A$10:$A$174,0)),""))</f>
        <v/>
      </c>
      <c r="L146" s="35" t="n"/>
      <c r="M146" s="4" t="n"/>
      <c r="N146" s="4" t="n"/>
      <c r="O146" s="4" t="n"/>
      <c r="P146" s="4" t="n"/>
      <c r="Q146" s="4" t="n"/>
      <c r="R146" s="4" t="n"/>
      <c r="S146" s="4" t="n"/>
      <c r="T146" s="4" t="n"/>
      <c r="U146" s="4" t="n"/>
      <c r="V146" s="4" t="n"/>
      <c r="W146" s="4" t="n"/>
      <c r="X146" s="4" t="n"/>
      <c r="Y146" s="4" t="n"/>
      <c r="Z146" s="4" t="n"/>
    </row>
    <row r="147" ht="15" customHeight="1" s="371">
      <c r="A147" s="34" t="n"/>
      <c r="B147" s="37" t="n"/>
      <c r="C147" s="120">
        <f>IF(B147="","",INT((B147-CARATULA!$C$27)/7)+1)</f>
        <v/>
      </c>
      <c r="D147" s="34" t="n"/>
      <c r="E147" s="35" t="n"/>
      <c r="F147" s="35" t="n"/>
      <c r="G147" s="35" t="n"/>
      <c r="H147" s="36" t="n"/>
      <c r="I147" s="35" t="n"/>
      <c r="J147" s="34" t="n"/>
      <c r="K147" s="34">
        <f t="array" ref="K147">IF($J147="","",IFERROR(INDEX(PRESUPUESTO!$N$10:$N$174,MATCH($J147,PRESUPUESTO!$A$10:$A$174,0)),""))</f>
        <v/>
      </c>
      <c r="L147" s="35" t="n"/>
      <c r="M147" s="4" t="n"/>
      <c r="N147" s="4" t="n"/>
      <c r="O147" s="4" t="n"/>
      <c r="P147" s="4" t="n"/>
      <c r="Q147" s="4" t="n"/>
      <c r="R147" s="4" t="n"/>
      <c r="S147" s="4" t="n"/>
      <c r="T147" s="4" t="n"/>
      <c r="U147" s="4" t="n"/>
      <c r="V147" s="4" t="n"/>
      <c r="W147" s="4" t="n"/>
      <c r="X147" s="4" t="n"/>
      <c r="Y147" s="4" t="n"/>
      <c r="Z147" s="4" t="n"/>
    </row>
    <row r="148" ht="15" customHeight="1" s="371">
      <c r="A148" s="34" t="n"/>
      <c r="B148" s="37" t="n"/>
      <c r="C148" s="120">
        <f>IF(B148="","",INT((B148-CARATULA!$C$27)/7)+1)</f>
        <v/>
      </c>
      <c r="D148" s="34" t="n"/>
      <c r="E148" s="35" t="n"/>
      <c r="F148" s="35" t="n"/>
      <c r="G148" s="35" t="n"/>
      <c r="H148" s="36" t="n"/>
      <c r="I148" s="35" t="n"/>
      <c r="J148" s="34" t="n"/>
      <c r="K148" s="34">
        <f t="array" ref="K148">IF($J148="","",IFERROR(INDEX(PRESUPUESTO!$N$10:$N$174,MATCH($J148,PRESUPUESTO!$A$10:$A$174,0)),""))</f>
        <v/>
      </c>
      <c r="L148" s="35" t="n"/>
      <c r="M148" s="4" t="n"/>
      <c r="N148" s="4" t="n"/>
      <c r="O148" s="4" t="n"/>
      <c r="P148" s="4" t="n"/>
      <c r="Q148" s="4" t="n"/>
      <c r="R148" s="4" t="n"/>
      <c r="S148" s="4" t="n"/>
      <c r="T148" s="4" t="n"/>
      <c r="U148" s="4" t="n"/>
      <c r="V148" s="4" t="n"/>
      <c r="W148" s="4" t="n"/>
      <c r="X148" s="4" t="n"/>
      <c r="Y148" s="4" t="n"/>
      <c r="Z148" s="4" t="n"/>
    </row>
    <row r="149" ht="15" customHeight="1" s="371">
      <c r="A149" s="34" t="n"/>
      <c r="B149" s="37" t="n"/>
      <c r="C149" s="120">
        <f>IF(B149="","",INT((B149-CARATULA!$C$27)/7)+1)</f>
        <v/>
      </c>
      <c r="D149" s="34" t="n"/>
      <c r="E149" s="35" t="n"/>
      <c r="F149" s="35" t="n"/>
      <c r="G149" s="35" t="n"/>
      <c r="H149" s="36" t="n"/>
      <c r="I149" s="35" t="n"/>
      <c r="J149" s="34" t="n"/>
      <c r="K149" s="34">
        <f t="array" ref="K149">IF($J149="","",IFERROR(INDEX(PRESUPUESTO!$N$10:$N$174,MATCH($J149,PRESUPUESTO!$A$10:$A$174,0)),""))</f>
        <v/>
      </c>
      <c r="L149" s="35" t="n"/>
      <c r="M149" s="4" t="n"/>
      <c r="N149" s="4" t="n"/>
      <c r="O149" s="4" t="n"/>
      <c r="P149" s="4" t="n"/>
      <c r="Q149" s="4" t="n"/>
      <c r="R149" s="4" t="n"/>
      <c r="S149" s="4" t="n"/>
      <c r="T149" s="4" t="n"/>
      <c r="U149" s="4" t="n"/>
      <c r="V149" s="4" t="n"/>
      <c r="W149" s="4" t="n"/>
      <c r="X149" s="4" t="n"/>
      <c r="Y149" s="4" t="n"/>
      <c r="Z149" s="4" t="n"/>
    </row>
    <row r="150" ht="15" customHeight="1" s="371">
      <c r="A150" s="34" t="n"/>
      <c r="B150" s="37" t="n"/>
      <c r="C150" s="120">
        <f>IF(B150="","",INT((B150-CARATULA!$C$27)/7)+1)</f>
        <v/>
      </c>
      <c r="D150" s="34" t="n"/>
      <c r="E150" s="35" t="n"/>
      <c r="F150" s="35" t="n"/>
      <c r="G150" s="35" t="n"/>
      <c r="H150" s="36" t="n"/>
      <c r="I150" s="35" t="n"/>
      <c r="J150" s="34" t="n"/>
      <c r="K150" s="34">
        <f t="array" ref="K150">IF($J150="","",IFERROR(INDEX(PRESUPUESTO!$N$10:$N$174,MATCH($J150,PRESUPUESTO!$A$10:$A$174,0)),""))</f>
        <v/>
      </c>
      <c r="L150" s="35" t="n"/>
      <c r="M150" s="4" t="n"/>
      <c r="N150" s="4" t="n"/>
      <c r="O150" s="4" t="n"/>
      <c r="P150" s="4" t="n"/>
      <c r="Q150" s="4" t="n"/>
      <c r="R150" s="4" t="n"/>
      <c r="S150" s="4" t="n"/>
      <c r="T150" s="4" t="n"/>
      <c r="U150" s="4" t="n"/>
      <c r="V150" s="4" t="n"/>
      <c r="W150" s="4" t="n"/>
      <c r="X150" s="4" t="n"/>
      <c r="Y150" s="4" t="n"/>
      <c r="Z150" s="4" t="n"/>
    </row>
    <row r="151" ht="15" customHeight="1" s="371">
      <c r="A151" s="34" t="n"/>
      <c r="B151" s="37" t="n"/>
      <c r="C151" s="120">
        <f>IF(B151="","",INT((B151-CARATULA!$C$27)/7)+1)</f>
        <v/>
      </c>
      <c r="D151" s="34" t="n"/>
      <c r="E151" s="35" t="n"/>
      <c r="F151" s="35" t="n"/>
      <c r="G151" s="35" t="n"/>
      <c r="H151" s="36" t="n"/>
      <c r="I151" s="35" t="n"/>
      <c r="J151" s="34" t="n"/>
      <c r="K151" s="34">
        <f t="array" ref="K151">IF($J151="","",IFERROR(INDEX(PRESUPUESTO!$N$10:$N$174,MATCH($J151,PRESUPUESTO!$A$10:$A$174,0)),""))</f>
        <v/>
      </c>
      <c r="L151" s="35" t="n"/>
      <c r="M151" s="4" t="n"/>
      <c r="N151" s="4" t="n"/>
      <c r="O151" s="4" t="n"/>
      <c r="P151" s="4" t="n"/>
      <c r="Q151" s="4" t="n"/>
      <c r="R151" s="4" t="n"/>
      <c r="S151" s="4" t="n"/>
      <c r="T151" s="4" t="n"/>
      <c r="U151" s="4" t="n"/>
      <c r="V151" s="4" t="n"/>
      <c r="W151" s="4" t="n"/>
      <c r="X151" s="4" t="n"/>
      <c r="Y151" s="4" t="n"/>
      <c r="Z151" s="4" t="n"/>
    </row>
    <row r="152" ht="15" customHeight="1" s="371">
      <c r="A152" s="34" t="n"/>
      <c r="B152" s="37" t="n"/>
      <c r="C152" s="120">
        <f>IF(B152="","",INT((B152-CARATULA!$C$27)/7)+1)</f>
        <v/>
      </c>
      <c r="D152" s="34" t="n"/>
      <c r="E152" s="35" t="n"/>
      <c r="F152" s="35" t="n"/>
      <c r="G152" s="35" t="n"/>
      <c r="H152" s="36" t="n"/>
      <c r="I152" s="35" t="n"/>
      <c r="J152" s="34" t="n"/>
      <c r="K152" s="34">
        <f t="array" ref="K152">IF($J152="","",IFERROR(INDEX(PRESUPUESTO!$N$10:$N$174,MATCH($J152,PRESUPUESTO!$A$10:$A$174,0)),""))</f>
        <v/>
      </c>
      <c r="L152" s="35" t="n"/>
      <c r="M152" s="4" t="n"/>
      <c r="N152" s="4" t="n"/>
      <c r="O152" s="4" t="n"/>
      <c r="P152" s="4" t="n"/>
      <c r="Q152" s="4" t="n"/>
      <c r="R152" s="4" t="n"/>
      <c r="S152" s="4" t="n"/>
      <c r="T152" s="4" t="n"/>
      <c r="U152" s="4" t="n"/>
      <c r="V152" s="4" t="n"/>
      <c r="W152" s="4" t="n"/>
      <c r="X152" s="4" t="n"/>
      <c r="Y152" s="4" t="n"/>
      <c r="Z152" s="4" t="n"/>
    </row>
    <row r="153" ht="15" customHeight="1" s="371">
      <c r="A153" s="34" t="n"/>
      <c r="B153" s="37" t="n"/>
      <c r="C153" s="120">
        <f>IF(B153="","",INT((B153-CARATULA!$C$27)/7)+1)</f>
        <v/>
      </c>
      <c r="D153" s="34" t="n"/>
      <c r="E153" s="35" t="n"/>
      <c r="F153" s="35" t="n"/>
      <c r="G153" s="35" t="n"/>
      <c r="H153" s="36" t="n"/>
      <c r="I153" s="35" t="n"/>
      <c r="J153" s="34" t="n"/>
      <c r="K153" s="34">
        <f t="array" ref="K153">IF($J153="","",IFERROR(INDEX(PRESUPUESTO!$N$10:$N$174,MATCH($J153,PRESUPUESTO!$A$10:$A$174,0)),""))</f>
        <v/>
      </c>
      <c r="L153" s="35" t="n"/>
      <c r="M153" s="4" t="n"/>
      <c r="N153" s="4" t="n"/>
      <c r="O153" s="4" t="n"/>
      <c r="P153" s="4" t="n"/>
      <c r="Q153" s="4" t="n"/>
      <c r="R153" s="4" t="n"/>
      <c r="S153" s="4" t="n"/>
      <c r="T153" s="4" t="n"/>
      <c r="U153" s="4" t="n"/>
      <c r="V153" s="4" t="n"/>
      <c r="W153" s="4" t="n"/>
      <c r="X153" s="4" t="n"/>
      <c r="Y153" s="4" t="n"/>
      <c r="Z153" s="4" t="n"/>
    </row>
    <row r="154" ht="15" customHeight="1" s="371">
      <c r="A154" s="34" t="n"/>
      <c r="B154" s="37" t="n"/>
      <c r="C154" s="120">
        <f>IF(B154="","",INT((B154-CARATULA!$C$27)/7)+1)</f>
        <v/>
      </c>
      <c r="D154" s="34" t="n"/>
      <c r="E154" s="35" t="n"/>
      <c r="F154" s="35" t="n"/>
      <c r="G154" s="35" t="n"/>
      <c r="H154" s="36" t="n"/>
      <c r="I154" s="35" t="n"/>
      <c r="J154" s="34" t="n"/>
      <c r="K154" s="34">
        <f t="array" ref="K154">IF($J154="","",IFERROR(INDEX(PRESUPUESTO!$N$10:$N$174,MATCH($J154,PRESUPUESTO!$A$10:$A$174,0)),""))</f>
        <v/>
      </c>
      <c r="L154" s="35" t="n"/>
      <c r="M154" s="4" t="n"/>
      <c r="N154" s="4" t="n"/>
      <c r="O154" s="4" t="n"/>
      <c r="P154" s="4" t="n"/>
      <c r="Q154" s="4" t="n"/>
      <c r="R154" s="4" t="n"/>
      <c r="S154" s="4" t="n"/>
      <c r="T154" s="4" t="n"/>
      <c r="U154" s="4" t="n"/>
      <c r="V154" s="4" t="n"/>
      <c r="W154" s="4" t="n"/>
      <c r="X154" s="4" t="n"/>
      <c r="Y154" s="4" t="n"/>
      <c r="Z154" s="4" t="n"/>
    </row>
    <row r="155" ht="15" customHeight="1" s="371">
      <c r="A155" s="34" t="n"/>
      <c r="B155" s="37" t="n"/>
      <c r="C155" s="120">
        <f>IF(B155="","",INT((B155-CARATULA!$C$27)/7)+1)</f>
        <v/>
      </c>
      <c r="D155" s="34" t="n"/>
      <c r="E155" s="35" t="n"/>
      <c r="F155" s="35" t="n"/>
      <c r="G155" s="35" t="n"/>
      <c r="H155" s="36" t="n"/>
      <c r="I155" s="35" t="n"/>
      <c r="J155" s="34" t="n"/>
      <c r="K155" s="34">
        <f t="array" ref="K155">IF($J155="","",IFERROR(INDEX(PRESUPUESTO!$N$10:$N$174,MATCH($J155,PRESUPUESTO!$A$10:$A$174,0)),""))</f>
        <v/>
      </c>
      <c r="L155" s="35" t="n"/>
      <c r="M155" s="4" t="n"/>
      <c r="N155" s="4" t="n"/>
      <c r="O155" s="4" t="n"/>
      <c r="P155" s="4" t="n"/>
      <c r="Q155" s="4" t="n"/>
      <c r="R155" s="4" t="n"/>
      <c r="S155" s="4" t="n"/>
      <c r="T155" s="4" t="n"/>
      <c r="U155" s="4" t="n"/>
      <c r="V155" s="4" t="n"/>
      <c r="W155" s="4" t="n"/>
      <c r="X155" s="4" t="n"/>
      <c r="Y155" s="4" t="n"/>
      <c r="Z155" s="4" t="n"/>
    </row>
    <row r="156" ht="15" customHeight="1" s="371">
      <c r="A156" s="34" t="n"/>
      <c r="B156" s="37" t="n"/>
      <c r="C156" s="120">
        <f>IF(B156="","",INT((B156-CARATULA!$C$27)/7)+1)</f>
        <v/>
      </c>
      <c r="D156" s="34" t="n"/>
      <c r="E156" s="35" t="n"/>
      <c r="F156" s="35" t="n"/>
      <c r="G156" s="35" t="n"/>
      <c r="H156" s="36" t="n"/>
      <c r="I156" s="35" t="n"/>
      <c r="J156" s="34" t="n"/>
      <c r="K156" s="34">
        <f t="array" ref="K156">IF($J156="","",IFERROR(INDEX(PRESUPUESTO!$N$10:$N$174,MATCH($J156,PRESUPUESTO!$A$10:$A$174,0)),""))</f>
        <v/>
      </c>
      <c r="L156" s="35" t="n"/>
      <c r="M156" s="4" t="n"/>
      <c r="N156" s="4" t="n"/>
      <c r="O156" s="4" t="n"/>
      <c r="P156" s="4" t="n"/>
      <c r="Q156" s="4" t="n"/>
      <c r="R156" s="4" t="n"/>
      <c r="S156" s="4" t="n"/>
      <c r="T156" s="4" t="n"/>
      <c r="U156" s="4" t="n"/>
      <c r="V156" s="4" t="n"/>
      <c r="W156" s="4" t="n"/>
      <c r="X156" s="4" t="n"/>
      <c r="Y156" s="4" t="n"/>
      <c r="Z156" s="4" t="n"/>
    </row>
    <row r="157" ht="15" customHeight="1" s="371">
      <c r="A157" s="34" t="n"/>
      <c r="B157" s="37" t="n"/>
      <c r="C157" s="120">
        <f>IF(B157="","",INT((B157-CARATULA!$C$27)/7)+1)</f>
        <v/>
      </c>
      <c r="D157" s="34" t="n"/>
      <c r="E157" s="35" t="n"/>
      <c r="F157" s="35" t="n"/>
      <c r="G157" s="35" t="n"/>
      <c r="H157" s="36" t="n"/>
      <c r="I157" s="35" t="n"/>
      <c r="J157" s="34" t="n"/>
      <c r="K157" s="34">
        <f t="array" ref="K157">IF($J157="","",IFERROR(INDEX(PRESUPUESTO!$N$10:$N$174,MATCH($J157,PRESUPUESTO!$A$10:$A$174,0)),""))</f>
        <v/>
      </c>
      <c r="L157" s="35" t="n"/>
      <c r="M157" s="4" t="n"/>
      <c r="N157" s="4" t="n"/>
      <c r="O157" s="4" t="n"/>
      <c r="P157" s="4" t="n"/>
      <c r="Q157" s="4" t="n"/>
      <c r="R157" s="4" t="n"/>
      <c r="S157" s="4" t="n"/>
      <c r="T157" s="4" t="n"/>
      <c r="U157" s="4" t="n"/>
      <c r="V157" s="4" t="n"/>
      <c r="W157" s="4" t="n"/>
      <c r="X157" s="4" t="n"/>
      <c r="Y157" s="4" t="n"/>
      <c r="Z157" s="4" t="n"/>
    </row>
    <row r="158" ht="15" customHeight="1" s="371">
      <c r="A158" s="34" t="n"/>
      <c r="B158" s="37" t="n"/>
      <c r="C158" s="120">
        <f>IF(B158="","",INT((B158-CARATULA!$C$27)/7)+1)</f>
        <v/>
      </c>
      <c r="D158" s="34" t="n"/>
      <c r="E158" s="35" t="n"/>
      <c r="F158" s="35" t="n"/>
      <c r="G158" s="35" t="n"/>
      <c r="H158" s="36" t="n"/>
      <c r="I158" s="35" t="n"/>
      <c r="J158" s="34" t="n"/>
      <c r="K158" s="34">
        <f t="array" ref="K158">IF($J158="","",IFERROR(INDEX(PRESUPUESTO!$N$10:$N$174,MATCH($J158,PRESUPUESTO!$A$10:$A$174,0)),""))</f>
        <v/>
      </c>
      <c r="L158" s="35" t="n"/>
      <c r="M158" s="4" t="n"/>
      <c r="N158" s="4" t="n"/>
      <c r="O158" s="4" t="n"/>
      <c r="P158" s="4" t="n"/>
      <c r="Q158" s="4" t="n"/>
      <c r="R158" s="4" t="n"/>
      <c r="S158" s="4" t="n"/>
      <c r="T158" s="4" t="n"/>
      <c r="U158" s="4" t="n"/>
      <c r="V158" s="4" t="n"/>
      <c r="W158" s="4" t="n"/>
      <c r="X158" s="4" t="n"/>
      <c r="Y158" s="4" t="n"/>
      <c r="Z158" s="4" t="n"/>
    </row>
    <row r="159" ht="15" customHeight="1" s="371">
      <c r="A159" s="34" t="n"/>
      <c r="B159" s="37" t="n"/>
      <c r="C159" s="120">
        <f>IF(B159="","",INT((B159-CARATULA!$C$27)/7)+1)</f>
        <v/>
      </c>
      <c r="D159" s="34" t="n"/>
      <c r="E159" s="35" t="n"/>
      <c r="F159" s="35" t="n"/>
      <c r="G159" s="35" t="n"/>
      <c r="H159" s="36" t="n"/>
      <c r="I159" s="35" t="n"/>
      <c r="J159" s="34" t="n"/>
      <c r="K159" s="34">
        <f t="array" ref="K159">IF($J159="","",IFERROR(INDEX(PRESUPUESTO!$N$10:$N$174,MATCH($J159,PRESUPUESTO!$A$10:$A$174,0)),""))</f>
        <v/>
      </c>
      <c r="L159" s="35" t="n"/>
      <c r="M159" s="4" t="n"/>
      <c r="N159" s="4" t="n"/>
      <c r="O159" s="4" t="n"/>
      <c r="P159" s="4" t="n"/>
      <c r="Q159" s="4" t="n"/>
      <c r="R159" s="4" t="n"/>
      <c r="S159" s="4" t="n"/>
      <c r="T159" s="4" t="n"/>
      <c r="U159" s="4" t="n"/>
      <c r="V159" s="4" t="n"/>
      <c r="W159" s="4" t="n"/>
      <c r="X159" s="4" t="n"/>
      <c r="Y159" s="4" t="n"/>
      <c r="Z159" s="4" t="n"/>
    </row>
    <row r="160" ht="15" customHeight="1" s="371">
      <c r="A160" s="34" t="n"/>
      <c r="B160" s="37" t="n"/>
      <c r="C160" s="120">
        <f>IF(B160="","",INT((B160-CARATULA!$C$27)/7)+1)</f>
        <v/>
      </c>
      <c r="D160" s="34" t="n"/>
      <c r="E160" s="35" t="n"/>
      <c r="F160" s="35" t="n"/>
      <c r="G160" s="35" t="n"/>
      <c r="H160" s="36" t="n"/>
      <c r="I160" s="35" t="n"/>
      <c r="J160" s="34" t="n"/>
      <c r="K160" s="34">
        <f t="array" ref="K160">IF($J160="","",IFERROR(INDEX(PRESUPUESTO!$N$10:$N$174,MATCH($J160,PRESUPUESTO!$A$10:$A$174,0)),""))</f>
        <v/>
      </c>
      <c r="L160" s="35" t="n"/>
      <c r="M160" s="4" t="n"/>
      <c r="N160" s="4" t="n"/>
      <c r="O160" s="4" t="n"/>
      <c r="P160" s="4" t="n"/>
      <c r="Q160" s="4" t="n"/>
      <c r="R160" s="4" t="n"/>
      <c r="S160" s="4" t="n"/>
      <c r="T160" s="4" t="n"/>
      <c r="U160" s="4" t="n"/>
      <c r="V160" s="4" t="n"/>
      <c r="W160" s="4" t="n"/>
      <c r="X160" s="4" t="n"/>
      <c r="Y160" s="4" t="n"/>
      <c r="Z160" s="4" t="n"/>
    </row>
    <row r="161" ht="15" customHeight="1" s="371">
      <c r="A161" s="34" t="n"/>
      <c r="B161" s="37" t="n"/>
      <c r="C161" s="120">
        <f>IF(B161="","",INT((B161-CARATULA!$C$27)/7)+1)</f>
        <v/>
      </c>
      <c r="D161" s="34" t="n"/>
      <c r="E161" s="35" t="n"/>
      <c r="F161" s="35" t="n"/>
      <c r="G161" s="35" t="n"/>
      <c r="H161" s="36" t="n"/>
      <c r="I161" s="35" t="n"/>
      <c r="J161" s="34" t="n"/>
      <c r="K161" s="34">
        <f t="array" ref="K161">IF($J161="","",IFERROR(INDEX(PRESUPUESTO!$N$10:$N$174,MATCH($J161,PRESUPUESTO!$A$10:$A$174,0)),""))</f>
        <v/>
      </c>
      <c r="L161" s="35" t="n"/>
      <c r="M161" s="4" t="n"/>
      <c r="N161" s="4" t="n"/>
      <c r="O161" s="4" t="n"/>
      <c r="P161" s="4" t="n"/>
      <c r="Q161" s="4" t="n"/>
      <c r="R161" s="4" t="n"/>
      <c r="S161" s="4" t="n"/>
      <c r="T161" s="4" t="n"/>
      <c r="U161" s="4" t="n"/>
      <c r="V161" s="4" t="n"/>
      <c r="W161" s="4" t="n"/>
      <c r="X161" s="4" t="n"/>
      <c r="Y161" s="4" t="n"/>
      <c r="Z161" s="4" t="n"/>
    </row>
    <row r="162" ht="15" customHeight="1" s="371">
      <c r="A162" s="34" t="n"/>
      <c r="B162" s="37" t="n"/>
      <c r="C162" s="120">
        <f>IF(B162="","",INT((B162-CARATULA!$C$27)/7)+1)</f>
        <v/>
      </c>
      <c r="D162" s="34" t="n"/>
      <c r="E162" s="35" t="n"/>
      <c r="F162" s="35" t="n"/>
      <c r="G162" s="35" t="n"/>
      <c r="H162" s="36" t="n"/>
      <c r="I162" s="35" t="n"/>
      <c r="J162" s="34" t="n"/>
      <c r="K162" s="34">
        <f t="array" ref="K162">IF($J162="","",IFERROR(INDEX(PRESUPUESTO!$N$10:$N$174,MATCH($J162,PRESUPUESTO!$A$10:$A$174,0)),""))</f>
        <v/>
      </c>
      <c r="L162" s="35" t="n"/>
      <c r="M162" s="4" t="n"/>
      <c r="N162" s="4" t="n"/>
      <c r="O162" s="4" t="n"/>
      <c r="P162" s="4" t="n"/>
      <c r="Q162" s="4" t="n"/>
      <c r="R162" s="4" t="n"/>
      <c r="S162" s="4" t="n"/>
      <c r="T162" s="4" t="n"/>
      <c r="U162" s="4" t="n"/>
      <c r="V162" s="4" t="n"/>
      <c r="W162" s="4" t="n"/>
      <c r="X162" s="4" t="n"/>
      <c r="Y162" s="4" t="n"/>
      <c r="Z162" s="4" t="n"/>
    </row>
    <row r="163" ht="15" customHeight="1" s="371">
      <c r="A163" s="34" t="n"/>
      <c r="B163" s="37" t="n"/>
      <c r="C163" s="120">
        <f>IF(B163="","",INT((B163-CARATULA!$C$27)/7)+1)</f>
        <v/>
      </c>
      <c r="D163" s="34" t="n"/>
      <c r="E163" s="35" t="n"/>
      <c r="F163" s="35" t="n"/>
      <c r="G163" s="35" t="n"/>
      <c r="H163" s="36" t="n"/>
      <c r="I163" s="35" t="n"/>
      <c r="J163" s="34" t="n"/>
      <c r="K163" s="34">
        <f t="array" ref="K163">IF($J163="","",IFERROR(INDEX(PRESUPUESTO!$N$10:$N$174,MATCH($J163,PRESUPUESTO!$A$10:$A$174,0)),""))</f>
        <v/>
      </c>
      <c r="L163" s="35" t="n"/>
      <c r="M163" s="4" t="n"/>
      <c r="N163" s="4" t="n"/>
      <c r="O163" s="4" t="n"/>
      <c r="P163" s="4" t="n"/>
      <c r="Q163" s="4" t="n"/>
      <c r="R163" s="4" t="n"/>
      <c r="S163" s="4" t="n"/>
      <c r="T163" s="4" t="n"/>
      <c r="U163" s="4" t="n"/>
      <c r="V163" s="4" t="n"/>
      <c r="W163" s="4" t="n"/>
      <c r="X163" s="4" t="n"/>
      <c r="Y163" s="4" t="n"/>
      <c r="Z163" s="4" t="n"/>
    </row>
    <row r="164" ht="15" customHeight="1" s="371">
      <c r="A164" s="34" t="n"/>
      <c r="B164" s="37" t="n"/>
      <c r="C164" s="120">
        <f>IF(B164="","",INT((B164-CARATULA!$C$27)/7)+1)</f>
        <v/>
      </c>
      <c r="D164" s="34" t="n"/>
      <c r="E164" s="35" t="n"/>
      <c r="F164" s="35" t="n"/>
      <c r="G164" s="35" t="n"/>
      <c r="H164" s="36" t="n"/>
      <c r="I164" s="35" t="n"/>
      <c r="J164" s="34" t="n"/>
      <c r="K164" s="34">
        <f t="array" ref="K164">IF($J164="","",IFERROR(INDEX(PRESUPUESTO!$N$10:$N$174,MATCH($J164,PRESUPUESTO!$A$10:$A$174,0)),""))</f>
        <v/>
      </c>
      <c r="L164" s="35" t="n"/>
      <c r="M164" s="4" t="n"/>
      <c r="N164" s="4" t="n"/>
      <c r="O164" s="4" t="n"/>
      <c r="P164" s="4" t="n"/>
      <c r="Q164" s="4" t="n"/>
      <c r="R164" s="4" t="n"/>
      <c r="S164" s="4" t="n"/>
      <c r="T164" s="4" t="n"/>
      <c r="U164" s="4" t="n"/>
      <c r="V164" s="4" t="n"/>
      <c r="W164" s="4" t="n"/>
      <c r="X164" s="4" t="n"/>
      <c r="Y164" s="4" t="n"/>
      <c r="Z164" s="4" t="n"/>
    </row>
    <row r="165" ht="15" customHeight="1" s="371">
      <c r="A165" s="34" t="n"/>
      <c r="B165" s="37" t="n"/>
      <c r="C165" s="120">
        <f>IF(B165="","",INT((B165-CARATULA!$C$27)/7)+1)</f>
        <v/>
      </c>
      <c r="D165" s="34" t="n"/>
      <c r="E165" s="35" t="n"/>
      <c r="F165" s="35" t="n"/>
      <c r="G165" s="35" t="n"/>
      <c r="H165" s="36" t="n"/>
      <c r="I165" s="35" t="n"/>
      <c r="J165" s="34" t="n"/>
      <c r="K165" s="34">
        <f t="array" ref="K165">IF($J165="","",IFERROR(INDEX(PRESUPUESTO!$N$10:$N$174,MATCH($J165,PRESUPUESTO!$A$10:$A$174,0)),""))</f>
        <v/>
      </c>
      <c r="L165" s="35" t="n"/>
      <c r="M165" s="4" t="n"/>
      <c r="N165" s="4" t="n"/>
      <c r="O165" s="4" t="n"/>
      <c r="P165" s="4" t="n"/>
      <c r="Q165" s="4" t="n"/>
      <c r="R165" s="4" t="n"/>
      <c r="S165" s="4" t="n"/>
      <c r="T165" s="4" t="n"/>
      <c r="U165" s="4" t="n"/>
      <c r="V165" s="4" t="n"/>
      <c r="W165" s="4" t="n"/>
      <c r="X165" s="4" t="n"/>
      <c r="Y165" s="4" t="n"/>
      <c r="Z165" s="4" t="n"/>
    </row>
    <row r="166" ht="15" customHeight="1" s="371">
      <c r="A166" s="34" t="n"/>
      <c r="B166" s="37" t="n"/>
      <c r="C166" s="120">
        <f>IF(B166="","",INT((B166-CARATULA!$C$27)/7)+1)</f>
        <v/>
      </c>
      <c r="D166" s="34" t="n"/>
      <c r="E166" s="35" t="n"/>
      <c r="F166" s="35" t="n"/>
      <c r="G166" s="35" t="n"/>
      <c r="H166" s="36" t="n"/>
      <c r="I166" s="35" t="n"/>
      <c r="J166" s="34" t="n"/>
      <c r="K166" s="34">
        <f t="array" ref="K166">IF($J166="","",IFERROR(INDEX(PRESUPUESTO!$N$10:$N$174,MATCH($J166,PRESUPUESTO!$A$10:$A$174,0)),""))</f>
        <v/>
      </c>
      <c r="L166" s="35" t="n"/>
      <c r="M166" s="4" t="n"/>
      <c r="N166" s="4" t="n"/>
      <c r="O166" s="4" t="n"/>
      <c r="P166" s="4" t="n"/>
      <c r="Q166" s="4" t="n"/>
      <c r="R166" s="4" t="n"/>
      <c r="S166" s="4" t="n"/>
      <c r="T166" s="4" t="n"/>
      <c r="U166" s="4" t="n"/>
      <c r="V166" s="4" t="n"/>
      <c r="W166" s="4" t="n"/>
      <c r="X166" s="4" t="n"/>
      <c r="Y166" s="4" t="n"/>
      <c r="Z166" s="4" t="n"/>
    </row>
    <row r="167" ht="15" customHeight="1" s="371">
      <c r="A167" s="34" t="n"/>
      <c r="B167" s="37" t="n"/>
      <c r="C167" s="120">
        <f>IF(B167="","",INT((B167-CARATULA!$C$27)/7)+1)</f>
        <v/>
      </c>
      <c r="D167" s="34" t="n"/>
      <c r="E167" s="35" t="n"/>
      <c r="F167" s="35" t="n"/>
      <c r="G167" s="35" t="n"/>
      <c r="H167" s="36" t="n"/>
      <c r="I167" s="35" t="n"/>
      <c r="J167" s="34" t="n"/>
      <c r="K167" s="34">
        <f t="array" ref="K167">IF($J167="","",IFERROR(INDEX(PRESUPUESTO!$N$10:$N$174,MATCH($J167,PRESUPUESTO!$A$10:$A$174,0)),""))</f>
        <v/>
      </c>
      <c r="L167" s="35" t="n"/>
      <c r="M167" s="4" t="n"/>
      <c r="N167" s="4" t="n"/>
      <c r="O167" s="4" t="n"/>
      <c r="P167" s="4" t="n"/>
      <c r="Q167" s="4" t="n"/>
      <c r="R167" s="4" t="n"/>
      <c r="S167" s="4" t="n"/>
      <c r="T167" s="4" t="n"/>
      <c r="U167" s="4" t="n"/>
      <c r="V167" s="4" t="n"/>
      <c r="W167" s="4" t="n"/>
      <c r="X167" s="4" t="n"/>
      <c r="Y167" s="4" t="n"/>
      <c r="Z167" s="4" t="n"/>
    </row>
    <row r="168" ht="15" customHeight="1" s="371">
      <c r="A168" s="34" t="n"/>
      <c r="B168" s="37" t="n"/>
      <c r="C168" s="120">
        <f>IF(B168="","",INT((B168-CARATULA!$C$27)/7)+1)</f>
        <v/>
      </c>
      <c r="D168" s="34" t="n"/>
      <c r="E168" s="35" t="n"/>
      <c r="F168" s="35" t="n"/>
      <c r="G168" s="35" t="n"/>
      <c r="H168" s="36" t="n"/>
      <c r="I168" s="35" t="n"/>
      <c r="J168" s="34" t="n"/>
      <c r="K168" s="34">
        <f t="array" ref="K168">IF($J168="","",IFERROR(INDEX(PRESUPUESTO!$N$10:$N$174,MATCH($J168,PRESUPUESTO!$A$10:$A$174,0)),""))</f>
        <v/>
      </c>
      <c r="L168" s="35" t="n"/>
      <c r="M168" s="4" t="n"/>
      <c r="N168" s="4" t="n"/>
      <c r="O168" s="4" t="n"/>
      <c r="P168" s="4" t="n"/>
      <c r="Q168" s="4" t="n"/>
      <c r="R168" s="4" t="n"/>
      <c r="S168" s="4" t="n"/>
      <c r="T168" s="4" t="n"/>
      <c r="U168" s="4" t="n"/>
      <c r="V168" s="4" t="n"/>
      <c r="W168" s="4" t="n"/>
      <c r="X168" s="4" t="n"/>
      <c r="Y168" s="4" t="n"/>
      <c r="Z168" s="4" t="n"/>
    </row>
    <row r="169" ht="15" customHeight="1" s="371">
      <c r="A169" s="34" t="n"/>
      <c r="B169" s="37" t="n"/>
      <c r="C169" s="120">
        <f>IF(B169="","",INT((B169-CARATULA!$C$27)/7)+1)</f>
        <v/>
      </c>
      <c r="D169" s="34" t="n"/>
      <c r="E169" s="35" t="n"/>
      <c r="F169" s="35" t="n"/>
      <c r="G169" s="35" t="n"/>
      <c r="H169" s="36" t="n"/>
      <c r="I169" s="35" t="n"/>
      <c r="J169" s="34" t="n"/>
      <c r="K169" s="34">
        <f t="array" ref="K169">IF($J169="","",IFERROR(INDEX(PRESUPUESTO!$N$10:$N$174,MATCH($J169,PRESUPUESTO!$A$10:$A$174,0)),""))</f>
        <v/>
      </c>
      <c r="L169" s="35" t="n"/>
      <c r="M169" s="4" t="n"/>
      <c r="N169" s="4" t="n"/>
      <c r="O169" s="4" t="n"/>
      <c r="P169" s="4" t="n"/>
      <c r="Q169" s="4" t="n"/>
      <c r="R169" s="4" t="n"/>
      <c r="S169" s="4" t="n"/>
      <c r="T169" s="4" t="n"/>
      <c r="U169" s="4" t="n"/>
      <c r="V169" s="4" t="n"/>
      <c r="W169" s="4" t="n"/>
      <c r="X169" s="4" t="n"/>
      <c r="Y169" s="4" t="n"/>
      <c r="Z169" s="4" t="n"/>
    </row>
    <row r="170" ht="15" customHeight="1" s="371">
      <c r="A170" s="34" t="n"/>
      <c r="B170" s="37" t="n"/>
      <c r="C170" s="120">
        <f>IF(B170="","",INT((B170-CARATULA!$C$27)/7)+1)</f>
        <v/>
      </c>
      <c r="D170" s="34" t="n"/>
      <c r="E170" s="35" t="n"/>
      <c r="F170" s="35" t="n"/>
      <c r="G170" s="35" t="n"/>
      <c r="H170" s="36" t="n"/>
      <c r="I170" s="35" t="n"/>
      <c r="J170" s="34" t="n"/>
      <c r="K170" s="34">
        <f t="array" ref="K170">IF($J170="","",IFERROR(INDEX(PRESUPUESTO!$N$10:$N$174,MATCH($J170,PRESUPUESTO!$A$10:$A$174,0)),""))</f>
        <v/>
      </c>
      <c r="L170" s="35" t="n"/>
      <c r="M170" s="4" t="n"/>
      <c r="N170" s="4" t="n"/>
      <c r="O170" s="4" t="n"/>
      <c r="P170" s="4" t="n"/>
      <c r="Q170" s="4" t="n"/>
      <c r="R170" s="4" t="n"/>
      <c r="S170" s="4" t="n"/>
      <c r="T170" s="4" t="n"/>
      <c r="U170" s="4" t="n"/>
      <c r="V170" s="4" t="n"/>
      <c r="W170" s="4" t="n"/>
      <c r="X170" s="4" t="n"/>
      <c r="Y170" s="4" t="n"/>
      <c r="Z170" s="4" t="n"/>
    </row>
    <row r="171" ht="15" customHeight="1" s="371">
      <c r="A171" s="34" t="n"/>
      <c r="B171" s="37" t="n"/>
      <c r="C171" s="120">
        <f>IF(B171="","",INT((B171-CARATULA!$C$27)/7)+1)</f>
        <v/>
      </c>
      <c r="D171" s="34" t="n"/>
      <c r="E171" s="35" t="n"/>
      <c r="F171" s="35" t="n"/>
      <c r="G171" s="35" t="n"/>
      <c r="H171" s="36" t="n"/>
      <c r="I171" s="35" t="n"/>
      <c r="J171" s="34" t="n"/>
      <c r="K171" s="34">
        <f t="array" ref="K171">IF($J171="","",IFERROR(INDEX(PRESUPUESTO!$N$10:$N$174,MATCH($J171,PRESUPUESTO!$A$10:$A$174,0)),""))</f>
        <v/>
      </c>
      <c r="L171" s="35" t="n"/>
      <c r="M171" s="4" t="n"/>
      <c r="N171" s="4" t="n"/>
      <c r="O171" s="4" t="n"/>
      <c r="P171" s="4" t="n"/>
      <c r="Q171" s="4" t="n"/>
      <c r="R171" s="4" t="n"/>
      <c r="S171" s="4" t="n"/>
      <c r="T171" s="4" t="n"/>
      <c r="U171" s="4" t="n"/>
      <c r="V171" s="4" t="n"/>
      <c r="W171" s="4" t="n"/>
      <c r="X171" s="4" t="n"/>
      <c r="Y171" s="4" t="n"/>
      <c r="Z171" s="4" t="n"/>
    </row>
    <row r="172" ht="15" customHeight="1" s="371">
      <c r="A172" s="34" t="n"/>
      <c r="B172" s="37" t="n"/>
      <c r="C172" s="120">
        <f>IF(B172="","",INT((B172-CARATULA!$C$27)/7)+1)</f>
        <v/>
      </c>
      <c r="D172" s="34" t="n"/>
      <c r="E172" s="35" t="n"/>
      <c r="F172" s="35" t="n"/>
      <c r="G172" s="35" t="n"/>
      <c r="H172" s="36" t="n"/>
      <c r="I172" s="35" t="n"/>
      <c r="J172" s="34" t="n"/>
      <c r="K172" s="34">
        <f t="array" ref="K172">IF($J172="","",IFERROR(INDEX(PRESUPUESTO!$N$10:$N$174,MATCH($J172,PRESUPUESTO!$A$10:$A$174,0)),""))</f>
        <v/>
      </c>
      <c r="L172" s="35" t="n"/>
      <c r="M172" s="4" t="n"/>
      <c r="N172" s="4" t="n"/>
      <c r="O172" s="4" t="n"/>
      <c r="P172" s="4" t="n"/>
      <c r="Q172" s="4" t="n"/>
      <c r="R172" s="4" t="n"/>
      <c r="S172" s="4" t="n"/>
      <c r="T172" s="4" t="n"/>
      <c r="U172" s="4" t="n"/>
      <c r="V172" s="4" t="n"/>
      <c r="W172" s="4" t="n"/>
      <c r="X172" s="4" t="n"/>
      <c r="Y172" s="4" t="n"/>
      <c r="Z172" s="4" t="n"/>
    </row>
    <row r="173" ht="15" customHeight="1" s="371">
      <c r="A173" s="34" t="n"/>
      <c r="B173" s="37" t="n"/>
      <c r="C173" s="120">
        <f>IF(B173="","",INT((B173-CARATULA!$C$27)/7)+1)</f>
        <v/>
      </c>
      <c r="D173" s="34" t="n"/>
      <c r="E173" s="35" t="n"/>
      <c r="F173" s="35" t="n"/>
      <c r="G173" s="35" t="n"/>
      <c r="H173" s="36" t="n"/>
      <c r="I173" s="35" t="n"/>
      <c r="J173" s="34" t="n"/>
      <c r="K173" s="34">
        <f t="array" ref="K173">IF($J173="","",IFERROR(INDEX(PRESUPUESTO!$N$10:$N$174,MATCH($J173,PRESUPUESTO!$A$10:$A$174,0)),""))</f>
        <v/>
      </c>
      <c r="L173" s="35" t="n"/>
      <c r="M173" s="4" t="n"/>
      <c r="N173" s="4" t="n"/>
      <c r="O173" s="4" t="n"/>
      <c r="P173" s="4" t="n"/>
      <c r="Q173" s="4" t="n"/>
      <c r="R173" s="4" t="n"/>
      <c r="S173" s="4" t="n"/>
      <c r="T173" s="4" t="n"/>
      <c r="U173" s="4" t="n"/>
      <c r="V173" s="4" t="n"/>
      <c r="W173" s="4" t="n"/>
      <c r="X173" s="4" t="n"/>
      <c r="Y173" s="4" t="n"/>
      <c r="Z173" s="4" t="n"/>
    </row>
    <row r="174" ht="15" customHeight="1" s="371">
      <c r="A174" s="34" t="n"/>
      <c r="B174" s="37" t="n"/>
      <c r="C174" s="120">
        <f>IF(B174="","",INT((B174-CARATULA!$C$27)/7)+1)</f>
        <v/>
      </c>
      <c r="D174" s="34" t="n"/>
      <c r="E174" s="35" t="n"/>
      <c r="F174" s="35" t="n"/>
      <c r="G174" s="35" t="n"/>
      <c r="H174" s="36" t="n"/>
      <c r="I174" s="35" t="n"/>
      <c r="J174" s="34" t="n"/>
      <c r="K174" s="34">
        <f t="array" ref="K174">IF($J174="","",IFERROR(INDEX(PRESUPUESTO!$N$10:$N$174,MATCH($J174,PRESUPUESTO!$A$10:$A$174,0)),""))</f>
        <v/>
      </c>
      <c r="L174" s="35" t="n"/>
      <c r="M174" s="4" t="n"/>
      <c r="N174" s="4" t="n"/>
      <c r="O174" s="4" t="n"/>
      <c r="P174" s="4" t="n"/>
      <c r="Q174" s="4" t="n"/>
      <c r="R174" s="4" t="n"/>
      <c r="S174" s="4" t="n"/>
      <c r="T174" s="4" t="n"/>
      <c r="U174" s="4" t="n"/>
      <c r="V174" s="4" t="n"/>
      <c r="W174" s="4" t="n"/>
      <c r="X174" s="4" t="n"/>
      <c r="Y174" s="4" t="n"/>
      <c r="Z174" s="4" t="n"/>
    </row>
    <row r="175" ht="15" customHeight="1" s="371">
      <c r="A175" s="34" t="n"/>
      <c r="B175" s="37" t="n"/>
      <c r="C175" s="120">
        <f>IF(B175="","",INT((B175-CARATULA!$C$27)/7)+1)</f>
        <v/>
      </c>
      <c r="D175" s="34" t="n"/>
      <c r="E175" s="35" t="n"/>
      <c r="F175" s="35" t="n"/>
      <c r="G175" s="35" t="n"/>
      <c r="H175" s="36" t="n"/>
      <c r="I175" s="35" t="n"/>
      <c r="J175" s="34" t="n"/>
      <c r="K175" s="34">
        <f t="array" ref="K175">IF($J175="","",IFERROR(INDEX(PRESUPUESTO!$N$10:$N$174,MATCH($J175,PRESUPUESTO!$A$10:$A$174,0)),""))</f>
        <v/>
      </c>
      <c r="L175" s="35" t="n"/>
      <c r="M175" s="4" t="n"/>
      <c r="N175" s="4" t="n"/>
      <c r="O175" s="4" t="n"/>
      <c r="P175" s="4" t="n"/>
      <c r="Q175" s="4" t="n"/>
      <c r="R175" s="4" t="n"/>
      <c r="S175" s="4" t="n"/>
      <c r="T175" s="4" t="n"/>
      <c r="U175" s="4" t="n"/>
      <c r="V175" s="4" t="n"/>
      <c r="W175" s="4" t="n"/>
      <c r="X175" s="4" t="n"/>
      <c r="Y175" s="4" t="n"/>
      <c r="Z175" s="4" t="n"/>
    </row>
    <row r="176" ht="15" customHeight="1" s="371">
      <c r="A176" s="34" t="n"/>
      <c r="B176" s="37" t="n"/>
      <c r="C176" s="120">
        <f>IF(B176="","",INT((B176-CARATULA!$C$27)/7)+1)</f>
        <v/>
      </c>
      <c r="D176" s="34" t="n"/>
      <c r="E176" s="35" t="n"/>
      <c r="F176" s="35" t="n"/>
      <c r="G176" s="35" t="n"/>
      <c r="H176" s="36" t="n"/>
      <c r="I176" s="35" t="n"/>
      <c r="J176" s="34" t="n"/>
      <c r="K176" s="34">
        <f t="array" ref="K176">IF($J176="","",IFERROR(INDEX(PRESUPUESTO!$N$10:$N$174,MATCH($J176,PRESUPUESTO!$A$10:$A$174,0)),""))</f>
        <v/>
      </c>
      <c r="L176" s="35" t="n"/>
      <c r="M176" s="4" t="n"/>
      <c r="N176" s="4" t="n"/>
      <c r="O176" s="4" t="n"/>
      <c r="P176" s="4" t="n"/>
      <c r="Q176" s="4" t="n"/>
      <c r="R176" s="4" t="n"/>
      <c r="S176" s="4" t="n"/>
      <c r="T176" s="4" t="n"/>
      <c r="U176" s="4" t="n"/>
      <c r="V176" s="4" t="n"/>
      <c r="W176" s="4" t="n"/>
      <c r="X176" s="4" t="n"/>
      <c r="Y176" s="4" t="n"/>
      <c r="Z176" s="4" t="n"/>
    </row>
    <row r="177" ht="15" customHeight="1" s="371">
      <c r="A177" s="34" t="n"/>
      <c r="B177" s="37" t="n"/>
      <c r="C177" s="120">
        <f>IF(B177="","",INT((B177-CARATULA!$C$27)/7)+1)</f>
        <v/>
      </c>
      <c r="D177" s="34" t="n"/>
      <c r="E177" s="35" t="n"/>
      <c r="F177" s="35" t="n"/>
      <c r="G177" s="35" t="n"/>
      <c r="H177" s="36" t="n"/>
      <c r="I177" s="35" t="n"/>
      <c r="J177" s="34" t="n"/>
      <c r="K177" s="34">
        <f t="array" ref="K177">IF($J177="","",IFERROR(INDEX(PRESUPUESTO!$N$10:$N$174,MATCH($J177,PRESUPUESTO!$A$10:$A$174,0)),""))</f>
        <v/>
      </c>
      <c r="L177" s="35" t="n"/>
      <c r="M177" s="4" t="n"/>
      <c r="N177" s="4" t="n"/>
      <c r="O177" s="4" t="n"/>
      <c r="P177" s="4" t="n"/>
      <c r="Q177" s="4" t="n"/>
      <c r="R177" s="4" t="n"/>
      <c r="S177" s="4" t="n"/>
      <c r="T177" s="4" t="n"/>
      <c r="U177" s="4" t="n"/>
      <c r="V177" s="4" t="n"/>
      <c r="W177" s="4" t="n"/>
      <c r="X177" s="4" t="n"/>
      <c r="Y177" s="4" t="n"/>
      <c r="Z177" s="4" t="n"/>
    </row>
    <row r="178" ht="15" customHeight="1" s="371">
      <c r="A178" s="34" t="n"/>
      <c r="B178" s="37" t="n"/>
      <c r="C178" s="120">
        <f>IF(B178="","",INT((B178-CARATULA!$C$27)/7)+1)</f>
        <v/>
      </c>
      <c r="D178" s="34" t="n"/>
      <c r="E178" s="35" t="n"/>
      <c r="F178" s="35" t="n"/>
      <c r="G178" s="35" t="n"/>
      <c r="H178" s="36" t="n"/>
      <c r="I178" s="35" t="n"/>
      <c r="J178" s="34" t="n"/>
      <c r="K178" s="34">
        <f t="array" ref="K178">IF($J178="","",IFERROR(INDEX(PRESUPUESTO!$N$10:$N$174,MATCH($J178,PRESUPUESTO!$A$10:$A$174,0)),""))</f>
        <v/>
      </c>
      <c r="L178" s="35" t="n"/>
      <c r="M178" s="4" t="n"/>
      <c r="N178" s="4" t="n"/>
      <c r="O178" s="4" t="n"/>
      <c r="P178" s="4" t="n"/>
      <c r="Q178" s="4" t="n"/>
      <c r="R178" s="4" t="n"/>
      <c r="S178" s="4" t="n"/>
      <c r="T178" s="4" t="n"/>
      <c r="U178" s="4" t="n"/>
      <c r="V178" s="4" t="n"/>
      <c r="W178" s="4" t="n"/>
      <c r="X178" s="4" t="n"/>
      <c r="Y178" s="4" t="n"/>
      <c r="Z178" s="4" t="n"/>
    </row>
    <row r="179" ht="15" customHeight="1" s="371">
      <c r="A179" s="34" t="n"/>
      <c r="B179" s="37" t="n"/>
      <c r="C179" s="120">
        <f>IF(B179="","",INT((B179-CARATULA!$C$27)/7)+1)</f>
        <v/>
      </c>
      <c r="D179" s="34" t="n"/>
      <c r="E179" s="35" t="n"/>
      <c r="F179" s="35" t="n"/>
      <c r="G179" s="35" t="n"/>
      <c r="H179" s="36" t="n"/>
      <c r="I179" s="35" t="n"/>
      <c r="J179" s="34" t="n"/>
      <c r="K179" s="34">
        <f t="array" ref="K179">IF($J179="","",IFERROR(INDEX(PRESUPUESTO!$N$10:$N$174,MATCH($J179,PRESUPUESTO!$A$10:$A$174,0)),""))</f>
        <v/>
      </c>
      <c r="L179" s="35" t="n"/>
      <c r="M179" s="4" t="n"/>
      <c r="N179" s="4" t="n"/>
      <c r="O179" s="4" t="n"/>
      <c r="P179" s="4" t="n"/>
      <c r="Q179" s="4" t="n"/>
      <c r="R179" s="4" t="n"/>
      <c r="S179" s="4" t="n"/>
      <c r="T179" s="4" t="n"/>
      <c r="U179" s="4" t="n"/>
      <c r="V179" s="4" t="n"/>
      <c r="W179" s="4" t="n"/>
      <c r="X179" s="4" t="n"/>
      <c r="Y179" s="4" t="n"/>
      <c r="Z179" s="4" t="n"/>
    </row>
    <row r="180" ht="15" customHeight="1" s="371">
      <c r="A180" s="34" t="n"/>
      <c r="B180" s="37" t="n"/>
      <c r="C180" s="120">
        <f>IF(B180="","",INT((B180-CARATULA!$C$27)/7)+1)</f>
        <v/>
      </c>
      <c r="D180" s="34" t="n"/>
      <c r="E180" s="35" t="n"/>
      <c r="F180" s="35" t="n"/>
      <c r="G180" s="35" t="n"/>
      <c r="H180" s="36" t="n"/>
      <c r="I180" s="35" t="n"/>
      <c r="J180" s="34" t="n"/>
      <c r="K180" s="34">
        <f t="array" ref="K180">IF($J180="","",IFERROR(INDEX(PRESUPUESTO!$N$10:$N$174,MATCH($J180,PRESUPUESTO!$A$10:$A$174,0)),""))</f>
        <v/>
      </c>
      <c r="L180" s="35" t="n"/>
      <c r="M180" s="4" t="n"/>
      <c r="N180" s="4" t="n"/>
      <c r="O180" s="4" t="n"/>
      <c r="P180" s="4" t="n"/>
      <c r="Q180" s="4" t="n"/>
      <c r="R180" s="4" t="n"/>
      <c r="S180" s="4" t="n"/>
      <c r="T180" s="4" t="n"/>
      <c r="U180" s="4" t="n"/>
      <c r="V180" s="4" t="n"/>
      <c r="W180" s="4" t="n"/>
      <c r="X180" s="4" t="n"/>
      <c r="Y180" s="4" t="n"/>
      <c r="Z180" s="4" t="n"/>
    </row>
    <row r="181" ht="15" customHeight="1" s="371">
      <c r="A181" s="34" t="n"/>
      <c r="B181" s="37" t="n"/>
      <c r="C181" s="120">
        <f>IF(B181="","",INT((B181-CARATULA!$C$27)/7)+1)</f>
        <v/>
      </c>
      <c r="D181" s="34" t="n"/>
      <c r="E181" s="35" t="n"/>
      <c r="F181" s="35" t="n"/>
      <c r="G181" s="35" t="n"/>
      <c r="H181" s="36" t="n"/>
      <c r="I181" s="35" t="n"/>
      <c r="J181" s="34" t="n"/>
      <c r="K181" s="34">
        <f t="array" ref="K181">IF($J181="","",IFERROR(INDEX(PRESUPUESTO!$N$10:$N$174,MATCH($J181,PRESUPUESTO!$A$10:$A$174,0)),""))</f>
        <v/>
      </c>
      <c r="L181" s="35" t="n"/>
      <c r="M181" s="4" t="n"/>
      <c r="N181" s="4" t="n"/>
      <c r="O181" s="4" t="n"/>
      <c r="P181" s="4" t="n"/>
      <c r="Q181" s="4" t="n"/>
      <c r="R181" s="4" t="n"/>
      <c r="S181" s="4" t="n"/>
      <c r="T181" s="4" t="n"/>
      <c r="U181" s="4" t="n"/>
      <c r="V181" s="4" t="n"/>
      <c r="W181" s="4" t="n"/>
      <c r="X181" s="4" t="n"/>
      <c r="Y181" s="4" t="n"/>
      <c r="Z181" s="4" t="n"/>
    </row>
    <row r="182" ht="15" customHeight="1" s="371">
      <c r="A182" s="34" t="n"/>
      <c r="B182" s="37" t="n"/>
      <c r="C182" s="120">
        <f>IF(B182="","",INT((B182-CARATULA!$C$27)/7)+1)</f>
        <v/>
      </c>
      <c r="D182" s="34" t="n"/>
      <c r="E182" s="35" t="n"/>
      <c r="F182" s="35" t="n"/>
      <c r="G182" s="35" t="n"/>
      <c r="H182" s="36" t="n"/>
      <c r="I182" s="35" t="n"/>
      <c r="J182" s="34" t="n"/>
      <c r="K182" s="34">
        <f t="array" ref="K182">IF($J182="","",IFERROR(INDEX(PRESUPUESTO!$N$10:$N$174,MATCH($J182,PRESUPUESTO!$A$10:$A$174,0)),""))</f>
        <v/>
      </c>
      <c r="L182" s="35" t="n"/>
      <c r="M182" s="4" t="n"/>
      <c r="N182" s="4" t="n"/>
      <c r="O182" s="4" t="n"/>
      <c r="P182" s="4" t="n"/>
      <c r="Q182" s="4" t="n"/>
      <c r="R182" s="4" t="n"/>
      <c r="S182" s="4" t="n"/>
      <c r="T182" s="4" t="n"/>
      <c r="U182" s="4" t="n"/>
      <c r="V182" s="4" t="n"/>
      <c r="W182" s="4" t="n"/>
      <c r="X182" s="4" t="n"/>
      <c r="Y182" s="4" t="n"/>
      <c r="Z182" s="4" t="n"/>
    </row>
    <row r="183" ht="15" customHeight="1" s="371">
      <c r="A183" s="34" t="n"/>
      <c r="B183" s="37" t="n"/>
      <c r="C183" s="120">
        <f>IF(B183="","",INT((B183-CARATULA!$C$27)/7)+1)</f>
        <v/>
      </c>
      <c r="D183" s="34" t="n"/>
      <c r="E183" s="35" t="n"/>
      <c r="F183" s="35" t="n"/>
      <c r="G183" s="35" t="n"/>
      <c r="H183" s="36" t="n"/>
      <c r="I183" s="35" t="n"/>
      <c r="J183" s="34" t="n"/>
      <c r="K183" s="34">
        <f t="array" ref="K183">IF($J183="","",IFERROR(INDEX(PRESUPUESTO!$N$10:$N$174,MATCH($J183,PRESUPUESTO!$A$10:$A$174,0)),""))</f>
        <v/>
      </c>
      <c r="L183" s="35" t="n"/>
      <c r="M183" s="4" t="n"/>
      <c r="N183" s="4" t="n"/>
      <c r="O183" s="4" t="n"/>
      <c r="P183" s="4" t="n"/>
      <c r="Q183" s="4" t="n"/>
      <c r="R183" s="4" t="n"/>
      <c r="S183" s="4" t="n"/>
      <c r="T183" s="4" t="n"/>
      <c r="U183" s="4" t="n"/>
      <c r="V183" s="4" t="n"/>
      <c r="W183" s="4" t="n"/>
      <c r="X183" s="4" t="n"/>
      <c r="Y183" s="4" t="n"/>
      <c r="Z183" s="4" t="n"/>
    </row>
    <row r="184" ht="15" customHeight="1" s="371">
      <c r="A184" s="34" t="n"/>
      <c r="B184" s="37" t="n"/>
      <c r="C184" s="120">
        <f>IF(B184="","",INT((B184-CARATULA!$C$27)/7)+1)</f>
        <v/>
      </c>
      <c r="D184" s="34" t="n"/>
      <c r="E184" s="35" t="n"/>
      <c r="F184" s="35" t="n"/>
      <c r="G184" s="35" t="n"/>
      <c r="H184" s="36" t="n"/>
      <c r="I184" s="35" t="n"/>
      <c r="J184" s="34" t="n"/>
      <c r="K184" s="34">
        <f t="array" ref="K184">IF($J184="","",IFERROR(INDEX(PRESUPUESTO!$N$10:$N$174,MATCH($J184,PRESUPUESTO!$A$10:$A$174,0)),""))</f>
        <v/>
      </c>
      <c r="L184" s="35" t="n"/>
      <c r="M184" s="4" t="n"/>
      <c r="N184" s="4" t="n"/>
      <c r="O184" s="4" t="n"/>
      <c r="P184" s="4" t="n"/>
      <c r="Q184" s="4" t="n"/>
      <c r="R184" s="4" t="n"/>
      <c r="S184" s="4" t="n"/>
      <c r="T184" s="4" t="n"/>
      <c r="U184" s="4" t="n"/>
      <c r="V184" s="4" t="n"/>
      <c r="W184" s="4" t="n"/>
      <c r="X184" s="4" t="n"/>
      <c r="Y184" s="4" t="n"/>
      <c r="Z184" s="4" t="n"/>
    </row>
    <row r="185" ht="15" customHeight="1" s="371">
      <c r="A185" s="34" t="n"/>
      <c r="B185" s="37" t="n"/>
      <c r="C185" s="120">
        <f>IF(B185="","",INT((B185-CARATULA!$C$27)/7)+1)</f>
        <v/>
      </c>
      <c r="D185" s="34" t="n"/>
      <c r="E185" s="35" t="n"/>
      <c r="F185" s="35" t="n"/>
      <c r="G185" s="35" t="n"/>
      <c r="H185" s="36" t="n"/>
      <c r="I185" s="35" t="n"/>
      <c r="J185" s="34" t="n"/>
      <c r="K185" s="34">
        <f t="array" ref="K185">IF($J185="","",IFERROR(INDEX(PRESUPUESTO!$N$10:$N$174,MATCH($J185,PRESUPUESTO!$A$10:$A$174,0)),""))</f>
        <v/>
      </c>
      <c r="L185" s="35" t="n"/>
      <c r="M185" s="4" t="n"/>
      <c r="N185" s="4" t="n"/>
      <c r="O185" s="4" t="n"/>
      <c r="P185" s="4" t="n"/>
      <c r="Q185" s="4" t="n"/>
      <c r="R185" s="4" t="n"/>
      <c r="S185" s="4" t="n"/>
      <c r="T185" s="4" t="n"/>
      <c r="U185" s="4" t="n"/>
      <c r="V185" s="4" t="n"/>
      <c r="W185" s="4" t="n"/>
      <c r="X185" s="4" t="n"/>
      <c r="Y185" s="4" t="n"/>
      <c r="Z185" s="4" t="n"/>
    </row>
    <row r="186" ht="15" customHeight="1" s="371">
      <c r="A186" s="34" t="n"/>
      <c r="B186" s="37" t="n"/>
      <c r="C186" s="120">
        <f>IF(B186="","",INT((B186-CARATULA!$C$27)/7)+1)</f>
        <v/>
      </c>
      <c r="D186" s="34" t="n"/>
      <c r="E186" s="35" t="n"/>
      <c r="F186" s="35" t="n"/>
      <c r="G186" s="35" t="n"/>
      <c r="H186" s="36" t="n"/>
      <c r="I186" s="35" t="n"/>
      <c r="J186" s="34" t="n"/>
      <c r="K186" s="34">
        <f t="array" ref="K186">IF($J186="","",IFERROR(INDEX(PRESUPUESTO!$N$10:$N$174,MATCH($J186,PRESUPUESTO!$A$10:$A$174,0)),""))</f>
        <v/>
      </c>
      <c r="L186" s="35" t="n"/>
      <c r="M186" s="4" t="n"/>
      <c r="N186" s="4" t="n"/>
      <c r="O186" s="4" t="n"/>
      <c r="P186" s="4" t="n"/>
      <c r="Q186" s="4" t="n"/>
      <c r="R186" s="4" t="n"/>
      <c r="S186" s="4" t="n"/>
      <c r="T186" s="4" t="n"/>
      <c r="U186" s="4" t="n"/>
      <c r="V186" s="4" t="n"/>
      <c r="W186" s="4" t="n"/>
      <c r="X186" s="4" t="n"/>
      <c r="Y186" s="4" t="n"/>
      <c r="Z186" s="4" t="n"/>
    </row>
    <row r="187" ht="15" customHeight="1" s="371">
      <c r="A187" s="34" t="n"/>
      <c r="B187" s="37" t="n"/>
      <c r="C187" s="120">
        <f>IF(B187="","",INT((B187-CARATULA!$C$27)/7)+1)</f>
        <v/>
      </c>
      <c r="D187" s="34" t="n"/>
      <c r="E187" s="35" t="n"/>
      <c r="F187" s="35" t="n"/>
      <c r="G187" s="35" t="n"/>
      <c r="H187" s="36" t="n"/>
      <c r="I187" s="35" t="n"/>
      <c r="J187" s="34" t="n"/>
      <c r="K187" s="34">
        <f t="array" ref="K187">IF($J187="","",IFERROR(INDEX(PRESUPUESTO!$N$10:$N$174,MATCH($J187,PRESUPUESTO!$A$10:$A$174,0)),""))</f>
        <v/>
      </c>
      <c r="L187" s="35" t="n"/>
      <c r="M187" s="4" t="n"/>
      <c r="N187" s="4" t="n"/>
      <c r="O187" s="4" t="n"/>
      <c r="P187" s="4" t="n"/>
      <c r="Q187" s="4" t="n"/>
      <c r="R187" s="4" t="n"/>
      <c r="S187" s="4" t="n"/>
      <c r="T187" s="4" t="n"/>
      <c r="U187" s="4" t="n"/>
      <c r="V187" s="4" t="n"/>
      <c r="W187" s="4" t="n"/>
      <c r="X187" s="4" t="n"/>
      <c r="Y187" s="4" t="n"/>
      <c r="Z187" s="4" t="n"/>
    </row>
    <row r="188" ht="15" customHeight="1" s="371">
      <c r="A188" s="34" t="n"/>
      <c r="B188" s="37" t="n"/>
      <c r="C188" s="120">
        <f>IF(B188="","",INT((B188-CARATULA!$C$27)/7)+1)</f>
        <v/>
      </c>
      <c r="D188" s="34" t="n"/>
      <c r="E188" s="35" t="n"/>
      <c r="F188" s="35" t="n"/>
      <c r="G188" s="35" t="n"/>
      <c r="H188" s="36" t="n"/>
      <c r="I188" s="35" t="n"/>
      <c r="J188" s="34" t="n"/>
      <c r="K188" s="34">
        <f t="array" ref="K188">IF($J188="","",IFERROR(INDEX(PRESUPUESTO!$N$10:$N$174,MATCH($J188,PRESUPUESTO!$A$10:$A$174,0)),""))</f>
        <v/>
      </c>
      <c r="L188" s="35" t="n"/>
      <c r="M188" s="4" t="n"/>
      <c r="N188" s="4" t="n"/>
      <c r="O188" s="4" t="n"/>
      <c r="P188" s="4" t="n"/>
      <c r="Q188" s="4" t="n"/>
      <c r="R188" s="4" t="n"/>
      <c r="S188" s="4" t="n"/>
      <c r="T188" s="4" t="n"/>
      <c r="U188" s="4" t="n"/>
      <c r="V188" s="4" t="n"/>
      <c r="W188" s="4" t="n"/>
      <c r="X188" s="4" t="n"/>
      <c r="Y188" s="4" t="n"/>
      <c r="Z188" s="4" t="n"/>
    </row>
    <row r="189" ht="15" customHeight="1" s="371">
      <c r="A189" s="34" t="n"/>
      <c r="B189" s="37" t="n"/>
      <c r="C189" s="120">
        <f>IF(B189="","",INT((B189-CARATULA!$C$27)/7)+1)</f>
        <v/>
      </c>
      <c r="D189" s="34" t="n"/>
      <c r="E189" s="35" t="n"/>
      <c r="F189" s="35" t="n"/>
      <c r="G189" s="35" t="n"/>
      <c r="H189" s="36" t="n"/>
      <c r="I189" s="35" t="n"/>
      <c r="J189" s="34" t="n"/>
      <c r="K189" s="34">
        <f t="array" ref="K189">IF($J189="","",IFERROR(INDEX(PRESUPUESTO!$N$10:$N$174,MATCH($J189,PRESUPUESTO!$A$10:$A$174,0)),""))</f>
        <v/>
      </c>
      <c r="L189" s="35" t="n"/>
      <c r="M189" s="4" t="n"/>
      <c r="N189" s="4" t="n"/>
      <c r="O189" s="4" t="n"/>
      <c r="P189" s="4" t="n"/>
      <c r="Q189" s="4" t="n"/>
      <c r="R189" s="4" t="n"/>
      <c r="S189" s="4" t="n"/>
      <c r="T189" s="4" t="n"/>
      <c r="U189" s="4" t="n"/>
      <c r="V189" s="4" t="n"/>
      <c r="W189" s="4" t="n"/>
      <c r="X189" s="4" t="n"/>
      <c r="Y189" s="4" t="n"/>
      <c r="Z189" s="4" t="n"/>
    </row>
    <row r="190" ht="15" customHeight="1" s="371">
      <c r="A190" s="34" t="n"/>
      <c r="B190" s="37" t="n"/>
      <c r="C190" s="120">
        <f>IF(B190="","",INT((B190-CARATULA!$C$27)/7)+1)</f>
        <v/>
      </c>
      <c r="D190" s="34" t="n"/>
      <c r="E190" s="35" t="n"/>
      <c r="F190" s="35" t="n"/>
      <c r="G190" s="35" t="n"/>
      <c r="H190" s="36" t="n"/>
      <c r="I190" s="35" t="n"/>
      <c r="J190" s="34" t="n"/>
      <c r="K190" s="34">
        <f t="array" ref="K190">IF($J190="","",IFERROR(INDEX(PRESUPUESTO!$N$10:$N$174,MATCH($J190,PRESUPUESTO!$A$10:$A$174,0)),""))</f>
        <v/>
      </c>
      <c r="L190" s="35" t="n"/>
      <c r="M190" s="4" t="n"/>
      <c r="N190" s="4" t="n"/>
      <c r="O190" s="4" t="n"/>
      <c r="P190" s="4" t="n"/>
      <c r="Q190" s="4" t="n"/>
      <c r="R190" s="4" t="n"/>
      <c r="S190" s="4" t="n"/>
      <c r="T190" s="4" t="n"/>
      <c r="U190" s="4" t="n"/>
      <c r="V190" s="4" t="n"/>
      <c r="W190" s="4" t="n"/>
      <c r="X190" s="4" t="n"/>
      <c r="Y190" s="4" t="n"/>
      <c r="Z190" s="4" t="n"/>
    </row>
    <row r="191" ht="15" customHeight="1" s="371">
      <c r="A191" s="34" t="n"/>
      <c r="B191" s="37" t="n"/>
      <c r="C191" s="120">
        <f>IF(B191="","",INT((B191-CARATULA!$C$27)/7)+1)</f>
        <v/>
      </c>
      <c r="D191" s="34" t="n"/>
      <c r="E191" s="35" t="n"/>
      <c r="F191" s="35" t="n"/>
      <c r="G191" s="35" t="n"/>
      <c r="H191" s="36" t="n"/>
      <c r="I191" s="35" t="n"/>
      <c r="J191" s="34" t="n"/>
      <c r="K191" s="34">
        <f t="array" ref="K191">IF($J191="","",IFERROR(INDEX(PRESUPUESTO!$N$10:$N$174,MATCH($J191,PRESUPUESTO!$A$10:$A$174,0)),""))</f>
        <v/>
      </c>
      <c r="L191" s="35" t="n"/>
      <c r="M191" s="4" t="n"/>
      <c r="N191" s="4" t="n"/>
      <c r="O191" s="4" t="n"/>
      <c r="P191" s="4" t="n"/>
      <c r="Q191" s="4" t="n"/>
      <c r="R191" s="4" t="n"/>
      <c r="S191" s="4" t="n"/>
      <c r="T191" s="4" t="n"/>
      <c r="U191" s="4" t="n"/>
      <c r="V191" s="4" t="n"/>
      <c r="W191" s="4" t="n"/>
      <c r="X191" s="4" t="n"/>
      <c r="Y191" s="4" t="n"/>
      <c r="Z191" s="4" t="n"/>
    </row>
    <row r="192" ht="15" customHeight="1" s="371">
      <c r="A192" s="34" t="n"/>
      <c r="B192" s="37" t="n"/>
      <c r="C192" s="120">
        <f>IF(B192="","",INT((B192-CARATULA!$C$27)/7)+1)</f>
        <v/>
      </c>
      <c r="D192" s="34" t="n"/>
      <c r="E192" s="35" t="n"/>
      <c r="F192" s="35" t="n"/>
      <c r="G192" s="35" t="n"/>
      <c r="H192" s="36" t="n"/>
      <c r="I192" s="35" t="n"/>
      <c r="J192" s="34" t="n"/>
      <c r="K192" s="34">
        <f t="array" ref="K192">IF($J192="","",IFERROR(INDEX(PRESUPUESTO!$N$10:$N$174,MATCH($J192,PRESUPUESTO!$A$10:$A$174,0)),""))</f>
        <v/>
      </c>
      <c r="L192" s="35" t="n"/>
      <c r="M192" s="4" t="n"/>
      <c r="N192" s="4" t="n"/>
      <c r="O192" s="4" t="n"/>
      <c r="P192" s="4" t="n"/>
      <c r="Q192" s="4" t="n"/>
      <c r="R192" s="4" t="n"/>
      <c r="S192" s="4" t="n"/>
      <c r="T192" s="4" t="n"/>
      <c r="U192" s="4" t="n"/>
      <c r="V192" s="4" t="n"/>
      <c r="W192" s="4" t="n"/>
      <c r="X192" s="4" t="n"/>
      <c r="Y192" s="4" t="n"/>
      <c r="Z192" s="4" t="n"/>
    </row>
    <row r="193" ht="15" customHeight="1" s="371">
      <c r="A193" s="34" t="n"/>
      <c r="B193" s="37" t="n"/>
      <c r="C193" s="120">
        <f>IF(B193="","",INT((B193-CARATULA!$C$27)/7)+1)</f>
        <v/>
      </c>
      <c r="D193" s="34" t="n"/>
      <c r="E193" s="35" t="n"/>
      <c r="F193" s="35" t="n"/>
      <c r="G193" s="35" t="n"/>
      <c r="H193" s="36" t="n"/>
      <c r="I193" s="35" t="n"/>
      <c r="J193" s="34" t="n"/>
      <c r="K193" s="34">
        <f t="array" ref="K193">IF($J193="","",IFERROR(INDEX(PRESUPUESTO!$N$10:$N$174,MATCH($J193,PRESUPUESTO!$A$10:$A$174,0)),""))</f>
        <v/>
      </c>
      <c r="L193" s="35" t="n"/>
      <c r="M193" s="4" t="n"/>
      <c r="N193" s="4" t="n"/>
      <c r="O193" s="4" t="n"/>
      <c r="P193" s="4" t="n"/>
      <c r="Q193" s="4" t="n"/>
      <c r="R193" s="4" t="n"/>
      <c r="S193" s="4" t="n"/>
      <c r="T193" s="4" t="n"/>
      <c r="U193" s="4" t="n"/>
      <c r="V193" s="4" t="n"/>
      <c r="W193" s="4" t="n"/>
      <c r="X193" s="4" t="n"/>
      <c r="Y193" s="4" t="n"/>
      <c r="Z193" s="4" t="n"/>
    </row>
    <row r="194" ht="15" customHeight="1" s="371">
      <c r="A194" s="34" t="n"/>
      <c r="B194" s="37" t="n"/>
      <c r="C194" s="120">
        <f>IF(B194="","",INT((B194-CARATULA!$C$27)/7)+1)</f>
        <v/>
      </c>
      <c r="D194" s="34" t="n"/>
      <c r="E194" s="35" t="n"/>
      <c r="F194" s="35" t="n"/>
      <c r="G194" s="35" t="n"/>
      <c r="H194" s="36" t="n"/>
      <c r="I194" s="35" t="n"/>
      <c r="J194" s="34" t="n"/>
      <c r="K194" s="34">
        <f t="array" ref="K194">IF($J194="","",IFERROR(INDEX(PRESUPUESTO!$N$10:$N$174,MATCH($J194,PRESUPUESTO!$A$10:$A$174,0)),""))</f>
        <v/>
      </c>
      <c r="L194" s="35" t="n"/>
      <c r="M194" s="4" t="n"/>
      <c r="N194" s="4" t="n"/>
      <c r="O194" s="4" t="n"/>
      <c r="P194" s="4" t="n"/>
      <c r="Q194" s="4" t="n"/>
      <c r="R194" s="4" t="n"/>
      <c r="S194" s="4" t="n"/>
      <c r="T194" s="4" t="n"/>
      <c r="U194" s="4" t="n"/>
      <c r="V194" s="4" t="n"/>
      <c r="W194" s="4" t="n"/>
      <c r="X194" s="4" t="n"/>
      <c r="Y194" s="4" t="n"/>
      <c r="Z194" s="4" t="n"/>
    </row>
    <row r="195" ht="15" customHeight="1" s="371">
      <c r="A195" s="34" t="n"/>
      <c r="B195" s="37" t="n"/>
      <c r="C195" s="120">
        <f>IF(B195="","",INT((B195-CARATULA!$C$27)/7)+1)</f>
        <v/>
      </c>
      <c r="D195" s="34" t="n"/>
      <c r="E195" s="35" t="n"/>
      <c r="F195" s="35" t="n"/>
      <c r="G195" s="35" t="n"/>
      <c r="H195" s="36" t="n"/>
      <c r="I195" s="35" t="n"/>
      <c r="J195" s="34" t="n"/>
      <c r="K195" s="34">
        <f t="array" ref="K195">IF($J195="","",IFERROR(INDEX(PRESUPUESTO!$N$10:$N$174,MATCH($J195,PRESUPUESTO!$A$10:$A$174,0)),""))</f>
        <v/>
      </c>
      <c r="L195" s="35" t="n"/>
      <c r="M195" s="4" t="n"/>
      <c r="N195" s="4" t="n"/>
      <c r="O195" s="4" t="n"/>
      <c r="P195" s="4" t="n"/>
      <c r="Q195" s="4" t="n"/>
      <c r="R195" s="4" t="n"/>
      <c r="S195" s="4" t="n"/>
      <c r="T195" s="4" t="n"/>
      <c r="U195" s="4" t="n"/>
      <c r="V195" s="4" t="n"/>
      <c r="W195" s="4" t="n"/>
      <c r="X195" s="4" t="n"/>
      <c r="Y195" s="4" t="n"/>
      <c r="Z195" s="4" t="n"/>
    </row>
    <row r="196" ht="15" customHeight="1" s="371">
      <c r="A196" s="34" t="n"/>
      <c r="B196" s="37" t="n"/>
      <c r="C196" s="120">
        <f>IF(B196="","",INT((B196-CARATULA!$C$27)/7)+1)</f>
        <v/>
      </c>
      <c r="D196" s="34" t="n"/>
      <c r="E196" s="35" t="n"/>
      <c r="F196" s="35" t="n"/>
      <c r="G196" s="35" t="n"/>
      <c r="H196" s="36" t="n"/>
      <c r="I196" s="35" t="n"/>
      <c r="J196" s="34" t="n"/>
      <c r="K196" s="34">
        <f t="array" ref="K196">IF($J196="","",IFERROR(INDEX(PRESUPUESTO!$N$10:$N$174,MATCH($J196,PRESUPUESTO!$A$10:$A$174,0)),""))</f>
        <v/>
      </c>
      <c r="L196" s="35" t="n"/>
      <c r="M196" s="4" t="n"/>
      <c r="N196" s="4" t="n"/>
      <c r="O196" s="4" t="n"/>
      <c r="P196" s="4" t="n"/>
      <c r="Q196" s="4" t="n"/>
      <c r="R196" s="4" t="n"/>
      <c r="S196" s="4" t="n"/>
      <c r="T196" s="4" t="n"/>
      <c r="U196" s="4" t="n"/>
      <c r="V196" s="4" t="n"/>
      <c r="W196" s="4" t="n"/>
      <c r="X196" s="4" t="n"/>
      <c r="Y196" s="4" t="n"/>
      <c r="Z196" s="4" t="n"/>
    </row>
    <row r="197" ht="15" customHeight="1" s="371">
      <c r="A197" s="34" t="n"/>
      <c r="B197" s="37" t="n"/>
      <c r="C197" s="120">
        <f>IF(B197="","",INT((B197-CARATULA!$C$27)/7)+1)</f>
        <v/>
      </c>
      <c r="D197" s="34" t="n"/>
      <c r="E197" s="35" t="n"/>
      <c r="F197" s="35" t="n"/>
      <c r="G197" s="35" t="n"/>
      <c r="H197" s="36" t="n"/>
      <c r="I197" s="35" t="n"/>
      <c r="J197" s="34" t="n"/>
      <c r="K197" s="34">
        <f t="array" ref="K197">IF($J197="","",IFERROR(INDEX(PRESUPUESTO!$N$10:$N$174,MATCH($J197,PRESUPUESTO!$A$10:$A$174,0)),""))</f>
        <v/>
      </c>
      <c r="L197" s="35" t="n"/>
      <c r="M197" s="4" t="n"/>
      <c r="N197" s="4" t="n"/>
      <c r="O197" s="4" t="n"/>
      <c r="P197" s="4" t="n"/>
      <c r="Q197" s="4" t="n"/>
      <c r="R197" s="4" t="n"/>
      <c r="S197" s="4" t="n"/>
      <c r="T197" s="4" t="n"/>
      <c r="U197" s="4" t="n"/>
      <c r="V197" s="4" t="n"/>
      <c r="W197" s="4" t="n"/>
      <c r="X197" s="4" t="n"/>
      <c r="Y197" s="4" t="n"/>
      <c r="Z197" s="4" t="n"/>
    </row>
    <row r="198" ht="15" customHeight="1" s="371">
      <c r="A198" s="34" t="n"/>
      <c r="B198" s="37" t="n"/>
      <c r="C198" s="120">
        <f>IF(B198="","",INT((B198-CARATULA!$C$27)/7)+1)</f>
        <v/>
      </c>
      <c r="D198" s="34" t="n"/>
      <c r="E198" s="35" t="n"/>
      <c r="F198" s="35" t="n"/>
      <c r="G198" s="35" t="n"/>
      <c r="H198" s="36" t="n"/>
      <c r="I198" s="35" t="n"/>
      <c r="J198" s="34" t="n"/>
      <c r="K198" s="34">
        <f t="array" ref="K198">IF($J198="","",IFERROR(INDEX(PRESUPUESTO!$N$10:$N$174,MATCH($J198,PRESUPUESTO!$A$10:$A$174,0)),""))</f>
        <v/>
      </c>
      <c r="L198" s="35" t="n"/>
      <c r="M198" s="4" t="n"/>
      <c r="N198" s="4" t="n"/>
      <c r="O198" s="4" t="n"/>
      <c r="P198" s="4" t="n"/>
      <c r="Q198" s="4" t="n"/>
      <c r="R198" s="4" t="n"/>
      <c r="S198" s="4" t="n"/>
      <c r="T198" s="4" t="n"/>
      <c r="U198" s="4" t="n"/>
      <c r="V198" s="4" t="n"/>
      <c r="W198" s="4" t="n"/>
      <c r="X198" s="4" t="n"/>
      <c r="Y198" s="4" t="n"/>
      <c r="Z198" s="4" t="n"/>
    </row>
    <row r="199" ht="15" customHeight="1" s="371">
      <c r="A199" s="34" t="n"/>
      <c r="B199" s="37" t="n"/>
      <c r="C199" s="120">
        <f>IF(B199="","",INT((B199-CARATULA!$C$27)/7)+1)</f>
        <v/>
      </c>
      <c r="D199" s="34" t="n"/>
      <c r="E199" s="35" t="n"/>
      <c r="F199" s="35" t="n"/>
      <c r="G199" s="35" t="n"/>
      <c r="H199" s="36" t="n"/>
      <c r="I199" s="35" t="n"/>
      <c r="J199" s="34" t="n"/>
      <c r="K199" s="34">
        <f t="array" ref="K199">IF($J199="","",IFERROR(INDEX(PRESUPUESTO!$N$10:$N$174,MATCH($J199,PRESUPUESTO!$A$10:$A$174,0)),""))</f>
        <v/>
      </c>
      <c r="L199" s="35" t="n"/>
      <c r="M199" s="4" t="n"/>
      <c r="N199" s="4" t="n"/>
      <c r="O199" s="4" t="n"/>
      <c r="P199" s="4" t="n"/>
      <c r="Q199" s="4" t="n"/>
      <c r="R199" s="4" t="n"/>
      <c r="S199" s="4" t="n"/>
      <c r="T199" s="4" t="n"/>
      <c r="U199" s="4" t="n"/>
      <c r="V199" s="4" t="n"/>
      <c r="W199" s="4" t="n"/>
      <c r="X199" s="4" t="n"/>
      <c r="Y199" s="4" t="n"/>
      <c r="Z199" s="4" t="n"/>
    </row>
    <row r="200" ht="15" customHeight="1" s="371">
      <c r="A200" s="34" t="n"/>
      <c r="B200" s="37" t="n"/>
      <c r="C200" s="120">
        <f>IF(B200="","",INT((B200-CARATULA!$C$27)/7)+1)</f>
        <v/>
      </c>
      <c r="D200" s="34" t="n"/>
      <c r="E200" s="35" t="n"/>
      <c r="F200" s="35" t="n"/>
      <c r="G200" s="35" t="n"/>
      <c r="H200" s="36" t="n"/>
      <c r="I200" s="35" t="n"/>
      <c r="J200" s="34" t="n"/>
      <c r="K200" s="34">
        <f t="array" ref="K200">IF($J200="","",IFERROR(INDEX(PRESUPUESTO!$N$10:$N$174,MATCH($J200,PRESUPUESTO!$A$10:$A$174,0)),""))</f>
        <v/>
      </c>
      <c r="L200" s="35" t="n"/>
      <c r="M200" s="4" t="n"/>
      <c r="N200" s="4" t="n"/>
      <c r="O200" s="4" t="n"/>
      <c r="P200" s="4" t="n"/>
      <c r="Q200" s="4" t="n"/>
      <c r="R200" s="4" t="n"/>
      <c r="S200" s="4" t="n"/>
      <c r="T200" s="4" t="n"/>
      <c r="U200" s="4" t="n"/>
      <c r="V200" s="4" t="n"/>
      <c r="W200" s="4" t="n"/>
      <c r="X200" s="4" t="n"/>
      <c r="Y200" s="4" t="n"/>
      <c r="Z200" s="4" t="n"/>
    </row>
    <row r="201" ht="15" customHeight="1" s="371">
      <c r="A201" s="34" t="n"/>
      <c r="B201" s="37" t="n"/>
      <c r="C201" s="120">
        <f>IF(B201="","",INT((B201-CARATULA!$C$27)/7)+1)</f>
        <v/>
      </c>
      <c r="D201" s="34" t="n"/>
      <c r="E201" s="35" t="n"/>
      <c r="F201" s="35" t="n"/>
      <c r="G201" s="35" t="n"/>
      <c r="H201" s="36" t="n"/>
      <c r="I201" s="35" t="n"/>
      <c r="J201" s="34" t="n"/>
      <c r="K201" s="34">
        <f t="array" ref="K201">IF($J201="","",IFERROR(INDEX(PRESUPUESTO!$N$10:$N$174,MATCH($J201,PRESUPUESTO!$A$10:$A$174,0)),""))</f>
        <v/>
      </c>
      <c r="L201" s="35" t="n"/>
      <c r="M201" s="4" t="n"/>
      <c r="N201" s="4" t="n"/>
      <c r="O201" s="4" t="n"/>
      <c r="P201" s="4" t="n"/>
      <c r="Q201" s="4" t="n"/>
      <c r="R201" s="4" t="n"/>
      <c r="S201" s="4" t="n"/>
      <c r="T201" s="4" t="n"/>
      <c r="U201" s="4" t="n"/>
      <c r="V201" s="4" t="n"/>
      <c r="W201" s="4" t="n"/>
      <c r="X201" s="4" t="n"/>
      <c r="Y201" s="4" t="n"/>
      <c r="Z201" s="4" t="n"/>
    </row>
    <row r="202" ht="15" customHeight="1" s="371">
      <c r="A202" s="34" t="n"/>
      <c r="B202" s="37" t="n"/>
      <c r="C202" s="120">
        <f>IF(B202="","",INT((B202-CARATULA!$C$27)/7)+1)</f>
        <v/>
      </c>
      <c r="D202" s="34" t="n"/>
      <c r="E202" s="35" t="n"/>
      <c r="F202" s="35" t="n"/>
      <c r="G202" s="35" t="n"/>
      <c r="H202" s="36" t="n"/>
      <c r="I202" s="35" t="n"/>
      <c r="J202" s="34" t="n"/>
      <c r="K202" s="34">
        <f t="array" ref="K202">IF($J202="","",IFERROR(INDEX(PRESUPUESTO!$N$10:$N$174,MATCH($J202,PRESUPUESTO!$A$10:$A$174,0)),""))</f>
        <v/>
      </c>
      <c r="L202" s="35" t="n"/>
      <c r="M202" s="4" t="n"/>
      <c r="N202" s="4" t="n"/>
      <c r="O202" s="4" t="n"/>
      <c r="P202" s="4" t="n"/>
      <c r="Q202" s="4" t="n"/>
      <c r="R202" s="4" t="n"/>
      <c r="S202" s="4" t="n"/>
      <c r="T202" s="4" t="n"/>
      <c r="U202" s="4" t="n"/>
      <c r="V202" s="4" t="n"/>
      <c r="W202" s="4" t="n"/>
      <c r="X202" s="4" t="n"/>
      <c r="Y202" s="4" t="n"/>
      <c r="Z202" s="4" t="n"/>
    </row>
    <row r="203" ht="15" customHeight="1" s="371">
      <c r="A203" s="34" t="n"/>
      <c r="B203" s="37" t="n"/>
      <c r="C203" s="120">
        <f>IF(B203="","",INT((B203-CARATULA!$C$27)/7)+1)</f>
        <v/>
      </c>
      <c r="D203" s="34" t="n"/>
      <c r="E203" s="35" t="n"/>
      <c r="F203" s="35" t="n"/>
      <c r="G203" s="35" t="n"/>
      <c r="H203" s="36" t="n"/>
      <c r="I203" s="35" t="n"/>
      <c r="J203" s="34" t="n"/>
      <c r="K203" s="34">
        <f t="array" ref="K203">IF($J203="","",IFERROR(INDEX(PRESUPUESTO!$N$10:$N$174,MATCH($J203,PRESUPUESTO!$A$10:$A$174,0)),""))</f>
        <v/>
      </c>
      <c r="L203" s="35" t="n"/>
      <c r="M203" s="4" t="n"/>
      <c r="N203" s="4" t="n"/>
      <c r="O203" s="4" t="n"/>
      <c r="P203" s="4" t="n"/>
      <c r="Q203" s="4" t="n"/>
      <c r="R203" s="4" t="n"/>
      <c r="S203" s="4" t="n"/>
      <c r="T203" s="4" t="n"/>
      <c r="U203" s="4" t="n"/>
      <c r="V203" s="4" t="n"/>
      <c r="W203" s="4" t="n"/>
      <c r="X203" s="4" t="n"/>
      <c r="Y203" s="4" t="n"/>
      <c r="Z203" s="4" t="n"/>
    </row>
    <row r="204" ht="15" customHeight="1" s="371">
      <c r="A204" s="34" t="n"/>
      <c r="B204" s="37" t="n"/>
      <c r="C204" s="120">
        <f>IF(B204="","",INT((B204-CARATULA!$C$27)/7)+1)</f>
        <v/>
      </c>
      <c r="D204" s="34" t="n"/>
      <c r="E204" s="35" t="n"/>
      <c r="F204" s="35" t="n"/>
      <c r="G204" s="35" t="n"/>
      <c r="H204" s="36" t="n"/>
      <c r="I204" s="35" t="n"/>
      <c r="J204" s="34" t="n"/>
      <c r="K204" s="34">
        <f t="array" ref="K204">IF($J204="","",IFERROR(INDEX(PRESUPUESTO!$N$10:$N$174,MATCH($J204,PRESUPUESTO!$A$10:$A$174,0)),""))</f>
        <v/>
      </c>
      <c r="L204" s="35" t="n"/>
      <c r="M204" s="4" t="n"/>
      <c r="N204" s="4" t="n"/>
      <c r="O204" s="4" t="n"/>
      <c r="P204" s="4" t="n"/>
      <c r="Q204" s="4" t="n"/>
      <c r="R204" s="4" t="n"/>
      <c r="S204" s="4" t="n"/>
      <c r="T204" s="4" t="n"/>
      <c r="U204" s="4" t="n"/>
      <c r="V204" s="4" t="n"/>
      <c r="W204" s="4" t="n"/>
      <c r="X204" s="4" t="n"/>
      <c r="Y204" s="4" t="n"/>
      <c r="Z204" s="4" t="n"/>
    </row>
    <row r="205" ht="15" customHeight="1" s="371">
      <c r="A205" s="34" t="n"/>
      <c r="B205" s="37" t="n"/>
      <c r="C205" s="120">
        <f>IF(B205="","",INT((B205-CARATULA!$C$27)/7)+1)</f>
        <v/>
      </c>
      <c r="D205" s="34" t="n"/>
      <c r="E205" s="35" t="n"/>
      <c r="F205" s="35" t="n"/>
      <c r="G205" s="35" t="n"/>
      <c r="H205" s="36" t="n"/>
      <c r="I205" s="35" t="n"/>
      <c r="J205" s="34" t="n"/>
      <c r="K205" s="34">
        <f t="array" ref="K205">IF($J205="","",IFERROR(INDEX(PRESUPUESTO!$N$10:$N$174,MATCH($J205,PRESUPUESTO!$A$10:$A$174,0)),""))</f>
        <v/>
      </c>
      <c r="L205" s="35" t="n"/>
      <c r="M205" s="4" t="n"/>
      <c r="N205" s="4" t="n"/>
      <c r="O205" s="4" t="n"/>
      <c r="P205" s="4" t="n"/>
      <c r="Q205" s="4" t="n"/>
      <c r="R205" s="4" t="n"/>
      <c r="S205" s="4" t="n"/>
      <c r="T205" s="4" t="n"/>
      <c r="U205" s="4" t="n"/>
      <c r="V205" s="4" t="n"/>
      <c r="W205" s="4" t="n"/>
      <c r="X205" s="4" t="n"/>
      <c r="Y205" s="4" t="n"/>
      <c r="Z205" s="4" t="n"/>
    </row>
    <row r="206" ht="15" customHeight="1" s="371">
      <c r="A206" s="34" t="n"/>
      <c r="B206" s="37" t="n"/>
      <c r="C206" s="120">
        <f>IF(B206="","",INT((B206-CARATULA!$C$27)/7)+1)</f>
        <v/>
      </c>
      <c r="D206" s="34" t="n"/>
      <c r="E206" s="35" t="n"/>
      <c r="F206" s="35" t="n"/>
      <c r="G206" s="35" t="n"/>
      <c r="H206" s="36" t="n"/>
      <c r="I206" s="35" t="n"/>
      <c r="J206" s="34" t="n"/>
      <c r="K206" s="34">
        <f t="array" ref="K206">IF($J206="","",IFERROR(INDEX(PRESUPUESTO!$N$10:$N$174,MATCH($J206,PRESUPUESTO!$A$10:$A$174,0)),""))</f>
        <v/>
      </c>
      <c r="L206" s="35" t="n"/>
      <c r="M206" s="4" t="n"/>
      <c r="N206" s="4" t="n"/>
      <c r="O206" s="4" t="n"/>
      <c r="P206" s="4" t="n"/>
      <c r="Q206" s="4" t="n"/>
      <c r="R206" s="4" t="n"/>
      <c r="S206" s="4" t="n"/>
      <c r="T206" s="4" t="n"/>
      <c r="U206" s="4" t="n"/>
      <c r="V206" s="4" t="n"/>
      <c r="W206" s="4" t="n"/>
      <c r="X206" s="4" t="n"/>
      <c r="Y206" s="4" t="n"/>
      <c r="Z206" s="4" t="n"/>
    </row>
    <row r="207" ht="15" customHeight="1" s="371">
      <c r="A207" s="34" t="n"/>
      <c r="B207" s="37" t="n"/>
      <c r="C207" s="120">
        <f>IF(B207="","",INT((B207-CARATULA!$C$27)/7)+1)</f>
        <v/>
      </c>
      <c r="D207" s="34" t="n"/>
      <c r="E207" s="35" t="n"/>
      <c r="F207" s="35" t="n"/>
      <c r="G207" s="35" t="n"/>
      <c r="H207" s="36" t="n"/>
      <c r="I207" s="35" t="n"/>
      <c r="J207" s="34" t="n"/>
      <c r="K207" s="34">
        <f t="array" ref="K207">IF($J207="","",IFERROR(INDEX(PRESUPUESTO!$N$10:$N$174,MATCH($J207,PRESUPUESTO!$A$10:$A$174,0)),""))</f>
        <v/>
      </c>
      <c r="L207" s="35" t="n"/>
      <c r="M207" s="4" t="n"/>
      <c r="N207" s="4" t="n"/>
      <c r="O207" s="4" t="n"/>
      <c r="P207" s="4" t="n"/>
      <c r="Q207" s="4" t="n"/>
      <c r="R207" s="4" t="n"/>
      <c r="S207" s="4" t="n"/>
      <c r="T207" s="4" t="n"/>
      <c r="U207" s="4" t="n"/>
      <c r="V207" s="4" t="n"/>
      <c r="W207" s="4" t="n"/>
      <c r="X207" s="4" t="n"/>
      <c r="Y207" s="4" t="n"/>
      <c r="Z207" s="4" t="n"/>
    </row>
    <row r="208" ht="15" customHeight="1" s="371">
      <c r="A208" s="34" t="n"/>
      <c r="B208" s="37" t="n"/>
      <c r="C208" s="120">
        <f>IF(B208="","",INT((B208-CARATULA!$C$27)/7)+1)</f>
        <v/>
      </c>
      <c r="D208" s="34" t="n"/>
      <c r="E208" s="35" t="n"/>
      <c r="F208" s="35" t="n"/>
      <c r="G208" s="35" t="n"/>
      <c r="H208" s="36" t="n"/>
      <c r="I208" s="35" t="n"/>
      <c r="J208" s="34" t="n"/>
      <c r="K208" s="34">
        <f t="array" ref="K208">IF($J208="","",IFERROR(INDEX(PRESUPUESTO!$N$10:$N$174,MATCH($J208,PRESUPUESTO!$A$10:$A$174,0)),""))</f>
        <v/>
      </c>
      <c r="L208" s="35" t="n"/>
      <c r="M208" s="4" t="n"/>
      <c r="N208" s="4" t="n"/>
      <c r="O208" s="4" t="n"/>
      <c r="P208" s="4" t="n"/>
      <c r="Q208" s="4" t="n"/>
      <c r="R208" s="4" t="n"/>
      <c r="S208" s="4" t="n"/>
      <c r="T208" s="4" t="n"/>
      <c r="U208" s="4" t="n"/>
      <c r="V208" s="4" t="n"/>
      <c r="W208" s="4" t="n"/>
      <c r="X208" s="4" t="n"/>
      <c r="Y208" s="4" t="n"/>
      <c r="Z208" s="4" t="n"/>
    </row>
    <row r="209" ht="15" customHeight="1" s="371">
      <c r="A209" s="34" t="n"/>
      <c r="B209" s="37" t="n"/>
      <c r="C209" s="120">
        <f>IF(B209="","",INT((B209-CARATULA!$C$27)/7)+1)</f>
        <v/>
      </c>
      <c r="D209" s="34" t="n"/>
      <c r="E209" s="35" t="n"/>
      <c r="F209" s="35" t="n"/>
      <c r="G209" s="35" t="n"/>
      <c r="H209" s="36" t="n"/>
      <c r="I209" s="35" t="n"/>
      <c r="J209" s="34" t="n"/>
      <c r="K209" s="34">
        <f t="array" ref="K209">IF($J209="","",IFERROR(INDEX(PRESUPUESTO!$N$10:$N$174,MATCH($J209,PRESUPUESTO!$A$10:$A$174,0)),""))</f>
        <v/>
      </c>
      <c r="L209" s="35" t="n"/>
      <c r="M209" s="4" t="n"/>
      <c r="N209" s="4" t="n"/>
      <c r="O209" s="4" t="n"/>
      <c r="P209" s="4" t="n"/>
      <c r="Q209" s="4" t="n"/>
      <c r="R209" s="4" t="n"/>
      <c r="S209" s="4" t="n"/>
      <c r="T209" s="4" t="n"/>
      <c r="U209" s="4" t="n"/>
      <c r="V209" s="4" t="n"/>
      <c r="W209" s="4" t="n"/>
      <c r="X209" s="4" t="n"/>
      <c r="Y209" s="4" t="n"/>
      <c r="Z209" s="4" t="n"/>
    </row>
    <row r="210" ht="15" customHeight="1" s="371">
      <c r="A210" s="34" t="n"/>
      <c r="B210" s="37" t="n"/>
      <c r="C210" s="120">
        <f>IF(B210="","",INT((B210-CARATULA!$C$27)/7)+1)</f>
        <v/>
      </c>
      <c r="D210" s="34" t="n"/>
      <c r="E210" s="35" t="n"/>
      <c r="F210" s="35" t="n"/>
      <c r="G210" s="35" t="n"/>
      <c r="H210" s="36" t="n"/>
      <c r="I210" s="35" t="n"/>
      <c r="J210" s="34" t="n"/>
      <c r="K210" s="34">
        <f t="array" ref="K210">IF($J210="","",IFERROR(INDEX(PRESUPUESTO!$N$10:$N$174,MATCH($J210,PRESUPUESTO!$A$10:$A$174,0)),""))</f>
        <v/>
      </c>
      <c r="L210" s="35" t="n"/>
      <c r="M210" s="4" t="n"/>
      <c r="N210" s="4" t="n"/>
      <c r="O210" s="4" t="n"/>
      <c r="P210" s="4" t="n"/>
      <c r="Q210" s="4" t="n"/>
      <c r="R210" s="4" t="n"/>
      <c r="S210" s="4" t="n"/>
      <c r="T210" s="4" t="n"/>
      <c r="U210" s="4" t="n"/>
      <c r="V210" s="4" t="n"/>
      <c r="W210" s="4" t="n"/>
      <c r="X210" s="4" t="n"/>
      <c r="Y210" s="4" t="n"/>
      <c r="Z210" s="4" t="n"/>
    </row>
    <row r="211" ht="15" customHeight="1" s="371">
      <c r="A211" s="34" t="n"/>
      <c r="B211" s="37" t="n"/>
      <c r="C211" s="120">
        <f>IF(B211="","",INT((B211-CARATULA!$C$27)/7)+1)</f>
        <v/>
      </c>
      <c r="D211" s="34" t="n"/>
      <c r="E211" s="35" t="n"/>
      <c r="F211" s="35" t="n"/>
      <c r="G211" s="35" t="n"/>
      <c r="H211" s="36" t="n"/>
      <c r="I211" s="35" t="n"/>
      <c r="J211" s="34" t="n"/>
      <c r="K211" s="34">
        <f t="array" ref="K211">IF($J211="","",IFERROR(INDEX(PRESUPUESTO!$N$10:$N$174,MATCH($J211,PRESUPUESTO!$A$10:$A$174,0)),""))</f>
        <v/>
      </c>
      <c r="L211" s="35" t="n"/>
      <c r="M211" s="4" t="n"/>
      <c r="N211" s="4" t="n"/>
      <c r="O211" s="4" t="n"/>
      <c r="P211" s="4" t="n"/>
      <c r="Q211" s="4" t="n"/>
      <c r="R211" s="4" t="n"/>
      <c r="S211" s="4" t="n"/>
      <c r="T211" s="4" t="n"/>
      <c r="U211" s="4" t="n"/>
      <c r="V211" s="4" t="n"/>
      <c r="W211" s="4" t="n"/>
      <c r="X211" s="4" t="n"/>
      <c r="Y211" s="4" t="n"/>
      <c r="Z211" s="4" t="n"/>
    </row>
    <row r="212" ht="15" customHeight="1" s="371">
      <c r="A212" s="34" t="n"/>
      <c r="B212" s="37" t="n"/>
      <c r="C212" s="120">
        <f>IF(B212="","",INT((B212-CARATULA!$C$27)/7)+1)</f>
        <v/>
      </c>
      <c r="D212" s="34" t="n"/>
      <c r="E212" s="35" t="n"/>
      <c r="F212" s="35" t="n"/>
      <c r="G212" s="35" t="n"/>
      <c r="H212" s="36" t="n"/>
      <c r="I212" s="35" t="n"/>
      <c r="J212" s="34" t="n"/>
      <c r="K212" s="34">
        <f t="array" ref="K212">IF($J212="","",IFERROR(INDEX(PRESUPUESTO!$N$10:$N$174,MATCH($J212,PRESUPUESTO!$A$10:$A$174,0)),""))</f>
        <v/>
      </c>
      <c r="L212" s="35" t="n"/>
      <c r="M212" s="4" t="n"/>
      <c r="N212" s="4" t="n"/>
      <c r="O212" s="4" t="n"/>
      <c r="P212" s="4" t="n"/>
      <c r="Q212" s="4" t="n"/>
      <c r="R212" s="4" t="n"/>
      <c r="S212" s="4" t="n"/>
      <c r="T212" s="4" t="n"/>
      <c r="U212" s="4" t="n"/>
      <c r="V212" s="4" t="n"/>
      <c r="W212" s="4" t="n"/>
      <c r="X212" s="4" t="n"/>
      <c r="Y212" s="4" t="n"/>
      <c r="Z212" s="4" t="n"/>
    </row>
    <row r="213" ht="15" customHeight="1" s="371">
      <c r="A213" s="34" t="n"/>
      <c r="B213" s="37" t="n"/>
      <c r="C213" s="120">
        <f>IF(B213="","",INT((B213-CARATULA!$C$27)/7)+1)</f>
        <v/>
      </c>
      <c r="D213" s="34" t="n"/>
      <c r="E213" s="35" t="n"/>
      <c r="F213" s="35" t="n"/>
      <c r="G213" s="35" t="n"/>
      <c r="H213" s="36" t="n"/>
      <c r="I213" s="35" t="n"/>
      <c r="J213" s="34" t="n"/>
      <c r="K213" s="34">
        <f t="array" ref="K213">IF($J213="","",IFERROR(INDEX(PRESUPUESTO!$N$10:$N$174,MATCH($J213,PRESUPUESTO!$A$10:$A$174,0)),""))</f>
        <v/>
      </c>
      <c r="L213" s="35" t="n"/>
      <c r="M213" s="4" t="n"/>
      <c r="N213" s="4" t="n"/>
      <c r="O213" s="4" t="n"/>
      <c r="P213" s="4" t="n"/>
      <c r="Q213" s="4" t="n"/>
      <c r="R213" s="4" t="n"/>
      <c r="S213" s="4" t="n"/>
      <c r="T213" s="4" t="n"/>
      <c r="U213" s="4" t="n"/>
      <c r="V213" s="4" t="n"/>
      <c r="W213" s="4" t="n"/>
      <c r="X213" s="4" t="n"/>
      <c r="Y213" s="4" t="n"/>
      <c r="Z213" s="4" t="n"/>
    </row>
    <row r="214" ht="15" customHeight="1" s="371">
      <c r="A214" s="34" t="n"/>
      <c r="B214" s="37" t="n"/>
      <c r="C214" s="120">
        <f>IF(B214="","",INT((B214-CARATULA!$C$27)/7)+1)</f>
        <v/>
      </c>
      <c r="D214" s="34" t="n"/>
      <c r="E214" s="35" t="n"/>
      <c r="F214" s="35" t="n"/>
      <c r="G214" s="35" t="n"/>
      <c r="H214" s="36" t="n"/>
      <c r="I214" s="35" t="n"/>
      <c r="J214" s="34" t="n"/>
      <c r="K214" s="34">
        <f t="array" ref="K214">IF($J214="","",IFERROR(INDEX(PRESUPUESTO!$N$10:$N$174,MATCH($J214,PRESUPUESTO!$A$10:$A$174,0)),""))</f>
        <v/>
      </c>
      <c r="L214" s="35" t="n"/>
      <c r="M214" s="4" t="n"/>
      <c r="N214" s="4" t="n"/>
      <c r="O214" s="4" t="n"/>
      <c r="P214" s="4" t="n"/>
      <c r="Q214" s="4" t="n"/>
      <c r="R214" s="4" t="n"/>
      <c r="S214" s="4" t="n"/>
      <c r="T214" s="4" t="n"/>
      <c r="U214" s="4" t="n"/>
      <c r="V214" s="4" t="n"/>
      <c r="W214" s="4" t="n"/>
      <c r="X214" s="4" t="n"/>
      <c r="Y214" s="4" t="n"/>
      <c r="Z214" s="4" t="n"/>
    </row>
    <row r="215" ht="15" customHeight="1" s="371">
      <c r="A215" s="34" t="n"/>
      <c r="B215" s="37" t="n"/>
      <c r="C215" s="120">
        <f>IF(B215="","",INT((B215-CARATULA!$C$27)/7)+1)</f>
        <v/>
      </c>
      <c r="D215" s="34" t="n"/>
      <c r="E215" s="35" t="n"/>
      <c r="F215" s="35" t="n"/>
      <c r="G215" s="35" t="n"/>
      <c r="H215" s="36" t="n"/>
      <c r="I215" s="35" t="n"/>
      <c r="J215" s="34" t="n"/>
      <c r="K215" s="34">
        <f t="array" ref="K215">IF($J215="","",IFERROR(INDEX(PRESUPUESTO!$N$10:$N$174,MATCH($J215,PRESUPUESTO!$A$10:$A$174,0)),""))</f>
        <v/>
      </c>
      <c r="L215" s="35" t="n"/>
      <c r="M215" s="4" t="n"/>
      <c r="N215" s="4" t="n"/>
      <c r="O215" s="4" t="n"/>
      <c r="P215" s="4" t="n"/>
      <c r="Q215" s="4" t="n"/>
      <c r="R215" s="4" t="n"/>
      <c r="S215" s="4" t="n"/>
      <c r="T215" s="4" t="n"/>
      <c r="U215" s="4" t="n"/>
      <c r="V215" s="4" t="n"/>
      <c r="W215" s="4" t="n"/>
      <c r="X215" s="4" t="n"/>
      <c r="Y215" s="4" t="n"/>
      <c r="Z215" s="4" t="n"/>
    </row>
    <row r="216" ht="15" customHeight="1" s="371">
      <c r="A216" s="34" t="n"/>
      <c r="B216" s="37" t="n"/>
      <c r="C216" s="120">
        <f>IF(B216="","",INT((B216-CARATULA!$C$27)/7)+1)</f>
        <v/>
      </c>
      <c r="D216" s="34" t="n"/>
      <c r="E216" s="35" t="n"/>
      <c r="F216" s="35" t="n"/>
      <c r="G216" s="35" t="n"/>
      <c r="H216" s="36" t="n"/>
      <c r="I216" s="35" t="n"/>
      <c r="J216" s="34" t="n"/>
      <c r="K216" s="34">
        <f t="array" ref="K216">IF($J216="","",IFERROR(INDEX(PRESUPUESTO!$N$10:$N$174,MATCH($J216,PRESUPUESTO!$A$10:$A$174,0)),""))</f>
        <v/>
      </c>
      <c r="L216" s="35" t="n"/>
      <c r="M216" s="4" t="n"/>
      <c r="N216" s="4" t="n"/>
      <c r="O216" s="4" t="n"/>
      <c r="P216" s="4" t="n"/>
      <c r="Q216" s="4" t="n"/>
      <c r="R216" s="4" t="n"/>
      <c r="S216" s="4" t="n"/>
      <c r="T216" s="4" t="n"/>
      <c r="U216" s="4" t="n"/>
      <c r="V216" s="4" t="n"/>
      <c r="W216" s="4" t="n"/>
      <c r="X216" s="4" t="n"/>
      <c r="Y216" s="4" t="n"/>
      <c r="Z216" s="4" t="n"/>
    </row>
    <row r="217" ht="15" customHeight="1" s="371">
      <c r="A217" s="34" t="n"/>
      <c r="B217" s="37" t="n"/>
      <c r="C217" s="120">
        <f>IF(B217="","",INT((B217-CARATULA!$C$27)/7)+1)</f>
        <v/>
      </c>
      <c r="D217" s="34" t="n"/>
      <c r="E217" s="35" t="n"/>
      <c r="F217" s="35" t="n"/>
      <c r="G217" s="35" t="n"/>
      <c r="H217" s="36" t="n"/>
      <c r="I217" s="35" t="n"/>
      <c r="J217" s="34" t="n"/>
      <c r="K217" s="34">
        <f t="array" ref="K217">IF($J217="","",IFERROR(INDEX(PRESUPUESTO!$N$10:$N$174,MATCH($J217,PRESUPUESTO!$A$10:$A$174,0)),""))</f>
        <v/>
      </c>
      <c r="L217" s="35" t="n"/>
      <c r="M217" s="4" t="n"/>
      <c r="N217" s="4" t="n"/>
      <c r="O217" s="4" t="n"/>
      <c r="P217" s="4" t="n"/>
      <c r="Q217" s="4" t="n"/>
      <c r="R217" s="4" t="n"/>
      <c r="S217" s="4" t="n"/>
      <c r="T217" s="4" t="n"/>
      <c r="U217" s="4" t="n"/>
      <c r="V217" s="4" t="n"/>
      <c r="W217" s="4" t="n"/>
      <c r="X217" s="4" t="n"/>
      <c r="Y217" s="4" t="n"/>
      <c r="Z217" s="4" t="n"/>
    </row>
    <row r="218" ht="15" customHeight="1" s="371">
      <c r="A218" s="34" t="n"/>
      <c r="B218" s="37" t="n"/>
      <c r="C218" s="120">
        <f>IF(B218="","",INT((B218-CARATULA!$C$27)/7)+1)</f>
        <v/>
      </c>
      <c r="D218" s="34" t="n"/>
      <c r="E218" s="35" t="n"/>
      <c r="F218" s="35" t="n"/>
      <c r="G218" s="35" t="n"/>
      <c r="H218" s="36" t="n"/>
      <c r="I218" s="35" t="n"/>
      <c r="J218" s="34" t="n"/>
      <c r="K218" s="34">
        <f t="array" ref="K218">IF($J218="","",IFERROR(INDEX(PRESUPUESTO!$N$10:$N$174,MATCH($J218,PRESUPUESTO!$A$10:$A$174,0)),""))</f>
        <v/>
      </c>
      <c r="L218" s="35" t="n"/>
      <c r="M218" s="4" t="n"/>
      <c r="N218" s="4" t="n"/>
      <c r="O218" s="4" t="n"/>
      <c r="P218" s="4" t="n"/>
      <c r="Q218" s="4" t="n"/>
      <c r="R218" s="4" t="n"/>
      <c r="S218" s="4" t="n"/>
      <c r="T218" s="4" t="n"/>
      <c r="U218" s="4" t="n"/>
      <c r="V218" s="4" t="n"/>
      <c r="W218" s="4" t="n"/>
      <c r="X218" s="4" t="n"/>
      <c r="Y218" s="4" t="n"/>
      <c r="Z218" s="4" t="n"/>
    </row>
    <row r="219" ht="15" customHeight="1" s="371">
      <c r="A219" s="34" t="n"/>
      <c r="B219" s="37" t="n"/>
      <c r="C219" s="120">
        <f>IF(B219="","",INT((B219-CARATULA!$C$27)/7)+1)</f>
        <v/>
      </c>
      <c r="D219" s="34" t="n"/>
      <c r="E219" s="35" t="n"/>
      <c r="F219" s="35" t="n"/>
      <c r="G219" s="35" t="n"/>
      <c r="H219" s="36" t="n"/>
      <c r="I219" s="35" t="n"/>
      <c r="J219" s="34" t="n"/>
      <c r="K219" s="34">
        <f t="array" ref="K219">IF($J219="","",IFERROR(INDEX(PRESUPUESTO!$N$10:$N$174,MATCH($J219,PRESUPUESTO!$A$10:$A$174,0)),""))</f>
        <v/>
      </c>
      <c r="L219" s="35" t="n"/>
      <c r="M219" s="4" t="n"/>
      <c r="N219" s="4" t="n"/>
      <c r="O219" s="4" t="n"/>
      <c r="P219" s="4" t="n"/>
      <c r="Q219" s="4" t="n"/>
      <c r="R219" s="4" t="n"/>
      <c r="S219" s="4" t="n"/>
      <c r="T219" s="4" t="n"/>
      <c r="U219" s="4" t="n"/>
      <c r="V219" s="4" t="n"/>
      <c r="W219" s="4" t="n"/>
      <c r="X219" s="4" t="n"/>
      <c r="Y219" s="4" t="n"/>
      <c r="Z219" s="4" t="n"/>
    </row>
    <row r="220" ht="15" customHeight="1" s="371">
      <c r="A220" s="34" t="n"/>
      <c r="B220" s="37" t="n"/>
      <c r="C220" s="120">
        <f>IF(B220="","",INT((B220-CARATULA!$C$27)/7)+1)</f>
        <v/>
      </c>
      <c r="D220" s="34" t="n"/>
      <c r="E220" s="35" t="n"/>
      <c r="F220" s="35" t="n"/>
      <c r="G220" s="35" t="n"/>
      <c r="H220" s="36" t="n"/>
      <c r="I220" s="35" t="n"/>
      <c r="J220" s="34" t="n"/>
      <c r="K220" s="34">
        <f t="array" ref="K220">IF($J220="","",IFERROR(INDEX(PRESUPUESTO!$N$10:$N$174,MATCH($J220,PRESUPUESTO!$A$10:$A$174,0)),""))</f>
        <v/>
      </c>
      <c r="L220" s="35" t="n"/>
      <c r="M220" s="4" t="n"/>
      <c r="N220" s="4" t="n"/>
      <c r="O220" s="4" t="n"/>
      <c r="P220" s="4" t="n"/>
      <c r="Q220" s="4" t="n"/>
      <c r="R220" s="4" t="n"/>
      <c r="S220" s="4" t="n"/>
      <c r="T220" s="4" t="n"/>
      <c r="U220" s="4" t="n"/>
      <c r="V220" s="4" t="n"/>
      <c r="W220" s="4" t="n"/>
      <c r="X220" s="4" t="n"/>
      <c r="Y220" s="4" t="n"/>
      <c r="Z220" s="4" t="n"/>
    </row>
    <row r="221" ht="15" customHeight="1" s="371">
      <c r="A221" s="34" t="n"/>
      <c r="B221" s="37" t="n"/>
      <c r="C221" s="120">
        <f>IF(B221="","",INT((B221-CARATULA!$C$27)/7)+1)</f>
        <v/>
      </c>
      <c r="D221" s="34" t="n"/>
      <c r="E221" s="35" t="n"/>
      <c r="F221" s="35" t="n"/>
      <c r="G221" s="35" t="n"/>
      <c r="H221" s="36" t="n"/>
      <c r="I221" s="35" t="n"/>
      <c r="J221" s="34" t="n"/>
      <c r="K221" s="34">
        <f t="array" ref="K221">IF($J221="","",IFERROR(INDEX(PRESUPUESTO!$N$10:$N$174,MATCH($J221,PRESUPUESTO!$A$10:$A$174,0)),""))</f>
        <v/>
      </c>
      <c r="L221" s="35" t="n"/>
      <c r="M221" s="4" t="n"/>
      <c r="N221" s="4" t="n"/>
      <c r="O221" s="4" t="n"/>
      <c r="P221" s="4" t="n"/>
      <c r="Q221" s="4" t="n"/>
      <c r="R221" s="4" t="n"/>
      <c r="S221" s="4" t="n"/>
      <c r="T221" s="4" t="n"/>
      <c r="U221" s="4" t="n"/>
      <c r="V221" s="4" t="n"/>
      <c r="W221" s="4" t="n"/>
      <c r="X221" s="4" t="n"/>
      <c r="Y221" s="4" t="n"/>
      <c r="Z221" s="4" t="n"/>
    </row>
    <row r="222" ht="15" customHeight="1" s="371">
      <c r="A222" s="34" t="n"/>
      <c r="B222" s="37" t="n"/>
      <c r="C222" s="120">
        <f>IF(B222="","",INT((B222-CARATULA!$C$27)/7)+1)</f>
        <v/>
      </c>
      <c r="D222" s="34" t="n"/>
      <c r="E222" s="35" t="n"/>
      <c r="F222" s="35" t="n"/>
      <c r="G222" s="35" t="n"/>
      <c r="H222" s="36" t="n"/>
      <c r="I222" s="35" t="n"/>
      <c r="J222" s="34" t="n"/>
      <c r="K222" s="34">
        <f t="array" ref="K222">IF($J222="","",IFERROR(INDEX(PRESUPUESTO!$N$10:$N$174,MATCH($J222,PRESUPUESTO!$A$10:$A$174,0)),""))</f>
        <v/>
      </c>
      <c r="L222" s="35" t="n"/>
      <c r="M222" s="4" t="n"/>
      <c r="N222" s="4" t="n"/>
      <c r="O222" s="4" t="n"/>
      <c r="P222" s="4" t="n"/>
      <c r="Q222" s="4" t="n"/>
      <c r="R222" s="4" t="n"/>
      <c r="S222" s="4" t="n"/>
      <c r="T222" s="4" t="n"/>
      <c r="U222" s="4" t="n"/>
      <c r="V222" s="4" t="n"/>
      <c r="W222" s="4" t="n"/>
      <c r="X222" s="4" t="n"/>
      <c r="Y222" s="4" t="n"/>
      <c r="Z222" s="4" t="n"/>
    </row>
    <row r="223" ht="15" customHeight="1" s="371">
      <c r="A223" s="34" t="n"/>
      <c r="B223" s="37" t="n"/>
      <c r="C223" s="120">
        <f>IF(B223="","",INT((B223-CARATULA!$C$27)/7)+1)</f>
        <v/>
      </c>
      <c r="D223" s="34" t="n"/>
      <c r="E223" s="35" t="n"/>
      <c r="F223" s="35" t="n"/>
      <c r="G223" s="35" t="n"/>
      <c r="H223" s="36" t="n"/>
      <c r="I223" s="35" t="n"/>
      <c r="J223" s="34" t="n"/>
      <c r="K223" s="34">
        <f t="array" ref="K223">IF($J223="","",IFERROR(INDEX(PRESUPUESTO!$N$10:$N$174,MATCH($J223,PRESUPUESTO!$A$10:$A$174,0)),""))</f>
        <v/>
      </c>
      <c r="L223" s="35" t="n"/>
      <c r="M223" s="4" t="n"/>
      <c r="N223" s="4" t="n"/>
      <c r="O223" s="4" t="n"/>
      <c r="P223" s="4" t="n"/>
      <c r="Q223" s="4" t="n"/>
      <c r="R223" s="4" t="n"/>
      <c r="S223" s="4" t="n"/>
      <c r="T223" s="4" t="n"/>
      <c r="U223" s="4" t="n"/>
      <c r="V223" s="4" t="n"/>
      <c r="W223" s="4" t="n"/>
      <c r="X223" s="4" t="n"/>
      <c r="Y223" s="4" t="n"/>
      <c r="Z223" s="4" t="n"/>
    </row>
    <row r="224" ht="15" customHeight="1" s="371">
      <c r="A224" s="34" t="n"/>
      <c r="B224" s="37" t="n"/>
      <c r="C224" s="120">
        <f>IF(B224="","",INT((B224-CARATULA!$C$27)/7)+1)</f>
        <v/>
      </c>
      <c r="D224" s="34" t="n"/>
      <c r="E224" s="35" t="n"/>
      <c r="F224" s="35" t="n"/>
      <c r="G224" s="35" t="n"/>
      <c r="H224" s="36" t="n"/>
      <c r="I224" s="35" t="n"/>
      <c r="J224" s="34" t="n"/>
      <c r="K224" s="34">
        <f t="array" ref="K224">IF($J224="","",IFERROR(INDEX(PRESUPUESTO!$N$10:$N$174,MATCH($J224,PRESUPUESTO!$A$10:$A$174,0)),""))</f>
        <v/>
      </c>
      <c r="L224" s="35" t="n"/>
      <c r="M224" s="4" t="n"/>
      <c r="N224" s="4" t="n"/>
      <c r="O224" s="4" t="n"/>
      <c r="P224" s="4" t="n"/>
      <c r="Q224" s="4" t="n"/>
      <c r="R224" s="4" t="n"/>
      <c r="S224" s="4" t="n"/>
      <c r="T224" s="4" t="n"/>
      <c r="U224" s="4" t="n"/>
      <c r="V224" s="4" t="n"/>
      <c r="W224" s="4" t="n"/>
      <c r="X224" s="4" t="n"/>
      <c r="Y224" s="4" t="n"/>
      <c r="Z224" s="4" t="n"/>
    </row>
    <row r="225" ht="15" customHeight="1" s="371">
      <c r="A225" s="34" t="n"/>
      <c r="B225" s="37" t="n"/>
      <c r="C225" s="120">
        <f>IF(B225="","",INT((B225-CARATULA!$C$27)/7)+1)</f>
        <v/>
      </c>
      <c r="D225" s="34" t="n"/>
      <c r="E225" s="35" t="n"/>
      <c r="F225" s="35" t="n"/>
      <c r="G225" s="35" t="n"/>
      <c r="H225" s="36" t="n"/>
      <c r="I225" s="35" t="n"/>
      <c r="J225" s="34" t="n"/>
      <c r="K225" s="34">
        <f t="array" ref="K225">IF($J225="","",IFERROR(INDEX(PRESUPUESTO!$N$10:$N$174,MATCH($J225,PRESUPUESTO!$A$10:$A$174,0)),""))</f>
        <v/>
      </c>
      <c r="L225" s="35" t="n"/>
      <c r="M225" s="4" t="n"/>
      <c r="N225" s="4" t="n"/>
      <c r="O225" s="4" t="n"/>
      <c r="P225" s="4" t="n"/>
      <c r="Q225" s="4" t="n"/>
      <c r="R225" s="4" t="n"/>
      <c r="S225" s="4" t="n"/>
      <c r="T225" s="4" t="n"/>
      <c r="U225" s="4" t="n"/>
      <c r="V225" s="4" t="n"/>
      <c r="W225" s="4" t="n"/>
      <c r="X225" s="4" t="n"/>
      <c r="Y225" s="4" t="n"/>
      <c r="Z225" s="4" t="n"/>
    </row>
    <row r="226" ht="15" customHeight="1" s="371">
      <c r="A226" s="34" t="n"/>
      <c r="B226" s="37" t="n"/>
      <c r="C226" s="120">
        <f>IF(B226="","",INT((B226-CARATULA!$C$27)/7)+1)</f>
        <v/>
      </c>
      <c r="D226" s="34" t="n"/>
      <c r="E226" s="35" t="n"/>
      <c r="F226" s="35" t="n"/>
      <c r="G226" s="35" t="n"/>
      <c r="H226" s="36" t="n"/>
      <c r="I226" s="35" t="n"/>
      <c r="J226" s="34" t="n"/>
      <c r="K226" s="34">
        <f t="array" ref="K226">IF($J226="","",IFERROR(INDEX(PRESUPUESTO!$N$10:$N$174,MATCH($J226,PRESUPUESTO!$A$10:$A$174,0)),""))</f>
        <v/>
      </c>
      <c r="L226" s="35" t="n"/>
      <c r="M226" s="4" t="n"/>
      <c r="N226" s="4" t="n"/>
      <c r="O226" s="4" t="n"/>
      <c r="P226" s="4" t="n"/>
      <c r="Q226" s="4" t="n"/>
      <c r="R226" s="4" t="n"/>
      <c r="S226" s="4" t="n"/>
      <c r="T226" s="4" t="n"/>
      <c r="U226" s="4" t="n"/>
      <c r="V226" s="4" t="n"/>
      <c r="W226" s="4" t="n"/>
      <c r="X226" s="4" t="n"/>
      <c r="Y226" s="4" t="n"/>
      <c r="Z226" s="4" t="n"/>
    </row>
    <row r="227" ht="15" customHeight="1" s="371">
      <c r="A227" s="34" t="n"/>
      <c r="B227" s="37" t="n"/>
      <c r="C227" s="120">
        <f>IF(B227="","",INT((B227-CARATULA!$C$27)/7)+1)</f>
        <v/>
      </c>
      <c r="D227" s="34" t="n"/>
      <c r="E227" s="35" t="n"/>
      <c r="F227" s="35" t="n"/>
      <c r="G227" s="35" t="n"/>
      <c r="H227" s="36" t="n"/>
      <c r="I227" s="35" t="n"/>
      <c r="J227" s="34" t="n"/>
      <c r="K227" s="34">
        <f t="array" ref="K227">IF($J227="","",IFERROR(INDEX(PRESUPUESTO!$N$10:$N$174,MATCH($J227,PRESUPUESTO!$A$10:$A$174,0)),""))</f>
        <v/>
      </c>
      <c r="L227" s="35" t="n"/>
      <c r="M227" s="4" t="n"/>
      <c r="N227" s="4" t="n"/>
      <c r="O227" s="4" t="n"/>
      <c r="P227" s="4" t="n"/>
      <c r="Q227" s="4" t="n"/>
      <c r="R227" s="4" t="n"/>
      <c r="S227" s="4" t="n"/>
      <c r="T227" s="4" t="n"/>
      <c r="U227" s="4" t="n"/>
      <c r="V227" s="4" t="n"/>
      <c r="W227" s="4" t="n"/>
      <c r="X227" s="4" t="n"/>
      <c r="Y227" s="4" t="n"/>
      <c r="Z227" s="4" t="n"/>
    </row>
    <row r="228" ht="15" customHeight="1" s="371">
      <c r="A228" s="34" t="n"/>
      <c r="B228" s="37" t="n"/>
      <c r="C228" s="120">
        <f>IF(B228="","",INT((B228-CARATULA!$C$27)/7)+1)</f>
        <v/>
      </c>
      <c r="D228" s="34" t="n"/>
      <c r="E228" s="35" t="n"/>
      <c r="F228" s="35" t="n"/>
      <c r="G228" s="35" t="n"/>
      <c r="H228" s="36" t="n"/>
      <c r="I228" s="35" t="n"/>
      <c r="J228" s="34" t="n"/>
      <c r="K228" s="34">
        <f t="array" ref="K228">IF($J228="","",IFERROR(INDEX(PRESUPUESTO!$N$10:$N$174,MATCH($J228,PRESUPUESTO!$A$10:$A$174,0)),""))</f>
        <v/>
      </c>
      <c r="L228" s="35" t="n"/>
      <c r="M228" s="4" t="n"/>
      <c r="N228" s="4" t="n"/>
      <c r="O228" s="4" t="n"/>
      <c r="P228" s="4" t="n"/>
      <c r="Q228" s="4" t="n"/>
      <c r="R228" s="4" t="n"/>
      <c r="S228" s="4" t="n"/>
      <c r="T228" s="4" t="n"/>
      <c r="U228" s="4" t="n"/>
      <c r="V228" s="4" t="n"/>
      <c r="W228" s="4" t="n"/>
      <c r="X228" s="4" t="n"/>
      <c r="Y228" s="4" t="n"/>
      <c r="Z228" s="4" t="n"/>
    </row>
    <row r="229" ht="15" customHeight="1" s="371">
      <c r="A229" s="34" t="n"/>
      <c r="B229" s="37" t="n"/>
      <c r="C229" s="120">
        <f>IF(B229="","",INT((B229-CARATULA!$C$27)/7)+1)</f>
        <v/>
      </c>
      <c r="D229" s="34" t="n"/>
      <c r="E229" s="35" t="n"/>
      <c r="F229" s="35" t="n"/>
      <c r="G229" s="35" t="n"/>
      <c r="H229" s="36" t="n"/>
      <c r="I229" s="35" t="n"/>
      <c r="J229" s="34" t="n"/>
      <c r="K229" s="34">
        <f t="array" ref="K229">IF($J229="","",IFERROR(INDEX(PRESUPUESTO!$N$10:$N$174,MATCH($J229,PRESUPUESTO!$A$10:$A$174,0)),""))</f>
        <v/>
      </c>
      <c r="L229" s="35" t="n"/>
      <c r="M229" s="4" t="n"/>
      <c r="N229" s="4" t="n"/>
      <c r="O229" s="4" t="n"/>
      <c r="P229" s="4" t="n"/>
      <c r="Q229" s="4" t="n"/>
      <c r="R229" s="4" t="n"/>
      <c r="S229" s="4" t="n"/>
      <c r="T229" s="4" t="n"/>
      <c r="U229" s="4" t="n"/>
      <c r="V229" s="4" t="n"/>
      <c r="W229" s="4" t="n"/>
      <c r="X229" s="4" t="n"/>
      <c r="Y229" s="4" t="n"/>
      <c r="Z229" s="4" t="n"/>
    </row>
    <row r="230" ht="15" customHeight="1" s="371">
      <c r="A230" s="34" t="n"/>
      <c r="B230" s="37" t="n"/>
      <c r="C230" s="120">
        <f>IF(B230="","",INT((B230-CARATULA!$C$27)/7)+1)</f>
        <v/>
      </c>
      <c r="D230" s="34" t="n"/>
      <c r="E230" s="35" t="n"/>
      <c r="F230" s="35" t="n"/>
      <c r="G230" s="35" t="n"/>
      <c r="H230" s="36" t="n"/>
      <c r="I230" s="35" t="n"/>
      <c r="J230" s="34" t="n"/>
      <c r="K230" s="34">
        <f t="array" ref="K230">IF($J230="","",IFERROR(INDEX(PRESUPUESTO!$N$10:$N$174,MATCH($J230,PRESUPUESTO!$A$10:$A$174,0)),""))</f>
        <v/>
      </c>
      <c r="L230" s="35" t="n"/>
      <c r="M230" s="4" t="n"/>
      <c r="N230" s="4" t="n"/>
      <c r="O230" s="4" t="n"/>
      <c r="P230" s="4" t="n"/>
      <c r="Q230" s="4" t="n"/>
      <c r="R230" s="4" t="n"/>
      <c r="S230" s="4" t="n"/>
      <c r="T230" s="4" t="n"/>
      <c r="U230" s="4" t="n"/>
      <c r="V230" s="4" t="n"/>
      <c r="W230" s="4" t="n"/>
      <c r="X230" s="4" t="n"/>
      <c r="Y230" s="4" t="n"/>
      <c r="Z230" s="4" t="n"/>
    </row>
    <row r="231" ht="15" customHeight="1" s="371">
      <c r="A231" s="34" t="n"/>
      <c r="B231" s="37" t="n"/>
      <c r="C231" s="120">
        <f>IF(B231="","",INT((B231-CARATULA!$C$27)/7)+1)</f>
        <v/>
      </c>
      <c r="D231" s="34" t="n"/>
      <c r="E231" s="35" t="n"/>
      <c r="F231" s="35" t="n"/>
      <c r="G231" s="35" t="n"/>
      <c r="H231" s="36" t="n"/>
      <c r="I231" s="35" t="n"/>
      <c r="J231" s="34" t="n"/>
      <c r="K231" s="34">
        <f t="array" ref="K231">IF($J231="","",IFERROR(INDEX(PRESUPUESTO!$N$10:$N$174,MATCH($J231,PRESUPUESTO!$A$10:$A$174,0)),""))</f>
        <v/>
      </c>
      <c r="L231" s="35" t="n"/>
      <c r="M231" s="4" t="n"/>
      <c r="N231" s="4" t="n"/>
      <c r="O231" s="4" t="n"/>
      <c r="P231" s="4" t="n"/>
      <c r="Q231" s="4" t="n"/>
      <c r="R231" s="4" t="n"/>
      <c r="S231" s="4" t="n"/>
      <c r="T231" s="4" t="n"/>
      <c r="U231" s="4" t="n"/>
      <c r="V231" s="4" t="n"/>
      <c r="W231" s="4" t="n"/>
      <c r="X231" s="4" t="n"/>
      <c r="Y231" s="4" t="n"/>
      <c r="Z231" s="4" t="n"/>
    </row>
    <row r="232" ht="15" customHeight="1" s="371">
      <c r="A232" s="34" t="n"/>
      <c r="B232" s="37" t="n"/>
      <c r="C232" s="120">
        <f>IF(B232="","",INT((B232-CARATULA!$C$27)/7)+1)</f>
        <v/>
      </c>
      <c r="D232" s="34" t="n"/>
      <c r="E232" s="35" t="n"/>
      <c r="F232" s="35" t="n"/>
      <c r="G232" s="35" t="n"/>
      <c r="H232" s="36" t="n"/>
      <c r="I232" s="35" t="n"/>
      <c r="J232" s="34" t="n"/>
      <c r="K232" s="34">
        <f t="array" ref="K232">IF($J232="","",IFERROR(INDEX(PRESUPUESTO!$N$10:$N$174,MATCH($J232,PRESUPUESTO!$A$10:$A$174,0)),""))</f>
        <v/>
      </c>
      <c r="L232" s="35" t="n"/>
      <c r="M232" s="4" t="n"/>
      <c r="N232" s="4" t="n"/>
      <c r="O232" s="4" t="n"/>
      <c r="P232" s="4" t="n"/>
      <c r="Q232" s="4" t="n"/>
      <c r="R232" s="4" t="n"/>
      <c r="S232" s="4" t="n"/>
      <c r="T232" s="4" t="n"/>
      <c r="U232" s="4" t="n"/>
      <c r="V232" s="4" t="n"/>
      <c r="W232" s="4" t="n"/>
      <c r="X232" s="4" t="n"/>
      <c r="Y232" s="4" t="n"/>
      <c r="Z232" s="4" t="n"/>
    </row>
    <row r="233" ht="15" customHeight="1" s="371">
      <c r="A233" s="34" t="n"/>
      <c r="B233" s="37" t="n"/>
      <c r="C233" s="120">
        <f>IF(B233="","",INT((B233-CARATULA!$C$27)/7)+1)</f>
        <v/>
      </c>
      <c r="D233" s="34" t="n"/>
      <c r="E233" s="35" t="n"/>
      <c r="F233" s="35" t="n"/>
      <c r="G233" s="35" t="n"/>
      <c r="H233" s="36" t="n"/>
      <c r="I233" s="35" t="n"/>
      <c r="J233" s="34" t="n"/>
      <c r="K233" s="34">
        <f t="array" ref="K233">IF($J233="","",IFERROR(INDEX(PRESUPUESTO!$N$10:$N$174,MATCH($J233,PRESUPUESTO!$A$10:$A$174,0)),""))</f>
        <v/>
      </c>
      <c r="L233" s="35" t="n"/>
      <c r="M233" s="4" t="n"/>
      <c r="N233" s="4" t="n"/>
      <c r="O233" s="4" t="n"/>
      <c r="P233" s="4" t="n"/>
      <c r="Q233" s="4" t="n"/>
      <c r="R233" s="4" t="n"/>
      <c r="S233" s="4" t="n"/>
      <c r="T233" s="4" t="n"/>
      <c r="U233" s="4" t="n"/>
      <c r="V233" s="4" t="n"/>
      <c r="W233" s="4" t="n"/>
      <c r="X233" s="4" t="n"/>
      <c r="Y233" s="4" t="n"/>
      <c r="Z233" s="4" t="n"/>
    </row>
    <row r="234" ht="15" customHeight="1" s="371">
      <c r="A234" s="34" t="n"/>
      <c r="B234" s="37" t="n"/>
      <c r="C234" s="120">
        <f>IF(B234="","",INT((B234-CARATULA!$C$27)/7)+1)</f>
        <v/>
      </c>
      <c r="D234" s="34" t="n"/>
      <c r="E234" s="35" t="n"/>
      <c r="F234" s="35" t="n"/>
      <c r="G234" s="35" t="n"/>
      <c r="H234" s="36" t="n"/>
      <c r="I234" s="35" t="n"/>
      <c r="J234" s="34" t="n"/>
      <c r="K234" s="34">
        <f t="array" ref="K234">IF($J234="","",IFERROR(INDEX(PRESUPUESTO!$N$10:$N$174,MATCH($J234,PRESUPUESTO!$A$10:$A$174,0)),""))</f>
        <v/>
      </c>
      <c r="L234" s="35" t="n"/>
      <c r="M234" s="4" t="n"/>
      <c r="N234" s="4" t="n"/>
      <c r="O234" s="4" t="n"/>
      <c r="P234" s="4" t="n"/>
      <c r="Q234" s="4" t="n"/>
      <c r="R234" s="4" t="n"/>
      <c r="S234" s="4" t="n"/>
      <c r="T234" s="4" t="n"/>
      <c r="U234" s="4" t="n"/>
      <c r="V234" s="4" t="n"/>
      <c r="W234" s="4" t="n"/>
      <c r="X234" s="4" t="n"/>
      <c r="Y234" s="4" t="n"/>
      <c r="Z234" s="4" t="n"/>
    </row>
    <row r="235" ht="15" customHeight="1" s="371">
      <c r="A235" s="34" t="n"/>
      <c r="B235" s="37" t="n"/>
      <c r="C235" s="120">
        <f>IF(B235="","",INT((B235-CARATULA!$C$27)/7)+1)</f>
        <v/>
      </c>
      <c r="D235" s="34" t="n"/>
      <c r="E235" s="35" t="n"/>
      <c r="F235" s="35" t="n"/>
      <c r="G235" s="35" t="n"/>
      <c r="H235" s="36" t="n"/>
      <c r="I235" s="35" t="n"/>
      <c r="J235" s="34" t="n"/>
      <c r="K235" s="34">
        <f t="array" ref="K235">IF($J235="","",IFERROR(INDEX(PRESUPUESTO!$N$10:$N$174,MATCH($J235,PRESUPUESTO!$A$10:$A$174,0)),""))</f>
        <v/>
      </c>
      <c r="L235" s="35" t="n"/>
      <c r="M235" s="4" t="n"/>
      <c r="N235" s="4" t="n"/>
      <c r="O235" s="4" t="n"/>
      <c r="P235" s="4" t="n"/>
      <c r="Q235" s="4" t="n"/>
      <c r="R235" s="4" t="n"/>
      <c r="S235" s="4" t="n"/>
      <c r="T235" s="4" t="n"/>
      <c r="U235" s="4" t="n"/>
      <c r="V235" s="4" t="n"/>
      <c r="W235" s="4" t="n"/>
      <c r="X235" s="4" t="n"/>
      <c r="Y235" s="4" t="n"/>
      <c r="Z235" s="4" t="n"/>
    </row>
    <row r="236" ht="15" customHeight="1" s="371">
      <c r="A236" s="34" t="n"/>
      <c r="B236" s="37" t="n"/>
      <c r="C236" s="120">
        <f>IF(B236="","",INT((B236-CARATULA!$C$27)/7)+1)</f>
        <v/>
      </c>
      <c r="D236" s="34" t="n"/>
      <c r="E236" s="35" t="n"/>
      <c r="F236" s="35" t="n"/>
      <c r="G236" s="35" t="n"/>
      <c r="H236" s="36" t="n"/>
      <c r="I236" s="35" t="n"/>
      <c r="J236" s="34" t="n"/>
      <c r="K236" s="34">
        <f t="array" ref="K236">IF($J236="","",IFERROR(INDEX(PRESUPUESTO!$N$10:$N$174,MATCH($J236,PRESUPUESTO!$A$10:$A$174,0)),""))</f>
        <v/>
      </c>
      <c r="L236" s="35" t="n"/>
      <c r="M236" s="4" t="n"/>
      <c r="N236" s="4" t="n"/>
      <c r="O236" s="4" t="n"/>
      <c r="P236" s="4" t="n"/>
      <c r="Q236" s="4" t="n"/>
      <c r="R236" s="4" t="n"/>
      <c r="S236" s="4" t="n"/>
      <c r="T236" s="4" t="n"/>
      <c r="U236" s="4" t="n"/>
      <c r="V236" s="4" t="n"/>
      <c r="W236" s="4" t="n"/>
      <c r="X236" s="4" t="n"/>
      <c r="Y236" s="4" t="n"/>
      <c r="Z236" s="4" t="n"/>
    </row>
    <row r="237" ht="15" customHeight="1" s="371">
      <c r="A237" s="34" t="n"/>
      <c r="B237" s="37" t="n"/>
      <c r="C237" s="120">
        <f>IF(B237="","",INT((B237-CARATULA!$C$27)/7)+1)</f>
        <v/>
      </c>
      <c r="D237" s="34" t="n"/>
      <c r="E237" s="35" t="n"/>
      <c r="F237" s="35" t="n"/>
      <c r="G237" s="35" t="n"/>
      <c r="H237" s="36" t="n"/>
      <c r="I237" s="35" t="n"/>
      <c r="J237" s="34" t="n"/>
      <c r="K237" s="34">
        <f t="array" ref="K237">IF($J237="","",IFERROR(INDEX(PRESUPUESTO!$N$10:$N$174,MATCH($J237,PRESUPUESTO!$A$10:$A$174,0)),""))</f>
        <v/>
      </c>
      <c r="L237" s="35" t="n"/>
      <c r="M237" s="4" t="n"/>
      <c r="N237" s="4" t="n"/>
      <c r="O237" s="4" t="n"/>
      <c r="P237" s="4" t="n"/>
      <c r="Q237" s="4" t="n"/>
      <c r="R237" s="4" t="n"/>
      <c r="S237" s="4" t="n"/>
      <c r="T237" s="4" t="n"/>
      <c r="U237" s="4" t="n"/>
      <c r="V237" s="4" t="n"/>
      <c r="W237" s="4" t="n"/>
      <c r="X237" s="4" t="n"/>
      <c r="Y237" s="4" t="n"/>
      <c r="Z237" s="4" t="n"/>
    </row>
    <row r="238" ht="15" customHeight="1" s="371">
      <c r="A238" s="34" t="n"/>
      <c r="B238" s="37" t="n"/>
      <c r="C238" s="120">
        <f>IF(B238="","",INT((B238-CARATULA!$C$27)/7)+1)</f>
        <v/>
      </c>
      <c r="D238" s="34" t="n"/>
      <c r="E238" s="35" t="n"/>
      <c r="F238" s="35" t="n"/>
      <c r="G238" s="35" t="n"/>
      <c r="H238" s="36" t="n"/>
      <c r="I238" s="35" t="n"/>
      <c r="J238" s="34" t="n"/>
      <c r="K238" s="34">
        <f t="array" ref="K238">IF($J238="","",IFERROR(INDEX(PRESUPUESTO!$N$10:$N$174,MATCH($J238,PRESUPUESTO!$A$10:$A$174,0)),""))</f>
        <v/>
      </c>
      <c r="L238" s="35" t="n"/>
      <c r="M238" s="4" t="n"/>
      <c r="N238" s="4" t="n"/>
      <c r="O238" s="4" t="n"/>
      <c r="P238" s="4" t="n"/>
      <c r="Q238" s="4" t="n"/>
      <c r="R238" s="4" t="n"/>
      <c r="S238" s="4" t="n"/>
      <c r="T238" s="4" t="n"/>
      <c r="U238" s="4" t="n"/>
      <c r="V238" s="4" t="n"/>
      <c r="W238" s="4" t="n"/>
      <c r="X238" s="4" t="n"/>
      <c r="Y238" s="4" t="n"/>
      <c r="Z238" s="4" t="n"/>
    </row>
    <row r="239" ht="15" customHeight="1" s="371">
      <c r="A239" s="34" t="n"/>
      <c r="B239" s="37" t="n"/>
      <c r="C239" s="120">
        <f>IF(B239="","",INT((B239-CARATULA!$C$27)/7)+1)</f>
        <v/>
      </c>
      <c r="D239" s="34" t="n"/>
      <c r="E239" s="35" t="n"/>
      <c r="F239" s="35" t="n"/>
      <c r="G239" s="35" t="n"/>
      <c r="H239" s="36" t="n"/>
      <c r="I239" s="35" t="n"/>
      <c r="J239" s="34" t="n"/>
      <c r="K239" s="34">
        <f t="array" ref="K239">IF($J239="","",IFERROR(INDEX(PRESUPUESTO!$N$10:$N$174,MATCH($J239,PRESUPUESTO!$A$10:$A$174,0)),""))</f>
        <v/>
      </c>
      <c r="L239" s="35" t="n"/>
      <c r="M239" s="4" t="n"/>
      <c r="N239" s="4" t="n"/>
      <c r="O239" s="4" t="n"/>
      <c r="P239" s="4" t="n"/>
      <c r="Q239" s="4" t="n"/>
      <c r="R239" s="4" t="n"/>
      <c r="S239" s="4" t="n"/>
      <c r="T239" s="4" t="n"/>
      <c r="U239" s="4" t="n"/>
      <c r="V239" s="4" t="n"/>
      <c r="W239" s="4" t="n"/>
      <c r="X239" s="4" t="n"/>
      <c r="Y239" s="4" t="n"/>
      <c r="Z239" s="4" t="n"/>
    </row>
    <row r="240" ht="15" customHeight="1" s="371">
      <c r="A240" s="34" t="n"/>
      <c r="B240" s="37" t="n"/>
      <c r="C240" s="120">
        <f>IF(B240="","",INT((B240-CARATULA!$C$27)/7)+1)</f>
        <v/>
      </c>
      <c r="D240" s="34" t="n"/>
      <c r="E240" s="35" t="n"/>
      <c r="F240" s="35" t="n"/>
      <c r="G240" s="35" t="n"/>
      <c r="H240" s="36" t="n"/>
      <c r="I240" s="35" t="n"/>
      <c r="J240" s="34" t="n"/>
      <c r="K240" s="34">
        <f t="array" ref="K240">IF($J240="","",IFERROR(INDEX(PRESUPUESTO!$N$10:$N$174,MATCH($J240,PRESUPUESTO!$A$10:$A$174,0)),""))</f>
        <v/>
      </c>
      <c r="L240" s="35" t="n"/>
      <c r="M240" s="4" t="n"/>
      <c r="N240" s="4" t="n"/>
      <c r="O240" s="4" t="n"/>
      <c r="P240" s="4" t="n"/>
      <c r="Q240" s="4" t="n"/>
      <c r="R240" s="4" t="n"/>
      <c r="S240" s="4" t="n"/>
      <c r="T240" s="4" t="n"/>
      <c r="U240" s="4" t="n"/>
      <c r="V240" s="4" t="n"/>
      <c r="W240" s="4" t="n"/>
      <c r="X240" s="4" t="n"/>
      <c r="Y240" s="4" t="n"/>
      <c r="Z240" s="4" t="n"/>
    </row>
    <row r="241" ht="15" customHeight="1" s="371">
      <c r="A241" s="34" t="n"/>
      <c r="B241" s="37" t="n"/>
      <c r="C241" s="120">
        <f>IF(B241="","",INT((B241-CARATULA!$C$27)/7)+1)</f>
        <v/>
      </c>
      <c r="D241" s="34" t="n"/>
      <c r="E241" s="35" t="n"/>
      <c r="F241" s="35" t="n"/>
      <c r="G241" s="35" t="n"/>
      <c r="H241" s="36" t="n"/>
      <c r="I241" s="35" t="n"/>
      <c r="J241" s="34" t="n"/>
      <c r="K241" s="34">
        <f t="array" ref="K241">IF($J241="","",IFERROR(INDEX(PRESUPUESTO!$N$10:$N$174,MATCH($J241,PRESUPUESTO!$A$10:$A$174,0)),""))</f>
        <v/>
      </c>
      <c r="L241" s="35" t="n"/>
      <c r="M241" s="4" t="n"/>
      <c r="N241" s="4" t="n"/>
      <c r="O241" s="4" t="n"/>
      <c r="P241" s="4" t="n"/>
      <c r="Q241" s="4" t="n"/>
      <c r="R241" s="4" t="n"/>
      <c r="S241" s="4" t="n"/>
      <c r="T241" s="4" t="n"/>
      <c r="U241" s="4" t="n"/>
      <c r="V241" s="4" t="n"/>
      <c r="W241" s="4" t="n"/>
      <c r="X241" s="4" t="n"/>
      <c r="Y241" s="4" t="n"/>
      <c r="Z241" s="4" t="n"/>
    </row>
    <row r="242" ht="15" customHeight="1" s="371">
      <c r="A242" s="34" t="n"/>
      <c r="B242" s="37" t="n"/>
      <c r="C242" s="120">
        <f>IF(B242="","",INT((B242-CARATULA!$C$27)/7)+1)</f>
        <v/>
      </c>
      <c r="D242" s="34" t="n"/>
      <c r="E242" s="35" t="n"/>
      <c r="F242" s="35" t="n"/>
      <c r="G242" s="35" t="n"/>
      <c r="H242" s="36" t="n"/>
      <c r="I242" s="35" t="n"/>
      <c r="J242" s="34" t="n"/>
      <c r="K242" s="34">
        <f t="array" ref="K242">IF($J242="","",IFERROR(INDEX(PRESUPUESTO!$N$10:$N$174,MATCH($J242,PRESUPUESTO!$A$10:$A$174,0)),""))</f>
        <v/>
      </c>
      <c r="L242" s="35" t="n"/>
      <c r="M242" s="4" t="n"/>
      <c r="N242" s="4" t="n"/>
      <c r="O242" s="4" t="n"/>
      <c r="P242" s="4" t="n"/>
      <c r="Q242" s="4" t="n"/>
      <c r="R242" s="4" t="n"/>
      <c r="S242" s="4" t="n"/>
      <c r="T242" s="4" t="n"/>
      <c r="U242" s="4" t="n"/>
      <c r="V242" s="4" t="n"/>
      <c r="W242" s="4" t="n"/>
      <c r="X242" s="4" t="n"/>
      <c r="Y242" s="4" t="n"/>
      <c r="Z242" s="4" t="n"/>
    </row>
    <row r="243" ht="15" customHeight="1" s="371">
      <c r="A243" s="34" t="n"/>
      <c r="B243" s="37" t="n"/>
      <c r="C243" s="120">
        <f>IF(B243="","",INT((B243-CARATULA!$C$27)/7)+1)</f>
        <v/>
      </c>
      <c r="D243" s="34" t="n"/>
      <c r="E243" s="35" t="n"/>
      <c r="F243" s="35" t="n"/>
      <c r="G243" s="35" t="n"/>
      <c r="H243" s="36" t="n"/>
      <c r="I243" s="35" t="n"/>
      <c r="J243" s="34" t="n"/>
      <c r="K243" s="34">
        <f t="array" ref="K243">IF($J243="","",IFERROR(INDEX(PRESUPUESTO!$N$10:$N$174,MATCH($J243,PRESUPUESTO!$A$10:$A$174,0)),""))</f>
        <v/>
      </c>
      <c r="L243" s="35" t="n"/>
      <c r="M243" s="4" t="n"/>
      <c r="N243" s="4" t="n"/>
      <c r="O243" s="4" t="n"/>
      <c r="P243" s="4" t="n"/>
      <c r="Q243" s="4" t="n"/>
      <c r="R243" s="4" t="n"/>
      <c r="S243" s="4" t="n"/>
      <c r="T243" s="4" t="n"/>
      <c r="U243" s="4" t="n"/>
      <c r="V243" s="4" t="n"/>
      <c r="W243" s="4" t="n"/>
      <c r="X243" s="4" t="n"/>
      <c r="Y243" s="4" t="n"/>
      <c r="Z243" s="4" t="n"/>
    </row>
    <row r="244" ht="15" customHeight="1" s="371">
      <c r="A244" s="34" t="n"/>
      <c r="B244" s="37" t="n"/>
      <c r="C244" s="120">
        <f>IF(B244="","",INT((B244-CARATULA!$C$27)/7)+1)</f>
        <v/>
      </c>
      <c r="D244" s="34" t="n"/>
      <c r="E244" s="35" t="n"/>
      <c r="F244" s="35" t="n"/>
      <c r="G244" s="35" t="n"/>
      <c r="H244" s="36" t="n"/>
      <c r="I244" s="35" t="n"/>
      <c r="J244" s="34" t="n"/>
      <c r="K244" s="34">
        <f t="array" ref="K244">IF($J244="","",IFERROR(INDEX(PRESUPUESTO!$N$10:$N$174,MATCH($J244,PRESUPUESTO!$A$10:$A$174,0)),""))</f>
        <v/>
      </c>
      <c r="L244" s="35" t="n"/>
      <c r="M244" s="4" t="n"/>
      <c r="N244" s="4" t="n"/>
      <c r="O244" s="4" t="n"/>
      <c r="P244" s="4" t="n"/>
      <c r="Q244" s="4" t="n"/>
      <c r="R244" s="4" t="n"/>
      <c r="S244" s="4" t="n"/>
      <c r="T244" s="4" t="n"/>
      <c r="U244" s="4" t="n"/>
      <c r="V244" s="4" t="n"/>
      <c r="W244" s="4" t="n"/>
      <c r="X244" s="4" t="n"/>
      <c r="Y244" s="4" t="n"/>
      <c r="Z244" s="4" t="n"/>
    </row>
    <row r="245" ht="15" customHeight="1" s="371">
      <c r="A245" s="34" t="n"/>
      <c r="B245" s="37" t="n"/>
      <c r="C245" s="120">
        <f>IF(B245="","",INT((B245-CARATULA!$C$27)/7)+1)</f>
        <v/>
      </c>
      <c r="D245" s="34" t="n"/>
      <c r="E245" s="35" t="n"/>
      <c r="F245" s="35" t="n"/>
      <c r="G245" s="35" t="n"/>
      <c r="H245" s="36" t="n"/>
      <c r="I245" s="35" t="n"/>
      <c r="J245" s="34" t="n"/>
      <c r="K245" s="34">
        <f t="array" ref="K245">IF($J245="","",IFERROR(INDEX(PRESUPUESTO!$N$10:$N$174,MATCH($J245,PRESUPUESTO!$A$10:$A$174,0)),""))</f>
        <v/>
      </c>
      <c r="L245" s="35" t="n"/>
      <c r="M245" s="4" t="n"/>
      <c r="N245" s="4" t="n"/>
      <c r="O245" s="4" t="n"/>
      <c r="P245" s="4" t="n"/>
      <c r="Q245" s="4" t="n"/>
      <c r="R245" s="4" t="n"/>
      <c r="S245" s="4" t="n"/>
      <c r="T245" s="4" t="n"/>
      <c r="U245" s="4" t="n"/>
      <c r="V245" s="4" t="n"/>
      <c r="W245" s="4" t="n"/>
      <c r="X245" s="4" t="n"/>
      <c r="Y245" s="4" t="n"/>
      <c r="Z245" s="4" t="n"/>
    </row>
    <row r="246" ht="15" customHeight="1" s="371">
      <c r="A246" s="34" t="n"/>
      <c r="B246" s="37" t="n"/>
      <c r="C246" s="120">
        <f>IF(B246="","",INT((B246-CARATULA!$C$27)/7)+1)</f>
        <v/>
      </c>
      <c r="D246" s="34" t="n"/>
      <c r="E246" s="35" t="n"/>
      <c r="F246" s="35" t="n"/>
      <c r="G246" s="35" t="n"/>
      <c r="H246" s="36" t="n"/>
      <c r="I246" s="35" t="n"/>
      <c r="J246" s="34" t="n"/>
      <c r="K246" s="34">
        <f t="array" ref="K246">IF($J246="","",IFERROR(INDEX(PRESUPUESTO!$N$10:$N$174,MATCH($J246,PRESUPUESTO!$A$10:$A$174,0)),""))</f>
        <v/>
      </c>
      <c r="L246" s="35" t="n"/>
      <c r="M246" s="4" t="n"/>
      <c r="N246" s="4" t="n"/>
      <c r="O246" s="4" t="n"/>
      <c r="P246" s="4" t="n"/>
      <c r="Q246" s="4" t="n"/>
      <c r="R246" s="4" t="n"/>
      <c r="S246" s="4" t="n"/>
      <c r="T246" s="4" t="n"/>
      <c r="U246" s="4" t="n"/>
      <c r="V246" s="4" t="n"/>
      <c r="W246" s="4" t="n"/>
      <c r="X246" s="4" t="n"/>
      <c r="Y246" s="4" t="n"/>
      <c r="Z246" s="4" t="n"/>
    </row>
    <row r="247" ht="15" customHeight="1" s="371">
      <c r="A247" s="34" t="n"/>
      <c r="B247" s="37" t="n"/>
      <c r="C247" s="120">
        <f>IF(B247="","",INT((B247-CARATULA!$C$27)/7)+1)</f>
        <v/>
      </c>
      <c r="D247" s="34" t="n"/>
      <c r="E247" s="35" t="n"/>
      <c r="F247" s="35" t="n"/>
      <c r="G247" s="35" t="n"/>
      <c r="H247" s="36" t="n"/>
      <c r="I247" s="35" t="n"/>
      <c r="J247" s="34" t="n"/>
      <c r="K247" s="34">
        <f t="array" ref="K247">IF($J247="","",IFERROR(INDEX(PRESUPUESTO!$N$10:$N$174,MATCH($J247,PRESUPUESTO!$A$10:$A$174,0)),""))</f>
        <v/>
      </c>
      <c r="L247" s="35" t="n"/>
      <c r="M247" s="4" t="n"/>
      <c r="N247" s="4" t="n"/>
      <c r="O247" s="4" t="n"/>
      <c r="P247" s="4" t="n"/>
      <c r="Q247" s="4" t="n"/>
      <c r="R247" s="4" t="n"/>
      <c r="S247" s="4" t="n"/>
      <c r="T247" s="4" t="n"/>
      <c r="U247" s="4" t="n"/>
      <c r="V247" s="4" t="n"/>
      <c r="W247" s="4" t="n"/>
      <c r="X247" s="4" t="n"/>
      <c r="Y247" s="4" t="n"/>
      <c r="Z247" s="4" t="n"/>
    </row>
    <row r="248" ht="15" customHeight="1" s="371">
      <c r="A248" s="34" t="n"/>
      <c r="B248" s="37" t="n"/>
      <c r="C248" s="120">
        <f>IF(B248="","",INT((B248-CARATULA!$C$27)/7)+1)</f>
        <v/>
      </c>
      <c r="D248" s="34" t="n"/>
      <c r="E248" s="35" t="n"/>
      <c r="F248" s="35" t="n"/>
      <c r="G248" s="35" t="n"/>
      <c r="H248" s="36" t="n"/>
      <c r="I248" s="35" t="n"/>
      <c r="J248" s="34" t="n"/>
      <c r="K248" s="34">
        <f t="array" ref="K248">IF($J248="","",IFERROR(INDEX(PRESUPUESTO!$N$10:$N$174,MATCH($J248,PRESUPUESTO!$A$10:$A$174,0)),""))</f>
        <v/>
      </c>
      <c r="L248" s="35" t="n"/>
      <c r="M248" s="4" t="n"/>
      <c r="N248" s="4" t="n"/>
      <c r="O248" s="4" t="n"/>
      <c r="P248" s="4" t="n"/>
      <c r="Q248" s="4" t="n"/>
      <c r="R248" s="4" t="n"/>
      <c r="S248" s="4" t="n"/>
      <c r="T248" s="4" t="n"/>
      <c r="U248" s="4" t="n"/>
      <c r="V248" s="4" t="n"/>
      <c r="W248" s="4" t="n"/>
      <c r="X248" s="4" t="n"/>
      <c r="Y248" s="4" t="n"/>
      <c r="Z248" s="4" t="n"/>
    </row>
    <row r="249" ht="15" customHeight="1" s="371">
      <c r="A249" s="34" t="n"/>
      <c r="B249" s="37" t="n"/>
      <c r="C249" s="120">
        <f>IF(B249="","",INT((B249-CARATULA!$C$27)/7)+1)</f>
        <v/>
      </c>
      <c r="D249" s="34" t="n"/>
      <c r="E249" s="35" t="n"/>
      <c r="F249" s="35" t="n"/>
      <c r="G249" s="35" t="n"/>
      <c r="H249" s="36" t="n"/>
      <c r="I249" s="35" t="n"/>
      <c r="J249" s="34" t="n"/>
      <c r="K249" s="34">
        <f t="array" ref="K249">IF($J249="","",IFERROR(INDEX(PRESUPUESTO!$N$10:$N$174,MATCH($J249,PRESUPUESTO!$A$10:$A$174,0)),""))</f>
        <v/>
      </c>
      <c r="L249" s="35" t="n"/>
      <c r="M249" s="4" t="n"/>
      <c r="N249" s="4" t="n"/>
      <c r="O249" s="4" t="n"/>
      <c r="P249" s="4" t="n"/>
      <c r="Q249" s="4" t="n"/>
      <c r="R249" s="4" t="n"/>
      <c r="S249" s="4" t="n"/>
      <c r="T249" s="4" t="n"/>
      <c r="U249" s="4" t="n"/>
      <c r="V249" s="4" t="n"/>
      <c r="W249" s="4" t="n"/>
      <c r="X249" s="4" t="n"/>
      <c r="Y249" s="4" t="n"/>
      <c r="Z249" s="4" t="n"/>
    </row>
    <row r="250" ht="15" customHeight="1" s="371">
      <c r="A250" s="34" t="n"/>
      <c r="B250" s="37" t="n"/>
      <c r="C250" s="120">
        <f>IF(B250="","",INT((B250-CARATULA!$C$27)/7)+1)</f>
        <v/>
      </c>
      <c r="D250" s="34" t="n"/>
      <c r="E250" s="35" t="n"/>
      <c r="F250" s="35" t="n"/>
      <c r="G250" s="35" t="n"/>
      <c r="H250" s="36" t="n"/>
      <c r="I250" s="35" t="n"/>
      <c r="J250" s="34" t="n"/>
      <c r="K250" s="34">
        <f t="array" ref="K250">IF($J250="","",IFERROR(INDEX(PRESUPUESTO!$N$10:$N$174,MATCH($J250,PRESUPUESTO!$A$10:$A$174,0)),""))</f>
        <v/>
      </c>
      <c r="L250" s="35" t="n"/>
      <c r="M250" s="4" t="n"/>
      <c r="N250" s="4" t="n"/>
      <c r="O250" s="4" t="n"/>
      <c r="P250" s="4" t="n"/>
      <c r="Q250" s="4" t="n"/>
      <c r="R250" s="4" t="n"/>
      <c r="S250" s="4" t="n"/>
      <c r="T250" s="4" t="n"/>
      <c r="U250" s="4" t="n"/>
      <c r="V250" s="4" t="n"/>
      <c r="W250" s="4" t="n"/>
      <c r="X250" s="4" t="n"/>
      <c r="Y250" s="4" t="n"/>
      <c r="Z250" s="4" t="n"/>
    </row>
    <row r="251" ht="15" customHeight="1" s="371">
      <c r="A251" s="34" t="n"/>
      <c r="B251" s="37" t="n"/>
      <c r="C251" s="120">
        <f>IF(B251="","",INT((B251-CARATULA!$C$27)/7)+1)</f>
        <v/>
      </c>
      <c r="D251" s="34" t="n"/>
      <c r="E251" s="35" t="n"/>
      <c r="F251" s="35" t="n"/>
      <c r="G251" s="35" t="n"/>
      <c r="H251" s="36" t="n"/>
      <c r="I251" s="35" t="n"/>
      <c r="J251" s="34" t="n"/>
      <c r="K251" s="34">
        <f t="array" ref="K251">IF($J251="","",IFERROR(INDEX(PRESUPUESTO!$N$10:$N$174,MATCH($J251,PRESUPUESTO!$A$10:$A$174,0)),""))</f>
        <v/>
      </c>
      <c r="L251" s="35" t="n"/>
      <c r="M251" s="4" t="n"/>
      <c r="N251" s="4" t="n"/>
      <c r="O251" s="4" t="n"/>
      <c r="P251" s="4" t="n"/>
      <c r="Q251" s="4" t="n"/>
      <c r="R251" s="4" t="n"/>
      <c r="S251" s="4" t="n"/>
      <c r="T251" s="4" t="n"/>
      <c r="U251" s="4" t="n"/>
      <c r="V251" s="4" t="n"/>
      <c r="W251" s="4" t="n"/>
      <c r="X251" s="4" t="n"/>
      <c r="Y251" s="4" t="n"/>
      <c r="Z251" s="4" t="n"/>
    </row>
    <row r="252" ht="15" customHeight="1" s="371">
      <c r="A252" s="34" t="n"/>
      <c r="B252" s="37" t="n"/>
      <c r="C252" s="120">
        <f>IF(B252="","",INT((B252-CARATULA!$C$27)/7)+1)</f>
        <v/>
      </c>
      <c r="D252" s="34" t="n"/>
      <c r="E252" s="35" t="n"/>
      <c r="F252" s="35" t="n"/>
      <c r="G252" s="35" t="n"/>
      <c r="H252" s="36" t="n"/>
      <c r="I252" s="35" t="n"/>
      <c r="J252" s="34" t="n"/>
      <c r="K252" s="34">
        <f t="array" ref="K252">IF($J252="","",IFERROR(INDEX(PRESUPUESTO!$N$10:$N$174,MATCH($J252,PRESUPUESTO!$A$10:$A$174,0)),""))</f>
        <v/>
      </c>
      <c r="L252" s="35" t="n"/>
      <c r="M252" s="4" t="n"/>
      <c r="N252" s="4" t="n"/>
      <c r="O252" s="4" t="n"/>
      <c r="P252" s="4" t="n"/>
      <c r="Q252" s="4" t="n"/>
      <c r="R252" s="4" t="n"/>
      <c r="S252" s="4" t="n"/>
      <c r="T252" s="4" t="n"/>
      <c r="U252" s="4" t="n"/>
      <c r="V252" s="4" t="n"/>
      <c r="W252" s="4" t="n"/>
      <c r="X252" s="4" t="n"/>
      <c r="Y252" s="4" t="n"/>
      <c r="Z252" s="4" t="n"/>
    </row>
    <row r="253" ht="15" customHeight="1" s="371">
      <c r="A253" s="34" t="n"/>
      <c r="B253" s="37" t="n"/>
      <c r="C253" s="120">
        <f>IF(B253="","",INT((B253-CARATULA!$C$27)/7)+1)</f>
        <v/>
      </c>
      <c r="D253" s="34" t="n"/>
      <c r="E253" s="35" t="n"/>
      <c r="F253" s="35" t="n"/>
      <c r="G253" s="35" t="n"/>
      <c r="H253" s="36" t="n"/>
      <c r="I253" s="35" t="n"/>
      <c r="J253" s="34" t="n"/>
      <c r="K253" s="34">
        <f t="array" ref="K253">IF($J253="","",IFERROR(INDEX(PRESUPUESTO!$N$10:$N$174,MATCH($J253,PRESUPUESTO!$A$10:$A$174,0)),""))</f>
        <v/>
      </c>
      <c r="L253" s="35" t="n"/>
      <c r="M253" s="4" t="n"/>
      <c r="N253" s="4" t="n"/>
      <c r="O253" s="4" t="n"/>
      <c r="P253" s="4" t="n"/>
      <c r="Q253" s="4" t="n"/>
      <c r="R253" s="4" t="n"/>
      <c r="S253" s="4" t="n"/>
      <c r="T253" s="4" t="n"/>
      <c r="U253" s="4" t="n"/>
      <c r="V253" s="4" t="n"/>
      <c r="W253" s="4" t="n"/>
      <c r="X253" s="4" t="n"/>
      <c r="Y253" s="4" t="n"/>
      <c r="Z253" s="4" t="n"/>
    </row>
    <row r="254" ht="15" customHeight="1" s="371">
      <c r="A254" s="34" t="n"/>
      <c r="B254" s="37" t="n"/>
      <c r="C254" s="120">
        <f>IF(B254="","",INT((B254-CARATULA!$C$27)/7)+1)</f>
        <v/>
      </c>
      <c r="D254" s="34" t="n"/>
      <c r="E254" s="35" t="n"/>
      <c r="F254" s="35" t="n"/>
      <c r="G254" s="35" t="n"/>
      <c r="H254" s="36" t="n"/>
      <c r="I254" s="35" t="n"/>
      <c r="J254" s="34" t="n"/>
      <c r="K254" s="34">
        <f t="array" ref="K254">IF($J254="","",IFERROR(INDEX(PRESUPUESTO!$N$10:$N$174,MATCH($J254,PRESUPUESTO!$A$10:$A$174,0)),""))</f>
        <v/>
      </c>
      <c r="L254" s="35" t="n"/>
      <c r="M254" s="4" t="n"/>
      <c r="N254" s="4" t="n"/>
      <c r="O254" s="4" t="n"/>
      <c r="P254" s="4" t="n"/>
      <c r="Q254" s="4" t="n"/>
      <c r="R254" s="4" t="n"/>
      <c r="S254" s="4" t="n"/>
      <c r="T254" s="4" t="n"/>
      <c r="U254" s="4" t="n"/>
      <c r="V254" s="4" t="n"/>
      <c r="W254" s="4" t="n"/>
      <c r="X254" s="4" t="n"/>
      <c r="Y254" s="4" t="n"/>
      <c r="Z254" s="4" t="n"/>
    </row>
    <row r="255" ht="15" customHeight="1" s="371">
      <c r="A255" s="34" t="n"/>
      <c r="B255" s="37" t="n"/>
      <c r="C255" s="120">
        <f>IF(B255="","",INT((B255-CARATULA!$C$27)/7)+1)</f>
        <v/>
      </c>
      <c r="D255" s="34" t="n"/>
      <c r="E255" s="35" t="n"/>
      <c r="F255" s="35" t="n"/>
      <c r="G255" s="35" t="n"/>
      <c r="H255" s="36" t="n"/>
      <c r="I255" s="35" t="n"/>
      <c r="J255" s="34" t="n"/>
      <c r="K255" s="34">
        <f t="array" ref="K255">IF($J255="","",IFERROR(INDEX(PRESUPUESTO!$N$10:$N$174,MATCH($J255,PRESUPUESTO!$A$10:$A$174,0)),""))</f>
        <v/>
      </c>
      <c r="L255" s="35" t="n"/>
      <c r="M255" s="4" t="n"/>
      <c r="N255" s="4" t="n"/>
      <c r="O255" s="4" t="n"/>
      <c r="P255" s="4" t="n"/>
      <c r="Q255" s="4" t="n"/>
      <c r="R255" s="4" t="n"/>
      <c r="S255" s="4" t="n"/>
      <c r="T255" s="4" t="n"/>
      <c r="U255" s="4" t="n"/>
      <c r="V255" s="4" t="n"/>
      <c r="W255" s="4" t="n"/>
      <c r="X255" s="4" t="n"/>
      <c r="Y255" s="4" t="n"/>
      <c r="Z255" s="4" t="n"/>
    </row>
    <row r="256" ht="15" customHeight="1" s="371">
      <c r="A256" s="34" t="n"/>
      <c r="B256" s="37" t="n"/>
      <c r="C256" s="120">
        <f>IF(B256="","",INT((B256-CARATULA!$C$27)/7)+1)</f>
        <v/>
      </c>
      <c r="D256" s="34" t="n"/>
      <c r="E256" s="35" t="n"/>
      <c r="F256" s="35" t="n"/>
      <c r="G256" s="35" t="n"/>
      <c r="H256" s="36" t="n"/>
      <c r="I256" s="35" t="n"/>
      <c r="J256" s="34" t="n"/>
      <c r="K256" s="34">
        <f t="array" ref="K256">IF($J256="","",IFERROR(INDEX(PRESUPUESTO!$N$10:$N$174,MATCH($J256,PRESUPUESTO!$A$10:$A$174,0)),""))</f>
        <v/>
      </c>
      <c r="L256" s="35" t="n"/>
      <c r="M256" s="4" t="n"/>
      <c r="N256" s="4" t="n"/>
      <c r="O256" s="4" t="n"/>
      <c r="P256" s="4" t="n"/>
      <c r="Q256" s="4" t="n"/>
      <c r="R256" s="4" t="n"/>
      <c r="S256" s="4" t="n"/>
      <c r="T256" s="4" t="n"/>
      <c r="U256" s="4" t="n"/>
      <c r="V256" s="4" t="n"/>
      <c r="W256" s="4" t="n"/>
      <c r="X256" s="4" t="n"/>
      <c r="Y256" s="4" t="n"/>
      <c r="Z256" s="4" t="n"/>
    </row>
    <row r="257" ht="15" customHeight="1" s="371">
      <c r="A257" s="34" t="n"/>
      <c r="B257" s="37" t="n"/>
      <c r="C257" s="120">
        <f>IF(B257="","",INT((B257-CARATULA!$C$27)/7)+1)</f>
        <v/>
      </c>
      <c r="D257" s="34" t="n"/>
      <c r="E257" s="35" t="n"/>
      <c r="F257" s="35" t="n"/>
      <c r="G257" s="35" t="n"/>
      <c r="H257" s="36" t="n"/>
      <c r="I257" s="35" t="n"/>
      <c r="J257" s="34" t="n"/>
      <c r="K257" s="34">
        <f t="array" ref="K257">IF($J257="","",IFERROR(INDEX(PRESUPUESTO!$N$10:$N$174,MATCH($J257,PRESUPUESTO!$A$10:$A$174,0)),""))</f>
        <v/>
      </c>
      <c r="L257" s="35" t="n"/>
      <c r="M257" s="4" t="n"/>
      <c r="N257" s="4" t="n"/>
      <c r="O257" s="4" t="n"/>
      <c r="P257" s="4" t="n"/>
      <c r="Q257" s="4" t="n"/>
      <c r="R257" s="4" t="n"/>
      <c r="S257" s="4" t="n"/>
      <c r="T257" s="4" t="n"/>
      <c r="U257" s="4" t="n"/>
      <c r="V257" s="4" t="n"/>
      <c r="W257" s="4" t="n"/>
      <c r="X257" s="4" t="n"/>
      <c r="Y257" s="4" t="n"/>
      <c r="Z257" s="4" t="n"/>
    </row>
    <row r="258" ht="15" customHeight="1" s="371">
      <c r="A258" s="34" t="n"/>
      <c r="B258" s="37" t="n"/>
      <c r="C258" s="120">
        <f>IF(B258="","",INT((B258-CARATULA!$C$27)/7)+1)</f>
        <v/>
      </c>
      <c r="D258" s="34" t="n"/>
      <c r="E258" s="35" t="n"/>
      <c r="F258" s="35" t="n"/>
      <c r="G258" s="35" t="n"/>
      <c r="H258" s="36" t="n"/>
      <c r="I258" s="35" t="n"/>
      <c r="J258" s="34" t="n"/>
      <c r="K258" s="34">
        <f t="array" ref="K258">IF($J258="","",IFERROR(INDEX(PRESUPUESTO!$N$10:$N$174,MATCH($J258,PRESUPUESTO!$A$10:$A$174,0)),""))</f>
        <v/>
      </c>
      <c r="L258" s="35" t="n"/>
      <c r="M258" s="4" t="n"/>
      <c r="N258" s="4" t="n"/>
      <c r="O258" s="4" t="n"/>
      <c r="P258" s="4" t="n"/>
      <c r="Q258" s="4" t="n"/>
      <c r="R258" s="4" t="n"/>
      <c r="S258" s="4" t="n"/>
      <c r="T258" s="4" t="n"/>
      <c r="U258" s="4" t="n"/>
      <c r="V258" s="4" t="n"/>
      <c r="W258" s="4" t="n"/>
      <c r="X258" s="4" t="n"/>
      <c r="Y258" s="4" t="n"/>
      <c r="Z258" s="4" t="n"/>
    </row>
    <row r="259" ht="15" customHeight="1" s="371">
      <c r="A259" s="34" t="n"/>
      <c r="B259" s="37" t="n"/>
      <c r="C259" s="120">
        <f>IF(B259="","",INT((B259-CARATULA!$C$27)/7)+1)</f>
        <v/>
      </c>
      <c r="D259" s="34" t="n"/>
      <c r="E259" s="35" t="n"/>
      <c r="F259" s="35" t="n"/>
      <c r="G259" s="35" t="n"/>
      <c r="H259" s="36" t="n"/>
      <c r="I259" s="35" t="n"/>
      <c r="J259" s="34" t="n"/>
      <c r="K259" s="34">
        <f t="array" ref="K259">IF($J259="","",IFERROR(INDEX(PRESUPUESTO!$N$10:$N$174,MATCH($J259,PRESUPUESTO!$A$10:$A$174,0)),""))</f>
        <v/>
      </c>
      <c r="L259" s="35" t="n"/>
      <c r="M259" s="4" t="n"/>
      <c r="N259" s="4" t="n"/>
      <c r="O259" s="4" t="n"/>
      <c r="P259" s="4" t="n"/>
      <c r="Q259" s="4" t="n"/>
      <c r="R259" s="4" t="n"/>
      <c r="S259" s="4" t="n"/>
      <c r="T259" s="4" t="n"/>
      <c r="U259" s="4" t="n"/>
      <c r="V259" s="4" t="n"/>
      <c r="W259" s="4" t="n"/>
      <c r="X259" s="4" t="n"/>
      <c r="Y259" s="4" t="n"/>
      <c r="Z259" s="4" t="n"/>
    </row>
    <row r="260" ht="15" customHeight="1" s="371">
      <c r="A260" s="34" t="n"/>
      <c r="B260" s="37" t="n"/>
      <c r="C260" s="120">
        <f>IF(B260="","",INT((B260-CARATULA!$C$27)/7)+1)</f>
        <v/>
      </c>
      <c r="D260" s="34" t="n"/>
      <c r="E260" s="35" t="n"/>
      <c r="F260" s="35" t="n"/>
      <c r="G260" s="35" t="n"/>
      <c r="H260" s="36" t="n"/>
      <c r="I260" s="35" t="n"/>
      <c r="J260" s="34" t="n"/>
      <c r="K260" s="34">
        <f t="array" ref="K260">IF($J260="","",IFERROR(INDEX(PRESUPUESTO!$N$10:$N$174,MATCH($J260,PRESUPUESTO!$A$10:$A$174,0)),""))</f>
        <v/>
      </c>
      <c r="L260" s="35" t="n"/>
      <c r="M260" s="4" t="n"/>
      <c r="N260" s="4" t="n"/>
      <c r="O260" s="4" t="n"/>
      <c r="P260" s="4" t="n"/>
      <c r="Q260" s="4" t="n"/>
      <c r="R260" s="4" t="n"/>
      <c r="S260" s="4" t="n"/>
      <c r="T260" s="4" t="n"/>
      <c r="U260" s="4" t="n"/>
      <c r="V260" s="4" t="n"/>
      <c r="W260" s="4" t="n"/>
      <c r="X260" s="4" t="n"/>
      <c r="Y260" s="4" t="n"/>
      <c r="Z260" s="4" t="n"/>
    </row>
    <row r="261" ht="15" customHeight="1" s="371">
      <c r="A261" s="34" t="n"/>
      <c r="B261" s="37" t="n"/>
      <c r="C261" s="120">
        <f>IF(B261="","",INT((B261-CARATULA!$C$27)/7)+1)</f>
        <v/>
      </c>
      <c r="D261" s="34" t="n"/>
      <c r="E261" s="35" t="n"/>
      <c r="F261" s="35" t="n"/>
      <c r="G261" s="35" t="n"/>
      <c r="H261" s="36" t="n"/>
      <c r="I261" s="35" t="n"/>
      <c r="J261" s="34" t="n"/>
      <c r="K261" s="34">
        <f t="array" ref="K261">IF($J261="","",IFERROR(INDEX(PRESUPUESTO!$N$10:$N$174,MATCH($J261,PRESUPUESTO!$A$10:$A$174,0)),""))</f>
        <v/>
      </c>
      <c r="L261" s="35" t="n"/>
      <c r="M261" s="4" t="n"/>
      <c r="N261" s="4" t="n"/>
      <c r="O261" s="4" t="n"/>
      <c r="P261" s="4" t="n"/>
      <c r="Q261" s="4" t="n"/>
      <c r="R261" s="4" t="n"/>
      <c r="S261" s="4" t="n"/>
      <c r="T261" s="4" t="n"/>
      <c r="U261" s="4" t="n"/>
      <c r="V261" s="4" t="n"/>
      <c r="W261" s="4" t="n"/>
      <c r="X261" s="4" t="n"/>
      <c r="Y261" s="4" t="n"/>
      <c r="Z261" s="4" t="n"/>
    </row>
    <row r="262" ht="15" customHeight="1" s="371">
      <c r="A262" s="34" t="n"/>
      <c r="B262" s="37" t="n"/>
      <c r="C262" s="120">
        <f>IF(B262="","",INT((B262-CARATULA!$C$27)/7)+1)</f>
        <v/>
      </c>
      <c r="D262" s="34" t="n"/>
      <c r="E262" s="35" t="n"/>
      <c r="F262" s="35" t="n"/>
      <c r="G262" s="35" t="n"/>
      <c r="H262" s="36" t="n"/>
      <c r="I262" s="35" t="n"/>
      <c r="J262" s="34" t="n"/>
      <c r="K262" s="34">
        <f t="array" ref="K262">IF($J262="","",IFERROR(INDEX(PRESUPUESTO!$N$10:$N$174,MATCH($J262,PRESUPUESTO!$A$10:$A$174,0)),""))</f>
        <v/>
      </c>
      <c r="L262" s="35" t="n"/>
      <c r="M262" s="4" t="n"/>
      <c r="N262" s="4" t="n"/>
      <c r="O262" s="4" t="n"/>
      <c r="P262" s="4" t="n"/>
      <c r="Q262" s="4" t="n"/>
      <c r="R262" s="4" t="n"/>
      <c r="S262" s="4" t="n"/>
      <c r="T262" s="4" t="n"/>
      <c r="U262" s="4" t="n"/>
      <c r="V262" s="4" t="n"/>
      <c r="W262" s="4" t="n"/>
      <c r="X262" s="4" t="n"/>
      <c r="Y262" s="4" t="n"/>
      <c r="Z262" s="4" t="n"/>
    </row>
    <row r="263" ht="15" customHeight="1" s="371">
      <c r="A263" s="34" t="n"/>
      <c r="B263" s="37" t="n"/>
      <c r="C263" s="120">
        <f>IF(B263="","",INT((B263-CARATULA!$C$27)/7)+1)</f>
        <v/>
      </c>
      <c r="D263" s="34" t="n"/>
      <c r="E263" s="35" t="n"/>
      <c r="F263" s="35" t="n"/>
      <c r="G263" s="35" t="n"/>
      <c r="H263" s="36" t="n"/>
      <c r="I263" s="35" t="n"/>
      <c r="J263" s="34" t="n"/>
      <c r="K263" s="34">
        <f t="array" ref="K263">IF($J263="","",IFERROR(INDEX(PRESUPUESTO!$N$10:$N$174,MATCH($J263,PRESUPUESTO!$A$10:$A$174,0)),""))</f>
        <v/>
      </c>
      <c r="L263" s="35" t="n"/>
      <c r="M263" s="4" t="n"/>
      <c r="N263" s="4" t="n"/>
      <c r="O263" s="4" t="n"/>
      <c r="P263" s="4" t="n"/>
      <c r="Q263" s="4" t="n"/>
      <c r="R263" s="4" t="n"/>
      <c r="S263" s="4" t="n"/>
      <c r="T263" s="4" t="n"/>
      <c r="U263" s="4" t="n"/>
      <c r="V263" s="4" t="n"/>
      <c r="W263" s="4" t="n"/>
      <c r="X263" s="4" t="n"/>
      <c r="Y263" s="4" t="n"/>
      <c r="Z263" s="4" t="n"/>
    </row>
    <row r="264" ht="15" customHeight="1" s="371">
      <c r="A264" s="34" t="n"/>
      <c r="B264" s="37" t="n"/>
      <c r="C264" s="120">
        <f>IF(B264="","",INT((B264-CARATULA!$C$27)/7)+1)</f>
        <v/>
      </c>
      <c r="D264" s="34" t="n"/>
      <c r="E264" s="35" t="n"/>
      <c r="F264" s="35" t="n"/>
      <c r="G264" s="35" t="n"/>
      <c r="H264" s="36" t="n"/>
      <c r="I264" s="35" t="n"/>
      <c r="J264" s="34" t="n"/>
      <c r="K264" s="34">
        <f t="array" ref="K264">IF($J264="","",IFERROR(INDEX(PRESUPUESTO!$N$10:$N$174,MATCH($J264,PRESUPUESTO!$A$10:$A$174,0)),""))</f>
        <v/>
      </c>
      <c r="L264" s="35" t="n"/>
      <c r="M264" s="4" t="n"/>
      <c r="N264" s="4" t="n"/>
      <c r="O264" s="4" t="n"/>
      <c r="P264" s="4" t="n"/>
      <c r="Q264" s="4" t="n"/>
      <c r="R264" s="4" t="n"/>
      <c r="S264" s="4" t="n"/>
      <c r="T264" s="4" t="n"/>
      <c r="U264" s="4" t="n"/>
      <c r="V264" s="4" t="n"/>
      <c r="W264" s="4" t="n"/>
      <c r="X264" s="4" t="n"/>
      <c r="Y264" s="4" t="n"/>
      <c r="Z264" s="4" t="n"/>
    </row>
    <row r="265" ht="15" customHeight="1" s="371">
      <c r="A265" s="34" t="n"/>
      <c r="B265" s="37" t="n"/>
      <c r="C265" s="120">
        <f>IF(B265="","",INT((B265-CARATULA!$C$27)/7)+1)</f>
        <v/>
      </c>
      <c r="D265" s="34" t="n"/>
      <c r="E265" s="35" t="n"/>
      <c r="F265" s="35" t="n"/>
      <c r="G265" s="35" t="n"/>
      <c r="H265" s="36" t="n"/>
      <c r="I265" s="35" t="n"/>
      <c r="J265" s="34" t="n"/>
      <c r="K265" s="34">
        <f t="array" ref="K265">IF($J265="","",IFERROR(INDEX(PRESUPUESTO!$N$10:$N$174,MATCH($J265,PRESUPUESTO!$A$10:$A$174,0)),""))</f>
        <v/>
      </c>
      <c r="L265" s="35" t="n"/>
      <c r="M265" s="4" t="n"/>
      <c r="N265" s="4" t="n"/>
      <c r="O265" s="4" t="n"/>
      <c r="P265" s="4" t="n"/>
      <c r="Q265" s="4" t="n"/>
      <c r="R265" s="4" t="n"/>
      <c r="S265" s="4" t="n"/>
      <c r="T265" s="4" t="n"/>
      <c r="U265" s="4" t="n"/>
      <c r="V265" s="4" t="n"/>
      <c r="W265" s="4" t="n"/>
      <c r="X265" s="4" t="n"/>
      <c r="Y265" s="4" t="n"/>
      <c r="Z265" s="4" t="n"/>
    </row>
    <row r="266" ht="15" customHeight="1" s="371">
      <c r="A266" s="34" t="n"/>
      <c r="B266" s="37" t="n"/>
      <c r="C266" s="120">
        <f>IF(B266="","",INT((B266-CARATULA!$C$27)/7)+1)</f>
        <v/>
      </c>
      <c r="D266" s="34" t="n"/>
      <c r="E266" s="35" t="n"/>
      <c r="F266" s="35" t="n"/>
      <c r="G266" s="35" t="n"/>
      <c r="H266" s="36" t="n"/>
      <c r="I266" s="35" t="n"/>
      <c r="J266" s="34" t="n"/>
      <c r="K266" s="34">
        <f t="array" ref="K266">IF($J266="","",IFERROR(INDEX(PRESUPUESTO!$N$10:$N$174,MATCH($J266,PRESUPUESTO!$A$10:$A$174,0)),""))</f>
        <v/>
      </c>
      <c r="L266" s="35" t="n"/>
      <c r="M266" s="4" t="n"/>
      <c r="N266" s="4" t="n"/>
      <c r="O266" s="4" t="n"/>
      <c r="P266" s="4" t="n"/>
      <c r="Q266" s="4" t="n"/>
      <c r="R266" s="4" t="n"/>
      <c r="S266" s="4" t="n"/>
      <c r="T266" s="4" t="n"/>
      <c r="U266" s="4" t="n"/>
      <c r="V266" s="4" t="n"/>
      <c r="W266" s="4" t="n"/>
      <c r="X266" s="4" t="n"/>
      <c r="Y266" s="4" t="n"/>
      <c r="Z266" s="4" t="n"/>
    </row>
    <row r="267" ht="15" customHeight="1" s="371">
      <c r="A267" s="34" t="n"/>
      <c r="B267" s="37" t="n"/>
      <c r="C267" s="120">
        <f>IF(B267="","",INT((B267-CARATULA!$C$27)/7)+1)</f>
        <v/>
      </c>
      <c r="D267" s="34" t="n"/>
      <c r="E267" s="35" t="n"/>
      <c r="F267" s="35" t="n"/>
      <c r="G267" s="35" t="n"/>
      <c r="H267" s="36" t="n"/>
      <c r="I267" s="35" t="n"/>
      <c r="J267" s="34" t="n"/>
      <c r="K267" s="34">
        <f t="array" ref="K267">IF($J267="","",IFERROR(INDEX(PRESUPUESTO!$N$10:$N$174,MATCH($J267,PRESUPUESTO!$A$10:$A$174,0)),""))</f>
        <v/>
      </c>
      <c r="L267" s="35" t="n"/>
      <c r="M267" s="4" t="n"/>
      <c r="N267" s="4" t="n"/>
      <c r="O267" s="4" t="n"/>
      <c r="P267" s="4" t="n"/>
      <c r="Q267" s="4" t="n"/>
      <c r="R267" s="4" t="n"/>
      <c r="S267" s="4" t="n"/>
      <c r="T267" s="4" t="n"/>
      <c r="U267" s="4" t="n"/>
      <c r="V267" s="4" t="n"/>
      <c r="W267" s="4" t="n"/>
      <c r="X267" s="4" t="n"/>
      <c r="Y267" s="4" t="n"/>
      <c r="Z267" s="4" t="n"/>
    </row>
    <row r="268" ht="15" customHeight="1" s="371">
      <c r="A268" s="34" t="n"/>
      <c r="B268" s="37" t="n"/>
      <c r="C268" s="120">
        <f>IF(B268="","",INT((B268-CARATULA!$C$27)/7)+1)</f>
        <v/>
      </c>
      <c r="D268" s="34" t="n"/>
      <c r="E268" s="35" t="n"/>
      <c r="F268" s="35" t="n"/>
      <c r="G268" s="35" t="n"/>
      <c r="H268" s="36" t="n"/>
      <c r="I268" s="35" t="n"/>
      <c r="J268" s="34" t="n"/>
      <c r="K268" s="34">
        <f t="array" ref="K268">IF($J268="","",IFERROR(INDEX(PRESUPUESTO!$N$10:$N$174,MATCH($J268,PRESUPUESTO!$A$10:$A$174,0)),""))</f>
        <v/>
      </c>
      <c r="L268" s="35" t="n"/>
      <c r="M268" s="4" t="n"/>
      <c r="N268" s="4" t="n"/>
      <c r="O268" s="4" t="n"/>
      <c r="P268" s="4" t="n"/>
      <c r="Q268" s="4" t="n"/>
      <c r="R268" s="4" t="n"/>
      <c r="S268" s="4" t="n"/>
      <c r="T268" s="4" t="n"/>
      <c r="U268" s="4" t="n"/>
      <c r="V268" s="4" t="n"/>
      <c r="W268" s="4" t="n"/>
      <c r="X268" s="4" t="n"/>
      <c r="Y268" s="4" t="n"/>
      <c r="Z268" s="4" t="n"/>
    </row>
    <row r="269" ht="15" customHeight="1" s="371">
      <c r="A269" s="34" t="n"/>
      <c r="B269" s="37" t="n"/>
      <c r="C269" s="120">
        <f>IF(B269="","",INT((B269-CARATULA!$C$27)/7)+1)</f>
        <v/>
      </c>
      <c r="D269" s="34" t="n"/>
      <c r="E269" s="35" t="n"/>
      <c r="F269" s="35" t="n"/>
      <c r="G269" s="35" t="n"/>
      <c r="H269" s="36" t="n"/>
      <c r="I269" s="35" t="n"/>
      <c r="J269" s="34" t="n"/>
      <c r="K269" s="34">
        <f t="array" ref="K269">IF($J269="","",IFERROR(INDEX(PRESUPUESTO!$N$10:$N$174,MATCH($J269,PRESUPUESTO!$A$10:$A$174,0)),""))</f>
        <v/>
      </c>
      <c r="L269" s="35" t="n"/>
      <c r="M269" s="4" t="n"/>
      <c r="N269" s="4" t="n"/>
      <c r="O269" s="4" t="n"/>
      <c r="P269" s="4" t="n"/>
      <c r="Q269" s="4" t="n"/>
      <c r="R269" s="4" t="n"/>
      <c r="S269" s="4" t="n"/>
      <c r="T269" s="4" t="n"/>
      <c r="U269" s="4" t="n"/>
      <c r="V269" s="4" t="n"/>
      <c r="W269" s="4" t="n"/>
      <c r="X269" s="4" t="n"/>
      <c r="Y269" s="4" t="n"/>
      <c r="Z269" s="4" t="n"/>
    </row>
    <row r="270" ht="15" customHeight="1" s="371">
      <c r="A270" s="34" t="n"/>
      <c r="B270" s="37" t="n"/>
      <c r="C270" s="120">
        <f>IF(B270="","",INT((B270-CARATULA!$C$27)/7)+1)</f>
        <v/>
      </c>
      <c r="D270" s="34" t="n"/>
      <c r="E270" s="35" t="n"/>
      <c r="F270" s="35" t="n"/>
      <c r="G270" s="35" t="n"/>
      <c r="H270" s="36" t="n"/>
      <c r="I270" s="35" t="n"/>
      <c r="J270" s="34" t="n"/>
      <c r="K270" s="34">
        <f t="array" ref="K270">IF($J270="","",IFERROR(INDEX(PRESUPUESTO!$N$10:$N$174,MATCH($J270,PRESUPUESTO!$A$10:$A$174,0)),""))</f>
        <v/>
      </c>
      <c r="L270" s="35" t="n"/>
      <c r="M270" s="4" t="n"/>
      <c r="N270" s="4" t="n"/>
      <c r="O270" s="4" t="n"/>
      <c r="P270" s="4" t="n"/>
      <c r="Q270" s="4" t="n"/>
      <c r="R270" s="4" t="n"/>
      <c r="S270" s="4" t="n"/>
      <c r="T270" s="4" t="n"/>
      <c r="U270" s="4" t="n"/>
      <c r="V270" s="4" t="n"/>
      <c r="W270" s="4" t="n"/>
      <c r="X270" s="4" t="n"/>
      <c r="Y270" s="4" t="n"/>
      <c r="Z270" s="4" t="n"/>
    </row>
    <row r="271" ht="15" customHeight="1" s="371">
      <c r="A271" s="34" t="n"/>
      <c r="B271" s="37" t="n"/>
      <c r="C271" s="120">
        <f>IF(B271="","",INT((B271-CARATULA!$C$27)/7)+1)</f>
        <v/>
      </c>
      <c r="D271" s="34" t="n"/>
      <c r="E271" s="35" t="n"/>
      <c r="F271" s="35" t="n"/>
      <c r="G271" s="35" t="n"/>
      <c r="H271" s="36" t="n"/>
      <c r="I271" s="35" t="n"/>
      <c r="J271" s="34" t="n"/>
      <c r="K271" s="34">
        <f t="array" ref="K271">IF($J271="","",IFERROR(INDEX(PRESUPUESTO!$N$10:$N$174,MATCH($J271,PRESUPUESTO!$A$10:$A$174,0)),""))</f>
        <v/>
      </c>
      <c r="L271" s="35" t="n"/>
      <c r="M271" s="4" t="n"/>
      <c r="N271" s="4" t="n"/>
      <c r="O271" s="4" t="n"/>
      <c r="P271" s="4" t="n"/>
      <c r="Q271" s="4" t="n"/>
      <c r="R271" s="4" t="n"/>
      <c r="S271" s="4" t="n"/>
      <c r="T271" s="4" t="n"/>
      <c r="U271" s="4" t="n"/>
      <c r="V271" s="4" t="n"/>
      <c r="W271" s="4" t="n"/>
      <c r="X271" s="4" t="n"/>
      <c r="Y271" s="4" t="n"/>
      <c r="Z271" s="4" t="n"/>
    </row>
    <row r="272" ht="15" customHeight="1" s="371">
      <c r="A272" s="34" t="n"/>
      <c r="B272" s="37" t="n"/>
      <c r="C272" s="120">
        <f>IF(B272="","",INT((B272-CARATULA!$C$27)/7)+1)</f>
        <v/>
      </c>
      <c r="D272" s="34" t="n"/>
      <c r="E272" s="35" t="n"/>
      <c r="F272" s="35" t="n"/>
      <c r="G272" s="35" t="n"/>
      <c r="H272" s="36" t="n"/>
      <c r="I272" s="35" t="n"/>
      <c r="J272" s="34" t="n"/>
      <c r="K272" s="34">
        <f t="array" ref="K272">IF($J272="","",IFERROR(INDEX(PRESUPUESTO!$N$10:$N$174,MATCH($J272,PRESUPUESTO!$A$10:$A$174,0)),""))</f>
        <v/>
      </c>
      <c r="L272" s="35" t="n"/>
      <c r="M272" s="4" t="n"/>
      <c r="N272" s="4" t="n"/>
      <c r="O272" s="4" t="n"/>
      <c r="P272" s="4" t="n"/>
      <c r="Q272" s="4" t="n"/>
      <c r="R272" s="4" t="n"/>
      <c r="S272" s="4" t="n"/>
      <c r="T272" s="4" t="n"/>
      <c r="U272" s="4" t="n"/>
      <c r="V272" s="4" t="n"/>
      <c r="W272" s="4" t="n"/>
      <c r="X272" s="4" t="n"/>
      <c r="Y272" s="4" t="n"/>
      <c r="Z272" s="4" t="n"/>
    </row>
    <row r="273" ht="15" customHeight="1" s="371">
      <c r="A273" s="34" t="n"/>
      <c r="B273" s="37" t="n"/>
      <c r="C273" s="120">
        <f>IF(B273="","",INT((B273-CARATULA!$C$27)/7)+1)</f>
        <v/>
      </c>
      <c r="D273" s="34" t="n"/>
      <c r="E273" s="35" t="n"/>
      <c r="F273" s="35" t="n"/>
      <c r="G273" s="35" t="n"/>
      <c r="H273" s="36" t="n"/>
      <c r="I273" s="35" t="n"/>
      <c r="J273" s="34" t="n"/>
      <c r="K273" s="34">
        <f t="array" ref="K273">IF($J273="","",IFERROR(INDEX(PRESUPUESTO!$N$10:$N$174,MATCH($J273,PRESUPUESTO!$A$10:$A$174,0)),""))</f>
        <v/>
      </c>
      <c r="L273" s="35" t="n"/>
      <c r="M273" s="4" t="n"/>
      <c r="N273" s="4" t="n"/>
      <c r="O273" s="4" t="n"/>
      <c r="P273" s="4" t="n"/>
      <c r="Q273" s="4" t="n"/>
      <c r="R273" s="4" t="n"/>
      <c r="S273" s="4" t="n"/>
      <c r="T273" s="4" t="n"/>
      <c r="U273" s="4" t="n"/>
      <c r="V273" s="4" t="n"/>
      <c r="W273" s="4" t="n"/>
      <c r="X273" s="4" t="n"/>
      <c r="Y273" s="4" t="n"/>
      <c r="Z273" s="4" t="n"/>
    </row>
    <row r="274" ht="15" customHeight="1" s="371">
      <c r="A274" s="34" t="n"/>
      <c r="B274" s="37" t="n"/>
      <c r="C274" s="120">
        <f>IF(B274="","",INT((B274-CARATULA!$C$27)/7)+1)</f>
        <v/>
      </c>
      <c r="D274" s="34" t="n"/>
      <c r="E274" s="35" t="n"/>
      <c r="F274" s="35" t="n"/>
      <c r="G274" s="35" t="n"/>
      <c r="H274" s="36" t="n"/>
      <c r="I274" s="35" t="n"/>
      <c r="J274" s="34" t="n"/>
      <c r="K274" s="34">
        <f t="array" ref="K274">IF($J274="","",IFERROR(INDEX(PRESUPUESTO!$N$10:$N$174,MATCH($J274,PRESUPUESTO!$A$10:$A$174,0)),""))</f>
        <v/>
      </c>
      <c r="L274" s="35" t="n"/>
      <c r="M274" s="4" t="n"/>
      <c r="N274" s="4" t="n"/>
      <c r="O274" s="4" t="n"/>
      <c r="P274" s="4" t="n"/>
      <c r="Q274" s="4" t="n"/>
      <c r="R274" s="4" t="n"/>
      <c r="S274" s="4" t="n"/>
      <c r="T274" s="4" t="n"/>
      <c r="U274" s="4" t="n"/>
      <c r="V274" s="4" t="n"/>
      <c r="W274" s="4" t="n"/>
      <c r="X274" s="4" t="n"/>
      <c r="Y274" s="4" t="n"/>
      <c r="Z274" s="4" t="n"/>
    </row>
    <row r="275" ht="15" customHeight="1" s="371">
      <c r="A275" s="34" t="n"/>
      <c r="B275" s="37" t="n"/>
      <c r="C275" s="120">
        <f>IF(B275="","",INT((B275-CARATULA!$C$27)/7)+1)</f>
        <v/>
      </c>
      <c r="D275" s="34" t="n"/>
      <c r="E275" s="35" t="n"/>
      <c r="F275" s="35" t="n"/>
      <c r="G275" s="35" t="n"/>
      <c r="H275" s="36" t="n"/>
      <c r="I275" s="35" t="n"/>
      <c r="J275" s="34" t="n"/>
      <c r="K275" s="34">
        <f t="array" ref="K275">IF($J275="","",IFERROR(INDEX(PRESUPUESTO!$N$10:$N$174,MATCH($J275,PRESUPUESTO!$A$10:$A$174,0)),""))</f>
        <v/>
      </c>
      <c r="L275" s="35" t="n"/>
      <c r="M275" s="4" t="n"/>
      <c r="N275" s="4" t="n"/>
      <c r="O275" s="4" t="n"/>
      <c r="P275" s="4" t="n"/>
      <c r="Q275" s="4" t="n"/>
      <c r="R275" s="4" t="n"/>
      <c r="S275" s="4" t="n"/>
      <c r="T275" s="4" t="n"/>
      <c r="U275" s="4" t="n"/>
      <c r="V275" s="4" t="n"/>
      <c r="W275" s="4" t="n"/>
      <c r="X275" s="4" t="n"/>
      <c r="Y275" s="4" t="n"/>
      <c r="Z275" s="4" t="n"/>
    </row>
    <row r="276" ht="15" customHeight="1" s="371">
      <c r="A276" s="34" t="n"/>
      <c r="B276" s="37" t="n"/>
      <c r="C276" s="120">
        <f>IF(B276="","",INT((B276-CARATULA!$C$27)/7)+1)</f>
        <v/>
      </c>
      <c r="D276" s="34" t="n"/>
      <c r="E276" s="35" t="n"/>
      <c r="F276" s="35" t="n"/>
      <c r="G276" s="35" t="n"/>
      <c r="H276" s="36" t="n"/>
      <c r="I276" s="35" t="n"/>
      <c r="J276" s="34" t="n"/>
      <c r="K276" s="34">
        <f t="array" ref="K276">IF($J276="","",IFERROR(INDEX(PRESUPUESTO!$N$10:$N$174,MATCH($J276,PRESUPUESTO!$A$10:$A$174,0)),""))</f>
        <v/>
      </c>
      <c r="L276" s="35" t="n"/>
      <c r="M276" s="4" t="n"/>
      <c r="N276" s="4" t="n"/>
      <c r="O276" s="4" t="n"/>
      <c r="P276" s="4" t="n"/>
      <c r="Q276" s="4" t="n"/>
      <c r="R276" s="4" t="n"/>
      <c r="S276" s="4" t="n"/>
      <c r="T276" s="4" t="n"/>
      <c r="U276" s="4" t="n"/>
      <c r="V276" s="4" t="n"/>
      <c r="W276" s="4" t="n"/>
      <c r="X276" s="4" t="n"/>
      <c r="Y276" s="4" t="n"/>
      <c r="Z276" s="4" t="n"/>
    </row>
    <row r="277" ht="15" customHeight="1" s="371">
      <c r="A277" s="34" t="n"/>
      <c r="B277" s="37" t="n"/>
      <c r="C277" s="120">
        <f>IF(B277="","",INT((B277-CARATULA!$C$27)/7)+1)</f>
        <v/>
      </c>
      <c r="D277" s="34" t="n"/>
      <c r="E277" s="35" t="n"/>
      <c r="F277" s="35" t="n"/>
      <c r="G277" s="35" t="n"/>
      <c r="H277" s="36" t="n"/>
      <c r="I277" s="35" t="n"/>
      <c r="J277" s="34" t="n"/>
      <c r="K277" s="34">
        <f t="array" ref="K277">IF($J277="","",IFERROR(INDEX(PRESUPUESTO!$N$10:$N$174,MATCH($J277,PRESUPUESTO!$A$10:$A$174,0)),""))</f>
        <v/>
      </c>
      <c r="L277" s="35" t="n"/>
      <c r="M277" s="4" t="n"/>
      <c r="N277" s="4" t="n"/>
      <c r="O277" s="4" t="n"/>
      <c r="P277" s="4" t="n"/>
      <c r="Q277" s="4" t="n"/>
      <c r="R277" s="4" t="n"/>
      <c r="S277" s="4" t="n"/>
      <c r="T277" s="4" t="n"/>
      <c r="U277" s="4" t="n"/>
      <c r="V277" s="4" t="n"/>
      <c r="W277" s="4" t="n"/>
      <c r="X277" s="4" t="n"/>
      <c r="Y277" s="4" t="n"/>
      <c r="Z277" s="4" t="n"/>
    </row>
    <row r="278" ht="15" customHeight="1" s="371">
      <c r="A278" s="34" t="n"/>
      <c r="B278" s="37" t="n"/>
      <c r="C278" s="120">
        <f>IF(B278="","",INT((B278-CARATULA!$C$27)/7)+1)</f>
        <v/>
      </c>
      <c r="D278" s="34" t="n"/>
      <c r="E278" s="35" t="n"/>
      <c r="F278" s="35" t="n"/>
      <c r="G278" s="35" t="n"/>
      <c r="H278" s="36" t="n"/>
      <c r="I278" s="35" t="n"/>
      <c r="J278" s="34" t="n"/>
      <c r="K278" s="34">
        <f t="array" ref="K278">IF($J278="","",IFERROR(INDEX(PRESUPUESTO!$N$10:$N$174,MATCH($J278,PRESUPUESTO!$A$10:$A$174,0)),""))</f>
        <v/>
      </c>
      <c r="L278" s="35" t="n"/>
      <c r="M278" s="4" t="n"/>
      <c r="N278" s="4" t="n"/>
      <c r="O278" s="4" t="n"/>
      <c r="P278" s="4" t="n"/>
      <c r="Q278" s="4" t="n"/>
      <c r="R278" s="4" t="n"/>
      <c r="S278" s="4" t="n"/>
      <c r="T278" s="4" t="n"/>
      <c r="U278" s="4" t="n"/>
      <c r="V278" s="4" t="n"/>
      <c r="W278" s="4" t="n"/>
      <c r="X278" s="4" t="n"/>
      <c r="Y278" s="4" t="n"/>
      <c r="Z278" s="4" t="n"/>
    </row>
    <row r="279" ht="15" customHeight="1" s="371">
      <c r="A279" s="34" t="n"/>
      <c r="B279" s="37" t="n"/>
      <c r="C279" s="120">
        <f>IF(B279="","",INT((B279-CARATULA!$C$27)/7)+1)</f>
        <v/>
      </c>
      <c r="D279" s="34" t="n"/>
      <c r="E279" s="35" t="n"/>
      <c r="F279" s="35" t="n"/>
      <c r="G279" s="35" t="n"/>
      <c r="H279" s="36" t="n"/>
      <c r="I279" s="35" t="n"/>
      <c r="J279" s="34" t="n"/>
      <c r="K279" s="34">
        <f t="array" ref="K279">IF($J279="","",IFERROR(INDEX(PRESUPUESTO!$N$10:$N$174,MATCH($J279,PRESUPUESTO!$A$10:$A$174,0)),""))</f>
        <v/>
      </c>
      <c r="L279" s="35" t="n"/>
      <c r="M279" s="4" t="n"/>
      <c r="N279" s="4" t="n"/>
      <c r="O279" s="4" t="n"/>
      <c r="P279" s="4" t="n"/>
      <c r="Q279" s="4" t="n"/>
      <c r="R279" s="4" t="n"/>
      <c r="S279" s="4" t="n"/>
      <c r="T279" s="4" t="n"/>
      <c r="U279" s="4" t="n"/>
      <c r="V279" s="4" t="n"/>
      <c r="W279" s="4" t="n"/>
      <c r="X279" s="4" t="n"/>
      <c r="Y279" s="4" t="n"/>
      <c r="Z279" s="4" t="n"/>
    </row>
    <row r="280" ht="15" customHeight="1" s="371">
      <c r="A280" s="34" t="n"/>
      <c r="B280" s="37" t="n"/>
      <c r="C280" s="120">
        <f>IF(B280="","",INT((B280-CARATULA!$C$27)/7)+1)</f>
        <v/>
      </c>
      <c r="D280" s="34" t="n"/>
      <c r="E280" s="35" t="n"/>
      <c r="F280" s="35" t="n"/>
      <c r="G280" s="35" t="n"/>
      <c r="H280" s="36" t="n"/>
      <c r="I280" s="35" t="n"/>
      <c r="J280" s="34" t="n"/>
      <c r="K280" s="34">
        <f t="array" ref="K280">IF($J280="","",IFERROR(INDEX(PRESUPUESTO!$N$10:$N$174,MATCH($J280,PRESUPUESTO!$A$10:$A$174,0)),""))</f>
        <v/>
      </c>
      <c r="L280" s="35" t="n"/>
      <c r="M280" s="4" t="n"/>
      <c r="N280" s="4" t="n"/>
      <c r="O280" s="4" t="n"/>
      <c r="P280" s="4" t="n"/>
      <c r="Q280" s="4" t="n"/>
      <c r="R280" s="4" t="n"/>
      <c r="S280" s="4" t="n"/>
      <c r="T280" s="4" t="n"/>
      <c r="U280" s="4" t="n"/>
      <c r="V280" s="4" t="n"/>
      <c r="W280" s="4" t="n"/>
      <c r="X280" s="4" t="n"/>
      <c r="Y280" s="4" t="n"/>
      <c r="Z280" s="4" t="n"/>
    </row>
    <row r="281" ht="15" customHeight="1" s="371">
      <c r="A281" s="34" t="n"/>
      <c r="B281" s="37" t="n"/>
      <c r="C281" s="120">
        <f>IF(B281="","",INT((B281-CARATULA!$C$27)/7)+1)</f>
        <v/>
      </c>
      <c r="D281" s="34" t="n"/>
      <c r="E281" s="35" t="n"/>
      <c r="F281" s="35" t="n"/>
      <c r="G281" s="35" t="n"/>
      <c r="H281" s="36" t="n"/>
      <c r="I281" s="35" t="n"/>
      <c r="J281" s="34" t="n"/>
      <c r="K281" s="34">
        <f t="array" ref="K281">IF($J281="","",IFERROR(INDEX(PRESUPUESTO!$N$10:$N$174,MATCH($J281,PRESUPUESTO!$A$10:$A$174,0)),""))</f>
        <v/>
      </c>
      <c r="L281" s="35" t="n"/>
      <c r="M281" s="4" t="n"/>
      <c r="N281" s="4" t="n"/>
      <c r="O281" s="4" t="n"/>
      <c r="P281" s="4" t="n"/>
      <c r="Q281" s="4" t="n"/>
      <c r="R281" s="4" t="n"/>
      <c r="S281" s="4" t="n"/>
      <c r="T281" s="4" t="n"/>
      <c r="U281" s="4" t="n"/>
      <c r="V281" s="4" t="n"/>
      <c r="W281" s="4" t="n"/>
      <c r="X281" s="4" t="n"/>
      <c r="Y281" s="4" t="n"/>
      <c r="Z281" s="4" t="n"/>
    </row>
    <row r="282" ht="15" customHeight="1" s="371">
      <c r="A282" s="34" t="n"/>
      <c r="B282" s="37" t="n"/>
      <c r="C282" s="120">
        <f>IF(B282="","",INT((B282-CARATULA!$C$27)/7)+1)</f>
        <v/>
      </c>
      <c r="D282" s="34" t="n"/>
      <c r="E282" s="35" t="n"/>
      <c r="F282" s="35" t="n"/>
      <c r="G282" s="35" t="n"/>
      <c r="H282" s="36" t="n"/>
      <c r="I282" s="35" t="n"/>
      <c r="J282" s="34" t="n"/>
      <c r="K282" s="34">
        <f t="array" ref="K282">IF($J282="","",IFERROR(INDEX(PRESUPUESTO!$N$10:$N$174,MATCH($J282,PRESUPUESTO!$A$10:$A$174,0)),""))</f>
        <v/>
      </c>
      <c r="L282" s="35" t="n"/>
      <c r="M282" s="4" t="n"/>
      <c r="N282" s="4" t="n"/>
      <c r="O282" s="4" t="n"/>
      <c r="P282" s="4" t="n"/>
      <c r="Q282" s="4" t="n"/>
      <c r="R282" s="4" t="n"/>
      <c r="S282" s="4" t="n"/>
      <c r="T282" s="4" t="n"/>
      <c r="U282" s="4" t="n"/>
      <c r="V282" s="4" t="n"/>
      <c r="W282" s="4" t="n"/>
      <c r="X282" s="4" t="n"/>
      <c r="Y282" s="4" t="n"/>
      <c r="Z282" s="4" t="n"/>
    </row>
    <row r="283" ht="15" customHeight="1" s="371">
      <c r="A283" s="34" t="n"/>
      <c r="B283" s="37" t="n"/>
      <c r="C283" s="120">
        <f>IF(B283="","",INT((B283-CARATULA!$C$27)/7)+1)</f>
        <v/>
      </c>
      <c r="D283" s="34" t="n"/>
      <c r="E283" s="35" t="n"/>
      <c r="F283" s="35" t="n"/>
      <c r="G283" s="35" t="n"/>
      <c r="H283" s="36" t="n"/>
      <c r="I283" s="35" t="n"/>
      <c r="J283" s="34" t="n"/>
      <c r="K283" s="34">
        <f t="array" ref="K283">IF($J283="","",IFERROR(INDEX(PRESUPUESTO!$N$10:$N$174,MATCH($J283,PRESUPUESTO!$A$10:$A$174,0)),""))</f>
        <v/>
      </c>
      <c r="L283" s="35" t="n"/>
      <c r="M283" s="4" t="n"/>
      <c r="N283" s="4" t="n"/>
      <c r="O283" s="4" t="n"/>
      <c r="P283" s="4" t="n"/>
      <c r="Q283" s="4" t="n"/>
      <c r="R283" s="4" t="n"/>
      <c r="S283" s="4" t="n"/>
      <c r="T283" s="4" t="n"/>
      <c r="U283" s="4" t="n"/>
      <c r="V283" s="4" t="n"/>
      <c r="W283" s="4" t="n"/>
      <c r="X283" s="4" t="n"/>
      <c r="Y283" s="4" t="n"/>
      <c r="Z283" s="4" t="n"/>
    </row>
    <row r="284" ht="15" customHeight="1" s="371">
      <c r="A284" s="34" t="n"/>
      <c r="B284" s="37" t="n"/>
      <c r="C284" s="120">
        <f>IF(B284="","",INT((B284-CARATULA!$C$27)/7)+1)</f>
        <v/>
      </c>
      <c r="D284" s="34" t="n"/>
      <c r="E284" s="35" t="n"/>
      <c r="F284" s="35" t="n"/>
      <c r="G284" s="35" t="n"/>
      <c r="H284" s="36" t="n"/>
      <c r="I284" s="35" t="n"/>
      <c r="J284" s="34" t="n"/>
      <c r="K284" s="34">
        <f t="array" ref="K284">IF($J284="","",IFERROR(INDEX(PRESUPUESTO!$N$10:$N$174,MATCH($J284,PRESUPUESTO!$A$10:$A$174,0)),""))</f>
        <v/>
      </c>
      <c r="L284" s="35" t="n"/>
      <c r="M284" s="4" t="n"/>
      <c r="N284" s="4" t="n"/>
      <c r="O284" s="4" t="n"/>
      <c r="P284" s="4" t="n"/>
      <c r="Q284" s="4" t="n"/>
      <c r="R284" s="4" t="n"/>
      <c r="S284" s="4" t="n"/>
      <c r="T284" s="4" t="n"/>
      <c r="U284" s="4" t="n"/>
      <c r="V284" s="4" t="n"/>
      <c r="W284" s="4" t="n"/>
      <c r="X284" s="4" t="n"/>
      <c r="Y284" s="4" t="n"/>
      <c r="Z284" s="4" t="n"/>
    </row>
    <row r="285" ht="15" customHeight="1" s="371">
      <c r="A285" s="34" t="n"/>
      <c r="B285" s="37" t="n"/>
      <c r="C285" s="120">
        <f>IF(B285="","",INT((B285-CARATULA!$C$27)/7)+1)</f>
        <v/>
      </c>
      <c r="D285" s="34" t="n"/>
      <c r="E285" s="35" t="n"/>
      <c r="F285" s="35" t="n"/>
      <c r="G285" s="35" t="n"/>
      <c r="H285" s="36" t="n"/>
      <c r="I285" s="35" t="n"/>
      <c r="J285" s="34" t="n"/>
      <c r="K285" s="34">
        <f t="array" ref="K285">IF($J285="","",IFERROR(INDEX(PRESUPUESTO!$N$10:$N$174,MATCH($J285,PRESUPUESTO!$A$10:$A$174,0)),""))</f>
        <v/>
      </c>
      <c r="L285" s="35" t="n"/>
      <c r="M285" s="4" t="n"/>
      <c r="N285" s="4" t="n"/>
      <c r="O285" s="4" t="n"/>
      <c r="P285" s="4" t="n"/>
      <c r="Q285" s="4" t="n"/>
      <c r="R285" s="4" t="n"/>
      <c r="S285" s="4" t="n"/>
      <c r="T285" s="4" t="n"/>
      <c r="U285" s="4" t="n"/>
      <c r="V285" s="4" t="n"/>
      <c r="W285" s="4" t="n"/>
      <c r="X285" s="4" t="n"/>
      <c r="Y285" s="4" t="n"/>
      <c r="Z285" s="4" t="n"/>
    </row>
    <row r="286" ht="15" customHeight="1" s="371">
      <c r="A286" s="34" t="n"/>
      <c r="B286" s="37" t="n"/>
      <c r="C286" s="120">
        <f>IF(B286="","",INT((B286-CARATULA!$C$27)/7)+1)</f>
        <v/>
      </c>
      <c r="D286" s="34" t="n"/>
      <c r="E286" s="35" t="n"/>
      <c r="F286" s="35" t="n"/>
      <c r="G286" s="35" t="n"/>
      <c r="H286" s="36" t="n"/>
      <c r="I286" s="35" t="n"/>
      <c r="J286" s="34" t="n"/>
      <c r="K286" s="34">
        <f t="array" ref="K286">IF($J286="","",IFERROR(INDEX(PRESUPUESTO!$N$10:$N$174,MATCH($J286,PRESUPUESTO!$A$10:$A$174,0)),""))</f>
        <v/>
      </c>
      <c r="L286" s="35" t="n"/>
      <c r="M286" s="4" t="n"/>
      <c r="N286" s="4" t="n"/>
      <c r="O286" s="4" t="n"/>
      <c r="P286" s="4" t="n"/>
      <c r="Q286" s="4" t="n"/>
      <c r="R286" s="4" t="n"/>
      <c r="S286" s="4" t="n"/>
      <c r="T286" s="4" t="n"/>
      <c r="U286" s="4" t="n"/>
      <c r="V286" s="4" t="n"/>
      <c r="W286" s="4" t="n"/>
      <c r="X286" s="4" t="n"/>
      <c r="Y286" s="4" t="n"/>
      <c r="Z286" s="4" t="n"/>
    </row>
    <row r="287" ht="15" customHeight="1" s="371">
      <c r="A287" s="34" t="n"/>
      <c r="B287" s="37" t="n"/>
      <c r="C287" s="120">
        <f>IF(B287="","",INT((B287-CARATULA!$C$27)/7)+1)</f>
        <v/>
      </c>
      <c r="D287" s="34" t="n"/>
      <c r="E287" s="35" t="n"/>
      <c r="F287" s="35" t="n"/>
      <c r="G287" s="35" t="n"/>
      <c r="H287" s="36" t="n"/>
      <c r="I287" s="35" t="n"/>
      <c r="J287" s="34" t="n"/>
      <c r="K287" s="34">
        <f t="array" ref="K287">IF($J287="","",IFERROR(INDEX(PRESUPUESTO!$N$10:$N$174,MATCH($J287,PRESUPUESTO!$A$10:$A$174,0)),""))</f>
        <v/>
      </c>
      <c r="L287" s="35" t="n"/>
      <c r="M287" s="4" t="n"/>
      <c r="N287" s="4" t="n"/>
      <c r="O287" s="4" t="n"/>
      <c r="P287" s="4" t="n"/>
      <c r="Q287" s="4" t="n"/>
      <c r="R287" s="4" t="n"/>
      <c r="S287" s="4" t="n"/>
      <c r="T287" s="4" t="n"/>
      <c r="U287" s="4" t="n"/>
      <c r="V287" s="4" t="n"/>
      <c r="W287" s="4" t="n"/>
      <c r="X287" s="4" t="n"/>
      <c r="Y287" s="4" t="n"/>
      <c r="Z287" s="4" t="n"/>
    </row>
    <row r="288" ht="15" customHeight="1" s="371">
      <c r="A288" s="34" t="n"/>
      <c r="B288" s="37" t="n"/>
      <c r="C288" s="120">
        <f>IF(B288="","",INT((B288-CARATULA!$C$27)/7)+1)</f>
        <v/>
      </c>
      <c r="D288" s="34" t="n"/>
      <c r="E288" s="35" t="n"/>
      <c r="F288" s="35" t="n"/>
      <c r="G288" s="35" t="n"/>
      <c r="H288" s="36" t="n"/>
      <c r="I288" s="35" t="n"/>
      <c r="J288" s="34" t="n"/>
      <c r="K288" s="34">
        <f t="array" ref="K288">IF($J288="","",IFERROR(INDEX(PRESUPUESTO!$N$10:$N$174,MATCH($J288,PRESUPUESTO!$A$10:$A$174,0)),""))</f>
        <v/>
      </c>
      <c r="L288" s="35" t="n"/>
      <c r="M288" s="4" t="n"/>
      <c r="N288" s="4" t="n"/>
      <c r="O288" s="4" t="n"/>
      <c r="P288" s="4" t="n"/>
      <c r="Q288" s="4" t="n"/>
      <c r="R288" s="4" t="n"/>
      <c r="S288" s="4" t="n"/>
      <c r="T288" s="4" t="n"/>
      <c r="U288" s="4" t="n"/>
      <c r="V288" s="4" t="n"/>
      <c r="W288" s="4" t="n"/>
      <c r="X288" s="4" t="n"/>
      <c r="Y288" s="4" t="n"/>
      <c r="Z288" s="4" t="n"/>
    </row>
    <row r="289" ht="15" customHeight="1" s="371">
      <c r="A289" s="34" t="n"/>
      <c r="B289" s="37" t="n"/>
      <c r="C289" s="120">
        <f>IF(B289="","",INT((B289-CARATULA!$C$27)/7)+1)</f>
        <v/>
      </c>
      <c r="D289" s="34" t="n"/>
      <c r="E289" s="35" t="n"/>
      <c r="F289" s="35" t="n"/>
      <c r="G289" s="35" t="n"/>
      <c r="H289" s="36" t="n"/>
      <c r="I289" s="35" t="n"/>
      <c r="J289" s="34" t="n"/>
      <c r="K289" s="34">
        <f t="array" ref="K289">IF($J289="","",IFERROR(INDEX(PRESUPUESTO!$N$10:$N$174,MATCH($J289,PRESUPUESTO!$A$10:$A$174,0)),""))</f>
        <v/>
      </c>
      <c r="L289" s="35" t="n"/>
      <c r="M289" s="4" t="n"/>
      <c r="N289" s="4" t="n"/>
      <c r="O289" s="4" t="n"/>
      <c r="P289" s="4" t="n"/>
      <c r="Q289" s="4" t="n"/>
      <c r="R289" s="4" t="n"/>
      <c r="S289" s="4" t="n"/>
      <c r="T289" s="4" t="n"/>
      <c r="U289" s="4" t="n"/>
      <c r="V289" s="4" t="n"/>
      <c r="W289" s="4" t="n"/>
      <c r="X289" s="4" t="n"/>
      <c r="Y289" s="4" t="n"/>
      <c r="Z289" s="4" t="n"/>
    </row>
    <row r="290" ht="15" customHeight="1" s="371">
      <c r="A290" s="34" t="n"/>
      <c r="B290" s="37" t="n"/>
      <c r="C290" s="120">
        <f>IF(B290="","",INT((B290-CARATULA!$C$27)/7)+1)</f>
        <v/>
      </c>
      <c r="D290" s="34" t="n"/>
      <c r="E290" s="35" t="n"/>
      <c r="F290" s="35" t="n"/>
      <c r="G290" s="35" t="n"/>
      <c r="H290" s="36" t="n"/>
      <c r="I290" s="35" t="n"/>
      <c r="J290" s="34" t="n"/>
      <c r="K290" s="34">
        <f t="array" ref="K290">IF($J290="","",IFERROR(INDEX(PRESUPUESTO!$N$10:$N$174,MATCH($J290,PRESUPUESTO!$A$10:$A$174,0)),""))</f>
        <v/>
      </c>
      <c r="L290" s="35" t="n"/>
      <c r="M290" s="4" t="n"/>
      <c r="N290" s="4" t="n"/>
      <c r="O290" s="4" t="n"/>
      <c r="P290" s="4" t="n"/>
      <c r="Q290" s="4" t="n"/>
      <c r="R290" s="4" t="n"/>
      <c r="S290" s="4" t="n"/>
      <c r="T290" s="4" t="n"/>
      <c r="U290" s="4" t="n"/>
      <c r="V290" s="4" t="n"/>
      <c r="W290" s="4" t="n"/>
      <c r="X290" s="4" t="n"/>
      <c r="Y290" s="4" t="n"/>
      <c r="Z290" s="4" t="n"/>
    </row>
    <row r="291" ht="15" customHeight="1" s="371">
      <c r="A291" s="34" t="n"/>
      <c r="B291" s="37" t="n"/>
      <c r="C291" s="120">
        <f>IF(B291="","",INT((B291-CARATULA!$C$27)/7)+1)</f>
        <v/>
      </c>
      <c r="D291" s="34" t="n"/>
      <c r="E291" s="35" t="n"/>
      <c r="F291" s="35" t="n"/>
      <c r="G291" s="35" t="n"/>
      <c r="H291" s="36" t="n"/>
      <c r="I291" s="35" t="n"/>
      <c r="J291" s="34" t="n"/>
      <c r="K291" s="34">
        <f t="array" ref="K291">IF($J291="","",IFERROR(INDEX(PRESUPUESTO!$N$10:$N$174,MATCH($J291,PRESUPUESTO!$A$10:$A$174,0)),""))</f>
        <v/>
      </c>
      <c r="L291" s="35" t="n"/>
      <c r="M291" s="4" t="n"/>
      <c r="N291" s="4" t="n"/>
      <c r="O291" s="4" t="n"/>
      <c r="P291" s="4" t="n"/>
      <c r="Q291" s="4" t="n"/>
      <c r="R291" s="4" t="n"/>
      <c r="S291" s="4" t="n"/>
      <c r="T291" s="4" t="n"/>
      <c r="U291" s="4" t="n"/>
      <c r="V291" s="4" t="n"/>
      <c r="W291" s="4" t="n"/>
      <c r="X291" s="4" t="n"/>
      <c r="Y291" s="4" t="n"/>
      <c r="Z291" s="4" t="n"/>
    </row>
    <row r="292" ht="15" customHeight="1" s="371">
      <c r="A292" s="34" t="n"/>
      <c r="B292" s="37" t="n"/>
      <c r="C292" s="120">
        <f>IF(B292="","",INT((B292-CARATULA!$C$27)/7)+1)</f>
        <v/>
      </c>
      <c r="D292" s="34" t="n"/>
      <c r="E292" s="35" t="n"/>
      <c r="F292" s="35" t="n"/>
      <c r="G292" s="35" t="n"/>
      <c r="H292" s="36" t="n"/>
      <c r="I292" s="35" t="n"/>
      <c r="J292" s="34" t="n"/>
      <c r="K292" s="34">
        <f t="array" ref="K292">IF($J292="","",IFERROR(INDEX(PRESUPUESTO!$N$10:$N$174,MATCH($J292,PRESUPUESTO!$A$10:$A$174,0)),""))</f>
        <v/>
      </c>
      <c r="L292" s="35" t="n"/>
      <c r="M292" s="4" t="n"/>
      <c r="N292" s="4" t="n"/>
      <c r="O292" s="4" t="n"/>
      <c r="P292" s="4" t="n"/>
      <c r="Q292" s="4" t="n"/>
      <c r="R292" s="4" t="n"/>
      <c r="S292" s="4" t="n"/>
      <c r="T292" s="4" t="n"/>
      <c r="U292" s="4" t="n"/>
      <c r="V292" s="4" t="n"/>
      <c r="W292" s="4" t="n"/>
      <c r="X292" s="4" t="n"/>
      <c r="Y292" s="4" t="n"/>
      <c r="Z292" s="4" t="n"/>
    </row>
    <row r="293" ht="15" customHeight="1" s="371">
      <c r="A293" s="34" t="n"/>
      <c r="B293" s="37" t="n"/>
      <c r="C293" s="120">
        <f>IF(B293="","",INT((B293-CARATULA!$C$27)/7)+1)</f>
        <v/>
      </c>
      <c r="D293" s="34" t="n"/>
      <c r="E293" s="35" t="n"/>
      <c r="F293" s="35" t="n"/>
      <c r="G293" s="35" t="n"/>
      <c r="H293" s="36" t="n"/>
      <c r="I293" s="35" t="n"/>
      <c r="J293" s="34" t="n"/>
      <c r="K293" s="34">
        <f t="array" ref="K293">IF($J293="","",IFERROR(INDEX(PRESUPUESTO!$N$10:$N$174,MATCH($J293,PRESUPUESTO!$A$10:$A$174,0)),""))</f>
        <v/>
      </c>
      <c r="L293" s="35" t="n"/>
      <c r="M293" s="4" t="n"/>
      <c r="N293" s="4" t="n"/>
      <c r="O293" s="4" t="n"/>
      <c r="P293" s="4" t="n"/>
      <c r="Q293" s="4" t="n"/>
      <c r="R293" s="4" t="n"/>
      <c r="S293" s="4" t="n"/>
      <c r="T293" s="4" t="n"/>
      <c r="U293" s="4" t="n"/>
      <c r="V293" s="4" t="n"/>
      <c r="W293" s="4" t="n"/>
      <c r="X293" s="4" t="n"/>
      <c r="Y293" s="4" t="n"/>
      <c r="Z293" s="4" t="n"/>
    </row>
    <row r="294" ht="15" customHeight="1" s="371">
      <c r="A294" s="34" t="n"/>
      <c r="B294" s="37" t="n"/>
      <c r="C294" s="120">
        <f>IF(B294="","",INT((B294-CARATULA!$C$27)/7)+1)</f>
        <v/>
      </c>
      <c r="D294" s="34" t="n"/>
      <c r="E294" s="35" t="n"/>
      <c r="F294" s="35" t="n"/>
      <c r="G294" s="35" t="n"/>
      <c r="H294" s="36" t="n"/>
      <c r="I294" s="35" t="n"/>
      <c r="J294" s="34" t="n"/>
      <c r="K294" s="34">
        <f t="array" ref="K294">IF($J294="","",IFERROR(INDEX(PRESUPUESTO!$N$10:$N$174,MATCH($J294,PRESUPUESTO!$A$10:$A$174,0)),""))</f>
        <v/>
      </c>
      <c r="L294" s="35" t="n"/>
      <c r="M294" s="4" t="n"/>
      <c r="N294" s="4" t="n"/>
      <c r="O294" s="4" t="n"/>
      <c r="P294" s="4" t="n"/>
      <c r="Q294" s="4" t="n"/>
      <c r="R294" s="4" t="n"/>
      <c r="S294" s="4" t="n"/>
      <c r="T294" s="4" t="n"/>
      <c r="U294" s="4" t="n"/>
      <c r="V294" s="4" t="n"/>
      <c r="W294" s="4" t="n"/>
      <c r="X294" s="4" t="n"/>
      <c r="Y294" s="4" t="n"/>
      <c r="Z294" s="4" t="n"/>
    </row>
    <row r="295" ht="15" customHeight="1" s="371">
      <c r="A295" s="34" t="n"/>
      <c r="B295" s="37" t="n"/>
      <c r="C295" s="120">
        <f>IF(B295="","",INT((B295-CARATULA!$C$27)/7)+1)</f>
        <v/>
      </c>
      <c r="D295" s="34" t="n"/>
      <c r="E295" s="35" t="n"/>
      <c r="F295" s="35" t="n"/>
      <c r="G295" s="35" t="n"/>
      <c r="H295" s="36" t="n"/>
      <c r="I295" s="35" t="n"/>
      <c r="J295" s="34" t="n"/>
      <c r="K295" s="34">
        <f t="array" ref="K295">IF($J295="","",IFERROR(INDEX(PRESUPUESTO!$N$10:$N$174,MATCH($J295,PRESUPUESTO!$A$10:$A$174,0)),""))</f>
        <v/>
      </c>
      <c r="L295" s="35" t="n"/>
      <c r="M295" s="4" t="n"/>
      <c r="N295" s="4" t="n"/>
      <c r="O295" s="4" t="n"/>
      <c r="P295" s="4" t="n"/>
      <c r="Q295" s="4" t="n"/>
      <c r="R295" s="4" t="n"/>
      <c r="S295" s="4" t="n"/>
      <c r="T295" s="4" t="n"/>
      <c r="U295" s="4" t="n"/>
      <c r="V295" s="4" t="n"/>
      <c r="W295" s="4" t="n"/>
      <c r="X295" s="4" t="n"/>
      <c r="Y295" s="4" t="n"/>
      <c r="Z295" s="4" t="n"/>
    </row>
    <row r="296" ht="15" customHeight="1" s="371">
      <c r="A296" s="34" t="n"/>
      <c r="B296" s="37" t="n"/>
      <c r="C296" s="120">
        <f>IF(B296="","",INT((B296-CARATULA!$C$27)/7)+1)</f>
        <v/>
      </c>
      <c r="D296" s="34" t="n"/>
      <c r="E296" s="35" t="n"/>
      <c r="F296" s="35" t="n"/>
      <c r="G296" s="35" t="n"/>
      <c r="H296" s="36" t="n"/>
      <c r="I296" s="35" t="n"/>
      <c r="J296" s="34" t="n"/>
      <c r="K296" s="34">
        <f t="array" ref="K296">IF($J296="","",IFERROR(INDEX(PRESUPUESTO!$N$10:$N$174,MATCH($J296,PRESUPUESTO!$A$10:$A$174,0)),""))</f>
        <v/>
      </c>
      <c r="L296" s="35" t="n"/>
      <c r="M296" s="4" t="n"/>
      <c r="N296" s="4" t="n"/>
      <c r="O296" s="4" t="n"/>
      <c r="P296" s="4" t="n"/>
      <c r="Q296" s="4" t="n"/>
      <c r="R296" s="4" t="n"/>
      <c r="S296" s="4" t="n"/>
      <c r="T296" s="4" t="n"/>
      <c r="U296" s="4" t="n"/>
      <c r="V296" s="4" t="n"/>
      <c r="W296" s="4" t="n"/>
      <c r="X296" s="4" t="n"/>
      <c r="Y296" s="4" t="n"/>
      <c r="Z296" s="4" t="n"/>
    </row>
    <row r="297" ht="15" customHeight="1" s="371">
      <c r="A297" s="34" t="n"/>
      <c r="B297" s="37" t="n"/>
      <c r="C297" s="120">
        <f>IF(B297="","",INT((B297-CARATULA!$C$27)/7)+1)</f>
        <v/>
      </c>
      <c r="D297" s="34" t="n"/>
      <c r="E297" s="35" t="n"/>
      <c r="F297" s="35" t="n"/>
      <c r="G297" s="35" t="n"/>
      <c r="H297" s="36" t="n"/>
      <c r="I297" s="35" t="n"/>
      <c r="J297" s="34" t="n"/>
      <c r="K297" s="34">
        <f t="array" ref="K297">IF($J297="","",IFERROR(INDEX(PRESUPUESTO!$N$10:$N$174,MATCH($J297,PRESUPUESTO!$A$10:$A$174,0)),""))</f>
        <v/>
      </c>
      <c r="L297" s="35" t="n"/>
      <c r="M297" s="4" t="n"/>
      <c r="N297" s="4" t="n"/>
      <c r="O297" s="4" t="n"/>
      <c r="P297" s="4" t="n"/>
      <c r="Q297" s="4" t="n"/>
      <c r="R297" s="4" t="n"/>
      <c r="S297" s="4" t="n"/>
      <c r="T297" s="4" t="n"/>
      <c r="U297" s="4" t="n"/>
      <c r="V297" s="4" t="n"/>
      <c r="W297" s="4" t="n"/>
      <c r="X297" s="4" t="n"/>
      <c r="Y297" s="4" t="n"/>
      <c r="Z297" s="4" t="n"/>
    </row>
    <row r="298" ht="15" customHeight="1" s="371">
      <c r="A298" s="34" t="n"/>
      <c r="B298" s="37" t="n"/>
      <c r="C298" s="120">
        <f>IF(B298="","",INT((B298-CARATULA!$C$27)/7)+1)</f>
        <v/>
      </c>
      <c r="D298" s="34" t="n"/>
      <c r="E298" s="35" t="n"/>
      <c r="F298" s="35" t="n"/>
      <c r="G298" s="35" t="n"/>
      <c r="H298" s="36" t="n"/>
      <c r="I298" s="35" t="n"/>
      <c r="J298" s="34" t="n"/>
      <c r="K298" s="34">
        <f t="array" ref="K298">IF($J298="","",IFERROR(INDEX(PRESUPUESTO!$N$10:$N$174,MATCH($J298,PRESUPUESTO!$A$10:$A$174,0)),""))</f>
        <v/>
      </c>
      <c r="L298" s="35" t="n"/>
      <c r="M298" s="4" t="n"/>
      <c r="N298" s="4" t="n"/>
      <c r="O298" s="4" t="n"/>
      <c r="P298" s="4" t="n"/>
      <c r="Q298" s="4" t="n"/>
      <c r="R298" s="4" t="n"/>
      <c r="S298" s="4" t="n"/>
      <c r="T298" s="4" t="n"/>
      <c r="U298" s="4" t="n"/>
      <c r="V298" s="4" t="n"/>
      <c r="W298" s="4" t="n"/>
      <c r="X298" s="4" t="n"/>
      <c r="Y298" s="4" t="n"/>
      <c r="Z298" s="4" t="n"/>
    </row>
    <row r="299" ht="15" customHeight="1" s="371">
      <c r="A299" s="34" t="n"/>
      <c r="B299" s="37" t="n"/>
      <c r="C299" s="120">
        <f>IF(B299="","",INT((B299-CARATULA!$C$27)/7)+1)</f>
        <v/>
      </c>
      <c r="D299" s="34" t="n"/>
      <c r="E299" s="35" t="n"/>
      <c r="F299" s="35" t="n"/>
      <c r="G299" s="35" t="n"/>
      <c r="H299" s="36" t="n"/>
      <c r="I299" s="35" t="n"/>
      <c r="J299" s="34" t="n"/>
      <c r="K299" s="34">
        <f t="array" ref="K299">IF($J299="","",IFERROR(INDEX(PRESUPUESTO!$N$10:$N$174,MATCH($J299,PRESUPUESTO!$A$10:$A$174,0)),""))</f>
        <v/>
      </c>
      <c r="L299" s="35" t="n"/>
      <c r="M299" s="4" t="n"/>
      <c r="N299" s="4" t="n"/>
      <c r="O299" s="4" t="n"/>
      <c r="P299" s="4" t="n"/>
      <c r="Q299" s="4" t="n"/>
      <c r="R299" s="4" t="n"/>
      <c r="S299" s="4" t="n"/>
      <c r="T299" s="4" t="n"/>
      <c r="U299" s="4" t="n"/>
      <c r="V299" s="4" t="n"/>
      <c r="W299" s="4" t="n"/>
      <c r="X299" s="4" t="n"/>
      <c r="Y299" s="4" t="n"/>
      <c r="Z299" s="4" t="n"/>
    </row>
    <row r="300" ht="15" customHeight="1" s="371">
      <c r="A300" s="34" t="n"/>
      <c r="B300" s="37" t="n"/>
      <c r="C300" s="120">
        <f>IF(B300="","",INT((B300-CARATULA!$C$27)/7)+1)</f>
        <v/>
      </c>
      <c r="D300" s="34" t="n"/>
      <c r="E300" s="35" t="n"/>
      <c r="F300" s="35" t="n"/>
      <c r="G300" s="35" t="n"/>
      <c r="H300" s="36" t="n"/>
      <c r="I300" s="35" t="n"/>
      <c r="J300" s="34" t="n"/>
      <c r="K300" s="34">
        <f t="array" ref="K300">IF($J300="","",IFERROR(INDEX(PRESUPUESTO!$N$10:$N$174,MATCH($J300,PRESUPUESTO!$A$10:$A$174,0)),""))</f>
        <v/>
      </c>
      <c r="L300" s="35" t="n"/>
      <c r="M300" s="4" t="n"/>
      <c r="N300" s="4" t="n"/>
      <c r="O300" s="4" t="n"/>
      <c r="P300" s="4" t="n"/>
      <c r="Q300" s="4" t="n"/>
      <c r="R300" s="4" t="n"/>
      <c r="S300" s="4" t="n"/>
      <c r="T300" s="4" t="n"/>
      <c r="U300" s="4" t="n"/>
      <c r="V300" s="4" t="n"/>
      <c r="W300" s="4" t="n"/>
      <c r="X300" s="4" t="n"/>
      <c r="Y300" s="4" t="n"/>
      <c r="Z300" s="4" t="n"/>
    </row>
    <row r="301" ht="15" customHeight="1" s="371">
      <c r="A301" s="34" t="n"/>
      <c r="B301" s="37" t="n"/>
      <c r="C301" s="120">
        <f>IF(B301="","",INT((B301-CARATULA!$C$27)/7)+1)</f>
        <v/>
      </c>
      <c r="D301" s="34" t="n"/>
      <c r="E301" s="35" t="n"/>
      <c r="F301" s="35" t="n"/>
      <c r="G301" s="35" t="n"/>
      <c r="H301" s="36" t="n"/>
      <c r="I301" s="35" t="n"/>
      <c r="J301" s="34" t="n"/>
      <c r="K301" s="34">
        <f t="array" ref="K301">IF($J301="","",IFERROR(INDEX(PRESUPUESTO!$N$10:$N$174,MATCH($J301,PRESUPUESTO!$A$10:$A$174,0)),""))</f>
        <v/>
      </c>
      <c r="L301" s="35" t="n"/>
      <c r="M301" s="4" t="n"/>
      <c r="N301" s="4" t="n"/>
      <c r="O301" s="4" t="n"/>
      <c r="P301" s="4" t="n"/>
      <c r="Q301" s="4" t="n"/>
      <c r="R301" s="4" t="n"/>
      <c r="S301" s="4" t="n"/>
      <c r="T301" s="4" t="n"/>
      <c r="U301" s="4" t="n"/>
      <c r="V301" s="4" t="n"/>
      <c r="W301" s="4" t="n"/>
      <c r="X301" s="4" t="n"/>
      <c r="Y301" s="4" t="n"/>
      <c r="Z301" s="4" t="n"/>
    </row>
    <row r="302" ht="15" customHeight="1" s="371">
      <c r="A302" s="34" t="n"/>
      <c r="B302" s="37" t="n"/>
      <c r="C302" s="120">
        <f>IF(B302="","",INT((B302-CARATULA!$C$27)/7)+1)</f>
        <v/>
      </c>
      <c r="D302" s="34" t="n"/>
      <c r="E302" s="35" t="n"/>
      <c r="F302" s="35" t="n"/>
      <c r="G302" s="35" t="n"/>
      <c r="H302" s="36" t="n"/>
      <c r="I302" s="35" t="n"/>
      <c r="J302" s="34" t="n"/>
      <c r="K302" s="34">
        <f t="array" ref="K302">IF($J302="","",IFERROR(INDEX(PRESUPUESTO!$N$10:$N$174,MATCH($J302,PRESUPUESTO!$A$10:$A$174,0)),""))</f>
        <v/>
      </c>
      <c r="L302" s="35" t="n"/>
      <c r="M302" s="4" t="n"/>
      <c r="N302" s="4" t="n"/>
      <c r="O302" s="4" t="n"/>
      <c r="P302" s="4" t="n"/>
      <c r="Q302" s="4" t="n"/>
      <c r="R302" s="4" t="n"/>
      <c r="S302" s="4" t="n"/>
      <c r="T302" s="4" t="n"/>
      <c r="U302" s="4" t="n"/>
      <c r="V302" s="4" t="n"/>
      <c r="W302" s="4" t="n"/>
      <c r="X302" s="4" t="n"/>
      <c r="Y302" s="4" t="n"/>
      <c r="Z302" s="4" t="n"/>
    </row>
    <row r="303" ht="15" customHeight="1" s="371">
      <c r="A303" s="34" t="n"/>
      <c r="B303" s="37" t="n"/>
      <c r="C303" s="120">
        <f>IF(B303="","",INT((B303-CARATULA!$C$27)/7)+1)</f>
        <v/>
      </c>
      <c r="D303" s="34" t="n"/>
      <c r="E303" s="35" t="n"/>
      <c r="F303" s="35" t="n"/>
      <c r="G303" s="35" t="n"/>
      <c r="H303" s="36" t="n"/>
      <c r="I303" s="35" t="n"/>
      <c r="J303" s="34" t="n"/>
      <c r="K303" s="34">
        <f t="array" ref="K303">IF($J303="","",IFERROR(INDEX(PRESUPUESTO!$N$10:$N$174,MATCH($J303,PRESUPUESTO!$A$10:$A$174,0)),""))</f>
        <v/>
      </c>
      <c r="L303" s="35" t="n"/>
      <c r="M303" s="4" t="n"/>
      <c r="N303" s="4" t="n"/>
      <c r="O303" s="4" t="n"/>
      <c r="P303" s="4" t="n"/>
      <c r="Q303" s="4" t="n"/>
      <c r="R303" s="4" t="n"/>
      <c r="S303" s="4" t="n"/>
      <c r="T303" s="4" t="n"/>
      <c r="U303" s="4" t="n"/>
      <c r="V303" s="4" t="n"/>
      <c r="W303" s="4" t="n"/>
      <c r="X303" s="4" t="n"/>
      <c r="Y303" s="4" t="n"/>
      <c r="Z303" s="4" t="n"/>
    </row>
    <row r="304" ht="15" customHeight="1" s="371">
      <c r="A304" s="34" t="n"/>
      <c r="B304" s="37" t="n"/>
      <c r="C304" s="120">
        <f>IF(B304="","",INT((B304-CARATULA!$C$27)/7)+1)</f>
        <v/>
      </c>
      <c r="D304" s="34" t="n"/>
      <c r="E304" s="35" t="n"/>
      <c r="F304" s="35" t="n"/>
      <c r="G304" s="35" t="n"/>
      <c r="H304" s="36" t="n"/>
      <c r="I304" s="35" t="n"/>
      <c r="J304" s="34" t="n"/>
      <c r="K304" s="34">
        <f t="array" ref="K304">IF($J304="","",IFERROR(INDEX(PRESUPUESTO!$N$10:$N$174,MATCH($J304,PRESUPUESTO!$A$10:$A$174,0)),""))</f>
        <v/>
      </c>
      <c r="L304" s="35" t="n"/>
      <c r="M304" s="4" t="n"/>
      <c r="N304" s="4" t="n"/>
      <c r="O304" s="4" t="n"/>
      <c r="P304" s="4" t="n"/>
      <c r="Q304" s="4" t="n"/>
      <c r="R304" s="4" t="n"/>
      <c r="S304" s="4" t="n"/>
      <c r="T304" s="4" t="n"/>
      <c r="U304" s="4" t="n"/>
      <c r="V304" s="4" t="n"/>
      <c r="W304" s="4" t="n"/>
      <c r="X304" s="4" t="n"/>
      <c r="Y304" s="4" t="n"/>
      <c r="Z304" s="4" t="n"/>
    </row>
    <row r="305" ht="15" customHeight="1" s="371">
      <c r="A305" s="34" t="n"/>
      <c r="B305" s="37" t="n"/>
      <c r="C305" s="120">
        <f>IF(B305="","",INT((B305-CARATULA!$C$27)/7)+1)</f>
        <v/>
      </c>
      <c r="D305" s="34" t="n"/>
      <c r="E305" s="35" t="n"/>
      <c r="F305" s="35" t="n"/>
      <c r="G305" s="35" t="n"/>
      <c r="H305" s="36" t="n"/>
      <c r="I305" s="35" t="n"/>
      <c r="J305" s="34" t="n"/>
      <c r="K305" s="34">
        <f t="array" ref="K305">IF($J305="","",IFERROR(INDEX(PRESUPUESTO!$N$10:$N$174,MATCH($J305,PRESUPUESTO!$A$10:$A$174,0)),""))</f>
        <v/>
      </c>
      <c r="L305" s="35" t="n"/>
      <c r="M305" s="4" t="n"/>
      <c r="N305" s="4" t="n"/>
      <c r="O305" s="4" t="n"/>
      <c r="P305" s="4" t="n"/>
      <c r="Q305" s="4" t="n"/>
      <c r="R305" s="4" t="n"/>
      <c r="S305" s="4" t="n"/>
      <c r="T305" s="4" t="n"/>
      <c r="U305" s="4" t="n"/>
      <c r="V305" s="4" t="n"/>
      <c r="W305" s="4" t="n"/>
      <c r="X305" s="4" t="n"/>
      <c r="Y305" s="4" t="n"/>
      <c r="Z305" s="4" t="n"/>
    </row>
    <row r="306" ht="15" customHeight="1" s="371">
      <c r="A306" s="34" t="n"/>
      <c r="B306" s="37" t="n"/>
      <c r="C306" s="120">
        <f>IF(B306="","",INT((B306-CARATULA!$C$27)/7)+1)</f>
        <v/>
      </c>
      <c r="D306" s="34" t="n"/>
      <c r="E306" s="35" t="n"/>
      <c r="F306" s="35" t="n"/>
      <c r="G306" s="35" t="n"/>
      <c r="H306" s="36" t="n"/>
      <c r="I306" s="35" t="n"/>
      <c r="J306" s="34" t="n"/>
      <c r="K306" s="34">
        <f t="array" ref="K306">IF($J306="","",IFERROR(INDEX(PRESUPUESTO!$N$10:$N$174,MATCH($J306,PRESUPUESTO!$A$10:$A$174,0)),""))</f>
        <v/>
      </c>
      <c r="L306" s="35" t="n"/>
      <c r="M306" s="4" t="n"/>
      <c r="N306" s="4" t="n"/>
      <c r="O306" s="4" t="n"/>
      <c r="P306" s="4" t="n"/>
      <c r="Q306" s="4" t="n"/>
      <c r="R306" s="4" t="n"/>
      <c r="S306" s="4" t="n"/>
      <c r="T306" s="4" t="n"/>
      <c r="U306" s="4" t="n"/>
      <c r="V306" s="4" t="n"/>
      <c r="W306" s="4" t="n"/>
      <c r="X306" s="4" t="n"/>
      <c r="Y306" s="4" t="n"/>
      <c r="Z306" s="4" t="n"/>
    </row>
    <row r="307" ht="15" customHeight="1" s="371">
      <c r="A307" s="34" t="n"/>
      <c r="B307" s="37" t="n"/>
      <c r="C307" s="120">
        <f>IF(B307="","",INT((B307-CARATULA!$C$27)/7)+1)</f>
        <v/>
      </c>
      <c r="D307" s="34" t="n"/>
      <c r="E307" s="35" t="n"/>
      <c r="F307" s="35" t="n"/>
      <c r="G307" s="35" t="n"/>
      <c r="H307" s="36" t="n"/>
      <c r="I307" s="35" t="n"/>
      <c r="J307" s="34" t="n"/>
      <c r="K307" s="34">
        <f t="array" ref="K307">IF($J307="","",IFERROR(INDEX(PRESUPUESTO!$N$10:$N$174,MATCH($J307,PRESUPUESTO!$A$10:$A$174,0)),""))</f>
        <v/>
      </c>
      <c r="L307" s="35" t="n"/>
      <c r="M307" s="4" t="n"/>
      <c r="N307" s="4" t="n"/>
      <c r="O307" s="4" t="n"/>
      <c r="P307" s="4" t="n"/>
      <c r="Q307" s="4" t="n"/>
      <c r="R307" s="4" t="n"/>
      <c r="S307" s="4" t="n"/>
      <c r="T307" s="4" t="n"/>
      <c r="U307" s="4" t="n"/>
      <c r="V307" s="4" t="n"/>
      <c r="W307" s="4" t="n"/>
      <c r="X307" s="4" t="n"/>
      <c r="Y307" s="4" t="n"/>
      <c r="Z307" s="4" t="n"/>
    </row>
    <row r="308" ht="15" customHeight="1" s="371">
      <c r="A308" s="34" t="n"/>
      <c r="B308" s="37" t="n"/>
      <c r="C308" s="120">
        <f>IF(B308="","",INT((B308-CARATULA!$C$27)/7)+1)</f>
        <v/>
      </c>
      <c r="D308" s="34" t="n"/>
      <c r="E308" s="35" t="n"/>
      <c r="F308" s="35" t="n"/>
      <c r="G308" s="35" t="n"/>
      <c r="H308" s="36" t="n"/>
      <c r="I308" s="35" t="n"/>
      <c r="J308" s="34" t="n"/>
      <c r="K308" s="34">
        <f t="array" ref="K308">IF($J308="","",IFERROR(INDEX(PRESUPUESTO!$N$10:$N$174,MATCH($J308,PRESUPUESTO!$A$10:$A$174,0)),""))</f>
        <v/>
      </c>
      <c r="L308" s="35" t="n"/>
      <c r="M308" s="4" t="n"/>
      <c r="N308" s="4" t="n"/>
      <c r="O308" s="4" t="n"/>
      <c r="P308" s="4" t="n"/>
      <c r="Q308" s="4" t="n"/>
      <c r="R308" s="4" t="n"/>
      <c r="S308" s="4" t="n"/>
      <c r="T308" s="4" t="n"/>
      <c r="U308" s="4" t="n"/>
      <c r="V308" s="4" t="n"/>
      <c r="W308" s="4" t="n"/>
      <c r="X308" s="4" t="n"/>
      <c r="Y308" s="4" t="n"/>
      <c r="Z308" s="4" t="n"/>
    </row>
    <row r="309" ht="15" customHeight="1" s="371">
      <c r="A309" s="34" t="n"/>
      <c r="B309" s="37" t="n"/>
      <c r="C309" s="120">
        <f>IF(B309="","",INT((B309-CARATULA!$C$27)/7)+1)</f>
        <v/>
      </c>
      <c r="D309" s="34" t="n"/>
      <c r="E309" s="35" t="n"/>
      <c r="F309" s="35" t="n"/>
      <c r="G309" s="35" t="n"/>
      <c r="H309" s="36" t="n"/>
      <c r="I309" s="35" t="n"/>
      <c r="J309" s="34" t="n"/>
      <c r="K309" s="34">
        <f t="array" ref="K309">IF($J309="","",IFERROR(INDEX(PRESUPUESTO!$N$10:$N$174,MATCH($J309,PRESUPUESTO!$A$10:$A$174,0)),""))</f>
        <v/>
      </c>
      <c r="L309" s="35" t="n"/>
      <c r="M309" s="4" t="n"/>
      <c r="N309" s="4" t="n"/>
      <c r="O309" s="4" t="n"/>
      <c r="P309" s="4" t="n"/>
      <c r="Q309" s="4" t="n"/>
      <c r="R309" s="4" t="n"/>
      <c r="S309" s="4" t="n"/>
      <c r="T309" s="4" t="n"/>
      <c r="U309" s="4" t="n"/>
      <c r="V309" s="4" t="n"/>
      <c r="W309" s="4" t="n"/>
      <c r="X309" s="4" t="n"/>
      <c r="Y309" s="4" t="n"/>
      <c r="Z309" s="4" t="n"/>
    </row>
    <row r="310" ht="15" customHeight="1" s="371">
      <c r="A310" s="34" t="n"/>
      <c r="B310" s="37" t="n"/>
      <c r="C310" s="120">
        <f>IF(B310="","",INT((B310-CARATULA!$C$27)/7)+1)</f>
        <v/>
      </c>
      <c r="D310" s="34" t="n"/>
      <c r="E310" s="35" t="n"/>
      <c r="F310" s="35" t="n"/>
      <c r="G310" s="35" t="n"/>
      <c r="H310" s="36" t="n"/>
      <c r="I310" s="35" t="n"/>
      <c r="J310" s="34" t="n"/>
      <c r="K310" s="34">
        <f t="array" ref="K310">IF($J310="","",IFERROR(INDEX(PRESUPUESTO!$N$10:$N$174,MATCH($J310,PRESUPUESTO!$A$10:$A$174,0)),""))</f>
        <v/>
      </c>
      <c r="L310" s="35" t="n"/>
      <c r="M310" s="4" t="n"/>
      <c r="N310" s="4" t="n"/>
      <c r="O310" s="4" t="n"/>
      <c r="P310" s="4" t="n"/>
      <c r="Q310" s="4" t="n"/>
      <c r="R310" s="4" t="n"/>
      <c r="S310" s="4" t="n"/>
      <c r="T310" s="4" t="n"/>
      <c r="U310" s="4" t="n"/>
      <c r="V310" s="4" t="n"/>
      <c r="W310" s="4" t="n"/>
      <c r="X310" s="4" t="n"/>
      <c r="Y310" s="4" t="n"/>
      <c r="Z310" s="4" t="n"/>
    </row>
    <row r="311" ht="15" customHeight="1" s="371">
      <c r="A311" s="34" t="n"/>
      <c r="B311" s="37" t="n"/>
      <c r="C311" s="120">
        <f>IF(B311="","",INT((B311-CARATULA!$C$27)/7)+1)</f>
        <v/>
      </c>
      <c r="D311" s="34" t="n"/>
      <c r="E311" s="35" t="n"/>
      <c r="F311" s="35" t="n"/>
      <c r="G311" s="35" t="n"/>
      <c r="H311" s="36" t="n"/>
      <c r="I311" s="35" t="n"/>
      <c r="J311" s="34" t="n"/>
      <c r="K311" s="34">
        <f t="array" ref="K311">IF($J311="","",IFERROR(INDEX(PRESUPUESTO!$N$10:$N$174,MATCH($J311,PRESUPUESTO!$A$10:$A$174,0)),""))</f>
        <v/>
      </c>
      <c r="L311" s="35" t="n"/>
      <c r="M311" s="4" t="n"/>
      <c r="N311" s="4" t="n"/>
      <c r="O311" s="4" t="n"/>
      <c r="P311" s="4" t="n"/>
      <c r="Q311" s="4" t="n"/>
      <c r="R311" s="4" t="n"/>
      <c r="S311" s="4" t="n"/>
      <c r="T311" s="4" t="n"/>
      <c r="U311" s="4" t="n"/>
      <c r="V311" s="4" t="n"/>
      <c r="W311" s="4" t="n"/>
      <c r="X311" s="4" t="n"/>
      <c r="Y311" s="4" t="n"/>
      <c r="Z311" s="4" t="n"/>
    </row>
    <row r="312" ht="15" customHeight="1" s="371">
      <c r="A312" s="34" t="n"/>
      <c r="B312" s="37" t="n"/>
      <c r="C312" s="120">
        <f>IF(B312="","",INT((B312-CARATULA!$C$27)/7)+1)</f>
        <v/>
      </c>
      <c r="D312" s="34" t="n"/>
      <c r="E312" s="35" t="n"/>
      <c r="F312" s="35" t="n"/>
      <c r="G312" s="35" t="n"/>
      <c r="H312" s="36" t="n"/>
      <c r="I312" s="35" t="n"/>
      <c r="J312" s="34" t="n"/>
      <c r="K312" s="34">
        <f t="array" ref="K312">IF($J312="","",IFERROR(INDEX(PRESUPUESTO!$N$10:$N$174,MATCH($J312,PRESUPUESTO!$A$10:$A$174,0)),""))</f>
        <v/>
      </c>
      <c r="L312" s="35" t="n"/>
      <c r="M312" s="4" t="n"/>
      <c r="N312" s="4" t="n"/>
      <c r="O312" s="4" t="n"/>
      <c r="P312" s="4" t="n"/>
      <c r="Q312" s="4" t="n"/>
      <c r="R312" s="4" t="n"/>
      <c r="S312" s="4" t="n"/>
      <c r="T312" s="4" t="n"/>
      <c r="U312" s="4" t="n"/>
      <c r="V312" s="4" t="n"/>
      <c r="W312" s="4" t="n"/>
      <c r="X312" s="4" t="n"/>
      <c r="Y312" s="4" t="n"/>
      <c r="Z312" s="4" t="n"/>
    </row>
    <row r="313" ht="15" customHeight="1" s="371">
      <c r="A313" s="34" t="n"/>
      <c r="B313" s="37" t="n"/>
      <c r="C313" s="120">
        <f>IF(B313="","",INT((B313-CARATULA!$C$27)/7)+1)</f>
        <v/>
      </c>
      <c r="D313" s="34" t="n"/>
      <c r="E313" s="35" t="n"/>
      <c r="F313" s="35" t="n"/>
      <c r="G313" s="35" t="n"/>
      <c r="H313" s="36" t="n"/>
      <c r="I313" s="35" t="n"/>
      <c r="J313" s="34" t="n"/>
      <c r="K313" s="34">
        <f t="array" ref="K313">IF($J313="","",IFERROR(INDEX(PRESUPUESTO!$N$10:$N$174,MATCH($J313,PRESUPUESTO!$A$10:$A$174,0)),""))</f>
        <v/>
      </c>
      <c r="L313" s="35" t="n"/>
      <c r="M313" s="4" t="n"/>
      <c r="N313" s="4" t="n"/>
      <c r="O313" s="4" t="n"/>
      <c r="P313" s="4" t="n"/>
      <c r="Q313" s="4" t="n"/>
      <c r="R313" s="4" t="n"/>
      <c r="S313" s="4" t="n"/>
      <c r="T313" s="4" t="n"/>
      <c r="U313" s="4" t="n"/>
      <c r="V313" s="4" t="n"/>
      <c r="W313" s="4" t="n"/>
      <c r="X313" s="4" t="n"/>
      <c r="Y313" s="4" t="n"/>
      <c r="Z313" s="4" t="n"/>
    </row>
    <row r="314" ht="15" customHeight="1" s="371">
      <c r="A314" s="34" t="n"/>
      <c r="B314" s="37" t="n"/>
      <c r="C314" s="120">
        <f>IF(B314="","",INT((B314-CARATULA!$C$27)/7)+1)</f>
        <v/>
      </c>
      <c r="D314" s="34" t="n"/>
      <c r="E314" s="35" t="n"/>
      <c r="F314" s="35" t="n"/>
      <c r="G314" s="35" t="n"/>
      <c r="H314" s="36" t="n"/>
      <c r="I314" s="35" t="n"/>
      <c r="J314" s="34" t="n"/>
      <c r="K314" s="34">
        <f t="array" ref="K314">IF($J314="","",IFERROR(INDEX(PRESUPUESTO!$N$10:$N$174,MATCH($J314,PRESUPUESTO!$A$10:$A$174,0)),""))</f>
        <v/>
      </c>
      <c r="L314" s="35" t="n"/>
      <c r="M314" s="4" t="n"/>
      <c r="N314" s="4" t="n"/>
      <c r="O314" s="4" t="n"/>
      <c r="P314" s="4" t="n"/>
      <c r="Q314" s="4" t="n"/>
      <c r="R314" s="4" t="n"/>
      <c r="S314" s="4" t="n"/>
      <c r="T314" s="4" t="n"/>
      <c r="U314" s="4" t="n"/>
      <c r="V314" s="4" t="n"/>
      <c r="W314" s="4" t="n"/>
      <c r="X314" s="4" t="n"/>
      <c r="Y314" s="4" t="n"/>
      <c r="Z314" s="4" t="n"/>
    </row>
    <row r="315" ht="15" customHeight="1" s="371">
      <c r="A315" s="34" t="n"/>
      <c r="B315" s="37" t="n"/>
      <c r="C315" s="120">
        <f>IF(B315="","",INT((B315-CARATULA!$C$27)/7)+1)</f>
        <v/>
      </c>
      <c r="D315" s="34" t="n"/>
      <c r="E315" s="35" t="n"/>
      <c r="F315" s="35" t="n"/>
      <c r="G315" s="35" t="n"/>
      <c r="H315" s="36" t="n"/>
      <c r="I315" s="35" t="n"/>
      <c r="J315" s="34" t="n"/>
      <c r="K315" s="34">
        <f t="array" ref="K315">IF($J315="","",IFERROR(INDEX(PRESUPUESTO!$N$10:$N$174,MATCH($J315,PRESUPUESTO!$A$10:$A$174,0)),""))</f>
        <v/>
      </c>
      <c r="L315" s="35" t="n"/>
      <c r="M315" s="4" t="n"/>
      <c r="N315" s="4" t="n"/>
      <c r="O315" s="4" t="n"/>
      <c r="P315" s="4" t="n"/>
      <c r="Q315" s="4" t="n"/>
      <c r="R315" s="4" t="n"/>
      <c r="S315" s="4" t="n"/>
      <c r="T315" s="4" t="n"/>
      <c r="U315" s="4" t="n"/>
      <c r="V315" s="4" t="n"/>
      <c r="W315" s="4" t="n"/>
      <c r="X315" s="4" t="n"/>
      <c r="Y315" s="4" t="n"/>
      <c r="Z315" s="4" t="n"/>
    </row>
    <row r="316" ht="15" customHeight="1" s="371">
      <c r="A316" s="34" t="n"/>
      <c r="B316" s="37" t="n"/>
      <c r="C316" s="120">
        <f>IF(B316="","",INT((B316-CARATULA!$C$27)/7)+1)</f>
        <v/>
      </c>
      <c r="D316" s="34" t="n"/>
      <c r="E316" s="35" t="n"/>
      <c r="F316" s="35" t="n"/>
      <c r="G316" s="35" t="n"/>
      <c r="H316" s="36" t="n"/>
      <c r="I316" s="35" t="n"/>
      <c r="J316" s="34" t="n"/>
      <c r="K316" s="34">
        <f t="array" ref="K316">IF($J316="","",IFERROR(INDEX(PRESUPUESTO!$N$10:$N$174,MATCH($J316,PRESUPUESTO!$A$10:$A$174,0)),""))</f>
        <v/>
      </c>
      <c r="L316" s="35" t="n"/>
      <c r="M316" s="4" t="n"/>
      <c r="N316" s="4" t="n"/>
      <c r="O316" s="4" t="n"/>
      <c r="P316" s="4" t="n"/>
      <c r="Q316" s="4" t="n"/>
      <c r="R316" s="4" t="n"/>
      <c r="S316" s="4" t="n"/>
      <c r="T316" s="4" t="n"/>
      <c r="U316" s="4" t="n"/>
      <c r="V316" s="4" t="n"/>
      <c r="W316" s="4" t="n"/>
      <c r="X316" s="4" t="n"/>
      <c r="Y316" s="4" t="n"/>
      <c r="Z316" s="4" t="n"/>
    </row>
    <row r="317" ht="15" customHeight="1" s="371">
      <c r="A317" s="34" t="n"/>
      <c r="B317" s="37" t="n"/>
      <c r="C317" s="120">
        <f>IF(B317="","",INT((B317-CARATULA!$C$27)/7)+1)</f>
        <v/>
      </c>
      <c r="D317" s="34" t="n"/>
      <c r="E317" s="35" t="n"/>
      <c r="F317" s="35" t="n"/>
      <c r="G317" s="35" t="n"/>
      <c r="H317" s="36" t="n"/>
      <c r="I317" s="35" t="n"/>
      <c r="J317" s="34" t="n"/>
      <c r="K317" s="34">
        <f t="array" ref="K317">IF($J317="","",IFERROR(INDEX(PRESUPUESTO!$N$10:$N$174,MATCH($J317,PRESUPUESTO!$A$10:$A$174,0)),""))</f>
        <v/>
      </c>
      <c r="L317" s="35" t="n"/>
      <c r="M317" s="4" t="n"/>
      <c r="N317" s="4" t="n"/>
      <c r="O317" s="4" t="n"/>
      <c r="P317" s="4" t="n"/>
      <c r="Q317" s="4" t="n"/>
      <c r="R317" s="4" t="n"/>
      <c r="S317" s="4" t="n"/>
      <c r="T317" s="4" t="n"/>
      <c r="U317" s="4" t="n"/>
      <c r="V317" s="4" t="n"/>
      <c r="W317" s="4" t="n"/>
      <c r="X317" s="4" t="n"/>
      <c r="Y317" s="4" t="n"/>
      <c r="Z317" s="4" t="n"/>
    </row>
    <row r="318" ht="15" customHeight="1" s="371">
      <c r="A318" s="34" t="n"/>
      <c r="B318" s="37" t="n"/>
      <c r="C318" s="120">
        <f>IF(B318="","",INT((B318-CARATULA!$C$27)/7)+1)</f>
        <v/>
      </c>
      <c r="D318" s="34" t="n"/>
      <c r="E318" s="35" t="n"/>
      <c r="F318" s="35" t="n"/>
      <c r="G318" s="35" t="n"/>
      <c r="H318" s="36" t="n"/>
      <c r="I318" s="35" t="n"/>
      <c r="J318" s="34" t="n"/>
      <c r="K318" s="34">
        <f t="array" ref="K318">IF($J318="","",IFERROR(INDEX(PRESUPUESTO!$N$10:$N$174,MATCH($J318,PRESUPUESTO!$A$10:$A$174,0)),""))</f>
        <v/>
      </c>
      <c r="L318" s="35" t="n"/>
      <c r="M318" s="4" t="n"/>
      <c r="N318" s="4" t="n"/>
      <c r="O318" s="4" t="n"/>
      <c r="P318" s="4" t="n"/>
      <c r="Q318" s="4" t="n"/>
      <c r="R318" s="4" t="n"/>
      <c r="S318" s="4" t="n"/>
      <c r="T318" s="4" t="n"/>
      <c r="U318" s="4" t="n"/>
      <c r="V318" s="4" t="n"/>
      <c r="W318" s="4" t="n"/>
      <c r="X318" s="4" t="n"/>
      <c r="Y318" s="4" t="n"/>
      <c r="Z318" s="4" t="n"/>
    </row>
    <row r="319" ht="15" customHeight="1" s="371">
      <c r="A319" s="34" t="n"/>
      <c r="B319" s="37" t="n"/>
      <c r="C319" s="120">
        <f>IF(B319="","",INT((B319-CARATULA!$C$27)/7)+1)</f>
        <v/>
      </c>
      <c r="D319" s="34" t="n"/>
      <c r="E319" s="35" t="n"/>
      <c r="F319" s="35" t="n"/>
      <c r="G319" s="35" t="n"/>
      <c r="H319" s="36" t="n"/>
      <c r="I319" s="35" t="n"/>
      <c r="J319" s="34" t="n"/>
      <c r="K319" s="34">
        <f t="array" ref="K319">IF($J319="","",IFERROR(INDEX(PRESUPUESTO!$N$10:$N$174,MATCH($J319,PRESUPUESTO!$A$10:$A$174,0)),""))</f>
        <v/>
      </c>
      <c r="L319" s="35" t="n"/>
      <c r="M319" s="4" t="n"/>
      <c r="N319" s="4" t="n"/>
      <c r="O319" s="4" t="n"/>
      <c r="P319" s="4" t="n"/>
      <c r="Q319" s="4" t="n"/>
      <c r="R319" s="4" t="n"/>
      <c r="S319" s="4" t="n"/>
      <c r="T319" s="4" t="n"/>
      <c r="U319" s="4" t="n"/>
      <c r="V319" s="4" t="n"/>
      <c r="W319" s="4" t="n"/>
      <c r="X319" s="4" t="n"/>
      <c r="Y319" s="4" t="n"/>
      <c r="Z319" s="4" t="n"/>
    </row>
    <row r="320" ht="15" customHeight="1" s="371">
      <c r="A320" s="34" t="n"/>
      <c r="B320" s="37" t="n"/>
      <c r="C320" s="120">
        <f>IF(B320="","",INT((B320-CARATULA!$C$27)/7)+1)</f>
        <v/>
      </c>
      <c r="D320" s="34" t="n"/>
      <c r="E320" s="35" t="n"/>
      <c r="F320" s="35" t="n"/>
      <c r="G320" s="35" t="n"/>
      <c r="H320" s="36" t="n"/>
      <c r="I320" s="35" t="n"/>
      <c r="J320" s="34" t="n"/>
      <c r="K320" s="34">
        <f t="array" ref="K320">IF($J320="","",IFERROR(INDEX(PRESUPUESTO!$N$10:$N$174,MATCH($J320,PRESUPUESTO!$A$10:$A$174,0)),""))</f>
        <v/>
      </c>
      <c r="L320" s="35" t="n"/>
      <c r="M320" s="4" t="n"/>
      <c r="N320" s="4" t="n"/>
      <c r="O320" s="4" t="n"/>
      <c r="P320" s="4" t="n"/>
      <c r="Q320" s="4" t="n"/>
      <c r="R320" s="4" t="n"/>
      <c r="S320" s="4" t="n"/>
      <c r="T320" s="4" t="n"/>
      <c r="U320" s="4" t="n"/>
      <c r="V320" s="4" t="n"/>
      <c r="W320" s="4" t="n"/>
      <c r="X320" s="4" t="n"/>
      <c r="Y320" s="4" t="n"/>
      <c r="Z320" s="4" t="n"/>
    </row>
    <row r="321" ht="15" customHeight="1" s="371">
      <c r="A321" s="34" t="n"/>
      <c r="B321" s="37" t="n"/>
      <c r="C321" s="120">
        <f>IF(B321="","",INT((B321-CARATULA!$C$27)/7)+1)</f>
        <v/>
      </c>
      <c r="D321" s="34" t="n"/>
      <c r="E321" s="35" t="n"/>
      <c r="F321" s="35" t="n"/>
      <c r="G321" s="35" t="n"/>
      <c r="H321" s="36" t="n"/>
      <c r="I321" s="35" t="n"/>
      <c r="J321" s="34" t="n"/>
      <c r="K321" s="34">
        <f t="array" ref="K321">IF($J321="","",IFERROR(INDEX(PRESUPUESTO!$N$10:$N$174,MATCH($J321,PRESUPUESTO!$A$10:$A$174,0)),""))</f>
        <v/>
      </c>
      <c r="L321" s="35" t="n"/>
      <c r="M321" s="4" t="n"/>
      <c r="N321" s="4" t="n"/>
      <c r="O321" s="4" t="n"/>
      <c r="P321" s="4" t="n"/>
      <c r="Q321" s="4" t="n"/>
      <c r="R321" s="4" t="n"/>
      <c r="S321" s="4" t="n"/>
      <c r="T321" s="4" t="n"/>
      <c r="U321" s="4" t="n"/>
      <c r="V321" s="4" t="n"/>
      <c r="W321" s="4" t="n"/>
      <c r="X321" s="4" t="n"/>
      <c r="Y321" s="4" t="n"/>
      <c r="Z321" s="4" t="n"/>
    </row>
    <row r="322" ht="15" customHeight="1" s="371">
      <c r="A322" s="34" t="n"/>
      <c r="B322" s="37" t="n"/>
      <c r="C322" s="120">
        <f>IF(B322="","",INT((B322-CARATULA!$C$27)/7)+1)</f>
        <v/>
      </c>
      <c r="D322" s="34" t="n"/>
      <c r="E322" s="35" t="n"/>
      <c r="F322" s="35" t="n"/>
      <c r="G322" s="35" t="n"/>
      <c r="H322" s="36" t="n"/>
      <c r="I322" s="35" t="n"/>
      <c r="J322" s="34" t="n"/>
      <c r="K322" s="34">
        <f t="array" ref="K322">IF($J322="","",IFERROR(INDEX(PRESUPUESTO!$N$10:$N$174,MATCH($J322,PRESUPUESTO!$A$10:$A$174,0)),""))</f>
        <v/>
      </c>
      <c r="L322" s="35" t="n"/>
      <c r="M322" s="4" t="n"/>
      <c r="N322" s="4" t="n"/>
      <c r="O322" s="4" t="n"/>
      <c r="P322" s="4" t="n"/>
      <c r="Q322" s="4" t="n"/>
      <c r="R322" s="4" t="n"/>
      <c r="S322" s="4" t="n"/>
      <c r="T322" s="4" t="n"/>
      <c r="U322" s="4" t="n"/>
      <c r="V322" s="4" t="n"/>
      <c r="W322" s="4" t="n"/>
      <c r="X322" s="4" t="n"/>
      <c r="Y322" s="4" t="n"/>
      <c r="Z322" s="4" t="n"/>
    </row>
    <row r="323" ht="15" customHeight="1" s="371">
      <c r="A323" s="34" t="n"/>
      <c r="B323" s="37" t="n"/>
      <c r="C323" s="120">
        <f>IF(B323="","",INT((B323-CARATULA!$C$27)/7)+1)</f>
        <v/>
      </c>
      <c r="D323" s="34" t="n"/>
      <c r="E323" s="35" t="n"/>
      <c r="F323" s="35" t="n"/>
      <c r="G323" s="35" t="n"/>
      <c r="H323" s="36" t="n"/>
      <c r="I323" s="35" t="n"/>
      <c r="J323" s="34" t="n"/>
      <c r="K323" s="34">
        <f t="array" ref="K323">IF($J323="","",IFERROR(INDEX(PRESUPUESTO!$N$10:$N$174,MATCH($J323,PRESUPUESTO!$A$10:$A$174,0)),""))</f>
        <v/>
      </c>
      <c r="L323" s="35" t="n"/>
      <c r="M323" s="4" t="n"/>
      <c r="N323" s="4" t="n"/>
      <c r="O323" s="4" t="n"/>
      <c r="P323" s="4" t="n"/>
      <c r="Q323" s="4" t="n"/>
      <c r="R323" s="4" t="n"/>
      <c r="S323" s="4" t="n"/>
      <c r="T323" s="4" t="n"/>
      <c r="U323" s="4" t="n"/>
      <c r="V323" s="4" t="n"/>
      <c r="W323" s="4" t="n"/>
      <c r="X323" s="4" t="n"/>
      <c r="Y323" s="4" t="n"/>
      <c r="Z323" s="4" t="n"/>
    </row>
    <row r="324" ht="15" customHeight="1" s="371">
      <c r="A324" s="34" t="n"/>
      <c r="B324" s="37" t="n"/>
      <c r="C324" s="120">
        <f>IF(B324="","",INT((B324-CARATULA!$C$27)/7)+1)</f>
        <v/>
      </c>
      <c r="D324" s="34" t="n"/>
      <c r="E324" s="35" t="n"/>
      <c r="F324" s="35" t="n"/>
      <c r="G324" s="35" t="n"/>
      <c r="H324" s="36" t="n"/>
      <c r="I324" s="35" t="n"/>
      <c r="J324" s="34" t="n"/>
      <c r="K324" s="34">
        <f t="array" ref="K324">IF($J324="","",IFERROR(INDEX(PRESUPUESTO!$N$10:$N$174,MATCH($J324,PRESUPUESTO!$A$10:$A$174,0)),""))</f>
        <v/>
      </c>
      <c r="L324" s="35" t="n"/>
      <c r="M324" s="4" t="n"/>
      <c r="N324" s="4" t="n"/>
      <c r="O324" s="4" t="n"/>
      <c r="P324" s="4" t="n"/>
      <c r="Q324" s="4" t="n"/>
      <c r="R324" s="4" t="n"/>
      <c r="S324" s="4" t="n"/>
      <c r="T324" s="4" t="n"/>
      <c r="U324" s="4" t="n"/>
      <c r="V324" s="4" t="n"/>
      <c r="W324" s="4" t="n"/>
      <c r="X324" s="4" t="n"/>
      <c r="Y324" s="4" t="n"/>
      <c r="Z324" s="4" t="n"/>
    </row>
    <row r="325" ht="15" customHeight="1" s="371">
      <c r="A325" s="34" t="n"/>
      <c r="B325" s="37" t="n"/>
      <c r="C325" s="120">
        <f>IF(B325="","",INT((B325-CARATULA!$C$27)/7)+1)</f>
        <v/>
      </c>
      <c r="D325" s="34" t="n"/>
      <c r="E325" s="35" t="n"/>
      <c r="F325" s="35" t="n"/>
      <c r="G325" s="35" t="n"/>
      <c r="H325" s="36" t="n"/>
      <c r="I325" s="35" t="n"/>
      <c r="J325" s="34" t="n"/>
      <c r="K325" s="34">
        <f t="array" ref="K325">IF($J325="","",IFERROR(INDEX(PRESUPUESTO!$N$10:$N$174,MATCH($J325,PRESUPUESTO!$A$10:$A$174,0)),""))</f>
        <v/>
      </c>
      <c r="L325" s="35" t="n"/>
      <c r="M325" s="4" t="n"/>
      <c r="N325" s="4" t="n"/>
      <c r="O325" s="4" t="n"/>
      <c r="P325" s="4" t="n"/>
      <c r="Q325" s="4" t="n"/>
      <c r="R325" s="4" t="n"/>
      <c r="S325" s="4" t="n"/>
      <c r="T325" s="4" t="n"/>
      <c r="U325" s="4" t="n"/>
      <c r="V325" s="4" t="n"/>
      <c r="W325" s="4" t="n"/>
      <c r="X325" s="4" t="n"/>
      <c r="Y325" s="4" t="n"/>
      <c r="Z325" s="4" t="n"/>
    </row>
    <row r="326" ht="15" customHeight="1" s="371">
      <c r="A326" s="34" t="n"/>
      <c r="B326" s="37" t="n"/>
      <c r="C326" s="120">
        <f>IF(B326="","",INT((B326-CARATULA!$C$27)/7)+1)</f>
        <v/>
      </c>
      <c r="D326" s="34" t="n"/>
      <c r="E326" s="35" t="n"/>
      <c r="F326" s="35" t="n"/>
      <c r="G326" s="35" t="n"/>
      <c r="H326" s="36" t="n"/>
      <c r="I326" s="35" t="n"/>
      <c r="J326" s="34" t="n"/>
      <c r="K326" s="34">
        <f t="array" ref="K326">IF($J326="","",IFERROR(INDEX(PRESUPUESTO!$N$10:$N$174,MATCH($J326,PRESUPUESTO!$A$10:$A$174,0)),""))</f>
        <v/>
      </c>
      <c r="L326" s="35" t="n"/>
      <c r="M326" s="4" t="n"/>
      <c r="N326" s="4" t="n"/>
      <c r="O326" s="4" t="n"/>
      <c r="P326" s="4" t="n"/>
      <c r="Q326" s="4" t="n"/>
      <c r="R326" s="4" t="n"/>
      <c r="S326" s="4" t="n"/>
      <c r="T326" s="4" t="n"/>
      <c r="U326" s="4" t="n"/>
      <c r="V326" s="4" t="n"/>
      <c r="W326" s="4" t="n"/>
      <c r="X326" s="4" t="n"/>
      <c r="Y326" s="4" t="n"/>
      <c r="Z326" s="4" t="n"/>
    </row>
    <row r="327" ht="15" customHeight="1" s="371">
      <c r="A327" s="34" t="n"/>
      <c r="B327" s="37" t="n"/>
      <c r="C327" s="120">
        <f>IF(B327="","",INT((B327-CARATULA!$C$27)/7)+1)</f>
        <v/>
      </c>
      <c r="D327" s="34" t="n"/>
      <c r="E327" s="35" t="n"/>
      <c r="F327" s="35" t="n"/>
      <c r="G327" s="35" t="n"/>
      <c r="H327" s="36" t="n"/>
      <c r="I327" s="35" t="n"/>
      <c r="J327" s="34" t="n"/>
      <c r="K327" s="34">
        <f t="array" ref="K327">IF($J327="","",IFERROR(INDEX(PRESUPUESTO!$N$10:$N$174,MATCH($J327,PRESUPUESTO!$A$10:$A$174,0)),""))</f>
        <v/>
      </c>
      <c r="L327" s="35" t="n"/>
      <c r="M327" s="4" t="n"/>
      <c r="N327" s="4" t="n"/>
      <c r="O327" s="4" t="n"/>
      <c r="P327" s="4" t="n"/>
      <c r="Q327" s="4" t="n"/>
      <c r="R327" s="4" t="n"/>
      <c r="S327" s="4" t="n"/>
      <c r="T327" s="4" t="n"/>
      <c r="U327" s="4" t="n"/>
      <c r="V327" s="4" t="n"/>
      <c r="W327" s="4" t="n"/>
      <c r="X327" s="4" t="n"/>
      <c r="Y327" s="4" t="n"/>
      <c r="Z327" s="4" t="n"/>
    </row>
    <row r="328" ht="15" customHeight="1" s="371">
      <c r="A328" s="34" t="n"/>
      <c r="B328" s="37" t="n"/>
      <c r="C328" s="120">
        <f>IF(B328="","",INT((B328-CARATULA!$C$27)/7)+1)</f>
        <v/>
      </c>
      <c r="D328" s="34" t="n"/>
      <c r="E328" s="35" t="n"/>
      <c r="F328" s="35" t="n"/>
      <c r="G328" s="35" t="n"/>
      <c r="H328" s="36" t="n"/>
      <c r="I328" s="35" t="n"/>
      <c r="J328" s="34" t="n"/>
      <c r="K328" s="34">
        <f t="array" ref="K328">IF($J328="","",IFERROR(INDEX(PRESUPUESTO!$N$10:$N$174,MATCH($J328,PRESUPUESTO!$A$10:$A$174,0)),""))</f>
        <v/>
      </c>
      <c r="L328" s="35" t="n"/>
      <c r="M328" s="4" t="n"/>
      <c r="N328" s="4" t="n"/>
      <c r="O328" s="4" t="n"/>
      <c r="P328" s="4" t="n"/>
      <c r="Q328" s="4" t="n"/>
      <c r="R328" s="4" t="n"/>
      <c r="S328" s="4" t="n"/>
      <c r="T328" s="4" t="n"/>
      <c r="U328" s="4" t="n"/>
      <c r="V328" s="4" t="n"/>
      <c r="W328" s="4" t="n"/>
      <c r="X328" s="4" t="n"/>
      <c r="Y328" s="4" t="n"/>
      <c r="Z328" s="4" t="n"/>
    </row>
    <row r="329" ht="15" customHeight="1" s="371">
      <c r="A329" s="34" t="n"/>
      <c r="B329" s="37" t="n"/>
      <c r="C329" s="120">
        <f>IF(B329="","",INT((B329-CARATULA!$C$27)/7)+1)</f>
        <v/>
      </c>
      <c r="D329" s="34" t="n"/>
      <c r="E329" s="35" t="n"/>
      <c r="F329" s="35" t="n"/>
      <c r="G329" s="35" t="n"/>
      <c r="H329" s="36" t="n"/>
      <c r="I329" s="35" t="n"/>
      <c r="J329" s="34" t="n"/>
      <c r="K329" s="34">
        <f t="array" ref="K329">IF($J329="","",IFERROR(INDEX(PRESUPUESTO!$N$10:$N$174,MATCH($J329,PRESUPUESTO!$A$10:$A$174,0)),""))</f>
        <v/>
      </c>
      <c r="L329" s="35" t="n"/>
      <c r="M329" s="4" t="n"/>
      <c r="N329" s="4" t="n"/>
      <c r="O329" s="4" t="n"/>
      <c r="P329" s="4" t="n"/>
      <c r="Q329" s="4" t="n"/>
      <c r="R329" s="4" t="n"/>
      <c r="S329" s="4" t="n"/>
      <c r="T329" s="4" t="n"/>
      <c r="U329" s="4" t="n"/>
      <c r="V329" s="4" t="n"/>
      <c r="W329" s="4" t="n"/>
      <c r="X329" s="4" t="n"/>
      <c r="Y329" s="4" t="n"/>
      <c r="Z329" s="4" t="n"/>
    </row>
    <row r="330" ht="15" customHeight="1" s="371">
      <c r="A330" s="34" t="n"/>
      <c r="B330" s="37" t="n"/>
      <c r="C330" s="120">
        <f>IF(B330="","",INT((B330-CARATULA!$C$27)/7)+1)</f>
        <v/>
      </c>
      <c r="D330" s="34" t="n"/>
      <c r="E330" s="35" t="n"/>
      <c r="F330" s="35" t="n"/>
      <c r="G330" s="35" t="n"/>
      <c r="H330" s="36" t="n"/>
      <c r="I330" s="35" t="n"/>
      <c r="J330" s="34" t="n"/>
      <c r="K330" s="34">
        <f t="array" ref="K330">IF($J330="","",IFERROR(INDEX(PRESUPUESTO!$N$10:$N$174,MATCH($J330,PRESUPUESTO!$A$10:$A$174,0)),""))</f>
        <v/>
      </c>
      <c r="L330" s="35" t="n"/>
      <c r="M330" s="4" t="n"/>
      <c r="N330" s="4" t="n"/>
      <c r="O330" s="4" t="n"/>
      <c r="P330" s="4" t="n"/>
      <c r="Q330" s="4" t="n"/>
      <c r="R330" s="4" t="n"/>
      <c r="S330" s="4" t="n"/>
      <c r="T330" s="4" t="n"/>
      <c r="U330" s="4" t="n"/>
      <c r="V330" s="4" t="n"/>
      <c r="W330" s="4" t="n"/>
      <c r="X330" s="4" t="n"/>
      <c r="Y330" s="4" t="n"/>
      <c r="Z330" s="4" t="n"/>
    </row>
    <row r="331" ht="15" customHeight="1" s="371">
      <c r="A331" s="34" t="n"/>
      <c r="B331" s="37" t="n"/>
      <c r="C331" s="120">
        <f>IF(B331="","",INT((B331-CARATULA!$C$27)/7)+1)</f>
        <v/>
      </c>
      <c r="D331" s="34" t="n"/>
      <c r="E331" s="35" t="n"/>
      <c r="F331" s="35" t="n"/>
      <c r="G331" s="35" t="n"/>
      <c r="H331" s="36" t="n"/>
      <c r="I331" s="35" t="n"/>
      <c r="J331" s="34" t="n"/>
      <c r="K331" s="34">
        <f t="array" ref="K331">IF($J331="","",IFERROR(INDEX(PRESUPUESTO!$N$10:$N$174,MATCH($J331,PRESUPUESTO!$A$10:$A$174,0)),""))</f>
        <v/>
      </c>
      <c r="L331" s="35" t="n"/>
      <c r="M331" s="4" t="n"/>
      <c r="N331" s="4" t="n"/>
      <c r="O331" s="4" t="n"/>
      <c r="P331" s="4" t="n"/>
      <c r="Q331" s="4" t="n"/>
      <c r="R331" s="4" t="n"/>
      <c r="S331" s="4" t="n"/>
      <c r="T331" s="4" t="n"/>
      <c r="U331" s="4" t="n"/>
      <c r="V331" s="4" t="n"/>
      <c r="W331" s="4" t="n"/>
      <c r="X331" s="4" t="n"/>
      <c r="Y331" s="4" t="n"/>
      <c r="Z331" s="4" t="n"/>
    </row>
    <row r="332" ht="15" customHeight="1" s="371">
      <c r="A332" s="34" t="n"/>
      <c r="B332" s="37" t="n"/>
      <c r="C332" s="120">
        <f>IF(B332="","",INT((B332-CARATULA!$C$27)/7)+1)</f>
        <v/>
      </c>
      <c r="D332" s="34" t="n"/>
      <c r="E332" s="35" t="n"/>
      <c r="F332" s="35" t="n"/>
      <c r="G332" s="35" t="n"/>
      <c r="H332" s="36" t="n"/>
      <c r="I332" s="35" t="n"/>
      <c r="J332" s="34" t="n"/>
      <c r="K332" s="34">
        <f t="array" ref="K332">IF($J332="","",IFERROR(INDEX(PRESUPUESTO!$N$10:$N$174,MATCH($J332,PRESUPUESTO!$A$10:$A$174,0)),""))</f>
        <v/>
      </c>
      <c r="L332" s="35" t="n"/>
      <c r="M332" s="4" t="n"/>
      <c r="N332" s="4" t="n"/>
      <c r="O332" s="4" t="n"/>
      <c r="P332" s="4" t="n"/>
      <c r="Q332" s="4" t="n"/>
      <c r="R332" s="4" t="n"/>
      <c r="S332" s="4" t="n"/>
      <c r="T332" s="4" t="n"/>
      <c r="U332" s="4" t="n"/>
      <c r="V332" s="4" t="n"/>
      <c r="W332" s="4" t="n"/>
      <c r="X332" s="4" t="n"/>
      <c r="Y332" s="4" t="n"/>
      <c r="Z332" s="4" t="n"/>
    </row>
    <row r="333" ht="15" customHeight="1" s="371">
      <c r="A333" s="34" t="n"/>
      <c r="B333" s="37" t="n"/>
      <c r="C333" s="120">
        <f>IF(B333="","",INT((B333-CARATULA!$C$27)/7)+1)</f>
        <v/>
      </c>
      <c r="D333" s="34" t="n"/>
      <c r="E333" s="35" t="n"/>
      <c r="F333" s="35" t="n"/>
      <c r="G333" s="35" t="n"/>
      <c r="H333" s="36" t="n"/>
      <c r="I333" s="35" t="n"/>
      <c r="J333" s="34" t="n"/>
      <c r="K333" s="34">
        <f t="array" ref="K333">IF($J333="","",IFERROR(INDEX(PRESUPUESTO!$N$10:$N$174,MATCH($J333,PRESUPUESTO!$A$10:$A$174,0)),""))</f>
        <v/>
      </c>
      <c r="L333" s="35" t="n"/>
      <c r="M333" s="4" t="n"/>
      <c r="N333" s="4" t="n"/>
      <c r="O333" s="4" t="n"/>
      <c r="P333" s="4" t="n"/>
      <c r="Q333" s="4" t="n"/>
      <c r="R333" s="4" t="n"/>
      <c r="S333" s="4" t="n"/>
      <c r="T333" s="4" t="n"/>
      <c r="U333" s="4" t="n"/>
      <c r="V333" s="4" t="n"/>
      <c r="W333" s="4" t="n"/>
      <c r="X333" s="4" t="n"/>
      <c r="Y333" s="4" t="n"/>
      <c r="Z333" s="4" t="n"/>
    </row>
    <row r="334" ht="15" customHeight="1" s="371">
      <c r="A334" s="34" t="n"/>
      <c r="B334" s="37" t="n"/>
      <c r="C334" s="120">
        <f>IF(B334="","",INT((B334-CARATULA!$C$27)/7)+1)</f>
        <v/>
      </c>
      <c r="D334" s="34" t="n"/>
      <c r="E334" s="35" t="n"/>
      <c r="F334" s="35" t="n"/>
      <c r="G334" s="35" t="n"/>
      <c r="H334" s="36" t="n"/>
      <c r="I334" s="35" t="n"/>
      <c r="J334" s="34" t="n"/>
      <c r="K334" s="34">
        <f t="array" ref="K334">IF($J334="","",IFERROR(INDEX(PRESUPUESTO!$N$10:$N$174,MATCH($J334,PRESUPUESTO!$A$10:$A$174,0)),""))</f>
        <v/>
      </c>
      <c r="L334" s="35" t="n"/>
      <c r="M334" s="4" t="n"/>
      <c r="N334" s="4" t="n"/>
      <c r="O334" s="4" t="n"/>
      <c r="P334" s="4" t="n"/>
      <c r="Q334" s="4" t="n"/>
      <c r="R334" s="4" t="n"/>
      <c r="S334" s="4" t="n"/>
      <c r="T334" s="4" t="n"/>
      <c r="U334" s="4" t="n"/>
      <c r="V334" s="4" t="n"/>
      <c r="W334" s="4" t="n"/>
      <c r="X334" s="4" t="n"/>
      <c r="Y334" s="4" t="n"/>
      <c r="Z334" s="4" t="n"/>
    </row>
    <row r="335" ht="15" customHeight="1" s="371">
      <c r="A335" s="34" t="n"/>
      <c r="B335" s="37" t="n"/>
      <c r="C335" s="120">
        <f>IF(B335="","",INT((B335-CARATULA!$C$27)/7)+1)</f>
        <v/>
      </c>
      <c r="D335" s="34" t="n"/>
      <c r="E335" s="35" t="n"/>
      <c r="F335" s="35" t="n"/>
      <c r="G335" s="35" t="n"/>
      <c r="H335" s="36" t="n"/>
      <c r="I335" s="35" t="n"/>
      <c r="J335" s="34" t="n"/>
      <c r="K335" s="34">
        <f t="array" ref="K335">IF($J335="","",IFERROR(INDEX(PRESUPUESTO!$N$10:$N$174,MATCH($J335,PRESUPUESTO!$A$10:$A$174,0)),""))</f>
        <v/>
      </c>
      <c r="L335" s="35" t="n"/>
      <c r="M335" s="4" t="n"/>
      <c r="N335" s="4" t="n"/>
      <c r="O335" s="4" t="n"/>
      <c r="P335" s="4" t="n"/>
      <c r="Q335" s="4" t="n"/>
      <c r="R335" s="4" t="n"/>
      <c r="S335" s="4" t="n"/>
      <c r="T335" s="4" t="n"/>
      <c r="U335" s="4" t="n"/>
      <c r="V335" s="4" t="n"/>
      <c r="W335" s="4" t="n"/>
      <c r="X335" s="4" t="n"/>
      <c r="Y335" s="4" t="n"/>
      <c r="Z335" s="4" t="n"/>
    </row>
    <row r="336" ht="15" customHeight="1" s="371">
      <c r="A336" s="34" t="n"/>
      <c r="B336" s="37" t="n"/>
      <c r="C336" s="120">
        <f>IF(B336="","",INT((B336-CARATULA!$C$27)/7)+1)</f>
        <v/>
      </c>
      <c r="D336" s="34" t="n"/>
      <c r="E336" s="35" t="n"/>
      <c r="F336" s="35" t="n"/>
      <c r="G336" s="35" t="n"/>
      <c r="H336" s="36" t="n"/>
      <c r="I336" s="35" t="n"/>
      <c r="J336" s="34" t="n"/>
      <c r="K336" s="34">
        <f t="array" ref="K336">IF($J336="","",IFERROR(INDEX(PRESUPUESTO!$N$10:$N$174,MATCH($J336,PRESUPUESTO!$A$10:$A$174,0)),""))</f>
        <v/>
      </c>
      <c r="L336" s="35" t="n"/>
      <c r="M336" s="4" t="n"/>
      <c r="N336" s="4" t="n"/>
      <c r="O336" s="4" t="n"/>
      <c r="P336" s="4" t="n"/>
      <c r="Q336" s="4" t="n"/>
      <c r="R336" s="4" t="n"/>
      <c r="S336" s="4" t="n"/>
      <c r="T336" s="4" t="n"/>
      <c r="U336" s="4" t="n"/>
      <c r="V336" s="4" t="n"/>
      <c r="W336" s="4" t="n"/>
      <c r="X336" s="4" t="n"/>
      <c r="Y336" s="4" t="n"/>
      <c r="Z336" s="4" t="n"/>
    </row>
    <row r="337" ht="15" customHeight="1" s="371">
      <c r="A337" s="34" t="n"/>
      <c r="B337" s="37" t="n"/>
      <c r="C337" s="120">
        <f>IF(B337="","",INT((B337-CARATULA!$C$27)/7)+1)</f>
        <v/>
      </c>
      <c r="D337" s="34" t="n"/>
      <c r="E337" s="35" t="n"/>
      <c r="F337" s="35" t="n"/>
      <c r="G337" s="35" t="n"/>
      <c r="H337" s="36" t="n"/>
      <c r="I337" s="35" t="n"/>
      <c r="J337" s="34" t="n"/>
      <c r="K337" s="34">
        <f t="array" ref="K337">IF($J337="","",IFERROR(INDEX(PRESUPUESTO!$N$10:$N$174,MATCH($J337,PRESUPUESTO!$A$10:$A$174,0)),""))</f>
        <v/>
      </c>
      <c r="L337" s="35" t="n"/>
      <c r="M337" s="4" t="n"/>
      <c r="N337" s="4" t="n"/>
      <c r="O337" s="4" t="n"/>
      <c r="P337" s="4" t="n"/>
      <c r="Q337" s="4" t="n"/>
      <c r="R337" s="4" t="n"/>
      <c r="S337" s="4" t="n"/>
      <c r="T337" s="4" t="n"/>
      <c r="U337" s="4" t="n"/>
      <c r="V337" s="4" t="n"/>
      <c r="W337" s="4" t="n"/>
      <c r="X337" s="4" t="n"/>
      <c r="Y337" s="4" t="n"/>
      <c r="Z337" s="4" t="n"/>
    </row>
    <row r="338" ht="15" customHeight="1" s="371">
      <c r="A338" s="34" t="n"/>
      <c r="B338" s="37" t="n"/>
      <c r="C338" s="120">
        <f>IF(B338="","",INT((B338-CARATULA!$C$27)/7)+1)</f>
        <v/>
      </c>
      <c r="D338" s="34" t="n"/>
      <c r="E338" s="35" t="n"/>
      <c r="F338" s="35" t="n"/>
      <c r="G338" s="35" t="n"/>
      <c r="H338" s="36" t="n"/>
      <c r="I338" s="35" t="n"/>
      <c r="J338" s="34" t="n"/>
      <c r="K338" s="34">
        <f t="array" ref="K338">IF($J338="","",IFERROR(INDEX(PRESUPUESTO!$N$10:$N$174,MATCH($J338,PRESUPUESTO!$A$10:$A$174,0)),""))</f>
        <v/>
      </c>
      <c r="L338" s="35" t="n"/>
      <c r="M338" s="4" t="n"/>
      <c r="N338" s="4" t="n"/>
      <c r="O338" s="4" t="n"/>
      <c r="P338" s="4" t="n"/>
      <c r="Q338" s="4" t="n"/>
      <c r="R338" s="4" t="n"/>
      <c r="S338" s="4" t="n"/>
      <c r="T338" s="4" t="n"/>
      <c r="U338" s="4" t="n"/>
      <c r="V338" s="4" t="n"/>
      <c r="W338" s="4" t="n"/>
      <c r="X338" s="4" t="n"/>
      <c r="Y338" s="4" t="n"/>
      <c r="Z338" s="4" t="n"/>
    </row>
    <row r="339" ht="15" customHeight="1" s="371">
      <c r="A339" s="34" t="n"/>
      <c r="B339" s="37" t="n"/>
      <c r="C339" s="120">
        <f>IF(B339="","",INT((B339-CARATULA!$C$27)/7)+1)</f>
        <v/>
      </c>
      <c r="D339" s="34" t="n"/>
      <c r="E339" s="35" t="n"/>
      <c r="F339" s="35" t="n"/>
      <c r="G339" s="35" t="n"/>
      <c r="H339" s="36" t="n"/>
      <c r="I339" s="35" t="n"/>
      <c r="J339" s="34" t="n"/>
      <c r="K339" s="34">
        <f t="array" ref="K339">IF($J339="","",IFERROR(INDEX(PRESUPUESTO!$N$10:$N$174,MATCH($J339,PRESUPUESTO!$A$10:$A$174,0)),""))</f>
        <v/>
      </c>
      <c r="L339" s="35" t="n"/>
      <c r="M339" s="4" t="n"/>
      <c r="N339" s="4" t="n"/>
      <c r="O339" s="4" t="n"/>
      <c r="P339" s="4" t="n"/>
      <c r="Q339" s="4" t="n"/>
      <c r="R339" s="4" t="n"/>
      <c r="S339" s="4" t="n"/>
      <c r="T339" s="4" t="n"/>
      <c r="U339" s="4" t="n"/>
      <c r="V339" s="4" t="n"/>
      <c r="W339" s="4" t="n"/>
      <c r="X339" s="4" t="n"/>
      <c r="Y339" s="4" t="n"/>
      <c r="Z339" s="4" t="n"/>
    </row>
    <row r="340" ht="15" customHeight="1" s="371">
      <c r="A340" s="34" t="n"/>
      <c r="B340" s="37" t="n"/>
      <c r="C340" s="120">
        <f>IF(B340="","",INT((B340-CARATULA!$C$27)/7)+1)</f>
        <v/>
      </c>
      <c r="D340" s="34" t="n"/>
      <c r="E340" s="35" t="n"/>
      <c r="F340" s="35" t="n"/>
      <c r="G340" s="35" t="n"/>
      <c r="H340" s="36" t="n"/>
      <c r="I340" s="35" t="n"/>
      <c r="J340" s="34" t="n"/>
      <c r="K340" s="34">
        <f t="array" ref="K340">IF($J340="","",IFERROR(INDEX(PRESUPUESTO!$N$10:$N$174,MATCH($J340,PRESUPUESTO!$A$10:$A$174,0)),""))</f>
        <v/>
      </c>
      <c r="L340" s="35" t="n"/>
      <c r="M340" s="4" t="n"/>
      <c r="N340" s="4" t="n"/>
      <c r="O340" s="4" t="n"/>
      <c r="P340" s="4" t="n"/>
      <c r="Q340" s="4" t="n"/>
      <c r="R340" s="4" t="n"/>
      <c r="S340" s="4" t="n"/>
      <c r="T340" s="4" t="n"/>
      <c r="U340" s="4" t="n"/>
      <c r="V340" s="4" t="n"/>
      <c r="W340" s="4" t="n"/>
      <c r="X340" s="4" t="n"/>
      <c r="Y340" s="4" t="n"/>
      <c r="Z340" s="4" t="n"/>
    </row>
    <row r="341" ht="15" customHeight="1" s="371">
      <c r="A341" s="34" t="n"/>
      <c r="B341" s="37" t="n"/>
      <c r="C341" s="120">
        <f>IF(B341="","",INT((B341-CARATULA!$C$27)/7)+1)</f>
        <v/>
      </c>
      <c r="D341" s="34" t="n"/>
      <c r="E341" s="35" t="n"/>
      <c r="F341" s="35" t="n"/>
      <c r="G341" s="35" t="n"/>
      <c r="H341" s="36" t="n"/>
      <c r="I341" s="35" t="n"/>
      <c r="J341" s="34" t="n"/>
      <c r="K341" s="34">
        <f t="array" ref="K341">IF($J341="","",IFERROR(INDEX(PRESUPUESTO!$N$10:$N$174,MATCH($J341,PRESUPUESTO!$A$10:$A$174,0)),""))</f>
        <v/>
      </c>
      <c r="L341" s="35" t="n"/>
      <c r="M341" s="4" t="n"/>
      <c r="N341" s="4" t="n"/>
      <c r="O341" s="4" t="n"/>
      <c r="P341" s="4" t="n"/>
      <c r="Q341" s="4" t="n"/>
      <c r="R341" s="4" t="n"/>
      <c r="S341" s="4" t="n"/>
      <c r="T341" s="4" t="n"/>
      <c r="U341" s="4" t="n"/>
      <c r="V341" s="4" t="n"/>
      <c r="W341" s="4" t="n"/>
      <c r="X341" s="4" t="n"/>
      <c r="Y341" s="4" t="n"/>
      <c r="Z341" s="4" t="n"/>
    </row>
    <row r="342" ht="15" customHeight="1" s="371">
      <c r="A342" s="34" t="n"/>
      <c r="B342" s="37" t="n"/>
      <c r="C342" s="120">
        <f>IF(B342="","",INT((B342-CARATULA!$C$27)/7)+1)</f>
        <v/>
      </c>
      <c r="D342" s="34" t="n"/>
      <c r="E342" s="35" t="n"/>
      <c r="F342" s="35" t="n"/>
      <c r="G342" s="35" t="n"/>
      <c r="H342" s="36" t="n"/>
      <c r="I342" s="35" t="n"/>
      <c r="J342" s="34" t="n"/>
      <c r="K342" s="34">
        <f t="array" ref="K342">IF($J342="","",IFERROR(INDEX(PRESUPUESTO!$N$10:$N$174,MATCH($J342,PRESUPUESTO!$A$10:$A$174,0)),""))</f>
        <v/>
      </c>
      <c r="L342" s="35" t="n"/>
      <c r="M342" s="4" t="n"/>
      <c r="N342" s="4" t="n"/>
      <c r="O342" s="4" t="n"/>
      <c r="P342" s="4" t="n"/>
      <c r="Q342" s="4" t="n"/>
      <c r="R342" s="4" t="n"/>
      <c r="S342" s="4" t="n"/>
      <c r="T342" s="4" t="n"/>
      <c r="U342" s="4" t="n"/>
      <c r="V342" s="4" t="n"/>
      <c r="W342" s="4" t="n"/>
      <c r="X342" s="4" t="n"/>
      <c r="Y342" s="4" t="n"/>
      <c r="Z342" s="4" t="n"/>
    </row>
    <row r="343" ht="15" customHeight="1" s="371">
      <c r="A343" s="34" t="n"/>
      <c r="B343" s="37" t="n"/>
      <c r="C343" s="120">
        <f>IF(B343="","",INT((B343-CARATULA!$C$27)/7)+1)</f>
        <v/>
      </c>
      <c r="D343" s="34" t="n"/>
      <c r="E343" s="35" t="n"/>
      <c r="F343" s="35" t="n"/>
      <c r="G343" s="35" t="n"/>
      <c r="H343" s="36" t="n"/>
      <c r="I343" s="35" t="n"/>
      <c r="J343" s="34" t="n"/>
      <c r="K343" s="34">
        <f t="array" ref="K343">IF($J343="","",IFERROR(INDEX(PRESUPUESTO!$N$10:$N$174,MATCH($J343,PRESUPUESTO!$A$10:$A$174,0)),""))</f>
        <v/>
      </c>
      <c r="L343" s="35" t="n"/>
      <c r="M343" s="4" t="n"/>
      <c r="N343" s="4" t="n"/>
      <c r="O343" s="4" t="n"/>
      <c r="P343" s="4" t="n"/>
      <c r="Q343" s="4" t="n"/>
      <c r="R343" s="4" t="n"/>
      <c r="S343" s="4" t="n"/>
      <c r="T343" s="4" t="n"/>
      <c r="U343" s="4" t="n"/>
      <c r="V343" s="4" t="n"/>
      <c r="W343" s="4" t="n"/>
      <c r="X343" s="4" t="n"/>
      <c r="Y343" s="4" t="n"/>
      <c r="Z343" s="4" t="n"/>
    </row>
    <row r="344" ht="15" customHeight="1" s="371">
      <c r="A344" s="34" t="n"/>
      <c r="B344" s="37" t="n"/>
      <c r="C344" s="120">
        <f>IF(B344="","",INT((B344-CARATULA!$C$27)/7)+1)</f>
        <v/>
      </c>
      <c r="D344" s="34" t="n"/>
      <c r="E344" s="35" t="n"/>
      <c r="F344" s="35" t="n"/>
      <c r="G344" s="35" t="n"/>
      <c r="H344" s="36" t="n"/>
      <c r="I344" s="35" t="n"/>
      <c r="J344" s="34" t="n"/>
      <c r="K344" s="34">
        <f t="array" ref="K344">IF($J344="","",IFERROR(INDEX(PRESUPUESTO!$N$10:$N$174,MATCH($J344,PRESUPUESTO!$A$10:$A$174,0)),""))</f>
        <v/>
      </c>
      <c r="L344" s="35" t="n"/>
      <c r="M344" s="4" t="n"/>
      <c r="N344" s="4" t="n"/>
      <c r="O344" s="4" t="n"/>
      <c r="P344" s="4" t="n"/>
      <c r="Q344" s="4" t="n"/>
      <c r="R344" s="4" t="n"/>
      <c r="S344" s="4" t="n"/>
      <c r="T344" s="4" t="n"/>
      <c r="U344" s="4" t="n"/>
      <c r="V344" s="4" t="n"/>
      <c r="W344" s="4" t="n"/>
      <c r="X344" s="4" t="n"/>
      <c r="Y344" s="4" t="n"/>
      <c r="Z344" s="4" t="n"/>
    </row>
    <row r="345" ht="15" customHeight="1" s="371">
      <c r="A345" s="34" t="n"/>
      <c r="B345" s="37" t="n"/>
      <c r="C345" s="120">
        <f>IF(B345="","",INT((B345-CARATULA!$C$27)/7)+1)</f>
        <v/>
      </c>
      <c r="D345" s="34" t="n"/>
      <c r="E345" s="35" t="n"/>
      <c r="F345" s="35" t="n"/>
      <c r="G345" s="35" t="n"/>
      <c r="H345" s="36" t="n"/>
      <c r="I345" s="35" t="n"/>
      <c r="J345" s="34" t="n"/>
      <c r="K345" s="34">
        <f t="array" ref="K345">IF($J345="","",IFERROR(INDEX(PRESUPUESTO!$N$10:$N$174,MATCH($J345,PRESUPUESTO!$A$10:$A$174,0)),""))</f>
        <v/>
      </c>
      <c r="L345" s="35" t="n"/>
      <c r="M345" s="4" t="n"/>
      <c r="N345" s="4" t="n"/>
      <c r="O345" s="4" t="n"/>
      <c r="P345" s="4" t="n"/>
      <c r="Q345" s="4" t="n"/>
      <c r="R345" s="4" t="n"/>
      <c r="S345" s="4" t="n"/>
      <c r="T345" s="4" t="n"/>
      <c r="U345" s="4" t="n"/>
      <c r="V345" s="4" t="n"/>
      <c r="W345" s="4" t="n"/>
      <c r="X345" s="4" t="n"/>
      <c r="Y345" s="4" t="n"/>
      <c r="Z345" s="4" t="n"/>
    </row>
    <row r="346" ht="15" customHeight="1" s="371">
      <c r="A346" s="34" t="n"/>
      <c r="B346" s="37" t="n"/>
      <c r="C346" s="120">
        <f>IF(B346="","",INT((B346-CARATULA!$C$27)/7)+1)</f>
        <v/>
      </c>
      <c r="D346" s="34" t="n"/>
      <c r="E346" s="35" t="n"/>
      <c r="F346" s="35" t="n"/>
      <c r="G346" s="35" t="n"/>
      <c r="H346" s="36" t="n"/>
      <c r="I346" s="35" t="n"/>
      <c r="J346" s="34" t="n"/>
      <c r="K346" s="34">
        <f t="array" ref="K346">IF($J346="","",IFERROR(INDEX(PRESUPUESTO!$N$10:$N$174,MATCH($J346,PRESUPUESTO!$A$10:$A$174,0)),""))</f>
        <v/>
      </c>
      <c r="L346" s="35" t="n"/>
      <c r="M346" s="4" t="n"/>
      <c r="N346" s="4" t="n"/>
      <c r="O346" s="4" t="n"/>
      <c r="P346" s="4" t="n"/>
      <c r="Q346" s="4" t="n"/>
      <c r="R346" s="4" t="n"/>
      <c r="S346" s="4" t="n"/>
      <c r="T346" s="4" t="n"/>
      <c r="U346" s="4" t="n"/>
      <c r="V346" s="4" t="n"/>
      <c r="W346" s="4" t="n"/>
      <c r="X346" s="4" t="n"/>
      <c r="Y346" s="4" t="n"/>
      <c r="Z346" s="4" t="n"/>
    </row>
    <row r="347" ht="15" customHeight="1" s="371">
      <c r="A347" s="34" t="n"/>
      <c r="B347" s="37" t="n"/>
      <c r="C347" s="120">
        <f>IF(B347="","",INT((B347-CARATULA!$C$27)/7)+1)</f>
        <v/>
      </c>
      <c r="D347" s="34" t="n"/>
      <c r="E347" s="35" t="n"/>
      <c r="F347" s="35" t="n"/>
      <c r="G347" s="35" t="n"/>
      <c r="H347" s="36" t="n"/>
      <c r="I347" s="35" t="n"/>
      <c r="J347" s="34" t="n"/>
      <c r="K347" s="34">
        <f t="array" ref="K347">IF($J347="","",IFERROR(INDEX(PRESUPUESTO!$N$10:$N$174,MATCH($J347,PRESUPUESTO!$A$10:$A$174,0)),""))</f>
        <v/>
      </c>
      <c r="L347" s="35" t="n"/>
      <c r="M347" s="4" t="n"/>
      <c r="N347" s="4" t="n"/>
      <c r="O347" s="4" t="n"/>
      <c r="P347" s="4" t="n"/>
      <c r="Q347" s="4" t="n"/>
      <c r="R347" s="4" t="n"/>
      <c r="S347" s="4" t="n"/>
      <c r="T347" s="4" t="n"/>
      <c r="U347" s="4" t="n"/>
      <c r="V347" s="4" t="n"/>
      <c r="W347" s="4" t="n"/>
      <c r="X347" s="4" t="n"/>
      <c r="Y347" s="4" t="n"/>
      <c r="Z347" s="4" t="n"/>
    </row>
    <row r="348" ht="15" customHeight="1" s="371">
      <c r="A348" s="34" t="n"/>
      <c r="B348" s="37" t="n"/>
      <c r="C348" s="120">
        <f>IF(B348="","",INT((B348-CARATULA!$C$27)/7)+1)</f>
        <v/>
      </c>
      <c r="D348" s="34" t="n"/>
      <c r="E348" s="35" t="n"/>
      <c r="F348" s="35" t="n"/>
      <c r="G348" s="35" t="n"/>
      <c r="H348" s="36" t="n"/>
      <c r="I348" s="35" t="n"/>
      <c r="J348" s="34" t="n"/>
      <c r="K348" s="34">
        <f t="array" ref="K348">IF($J348="","",IFERROR(INDEX(PRESUPUESTO!$N$10:$N$174,MATCH($J348,PRESUPUESTO!$A$10:$A$174,0)),""))</f>
        <v/>
      </c>
      <c r="L348" s="35" t="n"/>
      <c r="M348" s="4" t="n"/>
      <c r="N348" s="4" t="n"/>
      <c r="O348" s="4" t="n"/>
      <c r="P348" s="4" t="n"/>
      <c r="Q348" s="4" t="n"/>
      <c r="R348" s="4" t="n"/>
      <c r="S348" s="4" t="n"/>
      <c r="T348" s="4" t="n"/>
      <c r="U348" s="4" t="n"/>
      <c r="V348" s="4" t="n"/>
      <c r="W348" s="4" t="n"/>
      <c r="X348" s="4" t="n"/>
      <c r="Y348" s="4" t="n"/>
      <c r="Z348" s="4" t="n"/>
    </row>
    <row r="349" ht="15" customHeight="1" s="371">
      <c r="A349" s="34" t="n"/>
      <c r="B349" s="37" t="n"/>
      <c r="C349" s="120">
        <f>IF(B349="","",INT((B349-CARATULA!$C$27)/7)+1)</f>
        <v/>
      </c>
      <c r="D349" s="34" t="n"/>
      <c r="E349" s="35" t="n"/>
      <c r="F349" s="35" t="n"/>
      <c r="G349" s="35" t="n"/>
      <c r="H349" s="36" t="n"/>
      <c r="I349" s="35" t="n"/>
      <c r="J349" s="34" t="n"/>
      <c r="K349" s="34">
        <f t="array" ref="K349">IF($J349="","",IFERROR(INDEX(PRESUPUESTO!$N$10:$N$174,MATCH($J349,PRESUPUESTO!$A$10:$A$174,0)),""))</f>
        <v/>
      </c>
      <c r="L349" s="35" t="n"/>
      <c r="M349" s="4" t="n"/>
      <c r="N349" s="4" t="n"/>
      <c r="O349" s="4" t="n"/>
      <c r="P349" s="4" t="n"/>
      <c r="Q349" s="4" t="n"/>
      <c r="R349" s="4" t="n"/>
      <c r="S349" s="4" t="n"/>
      <c r="T349" s="4" t="n"/>
      <c r="U349" s="4" t="n"/>
      <c r="V349" s="4" t="n"/>
      <c r="W349" s="4" t="n"/>
      <c r="X349" s="4" t="n"/>
      <c r="Y349" s="4" t="n"/>
      <c r="Z349" s="4" t="n"/>
    </row>
    <row r="350" ht="15" customHeight="1" s="371">
      <c r="A350" s="34" t="n"/>
      <c r="B350" s="37" t="n"/>
      <c r="C350" s="120">
        <f>IF(B350="","",INT((B350-CARATULA!$C$27)/7)+1)</f>
        <v/>
      </c>
      <c r="D350" s="34" t="n"/>
      <c r="E350" s="35" t="n"/>
      <c r="F350" s="35" t="n"/>
      <c r="G350" s="35" t="n"/>
      <c r="H350" s="36" t="n"/>
      <c r="I350" s="35" t="n"/>
      <c r="J350" s="34" t="n"/>
      <c r="K350" s="34">
        <f t="array" ref="K350">IF($J350="","",IFERROR(INDEX(PRESUPUESTO!$N$10:$N$174,MATCH($J350,PRESUPUESTO!$A$10:$A$174,0)),""))</f>
        <v/>
      </c>
      <c r="L350" s="35" t="n"/>
      <c r="M350" s="4" t="n"/>
      <c r="N350" s="4" t="n"/>
      <c r="O350" s="4" t="n"/>
      <c r="P350" s="4" t="n"/>
      <c r="Q350" s="4" t="n"/>
      <c r="R350" s="4" t="n"/>
      <c r="S350" s="4" t="n"/>
      <c r="T350" s="4" t="n"/>
      <c r="U350" s="4" t="n"/>
      <c r="V350" s="4" t="n"/>
      <c r="W350" s="4" t="n"/>
      <c r="X350" s="4" t="n"/>
      <c r="Y350" s="4" t="n"/>
      <c r="Z350" s="4" t="n"/>
    </row>
    <row r="351" ht="15" customHeight="1" s="371">
      <c r="A351" s="34" t="n"/>
      <c r="B351" s="37" t="n"/>
      <c r="C351" s="120">
        <f>IF(B351="","",INT((B351-CARATULA!$C$27)/7)+1)</f>
        <v/>
      </c>
      <c r="D351" s="34" t="n"/>
      <c r="E351" s="35" t="n"/>
      <c r="F351" s="35" t="n"/>
      <c r="G351" s="35" t="n"/>
      <c r="H351" s="36" t="n"/>
      <c r="I351" s="35" t="n"/>
      <c r="J351" s="34" t="n"/>
      <c r="K351" s="34">
        <f t="array" ref="K351">IF($J351="","",IFERROR(INDEX(PRESUPUESTO!$N$10:$N$174,MATCH($J351,PRESUPUESTO!$A$10:$A$174,0)),""))</f>
        <v/>
      </c>
      <c r="L351" s="35" t="n"/>
      <c r="M351" s="4" t="n"/>
      <c r="N351" s="4" t="n"/>
      <c r="O351" s="4" t="n"/>
      <c r="P351" s="4" t="n"/>
      <c r="Q351" s="4" t="n"/>
      <c r="R351" s="4" t="n"/>
      <c r="S351" s="4" t="n"/>
      <c r="T351" s="4" t="n"/>
      <c r="U351" s="4" t="n"/>
      <c r="V351" s="4" t="n"/>
      <c r="W351" s="4" t="n"/>
      <c r="X351" s="4" t="n"/>
      <c r="Y351" s="4" t="n"/>
      <c r="Z351" s="4" t="n"/>
    </row>
    <row r="352" ht="15" customHeight="1" s="371">
      <c r="A352" s="34" t="n"/>
      <c r="B352" s="37" t="n"/>
      <c r="C352" s="120">
        <f>IF(B352="","",INT((B352-CARATULA!$C$27)/7)+1)</f>
        <v/>
      </c>
      <c r="D352" s="34" t="n"/>
      <c r="E352" s="35" t="n"/>
      <c r="F352" s="35" t="n"/>
      <c r="G352" s="35" t="n"/>
      <c r="H352" s="36" t="n"/>
      <c r="I352" s="35" t="n"/>
      <c r="J352" s="34" t="n"/>
      <c r="K352" s="34">
        <f t="array" ref="K352">IF($J352="","",IFERROR(INDEX(PRESUPUESTO!$N$10:$N$174,MATCH($J352,PRESUPUESTO!$A$10:$A$174,0)),""))</f>
        <v/>
      </c>
      <c r="L352" s="35" t="n"/>
      <c r="M352" s="4" t="n"/>
      <c r="N352" s="4" t="n"/>
      <c r="O352" s="4" t="n"/>
      <c r="P352" s="4" t="n"/>
      <c r="Q352" s="4" t="n"/>
      <c r="R352" s="4" t="n"/>
      <c r="S352" s="4" t="n"/>
      <c r="T352" s="4" t="n"/>
      <c r="U352" s="4" t="n"/>
      <c r="V352" s="4" t="n"/>
      <c r="W352" s="4" t="n"/>
      <c r="X352" s="4" t="n"/>
      <c r="Y352" s="4" t="n"/>
      <c r="Z352" s="4" t="n"/>
    </row>
    <row r="353" ht="15" customHeight="1" s="371">
      <c r="A353" s="34" t="n"/>
      <c r="B353" s="37" t="n"/>
      <c r="C353" s="120">
        <f>IF(B353="","",INT((B353-CARATULA!$C$27)/7)+1)</f>
        <v/>
      </c>
      <c r="D353" s="34" t="n"/>
      <c r="E353" s="35" t="n"/>
      <c r="F353" s="35" t="n"/>
      <c r="G353" s="35" t="n"/>
      <c r="H353" s="36" t="n"/>
      <c r="I353" s="35" t="n"/>
      <c r="J353" s="34" t="n"/>
      <c r="K353" s="34">
        <f t="array" ref="K353">IF($J353="","",IFERROR(INDEX(PRESUPUESTO!$N$10:$N$174,MATCH($J353,PRESUPUESTO!$A$10:$A$174,0)),""))</f>
        <v/>
      </c>
      <c r="L353" s="35" t="n"/>
      <c r="M353" s="4" t="n"/>
      <c r="N353" s="4" t="n"/>
      <c r="O353" s="4" t="n"/>
      <c r="P353" s="4" t="n"/>
      <c r="Q353" s="4" t="n"/>
      <c r="R353" s="4" t="n"/>
      <c r="S353" s="4" t="n"/>
      <c r="T353" s="4" t="n"/>
      <c r="U353" s="4" t="n"/>
      <c r="V353" s="4" t="n"/>
      <c r="W353" s="4" t="n"/>
      <c r="X353" s="4" t="n"/>
      <c r="Y353" s="4" t="n"/>
      <c r="Z353" s="4" t="n"/>
    </row>
    <row r="354" ht="15" customHeight="1" s="371">
      <c r="A354" s="34" t="n"/>
      <c r="B354" s="37" t="n"/>
      <c r="C354" s="120">
        <f>IF(B354="","",INT((B354-CARATULA!$C$27)/7)+1)</f>
        <v/>
      </c>
      <c r="D354" s="34" t="n"/>
      <c r="E354" s="35" t="n"/>
      <c r="F354" s="35" t="n"/>
      <c r="G354" s="35" t="n"/>
      <c r="H354" s="36" t="n"/>
      <c r="I354" s="35" t="n"/>
      <c r="J354" s="34" t="n"/>
      <c r="K354" s="34">
        <f t="array" ref="K354">IF($J354="","",IFERROR(INDEX(PRESUPUESTO!$N$10:$N$174,MATCH($J354,PRESUPUESTO!$A$10:$A$174,0)),""))</f>
        <v/>
      </c>
      <c r="L354" s="35" t="n"/>
      <c r="M354" s="4" t="n"/>
      <c r="N354" s="4" t="n"/>
      <c r="O354" s="4" t="n"/>
      <c r="P354" s="4" t="n"/>
      <c r="Q354" s="4" t="n"/>
      <c r="R354" s="4" t="n"/>
      <c r="S354" s="4" t="n"/>
      <c r="T354" s="4" t="n"/>
      <c r="U354" s="4" t="n"/>
      <c r="V354" s="4" t="n"/>
      <c r="W354" s="4" t="n"/>
      <c r="X354" s="4" t="n"/>
      <c r="Y354" s="4" t="n"/>
      <c r="Z354" s="4" t="n"/>
    </row>
    <row r="355" ht="15" customHeight="1" s="371">
      <c r="A355" s="34" t="n"/>
      <c r="B355" s="37" t="n"/>
      <c r="C355" s="120">
        <f>IF(B355="","",INT((B355-CARATULA!$C$27)/7)+1)</f>
        <v/>
      </c>
      <c r="D355" s="34" t="n"/>
      <c r="E355" s="35" t="n"/>
      <c r="F355" s="35" t="n"/>
      <c r="G355" s="35" t="n"/>
      <c r="H355" s="36" t="n"/>
      <c r="I355" s="35" t="n"/>
      <c r="J355" s="34" t="n"/>
      <c r="K355" s="34">
        <f t="array" ref="K355">IF($J355="","",IFERROR(INDEX(PRESUPUESTO!$N$10:$N$174,MATCH($J355,PRESUPUESTO!$A$10:$A$174,0)),""))</f>
        <v/>
      </c>
      <c r="L355" s="35" t="n"/>
      <c r="M355" s="4" t="n"/>
      <c r="N355" s="4" t="n"/>
      <c r="O355" s="4" t="n"/>
      <c r="P355" s="4" t="n"/>
      <c r="Q355" s="4" t="n"/>
      <c r="R355" s="4" t="n"/>
      <c r="S355" s="4" t="n"/>
      <c r="T355" s="4" t="n"/>
      <c r="U355" s="4" t="n"/>
      <c r="V355" s="4" t="n"/>
      <c r="W355" s="4" t="n"/>
      <c r="X355" s="4" t="n"/>
      <c r="Y355" s="4" t="n"/>
      <c r="Z355" s="4" t="n"/>
    </row>
    <row r="356" ht="15" customHeight="1" s="371">
      <c r="A356" s="34" t="n"/>
      <c r="B356" s="37" t="n"/>
      <c r="C356" s="120">
        <f>IF(B356="","",INT((B356-CARATULA!$C$27)/7)+1)</f>
        <v/>
      </c>
      <c r="D356" s="34" t="n"/>
      <c r="E356" s="35" t="n"/>
      <c r="F356" s="35" t="n"/>
      <c r="G356" s="35" t="n"/>
      <c r="H356" s="36" t="n"/>
      <c r="I356" s="35" t="n"/>
      <c r="J356" s="34" t="n"/>
      <c r="K356" s="34">
        <f t="array" ref="K356">IF($J356="","",IFERROR(INDEX(PRESUPUESTO!$N$10:$N$174,MATCH($J356,PRESUPUESTO!$A$10:$A$174,0)),""))</f>
        <v/>
      </c>
      <c r="L356" s="35" t="n"/>
      <c r="M356" s="4" t="n"/>
      <c r="N356" s="4" t="n"/>
      <c r="O356" s="4" t="n"/>
      <c r="P356" s="4" t="n"/>
      <c r="Q356" s="4" t="n"/>
      <c r="R356" s="4" t="n"/>
      <c r="S356" s="4" t="n"/>
      <c r="T356" s="4" t="n"/>
      <c r="U356" s="4" t="n"/>
      <c r="V356" s="4" t="n"/>
      <c r="W356" s="4" t="n"/>
      <c r="X356" s="4" t="n"/>
      <c r="Y356" s="4" t="n"/>
      <c r="Z356" s="4" t="n"/>
    </row>
    <row r="357" ht="15" customHeight="1" s="371">
      <c r="A357" s="34" t="n"/>
      <c r="B357" s="37" t="n"/>
      <c r="C357" s="120">
        <f>IF(B357="","",INT((B357-CARATULA!$C$27)/7)+1)</f>
        <v/>
      </c>
      <c r="D357" s="34" t="n"/>
      <c r="E357" s="35" t="n"/>
      <c r="F357" s="35" t="n"/>
      <c r="G357" s="35" t="n"/>
      <c r="H357" s="36" t="n"/>
      <c r="I357" s="35" t="n"/>
      <c r="J357" s="34" t="n"/>
      <c r="K357" s="34">
        <f t="array" ref="K357">IF($J357="","",IFERROR(INDEX(PRESUPUESTO!$N$10:$N$174,MATCH($J357,PRESUPUESTO!$A$10:$A$174,0)),""))</f>
        <v/>
      </c>
      <c r="L357" s="35" t="n"/>
      <c r="M357" s="4" t="n"/>
      <c r="N357" s="4" t="n"/>
      <c r="O357" s="4" t="n"/>
      <c r="P357" s="4" t="n"/>
      <c r="Q357" s="4" t="n"/>
      <c r="R357" s="4" t="n"/>
      <c r="S357" s="4" t="n"/>
      <c r="T357" s="4" t="n"/>
      <c r="U357" s="4" t="n"/>
      <c r="V357" s="4" t="n"/>
      <c r="W357" s="4" t="n"/>
      <c r="X357" s="4" t="n"/>
      <c r="Y357" s="4" t="n"/>
      <c r="Z357" s="4" t="n"/>
    </row>
    <row r="358" ht="15" customHeight="1" s="371">
      <c r="A358" s="34" t="n"/>
      <c r="B358" s="37" t="n"/>
      <c r="C358" s="120">
        <f>IF(B358="","",INT((B358-CARATULA!$C$27)/7)+1)</f>
        <v/>
      </c>
      <c r="D358" s="34" t="n"/>
      <c r="E358" s="35" t="n"/>
      <c r="F358" s="35" t="n"/>
      <c r="G358" s="35" t="n"/>
      <c r="H358" s="36" t="n"/>
      <c r="I358" s="35" t="n"/>
      <c r="J358" s="34" t="n"/>
      <c r="K358" s="34">
        <f t="array" ref="K358">IF($J358="","",IFERROR(INDEX(PRESUPUESTO!$N$10:$N$174,MATCH($J358,PRESUPUESTO!$A$10:$A$174,0)),""))</f>
        <v/>
      </c>
      <c r="L358" s="35" t="n"/>
      <c r="M358" s="4" t="n"/>
      <c r="N358" s="4" t="n"/>
      <c r="O358" s="4" t="n"/>
      <c r="P358" s="4" t="n"/>
      <c r="Q358" s="4" t="n"/>
      <c r="R358" s="4" t="n"/>
      <c r="S358" s="4" t="n"/>
      <c r="T358" s="4" t="n"/>
      <c r="U358" s="4" t="n"/>
      <c r="V358" s="4" t="n"/>
      <c r="W358" s="4" t="n"/>
      <c r="X358" s="4" t="n"/>
      <c r="Y358" s="4" t="n"/>
      <c r="Z358" s="4" t="n"/>
    </row>
    <row r="359" ht="15" customHeight="1" s="371">
      <c r="A359" s="34" t="n"/>
      <c r="B359" s="37" t="n"/>
      <c r="C359" s="120">
        <f>IF(B359="","",INT((B359-CARATULA!$C$27)/7)+1)</f>
        <v/>
      </c>
      <c r="D359" s="34" t="n"/>
      <c r="E359" s="35" t="n"/>
      <c r="F359" s="35" t="n"/>
      <c r="G359" s="35" t="n"/>
      <c r="H359" s="36" t="n"/>
      <c r="I359" s="35" t="n"/>
      <c r="J359" s="34" t="n"/>
      <c r="K359" s="34">
        <f t="array" ref="K359">IF($J359="","",IFERROR(INDEX(PRESUPUESTO!$N$10:$N$174,MATCH($J359,PRESUPUESTO!$A$10:$A$174,0)),""))</f>
        <v/>
      </c>
      <c r="L359" s="35" t="n"/>
      <c r="M359" s="4" t="n"/>
      <c r="N359" s="4" t="n"/>
      <c r="O359" s="4" t="n"/>
      <c r="P359" s="4" t="n"/>
      <c r="Q359" s="4" t="n"/>
      <c r="R359" s="4" t="n"/>
      <c r="S359" s="4" t="n"/>
      <c r="T359" s="4" t="n"/>
      <c r="U359" s="4" t="n"/>
      <c r="V359" s="4" t="n"/>
      <c r="W359" s="4" t="n"/>
      <c r="X359" s="4" t="n"/>
      <c r="Y359" s="4" t="n"/>
      <c r="Z359" s="4" t="n"/>
    </row>
    <row r="360" ht="15" customHeight="1" s="371">
      <c r="A360" s="34" t="n"/>
      <c r="B360" s="37" t="n"/>
      <c r="C360" s="120">
        <f>IF(B360="","",INT((B360-CARATULA!$C$27)/7)+1)</f>
        <v/>
      </c>
      <c r="D360" s="34" t="n"/>
      <c r="E360" s="35" t="n"/>
      <c r="F360" s="35" t="n"/>
      <c r="G360" s="35" t="n"/>
      <c r="H360" s="36" t="n"/>
      <c r="I360" s="35" t="n"/>
      <c r="J360" s="34" t="n"/>
      <c r="K360" s="34">
        <f t="array" ref="K360">IF($J360="","",IFERROR(INDEX(PRESUPUESTO!$N$10:$N$174,MATCH($J360,PRESUPUESTO!$A$10:$A$174,0)),""))</f>
        <v/>
      </c>
      <c r="L360" s="35" t="n"/>
      <c r="M360" s="4" t="n"/>
      <c r="N360" s="4" t="n"/>
      <c r="O360" s="4" t="n"/>
      <c r="P360" s="4" t="n"/>
      <c r="Q360" s="4" t="n"/>
      <c r="R360" s="4" t="n"/>
      <c r="S360" s="4" t="n"/>
      <c r="T360" s="4" t="n"/>
      <c r="U360" s="4" t="n"/>
      <c r="V360" s="4" t="n"/>
      <c r="W360" s="4" t="n"/>
      <c r="X360" s="4" t="n"/>
      <c r="Y360" s="4" t="n"/>
      <c r="Z360" s="4" t="n"/>
    </row>
    <row r="361" ht="15" customHeight="1" s="371">
      <c r="A361" s="34" t="n"/>
      <c r="B361" s="37" t="n"/>
      <c r="C361" s="120">
        <f>IF(B361="","",INT((B361-CARATULA!$C$27)/7)+1)</f>
        <v/>
      </c>
      <c r="D361" s="34" t="n"/>
      <c r="E361" s="35" t="n"/>
      <c r="F361" s="35" t="n"/>
      <c r="G361" s="35" t="n"/>
      <c r="H361" s="36" t="n"/>
      <c r="I361" s="35" t="n"/>
      <c r="J361" s="34" t="n"/>
      <c r="K361" s="34">
        <f t="array" ref="K361">IF($J361="","",IFERROR(INDEX(PRESUPUESTO!$N$10:$N$174,MATCH($J361,PRESUPUESTO!$A$10:$A$174,0)),""))</f>
        <v/>
      </c>
      <c r="L361" s="35" t="n"/>
      <c r="M361" s="4" t="n"/>
      <c r="N361" s="4" t="n"/>
      <c r="O361" s="4" t="n"/>
      <c r="P361" s="4" t="n"/>
      <c r="Q361" s="4" t="n"/>
      <c r="R361" s="4" t="n"/>
      <c r="S361" s="4" t="n"/>
      <c r="T361" s="4" t="n"/>
      <c r="U361" s="4" t="n"/>
      <c r="V361" s="4" t="n"/>
      <c r="W361" s="4" t="n"/>
      <c r="X361" s="4" t="n"/>
      <c r="Y361" s="4" t="n"/>
      <c r="Z361" s="4" t="n"/>
    </row>
    <row r="362" ht="15" customHeight="1" s="371">
      <c r="A362" s="34" t="n"/>
      <c r="B362" s="37" t="n"/>
      <c r="C362" s="120">
        <f>IF(B362="","",INT((B362-CARATULA!$C$27)/7)+1)</f>
        <v/>
      </c>
      <c r="D362" s="34" t="n"/>
      <c r="E362" s="35" t="n"/>
      <c r="F362" s="35" t="n"/>
      <c r="G362" s="35" t="n"/>
      <c r="H362" s="36" t="n"/>
      <c r="I362" s="35" t="n"/>
      <c r="J362" s="34" t="n"/>
      <c r="K362" s="34">
        <f t="array" ref="K362">IF($J362="","",IFERROR(INDEX(PRESUPUESTO!$N$10:$N$174,MATCH($J362,PRESUPUESTO!$A$10:$A$174,0)),""))</f>
        <v/>
      </c>
      <c r="L362" s="35" t="n"/>
      <c r="M362" s="4" t="n"/>
      <c r="N362" s="4" t="n"/>
      <c r="O362" s="4" t="n"/>
      <c r="P362" s="4" t="n"/>
      <c r="Q362" s="4" t="n"/>
      <c r="R362" s="4" t="n"/>
      <c r="S362" s="4" t="n"/>
      <c r="T362" s="4" t="n"/>
      <c r="U362" s="4" t="n"/>
      <c r="V362" s="4" t="n"/>
      <c r="W362" s="4" t="n"/>
      <c r="X362" s="4" t="n"/>
      <c r="Y362" s="4" t="n"/>
      <c r="Z362" s="4" t="n"/>
    </row>
    <row r="363" ht="15" customHeight="1" s="371">
      <c r="A363" s="34" t="n"/>
      <c r="B363" s="37" t="n"/>
      <c r="C363" s="120">
        <f>IF(B363="","",INT((B363-CARATULA!$C$27)/7)+1)</f>
        <v/>
      </c>
      <c r="D363" s="34" t="n"/>
      <c r="E363" s="35" t="n"/>
      <c r="F363" s="35" t="n"/>
      <c r="G363" s="35" t="n"/>
      <c r="H363" s="36" t="n"/>
      <c r="I363" s="35" t="n"/>
      <c r="J363" s="34" t="n"/>
      <c r="K363" s="34">
        <f t="array" ref="K363">IF($J363="","",IFERROR(INDEX(PRESUPUESTO!$N$10:$N$174,MATCH($J363,PRESUPUESTO!$A$10:$A$174,0)),""))</f>
        <v/>
      </c>
      <c r="L363" s="35" t="n"/>
      <c r="M363" s="4" t="n"/>
      <c r="N363" s="4" t="n"/>
      <c r="O363" s="4" t="n"/>
      <c r="P363" s="4" t="n"/>
      <c r="Q363" s="4" t="n"/>
      <c r="R363" s="4" t="n"/>
      <c r="S363" s="4" t="n"/>
      <c r="T363" s="4" t="n"/>
      <c r="U363" s="4" t="n"/>
      <c r="V363" s="4" t="n"/>
      <c r="W363" s="4" t="n"/>
      <c r="X363" s="4" t="n"/>
      <c r="Y363" s="4" t="n"/>
      <c r="Z363" s="4" t="n"/>
    </row>
    <row r="364" ht="15" customHeight="1" s="371">
      <c r="A364" s="34" t="n"/>
      <c r="B364" s="37" t="n"/>
      <c r="C364" s="120">
        <f>IF(B364="","",INT((B364-CARATULA!$C$27)/7)+1)</f>
        <v/>
      </c>
      <c r="D364" s="34" t="n"/>
      <c r="E364" s="35" t="n"/>
      <c r="F364" s="35" t="n"/>
      <c r="G364" s="35" t="n"/>
      <c r="H364" s="36" t="n"/>
      <c r="I364" s="35" t="n"/>
      <c r="J364" s="34" t="n"/>
      <c r="K364" s="34">
        <f t="array" ref="K364">IF($J364="","",IFERROR(INDEX(PRESUPUESTO!$N$10:$N$174,MATCH($J364,PRESUPUESTO!$A$10:$A$174,0)),""))</f>
        <v/>
      </c>
      <c r="L364" s="35" t="n"/>
      <c r="M364" s="4" t="n"/>
      <c r="N364" s="4" t="n"/>
      <c r="O364" s="4" t="n"/>
      <c r="P364" s="4" t="n"/>
      <c r="Q364" s="4" t="n"/>
      <c r="R364" s="4" t="n"/>
      <c r="S364" s="4" t="n"/>
      <c r="T364" s="4" t="n"/>
      <c r="U364" s="4" t="n"/>
      <c r="V364" s="4" t="n"/>
      <c r="W364" s="4" t="n"/>
      <c r="X364" s="4" t="n"/>
      <c r="Y364" s="4" t="n"/>
      <c r="Z364" s="4" t="n"/>
    </row>
    <row r="365" ht="15" customHeight="1" s="371">
      <c r="A365" s="34" t="n"/>
      <c r="B365" s="37" t="n"/>
      <c r="C365" s="120">
        <f>IF(B365="","",INT((B365-CARATULA!$C$27)/7)+1)</f>
        <v/>
      </c>
      <c r="D365" s="34" t="n"/>
      <c r="E365" s="35" t="n"/>
      <c r="F365" s="35" t="n"/>
      <c r="G365" s="35" t="n"/>
      <c r="H365" s="36" t="n"/>
      <c r="I365" s="35" t="n"/>
      <c r="J365" s="34" t="n"/>
      <c r="K365" s="34">
        <f t="array" ref="K365">IF($J365="","",IFERROR(INDEX(PRESUPUESTO!$N$10:$N$174,MATCH($J365,PRESUPUESTO!$A$10:$A$174,0)),""))</f>
        <v/>
      </c>
      <c r="L365" s="35" t="n"/>
      <c r="M365" s="4" t="n"/>
      <c r="N365" s="4" t="n"/>
      <c r="O365" s="4" t="n"/>
      <c r="P365" s="4" t="n"/>
      <c r="Q365" s="4" t="n"/>
      <c r="R365" s="4" t="n"/>
      <c r="S365" s="4" t="n"/>
      <c r="T365" s="4" t="n"/>
      <c r="U365" s="4" t="n"/>
      <c r="V365" s="4" t="n"/>
      <c r="W365" s="4" t="n"/>
      <c r="X365" s="4" t="n"/>
      <c r="Y365" s="4" t="n"/>
      <c r="Z365" s="4" t="n"/>
    </row>
    <row r="366" ht="15" customHeight="1" s="371">
      <c r="A366" s="34" t="n"/>
      <c r="B366" s="37" t="n"/>
      <c r="C366" s="120">
        <f>IF(B366="","",INT((B366-CARATULA!$C$27)/7)+1)</f>
        <v/>
      </c>
      <c r="D366" s="34" t="n"/>
      <c r="E366" s="35" t="n"/>
      <c r="F366" s="35" t="n"/>
      <c r="G366" s="35" t="n"/>
      <c r="H366" s="36" t="n"/>
      <c r="I366" s="35" t="n"/>
      <c r="J366" s="34" t="n"/>
      <c r="K366" s="34">
        <f t="array" ref="K366">IF($J366="","",IFERROR(INDEX(PRESUPUESTO!$N$10:$N$174,MATCH($J366,PRESUPUESTO!$A$10:$A$174,0)),""))</f>
        <v/>
      </c>
      <c r="L366" s="35" t="n"/>
      <c r="M366" s="4" t="n"/>
      <c r="N366" s="4" t="n"/>
      <c r="O366" s="4" t="n"/>
      <c r="P366" s="4" t="n"/>
      <c r="Q366" s="4" t="n"/>
      <c r="R366" s="4" t="n"/>
      <c r="S366" s="4" t="n"/>
      <c r="T366" s="4" t="n"/>
      <c r="U366" s="4" t="n"/>
      <c r="V366" s="4" t="n"/>
      <c r="W366" s="4" t="n"/>
      <c r="X366" s="4" t="n"/>
      <c r="Y366" s="4" t="n"/>
      <c r="Z366" s="4" t="n"/>
    </row>
    <row r="367" ht="15" customHeight="1" s="371">
      <c r="A367" s="34" t="n"/>
      <c r="B367" s="37" t="n"/>
      <c r="C367" s="120">
        <f>IF(B367="","",INT((B367-CARATULA!$C$27)/7)+1)</f>
        <v/>
      </c>
      <c r="D367" s="34" t="n"/>
      <c r="E367" s="35" t="n"/>
      <c r="F367" s="35" t="n"/>
      <c r="G367" s="35" t="n"/>
      <c r="H367" s="36" t="n"/>
      <c r="I367" s="35" t="n"/>
      <c r="J367" s="34" t="n"/>
      <c r="K367" s="34">
        <f t="array" ref="K367">IF($J367="","",IFERROR(INDEX(PRESUPUESTO!$N$10:$N$174,MATCH($J367,PRESUPUESTO!$A$10:$A$174,0)),""))</f>
        <v/>
      </c>
      <c r="L367" s="35" t="n"/>
      <c r="M367" s="4" t="n"/>
      <c r="N367" s="4" t="n"/>
      <c r="O367" s="4" t="n"/>
      <c r="P367" s="4" t="n"/>
      <c r="Q367" s="4" t="n"/>
      <c r="R367" s="4" t="n"/>
      <c r="S367" s="4" t="n"/>
      <c r="T367" s="4" t="n"/>
      <c r="U367" s="4" t="n"/>
      <c r="V367" s="4" t="n"/>
      <c r="W367" s="4" t="n"/>
      <c r="X367" s="4" t="n"/>
      <c r="Y367" s="4" t="n"/>
      <c r="Z367" s="4" t="n"/>
    </row>
    <row r="368" ht="15" customHeight="1" s="371">
      <c r="A368" s="34" t="n"/>
      <c r="B368" s="37" t="n"/>
      <c r="C368" s="120">
        <f>IF(B368="","",INT((B368-CARATULA!$C$27)/7)+1)</f>
        <v/>
      </c>
      <c r="D368" s="34" t="n"/>
      <c r="E368" s="35" t="n"/>
      <c r="F368" s="35" t="n"/>
      <c r="G368" s="35" t="n"/>
      <c r="H368" s="36" t="n"/>
      <c r="I368" s="35" t="n"/>
      <c r="J368" s="34" t="n"/>
      <c r="K368" s="34">
        <f t="array" ref="K368">IF($J368="","",IFERROR(INDEX(PRESUPUESTO!$N$10:$N$174,MATCH($J368,PRESUPUESTO!$A$10:$A$174,0)),""))</f>
        <v/>
      </c>
      <c r="L368" s="35" t="n"/>
      <c r="M368" s="4" t="n"/>
      <c r="N368" s="4" t="n"/>
      <c r="O368" s="4" t="n"/>
      <c r="P368" s="4" t="n"/>
      <c r="Q368" s="4" t="n"/>
      <c r="R368" s="4" t="n"/>
      <c r="S368" s="4" t="n"/>
      <c r="T368" s="4" t="n"/>
      <c r="U368" s="4" t="n"/>
      <c r="V368" s="4" t="n"/>
      <c r="W368" s="4" t="n"/>
      <c r="X368" s="4" t="n"/>
      <c r="Y368" s="4" t="n"/>
      <c r="Z368" s="4" t="n"/>
    </row>
    <row r="369" ht="15" customHeight="1" s="371">
      <c r="A369" s="34" t="n"/>
      <c r="B369" s="37" t="n"/>
      <c r="C369" s="120">
        <f>IF(B369="","",INT((B369-CARATULA!$C$27)/7)+1)</f>
        <v/>
      </c>
      <c r="D369" s="34" t="n"/>
      <c r="E369" s="35" t="n"/>
      <c r="F369" s="35" t="n"/>
      <c r="G369" s="35" t="n"/>
      <c r="H369" s="36" t="n"/>
      <c r="I369" s="35" t="n"/>
      <c r="J369" s="34" t="n"/>
      <c r="K369" s="34">
        <f t="array" ref="K369">IF($J369="","",IFERROR(INDEX(PRESUPUESTO!$N$10:$N$174,MATCH($J369,PRESUPUESTO!$A$10:$A$174,0)),""))</f>
        <v/>
      </c>
      <c r="L369" s="35" t="n"/>
      <c r="M369" s="4" t="n"/>
      <c r="N369" s="4" t="n"/>
      <c r="O369" s="4" t="n"/>
      <c r="P369" s="4" t="n"/>
      <c r="Q369" s="4" t="n"/>
      <c r="R369" s="4" t="n"/>
      <c r="S369" s="4" t="n"/>
      <c r="T369" s="4" t="n"/>
      <c r="U369" s="4" t="n"/>
      <c r="V369" s="4" t="n"/>
      <c r="W369" s="4" t="n"/>
      <c r="X369" s="4" t="n"/>
      <c r="Y369" s="4" t="n"/>
      <c r="Z369" s="4" t="n"/>
    </row>
    <row r="370" ht="15" customHeight="1" s="371">
      <c r="A370" s="34" t="n"/>
      <c r="B370" s="37" t="n"/>
      <c r="C370" s="120">
        <f>IF(B370="","",INT((B370-CARATULA!$C$27)/7)+1)</f>
        <v/>
      </c>
      <c r="D370" s="34" t="n"/>
      <c r="E370" s="35" t="n"/>
      <c r="F370" s="35" t="n"/>
      <c r="G370" s="35" t="n"/>
      <c r="H370" s="36" t="n"/>
      <c r="I370" s="35" t="n"/>
      <c r="J370" s="34" t="n"/>
      <c r="K370" s="34">
        <f t="array" ref="K370">IF($J370="","",IFERROR(INDEX(PRESUPUESTO!$N$10:$N$174,MATCH($J370,PRESUPUESTO!$A$10:$A$174,0)),""))</f>
        <v/>
      </c>
      <c r="L370" s="35" t="n"/>
      <c r="M370" s="4" t="n"/>
      <c r="N370" s="4" t="n"/>
      <c r="O370" s="4" t="n"/>
      <c r="P370" s="4" t="n"/>
      <c r="Q370" s="4" t="n"/>
      <c r="R370" s="4" t="n"/>
      <c r="S370" s="4" t="n"/>
      <c r="T370" s="4" t="n"/>
      <c r="U370" s="4" t="n"/>
      <c r="V370" s="4" t="n"/>
      <c r="W370" s="4" t="n"/>
      <c r="X370" s="4" t="n"/>
      <c r="Y370" s="4" t="n"/>
      <c r="Z370" s="4" t="n"/>
    </row>
    <row r="371" ht="15" customHeight="1" s="371">
      <c r="A371" s="34" t="n"/>
      <c r="B371" s="37" t="n"/>
      <c r="C371" s="120">
        <f>IF(B371="","",INT((B371-CARATULA!$C$27)/7)+1)</f>
        <v/>
      </c>
      <c r="D371" s="34" t="n"/>
      <c r="E371" s="35" t="n"/>
      <c r="F371" s="35" t="n"/>
      <c r="G371" s="35" t="n"/>
      <c r="H371" s="36" t="n"/>
      <c r="I371" s="35" t="n"/>
      <c r="J371" s="34" t="n"/>
      <c r="K371" s="34">
        <f t="array" ref="K371">IF($J371="","",IFERROR(INDEX(PRESUPUESTO!$N$10:$N$174,MATCH($J371,PRESUPUESTO!$A$10:$A$174,0)),""))</f>
        <v/>
      </c>
      <c r="L371" s="35" t="n"/>
      <c r="M371" s="4" t="n"/>
      <c r="N371" s="4" t="n"/>
      <c r="O371" s="4" t="n"/>
      <c r="P371" s="4" t="n"/>
      <c r="Q371" s="4" t="n"/>
      <c r="R371" s="4" t="n"/>
      <c r="S371" s="4" t="n"/>
      <c r="T371" s="4" t="n"/>
      <c r="U371" s="4" t="n"/>
      <c r="V371" s="4" t="n"/>
      <c r="W371" s="4" t="n"/>
      <c r="X371" s="4" t="n"/>
      <c r="Y371" s="4" t="n"/>
      <c r="Z371" s="4" t="n"/>
    </row>
    <row r="372" ht="15" customHeight="1" s="371">
      <c r="A372" s="34" t="n"/>
      <c r="B372" s="37" t="n"/>
      <c r="C372" s="120">
        <f>IF(B372="","",INT((B372-CARATULA!$C$27)/7)+1)</f>
        <v/>
      </c>
      <c r="D372" s="34" t="n"/>
      <c r="E372" s="35" t="n"/>
      <c r="F372" s="35" t="n"/>
      <c r="G372" s="35" t="n"/>
      <c r="H372" s="36" t="n"/>
      <c r="I372" s="35" t="n"/>
      <c r="J372" s="34" t="n"/>
      <c r="K372" s="34">
        <f t="array" ref="K372">IF($J372="","",IFERROR(INDEX(PRESUPUESTO!$N$10:$N$174,MATCH($J372,PRESUPUESTO!$A$10:$A$174,0)),""))</f>
        <v/>
      </c>
      <c r="L372" s="35" t="n"/>
      <c r="M372" s="4" t="n"/>
      <c r="N372" s="4" t="n"/>
      <c r="O372" s="4" t="n"/>
      <c r="P372" s="4" t="n"/>
      <c r="Q372" s="4" t="n"/>
      <c r="R372" s="4" t="n"/>
      <c r="S372" s="4" t="n"/>
      <c r="T372" s="4" t="n"/>
      <c r="U372" s="4" t="n"/>
      <c r="V372" s="4" t="n"/>
      <c r="W372" s="4" t="n"/>
      <c r="X372" s="4" t="n"/>
      <c r="Y372" s="4" t="n"/>
      <c r="Z372" s="4" t="n"/>
    </row>
    <row r="373" ht="15" customHeight="1" s="371">
      <c r="A373" s="34" t="n"/>
      <c r="B373" s="37" t="n"/>
      <c r="C373" s="120">
        <f>IF(B373="","",INT((B373-CARATULA!$C$27)/7)+1)</f>
        <v/>
      </c>
      <c r="D373" s="34" t="n"/>
      <c r="E373" s="35" t="n"/>
      <c r="F373" s="35" t="n"/>
      <c r="G373" s="35" t="n"/>
      <c r="H373" s="36" t="n"/>
      <c r="I373" s="35" t="n"/>
      <c r="J373" s="34" t="n"/>
      <c r="K373" s="34">
        <f t="array" ref="K373">IF($J373="","",IFERROR(INDEX(PRESUPUESTO!$N$10:$N$174,MATCH($J373,PRESUPUESTO!$A$10:$A$174,0)),""))</f>
        <v/>
      </c>
      <c r="L373" s="35" t="n"/>
      <c r="M373" s="4" t="n"/>
      <c r="N373" s="4" t="n"/>
      <c r="O373" s="4" t="n"/>
      <c r="P373" s="4" t="n"/>
      <c r="Q373" s="4" t="n"/>
      <c r="R373" s="4" t="n"/>
      <c r="S373" s="4" t="n"/>
      <c r="T373" s="4" t="n"/>
      <c r="U373" s="4" t="n"/>
      <c r="V373" s="4" t="n"/>
      <c r="W373" s="4" t="n"/>
      <c r="X373" s="4" t="n"/>
      <c r="Y373" s="4" t="n"/>
      <c r="Z373" s="4" t="n"/>
    </row>
    <row r="374" ht="15" customHeight="1" s="371">
      <c r="A374" s="34" t="n"/>
      <c r="B374" s="37" t="n"/>
      <c r="C374" s="120">
        <f>IF(B374="","",INT((B374-CARATULA!$C$27)/7)+1)</f>
        <v/>
      </c>
      <c r="D374" s="34" t="n"/>
      <c r="E374" s="35" t="n"/>
      <c r="F374" s="35" t="n"/>
      <c r="G374" s="35" t="n"/>
      <c r="H374" s="36" t="n"/>
      <c r="I374" s="35" t="n"/>
      <c r="J374" s="34" t="n"/>
      <c r="K374" s="34">
        <f t="array" ref="K374">IF($J374="","",IFERROR(INDEX(PRESUPUESTO!$N$10:$N$174,MATCH($J374,PRESUPUESTO!$A$10:$A$174,0)),""))</f>
        <v/>
      </c>
      <c r="L374" s="35" t="n"/>
      <c r="M374" s="4" t="n"/>
      <c r="N374" s="4" t="n"/>
      <c r="O374" s="4" t="n"/>
      <c r="P374" s="4" t="n"/>
      <c r="Q374" s="4" t="n"/>
      <c r="R374" s="4" t="n"/>
      <c r="S374" s="4" t="n"/>
      <c r="T374" s="4" t="n"/>
      <c r="U374" s="4" t="n"/>
      <c r="V374" s="4" t="n"/>
      <c r="W374" s="4" t="n"/>
      <c r="X374" s="4" t="n"/>
      <c r="Y374" s="4" t="n"/>
      <c r="Z374" s="4" t="n"/>
    </row>
    <row r="375" ht="15" customHeight="1" s="371">
      <c r="A375" s="34" t="n"/>
      <c r="B375" s="37" t="n"/>
      <c r="C375" s="120">
        <f>IF(B375="","",INT((B375-CARATULA!$C$27)/7)+1)</f>
        <v/>
      </c>
      <c r="D375" s="34" t="n"/>
      <c r="E375" s="35" t="n"/>
      <c r="F375" s="35" t="n"/>
      <c r="G375" s="35" t="n"/>
      <c r="H375" s="36" t="n"/>
      <c r="I375" s="35" t="n"/>
      <c r="J375" s="34" t="n"/>
      <c r="K375" s="34">
        <f t="array" ref="K375">IF($J375="","",IFERROR(INDEX(PRESUPUESTO!$N$10:$N$174,MATCH($J375,PRESUPUESTO!$A$10:$A$174,0)),""))</f>
        <v/>
      </c>
      <c r="L375" s="35" t="n"/>
      <c r="M375" s="4" t="n"/>
      <c r="N375" s="4" t="n"/>
      <c r="O375" s="4" t="n"/>
      <c r="P375" s="4" t="n"/>
      <c r="Q375" s="4" t="n"/>
      <c r="R375" s="4" t="n"/>
      <c r="S375" s="4" t="n"/>
      <c r="T375" s="4" t="n"/>
      <c r="U375" s="4" t="n"/>
      <c r="V375" s="4" t="n"/>
      <c r="W375" s="4" t="n"/>
      <c r="X375" s="4" t="n"/>
      <c r="Y375" s="4" t="n"/>
      <c r="Z375" s="4" t="n"/>
    </row>
    <row r="376" ht="15" customHeight="1" s="371">
      <c r="A376" s="34" t="n"/>
      <c r="B376" s="37" t="n"/>
      <c r="C376" s="120">
        <f>IF(B376="","",INT((B376-CARATULA!$C$27)/7)+1)</f>
        <v/>
      </c>
      <c r="D376" s="34" t="n"/>
      <c r="E376" s="35" t="n"/>
      <c r="F376" s="35" t="n"/>
      <c r="G376" s="35" t="n"/>
      <c r="H376" s="36" t="n"/>
      <c r="I376" s="35" t="n"/>
      <c r="J376" s="34" t="n"/>
      <c r="K376" s="34">
        <f t="array" ref="K376">IF($J376="","",IFERROR(INDEX(PRESUPUESTO!$N$10:$N$174,MATCH($J376,PRESUPUESTO!$A$10:$A$174,0)),""))</f>
        <v/>
      </c>
      <c r="L376" s="35" t="n"/>
      <c r="M376" s="4" t="n"/>
      <c r="N376" s="4" t="n"/>
      <c r="O376" s="4" t="n"/>
      <c r="P376" s="4" t="n"/>
      <c r="Q376" s="4" t="n"/>
      <c r="R376" s="4" t="n"/>
      <c r="S376" s="4" t="n"/>
      <c r="T376" s="4" t="n"/>
      <c r="U376" s="4" t="n"/>
      <c r="V376" s="4" t="n"/>
      <c r="W376" s="4" t="n"/>
      <c r="X376" s="4" t="n"/>
      <c r="Y376" s="4" t="n"/>
      <c r="Z376" s="4" t="n"/>
    </row>
    <row r="377" ht="15" customHeight="1" s="371">
      <c r="A377" s="34" t="n"/>
      <c r="B377" s="37" t="n"/>
      <c r="C377" s="120">
        <f>IF(B377="","",INT((B377-CARATULA!$C$27)/7)+1)</f>
        <v/>
      </c>
      <c r="D377" s="34" t="n"/>
      <c r="E377" s="35" t="n"/>
      <c r="F377" s="35" t="n"/>
      <c r="G377" s="35" t="n"/>
      <c r="H377" s="36" t="n"/>
      <c r="I377" s="35" t="n"/>
      <c r="J377" s="34" t="n"/>
      <c r="K377" s="34">
        <f t="array" ref="K377">IF($J377="","",IFERROR(INDEX(PRESUPUESTO!$N$10:$N$174,MATCH($J377,PRESUPUESTO!$A$10:$A$174,0)),""))</f>
        <v/>
      </c>
      <c r="L377" s="35" t="n"/>
      <c r="M377" s="4" t="n"/>
      <c r="N377" s="4" t="n"/>
      <c r="O377" s="4" t="n"/>
      <c r="P377" s="4" t="n"/>
      <c r="Q377" s="4" t="n"/>
      <c r="R377" s="4" t="n"/>
      <c r="S377" s="4" t="n"/>
      <c r="T377" s="4" t="n"/>
      <c r="U377" s="4" t="n"/>
      <c r="V377" s="4" t="n"/>
      <c r="W377" s="4" t="n"/>
      <c r="X377" s="4" t="n"/>
      <c r="Y377" s="4" t="n"/>
      <c r="Z377" s="4" t="n"/>
    </row>
    <row r="378" ht="15" customHeight="1" s="371">
      <c r="A378" s="34" t="n"/>
      <c r="B378" s="37" t="n"/>
      <c r="C378" s="120">
        <f>IF(B378="","",INT((B378-CARATULA!$C$27)/7)+1)</f>
        <v/>
      </c>
      <c r="D378" s="34" t="n"/>
      <c r="E378" s="35" t="n"/>
      <c r="F378" s="35" t="n"/>
      <c r="G378" s="35" t="n"/>
      <c r="H378" s="36" t="n"/>
      <c r="I378" s="35" t="n"/>
      <c r="J378" s="34" t="n"/>
      <c r="K378" s="34">
        <f t="array" ref="K378">IF($J378="","",IFERROR(INDEX(PRESUPUESTO!$N$10:$N$174,MATCH($J378,PRESUPUESTO!$A$10:$A$174,0)),""))</f>
        <v/>
      </c>
      <c r="L378" s="35" t="n"/>
      <c r="M378" s="4" t="n"/>
      <c r="N378" s="4" t="n"/>
      <c r="O378" s="4" t="n"/>
      <c r="P378" s="4" t="n"/>
      <c r="Q378" s="4" t="n"/>
      <c r="R378" s="4" t="n"/>
      <c r="S378" s="4" t="n"/>
      <c r="T378" s="4" t="n"/>
      <c r="U378" s="4" t="n"/>
      <c r="V378" s="4" t="n"/>
      <c r="W378" s="4" t="n"/>
      <c r="X378" s="4" t="n"/>
      <c r="Y378" s="4" t="n"/>
      <c r="Z378" s="4" t="n"/>
    </row>
    <row r="379" ht="15" customHeight="1" s="371">
      <c r="A379" s="34" t="n"/>
      <c r="B379" s="37" t="n"/>
      <c r="C379" s="120">
        <f>IF(B379="","",INT((B379-CARATULA!$C$27)/7)+1)</f>
        <v/>
      </c>
      <c r="D379" s="34" t="n"/>
      <c r="E379" s="35" t="n"/>
      <c r="F379" s="35" t="n"/>
      <c r="G379" s="35" t="n"/>
      <c r="H379" s="36" t="n"/>
      <c r="I379" s="35" t="n"/>
      <c r="J379" s="34" t="n"/>
      <c r="K379" s="34">
        <f t="array" ref="K379">IF($J379="","",IFERROR(INDEX(PRESUPUESTO!$N$10:$N$174,MATCH($J379,PRESUPUESTO!$A$10:$A$174,0)),""))</f>
        <v/>
      </c>
      <c r="L379" s="35" t="n"/>
      <c r="M379" s="4" t="n"/>
      <c r="N379" s="4" t="n"/>
      <c r="O379" s="4" t="n"/>
      <c r="P379" s="4" t="n"/>
      <c r="Q379" s="4" t="n"/>
      <c r="R379" s="4" t="n"/>
      <c r="S379" s="4" t="n"/>
      <c r="T379" s="4" t="n"/>
      <c r="U379" s="4" t="n"/>
      <c r="V379" s="4" t="n"/>
      <c r="W379" s="4" t="n"/>
      <c r="X379" s="4" t="n"/>
      <c r="Y379" s="4" t="n"/>
      <c r="Z379" s="4" t="n"/>
    </row>
    <row r="380" ht="15" customHeight="1" s="371">
      <c r="A380" s="34" t="n"/>
      <c r="B380" s="37" t="n"/>
      <c r="C380" s="120">
        <f>IF(B380="","",INT((B380-CARATULA!$C$27)/7)+1)</f>
        <v/>
      </c>
      <c r="D380" s="34" t="n"/>
      <c r="E380" s="35" t="n"/>
      <c r="F380" s="35" t="n"/>
      <c r="G380" s="35" t="n"/>
      <c r="H380" s="36" t="n"/>
      <c r="I380" s="35" t="n"/>
      <c r="J380" s="34" t="n"/>
      <c r="K380" s="34">
        <f t="array" ref="K380">IF($J380="","",IFERROR(INDEX(PRESUPUESTO!$N$10:$N$174,MATCH($J380,PRESUPUESTO!$A$10:$A$174,0)),""))</f>
        <v/>
      </c>
      <c r="L380" s="35" t="n"/>
      <c r="M380" s="4" t="n"/>
      <c r="N380" s="4" t="n"/>
      <c r="O380" s="4" t="n"/>
      <c r="P380" s="4" t="n"/>
      <c r="Q380" s="4" t="n"/>
      <c r="R380" s="4" t="n"/>
      <c r="S380" s="4" t="n"/>
      <c r="T380" s="4" t="n"/>
      <c r="U380" s="4" t="n"/>
      <c r="V380" s="4" t="n"/>
      <c r="W380" s="4" t="n"/>
      <c r="X380" s="4" t="n"/>
      <c r="Y380" s="4" t="n"/>
      <c r="Z380" s="4" t="n"/>
    </row>
    <row r="381" ht="15" customHeight="1" s="371">
      <c r="A381" s="34" t="n"/>
      <c r="B381" s="37" t="n"/>
      <c r="C381" s="120">
        <f>IF(B381="","",INT((B381-CARATULA!$C$27)/7)+1)</f>
        <v/>
      </c>
      <c r="D381" s="34" t="n"/>
      <c r="E381" s="35" t="n"/>
      <c r="F381" s="35" t="n"/>
      <c r="G381" s="35" t="n"/>
      <c r="H381" s="36" t="n"/>
      <c r="I381" s="35" t="n"/>
      <c r="J381" s="34" t="n"/>
      <c r="K381" s="34">
        <f t="array" ref="K381">IF($J381="","",IFERROR(INDEX(PRESUPUESTO!$N$10:$N$174,MATCH($J381,PRESUPUESTO!$A$10:$A$174,0)),""))</f>
        <v/>
      </c>
      <c r="L381" s="35" t="n"/>
      <c r="M381" s="4" t="n"/>
      <c r="N381" s="4" t="n"/>
      <c r="O381" s="4" t="n"/>
      <c r="P381" s="4" t="n"/>
      <c r="Q381" s="4" t="n"/>
      <c r="R381" s="4" t="n"/>
      <c r="S381" s="4" t="n"/>
      <c r="T381" s="4" t="n"/>
      <c r="U381" s="4" t="n"/>
      <c r="V381" s="4" t="n"/>
      <c r="W381" s="4" t="n"/>
      <c r="X381" s="4" t="n"/>
      <c r="Y381" s="4" t="n"/>
      <c r="Z381" s="4" t="n"/>
    </row>
    <row r="382" ht="15" customHeight="1" s="371">
      <c r="A382" s="34" t="n"/>
      <c r="B382" s="37" t="n"/>
      <c r="C382" s="120">
        <f>IF(B382="","",INT((B382-CARATULA!$C$27)/7)+1)</f>
        <v/>
      </c>
      <c r="D382" s="34" t="n"/>
      <c r="E382" s="35" t="n"/>
      <c r="F382" s="35" t="n"/>
      <c r="G382" s="35" t="n"/>
      <c r="H382" s="36" t="n"/>
      <c r="I382" s="35" t="n"/>
      <c r="J382" s="34" t="n"/>
      <c r="K382" s="34">
        <f t="array" ref="K382">IF($J382="","",IFERROR(INDEX(PRESUPUESTO!$N$10:$N$174,MATCH($J382,PRESUPUESTO!$A$10:$A$174,0)),""))</f>
        <v/>
      </c>
      <c r="L382" s="35" t="n"/>
      <c r="M382" s="4" t="n"/>
      <c r="N382" s="4" t="n"/>
      <c r="O382" s="4" t="n"/>
      <c r="P382" s="4" t="n"/>
      <c r="Q382" s="4" t="n"/>
      <c r="R382" s="4" t="n"/>
      <c r="S382" s="4" t="n"/>
      <c r="T382" s="4" t="n"/>
      <c r="U382" s="4" t="n"/>
      <c r="V382" s="4" t="n"/>
      <c r="W382" s="4" t="n"/>
      <c r="X382" s="4" t="n"/>
      <c r="Y382" s="4" t="n"/>
      <c r="Z382" s="4" t="n"/>
    </row>
    <row r="383" ht="15" customHeight="1" s="371">
      <c r="A383" s="34" t="n"/>
      <c r="B383" s="37" t="n"/>
      <c r="C383" s="120">
        <f>IF(B383="","",INT((B383-CARATULA!$C$27)/7)+1)</f>
        <v/>
      </c>
      <c r="D383" s="34" t="n"/>
      <c r="E383" s="35" t="n"/>
      <c r="F383" s="35" t="n"/>
      <c r="G383" s="35" t="n"/>
      <c r="H383" s="36" t="n"/>
      <c r="I383" s="35" t="n"/>
      <c r="J383" s="34" t="n"/>
      <c r="K383" s="34">
        <f t="array" ref="K383">IF($J383="","",IFERROR(INDEX(PRESUPUESTO!$N$10:$N$174,MATCH($J383,PRESUPUESTO!$A$10:$A$174,0)),""))</f>
        <v/>
      </c>
      <c r="L383" s="35" t="n"/>
      <c r="M383" s="4" t="n"/>
      <c r="N383" s="4" t="n"/>
      <c r="O383" s="4" t="n"/>
      <c r="P383" s="4" t="n"/>
      <c r="Q383" s="4" t="n"/>
      <c r="R383" s="4" t="n"/>
      <c r="S383" s="4" t="n"/>
      <c r="T383" s="4" t="n"/>
      <c r="U383" s="4" t="n"/>
      <c r="V383" s="4" t="n"/>
      <c r="W383" s="4" t="n"/>
      <c r="X383" s="4" t="n"/>
      <c r="Y383" s="4" t="n"/>
      <c r="Z383" s="4" t="n"/>
    </row>
    <row r="384" ht="15" customHeight="1" s="371">
      <c r="A384" s="34" t="n"/>
      <c r="B384" s="37" t="n"/>
      <c r="C384" s="120">
        <f>IF(B384="","",INT((B384-CARATULA!$C$27)/7)+1)</f>
        <v/>
      </c>
      <c r="D384" s="34" t="n"/>
      <c r="E384" s="35" t="n"/>
      <c r="F384" s="35" t="n"/>
      <c r="G384" s="35" t="n"/>
      <c r="H384" s="36" t="n"/>
      <c r="I384" s="35" t="n"/>
      <c r="J384" s="34" t="n"/>
      <c r="K384" s="34">
        <f t="array" ref="K384">IF($J384="","",IFERROR(INDEX(PRESUPUESTO!$N$10:$N$174,MATCH($J384,PRESUPUESTO!$A$10:$A$174,0)),""))</f>
        <v/>
      </c>
      <c r="L384" s="35" t="n"/>
      <c r="M384" s="4" t="n"/>
      <c r="N384" s="4" t="n"/>
      <c r="O384" s="4" t="n"/>
      <c r="P384" s="4" t="n"/>
      <c r="Q384" s="4" t="n"/>
      <c r="R384" s="4" t="n"/>
      <c r="S384" s="4" t="n"/>
      <c r="T384" s="4" t="n"/>
      <c r="U384" s="4" t="n"/>
      <c r="V384" s="4" t="n"/>
      <c r="W384" s="4" t="n"/>
      <c r="X384" s="4" t="n"/>
      <c r="Y384" s="4" t="n"/>
      <c r="Z384" s="4" t="n"/>
    </row>
    <row r="385" ht="15" customHeight="1" s="371">
      <c r="A385" s="34" t="n"/>
      <c r="B385" s="37" t="n"/>
      <c r="C385" s="120">
        <f>IF(B385="","",INT((B385-CARATULA!$C$27)/7)+1)</f>
        <v/>
      </c>
      <c r="D385" s="34" t="n"/>
      <c r="E385" s="35" t="n"/>
      <c r="F385" s="35" t="n"/>
      <c r="G385" s="35" t="n"/>
      <c r="H385" s="36" t="n"/>
      <c r="I385" s="35" t="n"/>
      <c r="J385" s="34" t="n"/>
      <c r="K385" s="34">
        <f t="array" ref="K385">IF($J385="","",IFERROR(INDEX(PRESUPUESTO!$N$10:$N$174,MATCH($J385,PRESUPUESTO!$A$10:$A$174,0)),""))</f>
        <v/>
      </c>
      <c r="L385" s="35" t="n"/>
      <c r="M385" s="4" t="n"/>
      <c r="N385" s="4" t="n"/>
      <c r="O385" s="4" t="n"/>
      <c r="P385" s="4" t="n"/>
      <c r="Q385" s="4" t="n"/>
      <c r="R385" s="4" t="n"/>
      <c r="S385" s="4" t="n"/>
      <c r="T385" s="4" t="n"/>
      <c r="U385" s="4" t="n"/>
      <c r="V385" s="4" t="n"/>
      <c r="W385" s="4" t="n"/>
      <c r="X385" s="4" t="n"/>
      <c r="Y385" s="4" t="n"/>
      <c r="Z385" s="4" t="n"/>
    </row>
    <row r="386" ht="15" customHeight="1" s="371">
      <c r="A386" s="34" t="n"/>
      <c r="B386" s="37" t="n"/>
      <c r="C386" s="120">
        <f>IF(B386="","",INT((B386-CARATULA!$C$27)/7)+1)</f>
        <v/>
      </c>
      <c r="D386" s="34" t="n"/>
      <c r="E386" s="35" t="n"/>
      <c r="F386" s="35" t="n"/>
      <c r="G386" s="35" t="n"/>
      <c r="H386" s="36" t="n"/>
      <c r="I386" s="35" t="n"/>
      <c r="J386" s="34" t="n"/>
      <c r="K386" s="34">
        <f t="array" ref="K386">IF($J386="","",IFERROR(INDEX(PRESUPUESTO!$N$10:$N$174,MATCH($J386,PRESUPUESTO!$A$10:$A$174,0)),""))</f>
        <v/>
      </c>
      <c r="L386" s="35" t="n"/>
      <c r="M386" s="4" t="n"/>
      <c r="N386" s="4" t="n"/>
      <c r="O386" s="4" t="n"/>
      <c r="P386" s="4" t="n"/>
      <c r="Q386" s="4" t="n"/>
      <c r="R386" s="4" t="n"/>
      <c r="S386" s="4" t="n"/>
      <c r="T386" s="4" t="n"/>
      <c r="U386" s="4" t="n"/>
      <c r="V386" s="4" t="n"/>
      <c r="W386" s="4" t="n"/>
      <c r="X386" s="4" t="n"/>
      <c r="Y386" s="4" t="n"/>
      <c r="Z386" s="4" t="n"/>
    </row>
    <row r="387" ht="15" customHeight="1" s="371">
      <c r="A387" s="34" t="n"/>
      <c r="B387" s="37" t="n"/>
      <c r="C387" s="120">
        <f>IF(B387="","",INT((B387-CARATULA!$C$27)/7)+1)</f>
        <v/>
      </c>
      <c r="D387" s="34" t="n"/>
      <c r="E387" s="35" t="n"/>
      <c r="F387" s="35" t="n"/>
      <c r="G387" s="35" t="n"/>
      <c r="H387" s="36" t="n"/>
      <c r="I387" s="35" t="n"/>
      <c r="J387" s="34" t="n"/>
      <c r="K387" s="34">
        <f t="array" ref="K387">IF($J387="","",IFERROR(INDEX(PRESUPUESTO!$N$10:$N$174,MATCH($J387,PRESUPUESTO!$A$10:$A$174,0)),""))</f>
        <v/>
      </c>
      <c r="L387" s="35" t="n"/>
      <c r="M387" s="4" t="n"/>
      <c r="N387" s="4" t="n"/>
      <c r="O387" s="4" t="n"/>
      <c r="P387" s="4" t="n"/>
      <c r="Q387" s="4" t="n"/>
      <c r="R387" s="4" t="n"/>
      <c r="S387" s="4" t="n"/>
      <c r="T387" s="4" t="n"/>
      <c r="U387" s="4" t="n"/>
      <c r="V387" s="4" t="n"/>
      <c r="W387" s="4" t="n"/>
      <c r="X387" s="4" t="n"/>
      <c r="Y387" s="4" t="n"/>
      <c r="Z387" s="4" t="n"/>
    </row>
    <row r="388" ht="15" customHeight="1" s="371">
      <c r="A388" s="34" t="n"/>
      <c r="B388" s="37" t="n"/>
      <c r="C388" s="120">
        <f>IF(B388="","",INT((B388-CARATULA!$C$27)/7)+1)</f>
        <v/>
      </c>
      <c r="D388" s="34" t="n"/>
      <c r="E388" s="35" t="n"/>
      <c r="F388" s="35" t="n"/>
      <c r="G388" s="35" t="n"/>
      <c r="H388" s="36" t="n"/>
      <c r="I388" s="35" t="n"/>
      <c r="J388" s="34" t="n"/>
      <c r="K388" s="34">
        <f t="array" ref="K388">IF($J388="","",IFERROR(INDEX(PRESUPUESTO!$N$10:$N$174,MATCH($J388,PRESUPUESTO!$A$10:$A$174,0)),""))</f>
        <v/>
      </c>
      <c r="L388" s="35" t="n"/>
      <c r="M388" s="4" t="n"/>
      <c r="N388" s="4" t="n"/>
      <c r="O388" s="4" t="n"/>
      <c r="P388" s="4" t="n"/>
      <c r="Q388" s="4" t="n"/>
      <c r="R388" s="4" t="n"/>
      <c r="S388" s="4" t="n"/>
      <c r="T388" s="4" t="n"/>
      <c r="U388" s="4" t="n"/>
      <c r="V388" s="4" t="n"/>
      <c r="W388" s="4" t="n"/>
      <c r="X388" s="4" t="n"/>
      <c r="Y388" s="4" t="n"/>
      <c r="Z388" s="4" t="n"/>
    </row>
    <row r="389" ht="15" customHeight="1" s="371">
      <c r="A389" s="34" t="n"/>
      <c r="B389" s="37" t="n"/>
      <c r="C389" s="120">
        <f>IF(B389="","",INT((B389-CARATULA!$C$27)/7)+1)</f>
        <v/>
      </c>
      <c r="D389" s="34" t="n"/>
      <c r="E389" s="35" t="n"/>
      <c r="F389" s="35" t="n"/>
      <c r="G389" s="35" t="n"/>
      <c r="H389" s="36" t="n"/>
      <c r="I389" s="35" t="n"/>
      <c r="J389" s="34" t="n"/>
      <c r="K389" s="34">
        <f t="array" ref="K389">IF($J389="","",IFERROR(INDEX(PRESUPUESTO!$N$10:$N$174,MATCH($J389,PRESUPUESTO!$A$10:$A$174,0)),""))</f>
        <v/>
      </c>
      <c r="L389" s="35" t="n"/>
      <c r="M389" s="4" t="n"/>
      <c r="N389" s="4" t="n"/>
      <c r="O389" s="4" t="n"/>
      <c r="P389" s="4" t="n"/>
      <c r="Q389" s="4" t="n"/>
      <c r="R389" s="4" t="n"/>
      <c r="S389" s="4" t="n"/>
      <c r="T389" s="4" t="n"/>
      <c r="U389" s="4" t="n"/>
      <c r="V389" s="4" t="n"/>
      <c r="W389" s="4" t="n"/>
      <c r="X389" s="4" t="n"/>
      <c r="Y389" s="4" t="n"/>
      <c r="Z389" s="4" t="n"/>
    </row>
    <row r="390" ht="15" customHeight="1" s="371">
      <c r="A390" s="34" t="n"/>
      <c r="B390" s="37" t="n"/>
      <c r="C390" s="120">
        <f>IF(B390="","",INT((B390-CARATULA!$C$27)/7)+1)</f>
        <v/>
      </c>
      <c r="D390" s="34" t="n"/>
      <c r="E390" s="35" t="n"/>
      <c r="F390" s="35" t="n"/>
      <c r="G390" s="35" t="n"/>
      <c r="H390" s="36" t="n"/>
      <c r="I390" s="35" t="n"/>
      <c r="J390" s="34" t="n"/>
      <c r="K390" s="34">
        <f t="array" ref="K390">IF($J390="","",IFERROR(INDEX(PRESUPUESTO!$N$10:$N$174,MATCH($J390,PRESUPUESTO!$A$10:$A$174,0)),""))</f>
        <v/>
      </c>
      <c r="L390" s="35" t="n"/>
      <c r="M390" s="4" t="n"/>
      <c r="N390" s="4" t="n"/>
      <c r="O390" s="4" t="n"/>
      <c r="P390" s="4" t="n"/>
      <c r="Q390" s="4" t="n"/>
      <c r="R390" s="4" t="n"/>
      <c r="S390" s="4" t="n"/>
      <c r="T390" s="4" t="n"/>
      <c r="U390" s="4" t="n"/>
      <c r="V390" s="4" t="n"/>
      <c r="W390" s="4" t="n"/>
      <c r="X390" s="4" t="n"/>
      <c r="Y390" s="4" t="n"/>
      <c r="Z390" s="4" t="n"/>
    </row>
    <row r="391" ht="15" customHeight="1" s="371">
      <c r="A391" s="34" t="n"/>
      <c r="B391" s="37" t="n"/>
      <c r="C391" s="120">
        <f>IF(B391="","",INT((B391-CARATULA!$C$27)/7)+1)</f>
        <v/>
      </c>
      <c r="D391" s="34" t="n"/>
      <c r="E391" s="35" t="n"/>
      <c r="F391" s="35" t="n"/>
      <c r="G391" s="35" t="n"/>
      <c r="H391" s="36" t="n"/>
      <c r="I391" s="35" t="n"/>
      <c r="J391" s="34" t="n"/>
      <c r="K391" s="34">
        <f t="array" ref="K391">IF($J391="","",IFERROR(INDEX(PRESUPUESTO!$N$10:$N$174,MATCH($J391,PRESUPUESTO!$A$10:$A$174,0)),""))</f>
        <v/>
      </c>
      <c r="L391" s="35" t="n"/>
      <c r="M391" s="4" t="n"/>
      <c r="N391" s="4" t="n"/>
      <c r="O391" s="4" t="n"/>
      <c r="P391" s="4" t="n"/>
      <c r="Q391" s="4" t="n"/>
      <c r="R391" s="4" t="n"/>
      <c r="S391" s="4" t="n"/>
      <c r="T391" s="4" t="n"/>
      <c r="U391" s="4" t="n"/>
      <c r="V391" s="4" t="n"/>
      <c r="W391" s="4" t="n"/>
      <c r="X391" s="4" t="n"/>
      <c r="Y391" s="4" t="n"/>
      <c r="Z391" s="4" t="n"/>
    </row>
    <row r="392" ht="15" customHeight="1" s="371">
      <c r="A392" s="34" t="n"/>
      <c r="B392" s="37" t="n"/>
      <c r="C392" s="120">
        <f>IF(B392="","",INT((B392-CARATULA!$C$27)/7)+1)</f>
        <v/>
      </c>
      <c r="D392" s="34" t="n"/>
      <c r="E392" s="35" t="n"/>
      <c r="F392" s="35" t="n"/>
      <c r="G392" s="35" t="n"/>
      <c r="H392" s="36" t="n"/>
      <c r="I392" s="35" t="n"/>
      <c r="J392" s="34" t="n"/>
      <c r="K392" s="34">
        <f t="array" ref="K392">IF($J392="","",IFERROR(INDEX(PRESUPUESTO!$N$10:$N$174,MATCH($J392,PRESUPUESTO!$A$10:$A$174,0)),""))</f>
        <v/>
      </c>
      <c r="L392" s="35" t="n"/>
      <c r="M392" s="4" t="n"/>
      <c r="N392" s="4" t="n"/>
      <c r="O392" s="4" t="n"/>
      <c r="P392" s="4" t="n"/>
      <c r="Q392" s="4" t="n"/>
      <c r="R392" s="4" t="n"/>
      <c r="S392" s="4" t="n"/>
      <c r="T392" s="4" t="n"/>
      <c r="U392" s="4" t="n"/>
      <c r="V392" s="4" t="n"/>
      <c r="W392" s="4" t="n"/>
      <c r="X392" s="4" t="n"/>
      <c r="Y392" s="4" t="n"/>
      <c r="Z392" s="4" t="n"/>
    </row>
    <row r="393" ht="15" customHeight="1" s="371">
      <c r="A393" s="34" t="n"/>
      <c r="B393" s="37" t="n"/>
      <c r="C393" s="120">
        <f>IF(B393="","",INT((B393-CARATULA!$C$27)/7)+1)</f>
        <v/>
      </c>
      <c r="D393" s="34" t="n"/>
      <c r="E393" s="35" t="n"/>
      <c r="F393" s="35" t="n"/>
      <c r="G393" s="35" t="n"/>
      <c r="H393" s="36" t="n"/>
      <c r="I393" s="35" t="n"/>
      <c r="J393" s="34" t="n"/>
      <c r="K393" s="34">
        <f t="array" ref="K393">IF($J393="","",IFERROR(INDEX(PRESUPUESTO!$N$10:$N$174,MATCH($J393,PRESUPUESTO!$A$10:$A$174,0)),""))</f>
        <v/>
      </c>
      <c r="L393" s="35" t="n"/>
      <c r="M393" s="4" t="n"/>
      <c r="N393" s="4" t="n"/>
      <c r="O393" s="4" t="n"/>
      <c r="P393" s="4" t="n"/>
      <c r="Q393" s="4" t="n"/>
      <c r="R393" s="4" t="n"/>
      <c r="S393" s="4" t="n"/>
      <c r="T393" s="4" t="n"/>
      <c r="U393" s="4" t="n"/>
      <c r="V393" s="4" t="n"/>
      <c r="W393" s="4" t="n"/>
      <c r="X393" s="4" t="n"/>
      <c r="Y393" s="4" t="n"/>
      <c r="Z393" s="4" t="n"/>
    </row>
    <row r="394" ht="15" customHeight="1" s="371">
      <c r="A394" s="34" t="n"/>
      <c r="B394" s="37" t="n"/>
      <c r="C394" s="120">
        <f>IF(B394="","",INT((B394-CARATULA!$C$27)/7)+1)</f>
        <v/>
      </c>
      <c r="D394" s="34" t="n"/>
      <c r="E394" s="35" t="n"/>
      <c r="F394" s="35" t="n"/>
      <c r="G394" s="35" t="n"/>
      <c r="H394" s="36" t="n"/>
      <c r="I394" s="35" t="n"/>
      <c r="J394" s="34" t="n"/>
      <c r="K394" s="34">
        <f t="array" ref="K394">IF($J394="","",IFERROR(INDEX(PRESUPUESTO!$N$10:$N$174,MATCH($J394,PRESUPUESTO!$A$10:$A$174,0)),""))</f>
        <v/>
      </c>
      <c r="L394" s="35" t="n"/>
      <c r="M394" s="4" t="n"/>
      <c r="N394" s="4" t="n"/>
      <c r="O394" s="4" t="n"/>
      <c r="P394" s="4" t="n"/>
      <c r="Q394" s="4" t="n"/>
      <c r="R394" s="4" t="n"/>
      <c r="S394" s="4" t="n"/>
      <c r="T394" s="4" t="n"/>
      <c r="U394" s="4" t="n"/>
      <c r="V394" s="4" t="n"/>
      <c r="W394" s="4" t="n"/>
      <c r="X394" s="4" t="n"/>
      <c r="Y394" s="4" t="n"/>
      <c r="Z394" s="4" t="n"/>
    </row>
    <row r="395" ht="15" customHeight="1" s="371">
      <c r="A395" s="34" t="n"/>
      <c r="B395" s="37" t="n"/>
      <c r="C395" s="120">
        <f>IF(B395="","",INT((B395-CARATULA!$C$27)/7)+1)</f>
        <v/>
      </c>
      <c r="D395" s="34" t="n"/>
      <c r="E395" s="35" t="n"/>
      <c r="F395" s="35" t="n"/>
      <c r="G395" s="35" t="n"/>
      <c r="H395" s="36" t="n"/>
      <c r="I395" s="35" t="n"/>
      <c r="J395" s="34" t="n"/>
      <c r="K395" s="34">
        <f t="array" ref="K395">IF($J395="","",IFERROR(INDEX(PRESUPUESTO!$N$10:$N$174,MATCH($J395,PRESUPUESTO!$A$10:$A$174,0)),""))</f>
        <v/>
      </c>
      <c r="L395" s="35" t="n"/>
      <c r="M395" s="4" t="n"/>
      <c r="N395" s="4" t="n"/>
      <c r="O395" s="4" t="n"/>
      <c r="P395" s="4" t="n"/>
      <c r="Q395" s="4" t="n"/>
      <c r="R395" s="4" t="n"/>
      <c r="S395" s="4" t="n"/>
      <c r="T395" s="4" t="n"/>
      <c r="U395" s="4" t="n"/>
      <c r="V395" s="4" t="n"/>
      <c r="W395" s="4" t="n"/>
      <c r="X395" s="4" t="n"/>
      <c r="Y395" s="4" t="n"/>
      <c r="Z395" s="4" t="n"/>
    </row>
    <row r="396" ht="15" customHeight="1" s="371">
      <c r="A396" s="34" t="n"/>
      <c r="B396" s="37" t="n"/>
      <c r="C396" s="120">
        <f>IF(B396="","",INT((B396-CARATULA!$C$27)/7)+1)</f>
        <v/>
      </c>
      <c r="D396" s="34" t="n"/>
      <c r="E396" s="35" t="n"/>
      <c r="F396" s="35" t="n"/>
      <c r="G396" s="35" t="n"/>
      <c r="H396" s="36" t="n"/>
      <c r="I396" s="35" t="n"/>
      <c r="J396" s="34" t="n"/>
      <c r="K396" s="34">
        <f t="array" ref="K396">IF($J396="","",IFERROR(INDEX(PRESUPUESTO!$N$10:$N$174,MATCH($J396,PRESUPUESTO!$A$10:$A$174,0)),""))</f>
        <v/>
      </c>
      <c r="L396" s="35" t="n"/>
      <c r="M396" s="4" t="n"/>
      <c r="N396" s="4" t="n"/>
      <c r="O396" s="4" t="n"/>
      <c r="P396" s="4" t="n"/>
      <c r="Q396" s="4" t="n"/>
      <c r="R396" s="4" t="n"/>
      <c r="S396" s="4" t="n"/>
      <c r="T396" s="4" t="n"/>
      <c r="U396" s="4" t="n"/>
      <c r="V396" s="4" t="n"/>
      <c r="W396" s="4" t="n"/>
      <c r="X396" s="4" t="n"/>
      <c r="Y396" s="4" t="n"/>
      <c r="Z396" s="4" t="n"/>
    </row>
    <row r="397" ht="15" customHeight="1" s="371">
      <c r="A397" s="34" t="n"/>
      <c r="B397" s="37" t="n"/>
      <c r="C397" s="120">
        <f>IF(B397="","",INT((B397-CARATULA!$C$27)/7)+1)</f>
        <v/>
      </c>
      <c r="D397" s="34" t="n"/>
      <c r="E397" s="35" t="n"/>
      <c r="F397" s="35" t="n"/>
      <c r="G397" s="35" t="n"/>
      <c r="H397" s="36" t="n"/>
      <c r="I397" s="35" t="n"/>
      <c r="J397" s="34" t="n"/>
      <c r="K397" s="34">
        <f t="array" ref="K397">IF($J397="","",IFERROR(INDEX(PRESUPUESTO!$N$10:$N$174,MATCH($J397,PRESUPUESTO!$A$10:$A$174,0)),""))</f>
        <v/>
      </c>
      <c r="L397" s="35" t="n"/>
      <c r="M397" s="4" t="n"/>
      <c r="N397" s="4" t="n"/>
      <c r="O397" s="4" t="n"/>
      <c r="P397" s="4" t="n"/>
      <c r="Q397" s="4" t="n"/>
      <c r="R397" s="4" t="n"/>
      <c r="S397" s="4" t="n"/>
      <c r="T397" s="4" t="n"/>
      <c r="U397" s="4" t="n"/>
      <c r="V397" s="4" t="n"/>
      <c r="W397" s="4" t="n"/>
      <c r="X397" s="4" t="n"/>
      <c r="Y397" s="4" t="n"/>
      <c r="Z397" s="4" t="n"/>
    </row>
    <row r="398" ht="15" customHeight="1" s="371">
      <c r="A398" s="34" t="n"/>
      <c r="B398" s="37" t="n"/>
      <c r="C398" s="120">
        <f>IF(B398="","",INT((B398-CARATULA!$C$27)/7)+1)</f>
        <v/>
      </c>
      <c r="D398" s="34" t="n"/>
      <c r="E398" s="35" t="n"/>
      <c r="F398" s="35" t="n"/>
      <c r="G398" s="35" t="n"/>
      <c r="H398" s="36" t="n"/>
      <c r="I398" s="35" t="n"/>
      <c r="J398" s="34" t="n"/>
      <c r="K398" s="34">
        <f t="array" ref="K398">IF($J398="","",IFERROR(INDEX(PRESUPUESTO!$N$10:$N$174,MATCH($J398,PRESUPUESTO!$A$10:$A$174,0)),""))</f>
        <v/>
      </c>
      <c r="L398" s="35" t="n"/>
      <c r="M398" s="4" t="n"/>
      <c r="N398" s="4" t="n"/>
      <c r="O398" s="4" t="n"/>
      <c r="P398" s="4" t="n"/>
      <c r="Q398" s="4" t="n"/>
      <c r="R398" s="4" t="n"/>
      <c r="S398" s="4" t="n"/>
      <c r="T398" s="4" t="n"/>
      <c r="U398" s="4" t="n"/>
      <c r="V398" s="4" t="n"/>
      <c r="W398" s="4" t="n"/>
      <c r="X398" s="4" t="n"/>
      <c r="Y398" s="4" t="n"/>
      <c r="Z398" s="4" t="n"/>
    </row>
    <row r="399" ht="15" customHeight="1" s="371">
      <c r="A399" s="34" t="n"/>
      <c r="B399" s="37" t="n"/>
      <c r="C399" s="120">
        <f>IF(B399="","",INT((B399-CARATULA!$C$27)/7)+1)</f>
        <v/>
      </c>
      <c r="D399" s="34" t="n"/>
      <c r="E399" s="35" t="n"/>
      <c r="F399" s="35" t="n"/>
      <c r="G399" s="35" t="n"/>
      <c r="H399" s="36" t="n"/>
      <c r="I399" s="35" t="n"/>
      <c r="J399" s="34" t="n"/>
      <c r="K399" s="34">
        <f t="array" ref="K399">IF($J399="","",IFERROR(INDEX(PRESUPUESTO!$N$10:$N$174,MATCH($J399,PRESUPUESTO!$A$10:$A$174,0)),""))</f>
        <v/>
      </c>
      <c r="L399" s="35" t="n"/>
      <c r="M399" s="4" t="n"/>
      <c r="N399" s="4" t="n"/>
      <c r="O399" s="4" t="n"/>
      <c r="P399" s="4" t="n"/>
      <c r="Q399" s="4" t="n"/>
      <c r="R399" s="4" t="n"/>
      <c r="S399" s="4" t="n"/>
      <c r="T399" s="4" t="n"/>
      <c r="U399" s="4" t="n"/>
      <c r="V399" s="4" t="n"/>
      <c r="W399" s="4" t="n"/>
      <c r="X399" s="4" t="n"/>
      <c r="Y399" s="4" t="n"/>
      <c r="Z399" s="4" t="n"/>
    </row>
    <row r="400" ht="15" customHeight="1" s="371">
      <c r="A400" s="34" t="n"/>
      <c r="B400" s="37" t="n"/>
      <c r="C400" s="120">
        <f>IF(B400="","",INT((B400-CARATULA!$C$27)/7)+1)</f>
        <v/>
      </c>
      <c r="D400" s="34" t="n"/>
      <c r="E400" s="35" t="n"/>
      <c r="F400" s="35" t="n"/>
      <c r="G400" s="35" t="n"/>
      <c r="H400" s="36" t="n"/>
      <c r="I400" s="35" t="n"/>
      <c r="J400" s="34" t="n"/>
      <c r="K400" s="34">
        <f t="array" ref="K400">IF($J400="","",IFERROR(INDEX(PRESUPUESTO!$N$10:$N$174,MATCH($J400,PRESUPUESTO!$A$10:$A$174,0)),""))</f>
        <v/>
      </c>
      <c r="L400" s="35" t="n"/>
      <c r="M400" s="4" t="n"/>
      <c r="N400" s="4" t="n"/>
      <c r="O400" s="4" t="n"/>
      <c r="P400" s="4" t="n"/>
      <c r="Q400" s="4" t="n"/>
      <c r="R400" s="4" t="n"/>
      <c r="S400" s="4" t="n"/>
      <c r="T400" s="4" t="n"/>
      <c r="U400" s="4" t="n"/>
      <c r="V400" s="4" t="n"/>
      <c r="W400" s="4" t="n"/>
      <c r="X400" s="4" t="n"/>
      <c r="Y400" s="4" t="n"/>
      <c r="Z400" s="4" t="n"/>
    </row>
    <row r="401" ht="15" customHeight="1" s="371">
      <c r="A401" s="34" t="n"/>
      <c r="B401" s="37" t="n"/>
      <c r="C401" s="120">
        <f>IF(B401="","",INT((B401-CARATULA!$C$27)/7)+1)</f>
        <v/>
      </c>
      <c r="D401" s="34" t="n"/>
      <c r="E401" s="35" t="n"/>
      <c r="F401" s="35" t="n"/>
      <c r="G401" s="35" t="n"/>
      <c r="H401" s="36" t="n"/>
      <c r="I401" s="35" t="n"/>
      <c r="J401" s="34" t="n"/>
      <c r="K401" s="34">
        <f t="array" ref="K401">IF($J401="","",IFERROR(INDEX(PRESUPUESTO!$N$10:$N$174,MATCH($J401,PRESUPUESTO!$A$10:$A$174,0)),""))</f>
        <v/>
      </c>
      <c r="L401" s="35" t="n"/>
      <c r="M401" s="4" t="n"/>
      <c r="N401" s="4" t="n"/>
      <c r="O401" s="4" t="n"/>
      <c r="P401" s="4" t="n"/>
      <c r="Q401" s="4" t="n"/>
      <c r="R401" s="4" t="n"/>
      <c r="S401" s="4" t="n"/>
      <c r="T401" s="4" t="n"/>
      <c r="U401" s="4" t="n"/>
      <c r="V401" s="4" t="n"/>
      <c r="W401" s="4" t="n"/>
      <c r="X401" s="4" t="n"/>
      <c r="Y401" s="4" t="n"/>
      <c r="Z401" s="4" t="n"/>
    </row>
    <row r="402" ht="15" customHeight="1" s="371">
      <c r="A402" s="34" t="n"/>
      <c r="B402" s="37" t="n"/>
      <c r="C402" s="120">
        <f>IF(B402="","",INT((B402-CARATULA!$C$27)/7)+1)</f>
        <v/>
      </c>
      <c r="D402" s="34" t="n"/>
      <c r="E402" s="35" t="n"/>
      <c r="F402" s="35" t="n"/>
      <c r="G402" s="35" t="n"/>
      <c r="H402" s="36" t="n"/>
      <c r="I402" s="35" t="n"/>
      <c r="J402" s="34" t="n"/>
      <c r="K402" s="34">
        <f t="array" ref="K402">IF($J402="","",IFERROR(INDEX(PRESUPUESTO!$N$10:$N$174,MATCH($J402,PRESUPUESTO!$A$10:$A$174,0)),""))</f>
        <v/>
      </c>
      <c r="L402" s="35" t="n"/>
      <c r="M402" s="4" t="n"/>
      <c r="N402" s="4" t="n"/>
      <c r="O402" s="4" t="n"/>
      <c r="P402" s="4" t="n"/>
      <c r="Q402" s="4" t="n"/>
      <c r="R402" s="4" t="n"/>
      <c r="S402" s="4" t="n"/>
      <c r="T402" s="4" t="n"/>
      <c r="U402" s="4" t="n"/>
      <c r="V402" s="4" t="n"/>
      <c r="W402" s="4" t="n"/>
      <c r="X402" s="4" t="n"/>
      <c r="Y402" s="4" t="n"/>
      <c r="Z402" s="4" t="n"/>
    </row>
    <row r="403" ht="15" customHeight="1" s="371">
      <c r="A403" s="34" t="n"/>
      <c r="B403" s="37" t="n"/>
      <c r="C403" s="120">
        <f>IF(B403="","",INT((B403-CARATULA!$C$27)/7)+1)</f>
        <v/>
      </c>
      <c r="D403" s="34" t="n"/>
      <c r="E403" s="35" t="n"/>
      <c r="F403" s="35" t="n"/>
      <c r="G403" s="35" t="n"/>
      <c r="H403" s="36" t="n"/>
      <c r="I403" s="35" t="n"/>
      <c r="J403" s="34" t="n"/>
      <c r="K403" s="34">
        <f t="array" ref="K403">IF($J403="","",IFERROR(INDEX(PRESUPUESTO!$N$10:$N$174,MATCH($J403,PRESUPUESTO!$A$10:$A$174,0)),""))</f>
        <v/>
      </c>
      <c r="L403" s="35" t="n"/>
      <c r="M403" s="4" t="n"/>
      <c r="N403" s="4" t="n"/>
      <c r="O403" s="4" t="n"/>
      <c r="P403" s="4" t="n"/>
      <c r="Q403" s="4" t="n"/>
      <c r="R403" s="4" t="n"/>
      <c r="S403" s="4" t="n"/>
      <c r="T403" s="4" t="n"/>
      <c r="U403" s="4" t="n"/>
      <c r="V403" s="4" t="n"/>
      <c r="W403" s="4" t="n"/>
      <c r="X403" s="4" t="n"/>
      <c r="Y403" s="4" t="n"/>
      <c r="Z403" s="4" t="n"/>
    </row>
    <row r="404" ht="15" customHeight="1" s="371">
      <c r="A404" s="34" t="n"/>
      <c r="B404" s="37" t="n"/>
      <c r="C404" s="120">
        <f>IF(B404="","",INT((B404-CARATULA!$C$27)/7)+1)</f>
        <v/>
      </c>
      <c r="D404" s="34" t="n"/>
      <c r="E404" s="35" t="n"/>
      <c r="F404" s="35" t="n"/>
      <c r="G404" s="35" t="n"/>
      <c r="H404" s="36" t="n"/>
      <c r="I404" s="35" t="n"/>
      <c r="J404" s="34" t="n"/>
      <c r="K404" s="34">
        <f t="array" ref="K404">IF($J404="","",IFERROR(INDEX(PRESUPUESTO!$N$10:$N$174,MATCH($J404,PRESUPUESTO!$A$10:$A$174,0)),""))</f>
        <v/>
      </c>
      <c r="L404" s="35" t="n"/>
      <c r="M404" s="4" t="n"/>
      <c r="N404" s="4" t="n"/>
      <c r="O404" s="4" t="n"/>
      <c r="P404" s="4" t="n"/>
      <c r="Q404" s="4" t="n"/>
      <c r="R404" s="4" t="n"/>
      <c r="S404" s="4" t="n"/>
      <c r="T404" s="4" t="n"/>
      <c r="U404" s="4" t="n"/>
      <c r="V404" s="4" t="n"/>
      <c r="W404" s="4" t="n"/>
      <c r="X404" s="4" t="n"/>
      <c r="Y404" s="4" t="n"/>
      <c r="Z404" s="4" t="n"/>
    </row>
    <row r="405" ht="15" customHeight="1" s="371">
      <c r="A405" s="34" t="n"/>
      <c r="B405" s="37" t="n"/>
      <c r="C405" s="120">
        <f>IF(B405="","",INT((B405-CARATULA!$C$27)/7)+1)</f>
        <v/>
      </c>
      <c r="D405" s="34" t="n"/>
      <c r="E405" s="35" t="n"/>
      <c r="F405" s="35" t="n"/>
      <c r="G405" s="35" t="n"/>
      <c r="H405" s="36" t="n"/>
      <c r="I405" s="35" t="n"/>
      <c r="J405" s="34" t="n"/>
      <c r="K405" s="34">
        <f t="array" ref="K405">IF($J405="","",IFERROR(INDEX(PRESUPUESTO!$N$10:$N$174,MATCH($J405,PRESUPUESTO!$A$10:$A$174,0)),""))</f>
        <v/>
      </c>
      <c r="L405" s="35" t="n"/>
      <c r="M405" s="4" t="n"/>
      <c r="N405" s="4" t="n"/>
      <c r="O405" s="4" t="n"/>
      <c r="P405" s="4" t="n"/>
      <c r="Q405" s="4" t="n"/>
      <c r="R405" s="4" t="n"/>
      <c r="S405" s="4" t="n"/>
      <c r="T405" s="4" t="n"/>
      <c r="U405" s="4" t="n"/>
      <c r="V405" s="4" t="n"/>
      <c r="W405" s="4" t="n"/>
      <c r="X405" s="4" t="n"/>
      <c r="Y405" s="4" t="n"/>
      <c r="Z405" s="4" t="n"/>
    </row>
    <row r="406" ht="15" customHeight="1" s="371">
      <c r="A406" s="34" t="n"/>
      <c r="B406" s="37" t="n"/>
      <c r="C406" s="120">
        <f>IF(B406="","",INT((B406-CARATULA!$C$27)/7)+1)</f>
        <v/>
      </c>
      <c r="D406" s="34" t="n"/>
      <c r="E406" s="35" t="n"/>
      <c r="F406" s="35" t="n"/>
      <c r="G406" s="35" t="n"/>
      <c r="H406" s="36" t="n"/>
      <c r="I406" s="35" t="n"/>
      <c r="J406" s="34" t="n"/>
      <c r="K406" s="34">
        <f t="array" ref="K406">IF($J406="","",IFERROR(INDEX(PRESUPUESTO!$N$10:$N$174,MATCH($J406,PRESUPUESTO!$A$10:$A$174,0)),""))</f>
        <v/>
      </c>
      <c r="L406" s="35" t="n"/>
      <c r="M406" s="4" t="n"/>
      <c r="N406" s="4" t="n"/>
      <c r="O406" s="4" t="n"/>
      <c r="P406" s="4" t="n"/>
      <c r="Q406" s="4" t="n"/>
      <c r="R406" s="4" t="n"/>
      <c r="S406" s="4" t="n"/>
      <c r="T406" s="4" t="n"/>
      <c r="U406" s="4" t="n"/>
      <c r="V406" s="4" t="n"/>
      <c r="W406" s="4" t="n"/>
      <c r="X406" s="4" t="n"/>
      <c r="Y406" s="4" t="n"/>
      <c r="Z406" s="4" t="n"/>
    </row>
    <row r="407" ht="15" customHeight="1" s="371">
      <c r="A407" s="34" t="n"/>
      <c r="B407" s="37" t="n"/>
      <c r="C407" s="120">
        <f>IF(B407="","",INT((B407-CARATULA!$C$27)/7)+1)</f>
        <v/>
      </c>
      <c r="D407" s="34" t="n"/>
      <c r="E407" s="35" t="n"/>
      <c r="F407" s="35" t="n"/>
      <c r="G407" s="35" t="n"/>
      <c r="H407" s="36" t="n"/>
      <c r="I407" s="35" t="n"/>
      <c r="J407" s="34" t="n"/>
      <c r="K407" s="34">
        <f t="array" ref="K407">IF($J407="","",IFERROR(INDEX(PRESUPUESTO!$N$10:$N$174,MATCH($J407,PRESUPUESTO!$A$10:$A$174,0)),""))</f>
        <v/>
      </c>
      <c r="L407" s="35" t="n"/>
      <c r="M407" s="4" t="n"/>
      <c r="N407" s="4" t="n"/>
      <c r="O407" s="4" t="n"/>
      <c r="P407" s="4" t="n"/>
      <c r="Q407" s="4" t="n"/>
      <c r="R407" s="4" t="n"/>
      <c r="S407" s="4" t="n"/>
      <c r="T407" s="4" t="n"/>
      <c r="U407" s="4" t="n"/>
      <c r="V407" s="4" t="n"/>
      <c r="W407" s="4" t="n"/>
      <c r="X407" s="4" t="n"/>
      <c r="Y407" s="4" t="n"/>
      <c r="Z407" s="4" t="n"/>
    </row>
    <row r="408" ht="15" customHeight="1" s="371">
      <c r="A408" s="34" t="n"/>
      <c r="B408" s="37" t="n"/>
      <c r="C408" s="120">
        <f>IF(B408="","",INT((B408-CARATULA!$C$27)/7)+1)</f>
        <v/>
      </c>
      <c r="D408" s="34" t="n"/>
      <c r="E408" s="35" t="n"/>
      <c r="F408" s="35" t="n"/>
      <c r="G408" s="35" t="n"/>
      <c r="H408" s="36" t="n"/>
      <c r="I408" s="35" t="n"/>
      <c r="J408" s="34" t="n"/>
      <c r="K408" s="34">
        <f t="array" ref="K408">IF($J408="","",IFERROR(INDEX(PRESUPUESTO!$N$10:$N$174,MATCH($J408,PRESUPUESTO!$A$10:$A$174,0)),""))</f>
        <v/>
      </c>
      <c r="L408" s="35" t="n"/>
      <c r="M408" s="4" t="n"/>
      <c r="N408" s="4" t="n"/>
      <c r="O408" s="4" t="n"/>
      <c r="P408" s="4" t="n"/>
      <c r="Q408" s="4" t="n"/>
      <c r="R408" s="4" t="n"/>
      <c r="S408" s="4" t="n"/>
      <c r="T408" s="4" t="n"/>
      <c r="U408" s="4" t="n"/>
      <c r="V408" s="4" t="n"/>
      <c r="W408" s="4" t="n"/>
      <c r="X408" s="4" t="n"/>
      <c r="Y408" s="4" t="n"/>
      <c r="Z408" s="4" t="n"/>
    </row>
    <row r="409" ht="15" customHeight="1" s="371">
      <c r="A409" s="34" t="n"/>
      <c r="B409" s="37" t="n"/>
      <c r="C409" s="120">
        <f>IF(B409="","",INT((B409-CARATULA!$C$27)/7)+1)</f>
        <v/>
      </c>
      <c r="D409" s="34" t="n"/>
      <c r="E409" s="35" t="n"/>
      <c r="F409" s="35" t="n"/>
      <c r="G409" s="35" t="n"/>
      <c r="H409" s="36" t="n"/>
      <c r="I409" s="35" t="n"/>
      <c r="J409" s="34" t="n"/>
      <c r="K409" s="34">
        <f t="array" ref="K409">IF($J409="","",IFERROR(INDEX(PRESUPUESTO!$N$10:$N$174,MATCH($J409,PRESUPUESTO!$A$10:$A$174,0)),""))</f>
        <v/>
      </c>
      <c r="L409" s="35" t="n"/>
      <c r="M409" s="4" t="n"/>
      <c r="N409" s="4" t="n"/>
      <c r="O409" s="4" t="n"/>
      <c r="P409" s="4" t="n"/>
      <c r="Q409" s="4" t="n"/>
      <c r="R409" s="4" t="n"/>
      <c r="S409" s="4" t="n"/>
      <c r="T409" s="4" t="n"/>
      <c r="U409" s="4" t="n"/>
      <c r="V409" s="4" t="n"/>
      <c r="W409" s="4" t="n"/>
      <c r="X409" s="4" t="n"/>
      <c r="Y409" s="4" t="n"/>
      <c r="Z409" s="4" t="n"/>
    </row>
    <row r="410" ht="15" customHeight="1" s="371">
      <c r="A410" s="34" t="n"/>
      <c r="B410" s="37" t="n"/>
      <c r="C410" s="120">
        <f>IF(B410="","",INT((B410-CARATULA!$C$27)/7)+1)</f>
        <v/>
      </c>
      <c r="D410" s="34" t="n"/>
      <c r="E410" s="35" t="n"/>
      <c r="F410" s="35" t="n"/>
      <c r="G410" s="35" t="n"/>
      <c r="H410" s="36" t="n"/>
      <c r="I410" s="35" t="n"/>
      <c r="J410" s="34" t="n"/>
      <c r="K410" s="34">
        <f t="array" ref="K410">IF($J410="","",IFERROR(INDEX(PRESUPUESTO!$N$10:$N$174,MATCH($J410,PRESUPUESTO!$A$10:$A$174,0)),""))</f>
        <v/>
      </c>
      <c r="L410" s="35" t="n"/>
      <c r="M410" s="4" t="n"/>
      <c r="N410" s="4" t="n"/>
      <c r="O410" s="4" t="n"/>
      <c r="P410" s="4" t="n"/>
      <c r="Q410" s="4" t="n"/>
      <c r="R410" s="4" t="n"/>
      <c r="S410" s="4" t="n"/>
      <c r="T410" s="4" t="n"/>
      <c r="U410" s="4" t="n"/>
      <c r="V410" s="4" t="n"/>
      <c r="W410" s="4" t="n"/>
      <c r="X410" s="4" t="n"/>
      <c r="Y410" s="4" t="n"/>
      <c r="Z410" s="4" t="n"/>
    </row>
    <row r="411" ht="15" customHeight="1" s="371">
      <c r="A411" s="34" t="n"/>
      <c r="B411" s="37" t="n"/>
      <c r="C411" s="120">
        <f>IF(B411="","",INT((B411-CARATULA!$C$27)/7)+1)</f>
        <v/>
      </c>
      <c r="D411" s="34" t="n"/>
      <c r="E411" s="35" t="n"/>
      <c r="F411" s="35" t="n"/>
      <c r="G411" s="35" t="n"/>
      <c r="H411" s="36" t="n"/>
      <c r="I411" s="35" t="n"/>
      <c r="J411" s="34" t="n"/>
      <c r="K411" s="34">
        <f t="array" ref="K411">IF($J411="","",IFERROR(INDEX(PRESUPUESTO!$N$10:$N$174,MATCH($J411,PRESUPUESTO!$A$10:$A$174,0)),""))</f>
        <v/>
      </c>
      <c r="L411" s="35" t="n"/>
      <c r="M411" s="4" t="n"/>
      <c r="N411" s="4" t="n"/>
      <c r="O411" s="4" t="n"/>
      <c r="P411" s="4" t="n"/>
      <c r="Q411" s="4" t="n"/>
      <c r="R411" s="4" t="n"/>
      <c r="S411" s="4" t="n"/>
      <c r="T411" s="4" t="n"/>
      <c r="U411" s="4" t="n"/>
      <c r="V411" s="4" t="n"/>
      <c r="W411" s="4" t="n"/>
      <c r="X411" s="4" t="n"/>
      <c r="Y411" s="4" t="n"/>
      <c r="Z411" s="4" t="n"/>
    </row>
    <row r="412" ht="15" customHeight="1" s="371">
      <c r="A412" s="34" t="n"/>
      <c r="B412" s="37" t="n"/>
      <c r="C412" s="120">
        <f>IF(B412="","",INT((B412-CARATULA!$C$27)/7)+1)</f>
        <v/>
      </c>
      <c r="D412" s="34" t="n"/>
      <c r="E412" s="35" t="n"/>
      <c r="F412" s="35" t="n"/>
      <c r="G412" s="35" t="n"/>
      <c r="H412" s="36" t="n"/>
      <c r="I412" s="35" t="n"/>
      <c r="J412" s="34" t="n"/>
      <c r="K412" s="34">
        <f t="array" ref="K412">IF($J412="","",IFERROR(INDEX(PRESUPUESTO!$N$10:$N$174,MATCH($J412,PRESUPUESTO!$A$10:$A$174,0)),""))</f>
        <v/>
      </c>
      <c r="L412" s="35" t="n"/>
      <c r="M412" s="4" t="n"/>
      <c r="N412" s="4" t="n"/>
      <c r="O412" s="4" t="n"/>
      <c r="P412" s="4" t="n"/>
      <c r="Q412" s="4" t="n"/>
      <c r="R412" s="4" t="n"/>
      <c r="S412" s="4" t="n"/>
      <c r="T412" s="4" t="n"/>
      <c r="U412" s="4" t="n"/>
      <c r="V412" s="4" t="n"/>
      <c r="W412" s="4" t="n"/>
      <c r="X412" s="4" t="n"/>
      <c r="Y412" s="4" t="n"/>
      <c r="Z412" s="4" t="n"/>
    </row>
    <row r="413" ht="15" customHeight="1" s="371">
      <c r="A413" s="34" t="n"/>
      <c r="B413" s="37" t="n"/>
      <c r="C413" s="120">
        <f>IF(B413="","",INT((B413-CARATULA!$C$27)/7)+1)</f>
        <v/>
      </c>
      <c r="D413" s="34" t="n"/>
      <c r="E413" s="35" t="n"/>
      <c r="F413" s="35" t="n"/>
      <c r="G413" s="35" t="n"/>
      <c r="H413" s="36" t="n"/>
      <c r="I413" s="35" t="n"/>
      <c r="J413" s="34" t="n"/>
      <c r="K413" s="34">
        <f t="array" ref="K413">IF($J413="","",IFERROR(INDEX(PRESUPUESTO!$N$10:$N$174,MATCH($J413,PRESUPUESTO!$A$10:$A$174,0)),""))</f>
        <v/>
      </c>
      <c r="L413" s="35" t="n"/>
      <c r="M413" s="4" t="n"/>
      <c r="N413" s="4" t="n"/>
      <c r="O413" s="4" t="n"/>
      <c r="P413" s="4" t="n"/>
      <c r="Q413" s="4" t="n"/>
      <c r="R413" s="4" t="n"/>
      <c r="S413" s="4" t="n"/>
      <c r="T413" s="4" t="n"/>
      <c r="U413" s="4" t="n"/>
      <c r="V413" s="4" t="n"/>
      <c r="W413" s="4" t="n"/>
      <c r="X413" s="4" t="n"/>
      <c r="Y413" s="4" t="n"/>
      <c r="Z413" s="4" t="n"/>
    </row>
    <row r="414" ht="15" customHeight="1" s="371">
      <c r="A414" s="34" t="n"/>
      <c r="B414" s="37" t="n"/>
      <c r="C414" s="120">
        <f>IF(B414="","",INT((B414-CARATULA!$C$27)/7)+1)</f>
        <v/>
      </c>
      <c r="D414" s="34" t="n"/>
      <c r="E414" s="35" t="n"/>
      <c r="F414" s="35" t="n"/>
      <c r="G414" s="35" t="n"/>
      <c r="H414" s="36" t="n"/>
      <c r="I414" s="35" t="n"/>
      <c r="J414" s="34" t="n"/>
      <c r="K414" s="34">
        <f t="array" ref="K414">IF($J414="","",IFERROR(INDEX(PRESUPUESTO!$N$10:$N$174,MATCH($J414,PRESUPUESTO!$A$10:$A$174,0)),""))</f>
        <v/>
      </c>
      <c r="L414" s="35" t="n"/>
      <c r="M414" s="4" t="n"/>
      <c r="N414" s="4" t="n"/>
      <c r="O414" s="4" t="n"/>
      <c r="P414" s="4" t="n"/>
      <c r="Q414" s="4" t="n"/>
      <c r="R414" s="4" t="n"/>
      <c r="S414" s="4" t="n"/>
      <c r="T414" s="4" t="n"/>
      <c r="U414" s="4" t="n"/>
      <c r="V414" s="4" t="n"/>
      <c r="W414" s="4" t="n"/>
      <c r="X414" s="4" t="n"/>
      <c r="Y414" s="4" t="n"/>
      <c r="Z414" s="4" t="n"/>
    </row>
    <row r="415" ht="15" customHeight="1" s="371">
      <c r="A415" s="34" t="n"/>
      <c r="B415" s="37" t="n"/>
      <c r="C415" s="120">
        <f>IF(B415="","",INT((B415-CARATULA!$C$27)/7)+1)</f>
        <v/>
      </c>
      <c r="D415" s="34" t="n"/>
      <c r="E415" s="35" t="n"/>
      <c r="F415" s="35" t="n"/>
      <c r="G415" s="35" t="n"/>
      <c r="H415" s="36" t="n"/>
      <c r="I415" s="35" t="n"/>
      <c r="J415" s="34" t="n"/>
      <c r="K415" s="34">
        <f t="array" ref="K415">IF($J415="","",IFERROR(INDEX(PRESUPUESTO!$N$10:$N$174,MATCH($J415,PRESUPUESTO!$A$10:$A$174,0)),""))</f>
        <v/>
      </c>
      <c r="L415" s="35" t="n"/>
      <c r="M415" s="4" t="n"/>
      <c r="N415" s="4" t="n"/>
      <c r="O415" s="4" t="n"/>
      <c r="P415" s="4" t="n"/>
      <c r="Q415" s="4" t="n"/>
      <c r="R415" s="4" t="n"/>
      <c r="S415" s="4" t="n"/>
      <c r="T415" s="4" t="n"/>
      <c r="U415" s="4" t="n"/>
      <c r="V415" s="4" t="n"/>
      <c r="W415" s="4" t="n"/>
      <c r="X415" s="4" t="n"/>
      <c r="Y415" s="4" t="n"/>
      <c r="Z415" s="4" t="n"/>
    </row>
    <row r="416" ht="15" customHeight="1" s="371">
      <c r="A416" s="34" t="n"/>
      <c r="B416" s="37" t="n"/>
      <c r="C416" s="120">
        <f>IF(B416="","",INT((B416-CARATULA!$C$27)/7)+1)</f>
        <v/>
      </c>
      <c r="D416" s="34" t="n"/>
      <c r="E416" s="35" t="n"/>
      <c r="F416" s="35" t="n"/>
      <c r="G416" s="35" t="n"/>
      <c r="H416" s="36" t="n"/>
      <c r="I416" s="35" t="n"/>
      <c r="J416" s="34" t="n"/>
      <c r="K416" s="34">
        <f t="array" ref="K416">IF($J416="","",IFERROR(INDEX(PRESUPUESTO!$N$10:$N$174,MATCH($J416,PRESUPUESTO!$A$10:$A$174,0)),""))</f>
        <v/>
      </c>
      <c r="L416" s="35" t="n"/>
      <c r="M416" s="4" t="n"/>
      <c r="N416" s="4" t="n"/>
      <c r="O416" s="4" t="n"/>
      <c r="P416" s="4" t="n"/>
      <c r="Q416" s="4" t="n"/>
      <c r="R416" s="4" t="n"/>
      <c r="S416" s="4" t="n"/>
      <c r="T416" s="4" t="n"/>
      <c r="U416" s="4" t="n"/>
      <c r="V416" s="4" t="n"/>
      <c r="W416" s="4" t="n"/>
      <c r="X416" s="4" t="n"/>
      <c r="Y416" s="4" t="n"/>
      <c r="Z416" s="4" t="n"/>
    </row>
    <row r="417" ht="15" customHeight="1" s="371">
      <c r="A417" s="34" t="n"/>
      <c r="B417" s="37" t="n"/>
      <c r="C417" s="120">
        <f>IF(B417="","",INT((B417-CARATULA!$C$27)/7)+1)</f>
        <v/>
      </c>
      <c r="D417" s="34" t="n"/>
      <c r="E417" s="35" t="n"/>
      <c r="F417" s="35" t="n"/>
      <c r="G417" s="35" t="n"/>
      <c r="H417" s="36" t="n"/>
      <c r="I417" s="35" t="n"/>
      <c r="J417" s="34" t="n"/>
      <c r="K417" s="34">
        <f t="array" ref="K417">IF($J417="","",IFERROR(INDEX(PRESUPUESTO!$N$10:$N$174,MATCH($J417,PRESUPUESTO!$A$10:$A$174,0)),""))</f>
        <v/>
      </c>
      <c r="L417" s="35" t="n"/>
      <c r="M417" s="4" t="n"/>
      <c r="N417" s="4" t="n"/>
      <c r="O417" s="4" t="n"/>
      <c r="P417" s="4" t="n"/>
      <c r="Q417" s="4" t="n"/>
      <c r="R417" s="4" t="n"/>
      <c r="S417" s="4" t="n"/>
      <c r="T417" s="4" t="n"/>
      <c r="U417" s="4" t="n"/>
      <c r="V417" s="4" t="n"/>
      <c r="W417" s="4" t="n"/>
      <c r="X417" s="4" t="n"/>
      <c r="Y417" s="4" t="n"/>
      <c r="Z417" s="4" t="n"/>
    </row>
    <row r="418" ht="15" customHeight="1" s="371">
      <c r="A418" s="34" t="n"/>
      <c r="B418" s="37" t="n"/>
      <c r="C418" s="120">
        <f>IF(B418="","",INT((B418-CARATULA!$C$27)/7)+1)</f>
        <v/>
      </c>
      <c r="D418" s="34" t="n"/>
      <c r="E418" s="35" t="n"/>
      <c r="F418" s="35" t="n"/>
      <c r="G418" s="35" t="n"/>
      <c r="H418" s="36" t="n"/>
      <c r="I418" s="35" t="n"/>
      <c r="J418" s="34" t="n"/>
      <c r="K418" s="34">
        <f t="array" ref="K418">IF($J418="","",IFERROR(INDEX(PRESUPUESTO!$N$10:$N$174,MATCH($J418,PRESUPUESTO!$A$10:$A$174,0)),""))</f>
        <v/>
      </c>
      <c r="L418" s="35" t="n"/>
      <c r="M418" s="4" t="n"/>
      <c r="N418" s="4" t="n"/>
      <c r="O418" s="4" t="n"/>
      <c r="P418" s="4" t="n"/>
      <c r="Q418" s="4" t="n"/>
      <c r="R418" s="4" t="n"/>
      <c r="S418" s="4" t="n"/>
      <c r="T418" s="4" t="n"/>
      <c r="U418" s="4" t="n"/>
      <c r="V418" s="4" t="n"/>
      <c r="W418" s="4" t="n"/>
      <c r="X418" s="4" t="n"/>
      <c r="Y418" s="4" t="n"/>
      <c r="Z418" s="4" t="n"/>
    </row>
    <row r="419" ht="15" customHeight="1" s="371">
      <c r="A419" s="34" t="n"/>
      <c r="B419" s="37" t="n"/>
      <c r="C419" s="120">
        <f>IF(B419="","",INT((B419-CARATULA!$C$27)/7)+1)</f>
        <v/>
      </c>
      <c r="D419" s="34" t="n"/>
      <c r="E419" s="35" t="n"/>
      <c r="F419" s="35" t="n"/>
      <c r="G419" s="35" t="n"/>
      <c r="H419" s="36" t="n"/>
      <c r="I419" s="35" t="n"/>
      <c r="J419" s="34" t="n"/>
      <c r="K419" s="34">
        <f t="array" ref="K419">IF($J419="","",IFERROR(INDEX(PRESUPUESTO!$N$10:$N$174,MATCH($J419,PRESUPUESTO!$A$10:$A$174,0)),""))</f>
        <v/>
      </c>
      <c r="L419" s="35" t="n"/>
      <c r="M419" s="4" t="n"/>
      <c r="N419" s="4" t="n"/>
      <c r="O419" s="4" t="n"/>
      <c r="P419" s="4" t="n"/>
      <c r="Q419" s="4" t="n"/>
      <c r="R419" s="4" t="n"/>
      <c r="S419" s="4" t="n"/>
      <c r="T419" s="4" t="n"/>
      <c r="U419" s="4" t="n"/>
      <c r="V419" s="4" t="n"/>
      <c r="W419" s="4" t="n"/>
      <c r="X419" s="4" t="n"/>
      <c r="Y419" s="4" t="n"/>
      <c r="Z419" s="4" t="n"/>
    </row>
    <row r="420" ht="15" customHeight="1" s="371">
      <c r="A420" s="34" t="n"/>
      <c r="B420" s="37" t="n"/>
      <c r="C420" s="120">
        <f>IF(B420="","",INT((B420-CARATULA!$C$27)/7)+1)</f>
        <v/>
      </c>
      <c r="D420" s="34" t="n"/>
      <c r="E420" s="35" t="n"/>
      <c r="F420" s="35" t="n"/>
      <c r="G420" s="35" t="n"/>
      <c r="H420" s="36" t="n"/>
      <c r="I420" s="35" t="n"/>
      <c r="J420" s="34" t="n"/>
      <c r="K420" s="34">
        <f t="array" ref="K420">IF($J420="","",IFERROR(INDEX(PRESUPUESTO!$N$10:$N$174,MATCH($J420,PRESUPUESTO!$A$10:$A$174,0)),""))</f>
        <v/>
      </c>
      <c r="L420" s="35" t="n"/>
      <c r="M420" s="4" t="n"/>
      <c r="N420" s="4" t="n"/>
      <c r="O420" s="4" t="n"/>
      <c r="P420" s="4" t="n"/>
      <c r="Q420" s="4" t="n"/>
      <c r="R420" s="4" t="n"/>
      <c r="S420" s="4" t="n"/>
      <c r="T420" s="4" t="n"/>
      <c r="U420" s="4" t="n"/>
      <c r="V420" s="4" t="n"/>
      <c r="W420" s="4" t="n"/>
      <c r="X420" s="4" t="n"/>
      <c r="Y420" s="4" t="n"/>
      <c r="Z420" s="4" t="n"/>
    </row>
    <row r="421" ht="15" customHeight="1" s="371">
      <c r="A421" s="34" t="n"/>
      <c r="B421" s="37" t="n"/>
      <c r="C421" s="120">
        <f>IF(B421="","",INT((B421-CARATULA!$C$27)/7)+1)</f>
        <v/>
      </c>
      <c r="D421" s="34" t="n"/>
      <c r="E421" s="35" t="n"/>
      <c r="F421" s="35" t="n"/>
      <c r="G421" s="35" t="n"/>
      <c r="H421" s="36" t="n"/>
      <c r="I421" s="35" t="n"/>
      <c r="J421" s="34" t="n"/>
      <c r="K421" s="34">
        <f t="array" ref="K421">IF($J421="","",IFERROR(INDEX(PRESUPUESTO!$N$10:$N$174,MATCH($J421,PRESUPUESTO!$A$10:$A$174,0)),""))</f>
        <v/>
      </c>
      <c r="L421" s="35" t="n"/>
      <c r="M421" s="4" t="n"/>
      <c r="N421" s="4" t="n"/>
      <c r="O421" s="4" t="n"/>
      <c r="P421" s="4" t="n"/>
      <c r="Q421" s="4" t="n"/>
      <c r="R421" s="4" t="n"/>
      <c r="S421" s="4" t="n"/>
      <c r="T421" s="4" t="n"/>
      <c r="U421" s="4" t="n"/>
      <c r="V421" s="4" t="n"/>
      <c r="W421" s="4" t="n"/>
      <c r="X421" s="4" t="n"/>
      <c r="Y421" s="4" t="n"/>
      <c r="Z421" s="4" t="n"/>
    </row>
    <row r="422" ht="15" customHeight="1" s="371">
      <c r="A422" s="34" t="n"/>
      <c r="B422" s="37" t="n"/>
      <c r="C422" s="120">
        <f>IF(B422="","",INT((B422-CARATULA!$C$27)/7)+1)</f>
        <v/>
      </c>
      <c r="D422" s="34" t="n"/>
      <c r="E422" s="35" t="n"/>
      <c r="F422" s="35" t="n"/>
      <c r="G422" s="35" t="n"/>
      <c r="H422" s="36" t="n"/>
      <c r="I422" s="35" t="n"/>
      <c r="J422" s="34" t="n"/>
      <c r="K422" s="34">
        <f t="array" ref="K422">IF($J422="","",IFERROR(INDEX(PRESUPUESTO!$N$10:$N$174,MATCH($J422,PRESUPUESTO!$A$10:$A$174,0)),""))</f>
        <v/>
      </c>
      <c r="L422" s="35" t="n"/>
      <c r="M422" s="4" t="n"/>
      <c r="N422" s="4" t="n"/>
      <c r="O422" s="4" t="n"/>
      <c r="P422" s="4" t="n"/>
      <c r="Q422" s="4" t="n"/>
      <c r="R422" s="4" t="n"/>
      <c r="S422" s="4" t="n"/>
      <c r="T422" s="4" t="n"/>
      <c r="U422" s="4" t="n"/>
      <c r="V422" s="4" t="n"/>
      <c r="W422" s="4" t="n"/>
      <c r="X422" s="4" t="n"/>
      <c r="Y422" s="4" t="n"/>
      <c r="Z422" s="4" t="n"/>
    </row>
    <row r="423" ht="15" customHeight="1" s="371">
      <c r="A423" s="34" t="n"/>
      <c r="B423" s="37" t="n"/>
      <c r="C423" s="120">
        <f>IF(B423="","",INT((B423-CARATULA!$C$27)/7)+1)</f>
        <v/>
      </c>
      <c r="D423" s="34" t="n"/>
      <c r="E423" s="35" t="n"/>
      <c r="F423" s="35" t="n"/>
      <c r="G423" s="35" t="n"/>
      <c r="H423" s="36" t="n"/>
      <c r="I423" s="35" t="n"/>
      <c r="J423" s="34" t="n"/>
      <c r="K423" s="34">
        <f t="array" ref="K423">IF($J423="","",IFERROR(INDEX(PRESUPUESTO!$N$10:$N$174,MATCH($J423,PRESUPUESTO!$A$10:$A$174,0)),""))</f>
        <v/>
      </c>
      <c r="L423" s="35" t="n"/>
      <c r="M423" s="4" t="n"/>
      <c r="N423" s="4" t="n"/>
      <c r="O423" s="4" t="n"/>
      <c r="P423" s="4" t="n"/>
      <c r="Q423" s="4" t="n"/>
      <c r="R423" s="4" t="n"/>
      <c r="S423" s="4" t="n"/>
      <c r="T423" s="4" t="n"/>
      <c r="U423" s="4" t="n"/>
      <c r="V423" s="4" t="n"/>
      <c r="W423" s="4" t="n"/>
      <c r="X423" s="4" t="n"/>
      <c r="Y423" s="4" t="n"/>
      <c r="Z423" s="4" t="n"/>
    </row>
    <row r="424" ht="15" customHeight="1" s="371">
      <c r="A424" s="34" t="n"/>
      <c r="B424" s="37" t="n"/>
      <c r="C424" s="120">
        <f>IF(B424="","",INT((B424-CARATULA!$C$27)/7)+1)</f>
        <v/>
      </c>
      <c r="D424" s="34" t="n"/>
      <c r="E424" s="35" t="n"/>
      <c r="F424" s="35" t="n"/>
      <c r="G424" s="35" t="n"/>
      <c r="H424" s="36" t="n"/>
      <c r="I424" s="35" t="n"/>
      <c r="J424" s="34" t="n"/>
      <c r="K424" s="34">
        <f t="array" ref="K424">IF($J424="","",IFERROR(INDEX(PRESUPUESTO!$N$10:$N$174,MATCH($J424,PRESUPUESTO!$A$10:$A$174,0)),""))</f>
        <v/>
      </c>
      <c r="L424" s="35" t="n"/>
      <c r="M424" s="4" t="n"/>
      <c r="N424" s="4" t="n"/>
      <c r="O424" s="4" t="n"/>
      <c r="P424" s="4" t="n"/>
      <c r="Q424" s="4" t="n"/>
      <c r="R424" s="4" t="n"/>
      <c r="S424" s="4" t="n"/>
      <c r="T424" s="4" t="n"/>
      <c r="U424" s="4" t="n"/>
      <c r="V424" s="4" t="n"/>
      <c r="W424" s="4" t="n"/>
      <c r="X424" s="4" t="n"/>
      <c r="Y424" s="4" t="n"/>
      <c r="Z424" s="4" t="n"/>
    </row>
    <row r="425" ht="15" customHeight="1" s="371">
      <c r="A425" s="34" t="n"/>
      <c r="B425" s="37" t="n"/>
      <c r="C425" s="120">
        <f>IF(B425="","",INT((B425-CARATULA!$C$27)/7)+1)</f>
        <v/>
      </c>
      <c r="D425" s="34" t="n"/>
      <c r="E425" s="35" t="n"/>
      <c r="F425" s="35" t="n"/>
      <c r="G425" s="35" t="n"/>
      <c r="H425" s="36" t="n"/>
      <c r="I425" s="35" t="n"/>
      <c r="J425" s="34" t="n"/>
      <c r="K425" s="34">
        <f t="array" ref="K425">IF($J425="","",IFERROR(INDEX(PRESUPUESTO!$N$10:$N$174,MATCH($J425,PRESUPUESTO!$A$10:$A$174,0)),""))</f>
        <v/>
      </c>
      <c r="L425" s="35" t="n"/>
      <c r="M425" s="4" t="n"/>
      <c r="N425" s="4" t="n"/>
      <c r="O425" s="4" t="n"/>
      <c r="P425" s="4" t="n"/>
      <c r="Q425" s="4" t="n"/>
      <c r="R425" s="4" t="n"/>
      <c r="S425" s="4" t="n"/>
      <c r="T425" s="4" t="n"/>
      <c r="U425" s="4" t="n"/>
      <c r="V425" s="4" t="n"/>
      <c r="W425" s="4" t="n"/>
      <c r="X425" s="4" t="n"/>
      <c r="Y425" s="4" t="n"/>
      <c r="Z425" s="4" t="n"/>
    </row>
    <row r="426" ht="15" customHeight="1" s="371">
      <c r="A426" s="34" t="n"/>
      <c r="B426" s="37" t="n"/>
      <c r="C426" s="120">
        <f>IF(B426="","",INT((B426-CARATULA!$C$27)/7)+1)</f>
        <v/>
      </c>
      <c r="D426" s="34" t="n"/>
      <c r="E426" s="35" t="n"/>
      <c r="F426" s="35" t="n"/>
      <c r="G426" s="35" t="n"/>
      <c r="H426" s="36" t="n"/>
      <c r="I426" s="35" t="n"/>
      <c r="J426" s="34" t="n"/>
      <c r="K426" s="34">
        <f t="array" ref="K426">IF($J426="","",IFERROR(INDEX(PRESUPUESTO!$N$10:$N$174,MATCH($J426,PRESUPUESTO!$A$10:$A$174,0)),""))</f>
        <v/>
      </c>
      <c r="L426" s="35" t="n"/>
      <c r="M426" s="4" t="n"/>
      <c r="N426" s="4" t="n"/>
      <c r="O426" s="4" t="n"/>
      <c r="P426" s="4" t="n"/>
      <c r="Q426" s="4" t="n"/>
      <c r="R426" s="4" t="n"/>
      <c r="S426" s="4" t="n"/>
      <c r="T426" s="4" t="n"/>
      <c r="U426" s="4" t="n"/>
      <c r="V426" s="4" t="n"/>
      <c r="W426" s="4" t="n"/>
      <c r="X426" s="4" t="n"/>
      <c r="Y426" s="4" t="n"/>
      <c r="Z426" s="4" t="n"/>
    </row>
    <row r="427" ht="15" customHeight="1" s="371">
      <c r="A427" s="34" t="n"/>
      <c r="B427" s="37" t="n"/>
      <c r="C427" s="120">
        <f>IF(B427="","",INT((B427-CARATULA!$C$27)/7)+1)</f>
        <v/>
      </c>
      <c r="D427" s="34" t="n"/>
      <c r="E427" s="35" t="n"/>
      <c r="F427" s="35" t="n"/>
      <c r="G427" s="35" t="n"/>
      <c r="H427" s="36" t="n"/>
      <c r="I427" s="35" t="n"/>
      <c r="J427" s="34" t="n"/>
      <c r="K427" s="34">
        <f t="array" ref="K427">IF($J427="","",IFERROR(INDEX(PRESUPUESTO!$N$10:$N$174,MATCH($J427,PRESUPUESTO!$A$10:$A$174,0)),""))</f>
        <v/>
      </c>
      <c r="L427" s="35" t="n"/>
      <c r="M427" s="4" t="n"/>
      <c r="N427" s="4" t="n"/>
      <c r="O427" s="4" t="n"/>
      <c r="P427" s="4" t="n"/>
      <c r="Q427" s="4" t="n"/>
      <c r="R427" s="4" t="n"/>
      <c r="S427" s="4" t="n"/>
      <c r="T427" s="4" t="n"/>
      <c r="U427" s="4" t="n"/>
      <c r="V427" s="4" t="n"/>
      <c r="W427" s="4" t="n"/>
      <c r="X427" s="4" t="n"/>
      <c r="Y427" s="4" t="n"/>
      <c r="Z427" s="4" t="n"/>
    </row>
    <row r="428" ht="15" customHeight="1" s="371">
      <c r="A428" s="34" t="n"/>
      <c r="B428" s="37" t="n"/>
      <c r="C428" s="120">
        <f>IF(B428="","",INT((B428-CARATULA!$C$27)/7)+1)</f>
        <v/>
      </c>
      <c r="D428" s="34" t="n"/>
      <c r="E428" s="35" t="n"/>
      <c r="F428" s="35" t="n"/>
      <c r="G428" s="35" t="n"/>
      <c r="H428" s="36" t="n"/>
      <c r="I428" s="35" t="n"/>
      <c r="J428" s="34" t="n"/>
      <c r="K428" s="34">
        <f t="array" ref="K428">IF($J428="","",IFERROR(INDEX(PRESUPUESTO!$N$10:$N$174,MATCH($J428,PRESUPUESTO!$A$10:$A$174,0)),""))</f>
        <v/>
      </c>
      <c r="L428" s="35" t="n"/>
      <c r="M428" s="4" t="n"/>
      <c r="N428" s="4" t="n"/>
      <c r="O428" s="4" t="n"/>
      <c r="P428" s="4" t="n"/>
      <c r="Q428" s="4" t="n"/>
      <c r="R428" s="4" t="n"/>
      <c r="S428" s="4" t="n"/>
      <c r="T428" s="4" t="n"/>
      <c r="U428" s="4" t="n"/>
      <c r="V428" s="4" t="n"/>
      <c r="W428" s="4" t="n"/>
      <c r="X428" s="4" t="n"/>
      <c r="Y428" s="4" t="n"/>
      <c r="Z428" s="4" t="n"/>
    </row>
    <row r="429" ht="15" customHeight="1" s="371">
      <c r="A429" s="34" t="n"/>
      <c r="B429" s="37" t="n"/>
      <c r="C429" s="120">
        <f>IF(B429="","",INT((B429-CARATULA!$C$27)/7)+1)</f>
        <v/>
      </c>
      <c r="D429" s="34" t="n"/>
      <c r="E429" s="35" t="n"/>
      <c r="F429" s="35" t="n"/>
      <c r="G429" s="35" t="n"/>
      <c r="H429" s="36" t="n"/>
      <c r="I429" s="35" t="n"/>
      <c r="J429" s="34" t="n"/>
      <c r="K429" s="34">
        <f t="array" ref="K429">IF($J429="","",IFERROR(INDEX(PRESUPUESTO!$N$10:$N$174,MATCH($J429,PRESUPUESTO!$A$10:$A$174,0)),""))</f>
        <v/>
      </c>
      <c r="L429" s="35" t="n"/>
      <c r="M429" s="4" t="n"/>
      <c r="N429" s="4" t="n"/>
      <c r="O429" s="4" t="n"/>
      <c r="P429" s="4" t="n"/>
      <c r="Q429" s="4" t="n"/>
      <c r="R429" s="4" t="n"/>
      <c r="S429" s="4" t="n"/>
      <c r="T429" s="4" t="n"/>
      <c r="U429" s="4" t="n"/>
      <c r="V429" s="4" t="n"/>
      <c r="W429" s="4" t="n"/>
      <c r="X429" s="4" t="n"/>
      <c r="Y429" s="4" t="n"/>
      <c r="Z429" s="4" t="n"/>
    </row>
    <row r="430" ht="15" customHeight="1" s="371">
      <c r="A430" s="34" t="n"/>
      <c r="B430" s="37" t="n"/>
      <c r="C430" s="120">
        <f>IF(B430="","",INT((B430-CARATULA!$C$27)/7)+1)</f>
        <v/>
      </c>
      <c r="D430" s="34" t="n"/>
      <c r="E430" s="35" t="n"/>
      <c r="F430" s="35" t="n"/>
      <c r="G430" s="35" t="n"/>
      <c r="H430" s="36" t="n"/>
      <c r="I430" s="35" t="n"/>
      <c r="J430" s="34" t="n"/>
      <c r="K430" s="34">
        <f t="array" ref="K430">IF($J430="","",IFERROR(INDEX(PRESUPUESTO!$N$10:$N$174,MATCH($J430,PRESUPUESTO!$A$10:$A$174,0)),""))</f>
        <v/>
      </c>
      <c r="L430" s="35" t="n"/>
      <c r="M430" s="4" t="n"/>
      <c r="N430" s="4" t="n"/>
      <c r="O430" s="4" t="n"/>
      <c r="P430" s="4" t="n"/>
      <c r="Q430" s="4" t="n"/>
      <c r="R430" s="4" t="n"/>
      <c r="S430" s="4" t="n"/>
      <c r="T430" s="4" t="n"/>
      <c r="U430" s="4" t="n"/>
      <c r="V430" s="4" t="n"/>
      <c r="W430" s="4" t="n"/>
      <c r="X430" s="4" t="n"/>
      <c r="Y430" s="4" t="n"/>
      <c r="Z430" s="4" t="n"/>
    </row>
    <row r="431" ht="15" customHeight="1" s="371">
      <c r="A431" s="34" t="n"/>
      <c r="B431" s="37" t="n"/>
      <c r="C431" s="120">
        <f>IF(B431="","",INT((B431-CARATULA!$C$27)/7)+1)</f>
        <v/>
      </c>
      <c r="D431" s="34" t="n"/>
      <c r="E431" s="35" t="n"/>
      <c r="F431" s="35" t="n"/>
      <c r="G431" s="35" t="n"/>
      <c r="H431" s="36" t="n"/>
      <c r="I431" s="35" t="n"/>
      <c r="J431" s="34" t="n"/>
      <c r="K431" s="34">
        <f t="array" ref="K431">IF($J431="","",IFERROR(INDEX(PRESUPUESTO!$N$10:$N$174,MATCH($J431,PRESUPUESTO!$A$10:$A$174,0)),""))</f>
        <v/>
      </c>
      <c r="L431" s="35" t="n"/>
      <c r="M431" s="4" t="n"/>
      <c r="N431" s="4" t="n"/>
      <c r="O431" s="4" t="n"/>
      <c r="P431" s="4" t="n"/>
      <c r="Q431" s="4" t="n"/>
      <c r="R431" s="4" t="n"/>
      <c r="S431" s="4" t="n"/>
      <c r="T431" s="4" t="n"/>
      <c r="U431" s="4" t="n"/>
      <c r="V431" s="4" t="n"/>
      <c r="W431" s="4" t="n"/>
      <c r="X431" s="4" t="n"/>
      <c r="Y431" s="4" t="n"/>
      <c r="Z431" s="4" t="n"/>
    </row>
    <row r="432" ht="15" customHeight="1" s="371">
      <c r="A432" s="34" t="n"/>
      <c r="B432" s="37" t="n"/>
      <c r="C432" s="120">
        <f>IF(B432="","",INT((B432-CARATULA!$C$27)/7)+1)</f>
        <v/>
      </c>
      <c r="D432" s="34" t="n"/>
      <c r="E432" s="35" t="n"/>
      <c r="F432" s="35" t="n"/>
      <c r="G432" s="35" t="n"/>
      <c r="H432" s="36" t="n"/>
      <c r="I432" s="35" t="n"/>
      <c r="J432" s="34" t="n"/>
      <c r="K432" s="34">
        <f t="array" ref="K432">IF($J432="","",IFERROR(INDEX(PRESUPUESTO!$N$10:$N$174,MATCH($J432,PRESUPUESTO!$A$10:$A$174,0)),""))</f>
        <v/>
      </c>
      <c r="L432" s="35" t="n"/>
      <c r="M432" s="4" t="n"/>
      <c r="N432" s="4" t="n"/>
      <c r="O432" s="4" t="n"/>
      <c r="P432" s="4" t="n"/>
      <c r="Q432" s="4" t="n"/>
      <c r="R432" s="4" t="n"/>
      <c r="S432" s="4" t="n"/>
      <c r="T432" s="4" t="n"/>
      <c r="U432" s="4" t="n"/>
      <c r="V432" s="4" t="n"/>
      <c r="W432" s="4" t="n"/>
      <c r="X432" s="4" t="n"/>
      <c r="Y432" s="4" t="n"/>
      <c r="Z432" s="4" t="n"/>
    </row>
    <row r="433" ht="15" customHeight="1" s="371">
      <c r="A433" s="34" t="n"/>
      <c r="B433" s="37" t="n"/>
      <c r="C433" s="120">
        <f>IF(B433="","",INT((B433-CARATULA!$C$27)/7)+1)</f>
        <v/>
      </c>
      <c r="D433" s="34" t="n"/>
      <c r="E433" s="35" t="n"/>
      <c r="F433" s="35" t="n"/>
      <c r="G433" s="35" t="n"/>
      <c r="H433" s="36" t="n"/>
      <c r="I433" s="35" t="n"/>
      <c r="J433" s="34" t="n"/>
      <c r="K433" s="34">
        <f t="array" ref="K433">IF($J433="","",IFERROR(INDEX(PRESUPUESTO!$N$10:$N$174,MATCH($J433,PRESUPUESTO!$A$10:$A$174,0)),""))</f>
        <v/>
      </c>
      <c r="L433" s="35" t="n"/>
      <c r="M433" s="4" t="n"/>
      <c r="N433" s="4" t="n"/>
      <c r="O433" s="4" t="n"/>
      <c r="P433" s="4" t="n"/>
      <c r="Q433" s="4" t="n"/>
      <c r="R433" s="4" t="n"/>
      <c r="S433" s="4" t="n"/>
      <c r="T433" s="4" t="n"/>
      <c r="U433" s="4" t="n"/>
      <c r="V433" s="4" t="n"/>
      <c r="W433" s="4" t="n"/>
      <c r="X433" s="4" t="n"/>
      <c r="Y433" s="4" t="n"/>
      <c r="Z433" s="4" t="n"/>
    </row>
    <row r="434" ht="15" customHeight="1" s="371">
      <c r="A434" s="34" t="n"/>
      <c r="B434" s="37" t="n"/>
      <c r="C434" s="120">
        <f>IF(B434="","",INT((B434-CARATULA!$C$27)/7)+1)</f>
        <v/>
      </c>
      <c r="D434" s="34" t="n"/>
      <c r="E434" s="35" t="n"/>
      <c r="F434" s="35" t="n"/>
      <c r="G434" s="35" t="n"/>
      <c r="H434" s="36" t="n"/>
      <c r="I434" s="35" t="n"/>
      <c r="J434" s="34" t="n"/>
      <c r="K434" s="34">
        <f t="array" ref="K434">IF($J434="","",IFERROR(INDEX(PRESUPUESTO!$N$10:$N$174,MATCH($J434,PRESUPUESTO!$A$10:$A$174,0)),""))</f>
        <v/>
      </c>
      <c r="L434" s="35" t="n"/>
      <c r="M434" s="4" t="n"/>
      <c r="N434" s="4" t="n"/>
      <c r="O434" s="4" t="n"/>
      <c r="P434" s="4" t="n"/>
      <c r="Q434" s="4" t="n"/>
      <c r="R434" s="4" t="n"/>
      <c r="S434" s="4" t="n"/>
      <c r="T434" s="4" t="n"/>
      <c r="U434" s="4" t="n"/>
      <c r="V434" s="4" t="n"/>
      <c r="W434" s="4" t="n"/>
      <c r="X434" s="4" t="n"/>
      <c r="Y434" s="4" t="n"/>
      <c r="Z434" s="4" t="n"/>
    </row>
    <row r="435" ht="15" customHeight="1" s="371">
      <c r="A435" s="34" t="n"/>
      <c r="B435" s="37" t="n"/>
      <c r="C435" s="120">
        <f>IF(B435="","",INT((B435-CARATULA!$C$27)/7)+1)</f>
        <v/>
      </c>
      <c r="D435" s="34" t="n"/>
      <c r="E435" s="35" t="n"/>
      <c r="F435" s="35" t="n"/>
      <c r="G435" s="35" t="n"/>
      <c r="H435" s="36" t="n"/>
      <c r="I435" s="35" t="n"/>
      <c r="J435" s="34" t="n"/>
      <c r="K435" s="34">
        <f t="array" ref="K435">IF($J435="","",IFERROR(INDEX(PRESUPUESTO!$N$10:$N$174,MATCH($J435,PRESUPUESTO!$A$10:$A$174,0)),""))</f>
        <v/>
      </c>
      <c r="L435" s="35" t="n"/>
      <c r="M435" s="4" t="n"/>
      <c r="N435" s="4" t="n"/>
      <c r="O435" s="4" t="n"/>
      <c r="P435" s="4" t="n"/>
      <c r="Q435" s="4" t="n"/>
      <c r="R435" s="4" t="n"/>
      <c r="S435" s="4" t="n"/>
      <c r="T435" s="4" t="n"/>
      <c r="U435" s="4" t="n"/>
      <c r="V435" s="4" t="n"/>
      <c r="W435" s="4" t="n"/>
      <c r="X435" s="4" t="n"/>
      <c r="Y435" s="4" t="n"/>
      <c r="Z435" s="4" t="n"/>
    </row>
    <row r="436" ht="15" customHeight="1" s="371">
      <c r="A436" s="34" t="n"/>
      <c r="B436" s="37" t="n"/>
      <c r="C436" s="120">
        <f>IF(B436="","",INT((B436-CARATULA!$C$27)/7)+1)</f>
        <v/>
      </c>
      <c r="D436" s="34" t="n"/>
      <c r="E436" s="35" t="n"/>
      <c r="F436" s="35" t="n"/>
      <c r="G436" s="35" t="n"/>
      <c r="H436" s="36" t="n"/>
      <c r="I436" s="35" t="n"/>
      <c r="J436" s="34" t="n"/>
      <c r="K436" s="34">
        <f t="array" ref="K436">IF($J436="","",IFERROR(INDEX(PRESUPUESTO!$N$10:$N$174,MATCH($J436,PRESUPUESTO!$A$10:$A$174,0)),""))</f>
        <v/>
      </c>
      <c r="L436" s="35" t="n"/>
      <c r="M436" s="4" t="n"/>
      <c r="N436" s="4" t="n"/>
      <c r="O436" s="4" t="n"/>
      <c r="P436" s="4" t="n"/>
      <c r="Q436" s="4" t="n"/>
      <c r="R436" s="4" t="n"/>
      <c r="S436" s="4" t="n"/>
      <c r="T436" s="4" t="n"/>
      <c r="U436" s="4" t="n"/>
      <c r="V436" s="4" t="n"/>
      <c r="W436" s="4" t="n"/>
      <c r="X436" s="4" t="n"/>
      <c r="Y436" s="4" t="n"/>
      <c r="Z436" s="4" t="n"/>
    </row>
    <row r="437" ht="15" customHeight="1" s="371">
      <c r="A437" s="34" t="n"/>
      <c r="B437" s="37" t="n"/>
      <c r="C437" s="120">
        <f>IF(B437="","",INT((B437-CARATULA!$C$27)/7)+1)</f>
        <v/>
      </c>
      <c r="D437" s="34" t="n"/>
      <c r="E437" s="35" t="n"/>
      <c r="F437" s="35" t="n"/>
      <c r="G437" s="35" t="n"/>
      <c r="H437" s="36" t="n"/>
      <c r="I437" s="35" t="n"/>
      <c r="J437" s="34" t="n"/>
      <c r="K437" s="34">
        <f t="array" ref="K437">IF($J437="","",IFERROR(INDEX(PRESUPUESTO!$N$10:$N$174,MATCH($J437,PRESUPUESTO!$A$10:$A$174,0)),""))</f>
        <v/>
      </c>
      <c r="L437" s="35" t="n"/>
      <c r="M437" s="4" t="n"/>
      <c r="N437" s="4" t="n"/>
      <c r="O437" s="4" t="n"/>
      <c r="P437" s="4" t="n"/>
      <c r="Q437" s="4" t="n"/>
      <c r="R437" s="4" t="n"/>
      <c r="S437" s="4" t="n"/>
      <c r="T437" s="4" t="n"/>
      <c r="U437" s="4" t="n"/>
      <c r="V437" s="4" t="n"/>
      <c r="W437" s="4" t="n"/>
      <c r="X437" s="4" t="n"/>
      <c r="Y437" s="4" t="n"/>
      <c r="Z437" s="4" t="n"/>
    </row>
    <row r="438" ht="15" customHeight="1" s="371">
      <c r="A438" s="34" t="n"/>
      <c r="B438" s="37" t="n"/>
      <c r="C438" s="120">
        <f>IF(B438="","",INT((B438-CARATULA!$C$27)/7)+1)</f>
        <v/>
      </c>
      <c r="D438" s="34" t="n"/>
      <c r="E438" s="35" t="n"/>
      <c r="F438" s="35" t="n"/>
      <c r="G438" s="35" t="n"/>
      <c r="H438" s="36" t="n"/>
      <c r="I438" s="35" t="n"/>
      <c r="J438" s="34" t="n"/>
      <c r="K438" s="34">
        <f t="array" ref="K438">IF($J438="","",IFERROR(INDEX(PRESUPUESTO!$N$10:$N$174,MATCH($J438,PRESUPUESTO!$A$10:$A$174,0)),""))</f>
        <v/>
      </c>
      <c r="L438" s="35" t="n"/>
      <c r="M438" s="4" t="n"/>
      <c r="N438" s="4" t="n"/>
      <c r="O438" s="4" t="n"/>
      <c r="P438" s="4" t="n"/>
      <c r="Q438" s="4" t="n"/>
      <c r="R438" s="4" t="n"/>
      <c r="S438" s="4" t="n"/>
      <c r="T438" s="4" t="n"/>
      <c r="U438" s="4" t="n"/>
      <c r="V438" s="4" t="n"/>
      <c r="W438" s="4" t="n"/>
      <c r="X438" s="4" t="n"/>
      <c r="Y438" s="4" t="n"/>
      <c r="Z438" s="4" t="n"/>
    </row>
    <row r="439" ht="15" customHeight="1" s="371">
      <c r="A439" s="34" t="n"/>
      <c r="B439" s="37" t="n"/>
      <c r="C439" s="120">
        <f>IF(B439="","",INT((B439-CARATULA!$C$27)/7)+1)</f>
        <v/>
      </c>
      <c r="D439" s="34" t="n"/>
      <c r="E439" s="35" t="n"/>
      <c r="F439" s="35" t="n"/>
      <c r="G439" s="35" t="n"/>
      <c r="H439" s="36" t="n"/>
      <c r="I439" s="35" t="n"/>
      <c r="J439" s="34" t="n"/>
      <c r="K439" s="34">
        <f t="array" ref="K439">IF($J439="","",IFERROR(INDEX(PRESUPUESTO!$N$10:$N$174,MATCH($J439,PRESUPUESTO!$A$10:$A$174,0)),""))</f>
        <v/>
      </c>
      <c r="L439" s="35" t="n"/>
      <c r="M439" s="4" t="n"/>
      <c r="N439" s="4" t="n"/>
      <c r="O439" s="4" t="n"/>
      <c r="P439" s="4" t="n"/>
      <c r="Q439" s="4" t="n"/>
      <c r="R439" s="4" t="n"/>
      <c r="S439" s="4" t="n"/>
      <c r="T439" s="4" t="n"/>
      <c r="U439" s="4" t="n"/>
      <c r="V439" s="4" t="n"/>
      <c r="W439" s="4" t="n"/>
      <c r="X439" s="4" t="n"/>
      <c r="Y439" s="4" t="n"/>
      <c r="Z439" s="4" t="n"/>
    </row>
    <row r="440" ht="15" customHeight="1" s="371">
      <c r="A440" s="34" t="n"/>
      <c r="B440" s="37" t="n"/>
      <c r="C440" s="120">
        <f>IF(B440="","",INT((B440-CARATULA!$C$27)/7)+1)</f>
        <v/>
      </c>
      <c r="D440" s="34" t="n"/>
      <c r="E440" s="35" t="n"/>
      <c r="F440" s="35" t="n"/>
      <c r="G440" s="35" t="n"/>
      <c r="H440" s="36" t="n"/>
      <c r="I440" s="35" t="n"/>
      <c r="J440" s="34" t="n"/>
      <c r="K440" s="34">
        <f t="array" ref="K440">IF($J440="","",IFERROR(INDEX(PRESUPUESTO!$N$10:$N$174,MATCH($J440,PRESUPUESTO!$A$10:$A$174,0)),""))</f>
        <v/>
      </c>
      <c r="L440" s="35" t="n"/>
      <c r="M440" s="4" t="n"/>
      <c r="N440" s="4" t="n"/>
      <c r="O440" s="4" t="n"/>
      <c r="P440" s="4" t="n"/>
      <c r="Q440" s="4" t="n"/>
      <c r="R440" s="4" t="n"/>
      <c r="S440" s="4" t="n"/>
      <c r="T440" s="4" t="n"/>
      <c r="U440" s="4" t="n"/>
      <c r="V440" s="4" t="n"/>
      <c r="W440" s="4" t="n"/>
      <c r="X440" s="4" t="n"/>
      <c r="Y440" s="4" t="n"/>
      <c r="Z440" s="4" t="n"/>
    </row>
    <row r="441" ht="15" customHeight="1" s="371">
      <c r="A441" s="34" t="n"/>
      <c r="B441" s="37" t="n"/>
      <c r="C441" s="120">
        <f>IF(B441="","",INT((B441-CARATULA!$C$27)/7)+1)</f>
        <v/>
      </c>
      <c r="D441" s="34" t="n"/>
      <c r="E441" s="35" t="n"/>
      <c r="F441" s="35" t="n"/>
      <c r="G441" s="35" t="n"/>
      <c r="H441" s="36" t="n"/>
      <c r="I441" s="35" t="n"/>
      <c r="J441" s="34" t="n"/>
      <c r="K441" s="34">
        <f t="array" ref="K441">IF($J441="","",IFERROR(INDEX(PRESUPUESTO!$N$10:$N$174,MATCH($J441,PRESUPUESTO!$A$10:$A$174,0)),""))</f>
        <v/>
      </c>
      <c r="L441" s="35" t="n"/>
      <c r="M441" s="4" t="n"/>
      <c r="N441" s="4" t="n"/>
      <c r="O441" s="4" t="n"/>
      <c r="P441" s="4" t="n"/>
      <c r="Q441" s="4" t="n"/>
      <c r="R441" s="4" t="n"/>
      <c r="S441" s="4" t="n"/>
      <c r="T441" s="4" t="n"/>
      <c r="U441" s="4" t="n"/>
      <c r="V441" s="4" t="n"/>
      <c r="W441" s="4" t="n"/>
      <c r="X441" s="4" t="n"/>
      <c r="Y441" s="4" t="n"/>
      <c r="Z441" s="4" t="n"/>
    </row>
    <row r="442" ht="15" customHeight="1" s="371">
      <c r="A442" s="34" t="n"/>
      <c r="B442" s="37" t="n"/>
      <c r="C442" s="120">
        <f>IF(B442="","",INT((B442-CARATULA!$C$27)/7)+1)</f>
        <v/>
      </c>
      <c r="D442" s="34" t="n"/>
      <c r="E442" s="35" t="n"/>
      <c r="F442" s="35" t="n"/>
      <c r="G442" s="35" t="n"/>
      <c r="H442" s="36" t="n"/>
      <c r="I442" s="35" t="n"/>
      <c r="J442" s="34" t="n"/>
      <c r="K442" s="34">
        <f t="array" ref="K442">IF($J442="","",IFERROR(INDEX(PRESUPUESTO!$N$10:$N$174,MATCH($J442,PRESUPUESTO!$A$10:$A$174,0)),""))</f>
        <v/>
      </c>
      <c r="L442" s="35" t="n"/>
      <c r="M442" s="4" t="n"/>
      <c r="N442" s="4" t="n"/>
      <c r="O442" s="4" t="n"/>
      <c r="P442" s="4" t="n"/>
      <c r="Q442" s="4" t="n"/>
      <c r="R442" s="4" t="n"/>
      <c r="S442" s="4" t="n"/>
      <c r="T442" s="4" t="n"/>
      <c r="U442" s="4" t="n"/>
      <c r="V442" s="4" t="n"/>
      <c r="W442" s="4" t="n"/>
      <c r="X442" s="4" t="n"/>
      <c r="Y442" s="4" t="n"/>
      <c r="Z442" s="4" t="n"/>
    </row>
    <row r="443" ht="15" customHeight="1" s="371">
      <c r="A443" s="34" t="n"/>
      <c r="B443" s="37" t="n"/>
      <c r="C443" s="120">
        <f>IF(B443="","",INT((B443-CARATULA!$C$27)/7)+1)</f>
        <v/>
      </c>
      <c r="D443" s="34" t="n"/>
      <c r="E443" s="35" t="n"/>
      <c r="F443" s="35" t="n"/>
      <c r="G443" s="35" t="n"/>
      <c r="H443" s="36" t="n"/>
      <c r="I443" s="35" t="n"/>
      <c r="J443" s="34" t="n"/>
      <c r="K443" s="34">
        <f t="array" ref="K443">IF($J443="","",IFERROR(INDEX(PRESUPUESTO!$N$10:$N$174,MATCH($J443,PRESUPUESTO!$A$10:$A$174,0)),""))</f>
        <v/>
      </c>
      <c r="L443" s="35" t="n"/>
      <c r="M443" s="4" t="n"/>
      <c r="N443" s="4" t="n"/>
      <c r="O443" s="4" t="n"/>
      <c r="P443" s="4" t="n"/>
      <c r="Q443" s="4" t="n"/>
      <c r="R443" s="4" t="n"/>
      <c r="S443" s="4" t="n"/>
      <c r="T443" s="4" t="n"/>
      <c r="U443" s="4" t="n"/>
      <c r="V443" s="4" t="n"/>
      <c r="W443" s="4" t="n"/>
      <c r="X443" s="4" t="n"/>
      <c r="Y443" s="4" t="n"/>
      <c r="Z443" s="4" t="n"/>
    </row>
    <row r="444" ht="15" customHeight="1" s="371">
      <c r="A444" s="34" t="n"/>
      <c r="B444" s="37" t="n"/>
      <c r="C444" s="120">
        <f>IF(B444="","",INT((B444-CARATULA!$C$27)/7)+1)</f>
        <v/>
      </c>
      <c r="D444" s="34" t="n"/>
      <c r="E444" s="35" t="n"/>
      <c r="F444" s="35" t="n"/>
      <c r="G444" s="35" t="n"/>
      <c r="H444" s="36" t="n"/>
      <c r="I444" s="35" t="n"/>
      <c r="J444" s="34" t="n"/>
      <c r="K444" s="34">
        <f t="array" ref="K444">IF($J444="","",IFERROR(INDEX(PRESUPUESTO!$N$10:$N$174,MATCH($J444,PRESUPUESTO!$A$10:$A$174,0)),""))</f>
        <v/>
      </c>
      <c r="L444" s="35" t="n"/>
      <c r="M444" s="4" t="n"/>
      <c r="N444" s="4" t="n"/>
      <c r="O444" s="4" t="n"/>
      <c r="P444" s="4" t="n"/>
      <c r="Q444" s="4" t="n"/>
      <c r="R444" s="4" t="n"/>
      <c r="S444" s="4" t="n"/>
      <c r="T444" s="4" t="n"/>
      <c r="U444" s="4" t="n"/>
      <c r="V444" s="4" t="n"/>
      <c r="W444" s="4" t="n"/>
      <c r="X444" s="4" t="n"/>
      <c r="Y444" s="4" t="n"/>
      <c r="Z444" s="4" t="n"/>
    </row>
    <row r="445" ht="15" customHeight="1" s="371">
      <c r="A445" s="34" t="n"/>
      <c r="B445" s="37" t="n"/>
      <c r="C445" s="120">
        <f>IF(B445="","",INT((B445-CARATULA!$C$27)/7)+1)</f>
        <v/>
      </c>
      <c r="D445" s="34" t="n"/>
      <c r="E445" s="35" t="n"/>
      <c r="F445" s="35" t="n"/>
      <c r="G445" s="35" t="n"/>
      <c r="H445" s="36" t="n"/>
      <c r="I445" s="35" t="n"/>
      <c r="J445" s="34" t="n"/>
      <c r="K445" s="34">
        <f t="array" ref="K445">IF($J445="","",IFERROR(INDEX(PRESUPUESTO!$N$10:$N$174,MATCH($J445,PRESUPUESTO!$A$10:$A$174,0)),""))</f>
        <v/>
      </c>
      <c r="L445" s="35" t="n"/>
      <c r="M445" s="4" t="n"/>
      <c r="N445" s="4" t="n"/>
      <c r="O445" s="4" t="n"/>
      <c r="P445" s="4" t="n"/>
      <c r="Q445" s="4" t="n"/>
      <c r="R445" s="4" t="n"/>
      <c r="S445" s="4" t="n"/>
      <c r="T445" s="4" t="n"/>
      <c r="U445" s="4" t="n"/>
      <c r="V445" s="4" t="n"/>
      <c r="W445" s="4" t="n"/>
      <c r="X445" s="4" t="n"/>
      <c r="Y445" s="4" t="n"/>
      <c r="Z445" s="4" t="n"/>
    </row>
    <row r="446" ht="15" customHeight="1" s="371">
      <c r="A446" s="34" t="n"/>
      <c r="B446" s="37" t="n"/>
      <c r="C446" s="120">
        <f>IF(B446="","",INT((B446-CARATULA!$C$27)/7)+1)</f>
        <v/>
      </c>
      <c r="D446" s="34" t="n"/>
      <c r="E446" s="35" t="n"/>
      <c r="F446" s="35" t="n"/>
      <c r="G446" s="35" t="n"/>
      <c r="H446" s="36" t="n"/>
      <c r="I446" s="35" t="n"/>
      <c r="J446" s="34" t="n"/>
      <c r="K446" s="34">
        <f t="array" ref="K446">IF($J446="","",IFERROR(INDEX(PRESUPUESTO!$N$10:$N$174,MATCH($J446,PRESUPUESTO!$A$10:$A$174,0)),""))</f>
        <v/>
      </c>
      <c r="L446" s="35" t="n"/>
      <c r="M446" s="4" t="n"/>
      <c r="N446" s="4" t="n"/>
      <c r="O446" s="4" t="n"/>
      <c r="P446" s="4" t="n"/>
      <c r="Q446" s="4" t="n"/>
      <c r="R446" s="4" t="n"/>
      <c r="S446" s="4" t="n"/>
      <c r="T446" s="4" t="n"/>
      <c r="U446" s="4" t="n"/>
      <c r="V446" s="4" t="n"/>
      <c r="W446" s="4" t="n"/>
      <c r="X446" s="4" t="n"/>
      <c r="Y446" s="4" t="n"/>
      <c r="Z446" s="4" t="n"/>
    </row>
    <row r="447" ht="15" customHeight="1" s="371">
      <c r="A447" s="34" t="n"/>
      <c r="B447" s="37" t="n"/>
      <c r="C447" s="120">
        <f>IF(B447="","",INT((B447-CARATULA!$C$27)/7)+1)</f>
        <v/>
      </c>
      <c r="D447" s="34" t="n"/>
      <c r="E447" s="35" t="n"/>
      <c r="F447" s="35" t="n"/>
      <c r="G447" s="35" t="n"/>
      <c r="H447" s="36" t="n"/>
      <c r="I447" s="35" t="n"/>
      <c r="J447" s="34" t="n"/>
      <c r="K447" s="34">
        <f t="array" ref="K447">IF($J447="","",IFERROR(INDEX(PRESUPUESTO!$N$10:$N$174,MATCH($J447,PRESUPUESTO!$A$10:$A$174,0)),""))</f>
        <v/>
      </c>
      <c r="L447" s="35" t="n"/>
      <c r="M447" s="4" t="n"/>
      <c r="N447" s="4" t="n"/>
      <c r="O447" s="4" t="n"/>
      <c r="P447" s="4" t="n"/>
      <c r="Q447" s="4" t="n"/>
      <c r="R447" s="4" t="n"/>
      <c r="S447" s="4" t="n"/>
      <c r="T447" s="4" t="n"/>
      <c r="U447" s="4" t="n"/>
      <c r="V447" s="4" t="n"/>
      <c r="W447" s="4" t="n"/>
      <c r="X447" s="4" t="n"/>
      <c r="Y447" s="4" t="n"/>
      <c r="Z447" s="4" t="n"/>
    </row>
    <row r="448" ht="15" customHeight="1" s="371">
      <c r="A448" s="34" t="n"/>
      <c r="B448" s="37" t="n"/>
      <c r="C448" s="120">
        <f>IF(B448="","",INT((B448-CARATULA!$C$27)/7)+1)</f>
        <v/>
      </c>
      <c r="D448" s="34" t="n"/>
      <c r="E448" s="35" t="n"/>
      <c r="F448" s="35" t="n"/>
      <c r="G448" s="35" t="n"/>
      <c r="H448" s="36" t="n"/>
      <c r="I448" s="35" t="n"/>
      <c r="J448" s="34" t="n"/>
      <c r="K448" s="34">
        <f t="array" ref="K448">IF($J448="","",IFERROR(INDEX(PRESUPUESTO!$N$10:$N$174,MATCH($J448,PRESUPUESTO!$A$10:$A$174,0)),""))</f>
        <v/>
      </c>
      <c r="L448" s="35" t="n"/>
      <c r="M448" s="4" t="n"/>
      <c r="N448" s="4" t="n"/>
      <c r="O448" s="4" t="n"/>
      <c r="P448" s="4" t="n"/>
      <c r="Q448" s="4" t="n"/>
      <c r="R448" s="4" t="n"/>
      <c r="S448" s="4" t="n"/>
      <c r="T448" s="4" t="n"/>
      <c r="U448" s="4" t="n"/>
      <c r="V448" s="4" t="n"/>
      <c r="W448" s="4" t="n"/>
      <c r="X448" s="4" t="n"/>
      <c r="Y448" s="4" t="n"/>
      <c r="Z448" s="4" t="n"/>
    </row>
    <row r="449" ht="15" customHeight="1" s="371">
      <c r="A449" s="34" t="n"/>
      <c r="B449" s="37" t="n"/>
      <c r="C449" s="120">
        <f>IF(B449="","",INT((B449-CARATULA!$C$27)/7)+1)</f>
        <v/>
      </c>
      <c r="D449" s="34" t="n"/>
      <c r="E449" s="35" t="n"/>
      <c r="F449" s="35" t="n"/>
      <c r="G449" s="35" t="n"/>
      <c r="H449" s="36" t="n"/>
      <c r="I449" s="35" t="n"/>
      <c r="J449" s="34" t="n"/>
      <c r="K449" s="34">
        <f t="array" ref="K449">IF($J449="","",IFERROR(INDEX(PRESUPUESTO!$N$10:$N$174,MATCH($J449,PRESUPUESTO!$A$10:$A$174,0)),""))</f>
        <v/>
      </c>
      <c r="L449" s="35" t="n"/>
      <c r="M449" s="4" t="n"/>
      <c r="N449" s="4" t="n"/>
      <c r="O449" s="4" t="n"/>
      <c r="P449" s="4" t="n"/>
      <c r="Q449" s="4" t="n"/>
      <c r="R449" s="4" t="n"/>
      <c r="S449" s="4" t="n"/>
      <c r="T449" s="4" t="n"/>
      <c r="U449" s="4" t="n"/>
      <c r="V449" s="4" t="n"/>
      <c r="W449" s="4" t="n"/>
      <c r="X449" s="4" t="n"/>
      <c r="Y449" s="4" t="n"/>
      <c r="Z449" s="4" t="n"/>
    </row>
    <row r="450" ht="15" customHeight="1" s="371">
      <c r="A450" s="34" t="n"/>
      <c r="B450" s="37" t="n"/>
      <c r="C450" s="120">
        <f>IF(B450="","",INT((B450-CARATULA!$C$27)/7)+1)</f>
        <v/>
      </c>
      <c r="D450" s="34" t="n"/>
      <c r="E450" s="35" t="n"/>
      <c r="F450" s="35" t="n"/>
      <c r="G450" s="35" t="n"/>
      <c r="H450" s="36" t="n"/>
      <c r="I450" s="35" t="n"/>
      <c r="J450" s="34" t="n"/>
      <c r="K450" s="34">
        <f t="array" ref="K450">IF($J450="","",IFERROR(INDEX(PRESUPUESTO!$N$10:$N$174,MATCH($J450,PRESUPUESTO!$A$10:$A$174,0)),""))</f>
        <v/>
      </c>
      <c r="L450" s="35" t="n"/>
      <c r="M450" s="4" t="n"/>
      <c r="N450" s="4" t="n"/>
      <c r="O450" s="4" t="n"/>
      <c r="P450" s="4" t="n"/>
      <c r="Q450" s="4" t="n"/>
      <c r="R450" s="4" t="n"/>
      <c r="S450" s="4" t="n"/>
      <c r="T450" s="4" t="n"/>
      <c r="U450" s="4" t="n"/>
      <c r="V450" s="4" t="n"/>
      <c r="W450" s="4" t="n"/>
      <c r="X450" s="4" t="n"/>
      <c r="Y450" s="4" t="n"/>
      <c r="Z450" s="4" t="n"/>
    </row>
    <row r="451" ht="15" customHeight="1" s="371">
      <c r="A451" s="34" t="n"/>
      <c r="B451" s="37" t="n"/>
      <c r="C451" s="120">
        <f>IF(B451="","",INT((B451-CARATULA!$C$27)/7)+1)</f>
        <v/>
      </c>
      <c r="D451" s="34" t="n"/>
      <c r="E451" s="35" t="n"/>
      <c r="F451" s="35" t="n"/>
      <c r="G451" s="35" t="n"/>
      <c r="H451" s="36" t="n"/>
      <c r="I451" s="35" t="n"/>
      <c r="J451" s="34" t="n"/>
      <c r="K451" s="34">
        <f t="array" ref="K451">IF($J451="","",IFERROR(INDEX(PRESUPUESTO!$N$10:$N$174,MATCH($J451,PRESUPUESTO!$A$10:$A$174,0)),""))</f>
        <v/>
      </c>
      <c r="L451" s="35" t="n"/>
      <c r="M451" s="4" t="n"/>
      <c r="N451" s="4" t="n"/>
      <c r="O451" s="4" t="n"/>
      <c r="P451" s="4" t="n"/>
      <c r="Q451" s="4" t="n"/>
      <c r="R451" s="4" t="n"/>
      <c r="S451" s="4" t="n"/>
      <c r="T451" s="4" t="n"/>
      <c r="U451" s="4" t="n"/>
      <c r="V451" s="4" t="n"/>
      <c r="W451" s="4" t="n"/>
      <c r="X451" s="4" t="n"/>
      <c r="Y451" s="4" t="n"/>
      <c r="Z451" s="4" t="n"/>
    </row>
    <row r="452" ht="15" customHeight="1" s="371">
      <c r="A452" s="34" t="n"/>
      <c r="B452" s="37" t="n"/>
      <c r="C452" s="120">
        <f>IF(B452="","",INT((B452-CARATULA!$C$27)/7)+1)</f>
        <v/>
      </c>
      <c r="D452" s="34" t="n"/>
      <c r="E452" s="35" t="n"/>
      <c r="F452" s="35" t="n"/>
      <c r="G452" s="35" t="n"/>
      <c r="H452" s="36" t="n"/>
      <c r="I452" s="35" t="n"/>
      <c r="J452" s="34" t="n"/>
      <c r="K452" s="34">
        <f t="array" ref="K452">IF($J452="","",IFERROR(INDEX(PRESUPUESTO!$N$10:$N$174,MATCH($J452,PRESUPUESTO!$A$10:$A$174,0)),""))</f>
        <v/>
      </c>
      <c r="L452" s="35" t="n"/>
      <c r="M452" s="4" t="n"/>
      <c r="N452" s="4" t="n"/>
      <c r="O452" s="4" t="n"/>
      <c r="P452" s="4" t="n"/>
      <c r="Q452" s="4" t="n"/>
      <c r="R452" s="4" t="n"/>
      <c r="S452" s="4" t="n"/>
      <c r="T452" s="4" t="n"/>
      <c r="U452" s="4" t="n"/>
      <c r="V452" s="4" t="n"/>
      <c r="W452" s="4" t="n"/>
      <c r="X452" s="4" t="n"/>
      <c r="Y452" s="4" t="n"/>
      <c r="Z452" s="4" t="n"/>
    </row>
    <row r="453" ht="15" customHeight="1" s="371">
      <c r="A453" s="34" t="n"/>
      <c r="B453" s="37" t="n"/>
      <c r="C453" s="120">
        <f>IF(B453="","",INT((B453-CARATULA!$C$27)/7)+1)</f>
        <v/>
      </c>
      <c r="D453" s="34" t="n"/>
      <c r="E453" s="35" t="n"/>
      <c r="F453" s="35" t="n"/>
      <c r="G453" s="35" t="n"/>
      <c r="H453" s="36" t="n"/>
      <c r="I453" s="35" t="n"/>
      <c r="J453" s="34" t="n"/>
      <c r="K453" s="34">
        <f t="array" ref="K453">IF($J453="","",IFERROR(INDEX(PRESUPUESTO!$N$10:$N$174,MATCH($J453,PRESUPUESTO!$A$10:$A$174,0)),""))</f>
        <v/>
      </c>
      <c r="L453" s="35" t="n"/>
      <c r="M453" s="4" t="n"/>
      <c r="N453" s="4" t="n"/>
      <c r="O453" s="4" t="n"/>
      <c r="P453" s="4" t="n"/>
      <c r="Q453" s="4" t="n"/>
      <c r="R453" s="4" t="n"/>
      <c r="S453" s="4" t="n"/>
      <c r="T453" s="4" t="n"/>
      <c r="U453" s="4" t="n"/>
      <c r="V453" s="4" t="n"/>
      <c r="W453" s="4" t="n"/>
      <c r="X453" s="4" t="n"/>
      <c r="Y453" s="4" t="n"/>
      <c r="Z453" s="4" t="n"/>
    </row>
    <row r="454" ht="15" customHeight="1" s="371">
      <c r="A454" s="34" t="n"/>
      <c r="B454" s="37" t="n"/>
      <c r="C454" s="120">
        <f>IF(B454="","",INT((B454-CARATULA!$C$27)/7)+1)</f>
        <v/>
      </c>
      <c r="D454" s="34" t="n"/>
      <c r="E454" s="35" t="n"/>
      <c r="F454" s="35" t="n"/>
      <c r="G454" s="35" t="n"/>
      <c r="H454" s="36" t="n"/>
      <c r="I454" s="35" t="n"/>
      <c r="J454" s="34" t="n"/>
      <c r="K454" s="34">
        <f t="array" ref="K454">IF($J454="","",IFERROR(INDEX(PRESUPUESTO!$N$10:$N$174,MATCH($J454,PRESUPUESTO!$A$10:$A$174,0)),""))</f>
        <v/>
      </c>
      <c r="L454" s="35" t="n"/>
      <c r="M454" s="4" t="n"/>
      <c r="N454" s="4" t="n"/>
      <c r="O454" s="4" t="n"/>
      <c r="P454" s="4" t="n"/>
      <c r="Q454" s="4" t="n"/>
      <c r="R454" s="4" t="n"/>
      <c r="S454" s="4" t="n"/>
      <c r="T454" s="4" t="n"/>
      <c r="U454" s="4" t="n"/>
      <c r="V454" s="4" t="n"/>
      <c r="W454" s="4" t="n"/>
      <c r="X454" s="4" t="n"/>
      <c r="Y454" s="4" t="n"/>
      <c r="Z454" s="4" t="n"/>
    </row>
    <row r="455" ht="15" customHeight="1" s="371">
      <c r="A455" s="34" t="n"/>
      <c r="B455" s="37" t="n"/>
      <c r="C455" s="120">
        <f>IF(B455="","",INT((B455-CARATULA!$C$27)/7)+1)</f>
        <v/>
      </c>
      <c r="D455" s="34" t="n"/>
      <c r="E455" s="35" t="n"/>
      <c r="F455" s="35" t="n"/>
      <c r="G455" s="35" t="n"/>
      <c r="H455" s="36" t="n"/>
      <c r="I455" s="35" t="n"/>
      <c r="J455" s="34" t="n"/>
      <c r="K455" s="34">
        <f t="array" ref="K455">IF($J455="","",IFERROR(INDEX(PRESUPUESTO!$N$10:$N$174,MATCH($J455,PRESUPUESTO!$A$10:$A$174,0)),""))</f>
        <v/>
      </c>
      <c r="L455" s="35" t="n"/>
      <c r="M455" s="4" t="n"/>
      <c r="N455" s="4" t="n"/>
      <c r="O455" s="4" t="n"/>
      <c r="P455" s="4" t="n"/>
      <c r="Q455" s="4" t="n"/>
      <c r="R455" s="4" t="n"/>
      <c r="S455" s="4" t="n"/>
      <c r="T455" s="4" t="n"/>
      <c r="U455" s="4" t="n"/>
      <c r="V455" s="4" t="n"/>
      <c r="W455" s="4" t="n"/>
      <c r="X455" s="4" t="n"/>
      <c r="Y455" s="4" t="n"/>
      <c r="Z455" s="4" t="n"/>
    </row>
    <row r="456" ht="15" customHeight="1" s="371">
      <c r="A456" s="34" t="n"/>
      <c r="B456" s="37" t="n"/>
      <c r="C456" s="120">
        <f>IF(B456="","",INT((B456-CARATULA!$C$27)/7)+1)</f>
        <v/>
      </c>
      <c r="D456" s="34" t="n"/>
      <c r="E456" s="35" t="n"/>
      <c r="F456" s="35" t="n"/>
      <c r="G456" s="35" t="n"/>
      <c r="H456" s="36" t="n"/>
      <c r="I456" s="35" t="n"/>
      <c r="J456" s="34" t="n"/>
      <c r="K456" s="34">
        <f t="array" ref="K456">IF($J456="","",IFERROR(INDEX(PRESUPUESTO!$N$10:$N$174,MATCH($J456,PRESUPUESTO!$A$10:$A$174,0)),""))</f>
        <v/>
      </c>
      <c r="L456" s="35" t="n"/>
      <c r="M456" s="4" t="n"/>
      <c r="N456" s="4" t="n"/>
      <c r="O456" s="4" t="n"/>
      <c r="P456" s="4" t="n"/>
      <c r="Q456" s="4" t="n"/>
      <c r="R456" s="4" t="n"/>
      <c r="S456" s="4" t="n"/>
      <c r="T456" s="4" t="n"/>
      <c r="U456" s="4" t="n"/>
      <c r="V456" s="4" t="n"/>
      <c r="W456" s="4" t="n"/>
      <c r="X456" s="4" t="n"/>
      <c r="Y456" s="4" t="n"/>
      <c r="Z456" s="4" t="n"/>
    </row>
    <row r="457" ht="15" customHeight="1" s="371">
      <c r="A457" s="34" t="n"/>
      <c r="B457" s="37" t="n"/>
      <c r="C457" s="120">
        <f>IF(B457="","",INT((B457-CARATULA!$C$27)/7)+1)</f>
        <v/>
      </c>
      <c r="D457" s="34" t="n"/>
      <c r="E457" s="35" t="n"/>
      <c r="F457" s="35" t="n"/>
      <c r="G457" s="35" t="n"/>
      <c r="H457" s="36" t="n"/>
      <c r="I457" s="35" t="n"/>
      <c r="J457" s="34" t="n"/>
      <c r="K457" s="34">
        <f t="array" ref="K457">IF($J457="","",IFERROR(INDEX(PRESUPUESTO!$N$10:$N$174,MATCH($J457,PRESUPUESTO!$A$10:$A$174,0)),""))</f>
        <v/>
      </c>
      <c r="L457" s="35" t="n"/>
      <c r="M457" s="4" t="n"/>
      <c r="N457" s="4" t="n"/>
      <c r="O457" s="4" t="n"/>
      <c r="P457" s="4" t="n"/>
      <c r="Q457" s="4" t="n"/>
      <c r="R457" s="4" t="n"/>
      <c r="S457" s="4" t="n"/>
      <c r="T457" s="4" t="n"/>
      <c r="U457" s="4" t="n"/>
      <c r="V457" s="4" t="n"/>
      <c r="W457" s="4" t="n"/>
      <c r="X457" s="4" t="n"/>
      <c r="Y457" s="4" t="n"/>
      <c r="Z457" s="4" t="n"/>
    </row>
    <row r="458" ht="15" customHeight="1" s="371">
      <c r="A458" s="34" t="n"/>
      <c r="B458" s="37" t="n"/>
      <c r="C458" s="120">
        <f>IF(B458="","",INT((B458-CARATULA!$C$27)/7)+1)</f>
        <v/>
      </c>
      <c r="D458" s="34" t="n"/>
      <c r="E458" s="35" t="n"/>
      <c r="F458" s="35" t="n"/>
      <c r="G458" s="35" t="n"/>
      <c r="H458" s="36" t="n"/>
      <c r="I458" s="35" t="n"/>
      <c r="J458" s="34" t="n"/>
      <c r="K458" s="34">
        <f t="array" ref="K458">IF($J458="","",IFERROR(INDEX(PRESUPUESTO!$N$10:$N$174,MATCH($J458,PRESUPUESTO!$A$10:$A$174,0)),""))</f>
        <v/>
      </c>
      <c r="L458" s="35" t="n"/>
      <c r="M458" s="4" t="n"/>
      <c r="N458" s="4" t="n"/>
      <c r="O458" s="4" t="n"/>
      <c r="P458" s="4" t="n"/>
      <c r="Q458" s="4" t="n"/>
      <c r="R458" s="4" t="n"/>
      <c r="S458" s="4" t="n"/>
      <c r="T458" s="4" t="n"/>
      <c r="U458" s="4" t="n"/>
      <c r="V458" s="4" t="n"/>
      <c r="W458" s="4" t="n"/>
      <c r="X458" s="4" t="n"/>
      <c r="Y458" s="4" t="n"/>
      <c r="Z458" s="4" t="n"/>
    </row>
    <row r="459" ht="15" customHeight="1" s="371">
      <c r="A459" s="34" t="n"/>
      <c r="B459" s="37" t="n"/>
      <c r="C459" s="120">
        <f>IF(B459="","",INT((B459-CARATULA!$C$27)/7)+1)</f>
        <v/>
      </c>
      <c r="D459" s="34" t="n"/>
      <c r="E459" s="35" t="n"/>
      <c r="F459" s="35" t="n"/>
      <c r="G459" s="35" t="n"/>
      <c r="H459" s="36" t="n"/>
      <c r="I459" s="35" t="n"/>
      <c r="J459" s="34" t="n"/>
      <c r="K459" s="34">
        <f t="array" ref="K459">IF($J459="","",IFERROR(INDEX(PRESUPUESTO!$N$10:$N$174,MATCH($J459,PRESUPUESTO!$A$10:$A$174,0)),""))</f>
        <v/>
      </c>
      <c r="L459" s="35" t="n"/>
      <c r="M459" s="4" t="n"/>
      <c r="N459" s="4" t="n"/>
      <c r="O459" s="4" t="n"/>
      <c r="P459" s="4" t="n"/>
      <c r="Q459" s="4" t="n"/>
      <c r="R459" s="4" t="n"/>
      <c r="S459" s="4" t="n"/>
      <c r="T459" s="4" t="n"/>
      <c r="U459" s="4" t="n"/>
      <c r="V459" s="4" t="n"/>
      <c r="W459" s="4" t="n"/>
      <c r="X459" s="4" t="n"/>
      <c r="Y459" s="4" t="n"/>
      <c r="Z459" s="4" t="n"/>
    </row>
    <row r="460" ht="15" customHeight="1" s="371">
      <c r="A460" s="34" t="n"/>
      <c r="B460" s="37" t="n"/>
      <c r="C460" s="120">
        <f>IF(B460="","",INT((B460-CARATULA!$C$27)/7)+1)</f>
        <v/>
      </c>
      <c r="D460" s="34" t="n"/>
      <c r="E460" s="35" t="n"/>
      <c r="F460" s="35" t="n"/>
      <c r="G460" s="35" t="n"/>
      <c r="H460" s="36" t="n"/>
      <c r="I460" s="35" t="n"/>
      <c r="J460" s="34" t="n"/>
      <c r="K460" s="34">
        <f t="array" ref="K460">IF($J460="","",IFERROR(INDEX(PRESUPUESTO!$N$10:$N$174,MATCH($J460,PRESUPUESTO!$A$10:$A$174,0)),""))</f>
        <v/>
      </c>
      <c r="L460" s="35" t="n"/>
      <c r="M460" s="4" t="n"/>
      <c r="N460" s="4" t="n"/>
      <c r="O460" s="4" t="n"/>
      <c r="P460" s="4" t="n"/>
      <c r="Q460" s="4" t="n"/>
      <c r="R460" s="4" t="n"/>
      <c r="S460" s="4" t="n"/>
      <c r="T460" s="4" t="n"/>
      <c r="U460" s="4" t="n"/>
      <c r="V460" s="4" t="n"/>
      <c r="W460" s="4" t="n"/>
      <c r="X460" s="4" t="n"/>
      <c r="Y460" s="4" t="n"/>
      <c r="Z460" s="4" t="n"/>
    </row>
    <row r="461" ht="15" customHeight="1" s="371">
      <c r="A461" s="34" t="n"/>
      <c r="B461" s="37" t="n"/>
      <c r="C461" s="120">
        <f>IF(B461="","",INT((B461-CARATULA!$C$27)/7)+1)</f>
        <v/>
      </c>
      <c r="D461" s="34" t="n"/>
      <c r="E461" s="35" t="n"/>
      <c r="F461" s="35" t="n"/>
      <c r="G461" s="35" t="n"/>
      <c r="H461" s="36" t="n"/>
      <c r="I461" s="35" t="n"/>
      <c r="J461" s="34" t="n"/>
      <c r="K461" s="34">
        <f t="array" ref="K461">IF($J461="","",IFERROR(INDEX(PRESUPUESTO!$N$10:$N$174,MATCH($J461,PRESUPUESTO!$A$10:$A$174,0)),""))</f>
        <v/>
      </c>
      <c r="L461" s="35" t="n"/>
      <c r="M461" s="4" t="n"/>
      <c r="N461" s="4" t="n"/>
      <c r="O461" s="4" t="n"/>
      <c r="P461" s="4" t="n"/>
      <c r="Q461" s="4" t="n"/>
      <c r="R461" s="4" t="n"/>
      <c r="S461" s="4" t="n"/>
      <c r="T461" s="4" t="n"/>
      <c r="U461" s="4" t="n"/>
      <c r="V461" s="4" t="n"/>
      <c r="W461" s="4" t="n"/>
      <c r="X461" s="4" t="n"/>
      <c r="Y461" s="4" t="n"/>
      <c r="Z461" s="4" t="n"/>
    </row>
    <row r="462" ht="15" customHeight="1" s="371">
      <c r="A462" s="34" t="n"/>
      <c r="B462" s="37" t="n"/>
      <c r="C462" s="120">
        <f>IF(B462="","",INT((B462-CARATULA!$C$27)/7)+1)</f>
        <v/>
      </c>
      <c r="D462" s="34" t="n"/>
      <c r="E462" s="35" t="n"/>
      <c r="F462" s="35" t="n"/>
      <c r="G462" s="35" t="n"/>
      <c r="H462" s="36" t="n"/>
      <c r="I462" s="35" t="n"/>
      <c r="J462" s="34" t="n"/>
      <c r="K462" s="34">
        <f t="array" ref="K462">IF($J462="","",IFERROR(INDEX(PRESUPUESTO!$N$10:$N$174,MATCH($J462,PRESUPUESTO!$A$10:$A$174,0)),""))</f>
        <v/>
      </c>
      <c r="L462" s="35" t="n"/>
      <c r="M462" s="4" t="n"/>
      <c r="N462" s="4" t="n"/>
      <c r="O462" s="4" t="n"/>
      <c r="P462" s="4" t="n"/>
      <c r="Q462" s="4" t="n"/>
      <c r="R462" s="4" t="n"/>
      <c r="S462" s="4" t="n"/>
      <c r="T462" s="4" t="n"/>
      <c r="U462" s="4" t="n"/>
      <c r="V462" s="4" t="n"/>
      <c r="W462" s="4" t="n"/>
      <c r="X462" s="4" t="n"/>
      <c r="Y462" s="4" t="n"/>
      <c r="Z462" s="4" t="n"/>
    </row>
    <row r="463" ht="15" customHeight="1" s="371">
      <c r="A463" s="34" t="n"/>
      <c r="B463" s="37" t="n"/>
      <c r="C463" s="120">
        <f>IF(B463="","",INT((B463-CARATULA!$C$27)/7)+1)</f>
        <v/>
      </c>
      <c r="D463" s="34" t="n"/>
      <c r="E463" s="35" t="n"/>
      <c r="F463" s="35" t="n"/>
      <c r="G463" s="35" t="n"/>
      <c r="H463" s="36" t="n"/>
      <c r="I463" s="35" t="n"/>
      <c r="J463" s="34" t="n"/>
      <c r="K463" s="34">
        <f t="array" ref="K463">IF($J463="","",IFERROR(INDEX(PRESUPUESTO!$N$10:$N$174,MATCH($J463,PRESUPUESTO!$A$10:$A$174,0)),""))</f>
        <v/>
      </c>
      <c r="L463" s="35" t="n"/>
      <c r="M463" s="4" t="n"/>
      <c r="N463" s="4" t="n"/>
      <c r="O463" s="4" t="n"/>
      <c r="P463" s="4" t="n"/>
      <c r="Q463" s="4" t="n"/>
      <c r="R463" s="4" t="n"/>
      <c r="S463" s="4" t="n"/>
      <c r="T463" s="4" t="n"/>
      <c r="U463" s="4" t="n"/>
      <c r="V463" s="4" t="n"/>
      <c r="W463" s="4" t="n"/>
      <c r="X463" s="4" t="n"/>
      <c r="Y463" s="4" t="n"/>
      <c r="Z463" s="4" t="n"/>
    </row>
    <row r="464" ht="15" customHeight="1" s="371">
      <c r="A464" s="34" t="n"/>
      <c r="B464" s="37" t="n"/>
      <c r="C464" s="120">
        <f>IF(B464="","",INT((B464-CARATULA!$C$27)/7)+1)</f>
        <v/>
      </c>
      <c r="D464" s="34" t="n"/>
      <c r="E464" s="35" t="n"/>
      <c r="F464" s="35" t="n"/>
      <c r="G464" s="35" t="n"/>
      <c r="H464" s="36" t="n"/>
      <c r="I464" s="35" t="n"/>
      <c r="J464" s="34" t="n"/>
      <c r="K464" s="34">
        <f t="array" ref="K464">IF($J464="","",IFERROR(INDEX(PRESUPUESTO!$N$10:$N$174,MATCH($J464,PRESUPUESTO!$A$10:$A$174,0)),""))</f>
        <v/>
      </c>
      <c r="L464" s="35" t="n"/>
      <c r="M464" s="4" t="n"/>
      <c r="N464" s="4" t="n"/>
      <c r="O464" s="4" t="n"/>
      <c r="P464" s="4" t="n"/>
      <c r="Q464" s="4" t="n"/>
      <c r="R464" s="4" t="n"/>
      <c r="S464" s="4" t="n"/>
      <c r="T464" s="4" t="n"/>
      <c r="U464" s="4" t="n"/>
      <c r="V464" s="4" t="n"/>
      <c r="W464" s="4" t="n"/>
      <c r="X464" s="4" t="n"/>
      <c r="Y464" s="4" t="n"/>
      <c r="Z464" s="4" t="n"/>
    </row>
    <row r="465" ht="15" customHeight="1" s="371">
      <c r="A465" s="34" t="n"/>
      <c r="B465" s="37" t="n"/>
      <c r="C465" s="120">
        <f>IF(B465="","",INT((B465-CARATULA!$C$27)/7)+1)</f>
        <v/>
      </c>
      <c r="D465" s="34" t="n"/>
      <c r="E465" s="35" t="n"/>
      <c r="F465" s="35" t="n"/>
      <c r="G465" s="35" t="n"/>
      <c r="H465" s="36" t="n"/>
      <c r="I465" s="35" t="n"/>
      <c r="J465" s="34" t="n"/>
      <c r="K465" s="34">
        <f t="array" ref="K465">IF($J465="","",IFERROR(INDEX(PRESUPUESTO!$N$10:$N$174,MATCH($J465,PRESUPUESTO!$A$10:$A$174,0)),""))</f>
        <v/>
      </c>
      <c r="L465" s="35" t="n"/>
      <c r="M465" s="4" t="n"/>
      <c r="N465" s="4" t="n"/>
      <c r="O465" s="4" t="n"/>
      <c r="P465" s="4" t="n"/>
      <c r="Q465" s="4" t="n"/>
      <c r="R465" s="4" t="n"/>
      <c r="S465" s="4" t="n"/>
      <c r="T465" s="4" t="n"/>
      <c r="U465" s="4" t="n"/>
      <c r="V465" s="4" t="n"/>
      <c r="W465" s="4" t="n"/>
      <c r="X465" s="4" t="n"/>
      <c r="Y465" s="4" t="n"/>
      <c r="Z465" s="4" t="n"/>
    </row>
    <row r="466" ht="15" customHeight="1" s="371">
      <c r="A466" s="34" t="n"/>
      <c r="B466" s="37" t="n"/>
      <c r="C466" s="120">
        <f>IF(B466="","",INT((B466-CARATULA!$C$27)/7)+1)</f>
        <v/>
      </c>
      <c r="D466" s="34" t="n"/>
      <c r="E466" s="35" t="n"/>
      <c r="F466" s="35" t="n"/>
      <c r="G466" s="35" t="n"/>
      <c r="H466" s="36" t="n"/>
      <c r="I466" s="35" t="n"/>
      <c r="J466" s="34" t="n"/>
      <c r="K466" s="34">
        <f t="array" ref="K466">IF($J466="","",IFERROR(INDEX(PRESUPUESTO!$N$10:$N$174,MATCH($J466,PRESUPUESTO!$A$10:$A$174,0)),""))</f>
        <v/>
      </c>
      <c r="L466" s="35" t="n"/>
      <c r="M466" s="4" t="n"/>
      <c r="N466" s="4" t="n"/>
      <c r="O466" s="4" t="n"/>
      <c r="P466" s="4" t="n"/>
      <c r="Q466" s="4" t="n"/>
      <c r="R466" s="4" t="n"/>
      <c r="S466" s="4" t="n"/>
      <c r="T466" s="4" t="n"/>
      <c r="U466" s="4" t="n"/>
      <c r="V466" s="4" t="n"/>
      <c r="W466" s="4" t="n"/>
      <c r="X466" s="4" t="n"/>
      <c r="Y466" s="4" t="n"/>
      <c r="Z466" s="4" t="n"/>
    </row>
    <row r="467" ht="15" customHeight="1" s="371">
      <c r="A467" s="34" t="n"/>
      <c r="B467" s="37" t="n"/>
      <c r="C467" s="120">
        <f>IF(B467="","",INT((B467-CARATULA!$C$27)/7)+1)</f>
        <v/>
      </c>
      <c r="D467" s="34" t="n"/>
      <c r="E467" s="35" t="n"/>
      <c r="F467" s="35" t="n"/>
      <c r="G467" s="35" t="n"/>
      <c r="H467" s="36" t="n"/>
      <c r="I467" s="35" t="n"/>
      <c r="J467" s="34" t="n"/>
      <c r="K467" s="34">
        <f t="array" ref="K467">IF($J467="","",IFERROR(INDEX(PRESUPUESTO!$N$10:$N$174,MATCH($J467,PRESUPUESTO!$A$10:$A$174,0)),""))</f>
        <v/>
      </c>
      <c r="L467" s="35" t="n"/>
      <c r="M467" s="4" t="n"/>
      <c r="N467" s="4" t="n"/>
      <c r="O467" s="4" t="n"/>
      <c r="P467" s="4" t="n"/>
      <c r="Q467" s="4" t="n"/>
      <c r="R467" s="4" t="n"/>
      <c r="S467" s="4" t="n"/>
      <c r="T467" s="4" t="n"/>
      <c r="U467" s="4" t="n"/>
      <c r="V467" s="4" t="n"/>
      <c r="W467" s="4" t="n"/>
      <c r="X467" s="4" t="n"/>
      <c r="Y467" s="4" t="n"/>
      <c r="Z467" s="4" t="n"/>
    </row>
    <row r="468" ht="15" customHeight="1" s="371">
      <c r="A468" s="34" t="n"/>
      <c r="B468" s="37" t="n"/>
      <c r="C468" s="120">
        <f>IF(B468="","",INT((B468-CARATULA!$C$27)/7)+1)</f>
        <v/>
      </c>
      <c r="D468" s="34" t="n"/>
      <c r="E468" s="35" t="n"/>
      <c r="F468" s="35" t="n"/>
      <c r="G468" s="35" t="n"/>
      <c r="H468" s="36" t="n"/>
      <c r="I468" s="35" t="n"/>
      <c r="J468" s="34" t="n"/>
      <c r="K468" s="34">
        <f t="array" ref="K468">IF($J468="","",IFERROR(INDEX(PRESUPUESTO!$N$10:$N$174,MATCH($J468,PRESUPUESTO!$A$10:$A$174,0)),""))</f>
        <v/>
      </c>
      <c r="L468" s="35" t="n"/>
      <c r="M468" s="4" t="n"/>
      <c r="N468" s="4" t="n"/>
      <c r="O468" s="4" t="n"/>
      <c r="P468" s="4" t="n"/>
      <c r="Q468" s="4" t="n"/>
      <c r="R468" s="4" t="n"/>
      <c r="S468" s="4" t="n"/>
      <c r="T468" s="4" t="n"/>
      <c r="U468" s="4" t="n"/>
      <c r="V468" s="4" t="n"/>
      <c r="W468" s="4" t="n"/>
      <c r="X468" s="4" t="n"/>
      <c r="Y468" s="4" t="n"/>
      <c r="Z468" s="4" t="n"/>
    </row>
    <row r="469" ht="15" customHeight="1" s="371">
      <c r="A469" s="34" t="n"/>
      <c r="B469" s="37" t="n"/>
      <c r="C469" s="120">
        <f>IF(B469="","",INT((B469-CARATULA!$C$27)/7)+1)</f>
        <v/>
      </c>
      <c r="D469" s="34" t="n"/>
      <c r="E469" s="35" t="n"/>
      <c r="F469" s="35" t="n"/>
      <c r="G469" s="35" t="n"/>
      <c r="H469" s="36" t="n"/>
      <c r="I469" s="35" t="n"/>
      <c r="J469" s="34" t="n"/>
      <c r="K469" s="34">
        <f t="array" ref="K469">IF($J469="","",IFERROR(INDEX(PRESUPUESTO!$N$10:$N$174,MATCH($J469,PRESUPUESTO!$A$10:$A$174,0)),""))</f>
        <v/>
      </c>
      <c r="L469" s="35" t="n"/>
      <c r="M469" s="4" t="n"/>
      <c r="N469" s="4" t="n"/>
      <c r="O469" s="4" t="n"/>
      <c r="P469" s="4" t="n"/>
      <c r="Q469" s="4" t="n"/>
      <c r="R469" s="4" t="n"/>
      <c r="S469" s="4" t="n"/>
      <c r="T469" s="4" t="n"/>
      <c r="U469" s="4" t="n"/>
      <c r="V469" s="4" t="n"/>
      <c r="W469" s="4" t="n"/>
      <c r="X469" s="4" t="n"/>
      <c r="Y469" s="4" t="n"/>
      <c r="Z469" s="4" t="n"/>
    </row>
    <row r="470" ht="15" customHeight="1" s="371">
      <c r="A470" s="34" t="n"/>
      <c r="B470" s="37" t="n"/>
      <c r="C470" s="120">
        <f>IF(B470="","",INT((B470-CARATULA!$C$27)/7)+1)</f>
        <v/>
      </c>
      <c r="D470" s="34" t="n"/>
      <c r="E470" s="35" t="n"/>
      <c r="F470" s="35" t="n"/>
      <c r="G470" s="35" t="n"/>
      <c r="H470" s="36" t="n"/>
      <c r="I470" s="35" t="n"/>
      <c r="J470" s="34" t="n"/>
      <c r="K470" s="34">
        <f t="array" ref="K470">IF($J470="","",IFERROR(INDEX(PRESUPUESTO!$N$10:$N$174,MATCH($J470,PRESUPUESTO!$A$10:$A$174,0)),""))</f>
        <v/>
      </c>
      <c r="L470" s="35" t="n"/>
      <c r="M470" s="4" t="n"/>
      <c r="N470" s="4" t="n"/>
      <c r="O470" s="4" t="n"/>
      <c r="P470" s="4" t="n"/>
      <c r="Q470" s="4" t="n"/>
      <c r="R470" s="4" t="n"/>
      <c r="S470" s="4" t="n"/>
      <c r="T470" s="4" t="n"/>
      <c r="U470" s="4" t="n"/>
      <c r="V470" s="4" t="n"/>
      <c r="W470" s="4" t="n"/>
      <c r="X470" s="4" t="n"/>
      <c r="Y470" s="4" t="n"/>
      <c r="Z470" s="4" t="n"/>
    </row>
    <row r="471" ht="15" customHeight="1" s="371">
      <c r="A471" s="34" t="n"/>
      <c r="B471" s="37" t="n"/>
      <c r="C471" s="120">
        <f>IF(B471="","",INT((B471-CARATULA!$C$27)/7)+1)</f>
        <v/>
      </c>
      <c r="D471" s="34" t="n"/>
      <c r="E471" s="35" t="n"/>
      <c r="F471" s="35" t="n"/>
      <c r="G471" s="35" t="n"/>
      <c r="H471" s="36" t="n"/>
      <c r="I471" s="35" t="n"/>
      <c r="J471" s="34" t="n"/>
      <c r="K471" s="34">
        <f t="array" ref="K471">IF($J471="","",IFERROR(INDEX(PRESUPUESTO!$N$10:$N$174,MATCH($J471,PRESUPUESTO!$A$10:$A$174,0)),""))</f>
        <v/>
      </c>
      <c r="L471" s="35" t="n"/>
      <c r="M471" s="4" t="n"/>
      <c r="N471" s="4" t="n"/>
      <c r="O471" s="4" t="n"/>
      <c r="P471" s="4" t="n"/>
      <c r="Q471" s="4" t="n"/>
      <c r="R471" s="4" t="n"/>
      <c r="S471" s="4" t="n"/>
      <c r="T471" s="4" t="n"/>
      <c r="U471" s="4" t="n"/>
      <c r="V471" s="4" t="n"/>
      <c r="W471" s="4" t="n"/>
      <c r="X471" s="4" t="n"/>
      <c r="Y471" s="4" t="n"/>
      <c r="Z471" s="4" t="n"/>
    </row>
    <row r="472" ht="15" customHeight="1" s="371">
      <c r="A472" s="34" t="n"/>
      <c r="B472" s="37" t="n"/>
      <c r="C472" s="120">
        <f>IF(B472="","",INT((B472-CARATULA!$C$27)/7)+1)</f>
        <v/>
      </c>
      <c r="D472" s="34" t="n"/>
      <c r="E472" s="35" t="n"/>
      <c r="F472" s="35" t="n"/>
      <c r="G472" s="35" t="n"/>
      <c r="H472" s="36" t="n"/>
      <c r="I472" s="35" t="n"/>
      <c r="J472" s="34" t="n"/>
      <c r="K472" s="34">
        <f t="array" ref="K472">IF($J472="","",IFERROR(INDEX(PRESUPUESTO!$N$10:$N$174,MATCH($J472,PRESUPUESTO!$A$10:$A$174,0)),""))</f>
        <v/>
      </c>
      <c r="L472" s="35" t="n"/>
      <c r="M472" s="4" t="n"/>
      <c r="N472" s="4" t="n"/>
      <c r="O472" s="4" t="n"/>
      <c r="P472" s="4" t="n"/>
      <c r="Q472" s="4" t="n"/>
      <c r="R472" s="4" t="n"/>
      <c r="S472" s="4" t="n"/>
      <c r="T472" s="4" t="n"/>
      <c r="U472" s="4" t="n"/>
      <c r="V472" s="4" t="n"/>
      <c r="W472" s="4" t="n"/>
      <c r="X472" s="4" t="n"/>
      <c r="Y472" s="4" t="n"/>
      <c r="Z472" s="4" t="n"/>
    </row>
    <row r="473" ht="15" customHeight="1" s="371">
      <c r="A473" s="34" t="n"/>
      <c r="B473" s="37" t="n"/>
      <c r="C473" s="120">
        <f>IF(B473="","",INT((B473-CARATULA!$C$27)/7)+1)</f>
        <v/>
      </c>
      <c r="D473" s="34" t="n"/>
      <c r="E473" s="35" t="n"/>
      <c r="F473" s="35" t="n"/>
      <c r="G473" s="35" t="n"/>
      <c r="H473" s="36" t="n"/>
      <c r="I473" s="35" t="n"/>
      <c r="J473" s="34" t="n"/>
      <c r="K473" s="34">
        <f t="array" ref="K473">IF($J473="","",IFERROR(INDEX(PRESUPUESTO!$N$10:$N$174,MATCH($J473,PRESUPUESTO!$A$10:$A$174,0)),""))</f>
        <v/>
      </c>
      <c r="L473" s="35" t="n"/>
      <c r="M473" s="4" t="n"/>
      <c r="N473" s="4" t="n"/>
      <c r="O473" s="4" t="n"/>
      <c r="P473" s="4" t="n"/>
      <c r="Q473" s="4" t="n"/>
      <c r="R473" s="4" t="n"/>
      <c r="S473" s="4" t="n"/>
      <c r="T473" s="4" t="n"/>
      <c r="U473" s="4" t="n"/>
      <c r="V473" s="4" t="n"/>
      <c r="W473" s="4" t="n"/>
      <c r="X473" s="4" t="n"/>
      <c r="Y473" s="4" t="n"/>
      <c r="Z473" s="4" t="n"/>
    </row>
    <row r="474" ht="15" customHeight="1" s="371">
      <c r="A474" s="34" t="n"/>
      <c r="B474" s="37" t="n"/>
      <c r="C474" s="120">
        <f>IF(B474="","",INT((B474-CARATULA!$C$27)/7)+1)</f>
        <v/>
      </c>
      <c r="D474" s="34" t="n"/>
      <c r="E474" s="35" t="n"/>
      <c r="F474" s="35" t="n"/>
      <c r="G474" s="35" t="n"/>
      <c r="H474" s="36" t="n"/>
      <c r="I474" s="35" t="n"/>
      <c r="J474" s="34" t="n"/>
      <c r="K474" s="34">
        <f t="array" ref="K474">IF($J474="","",IFERROR(INDEX(PRESUPUESTO!$N$10:$N$174,MATCH($J474,PRESUPUESTO!$A$10:$A$174,0)),""))</f>
        <v/>
      </c>
      <c r="L474" s="35" t="n"/>
      <c r="M474" s="4" t="n"/>
      <c r="N474" s="4" t="n"/>
      <c r="O474" s="4" t="n"/>
      <c r="P474" s="4" t="n"/>
      <c r="Q474" s="4" t="n"/>
      <c r="R474" s="4" t="n"/>
      <c r="S474" s="4" t="n"/>
      <c r="T474" s="4" t="n"/>
      <c r="U474" s="4" t="n"/>
      <c r="V474" s="4" t="n"/>
      <c r="W474" s="4" t="n"/>
      <c r="X474" s="4" t="n"/>
      <c r="Y474" s="4" t="n"/>
      <c r="Z474" s="4" t="n"/>
    </row>
    <row r="475" ht="15" customHeight="1" s="371">
      <c r="A475" s="34" t="n"/>
      <c r="B475" s="37" t="n"/>
      <c r="C475" s="120">
        <f>IF(B475="","",INT((B475-CARATULA!$C$27)/7)+1)</f>
        <v/>
      </c>
      <c r="D475" s="34" t="n"/>
      <c r="E475" s="35" t="n"/>
      <c r="F475" s="35" t="n"/>
      <c r="G475" s="35" t="n"/>
      <c r="H475" s="36" t="n"/>
      <c r="I475" s="35" t="n"/>
      <c r="J475" s="34" t="n"/>
      <c r="K475" s="34">
        <f t="array" ref="K475">IF($J475="","",IFERROR(INDEX(PRESUPUESTO!$N$10:$N$174,MATCH($J475,PRESUPUESTO!$A$10:$A$174,0)),""))</f>
        <v/>
      </c>
      <c r="L475" s="35" t="n"/>
      <c r="M475" s="4" t="n"/>
      <c r="N475" s="4" t="n"/>
      <c r="O475" s="4" t="n"/>
      <c r="P475" s="4" t="n"/>
      <c r="Q475" s="4" t="n"/>
      <c r="R475" s="4" t="n"/>
      <c r="S475" s="4" t="n"/>
      <c r="T475" s="4" t="n"/>
      <c r="U475" s="4" t="n"/>
      <c r="V475" s="4" t="n"/>
      <c r="W475" s="4" t="n"/>
      <c r="X475" s="4" t="n"/>
      <c r="Y475" s="4" t="n"/>
      <c r="Z475" s="4" t="n"/>
    </row>
    <row r="476" ht="15" customHeight="1" s="371">
      <c r="A476" s="34" t="n"/>
      <c r="B476" s="37" t="n"/>
      <c r="C476" s="120">
        <f>IF(B476="","",INT((B476-CARATULA!$C$27)/7)+1)</f>
        <v/>
      </c>
      <c r="D476" s="34" t="n"/>
      <c r="E476" s="35" t="n"/>
      <c r="F476" s="35" t="n"/>
      <c r="G476" s="35" t="n"/>
      <c r="H476" s="36" t="n"/>
      <c r="I476" s="35" t="n"/>
      <c r="J476" s="34" t="n"/>
      <c r="K476" s="34">
        <f t="array" ref="K476">IF($J476="","",IFERROR(INDEX(PRESUPUESTO!$N$10:$N$174,MATCH($J476,PRESUPUESTO!$A$10:$A$174,0)),""))</f>
        <v/>
      </c>
      <c r="L476" s="35" t="n"/>
      <c r="M476" s="4" t="n"/>
      <c r="N476" s="4" t="n"/>
      <c r="O476" s="4" t="n"/>
      <c r="P476" s="4" t="n"/>
      <c r="Q476" s="4" t="n"/>
      <c r="R476" s="4" t="n"/>
      <c r="S476" s="4" t="n"/>
      <c r="T476" s="4" t="n"/>
      <c r="U476" s="4" t="n"/>
      <c r="V476" s="4" t="n"/>
      <c r="W476" s="4" t="n"/>
      <c r="X476" s="4" t="n"/>
      <c r="Y476" s="4" t="n"/>
      <c r="Z476" s="4" t="n"/>
    </row>
    <row r="477" ht="15" customHeight="1" s="371">
      <c r="A477" s="34" t="n"/>
      <c r="B477" s="37" t="n"/>
      <c r="C477" s="120">
        <f>IF(B477="","",INT((B477-CARATULA!$C$27)/7)+1)</f>
        <v/>
      </c>
      <c r="D477" s="34" t="n"/>
      <c r="E477" s="35" t="n"/>
      <c r="F477" s="35" t="n"/>
      <c r="G477" s="35" t="n"/>
      <c r="H477" s="36" t="n"/>
      <c r="I477" s="35" t="n"/>
      <c r="J477" s="34" t="n"/>
      <c r="K477" s="34">
        <f t="array" ref="K477">IF($J477="","",IFERROR(INDEX(PRESUPUESTO!$N$10:$N$174,MATCH($J477,PRESUPUESTO!$A$10:$A$174,0)),""))</f>
        <v/>
      </c>
      <c r="L477" s="35" t="n"/>
      <c r="M477" s="4" t="n"/>
      <c r="N477" s="4" t="n"/>
      <c r="O477" s="4" t="n"/>
      <c r="P477" s="4" t="n"/>
      <c r="Q477" s="4" t="n"/>
      <c r="R477" s="4" t="n"/>
      <c r="S477" s="4" t="n"/>
      <c r="T477" s="4" t="n"/>
      <c r="U477" s="4" t="n"/>
      <c r="V477" s="4" t="n"/>
      <c r="W477" s="4" t="n"/>
      <c r="X477" s="4" t="n"/>
      <c r="Y477" s="4" t="n"/>
      <c r="Z477" s="4" t="n"/>
    </row>
    <row r="478" ht="15" customHeight="1" s="371">
      <c r="A478" s="34" t="n"/>
      <c r="B478" s="37" t="n"/>
      <c r="C478" s="120">
        <f>IF(B478="","",INT((B478-CARATULA!$C$27)/7)+1)</f>
        <v/>
      </c>
      <c r="D478" s="34" t="n"/>
      <c r="E478" s="35" t="n"/>
      <c r="F478" s="35" t="n"/>
      <c r="G478" s="35" t="n"/>
      <c r="H478" s="36" t="n"/>
      <c r="I478" s="35" t="n"/>
      <c r="J478" s="34" t="n"/>
      <c r="K478" s="34">
        <f t="array" ref="K478">IF($J478="","",IFERROR(INDEX(PRESUPUESTO!$N$10:$N$174,MATCH($J478,PRESUPUESTO!$A$10:$A$174,0)),""))</f>
        <v/>
      </c>
      <c r="L478" s="35" t="n"/>
      <c r="M478" s="4" t="n"/>
      <c r="N478" s="4" t="n"/>
      <c r="O478" s="4" t="n"/>
      <c r="P478" s="4" t="n"/>
      <c r="Q478" s="4" t="n"/>
      <c r="R478" s="4" t="n"/>
      <c r="S478" s="4" t="n"/>
      <c r="T478" s="4" t="n"/>
      <c r="U478" s="4" t="n"/>
      <c r="V478" s="4" t="n"/>
      <c r="W478" s="4" t="n"/>
      <c r="X478" s="4" t="n"/>
      <c r="Y478" s="4" t="n"/>
      <c r="Z478" s="4" t="n"/>
    </row>
    <row r="479" ht="15" customHeight="1" s="371">
      <c r="A479" s="34" t="n"/>
      <c r="B479" s="37" t="n"/>
      <c r="C479" s="120">
        <f>IF(B479="","",INT((B479-CARATULA!$C$27)/7)+1)</f>
        <v/>
      </c>
      <c r="D479" s="34" t="n"/>
      <c r="E479" s="35" t="n"/>
      <c r="F479" s="35" t="n"/>
      <c r="G479" s="35" t="n"/>
      <c r="H479" s="36" t="n"/>
      <c r="I479" s="35" t="n"/>
      <c r="J479" s="34" t="n"/>
      <c r="K479" s="34">
        <f t="array" ref="K479">IF($J479="","",IFERROR(INDEX(PRESUPUESTO!$N$10:$N$174,MATCH($J479,PRESUPUESTO!$A$10:$A$174,0)),""))</f>
        <v/>
      </c>
      <c r="L479" s="35" t="n"/>
      <c r="M479" s="4" t="n"/>
      <c r="N479" s="4" t="n"/>
      <c r="O479" s="4" t="n"/>
      <c r="P479" s="4" t="n"/>
      <c r="Q479" s="4" t="n"/>
      <c r="R479" s="4" t="n"/>
      <c r="S479" s="4" t="n"/>
      <c r="T479" s="4" t="n"/>
      <c r="U479" s="4" t="n"/>
      <c r="V479" s="4" t="n"/>
      <c r="W479" s="4" t="n"/>
      <c r="X479" s="4" t="n"/>
      <c r="Y479" s="4" t="n"/>
      <c r="Z479" s="4" t="n"/>
    </row>
    <row r="480" ht="15" customHeight="1" s="371">
      <c r="A480" s="34" t="n"/>
      <c r="B480" s="37" t="n"/>
      <c r="C480" s="120">
        <f>IF(B480="","",INT((B480-CARATULA!$C$27)/7)+1)</f>
        <v/>
      </c>
      <c r="D480" s="34" t="n"/>
      <c r="E480" s="35" t="n"/>
      <c r="F480" s="35" t="n"/>
      <c r="G480" s="35" t="n"/>
      <c r="H480" s="36" t="n"/>
      <c r="I480" s="35" t="n"/>
      <c r="J480" s="34" t="n"/>
      <c r="K480" s="34">
        <f t="array" ref="K480">IF($J480="","",IFERROR(INDEX(PRESUPUESTO!$N$10:$N$174,MATCH($J480,PRESUPUESTO!$A$10:$A$174,0)),""))</f>
        <v/>
      </c>
      <c r="L480" s="35" t="n"/>
      <c r="M480" s="4" t="n"/>
      <c r="N480" s="4" t="n"/>
      <c r="O480" s="4" t="n"/>
      <c r="P480" s="4" t="n"/>
      <c r="Q480" s="4" t="n"/>
      <c r="R480" s="4" t="n"/>
      <c r="S480" s="4" t="n"/>
      <c r="T480" s="4" t="n"/>
      <c r="U480" s="4" t="n"/>
      <c r="V480" s="4" t="n"/>
      <c r="W480" s="4" t="n"/>
      <c r="X480" s="4" t="n"/>
      <c r="Y480" s="4" t="n"/>
      <c r="Z480" s="4" t="n"/>
    </row>
    <row r="481" ht="15" customHeight="1" s="371">
      <c r="A481" s="34" t="n"/>
      <c r="B481" s="37" t="n"/>
      <c r="C481" s="120">
        <f>IF(B481="","",INT((B481-CARATULA!$C$27)/7)+1)</f>
        <v/>
      </c>
      <c r="D481" s="34" t="n"/>
      <c r="E481" s="35" t="n"/>
      <c r="F481" s="35" t="n"/>
      <c r="G481" s="35" t="n"/>
      <c r="H481" s="36" t="n"/>
      <c r="I481" s="35" t="n"/>
      <c r="J481" s="34" t="n"/>
      <c r="K481" s="34">
        <f t="array" ref="K481">IF($J481="","",IFERROR(INDEX(PRESUPUESTO!$N$10:$N$174,MATCH($J481,PRESUPUESTO!$A$10:$A$174,0)),""))</f>
        <v/>
      </c>
      <c r="L481" s="35" t="n"/>
      <c r="M481" s="4" t="n"/>
      <c r="N481" s="4" t="n"/>
      <c r="O481" s="4" t="n"/>
      <c r="P481" s="4" t="n"/>
      <c r="Q481" s="4" t="n"/>
      <c r="R481" s="4" t="n"/>
      <c r="S481" s="4" t="n"/>
      <c r="T481" s="4" t="n"/>
      <c r="U481" s="4" t="n"/>
      <c r="V481" s="4" t="n"/>
      <c r="W481" s="4" t="n"/>
      <c r="X481" s="4" t="n"/>
      <c r="Y481" s="4" t="n"/>
      <c r="Z481" s="4" t="n"/>
    </row>
    <row r="482" ht="15" customHeight="1" s="371">
      <c r="A482" s="34" t="n"/>
      <c r="B482" s="37" t="n"/>
      <c r="C482" s="120">
        <f>IF(B482="","",INT((B482-CARATULA!$C$27)/7)+1)</f>
        <v/>
      </c>
      <c r="D482" s="34" t="n"/>
      <c r="E482" s="35" t="n"/>
      <c r="F482" s="35" t="n"/>
      <c r="G482" s="35" t="n"/>
      <c r="H482" s="36" t="n"/>
      <c r="I482" s="35" t="n"/>
      <c r="J482" s="34" t="n"/>
      <c r="K482" s="34">
        <f t="array" ref="K482">IF($J482="","",IFERROR(INDEX(PRESUPUESTO!$N$10:$N$174,MATCH($J482,PRESUPUESTO!$A$10:$A$174,0)),""))</f>
        <v/>
      </c>
      <c r="L482" s="35" t="n"/>
      <c r="M482" s="4" t="n"/>
      <c r="N482" s="4" t="n"/>
      <c r="O482" s="4" t="n"/>
      <c r="P482" s="4" t="n"/>
      <c r="Q482" s="4" t="n"/>
      <c r="R482" s="4" t="n"/>
      <c r="S482" s="4" t="n"/>
      <c r="T482" s="4" t="n"/>
      <c r="U482" s="4" t="n"/>
      <c r="V482" s="4" t="n"/>
      <c r="W482" s="4" t="n"/>
      <c r="X482" s="4" t="n"/>
      <c r="Y482" s="4" t="n"/>
      <c r="Z482" s="4" t="n"/>
    </row>
    <row r="483" ht="15" customHeight="1" s="371">
      <c r="A483" s="34" t="n"/>
      <c r="B483" s="37" t="n"/>
      <c r="C483" s="120">
        <f>IF(B483="","",INT((B483-CARATULA!$C$27)/7)+1)</f>
        <v/>
      </c>
      <c r="D483" s="34" t="n"/>
      <c r="E483" s="35" t="n"/>
      <c r="F483" s="35" t="n"/>
      <c r="G483" s="35" t="n"/>
      <c r="H483" s="36" t="n"/>
      <c r="I483" s="35" t="n"/>
      <c r="J483" s="34" t="n"/>
      <c r="K483" s="34">
        <f t="array" ref="K483">IF($J483="","",IFERROR(INDEX(PRESUPUESTO!$N$10:$N$174,MATCH($J483,PRESUPUESTO!$A$10:$A$174,0)),""))</f>
        <v/>
      </c>
      <c r="L483" s="35" t="n"/>
      <c r="M483" s="4" t="n"/>
      <c r="N483" s="4" t="n"/>
      <c r="O483" s="4" t="n"/>
      <c r="P483" s="4" t="n"/>
      <c r="Q483" s="4" t="n"/>
      <c r="R483" s="4" t="n"/>
      <c r="S483" s="4" t="n"/>
      <c r="T483" s="4" t="n"/>
      <c r="U483" s="4" t="n"/>
      <c r="V483" s="4" t="n"/>
      <c r="W483" s="4" t="n"/>
      <c r="X483" s="4" t="n"/>
      <c r="Y483" s="4" t="n"/>
      <c r="Z483" s="4" t="n"/>
    </row>
    <row r="484" ht="15" customHeight="1" s="371">
      <c r="A484" s="34" t="n"/>
      <c r="B484" s="37" t="n"/>
      <c r="C484" s="120">
        <f>IF(B484="","",INT((B484-CARATULA!$C$27)/7)+1)</f>
        <v/>
      </c>
      <c r="D484" s="34" t="n"/>
      <c r="E484" s="35" t="n"/>
      <c r="F484" s="35" t="n"/>
      <c r="G484" s="35" t="n"/>
      <c r="H484" s="36" t="n"/>
      <c r="I484" s="35" t="n"/>
      <c r="J484" s="34" t="n"/>
      <c r="K484" s="34">
        <f t="array" ref="K484">IF($J484="","",IFERROR(INDEX(PRESUPUESTO!$N$10:$N$174,MATCH($J484,PRESUPUESTO!$A$10:$A$174,0)),""))</f>
        <v/>
      </c>
      <c r="L484" s="35" t="n"/>
      <c r="M484" s="4" t="n"/>
      <c r="N484" s="4" t="n"/>
      <c r="O484" s="4" t="n"/>
      <c r="P484" s="4" t="n"/>
      <c r="Q484" s="4" t="n"/>
      <c r="R484" s="4" t="n"/>
      <c r="S484" s="4" t="n"/>
      <c r="T484" s="4" t="n"/>
      <c r="U484" s="4" t="n"/>
      <c r="V484" s="4" t="n"/>
      <c r="W484" s="4" t="n"/>
      <c r="X484" s="4" t="n"/>
      <c r="Y484" s="4" t="n"/>
      <c r="Z484" s="4" t="n"/>
    </row>
    <row r="485" ht="15" customHeight="1" s="371">
      <c r="A485" s="34" t="n"/>
      <c r="B485" s="37" t="n"/>
      <c r="C485" s="120">
        <f>IF(B485="","",INT((B485-CARATULA!$C$27)/7)+1)</f>
        <v/>
      </c>
      <c r="D485" s="34" t="n"/>
      <c r="E485" s="35" t="n"/>
      <c r="F485" s="35" t="n"/>
      <c r="G485" s="35" t="n"/>
      <c r="H485" s="36" t="n"/>
      <c r="I485" s="35" t="n"/>
      <c r="J485" s="34" t="n"/>
      <c r="K485" s="34">
        <f t="array" ref="K485">IF($J485="","",IFERROR(INDEX(PRESUPUESTO!$N$10:$N$174,MATCH($J485,PRESUPUESTO!$A$10:$A$174,0)),""))</f>
        <v/>
      </c>
      <c r="L485" s="35" t="n"/>
      <c r="M485" s="4" t="n"/>
      <c r="N485" s="4" t="n"/>
      <c r="O485" s="4" t="n"/>
      <c r="P485" s="4" t="n"/>
      <c r="Q485" s="4" t="n"/>
      <c r="R485" s="4" t="n"/>
      <c r="S485" s="4" t="n"/>
      <c r="T485" s="4" t="n"/>
      <c r="U485" s="4" t="n"/>
      <c r="V485" s="4" t="n"/>
      <c r="W485" s="4" t="n"/>
      <c r="X485" s="4" t="n"/>
      <c r="Y485" s="4" t="n"/>
      <c r="Z485" s="4" t="n"/>
    </row>
    <row r="486" ht="15" customHeight="1" s="371">
      <c r="A486" s="34" t="n"/>
      <c r="B486" s="37" t="n"/>
      <c r="C486" s="120">
        <f>IF(B486="","",INT((B486-CARATULA!$C$27)/7)+1)</f>
        <v/>
      </c>
      <c r="D486" s="34" t="n"/>
      <c r="E486" s="35" t="n"/>
      <c r="F486" s="35" t="n"/>
      <c r="G486" s="35" t="n"/>
      <c r="H486" s="36" t="n"/>
      <c r="I486" s="35" t="n"/>
      <c r="J486" s="34" t="n"/>
      <c r="K486" s="34">
        <f t="array" ref="K486">IF($J486="","",IFERROR(INDEX(PRESUPUESTO!$N$10:$N$174,MATCH($J486,PRESUPUESTO!$A$10:$A$174,0)),""))</f>
        <v/>
      </c>
      <c r="L486" s="35" t="n"/>
      <c r="M486" s="4" t="n"/>
      <c r="N486" s="4" t="n"/>
      <c r="O486" s="4" t="n"/>
      <c r="P486" s="4" t="n"/>
      <c r="Q486" s="4" t="n"/>
      <c r="R486" s="4" t="n"/>
      <c r="S486" s="4" t="n"/>
      <c r="T486" s="4" t="n"/>
      <c r="U486" s="4" t="n"/>
      <c r="V486" s="4" t="n"/>
      <c r="W486" s="4" t="n"/>
      <c r="X486" s="4" t="n"/>
      <c r="Y486" s="4" t="n"/>
      <c r="Z486" s="4" t="n"/>
    </row>
    <row r="487" ht="15" customHeight="1" s="371">
      <c r="A487" s="34" t="n"/>
      <c r="B487" s="37" t="n"/>
      <c r="C487" s="120">
        <f>IF(B487="","",INT((B487-CARATULA!$C$27)/7)+1)</f>
        <v/>
      </c>
      <c r="D487" s="34" t="n"/>
      <c r="E487" s="35" t="n"/>
      <c r="F487" s="35" t="n"/>
      <c r="G487" s="35" t="n"/>
      <c r="H487" s="36" t="n"/>
      <c r="I487" s="35" t="n"/>
      <c r="J487" s="34" t="n"/>
      <c r="K487" s="34">
        <f t="array" ref="K487">IF($J487="","",IFERROR(INDEX(PRESUPUESTO!$N$10:$N$174,MATCH($J487,PRESUPUESTO!$A$10:$A$174,0)),""))</f>
        <v/>
      </c>
      <c r="L487" s="35" t="n"/>
      <c r="M487" s="4" t="n"/>
      <c r="N487" s="4" t="n"/>
      <c r="O487" s="4" t="n"/>
      <c r="P487" s="4" t="n"/>
      <c r="Q487" s="4" t="n"/>
      <c r="R487" s="4" t="n"/>
      <c r="S487" s="4" t="n"/>
      <c r="T487" s="4" t="n"/>
      <c r="U487" s="4" t="n"/>
      <c r="V487" s="4" t="n"/>
      <c r="W487" s="4" t="n"/>
      <c r="X487" s="4" t="n"/>
      <c r="Y487" s="4" t="n"/>
      <c r="Z487" s="4" t="n"/>
    </row>
    <row r="488" ht="15" customHeight="1" s="371">
      <c r="A488" s="34" t="n"/>
      <c r="B488" s="37" t="n"/>
      <c r="C488" s="120">
        <f>IF(B488="","",INT((B488-CARATULA!$C$27)/7)+1)</f>
        <v/>
      </c>
      <c r="D488" s="34" t="n"/>
      <c r="E488" s="35" t="n"/>
      <c r="F488" s="35" t="n"/>
      <c r="G488" s="35" t="n"/>
      <c r="H488" s="36" t="n"/>
      <c r="I488" s="35" t="n"/>
      <c r="J488" s="34" t="n"/>
      <c r="K488" s="34">
        <f t="array" ref="K488">IF($J488="","",IFERROR(INDEX(PRESUPUESTO!$N$10:$N$174,MATCH($J488,PRESUPUESTO!$A$10:$A$174,0)),""))</f>
        <v/>
      </c>
      <c r="L488" s="35" t="n"/>
      <c r="M488" s="4" t="n"/>
      <c r="N488" s="4" t="n"/>
      <c r="O488" s="4" t="n"/>
      <c r="P488" s="4" t="n"/>
      <c r="Q488" s="4" t="n"/>
      <c r="R488" s="4" t="n"/>
      <c r="S488" s="4" t="n"/>
      <c r="T488" s="4" t="n"/>
      <c r="U488" s="4" t="n"/>
      <c r="V488" s="4" t="n"/>
      <c r="W488" s="4" t="n"/>
      <c r="X488" s="4" t="n"/>
      <c r="Y488" s="4" t="n"/>
      <c r="Z488" s="4" t="n"/>
    </row>
    <row r="489" ht="15" customHeight="1" s="371">
      <c r="A489" s="34" t="n"/>
      <c r="B489" s="37" t="n"/>
      <c r="C489" s="120">
        <f>IF(B489="","",INT((B489-CARATULA!$C$27)/7)+1)</f>
        <v/>
      </c>
      <c r="D489" s="34" t="n"/>
      <c r="E489" s="35" t="n"/>
      <c r="F489" s="35" t="n"/>
      <c r="G489" s="35" t="n"/>
      <c r="H489" s="36" t="n"/>
      <c r="I489" s="35" t="n"/>
      <c r="J489" s="34" t="n"/>
      <c r="K489" s="34">
        <f t="array" ref="K489">IF($J489="","",IFERROR(INDEX(PRESUPUESTO!$N$10:$N$174,MATCH($J489,PRESUPUESTO!$A$10:$A$174,0)),""))</f>
        <v/>
      </c>
      <c r="L489" s="35" t="n"/>
      <c r="M489" s="4" t="n"/>
      <c r="N489" s="4" t="n"/>
      <c r="O489" s="4" t="n"/>
      <c r="P489" s="4" t="n"/>
      <c r="Q489" s="4" t="n"/>
      <c r="R489" s="4" t="n"/>
      <c r="S489" s="4" t="n"/>
      <c r="T489" s="4" t="n"/>
      <c r="U489" s="4" t="n"/>
      <c r="V489" s="4" t="n"/>
      <c r="W489" s="4" t="n"/>
      <c r="X489" s="4" t="n"/>
      <c r="Y489" s="4" t="n"/>
      <c r="Z489" s="4" t="n"/>
    </row>
    <row r="490" ht="15" customHeight="1" s="371">
      <c r="A490" s="34" t="n"/>
      <c r="B490" s="37" t="n"/>
      <c r="C490" s="120">
        <f>IF(B490="","",INT((B490-CARATULA!$C$27)/7)+1)</f>
        <v/>
      </c>
      <c r="D490" s="34" t="n"/>
      <c r="E490" s="35" t="n"/>
      <c r="F490" s="35" t="n"/>
      <c r="G490" s="35" t="n"/>
      <c r="H490" s="36" t="n"/>
      <c r="I490" s="35" t="n"/>
      <c r="J490" s="34" t="n"/>
      <c r="K490" s="34">
        <f t="array" ref="K490">IF($J490="","",IFERROR(INDEX(PRESUPUESTO!$N$10:$N$174,MATCH($J490,PRESUPUESTO!$A$10:$A$174,0)),""))</f>
        <v/>
      </c>
      <c r="L490" s="35" t="n"/>
      <c r="M490" s="4" t="n"/>
      <c r="N490" s="4" t="n"/>
      <c r="O490" s="4" t="n"/>
      <c r="P490" s="4" t="n"/>
      <c r="Q490" s="4" t="n"/>
      <c r="R490" s="4" t="n"/>
      <c r="S490" s="4" t="n"/>
      <c r="T490" s="4" t="n"/>
      <c r="U490" s="4" t="n"/>
      <c r="V490" s="4" t="n"/>
      <c r="W490" s="4" t="n"/>
      <c r="X490" s="4" t="n"/>
      <c r="Y490" s="4" t="n"/>
      <c r="Z490" s="4" t="n"/>
    </row>
    <row r="491" ht="15" customHeight="1" s="371">
      <c r="A491" s="34" t="n"/>
      <c r="B491" s="37" t="n"/>
      <c r="C491" s="120">
        <f>IF(B491="","",INT((B491-CARATULA!$C$27)/7)+1)</f>
        <v/>
      </c>
      <c r="D491" s="34" t="n"/>
      <c r="E491" s="35" t="n"/>
      <c r="F491" s="35" t="n"/>
      <c r="G491" s="35" t="n"/>
      <c r="H491" s="36" t="n"/>
      <c r="I491" s="35" t="n"/>
      <c r="J491" s="34" t="n"/>
      <c r="K491" s="34">
        <f t="array" ref="K491">IF($J491="","",IFERROR(INDEX(PRESUPUESTO!$N$10:$N$174,MATCH($J491,PRESUPUESTO!$A$10:$A$174,0)),""))</f>
        <v/>
      </c>
      <c r="L491" s="35" t="n"/>
      <c r="M491" s="4" t="n"/>
      <c r="N491" s="4" t="n"/>
      <c r="O491" s="4" t="n"/>
      <c r="P491" s="4" t="n"/>
      <c r="Q491" s="4" t="n"/>
      <c r="R491" s="4" t="n"/>
      <c r="S491" s="4" t="n"/>
      <c r="T491" s="4" t="n"/>
      <c r="U491" s="4" t="n"/>
      <c r="V491" s="4" t="n"/>
      <c r="W491" s="4" t="n"/>
      <c r="X491" s="4" t="n"/>
      <c r="Y491" s="4" t="n"/>
      <c r="Z491" s="4" t="n"/>
    </row>
    <row r="492" ht="15" customHeight="1" s="371">
      <c r="A492" s="34" t="n"/>
      <c r="B492" s="37" t="n"/>
      <c r="C492" s="120">
        <f>IF(B492="","",INT((B492-CARATULA!$C$27)/7)+1)</f>
        <v/>
      </c>
      <c r="D492" s="34" t="n"/>
      <c r="E492" s="35" t="n"/>
      <c r="F492" s="35" t="n"/>
      <c r="G492" s="35" t="n"/>
      <c r="H492" s="36" t="n"/>
      <c r="I492" s="35" t="n"/>
      <c r="J492" s="34" t="n"/>
      <c r="K492" s="34">
        <f t="array" ref="K492">IF($J492="","",IFERROR(INDEX(PRESUPUESTO!$N$10:$N$174,MATCH($J492,PRESUPUESTO!$A$10:$A$174,0)),""))</f>
        <v/>
      </c>
      <c r="L492" s="35" t="n"/>
      <c r="M492" s="4" t="n"/>
      <c r="N492" s="4" t="n"/>
      <c r="O492" s="4" t="n"/>
      <c r="P492" s="4" t="n"/>
      <c r="Q492" s="4" t="n"/>
      <c r="R492" s="4" t="n"/>
      <c r="S492" s="4" t="n"/>
      <c r="T492" s="4" t="n"/>
      <c r="U492" s="4" t="n"/>
      <c r="V492" s="4" t="n"/>
      <c r="W492" s="4" t="n"/>
      <c r="X492" s="4" t="n"/>
      <c r="Y492" s="4" t="n"/>
      <c r="Z492" s="4" t="n"/>
    </row>
    <row r="493" ht="15" customHeight="1" s="371">
      <c r="A493" s="34" t="n"/>
      <c r="B493" s="37" t="n"/>
      <c r="C493" s="120">
        <f>IF(B493="","",INT((B493-CARATULA!$C$27)/7)+1)</f>
        <v/>
      </c>
      <c r="D493" s="34" t="n"/>
      <c r="E493" s="35" t="n"/>
      <c r="F493" s="35" t="n"/>
      <c r="G493" s="35" t="n"/>
      <c r="H493" s="36" t="n"/>
      <c r="I493" s="35" t="n"/>
      <c r="J493" s="34" t="n"/>
      <c r="K493" s="34">
        <f t="array" ref="K493">IF($J493="","",IFERROR(INDEX(PRESUPUESTO!$N$10:$N$174,MATCH($J493,PRESUPUESTO!$A$10:$A$174,0)),""))</f>
        <v/>
      </c>
      <c r="L493" s="35" t="n"/>
      <c r="M493" s="4" t="n"/>
      <c r="N493" s="4" t="n"/>
      <c r="O493" s="4" t="n"/>
      <c r="P493" s="4" t="n"/>
      <c r="Q493" s="4" t="n"/>
      <c r="R493" s="4" t="n"/>
      <c r="S493" s="4" t="n"/>
      <c r="T493" s="4" t="n"/>
      <c r="U493" s="4" t="n"/>
      <c r="V493" s="4" t="n"/>
      <c r="W493" s="4" t="n"/>
      <c r="X493" s="4" t="n"/>
      <c r="Y493" s="4" t="n"/>
      <c r="Z493" s="4" t="n"/>
    </row>
    <row r="494" ht="15" customHeight="1" s="371">
      <c r="A494" s="34" t="n"/>
      <c r="B494" s="37" t="n"/>
      <c r="C494" s="120">
        <f>IF(B494="","",INT((B494-CARATULA!$C$27)/7)+1)</f>
        <v/>
      </c>
      <c r="D494" s="34" t="n"/>
      <c r="E494" s="35" t="n"/>
      <c r="F494" s="35" t="n"/>
      <c r="G494" s="35" t="n"/>
      <c r="H494" s="36" t="n"/>
      <c r="I494" s="35" t="n"/>
      <c r="J494" s="34" t="n"/>
      <c r="K494" s="34">
        <f t="array" ref="K494">IF($J494="","",IFERROR(INDEX(PRESUPUESTO!$N$10:$N$174,MATCH($J494,PRESUPUESTO!$A$10:$A$174,0)),""))</f>
        <v/>
      </c>
      <c r="L494" s="35" t="n"/>
      <c r="M494" s="4" t="n"/>
      <c r="N494" s="4" t="n"/>
      <c r="O494" s="4" t="n"/>
      <c r="P494" s="4" t="n"/>
      <c r="Q494" s="4" t="n"/>
      <c r="R494" s="4" t="n"/>
      <c r="S494" s="4" t="n"/>
      <c r="T494" s="4" t="n"/>
      <c r="U494" s="4" t="n"/>
      <c r="V494" s="4" t="n"/>
      <c r="W494" s="4" t="n"/>
      <c r="X494" s="4" t="n"/>
      <c r="Y494" s="4" t="n"/>
      <c r="Z494" s="4" t="n"/>
    </row>
    <row r="495" ht="15" customHeight="1" s="371">
      <c r="A495" s="34" t="n"/>
      <c r="B495" s="37" t="n"/>
      <c r="C495" s="120">
        <f>IF(B495="","",INT((B495-CARATULA!$C$27)/7)+1)</f>
        <v/>
      </c>
      <c r="D495" s="34" t="n"/>
      <c r="E495" s="35" t="n"/>
      <c r="F495" s="35" t="n"/>
      <c r="G495" s="35" t="n"/>
      <c r="H495" s="36" t="n"/>
      <c r="I495" s="35" t="n"/>
      <c r="J495" s="34" t="n"/>
      <c r="K495" s="34">
        <f t="array" ref="K495">IF($J495="","",IFERROR(INDEX(PRESUPUESTO!$N$10:$N$174,MATCH($J495,PRESUPUESTO!$A$10:$A$174,0)),""))</f>
        <v/>
      </c>
      <c r="L495" s="35" t="n"/>
      <c r="M495" s="4" t="n"/>
      <c r="N495" s="4" t="n"/>
      <c r="O495" s="4" t="n"/>
      <c r="P495" s="4" t="n"/>
      <c r="Q495" s="4" t="n"/>
      <c r="R495" s="4" t="n"/>
      <c r="S495" s="4" t="n"/>
      <c r="T495" s="4" t="n"/>
      <c r="U495" s="4" t="n"/>
      <c r="V495" s="4" t="n"/>
      <c r="W495" s="4" t="n"/>
      <c r="X495" s="4" t="n"/>
      <c r="Y495" s="4" t="n"/>
      <c r="Z495" s="4" t="n"/>
    </row>
    <row r="496" ht="15" customHeight="1" s="371">
      <c r="A496" s="34" t="n"/>
      <c r="B496" s="37" t="n"/>
      <c r="C496" s="120">
        <f>IF(B496="","",INT((B496-CARATULA!$C$27)/7)+1)</f>
        <v/>
      </c>
      <c r="D496" s="34" t="n"/>
      <c r="E496" s="35" t="n"/>
      <c r="F496" s="35" t="n"/>
      <c r="G496" s="35" t="n"/>
      <c r="H496" s="36" t="n"/>
      <c r="I496" s="35" t="n"/>
      <c r="J496" s="34" t="n"/>
      <c r="K496" s="34">
        <f t="array" ref="K496">IF($J496="","",IFERROR(INDEX(PRESUPUESTO!$N$10:$N$174,MATCH($J496,PRESUPUESTO!$A$10:$A$174,0)),""))</f>
        <v/>
      </c>
      <c r="L496" s="35" t="n"/>
      <c r="M496" s="4" t="n"/>
      <c r="N496" s="4" t="n"/>
      <c r="O496" s="4" t="n"/>
      <c r="P496" s="4" t="n"/>
      <c r="Q496" s="4" t="n"/>
      <c r="R496" s="4" t="n"/>
      <c r="S496" s="4" t="n"/>
      <c r="T496" s="4" t="n"/>
      <c r="U496" s="4" t="n"/>
      <c r="V496" s="4" t="n"/>
      <c r="W496" s="4" t="n"/>
      <c r="X496" s="4" t="n"/>
      <c r="Y496" s="4" t="n"/>
      <c r="Z496" s="4" t="n"/>
    </row>
    <row r="497" ht="15" customHeight="1" s="371">
      <c r="A497" s="34" t="n"/>
      <c r="B497" s="37" t="n"/>
      <c r="C497" s="120">
        <f>IF(B497="","",INT((B497-CARATULA!$C$27)/7)+1)</f>
        <v/>
      </c>
      <c r="D497" s="34" t="n"/>
      <c r="E497" s="35" t="n"/>
      <c r="F497" s="35" t="n"/>
      <c r="G497" s="35" t="n"/>
      <c r="H497" s="36" t="n"/>
      <c r="I497" s="35" t="n"/>
      <c r="J497" s="34" t="n"/>
      <c r="K497" s="34">
        <f t="array" ref="K497">IF($J497="","",IFERROR(INDEX(PRESUPUESTO!$N$10:$N$174,MATCH($J497,PRESUPUESTO!$A$10:$A$174,0)),""))</f>
        <v/>
      </c>
      <c r="L497" s="35" t="n"/>
      <c r="M497" s="4" t="n"/>
      <c r="N497" s="4" t="n"/>
      <c r="O497" s="4" t="n"/>
      <c r="P497" s="4" t="n"/>
      <c r="Q497" s="4" t="n"/>
      <c r="R497" s="4" t="n"/>
      <c r="S497" s="4" t="n"/>
      <c r="T497" s="4" t="n"/>
      <c r="U497" s="4" t="n"/>
      <c r="V497" s="4" t="n"/>
      <c r="W497" s="4" t="n"/>
      <c r="X497" s="4" t="n"/>
      <c r="Y497" s="4" t="n"/>
      <c r="Z497" s="4" t="n"/>
    </row>
    <row r="498" ht="15" customHeight="1" s="371">
      <c r="A498" s="34" t="n"/>
      <c r="B498" s="37" t="n"/>
      <c r="C498" s="120">
        <f>IF(B498="","",INT((B498-CARATULA!$C$27)/7)+1)</f>
        <v/>
      </c>
      <c r="D498" s="34" t="n"/>
      <c r="E498" s="35" t="n"/>
      <c r="F498" s="35" t="n"/>
      <c r="G498" s="35" t="n"/>
      <c r="H498" s="36" t="n"/>
      <c r="I498" s="35" t="n"/>
      <c r="J498" s="34" t="n"/>
      <c r="K498" s="34">
        <f t="array" ref="K498">IF($J498="","",IFERROR(INDEX(PRESUPUESTO!$N$10:$N$174,MATCH($J498,PRESUPUESTO!$A$10:$A$174,0)),""))</f>
        <v/>
      </c>
      <c r="L498" s="35" t="n"/>
      <c r="M498" s="4" t="n"/>
      <c r="N498" s="4" t="n"/>
      <c r="O498" s="4" t="n"/>
      <c r="P498" s="4" t="n"/>
      <c r="Q498" s="4" t="n"/>
      <c r="R498" s="4" t="n"/>
      <c r="S498" s="4" t="n"/>
      <c r="T498" s="4" t="n"/>
      <c r="U498" s="4" t="n"/>
      <c r="V498" s="4" t="n"/>
      <c r="W498" s="4" t="n"/>
      <c r="X498" s="4" t="n"/>
      <c r="Y498" s="4" t="n"/>
      <c r="Z498" s="4" t="n"/>
    </row>
    <row r="499" ht="15" customHeight="1" s="371">
      <c r="A499" s="34" t="n"/>
      <c r="B499" s="37" t="n"/>
      <c r="C499" s="120">
        <f>IF(B499="","",INT((B499-CARATULA!$C$27)/7)+1)</f>
        <v/>
      </c>
      <c r="D499" s="34" t="n"/>
      <c r="E499" s="35" t="n"/>
      <c r="F499" s="35" t="n"/>
      <c r="G499" s="35" t="n"/>
      <c r="H499" s="36" t="n"/>
      <c r="I499" s="35" t="n"/>
      <c r="J499" s="34" t="n"/>
      <c r="K499" s="34">
        <f t="array" ref="K499">IF($J499="","",IFERROR(INDEX(PRESUPUESTO!$N$10:$N$174,MATCH($J499,PRESUPUESTO!$A$10:$A$174,0)),""))</f>
        <v/>
      </c>
      <c r="L499" s="35" t="n"/>
      <c r="M499" s="4" t="n"/>
      <c r="N499" s="4" t="n"/>
      <c r="O499" s="4" t="n"/>
      <c r="P499" s="4" t="n"/>
      <c r="Q499" s="4" t="n"/>
      <c r="R499" s="4" t="n"/>
      <c r="S499" s="4" t="n"/>
      <c r="T499" s="4" t="n"/>
      <c r="U499" s="4" t="n"/>
      <c r="V499" s="4" t="n"/>
      <c r="W499" s="4" t="n"/>
      <c r="X499" s="4" t="n"/>
      <c r="Y499" s="4" t="n"/>
      <c r="Z499" s="4" t="n"/>
    </row>
    <row r="500" ht="15" customHeight="1" s="371">
      <c r="A500" s="34" t="n"/>
      <c r="B500" s="37" t="n"/>
      <c r="C500" s="120">
        <f>IF(B500="","",INT((B500-CARATULA!$C$27)/7)+1)</f>
        <v/>
      </c>
      <c r="D500" s="34" t="n"/>
      <c r="E500" s="35" t="n"/>
      <c r="F500" s="35" t="n"/>
      <c r="G500" s="35" t="n"/>
      <c r="H500" s="36" t="n"/>
      <c r="I500" s="35" t="n"/>
      <c r="J500" s="34" t="n"/>
      <c r="K500" s="34">
        <f t="array" ref="K500">IF($J500="","",IFERROR(INDEX(PRESUPUESTO!$N$10:$N$174,MATCH($J500,PRESUPUESTO!$A$10:$A$174,0)),""))</f>
        <v/>
      </c>
      <c r="L500" s="35" t="n"/>
      <c r="M500" s="4" t="n"/>
      <c r="N500" s="4" t="n"/>
      <c r="O500" s="4" t="n"/>
      <c r="P500" s="4" t="n"/>
      <c r="Q500" s="4" t="n"/>
      <c r="R500" s="4" t="n"/>
      <c r="S500" s="4" t="n"/>
      <c r="T500" s="4" t="n"/>
      <c r="U500" s="4" t="n"/>
      <c r="V500" s="4" t="n"/>
      <c r="W500" s="4" t="n"/>
      <c r="X500" s="4" t="n"/>
      <c r="Y500" s="4" t="n"/>
      <c r="Z500" s="4" t="n"/>
    </row>
    <row r="501" ht="15" customHeight="1" s="371">
      <c r="A501" s="34" t="n"/>
      <c r="B501" s="37" t="n"/>
      <c r="C501" s="120">
        <f>IF(B501="","",INT((B501-CARATULA!$C$27)/7)+1)</f>
        <v/>
      </c>
      <c r="D501" s="34" t="n"/>
      <c r="E501" s="35" t="n"/>
      <c r="F501" s="35" t="n"/>
      <c r="G501" s="35" t="n"/>
      <c r="H501" s="36" t="n"/>
      <c r="I501" s="35" t="n"/>
      <c r="J501" s="34" t="n"/>
      <c r="K501" s="34">
        <f t="array" ref="K501">IF($J501="","",IFERROR(INDEX(PRESUPUESTO!$N$10:$N$174,MATCH($J501,PRESUPUESTO!$A$10:$A$174,0)),""))</f>
        <v/>
      </c>
      <c r="L501" s="35" t="n"/>
      <c r="M501" s="4" t="n"/>
      <c r="N501" s="4" t="n"/>
      <c r="O501" s="4" t="n"/>
      <c r="P501" s="4" t="n"/>
      <c r="Q501" s="4" t="n"/>
      <c r="R501" s="4" t="n"/>
      <c r="S501" s="4" t="n"/>
      <c r="T501" s="4" t="n"/>
      <c r="U501" s="4" t="n"/>
      <c r="V501" s="4" t="n"/>
      <c r="W501" s="4" t="n"/>
      <c r="X501" s="4" t="n"/>
      <c r="Y501" s="4" t="n"/>
      <c r="Z501" s="4" t="n"/>
    </row>
    <row r="502" ht="15" customHeight="1" s="371">
      <c r="A502" s="34" t="n"/>
      <c r="B502" s="37" t="n"/>
      <c r="C502" s="120">
        <f>IF(B502="","",INT((B502-CARATULA!$C$27)/7)+1)</f>
        <v/>
      </c>
      <c r="D502" s="34" t="n"/>
      <c r="E502" s="35" t="n"/>
      <c r="F502" s="35" t="n"/>
      <c r="G502" s="35" t="n"/>
      <c r="H502" s="36" t="n"/>
      <c r="I502" s="35" t="n"/>
      <c r="J502" s="34" t="n"/>
      <c r="K502" s="34">
        <f t="array" ref="K502">IF($J502="","",IFERROR(INDEX(PRESUPUESTO!$N$10:$N$174,MATCH($J502,PRESUPUESTO!$A$10:$A$174,0)),""))</f>
        <v/>
      </c>
      <c r="L502" s="35" t="n"/>
      <c r="M502" s="4" t="n"/>
      <c r="N502" s="4" t="n"/>
      <c r="O502" s="4" t="n"/>
      <c r="P502" s="4" t="n"/>
      <c r="Q502" s="4" t="n"/>
      <c r="R502" s="4" t="n"/>
      <c r="S502" s="4" t="n"/>
      <c r="T502" s="4" t="n"/>
      <c r="U502" s="4" t="n"/>
      <c r="V502" s="4" t="n"/>
      <c r="W502" s="4" t="n"/>
      <c r="X502" s="4" t="n"/>
      <c r="Y502" s="4" t="n"/>
      <c r="Z502" s="4" t="n"/>
    </row>
    <row r="503" ht="15" customHeight="1" s="371">
      <c r="A503" s="34" t="n"/>
      <c r="B503" s="37" t="n"/>
      <c r="C503" s="120">
        <f>IF(B503="","",INT((B503-CARATULA!$C$27)/7)+1)</f>
        <v/>
      </c>
      <c r="D503" s="34" t="n"/>
      <c r="E503" s="35" t="n"/>
      <c r="F503" s="35" t="n"/>
      <c r="G503" s="35" t="n"/>
      <c r="H503" s="36" t="n"/>
      <c r="I503" s="35" t="n"/>
      <c r="J503" s="34" t="n"/>
      <c r="K503" s="34">
        <f t="array" ref="K503">IF($J503="","",IFERROR(INDEX(PRESUPUESTO!$N$10:$N$174,MATCH($J503,PRESUPUESTO!$A$10:$A$174,0)),""))</f>
        <v/>
      </c>
      <c r="L503" s="35" t="n"/>
      <c r="M503" s="4" t="n"/>
      <c r="N503" s="4" t="n"/>
      <c r="O503" s="4" t="n"/>
      <c r="P503" s="4" t="n"/>
      <c r="Q503" s="4" t="n"/>
      <c r="R503" s="4" t="n"/>
      <c r="S503" s="4" t="n"/>
      <c r="T503" s="4" t="n"/>
      <c r="U503" s="4" t="n"/>
      <c r="V503" s="4" t="n"/>
      <c r="W503" s="4" t="n"/>
      <c r="X503" s="4" t="n"/>
      <c r="Y503" s="4" t="n"/>
      <c r="Z503" s="4" t="n"/>
    </row>
    <row r="504" ht="15" customHeight="1" s="371">
      <c r="A504" s="34" t="n"/>
      <c r="B504" s="37" t="n"/>
      <c r="C504" s="120">
        <f>IF(B504="","",INT((B504-CARATULA!$C$27)/7)+1)</f>
        <v/>
      </c>
      <c r="D504" s="34" t="n"/>
      <c r="E504" s="35" t="n"/>
      <c r="F504" s="35" t="n"/>
      <c r="G504" s="35" t="n"/>
      <c r="H504" s="36" t="n"/>
      <c r="I504" s="35" t="n"/>
      <c r="J504" s="34" t="n"/>
      <c r="K504" s="34">
        <f t="array" ref="K504">IF($J504="","",IFERROR(INDEX(PRESUPUESTO!$N$10:$N$174,MATCH($J504,PRESUPUESTO!$A$10:$A$174,0)),""))</f>
        <v/>
      </c>
      <c r="L504" s="35" t="n"/>
      <c r="M504" s="4" t="n"/>
      <c r="N504" s="4" t="n"/>
      <c r="O504" s="4" t="n"/>
      <c r="P504" s="4" t="n"/>
      <c r="Q504" s="4" t="n"/>
      <c r="R504" s="4" t="n"/>
      <c r="S504" s="4" t="n"/>
      <c r="T504" s="4" t="n"/>
      <c r="U504" s="4" t="n"/>
      <c r="V504" s="4" t="n"/>
      <c r="W504" s="4" t="n"/>
      <c r="X504" s="4" t="n"/>
      <c r="Y504" s="4" t="n"/>
      <c r="Z504" s="4" t="n"/>
    </row>
    <row r="505" ht="15" customHeight="1" s="371">
      <c r="A505" s="34" t="n"/>
      <c r="B505" s="37" t="n"/>
      <c r="C505" s="120">
        <f>IF(B505="","",INT((B505-CARATULA!$C$27)/7)+1)</f>
        <v/>
      </c>
      <c r="D505" s="34" t="n"/>
      <c r="E505" s="35" t="n"/>
      <c r="F505" s="35" t="n"/>
      <c r="G505" s="35" t="n"/>
      <c r="H505" s="36" t="n"/>
      <c r="I505" s="35" t="n"/>
      <c r="J505" s="34" t="n"/>
      <c r="K505" s="34">
        <f t="array" ref="K505">IF($J505="","",IFERROR(INDEX(PRESUPUESTO!$N$10:$N$174,MATCH($J505,PRESUPUESTO!$A$10:$A$174,0)),""))</f>
        <v/>
      </c>
      <c r="L505" s="35" t="n"/>
      <c r="M505" s="4" t="n"/>
      <c r="N505" s="4" t="n"/>
      <c r="O505" s="4" t="n"/>
      <c r="P505" s="4" t="n"/>
      <c r="Q505" s="4" t="n"/>
      <c r="R505" s="4" t="n"/>
      <c r="S505" s="4" t="n"/>
      <c r="T505" s="4" t="n"/>
      <c r="U505" s="4" t="n"/>
      <c r="V505" s="4" t="n"/>
      <c r="W505" s="4" t="n"/>
      <c r="X505" s="4" t="n"/>
      <c r="Y505" s="4" t="n"/>
      <c r="Z505" s="4" t="n"/>
    </row>
    <row r="506" ht="15" customHeight="1" s="371">
      <c r="A506" s="34" t="n"/>
      <c r="B506" s="37" t="n"/>
      <c r="C506" s="120">
        <f>IF(B506="","",INT((B506-CARATULA!$C$27)/7)+1)</f>
        <v/>
      </c>
      <c r="D506" s="34" t="n"/>
      <c r="E506" s="35" t="n"/>
      <c r="F506" s="35" t="n"/>
      <c r="G506" s="35" t="n"/>
      <c r="H506" s="36" t="n"/>
      <c r="I506" s="35" t="n"/>
      <c r="J506" s="34" t="n"/>
      <c r="K506" s="34">
        <f t="array" ref="K506">IF($J506="","",IFERROR(INDEX(PRESUPUESTO!$N$10:$N$174,MATCH($J506,PRESUPUESTO!$A$10:$A$174,0)),""))</f>
        <v/>
      </c>
      <c r="L506" s="35" t="n"/>
      <c r="M506" s="4" t="n"/>
      <c r="N506" s="4" t="n"/>
      <c r="O506" s="4" t="n"/>
      <c r="P506" s="4" t="n"/>
      <c r="Q506" s="4" t="n"/>
      <c r="R506" s="4" t="n"/>
      <c r="S506" s="4" t="n"/>
      <c r="T506" s="4" t="n"/>
      <c r="U506" s="4" t="n"/>
      <c r="V506" s="4" t="n"/>
      <c r="W506" s="4" t="n"/>
      <c r="X506" s="4" t="n"/>
      <c r="Y506" s="4" t="n"/>
      <c r="Z506" s="4" t="n"/>
    </row>
    <row r="507" ht="15" customHeight="1" s="371">
      <c r="A507" s="34" t="n"/>
      <c r="B507" s="37" t="n"/>
      <c r="C507" s="120">
        <f>IF(B507="","",INT((B507-CARATULA!$C$27)/7)+1)</f>
        <v/>
      </c>
      <c r="D507" s="34" t="n"/>
      <c r="E507" s="35" t="n"/>
      <c r="F507" s="35" t="n"/>
      <c r="G507" s="35" t="n"/>
      <c r="H507" s="36" t="n"/>
      <c r="I507" s="35" t="n"/>
      <c r="J507" s="34" t="n"/>
      <c r="K507" s="34">
        <f t="array" ref="K507">IF($J507="","",IFERROR(INDEX(PRESUPUESTO!$N$10:$N$174,MATCH($J507,PRESUPUESTO!$A$10:$A$174,0)),""))</f>
        <v/>
      </c>
      <c r="L507" s="35" t="n"/>
      <c r="M507" s="4" t="n"/>
      <c r="N507" s="4" t="n"/>
      <c r="O507" s="4" t="n"/>
      <c r="P507" s="4" t="n"/>
      <c r="Q507" s="4" t="n"/>
      <c r="R507" s="4" t="n"/>
      <c r="S507" s="4" t="n"/>
      <c r="T507" s="4" t="n"/>
      <c r="U507" s="4" t="n"/>
      <c r="V507" s="4" t="n"/>
      <c r="W507" s="4" t="n"/>
      <c r="X507" s="4" t="n"/>
      <c r="Y507" s="4" t="n"/>
      <c r="Z507" s="4" t="n"/>
    </row>
    <row r="508" ht="15" customHeight="1" s="371">
      <c r="A508" s="34" t="n"/>
      <c r="B508" s="37" t="n"/>
      <c r="C508" s="120">
        <f>IF(B508="","",INT((B508-CARATULA!$C$27)/7)+1)</f>
        <v/>
      </c>
      <c r="D508" s="34" t="n"/>
      <c r="E508" s="35" t="n"/>
      <c r="F508" s="35" t="n"/>
      <c r="G508" s="35" t="n"/>
      <c r="H508" s="36" t="n"/>
      <c r="I508" s="35" t="n"/>
      <c r="J508" s="34" t="n"/>
      <c r="K508" s="34">
        <f t="array" ref="K508">IF($J508="","",IFERROR(INDEX(PRESUPUESTO!$N$10:$N$174,MATCH($J508,PRESUPUESTO!$A$10:$A$174,0)),""))</f>
        <v/>
      </c>
      <c r="L508" s="35" t="n"/>
      <c r="M508" s="4" t="n"/>
      <c r="N508" s="4" t="n"/>
      <c r="O508" s="4" t="n"/>
      <c r="P508" s="4" t="n"/>
      <c r="Q508" s="4" t="n"/>
      <c r="R508" s="4" t="n"/>
      <c r="S508" s="4" t="n"/>
      <c r="T508" s="4" t="n"/>
      <c r="U508" s="4" t="n"/>
      <c r="V508" s="4" t="n"/>
      <c r="W508" s="4" t="n"/>
      <c r="X508" s="4" t="n"/>
      <c r="Y508" s="4" t="n"/>
      <c r="Z508" s="4" t="n"/>
    </row>
    <row r="509" ht="15" customHeight="1" s="371">
      <c r="A509" s="34" t="n"/>
      <c r="B509" s="37" t="n"/>
      <c r="C509" s="120">
        <f>IF(B509="","",INT((B509-CARATULA!$C$27)/7)+1)</f>
        <v/>
      </c>
      <c r="D509" s="34" t="n"/>
      <c r="E509" s="35" t="n"/>
      <c r="F509" s="35" t="n"/>
      <c r="G509" s="35" t="n"/>
      <c r="H509" s="36" t="n"/>
      <c r="I509" s="35" t="n"/>
      <c r="J509" s="34" t="n"/>
      <c r="K509" s="34" t="n"/>
      <c r="L509" s="35" t="n"/>
      <c r="M509" s="4" t="n"/>
      <c r="N509" s="4" t="n"/>
      <c r="O509" s="4" t="n"/>
      <c r="P509" s="4" t="n"/>
      <c r="Q509" s="4" t="n"/>
      <c r="R509" s="4" t="n"/>
      <c r="S509" s="4" t="n"/>
      <c r="T509" s="4" t="n"/>
      <c r="U509" s="4" t="n"/>
      <c r="V509" s="4" t="n"/>
      <c r="W509" s="4" t="n"/>
      <c r="X509" s="4" t="n"/>
      <c r="Y509" s="4" t="n"/>
      <c r="Z509" s="4" t="n"/>
    </row>
    <row r="510" ht="15" customHeight="1" s="371">
      <c r="A510" s="34" t="n"/>
      <c r="B510" s="37" t="n"/>
      <c r="C510" s="120">
        <f>IF(B510="","",INT((B510-CARATULA!$C$27)/7)+1)</f>
        <v/>
      </c>
      <c r="D510" s="34" t="n"/>
      <c r="E510" s="35" t="n"/>
      <c r="F510" s="35" t="n"/>
      <c r="G510" s="35" t="n"/>
      <c r="H510" s="36" t="n"/>
      <c r="I510" s="35" t="n"/>
      <c r="J510" s="34" t="n"/>
      <c r="K510" s="34" t="n"/>
      <c r="L510" s="35" t="n"/>
      <c r="M510" s="4" t="n"/>
      <c r="N510" s="4" t="n"/>
      <c r="O510" s="4" t="n"/>
      <c r="P510" s="4" t="n"/>
      <c r="Q510" s="4" t="n"/>
      <c r="R510" s="4" t="n"/>
      <c r="S510" s="4" t="n"/>
      <c r="T510" s="4" t="n"/>
      <c r="U510" s="4" t="n"/>
      <c r="V510" s="4" t="n"/>
      <c r="W510" s="4" t="n"/>
      <c r="X510" s="4" t="n"/>
      <c r="Y510" s="4" t="n"/>
      <c r="Z510" s="4" t="n"/>
    </row>
    <row r="511" ht="15" customHeight="1" s="371">
      <c r="A511" s="34" t="n"/>
      <c r="B511" s="37" t="n"/>
      <c r="C511" s="120">
        <f>IF(B511="","",INT((B511-CARATULA!$C$27)/7)+1)</f>
        <v/>
      </c>
      <c r="D511" s="34" t="n"/>
      <c r="E511" s="35" t="n"/>
      <c r="F511" s="35" t="n"/>
      <c r="G511" s="35" t="n"/>
      <c r="H511" s="36" t="n"/>
      <c r="I511" s="35" t="n"/>
      <c r="J511" s="34" t="n"/>
      <c r="K511" s="34" t="n"/>
      <c r="L511" s="35" t="n"/>
      <c r="M511" s="4" t="n"/>
      <c r="N511" s="4" t="n"/>
      <c r="O511" s="4" t="n"/>
      <c r="P511" s="4" t="n"/>
      <c r="Q511" s="4" t="n"/>
      <c r="R511" s="4" t="n"/>
      <c r="S511" s="4" t="n"/>
      <c r="T511" s="4" t="n"/>
      <c r="U511" s="4" t="n"/>
      <c r="V511" s="4" t="n"/>
      <c r="W511" s="4" t="n"/>
      <c r="X511" s="4" t="n"/>
      <c r="Y511" s="4" t="n"/>
      <c r="Z511" s="4" t="n"/>
    </row>
    <row r="512" ht="15" customHeight="1" s="371">
      <c r="A512" s="34" t="n"/>
      <c r="B512" s="37" t="n"/>
      <c r="C512" s="120">
        <f>IF(B512="","",INT((B512-CARATULA!$C$27)/7)+1)</f>
        <v/>
      </c>
      <c r="D512" s="34" t="n"/>
      <c r="E512" s="35" t="n"/>
      <c r="F512" s="35" t="n"/>
      <c r="G512" s="35" t="n"/>
      <c r="H512" s="36" t="n"/>
      <c r="I512" s="35" t="n"/>
      <c r="J512" s="34" t="n"/>
      <c r="K512" s="34" t="n"/>
      <c r="L512" s="35" t="n"/>
      <c r="M512" s="4" t="n"/>
      <c r="N512" s="4" t="n"/>
      <c r="O512" s="4" t="n"/>
      <c r="P512" s="4" t="n"/>
      <c r="Q512" s="4" t="n"/>
      <c r="R512" s="4" t="n"/>
      <c r="S512" s="4" t="n"/>
      <c r="T512" s="4" t="n"/>
      <c r="U512" s="4" t="n"/>
      <c r="V512" s="4" t="n"/>
      <c r="W512" s="4" t="n"/>
      <c r="X512" s="4" t="n"/>
      <c r="Y512" s="4" t="n"/>
      <c r="Z512" s="4" t="n"/>
    </row>
    <row r="513" ht="15" customHeight="1" s="371">
      <c r="A513" s="34" t="n"/>
      <c r="B513" s="37" t="n"/>
      <c r="C513" s="120">
        <f>IF(B513="","",INT((B513-CARATULA!$C$27)/7)+1)</f>
        <v/>
      </c>
      <c r="D513" s="34" t="n"/>
      <c r="E513" s="35" t="n"/>
      <c r="F513" s="35" t="n"/>
      <c r="G513" s="35" t="n"/>
      <c r="H513" s="36" t="n"/>
      <c r="I513" s="35" t="n"/>
      <c r="J513" s="34" t="n"/>
      <c r="K513" s="34" t="n"/>
      <c r="L513" s="35" t="n"/>
      <c r="M513" s="4" t="n"/>
      <c r="N513" s="4" t="n"/>
      <c r="O513" s="4" t="n"/>
      <c r="P513" s="4" t="n"/>
      <c r="Q513" s="4" t="n"/>
      <c r="R513" s="4" t="n"/>
      <c r="S513" s="4" t="n"/>
      <c r="T513" s="4" t="n"/>
      <c r="U513" s="4" t="n"/>
      <c r="V513" s="4" t="n"/>
      <c r="W513" s="4" t="n"/>
      <c r="X513" s="4" t="n"/>
      <c r="Y513" s="4" t="n"/>
      <c r="Z513" s="4" t="n"/>
    </row>
    <row r="514" ht="15" customHeight="1" s="371">
      <c r="A514" s="34" t="n"/>
      <c r="B514" s="37" t="n"/>
      <c r="C514" s="120">
        <f>IF(B514="","",INT((B514-CARATULA!$C$27)/7)+1)</f>
        <v/>
      </c>
      <c r="D514" s="34" t="n"/>
      <c r="E514" s="35" t="n"/>
      <c r="F514" s="35" t="n"/>
      <c r="G514" s="35" t="n"/>
      <c r="H514" s="36" t="n"/>
      <c r="I514" s="35" t="n"/>
      <c r="J514" s="34" t="n"/>
      <c r="K514" s="34" t="n"/>
      <c r="L514" s="35" t="n"/>
      <c r="M514" s="4" t="n"/>
      <c r="N514" s="4" t="n"/>
      <c r="O514" s="4" t="n"/>
      <c r="P514" s="4" t="n"/>
      <c r="Q514" s="4" t="n"/>
      <c r="R514" s="4" t="n"/>
      <c r="S514" s="4" t="n"/>
      <c r="T514" s="4" t="n"/>
      <c r="U514" s="4" t="n"/>
      <c r="V514" s="4" t="n"/>
      <c r="W514" s="4" t="n"/>
      <c r="X514" s="4" t="n"/>
      <c r="Y514" s="4" t="n"/>
      <c r="Z514" s="4" t="n"/>
    </row>
    <row r="515" ht="15" customHeight="1" s="371">
      <c r="A515" s="34" t="n"/>
      <c r="B515" s="37" t="n"/>
      <c r="C515" s="120">
        <f>IF(B515="","",INT((B515-CARATULA!$C$27)/7)+1)</f>
        <v/>
      </c>
      <c r="D515" s="34" t="n"/>
      <c r="E515" s="35" t="n"/>
      <c r="F515" s="35" t="n"/>
      <c r="G515" s="35" t="n"/>
      <c r="H515" s="36" t="n"/>
      <c r="I515" s="35" t="n"/>
      <c r="J515" s="34" t="n"/>
      <c r="K515" s="34" t="n"/>
      <c r="L515" s="35" t="n"/>
      <c r="M515" s="4" t="n"/>
      <c r="N515" s="4" t="n"/>
      <c r="O515" s="4" t="n"/>
      <c r="P515" s="4" t="n"/>
      <c r="Q515" s="4" t="n"/>
      <c r="R515" s="4" t="n"/>
      <c r="S515" s="4" t="n"/>
      <c r="T515" s="4" t="n"/>
      <c r="U515" s="4" t="n"/>
      <c r="V515" s="4" t="n"/>
      <c r="W515" s="4" t="n"/>
      <c r="X515" s="4" t="n"/>
      <c r="Y515" s="4" t="n"/>
      <c r="Z515" s="4" t="n"/>
    </row>
    <row r="516" ht="15" customHeight="1" s="371">
      <c r="A516" s="34" t="n"/>
      <c r="B516" s="37" t="n"/>
      <c r="C516" s="120">
        <f>IF(B516="","",INT((B516-CARATULA!$C$27)/7)+1)</f>
        <v/>
      </c>
      <c r="D516" s="34" t="n"/>
      <c r="E516" s="35" t="n"/>
      <c r="F516" s="35" t="n"/>
      <c r="G516" s="35" t="n"/>
      <c r="H516" s="36" t="n"/>
      <c r="I516" s="35" t="n"/>
      <c r="J516" s="34" t="n"/>
      <c r="K516" s="34" t="n"/>
      <c r="L516" s="35" t="n"/>
      <c r="M516" s="4" t="n"/>
      <c r="N516" s="4" t="n"/>
      <c r="O516" s="4" t="n"/>
      <c r="P516" s="4" t="n"/>
      <c r="Q516" s="4" t="n"/>
      <c r="R516" s="4" t="n"/>
      <c r="S516" s="4" t="n"/>
      <c r="T516" s="4" t="n"/>
      <c r="U516" s="4" t="n"/>
      <c r="V516" s="4" t="n"/>
      <c r="W516" s="4" t="n"/>
      <c r="X516" s="4" t="n"/>
      <c r="Y516" s="4" t="n"/>
      <c r="Z516" s="4" t="n"/>
    </row>
    <row r="517" ht="15" customHeight="1" s="371">
      <c r="A517" s="34" t="n"/>
      <c r="B517" s="37" t="n"/>
      <c r="C517" s="120">
        <f>IF(B517="","",INT((B517-CARATULA!$C$27)/7)+1)</f>
        <v/>
      </c>
      <c r="D517" s="34" t="n"/>
      <c r="E517" s="35" t="n"/>
      <c r="F517" s="35" t="n"/>
      <c r="G517" s="35" t="n"/>
      <c r="H517" s="36" t="n"/>
      <c r="I517" s="35" t="n"/>
      <c r="J517" s="34" t="n"/>
      <c r="K517" s="34" t="n"/>
      <c r="L517" s="35" t="n"/>
      <c r="M517" s="4" t="n"/>
      <c r="N517" s="4" t="n"/>
      <c r="O517" s="4" t="n"/>
      <c r="P517" s="4" t="n"/>
      <c r="Q517" s="4" t="n"/>
      <c r="R517" s="4" t="n"/>
      <c r="S517" s="4" t="n"/>
      <c r="T517" s="4" t="n"/>
      <c r="U517" s="4" t="n"/>
      <c r="V517" s="4" t="n"/>
      <c r="W517" s="4" t="n"/>
      <c r="X517" s="4" t="n"/>
      <c r="Y517" s="4" t="n"/>
      <c r="Z517" s="4" t="n"/>
    </row>
    <row r="518" ht="15" customHeight="1" s="371">
      <c r="A518" s="34" t="n"/>
      <c r="B518" s="37" t="n"/>
      <c r="C518" s="120">
        <f>IF(B518="","",INT((B518-CARATULA!$C$27)/7)+1)</f>
        <v/>
      </c>
      <c r="D518" s="34" t="n"/>
      <c r="E518" s="35" t="n"/>
      <c r="F518" s="35" t="n"/>
      <c r="G518" s="35" t="n"/>
      <c r="H518" s="36" t="n"/>
      <c r="I518" s="35" t="n"/>
      <c r="J518" s="34" t="n"/>
      <c r="K518" s="34" t="n"/>
      <c r="L518" s="35" t="n"/>
      <c r="M518" s="4" t="n"/>
      <c r="N518" s="4" t="n"/>
      <c r="O518" s="4" t="n"/>
      <c r="P518" s="4" t="n"/>
      <c r="Q518" s="4" t="n"/>
      <c r="R518" s="4" t="n"/>
      <c r="S518" s="4" t="n"/>
      <c r="T518" s="4" t="n"/>
      <c r="U518" s="4" t="n"/>
      <c r="V518" s="4" t="n"/>
      <c r="W518" s="4" t="n"/>
      <c r="X518" s="4" t="n"/>
      <c r="Y518" s="4" t="n"/>
      <c r="Z518" s="4" t="n"/>
    </row>
    <row r="519" ht="15" customHeight="1" s="371">
      <c r="A519" s="34" t="n"/>
      <c r="B519" s="37" t="n"/>
      <c r="C519" s="120">
        <f>IF(B519="","",INT((B519-CARATULA!$C$27)/7)+1)</f>
        <v/>
      </c>
      <c r="D519" s="34" t="n"/>
      <c r="E519" s="35" t="n"/>
      <c r="F519" s="35" t="n"/>
      <c r="G519" s="35" t="n"/>
      <c r="H519" s="36" t="n"/>
      <c r="I519" s="35" t="n"/>
      <c r="J519" s="34" t="n"/>
      <c r="K519" s="34" t="n"/>
      <c r="L519" s="35" t="n"/>
      <c r="M519" s="4" t="n"/>
      <c r="N519" s="4" t="n"/>
      <c r="O519" s="4" t="n"/>
      <c r="P519" s="4" t="n"/>
      <c r="Q519" s="4" t="n"/>
      <c r="R519" s="4" t="n"/>
      <c r="S519" s="4" t="n"/>
      <c r="T519" s="4" t="n"/>
      <c r="U519" s="4" t="n"/>
      <c r="V519" s="4" t="n"/>
      <c r="W519" s="4" t="n"/>
      <c r="X519" s="4" t="n"/>
      <c r="Y519" s="4" t="n"/>
      <c r="Z519" s="4" t="n"/>
    </row>
    <row r="520" ht="15" customHeight="1" s="371">
      <c r="A520" s="34" t="n"/>
      <c r="B520" s="37" t="n"/>
      <c r="C520" s="120">
        <f>IF(B520="","",INT((B520-CARATULA!$C$27)/7)+1)</f>
        <v/>
      </c>
      <c r="D520" s="34" t="n"/>
      <c r="E520" s="35" t="n"/>
      <c r="F520" s="35" t="n"/>
      <c r="G520" s="35" t="n"/>
      <c r="H520" s="36" t="n"/>
      <c r="I520" s="35" t="n"/>
      <c r="J520" s="34" t="n"/>
      <c r="K520" s="34" t="n"/>
      <c r="L520" s="35" t="n"/>
      <c r="M520" s="4" t="n"/>
      <c r="N520" s="4" t="n"/>
      <c r="O520" s="4" t="n"/>
      <c r="P520" s="4" t="n"/>
      <c r="Q520" s="4" t="n"/>
      <c r="R520" s="4" t="n"/>
      <c r="S520" s="4" t="n"/>
      <c r="T520" s="4" t="n"/>
      <c r="U520" s="4" t="n"/>
      <c r="V520" s="4" t="n"/>
      <c r="W520" s="4" t="n"/>
      <c r="X520" s="4" t="n"/>
      <c r="Y520" s="4" t="n"/>
      <c r="Z520" s="4" t="n"/>
    </row>
    <row r="521" ht="15" customHeight="1" s="371">
      <c r="A521" s="34" t="n"/>
      <c r="B521" s="37" t="n"/>
      <c r="C521" s="120">
        <f>IF(B521="","",INT((B521-CARATULA!$C$27)/7)+1)</f>
        <v/>
      </c>
      <c r="D521" s="34" t="n"/>
      <c r="E521" s="35" t="n"/>
      <c r="F521" s="35" t="n"/>
      <c r="G521" s="35" t="n"/>
      <c r="H521" s="36" t="n"/>
      <c r="I521" s="35" t="n"/>
      <c r="J521" s="34" t="n"/>
      <c r="K521" s="34" t="n"/>
      <c r="L521" s="35" t="n"/>
      <c r="M521" s="4" t="n"/>
      <c r="N521" s="4" t="n"/>
      <c r="O521" s="4" t="n"/>
      <c r="P521" s="4" t="n"/>
      <c r="Q521" s="4" t="n"/>
      <c r="R521" s="4" t="n"/>
      <c r="S521" s="4" t="n"/>
      <c r="T521" s="4" t="n"/>
      <c r="U521" s="4" t="n"/>
      <c r="V521" s="4" t="n"/>
      <c r="W521" s="4" t="n"/>
      <c r="X521" s="4" t="n"/>
      <c r="Y521" s="4" t="n"/>
      <c r="Z521" s="4" t="n"/>
    </row>
    <row r="522" ht="15" customHeight="1" s="371">
      <c r="A522" s="34" t="n"/>
      <c r="B522" s="37" t="n"/>
      <c r="C522" s="120">
        <f>IF(B522="","",INT((B522-CARATULA!$C$27)/7)+1)</f>
        <v/>
      </c>
      <c r="D522" s="34" t="n"/>
      <c r="E522" s="35" t="n"/>
      <c r="F522" s="35" t="n"/>
      <c r="G522" s="35" t="n"/>
      <c r="H522" s="36" t="n"/>
      <c r="I522" s="35" t="n"/>
      <c r="J522" s="34" t="n"/>
      <c r="K522" s="34" t="n"/>
      <c r="L522" s="35" t="n"/>
      <c r="M522" s="4" t="n"/>
      <c r="N522" s="4" t="n"/>
      <c r="O522" s="4" t="n"/>
      <c r="P522" s="4" t="n"/>
      <c r="Q522" s="4" t="n"/>
      <c r="R522" s="4" t="n"/>
      <c r="S522" s="4" t="n"/>
      <c r="T522" s="4" t="n"/>
      <c r="U522" s="4" t="n"/>
      <c r="V522" s="4" t="n"/>
      <c r="W522" s="4" t="n"/>
      <c r="X522" s="4" t="n"/>
      <c r="Y522" s="4" t="n"/>
      <c r="Z522" s="4" t="n"/>
    </row>
    <row r="523" ht="15" customHeight="1" s="371">
      <c r="A523" s="34" t="n"/>
      <c r="B523" s="37" t="n"/>
      <c r="C523" s="120">
        <f>IF(B523="","",INT((B523-CARATULA!$C$27)/7)+1)</f>
        <v/>
      </c>
      <c r="D523" s="34" t="n"/>
      <c r="E523" s="35" t="n"/>
      <c r="F523" s="35" t="n"/>
      <c r="G523" s="35" t="n"/>
      <c r="H523" s="36" t="n"/>
      <c r="I523" s="35" t="n"/>
      <c r="J523" s="34" t="n"/>
      <c r="K523" s="34" t="n"/>
      <c r="L523" s="35" t="n"/>
      <c r="M523" s="4" t="n"/>
      <c r="N523" s="4" t="n"/>
      <c r="O523" s="4" t="n"/>
      <c r="P523" s="4" t="n"/>
      <c r="Q523" s="4" t="n"/>
      <c r="R523" s="4" t="n"/>
      <c r="S523" s="4" t="n"/>
      <c r="T523" s="4" t="n"/>
      <c r="U523" s="4" t="n"/>
      <c r="V523" s="4" t="n"/>
      <c r="W523" s="4" t="n"/>
      <c r="X523" s="4" t="n"/>
      <c r="Y523" s="4" t="n"/>
      <c r="Z523" s="4" t="n"/>
    </row>
    <row r="524" ht="15" customHeight="1" s="371">
      <c r="A524" s="34" t="n"/>
      <c r="B524" s="37" t="n"/>
      <c r="C524" s="120">
        <f>IF(B524="","",INT((B524-CARATULA!$C$27)/7)+1)</f>
        <v/>
      </c>
      <c r="D524" s="34" t="n"/>
      <c r="E524" s="35" t="n"/>
      <c r="F524" s="35" t="n"/>
      <c r="G524" s="35" t="n"/>
      <c r="H524" s="36" t="n"/>
      <c r="I524" s="35" t="n"/>
      <c r="J524" s="34" t="n"/>
      <c r="K524" s="34" t="n"/>
      <c r="L524" s="35" t="n"/>
      <c r="M524" s="4" t="n"/>
      <c r="N524" s="4" t="n"/>
      <c r="O524" s="4" t="n"/>
      <c r="P524" s="4" t="n"/>
      <c r="Q524" s="4" t="n"/>
      <c r="R524" s="4" t="n"/>
      <c r="S524" s="4" t="n"/>
      <c r="T524" s="4" t="n"/>
      <c r="U524" s="4" t="n"/>
      <c r="V524" s="4" t="n"/>
      <c r="W524" s="4" t="n"/>
      <c r="X524" s="4" t="n"/>
      <c r="Y524" s="4" t="n"/>
      <c r="Z524" s="4" t="n"/>
    </row>
    <row r="525" ht="15" customHeight="1" s="371">
      <c r="A525" s="34" t="n"/>
      <c r="B525" s="37" t="n"/>
      <c r="C525" s="120">
        <f>IF(B525="","",INT((B525-CARATULA!$C$27)/7)+1)</f>
        <v/>
      </c>
      <c r="D525" s="34" t="n"/>
      <c r="E525" s="35" t="n"/>
      <c r="F525" s="35" t="n"/>
      <c r="G525" s="35" t="n"/>
      <c r="H525" s="36" t="n"/>
      <c r="I525" s="35" t="n"/>
      <c r="J525" s="34" t="n"/>
      <c r="K525" s="34" t="n"/>
      <c r="L525" s="35" t="n"/>
      <c r="M525" s="4" t="n"/>
      <c r="N525" s="4" t="n"/>
      <c r="O525" s="4" t="n"/>
      <c r="P525" s="4" t="n"/>
      <c r="Q525" s="4" t="n"/>
      <c r="R525" s="4" t="n"/>
      <c r="S525" s="4" t="n"/>
      <c r="T525" s="4" t="n"/>
      <c r="U525" s="4" t="n"/>
      <c r="V525" s="4" t="n"/>
      <c r="W525" s="4" t="n"/>
      <c r="X525" s="4" t="n"/>
      <c r="Y525" s="4" t="n"/>
      <c r="Z525" s="4" t="n"/>
    </row>
    <row r="526" ht="15" customHeight="1" s="371">
      <c r="A526" s="34" t="n"/>
      <c r="B526" s="37" t="n"/>
      <c r="C526" s="120">
        <f>IF(B526="","",INT((B526-CARATULA!$C$27)/7)+1)</f>
        <v/>
      </c>
      <c r="D526" s="34" t="n"/>
      <c r="E526" s="35" t="n"/>
      <c r="F526" s="35" t="n"/>
      <c r="G526" s="35" t="n"/>
      <c r="H526" s="36" t="n"/>
      <c r="I526" s="35" t="n"/>
      <c r="J526" s="34" t="n"/>
      <c r="K526" s="34" t="n"/>
      <c r="L526" s="35" t="n"/>
      <c r="M526" s="4" t="n"/>
      <c r="N526" s="4" t="n"/>
      <c r="O526" s="4" t="n"/>
      <c r="P526" s="4" t="n"/>
      <c r="Q526" s="4" t="n"/>
      <c r="R526" s="4" t="n"/>
      <c r="S526" s="4" t="n"/>
      <c r="T526" s="4" t="n"/>
      <c r="U526" s="4" t="n"/>
      <c r="V526" s="4" t="n"/>
      <c r="W526" s="4" t="n"/>
      <c r="X526" s="4" t="n"/>
      <c r="Y526" s="4" t="n"/>
      <c r="Z526" s="4" t="n"/>
    </row>
    <row r="527" ht="15" customHeight="1" s="371">
      <c r="A527" s="34" t="n"/>
      <c r="B527" s="37" t="n"/>
      <c r="C527" s="120">
        <f>IF(B527="","",INT((B527-CARATULA!$C$27)/7)+1)</f>
        <v/>
      </c>
      <c r="D527" s="34" t="n"/>
      <c r="E527" s="35" t="n"/>
      <c r="F527" s="35" t="n"/>
      <c r="G527" s="35" t="n"/>
      <c r="H527" s="36" t="n"/>
      <c r="I527" s="35" t="n"/>
      <c r="J527" s="34" t="n"/>
      <c r="K527" s="34" t="n"/>
      <c r="L527" s="35" t="n"/>
      <c r="M527" s="4" t="n"/>
      <c r="N527" s="4" t="n"/>
      <c r="O527" s="4" t="n"/>
      <c r="P527" s="4" t="n"/>
      <c r="Q527" s="4" t="n"/>
      <c r="R527" s="4" t="n"/>
      <c r="S527" s="4" t="n"/>
      <c r="T527" s="4" t="n"/>
      <c r="U527" s="4" t="n"/>
      <c r="V527" s="4" t="n"/>
      <c r="W527" s="4" t="n"/>
      <c r="X527" s="4" t="n"/>
      <c r="Y527" s="4" t="n"/>
      <c r="Z527" s="4" t="n"/>
    </row>
    <row r="528" ht="15" customHeight="1" s="371">
      <c r="A528" s="34" t="n"/>
      <c r="B528" s="37" t="n"/>
      <c r="C528" s="120">
        <f>IF(B528="","",INT((B528-CARATULA!$C$27)/7)+1)</f>
        <v/>
      </c>
      <c r="D528" s="34" t="n"/>
      <c r="E528" s="35" t="n"/>
      <c r="F528" s="35" t="n"/>
      <c r="G528" s="35" t="n"/>
      <c r="H528" s="36" t="n"/>
      <c r="I528" s="35" t="n"/>
      <c r="J528" s="34" t="n"/>
      <c r="K528" s="34" t="n"/>
      <c r="L528" s="35" t="n"/>
      <c r="M528" s="4" t="n"/>
      <c r="N528" s="4" t="n"/>
      <c r="O528" s="4" t="n"/>
      <c r="P528" s="4" t="n"/>
      <c r="Q528" s="4" t="n"/>
      <c r="R528" s="4" t="n"/>
      <c r="S528" s="4" t="n"/>
      <c r="T528" s="4" t="n"/>
      <c r="U528" s="4" t="n"/>
      <c r="V528" s="4" t="n"/>
      <c r="W528" s="4" t="n"/>
      <c r="X528" s="4" t="n"/>
      <c r="Y528" s="4" t="n"/>
      <c r="Z528" s="4" t="n"/>
    </row>
    <row r="529" ht="15" customHeight="1" s="371">
      <c r="A529" s="34" t="n"/>
      <c r="B529" s="37" t="n"/>
      <c r="C529" s="120">
        <f>IF(B529="","",INT((B529-CARATULA!$C$27)/7)+1)</f>
        <v/>
      </c>
      <c r="D529" s="34" t="n"/>
      <c r="E529" s="35" t="n"/>
      <c r="F529" s="35" t="n"/>
      <c r="G529" s="35" t="n"/>
      <c r="H529" s="36" t="n"/>
      <c r="I529" s="35" t="n"/>
      <c r="J529" s="34" t="n"/>
      <c r="K529" s="34" t="n"/>
      <c r="L529" s="35" t="n"/>
      <c r="M529" s="4" t="n"/>
      <c r="N529" s="4" t="n"/>
      <c r="O529" s="4" t="n"/>
      <c r="P529" s="4" t="n"/>
      <c r="Q529" s="4" t="n"/>
      <c r="R529" s="4" t="n"/>
      <c r="S529" s="4" t="n"/>
      <c r="T529" s="4" t="n"/>
      <c r="U529" s="4" t="n"/>
      <c r="V529" s="4" t="n"/>
      <c r="W529" s="4" t="n"/>
      <c r="X529" s="4" t="n"/>
      <c r="Y529" s="4" t="n"/>
      <c r="Z529" s="4" t="n"/>
    </row>
    <row r="530" ht="15" customHeight="1" s="371">
      <c r="A530" s="34" t="n"/>
      <c r="B530" s="37" t="n"/>
      <c r="C530" s="120">
        <f>IF(B530="","",INT((B530-CARATULA!$C$27)/7)+1)</f>
        <v/>
      </c>
      <c r="D530" s="34" t="n"/>
      <c r="E530" s="35" t="n"/>
      <c r="F530" s="35" t="n"/>
      <c r="G530" s="35" t="n"/>
      <c r="H530" s="36" t="n"/>
      <c r="I530" s="35" t="n"/>
      <c r="J530" s="34" t="n"/>
      <c r="K530" s="34" t="n"/>
      <c r="L530" s="35" t="n"/>
      <c r="M530" s="4" t="n"/>
      <c r="N530" s="4" t="n"/>
      <c r="O530" s="4" t="n"/>
      <c r="P530" s="4" t="n"/>
      <c r="Q530" s="4" t="n"/>
      <c r="R530" s="4" t="n"/>
      <c r="S530" s="4" t="n"/>
      <c r="T530" s="4" t="n"/>
      <c r="U530" s="4" t="n"/>
      <c r="V530" s="4" t="n"/>
      <c r="W530" s="4" t="n"/>
      <c r="X530" s="4" t="n"/>
      <c r="Y530" s="4" t="n"/>
      <c r="Z530" s="4" t="n"/>
    </row>
    <row r="531" ht="15" customHeight="1" s="371">
      <c r="A531" s="34" t="n"/>
      <c r="B531" s="37" t="n"/>
      <c r="C531" s="120">
        <f>IF(B531="","",INT((B531-CARATULA!$C$27)/7)+1)</f>
        <v/>
      </c>
      <c r="D531" s="34" t="n"/>
      <c r="E531" s="35" t="n"/>
      <c r="F531" s="35" t="n"/>
      <c r="G531" s="35" t="n"/>
      <c r="H531" s="36" t="n"/>
      <c r="I531" s="35" t="n"/>
      <c r="J531" s="34" t="n"/>
      <c r="K531" s="34" t="n"/>
      <c r="L531" s="35" t="n"/>
      <c r="M531" s="4" t="n"/>
      <c r="N531" s="4" t="n"/>
      <c r="O531" s="4" t="n"/>
      <c r="P531" s="4" t="n"/>
      <c r="Q531" s="4" t="n"/>
      <c r="R531" s="4" t="n"/>
      <c r="S531" s="4" t="n"/>
      <c r="T531" s="4" t="n"/>
      <c r="U531" s="4" t="n"/>
      <c r="V531" s="4" t="n"/>
      <c r="W531" s="4" t="n"/>
      <c r="X531" s="4" t="n"/>
      <c r="Y531" s="4" t="n"/>
      <c r="Z531" s="4" t="n"/>
    </row>
    <row r="532" ht="15" customHeight="1" s="371">
      <c r="A532" s="34" t="n"/>
      <c r="B532" s="37" t="n"/>
      <c r="C532" s="120">
        <f>IF(B532="","",INT((B532-CARATULA!$C$27)/7)+1)</f>
        <v/>
      </c>
      <c r="D532" s="34" t="n"/>
      <c r="E532" s="35" t="n"/>
      <c r="F532" s="35" t="n"/>
      <c r="G532" s="35" t="n"/>
      <c r="H532" s="36" t="n"/>
      <c r="I532" s="35" t="n"/>
      <c r="J532" s="34" t="n"/>
      <c r="K532" s="34" t="n"/>
      <c r="L532" s="35" t="n"/>
      <c r="M532" s="4" t="n"/>
      <c r="N532" s="4" t="n"/>
      <c r="O532" s="4" t="n"/>
      <c r="P532" s="4" t="n"/>
      <c r="Q532" s="4" t="n"/>
      <c r="R532" s="4" t="n"/>
      <c r="S532" s="4" t="n"/>
      <c r="T532" s="4" t="n"/>
      <c r="U532" s="4" t="n"/>
      <c r="V532" s="4" t="n"/>
      <c r="W532" s="4" t="n"/>
      <c r="X532" s="4" t="n"/>
      <c r="Y532" s="4" t="n"/>
      <c r="Z532" s="4" t="n"/>
    </row>
    <row r="533" ht="15" customHeight="1" s="371">
      <c r="A533" s="34" t="n"/>
      <c r="B533" s="37" t="n"/>
      <c r="C533" s="120">
        <f>IF(B533="","",INT((B533-CARATULA!$C$27)/7)+1)</f>
        <v/>
      </c>
      <c r="D533" s="34" t="n"/>
      <c r="E533" s="35" t="n"/>
      <c r="F533" s="35" t="n"/>
      <c r="G533" s="35" t="n"/>
      <c r="H533" s="36" t="n"/>
      <c r="I533" s="35" t="n"/>
      <c r="J533" s="34" t="n"/>
      <c r="K533" s="34" t="n"/>
      <c r="L533" s="35" t="n"/>
      <c r="M533" s="4" t="n"/>
      <c r="N533" s="4" t="n"/>
      <c r="O533" s="4" t="n"/>
      <c r="P533" s="4" t="n"/>
      <c r="Q533" s="4" t="n"/>
      <c r="R533" s="4" t="n"/>
      <c r="S533" s="4" t="n"/>
      <c r="T533" s="4" t="n"/>
      <c r="U533" s="4" t="n"/>
      <c r="V533" s="4" t="n"/>
      <c r="W533" s="4" t="n"/>
      <c r="X533" s="4" t="n"/>
      <c r="Y533" s="4" t="n"/>
      <c r="Z533" s="4" t="n"/>
    </row>
    <row r="534" ht="15" customHeight="1" s="371">
      <c r="A534" s="34" t="n"/>
      <c r="B534" s="37" t="n"/>
      <c r="C534" s="120">
        <f>IF(B534="","",INT((B534-CARATULA!$C$27)/7)+1)</f>
        <v/>
      </c>
      <c r="D534" s="34" t="n"/>
      <c r="E534" s="35" t="n"/>
      <c r="F534" s="35" t="n"/>
      <c r="G534" s="35" t="n"/>
      <c r="H534" s="36" t="n"/>
      <c r="I534" s="35" t="n"/>
      <c r="J534" s="34" t="n"/>
      <c r="K534" s="34" t="n"/>
      <c r="L534" s="35" t="n"/>
      <c r="M534" s="4" t="n"/>
      <c r="N534" s="4" t="n"/>
      <c r="O534" s="4" t="n"/>
      <c r="P534" s="4" t="n"/>
      <c r="Q534" s="4" t="n"/>
      <c r="R534" s="4" t="n"/>
      <c r="S534" s="4" t="n"/>
      <c r="T534" s="4" t="n"/>
      <c r="U534" s="4" t="n"/>
      <c r="V534" s="4" t="n"/>
      <c r="W534" s="4" t="n"/>
      <c r="X534" s="4" t="n"/>
      <c r="Y534" s="4" t="n"/>
      <c r="Z534" s="4" t="n"/>
    </row>
    <row r="535" ht="15" customHeight="1" s="371">
      <c r="A535" s="34" t="n"/>
      <c r="B535" s="37" t="n"/>
      <c r="C535" s="120">
        <f>IF(B535="","",INT((B535-CARATULA!$C$27)/7)+1)</f>
        <v/>
      </c>
      <c r="D535" s="34" t="n"/>
      <c r="E535" s="35" t="n"/>
      <c r="F535" s="35" t="n"/>
      <c r="G535" s="35" t="n"/>
      <c r="H535" s="36" t="n"/>
      <c r="I535" s="35" t="n"/>
      <c r="J535" s="34" t="n"/>
      <c r="K535" s="34" t="n"/>
      <c r="L535" s="35" t="n"/>
      <c r="M535" s="4" t="n"/>
      <c r="N535" s="4" t="n"/>
      <c r="O535" s="4" t="n"/>
      <c r="P535" s="4" t="n"/>
      <c r="Q535" s="4" t="n"/>
      <c r="R535" s="4" t="n"/>
      <c r="S535" s="4" t="n"/>
      <c r="T535" s="4" t="n"/>
      <c r="U535" s="4" t="n"/>
      <c r="V535" s="4" t="n"/>
      <c r="W535" s="4" t="n"/>
      <c r="X535" s="4" t="n"/>
      <c r="Y535" s="4" t="n"/>
      <c r="Z535" s="4" t="n"/>
    </row>
    <row r="536" ht="15" customHeight="1" s="371">
      <c r="A536" s="34" t="n"/>
      <c r="B536" s="37" t="n"/>
      <c r="C536" s="120">
        <f>IF(B536="","",INT((B536-CARATULA!$C$27)/7)+1)</f>
        <v/>
      </c>
      <c r="D536" s="34" t="n"/>
      <c r="E536" s="35" t="n"/>
      <c r="F536" s="35" t="n"/>
      <c r="G536" s="35" t="n"/>
      <c r="H536" s="36" t="n"/>
      <c r="I536" s="35" t="n"/>
      <c r="J536" s="34" t="n"/>
      <c r="K536" s="34" t="n"/>
      <c r="L536" s="35" t="n"/>
      <c r="M536" s="4" t="n"/>
      <c r="N536" s="4" t="n"/>
      <c r="O536" s="4" t="n"/>
      <c r="P536" s="4" t="n"/>
      <c r="Q536" s="4" t="n"/>
      <c r="R536" s="4" t="n"/>
      <c r="S536" s="4" t="n"/>
      <c r="T536" s="4" t="n"/>
      <c r="U536" s="4" t="n"/>
      <c r="V536" s="4" t="n"/>
      <c r="W536" s="4" t="n"/>
      <c r="X536" s="4" t="n"/>
      <c r="Y536" s="4" t="n"/>
      <c r="Z536" s="4" t="n"/>
    </row>
    <row r="537" ht="15" customHeight="1" s="371">
      <c r="A537" s="34" t="n"/>
      <c r="B537" s="37" t="n"/>
      <c r="C537" s="120">
        <f>IF(B537="","",INT((B537-CARATULA!$C$27)/7)+1)</f>
        <v/>
      </c>
      <c r="D537" s="34" t="n"/>
      <c r="E537" s="35" t="n"/>
      <c r="F537" s="35" t="n"/>
      <c r="G537" s="35" t="n"/>
      <c r="H537" s="36" t="n"/>
      <c r="I537" s="35" t="n"/>
      <c r="J537" s="34" t="n"/>
      <c r="K537" s="34" t="n"/>
      <c r="L537" s="35" t="n"/>
      <c r="M537" s="4" t="n"/>
      <c r="N537" s="4" t="n"/>
      <c r="O537" s="4" t="n"/>
      <c r="P537" s="4" t="n"/>
      <c r="Q537" s="4" t="n"/>
      <c r="R537" s="4" t="n"/>
      <c r="S537" s="4" t="n"/>
      <c r="T537" s="4" t="n"/>
      <c r="U537" s="4" t="n"/>
      <c r="V537" s="4" t="n"/>
      <c r="W537" s="4" t="n"/>
      <c r="X537" s="4" t="n"/>
      <c r="Y537" s="4" t="n"/>
      <c r="Z537" s="4" t="n"/>
    </row>
    <row r="538" ht="15" customHeight="1" s="371">
      <c r="A538" s="34" t="n"/>
      <c r="B538" s="37" t="n"/>
      <c r="C538" s="120">
        <f>IF(B538="","",INT((B538-CARATULA!$C$27)/7)+1)</f>
        <v/>
      </c>
      <c r="D538" s="34" t="n"/>
      <c r="E538" s="35" t="n"/>
      <c r="F538" s="35" t="n"/>
      <c r="G538" s="35" t="n"/>
      <c r="H538" s="36" t="n"/>
      <c r="I538" s="35" t="n"/>
      <c r="J538" s="34" t="n"/>
      <c r="K538" s="34" t="n"/>
      <c r="L538" s="35" t="n"/>
      <c r="M538" s="4" t="n"/>
      <c r="N538" s="4" t="n"/>
      <c r="O538" s="4" t="n"/>
      <c r="P538" s="4" t="n"/>
      <c r="Q538" s="4" t="n"/>
      <c r="R538" s="4" t="n"/>
      <c r="S538" s="4" t="n"/>
      <c r="T538" s="4" t="n"/>
      <c r="U538" s="4" t="n"/>
      <c r="V538" s="4" t="n"/>
      <c r="W538" s="4" t="n"/>
      <c r="X538" s="4" t="n"/>
      <c r="Y538" s="4" t="n"/>
      <c r="Z538" s="4" t="n"/>
    </row>
    <row r="539" ht="15" customHeight="1" s="371">
      <c r="A539" s="34" t="n"/>
      <c r="B539" s="37" t="n"/>
      <c r="C539" s="120">
        <f>IF(B539="","",INT((B539-CARATULA!$C$27)/7)+1)</f>
        <v/>
      </c>
      <c r="D539" s="34" t="n"/>
      <c r="E539" s="35" t="n"/>
      <c r="F539" s="35" t="n"/>
      <c r="G539" s="35" t="n"/>
      <c r="H539" s="36" t="n"/>
      <c r="I539" s="35" t="n"/>
      <c r="J539" s="34" t="n"/>
      <c r="K539" s="34" t="n"/>
      <c r="L539" s="35" t="n"/>
      <c r="M539" s="4" t="n"/>
      <c r="N539" s="4" t="n"/>
      <c r="O539" s="4" t="n"/>
      <c r="P539" s="4" t="n"/>
      <c r="Q539" s="4" t="n"/>
      <c r="R539" s="4" t="n"/>
      <c r="S539" s="4" t="n"/>
      <c r="T539" s="4" t="n"/>
      <c r="U539" s="4" t="n"/>
      <c r="V539" s="4" t="n"/>
      <c r="W539" s="4" t="n"/>
      <c r="X539" s="4" t="n"/>
      <c r="Y539" s="4" t="n"/>
      <c r="Z539" s="4" t="n"/>
    </row>
    <row r="540" ht="15" customHeight="1" s="371">
      <c r="A540" s="34" t="n"/>
      <c r="B540" s="37" t="n"/>
      <c r="C540" s="120">
        <f>IF(B540="","",INT((B540-CARATULA!$C$27)/7)+1)</f>
        <v/>
      </c>
      <c r="D540" s="34" t="n"/>
      <c r="E540" s="35" t="n"/>
      <c r="F540" s="35" t="n"/>
      <c r="G540" s="35" t="n"/>
      <c r="H540" s="36" t="n"/>
      <c r="I540" s="35" t="n"/>
      <c r="J540" s="34" t="n"/>
      <c r="K540" s="34" t="n"/>
      <c r="L540" s="35" t="n"/>
      <c r="M540" s="4" t="n"/>
      <c r="N540" s="4" t="n"/>
      <c r="O540" s="4" t="n"/>
      <c r="P540" s="4" t="n"/>
      <c r="Q540" s="4" t="n"/>
      <c r="R540" s="4" t="n"/>
      <c r="S540" s="4" t="n"/>
      <c r="T540" s="4" t="n"/>
      <c r="U540" s="4" t="n"/>
      <c r="V540" s="4" t="n"/>
      <c r="W540" s="4" t="n"/>
      <c r="X540" s="4" t="n"/>
      <c r="Y540" s="4" t="n"/>
      <c r="Z540" s="4" t="n"/>
    </row>
    <row r="541" ht="15" customHeight="1" s="371">
      <c r="A541" s="34" t="n"/>
      <c r="B541" s="37" t="n"/>
      <c r="C541" s="120">
        <f>IF(B541="","",INT((B541-CARATULA!$C$27)/7)+1)</f>
        <v/>
      </c>
      <c r="D541" s="34" t="n"/>
      <c r="E541" s="35" t="n"/>
      <c r="F541" s="35" t="n"/>
      <c r="G541" s="35" t="n"/>
      <c r="H541" s="36" t="n"/>
      <c r="I541" s="35" t="n"/>
      <c r="J541" s="34" t="n"/>
      <c r="K541" s="34" t="n"/>
      <c r="L541" s="35" t="n"/>
      <c r="M541" s="4" t="n"/>
      <c r="N541" s="4" t="n"/>
      <c r="O541" s="4" t="n"/>
      <c r="P541" s="4" t="n"/>
      <c r="Q541" s="4" t="n"/>
      <c r="R541" s="4" t="n"/>
      <c r="S541" s="4" t="n"/>
      <c r="T541" s="4" t="n"/>
      <c r="U541" s="4" t="n"/>
      <c r="V541" s="4" t="n"/>
      <c r="W541" s="4" t="n"/>
      <c r="X541" s="4" t="n"/>
      <c r="Y541" s="4" t="n"/>
      <c r="Z541" s="4" t="n"/>
    </row>
    <row r="542" ht="15" customHeight="1" s="371">
      <c r="A542" s="34" t="n"/>
      <c r="B542" s="37" t="n"/>
      <c r="C542" s="120">
        <f>IF(B542="","",INT((B542-CARATULA!$C$27)/7)+1)</f>
        <v/>
      </c>
      <c r="D542" s="34" t="n"/>
      <c r="E542" s="35" t="n"/>
      <c r="F542" s="35" t="n"/>
      <c r="G542" s="35" t="n"/>
      <c r="H542" s="36" t="n"/>
      <c r="I542" s="35" t="n"/>
      <c r="J542" s="34" t="n"/>
      <c r="K542" s="34" t="n"/>
      <c r="L542" s="35" t="n"/>
      <c r="M542" s="4" t="n"/>
      <c r="N542" s="4" t="n"/>
      <c r="O542" s="4" t="n"/>
      <c r="P542" s="4" t="n"/>
      <c r="Q542" s="4" t="n"/>
      <c r="R542" s="4" t="n"/>
      <c r="S542" s="4" t="n"/>
      <c r="T542" s="4" t="n"/>
      <c r="U542" s="4" t="n"/>
      <c r="V542" s="4" t="n"/>
      <c r="W542" s="4" t="n"/>
      <c r="X542" s="4" t="n"/>
      <c r="Y542" s="4" t="n"/>
      <c r="Z542" s="4" t="n"/>
    </row>
    <row r="543" ht="15" customHeight="1" s="371">
      <c r="A543" s="34" t="n"/>
      <c r="B543" s="37" t="n"/>
      <c r="C543" s="120">
        <f>IF(B543="","",INT((B543-CARATULA!$C$27)/7)+1)</f>
        <v/>
      </c>
      <c r="D543" s="34" t="n"/>
      <c r="E543" s="35" t="n"/>
      <c r="F543" s="35" t="n"/>
      <c r="G543" s="35" t="n"/>
      <c r="H543" s="36" t="n"/>
      <c r="I543" s="35" t="n"/>
      <c r="J543" s="34" t="n"/>
      <c r="K543" s="34" t="n"/>
      <c r="L543" s="35" t="n"/>
      <c r="M543" s="4" t="n"/>
      <c r="N543" s="4" t="n"/>
      <c r="O543" s="4" t="n"/>
      <c r="P543" s="4" t="n"/>
      <c r="Q543" s="4" t="n"/>
      <c r="R543" s="4" t="n"/>
      <c r="S543" s="4" t="n"/>
      <c r="T543" s="4" t="n"/>
      <c r="U543" s="4" t="n"/>
      <c r="V543" s="4" t="n"/>
      <c r="W543" s="4" t="n"/>
      <c r="X543" s="4" t="n"/>
      <c r="Y543" s="4" t="n"/>
      <c r="Z543" s="4" t="n"/>
    </row>
    <row r="544" ht="15" customHeight="1" s="371">
      <c r="A544" s="34" t="n"/>
      <c r="B544" s="37" t="n"/>
      <c r="C544" s="120">
        <f>IF(B544="","",INT((B544-CARATULA!$C$27)/7)+1)</f>
        <v/>
      </c>
      <c r="D544" s="34" t="n"/>
      <c r="E544" s="35" t="n"/>
      <c r="F544" s="35" t="n"/>
      <c r="G544" s="35" t="n"/>
      <c r="H544" s="36" t="n"/>
      <c r="I544" s="35" t="n"/>
      <c r="J544" s="34" t="n"/>
      <c r="K544" s="34" t="n"/>
      <c r="L544" s="35" t="n"/>
      <c r="M544" s="4" t="n"/>
      <c r="N544" s="4" t="n"/>
      <c r="O544" s="4" t="n"/>
      <c r="P544" s="4" t="n"/>
      <c r="Q544" s="4" t="n"/>
      <c r="R544" s="4" t="n"/>
      <c r="S544" s="4" t="n"/>
      <c r="T544" s="4" t="n"/>
      <c r="U544" s="4" t="n"/>
      <c r="V544" s="4" t="n"/>
      <c r="W544" s="4" t="n"/>
      <c r="X544" s="4" t="n"/>
      <c r="Y544" s="4" t="n"/>
      <c r="Z544" s="4" t="n"/>
    </row>
    <row r="545" ht="15" customHeight="1" s="371">
      <c r="A545" s="34" t="n"/>
      <c r="B545" s="37" t="n"/>
      <c r="C545" s="120">
        <f>IF(B545="","",INT((B545-CARATULA!$C$27)/7)+1)</f>
        <v/>
      </c>
      <c r="D545" s="34" t="n"/>
      <c r="E545" s="35" t="n"/>
      <c r="F545" s="35" t="n"/>
      <c r="G545" s="35" t="n"/>
      <c r="H545" s="36" t="n"/>
      <c r="I545" s="35" t="n"/>
      <c r="J545" s="34" t="n"/>
      <c r="K545" s="34" t="n"/>
      <c r="L545" s="35" t="n"/>
      <c r="M545" s="4" t="n"/>
      <c r="N545" s="4" t="n"/>
      <c r="O545" s="4" t="n"/>
      <c r="P545" s="4" t="n"/>
      <c r="Q545" s="4" t="n"/>
      <c r="R545" s="4" t="n"/>
      <c r="S545" s="4" t="n"/>
      <c r="T545" s="4" t="n"/>
      <c r="U545" s="4" t="n"/>
      <c r="V545" s="4" t="n"/>
      <c r="W545" s="4" t="n"/>
      <c r="X545" s="4" t="n"/>
      <c r="Y545" s="4" t="n"/>
      <c r="Z545" s="4" t="n"/>
    </row>
    <row r="546" ht="15" customHeight="1" s="371">
      <c r="A546" s="34" t="n"/>
      <c r="B546" s="37" t="n"/>
      <c r="C546" s="120">
        <f>IF(B546="","",INT((B546-CARATULA!$C$27)/7)+1)</f>
        <v/>
      </c>
      <c r="D546" s="34" t="n"/>
      <c r="E546" s="35" t="n"/>
      <c r="F546" s="35" t="n"/>
      <c r="G546" s="35" t="n"/>
      <c r="H546" s="36" t="n"/>
      <c r="I546" s="35" t="n"/>
      <c r="J546" s="34" t="n"/>
      <c r="K546" s="34" t="n"/>
      <c r="L546" s="35" t="n"/>
      <c r="M546" s="4" t="n"/>
      <c r="N546" s="4" t="n"/>
      <c r="O546" s="4" t="n"/>
      <c r="P546" s="4" t="n"/>
      <c r="Q546" s="4" t="n"/>
      <c r="R546" s="4" t="n"/>
      <c r="S546" s="4" t="n"/>
      <c r="T546" s="4" t="n"/>
      <c r="U546" s="4" t="n"/>
      <c r="V546" s="4" t="n"/>
      <c r="W546" s="4" t="n"/>
      <c r="X546" s="4" t="n"/>
      <c r="Y546" s="4" t="n"/>
      <c r="Z546" s="4" t="n"/>
    </row>
    <row r="547" ht="15" customHeight="1" s="371">
      <c r="A547" s="34" t="n"/>
      <c r="B547" s="37" t="n"/>
      <c r="C547" s="120">
        <f>IF(B547="","",INT((B547-CARATULA!$C$27)/7)+1)</f>
        <v/>
      </c>
      <c r="D547" s="34" t="n"/>
      <c r="E547" s="35" t="n"/>
      <c r="F547" s="35" t="n"/>
      <c r="G547" s="35" t="n"/>
      <c r="H547" s="36" t="n"/>
      <c r="I547" s="35" t="n"/>
      <c r="J547" s="34" t="n"/>
      <c r="K547" s="34" t="n"/>
      <c r="L547" s="35" t="n"/>
      <c r="M547" s="4" t="n"/>
      <c r="N547" s="4" t="n"/>
      <c r="O547" s="4" t="n"/>
      <c r="P547" s="4" t="n"/>
      <c r="Q547" s="4" t="n"/>
      <c r="R547" s="4" t="n"/>
      <c r="S547" s="4" t="n"/>
      <c r="T547" s="4" t="n"/>
      <c r="U547" s="4" t="n"/>
      <c r="V547" s="4" t="n"/>
      <c r="W547" s="4" t="n"/>
      <c r="X547" s="4" t="n"/>
      <c r="Y547" s="4" t="n"/>
      <c r="Z547" s="4" t="n"/>
    </row>
    <row r="548" ht="15" customHeight="1" s="371">
      <c r="A548" s="34" t="n"/>
      <c r="B548" s="37" t="n"/>
      <c r="C548" s="120">
        <f>IF(B548="","",INT((B548-CARATULA!$C$27)/7)+1)</f>
        <v/>
      </c>
      <c r="D548" s="34" t="n"/>
      <c r="E548" s="35" t="n"/>
      <c r="F548" s="35" t="n"/>
      <c r="G548" s="35" t="n"/>
      <c r="H548" s="36" t="n"/>
      <c r="I548" s="35" t="n"/>
      <c r="J548" s="34" t="n"/>
      <c r="K548" s="34" t="n"/>
      <c r="L548" s="35" t="n"/>
      <c r="M548" s="4" t="n"/>
      <c r="N548" s="4" t="n"/>
      <c r="O548" s="4" t="n"/>
      <c r="P548" s="4" t="n"/>
      <c r="Q548" s="4" t="n"/>
      <c r="R548" s="4" t="n"/>
      <c r="S548" s="4" t="n"/>
      <c r="T548" s="4" t="n"/>
      <c r="U548" s="4" t="n"/>
      <c r="V548" s="4" t="n"/>
      <c r="W548" s="4" t="n"/>
      <c r="X548" s="4" t="n"/>
      <c r="Y548" s="4" t="n"/>
      <c r="Z548" s="4" t="n"/>
    </row>
    <row r="549" ht="15" customHeight="1" s="371">
      <c r="A549" s="34" t="n"/>
      <c r="B549" s="37" t="n"/>
      <c r="C549" s="120">
        <f>IF(B549="","",INT((B549-CARATULA!$C$27)/7)+1)</f>
        <v/>
      </c>
      <c r="D549" s="34" t="n"/>
      <c r="E549" s="35" t="n"/>
      <c r="F549" s="35" t="n"/>
      <c r="G549" s="35" t="n"/>
      <c r="H549" s="36" t="n"/>
      <c r="I549" s="35" t="n"/>
      <c r="J549" s="34" t="n"/>
      <c r="K549" s="34" t="n"/>
      <c r="L549" s="35" t="n"/>
      <c r="M549" s="4" t="n"/>
      <c r="N549" s="4" t="n"/>
      <c r="O549" s="4" t="n"/>
      <c r="P549" s="4" t="n"/>
      <c r="Q549" s="4" t="n"/>
      <c r="R549" s="4" t="n"/>
      <c r="S549" s="4" t="n"/>
      <c r="T549" s="4" t="n"/>
      <c r="U549" s="4" t="n"/>
      <c r="V549" s="4" t="n"/>
      <c r="W549" s="4" t="n"/>
      <c r="X549" s="4" t="n"/>
      <c r="Y549" s="4" t="n"/>
      <c r="Z549" s="4" t="n"/>
    </row>
    <row r="550" ht="15" customHeight="1" s="371">
      <c r="A550" s="34" t="n"/>
      <c r="B550" s="37" t="n"/>
      <c r="C550" s="120">
        <f>IF(B550="","",INT((B550-CARATULA!$C$27)/7)+1)</f>
        <v/>
      </c>
      <c r="D550" s="34" t="n"/>
      <c r="E550" s="35" t="n"/>
      <c r="F550" s="35" t="n"/>
      <c r="G550" s="35" t="n"/>
      <c r="H550" s="36" t="n"/>
      <c r="I550" s="35" t="n"/>
      <c r="J550" s="34" t="n"/>
      <c r="K550" s="34" t="n"/>
      <c r="L550" s="35" t="n"/>
      <c r="M550" s="4" t="n"/>
      <c r="N550" s="4" t="n"/>
      <c r="O550" s="4" t="n"/>
      <c r="P550" s="4" t="n"/>
      <c r="Q550" s="4" t="n"/>
      <c r="R550" s="4" t="n"/>
      <c r="S550" s="4" t="n"/>
      <c r="T550" s="4" t="n"/>
      <c r="U550" s="4" t="n"/>
      <c r="V550" s="4" t="n"/>
      <c r="W550" s="4" t="n"/>
      <c r="X550" s="4" t="n"/>
      <c r="Y550" s="4" t="n"/>
      <c r="Z550" s="4" t="n"/>
    </row>
    <row r="551" ht="15" customHeight="1" s="371">
      <c r="A551" s="34" t="n"/>
      <c r="B551" s="37" t="n"/>
      <c r="C551" s="120">
        <f>IF(B551="","",INT((B551-CARATULA!$C$27)/7)+1)</f>
        <v/>
      </c>
      <c r="D551" s="34" t="n"/>
      <c r="E551" s="35" t="n"/>
      <c r="F551" s="35" t="n"/>
      <c r="G551" s="35" t="n"/>
      <c r="H551" s="36" t="n"/>
      <c r="I551" s="35" t="n"/>
      <c r="J551" s="34" t="n"/>
      <c r="K551" s="34" t="n"/>
      <c r="L551" s="35" t="n"/>
      <c r="M551" s="4" t="n"/>
      <c r="N551" s="4" t="n"/>
      <c r="O551" s="4" t="n"/>
      <c r="P551" s="4" t="n"/>
      <c r="Q551" s="4" t="n"/>
      <c r="R551" s="4" t="n"/>
      <c r="S551" s="4" t="n"/>
      <c r="T551" s="4" t="n"/>
      <c r="U551" s="4" t="n"/>
      <c r="V551" s="4" t="n"/>
      <c r="W551" s="4" t="n"/>
      <c r="X551" s="4" t="n"/>
      <c r="Y551" s="4" t="n"/>
      <c r="Z551" s="4" t="n"/>
    </row>
    <row r="552" ht="15" customHeight="1" s="371">
      <c r="A552" s="34" t="n"/>
      <c r="B552" s="37" t="n"/>
      <c r="C552" s="120">
        <f>IF(B552="","",INT((B552-CARATULA!$C$27)/7)+1)</f>
        <v/>
      </c>
      <c r="D552" s="34" t="n"/>
      <c r="E552" s="35" t="n"/>
      <c r="F552" s="35" t="n"/>
      <c r="G552" s="35" t="n"/>
      <c r="H552" s="36" t="n"/>
      <c r="I552" s="35" t="n"/>
      <c r="J552" s="34" t="n"/>
      <c r="K552" s="34" t="n"/>
      <c r="L552" s="35" t="n"/>
      <c r="M552" s="4" t="n"/>
      <c r="N552" s="4" t="n"/>
      <c r="O552" s="4" t="n"/>
      <c r="P552" s="4" t="n"/>
      <c r="Q552" s="4" t="n"/>
      <c r="R552" s="4" t="n"/>
      <c r="S552" s="4" t="n"/>
      <c r="T552" s="4" t="n"/>
      <c r="U552" s="4" t="n"/>
      <c r="V552" s="4" t="n"/>
      <c r="W552" s="4" t="n"/>
      <c r="X552" s="4" t="n"/>
      <c r="Y552" s="4" t="n"/>
      <c r="Z552" s="4" t="n"/>
    </row>
    <row r="553" ht="15" customHeight="1" s="371">
      <c r="A553" s="34" t="n"/>
      <c r="B553" s="37" t="n"/>
      <c r="C553" s="120">
        <f>IF(B553="","",INT((B553-CARATULA!$C$27)/7)+1)</f>
        <v/>
      </c>
      <c r="D553" s="34" t="n"/>
      <c r="E553" s="35" t="n"/>
      <c r="F553" s="35" t="n"/>
      <c r="G553" s="35" t="n"/>
      <c r="H553" s="36" t="n"/>
      <c r="I553" s="35" t="n"/>
      <c r="J553" s="34" t="n"/>
      <c r="K553" s="34" t="n"/>
      <c r="L553" s="35" t="n"/>
      <c r="M553" s="4" t="n"/>
      <c r="N553" s="4" t="n"/>
      <c r="O553" s="4" t="n"/>
      <c r="P553" s="4" t="n"/>
      <c r="Q553" s="4" t="n"/>
      <c r="R553" s="4" t="n"/>
      <c r="S553" s="4" t="n"/>
      <c r="T553" s="4" t="n"/>
      <c r="U553" s="4" t="n"/>
      <c r="V553" s="4" t="n"/>
      <c r="W553" s="4" t="n"/>
      <c r="X553" s="4" t="n"/>
      <c r="Y553" s="4" t="n"/>
      <c r="Z553" s="4" t="n"/>
    </row>
    <row r="554" ht="15" customHeight="1" s="371">
      <c r="A554" s="34" t="n"/>
      <c r="B554" s="37" t="n"/>
      <c r="C554" s="120">
        <f>IF(B554="","",INT((B554-CARATULA!$C$27)/7)+1)</f>
        <v/>
      </c>
      <c r="D554" s="34" t="n"/>
      <c r="E554" s="35" t="n"/>
      <c r="F554" s="35" t="n"/>
      <c r="G554" s="35" t="n"/>
      <c r="H554" s="36" t="n"/>
      <c r="I554" s="35" t="n"/>
      <c r="J554" s="34" t="n"/>
      <c r="K554" s="34" t="n"/>
      <c r="L554" s="35" t="n"/>
      <c r="M554" s="4" t="n"/>
      <c r="N554" s="4" t="n"/>
      <c r="O554" s="4" t="n"/>
      <c r="P554" s="4" t="n"/>
      <c r="Q554" s="4" t="n"/>
      <c r="R554" s="4" t="n"/>
      <c r="S554" s="4" t="n"/>
      <c r="T554" s="4" t="n"/>
      <c r="U554" s="4" t="n"/>
      <c r="V554" s="4" t="n"/>
      <c r="W554" s="4" t="n"/>
      <c r="X554" s="4" t="n"/>
      <c r="Y554" s="4" t="n"/>
      <c r="Z554" s="4" t="n"/>
    </row>
    <row r="555" ht="15" customHeight="1" s="371">
      <c r="A555" s="34" t="n"/>
      <c r="B555" s="37" t="n"/>
      <c r="C555" s="120">
        <f>IF(B555="","",INT((B555-CARATULA!$C$27)/7)+1)</f>
        <v/>
      </c>
      <c r="D555" s="34" t="n"/>
      <c r="E555" s="35" t="n"/>
      <c r="F555" s="35" t="n"/>
      <c r="G555" s="35" t="n"/>
      <c r="H555" s="36" t="n"/>
      <c r="I555" s="35" t="n"/>
      <c r="J555" s="34" t="n"/>
      <c r="K555" s="34" t="n"/>
      <c r="L555" s="35" t="n"/>
      <c r="M555" s="4" t="n"/>
      <c r="N555" s="4" t="n"/>
      <c r="O555" s="4" t="n"/>
      <c r="P555" s="4" t="n"/>
      <c r="Q555" s="4" t="n"/>
      <c r="R555" s="4" t="n"/>
      <c r="S555" s="4" t="n"/>
      <c r="T555" s="4" t="n"/>
      <c r="U555" s="4" t="n"/>
      <c r="V555" s="4" t="n"/>
      <c r="W555" s="4" t="n"/>
      <c r="X555" s="4" t="n"/>
      <c r="Y555" s="4" t="n"/>
      <c r="Z555" s="4" t="n"/>
    </row>
    <row r="556" ht="15" customHeight="1" s="371">
      <c r="A556" s="34" t="n"/>
      <c r="B556" s="37" t="n"/>
      <c r="C556" s="120">
        <f>IF(B556="","",INT((B556-CARATULA!$C$27)/7)+1)</f>
        <v/>
      </c>
      <c r="D556" s="34" t="n"/>
      <c r="E556" s="35" t="n"/>
      <c r="F556" s="35" t="n"/>
      <c r="G556" s="35" t="n"/>
      <c r="H556" s="36" t="n"/>
      <c r="I556" s="35" t="n"/>
      <c r="J556" s="34" t="n"/>
      <c r="K556" s="34" t="n"/>
      <c r="L556" s="35" t="n"/>
      <c r="M556" s="4" t="n"/>
      <c r="N556" s="4" t="n"/>
      <c r="O556" s="4" t="n"/>
      <c r="P556" s="4" t="n"/>
      <c r="Q556" s="4" t="n"/>
      <c r="R556" s="4" t="n"/>
      <c r="S556" s="4" t="n"/>
      <c r="T556" s="4" t="n"/>
      <c r="U556" s="4" t="n"/>
      <c r="V556" s="4" t="n"/>
      <c r="W556" s="4" t="n"/>
      <c r="X556" s="4" t="n"/>
      <c r="Y556" s="4" t="n"/>
      <c r="Z556" s="4" t="n"/>
    </row>
    <row r="557" ht="15" customHeight="1" s="371">
      <c r="A557" s="34" t="n"/>
      <c r="B557" s="37" t="n"/>
      <c r="C557" s="120">
        <f>IF(B557="","",INT((B557-CARATULA!$C$27)/7)+1)</f>
        <v/>
      </c>
      <c r="D557" s="34" t="n"/>
      <c r="E557" s="35" t="n"/>
      <c r="F557" s="35" t="n"/>
      <c r="G557" s="35" t="n"/>
      <c r="H557" s="36" t="n"/>
      <c r="I557" s="35" t="n"/>
      <c r="J557" s="34" t="n"/>
      <c r="K557" s="34" t="n"/>
      <c r="L557" s="35" t="n"/>
      <c r="M557" s="4" t="n"/>
      <c r="N557" s="4" t="n"/>
      <c r="O557" s="4" t="n"/>
      <c r="P557" s="4" t="n"/>
      <c r="Q557" s="4" t="n"/>
      <c r="R557" s="4" t="n"/>
      <c r="S557" s="4" t="n"/>
      <c r="T557" s="4" t="n"/>
      <c r="U557" s="4" t="n"/>
      <c r="V557" s="4" t="n"/>
      <c r="W557" s="4" t="n"/>
      <c r="X557" s="4" t="n"/>
      <c r="Y557" s="4" t="n"/>
      <c r="Z557" s="4" t="n"/>
    </row>
    <row r="558" ht="15" customHeight="1" s="371">
      <c r="A558" s="34" t="n"/>
      <c r="B558" s="37" t="n"/>
      <c r="C558" s="120">
        <f>IF(B558="","",INT((B558-CARATULA!$C$27)/7)+1)</f>
        <v/>
      </c>
      <c r="D558" s="34" t="n"/>
      <c r="E558" s="35" t="n"/>
      <c r="F558" s="35" t="n"/>
      <c r="G558" s="35" t="n"/>
      <c r="H558" s="36" t="n"/>
      <c r="I558" s="35" t="n"/>
      <c r="J558" s="34" t="n"/>
      <c r="K558" s="34" t="n"/>
      <c r="L558" s="35" t="n"/>
      <c r="M558" s="4" t="n"/>
      <c r="N558" s="4" t="n"/>
      <c r="O558" s="4" t="n"/>
      <c r="P558" s="4" t="n"/>
      <c r="Q558" s="4" t="n"/>
      <c r="R558" s="4" t="n"/>
      <c r="S558" s="4" t="n"/>
      <c r="T558" s="4" t="n"/>
      <c r="U558" s="4" t="n"/>
      <c r="V558" s="4" t="n"/>
      <c r="W558" s="4" t="n"/>
      <c r="X558" s="4" t="n"/>
      <c r="Y558" s="4" t="n"/>
      <c r="Z558" s="4" t="n"/>
    </row>
    <row r="559" ht="15" customHeight="1" s="371">
      <c r="A559" s="34" t="n"/>
      <c r="B559" s="37" t="n"/>
      <c r="C559" s="120">
        <f>IF(B559="","",INT((B559-CARATULA!$C$27)/7)+1)</f>
        <v/>
      </c>
      <c r="D559" s="34" t="n"/>
      <c r="E559" s="35" t="n"/>
      <c r="F559" s="35" t="n"/>
      <c r="G559" s="35" t="n"/>
      <c r="H559" s="36" t="n"/>
      <c r="I559" s="35" t="n"/>
      <c r="J559" s="34" t="n"/>
      <c r="K559" s="34" t="n"/>
      <c r="L559" s="35" t="n"/>
      <c r="M559" s="4" t="n"/>
      <c r="N559" s="4" t="n"/>
      <c r="O559" s="4" t="n"/>
      <c r="P559" s="4" t="n"/>
      <c r="Q559" s="4" t="n"/>
      <c r="R559" s="4" t="n"/>
      <c r="S559" s="4" t="n"/>
      <c r="T559" s="4" t="n"/>
      <c r="U559" s="4" t="n"/>
      <c r="V559" s="4" t="n"/>
      <c r="W559" s="4" t="n"/>
      <c r="X559" s="4" t="n"/>
      <c r="Y559" s="4" t="n"/>
      <c r="Z559" s="4" t="n"/>
    </row>
    <row r="560" ht="15" customHeight="1" s="371">
      <c r="A560" s="34" t="n"/>
      <c r="B560" s="37" t="n"/>
      <c r="C560" s="120">
        <f>IF(B560="","",INT((B560-CARATULA!$C$27)/7)+1)</f>
        <v/>
      </c>
      <c r="D560" s="34" t="n"/>
      <c r="E560" s="35" t="n"/>
      <c r="F560" s="35" t="n"/>
      <c r="G560" s="35" t="n"/>
      <c r="H560" s="36" t="n"/>
      <c r="I560" s="35" t="n"/>
      <c r="J560" s="34" t="n"/>
      <c r="K560" s="34" t="n"/>
      <c r="L560" s="35" t="n"/>
      <c r="M560" s="4" t="n"/>
      <c r="N560" s="4" t="n"/>
      <c r="O560" s="4" t="n"/>
      <c r="P560" s="4" t="n"/>
      <c r="Q560" s="4" t="n"/>
      <c r="R560" s="4" t="n"/>
      <c r="S560" s="4" t="n"/>
      <c r="T560" s="4" t="n"/>
      <c r="U560" s="4" t="n"/>
      <c r="V560" s="4" t="n"/>
      <c r="W560" s="4" t="n"/>
      <c r="X560" s="4" t="n"/>
      <c r="Y560" s="4" t="n"/>
      <c r="Z560" s="4" t="n"/>
    </row>
    <row r="561" ht="15" customHeight="1" s="371">
      <c r="A561" s="34" t="n"/>
      <c r="B561" s="37" t="n"/>
      <c r="C561" s="120">
        <f>IF(B561="","",INT((B561-CARATULA!$C$27)/7)+1)</f>
        <v/>
      </c>
      <c r="D561" s="34" t="n"/>
      <c r="E561" s="35" t="n"/>
      <c r="F561" s="35" t="n"/>
      <c r="G561" s="35" t="n"/>
      <c r="H561" s="36" t="n"/>
      <c r="I561" s="35" t="n"/>
      <c r="J561" s="34" t="n"/>
      <c r="K561" s="34" t="n"/>
      <c r="L561" s="35" t="n"/>
      <c r="M561" s="4" t="n"/>
      <c r="N561" s="4" t="n"/>
      <c r="O561" s="4" t="n"/>
      <c r="P561" s="4" t="n"/>
      <c r="Q561" s="4" t="n"/>
      <c r="R561" s="4" t="n"/>
      <c r="S561" s="4" t="n"/>
      <c r="T561" s="4" t="n"/>
      <c r="U561" s="4" t="n"/>
      <c r="V561" s="4" t="n"/>
      <c r="W561" s="4" t="n"/>
      <c r="X561" s="4" t="n"/>
      <c r="Y561" s="4" t="n"/>
      <c r="Z561" s="4" t="n"/>
    </row>
    <row r="562" ht="15" customHeight="1" s="371">
      <c r="A562" s="34" t="n"/>
      <c r="B562" s="37" t="n"/>
      <c r="C562" s="120">
        <f>IF(B562="","",INT((B562-CARATULA!$C$27)/7)+1)</f>
        <v/>
      </c>
      <c r="D562" s="34" t="n"/>
      <c r="E562" s="35" t="n"/>
      <c r="F562" s="35" t="n"/>
      <c r="G562" s="35" t="n"/>
      <c r="H562" s="36" t="n"/>
      <c r="I562" s="35" t="n"/>
      <c r="J562" s="34" t="n"/>
      <c r="K562" s="34" t="n"/>
      <c r="L562" s="35" t="n"/>
      <c r="M562" s="4" t="n"/>
      <c r="N562" s="4" t="n"/>
      <c r="O562" s="4" t="n"/>
      <c r="P562" s="4" t="n"/>
      <c r="Q562" s="4" t="n"/>
      <c r="R562" s="4" t="n"/>
      <c r="S562" s="4" t="n"/>
      <c r="T562" s="4" t="n"/>
      <c r="U562" s="4" t="n"/>
      <c r="V562" s="4" t="n"/>
      <c r="W562" s="4" t="n"/>
      <c r="X562" s="4" t="n"/>
      <c r="Y562" s="4" t="n"/>
      <c r="Z562" s="4" t="n"/>
    </row>
    <row r="563" ht="15" customHeight="1" s="371">
      <c r="A563" s="34" t="n"/>
      <c r="B563" s="37" t="n"/>
      <c r="C563" s="120">
        <f>IF(B563="","",INT((B563-CARATULA!$C$27)/7)+1)</f>
        <v/>
      </c>
      <c r="D563" s="34" t="n"/>
      <c r="E563" s="35" t="n"/>
      <c r="F563" s="35" t="n"/>
      <c r="G563" s="35" t="n"/>
      <c r="H563" s="36" t="n"/>
      <c r="I563" s="35" t="n"/>
      <c r="J563" s="34" t="n"/>
      <c r="K563" s="34" t="n"/>
      <c r="L563" s="35" t="n"/>
      <c r="M563" s="4" t="n"/>
      <c r="N563" s="4" t="n"/>
      <c r="O563" s="4" t="n"/>
      <c r="P563" s="4" t="n"/>
      <c r="Q563" s="4" t="n"/>
      <c r="R563" s="4" t="n"/>
      <c r="S563" s="4" t="n"/>
      <c r="T563" s="4" t="n"/>
      <c r="U563" s="4" t="n"/>
      <c r="V563" s="4" t="n"/>
      <c r="W563" s="4" t="n"/>
      <c r="X563" s="4" t="n"/>
      <c r="Y563" s="4" t="n"/>
      <c r="Z563" s="4" t="n"/>
    </row>
    <row r="564" ht="15" customHeight="1" s="371">
      <c r="A564" s="34" t="n"/>
      <c r="B564" s="37" t="n"/>
      <c r="C564" s="120">
        <f>IF(B564="","",INT((B564-CARATULA!$C$27)/7)+1)</f>
        <v/>
      </c>
      <c r="D564" s="34" t="n"/>
      <c r="E564" s="35" t="n"/>
      <c r="F564" s="35" t="n"/>
      <c r="G564" s="35" t="n"/>
      <c r="H564" s="36" t="n"/>
      <c r="I564" s="35" t="n"/>
      <c r="J564" s="34" t="n"/>
      <c r="K564" s="34" t="n"/>
      <c r="L564" s="35" t="n"/>
      <c r="M564" s="4" t="n"/>
      <c r="N564" s="4" t="n"/>
      <c r="O564" s="4" t="n"/>
      <c r="P564" s="4" t="n"/>
      <c r="Q564" s="4" t="n"/>
      <c r="R564" s="4" t="n"/>
      <c r="S564" s="4" t="n"/>
      <c r="T564" s="4" t="n"/>
      <c r="U564" s="4" t="n"/>
      <c r="V564" s="4" t="n"/>
      <c r="W564" s="4" t="n"/>
      <c r="X564" s="4" t="n"/>
      <c r="Y564" s="4" t="n"/>
      <c r="Z564" s="4" t="n"/>
    </row>
    <row r="565" ht="15" customHeight="1" s="371">
      <c r="A565" s="34" t="n"/>
      <c r="B565" s="37" t="n"/>
      <c r="C565" s="120">
        <f>IF(B565="","",INT((B565-CARATULA!$C$27)/7)+1)</f>
        <v/>
      </c>
      <c r="D565" s="34" t="n"/>
      <c r="E565" s="35" t="n"/>
      <c r="F565" s="35" t="n"/>
      <c r="G565" s="35" t="n"/>
      <c r="H565" s="36" t="n"/>
      <c r="I565" s="35" t="n"/>
      <c r="J565" s="34" t="n"/>
      <c r="K565" s="34" t="n"/>
      <c r="L565" s="35" t="n"/>
      <c r="M565" s="4" t="n"/>
      <c r="N565" s="4" t="n"/>
      <c r="O565" s="4" t="n"/>
      <c r="P565" s="4" t="n"/>
      <c r="Q565" s="4" t="n"/>
      <c r="R565" s="4" t="n"/>
      <c r="S565" s="4" t="n"/>
      <c r="T565" s="4" t="n"/>
      <c r="U565" s="4" t="n"/>
      <c r="V565" s="4" t="n"/>
      <c r="W565" s="4" t="n"/>
      <c r="X565" s="4" t="n"/>
      <c r="Y565" s="4" t="n"/>
      <c r="Z565" s="4" t="n"/>
    </row>
    <row r="566" ht="15" customHeight="1" s="371">
      <c r="A566" s="34" t="n"/>
      <c r="B566" s="37" t="n"/>
      <c r="C566" s="120">
        <f>IF(B566="","",INT((B566-CARATULA!$C$27)/7)+1)</f>
        <v/>
      </c>
      <c r="D566" s="34" t="n"/>
      <c r="E566" s="35" t="n"/>
      <c r="F566" s="35" t="n"/>
      <c r="G566" s="35" t="n"/>
      <c r="H566" s="36" t="n"/>
      <c r="I566" s="35" t="n"/>
      <c r="J566" s="34" t="n"/>
      <c r="K566" s="34" t="n"/>
      <c r="L566" s="35" t="n"/>
      <c r="M566" s="4" t="n"/>
      <c r="N566" s="4" t="n"/>
      <c r="O566" s="4" t="n"/>
      <c r="P566" s="4" t="n"/>
      <c r="Q566" s="4" t="n"/>
      <c r="R566" s="4" t="n"/>
      <c r="S566" s="4" t="n"/>
      <c r="T566" s="4" t="n"/>
      <c r="U566" s="4" t="n"/>
      <c r="V566" s="4" t="n"/>
      <c r="W566" s="4" t="n"/>
      <c r="X566" s="4" t="n"/>
      <c r="Y566" s="4" t="n"/>
      <c r="Z566" s="4" t="n"/>
    </row>
    <row r="567" ht="15" customHeight="1" s="371">
      <c r="A567" s="34" t="n"/>
      <c r="B567" s="37" t="n"/>
      <c r="C567" s="120">
        <f>IF(B567="","",INT((B567-CARATULA!$C$27)/7)+1)</f>
        <v/>
      </c>
      <c r="D567" s="34" t="n"/>
      <c r="E567" s="35" t="n"/>
      <c r="F567" s="35" t="n"/>
      <c r="G567" s="35" t="n"/>
      <c r="H567" s="36" t="n"/>
      <c r="I567" s="35" t="n"/>
      <c r="J567" s="34" t="n"/>
      <c r="K567" s="34" t="n"/>
      <c r="L567" s="35" t="n"/>
      <c r="M567" s="4" t="n"/>
      <c r="N567" s="4" t="n"/>
      <c r="O567" s="4" t="n"/>
      <c r="P567" s="4" t="n"/>
      <c r="Q567" s="4" t="n"/>
      <c r="R567" s="4" t="n"/>
      <c r="S567" s="4" t="n"/>
      <c r="T567" s="4" t="n"/>
      <c r="U567" s="4" t="n"/>
      <c r="V567" s="4" t="n"/>
      <c r="W567" s="4" t="n"/>
      <c r="X567" s="4" t="n"/>
      <c r="Y567" s="4" t="n"/>
      <c r="Z567" s="4" t="n"/>
    </row>
    <row r="568" ht="15" customHeight="1" s="371">
      <c r="A568" s="34" t="n"/>
      <c r="B568" s="37" t="n"/>
      <c r="C568" s="120">
        <f>IF(B568="","",INT((B568-CARATULA!$C$27)/7)+1)</f>
        <v/>
      </c>
      <c r="D568" s="34" t="n"/>
      <c r="E568" s="35" t="n"/>
      <c r="F568" s="35" t="n"/>
      <c r="G568" s="35" t="n"/>
      <c r="H568" s="36" t="n"/>
      <c r="I568" s="35" t="n"/>
      <c r="J568" s="34" t="n"/>
      <c r="K568" s="34" t="n"/>
      <c r="L568" s="35" t="n"/>
      <c r="M568" s="4" t="n"/>
      <c r="N568" s="4" t="n"/>
      <c r="O568" s="4" t="n"/>
      <c r="P568" s="4" t="n"/>
      <c r="Q568" s="4" t="n"/>
      <c r="R568" s="4" t="n"/>
      <c r="S568" s="4" t="n"/>
      <c r="T568" s="4" t="n"/>
      <c r="U568" s="4" t="n"/>
      <c r="V568" s="4" t="n"/>
      <c r="W568" s="4" t="n"/>
      <c r="X568" s="4" t="n"/>
      <c r="Y568" s="4" t="n"/>
      <c r="Z568" s="4" t="n"/>
    </row>
    <row r="569" ht="15" customHeight="1" s="371">
      <c r="A569" s="34" t="n"/>
      <c r="B569" s="37" t="n"/>
      <c r="C569" s="120">
        <f>IF(B569="","",INT((B569-CARATULA!$C$27)/7)+1)</f>
        <v/>
      </c>
      <c r="D569" s="34" t="n"/>
      <c r="E569" s="35" t="n"/>
      <c r="F569" s="35" t="n"/>
      <c r="G569" s="35" t="n"/>
      <c r="H569" s="36" t="n"/>
      <c r="I569" s="35" t="n"/>
      <c r="J569" s="34" t="n"/>
      <c r="K569" s="34" t="n"/>
      <c r="L569" s="35" t="n"/>
      <c r="M569" s="4" t="n"/>
      <c r="N569" s="4" t="n"/>
      <c r="O569" s="4" t="n"/>
      <c r="P569" s="4" t="n"/>
      <c r="Q569" s="4" t="n"/>
      <c r="R569" s="4" t="n"/>
      <c r="S569" s="4" t="n"/>
      <c r="T569" s="4" t="n"/>
      <c r="U569" s="4" t="n"/>
      <c r="V569" s="4" t="n"/>
      <c r="W569" s="4" t="n"/>
      <c r="X569" s="4" t="n"/>
      <c r="Y569" s="4" t="n"/>
      <c r="Z569" s="4" t="n"/>
    </row>
    <row r="570" ht="15" customHeight="1" s="371">
      <c r="A570" s="34" t="n"/>
      <c r="B570" s="37" t="n"/>
      <c r="C570" s="120">
        <f>IF(B570="","",INT((B570-CARATULA!$C$27)/7)+1)</f>
        <v/>
      </c>
      <c r="D570" s="34" t="n"/>
      <c r="E570" s="35" t="n"/>
      <c r="F570" s="35" t="n"/>
      <c r="G570" s="35" t="n"/>
      <c r="H570" s="36" t="n"/>
      <c r="I570" s="35" t="n"/>
      <c r="J570" s="34" t="n"/>
      <c r="K570" s="34" t="n"/>
      <c r="L570" s="35" t="n"/>
      <c r="M570" s="4" t="n"/>
      <c r="N570" s="4" t="n"/>
      <c r="O570" s="4" t="n"/>
      <c r="P570" s="4" t="n"/>
      <c r="Q570" s="4" t="n"/>
      <c r="R570" s="4" t="n"/>
      <c r="S570" s="4" t="n"/>
      <c r="T570" s="4" t="n"/>
      <c r="U570" s="4" t="n"/>
      <c r="V570" s="4" t="n"/>
      <c r="W570" s="4" t="n"/>
      <c r="X570" s="4" t="n"/>
      <c r="Y570" s="4" t="n"/>
      <c r="Z570" s="4" t="n"/>
    </row>
    <row r="571" ht="15" customHeight="1" s="371">
      <c r="A571" s="34" t="n"/>
      <c r="B571" s="37" t="n"/>
      <c r="C571" s="120">
        <f>IF(B571="","",INT((B571-CARATULA!$C$27)/7)+1)</f>
        <v/>
      </c>
      <c r="D571" s="34" t="n"/>
      <c r="E571" s="35" t="n"/>
      <c r="F571" s="35" t="n"/>
      <c r="G571" s="35" t="n"/>
      <c r="H571" s="36" t="n"/>
      <c r="I571" s="35" t="n"/>
      <c r="J571" s="34" t="n"/>
      <c r="K571" s="34" t="n"/>
      <c r="L571" s="35" t="n"/>
      <c r="M571" s="4" t="n"/>
      <c r="N571" s="4" t="n"/>
      <c r="O571" s="4" t="n"/>
      <c r="P571" s="4" t="n"/>
      <c r="Q571" s="4" t="n"/>
      <c r="R571" s="4" t="n"/>
      <c r="S571" s="4" t="n"/>
      <c r="T571" s="4" t="n"/>
      <c r="U571" s="4" t="n"/>
      <c r="V571" s="4" t="n"/>
      <c r="W571" s="4" t="n"/>
      <c r="X571" s="4" t="n"/>
      <c r="Y571" s="4" t="n"/>
      <c r="Z571" s="4" t="n"/>
    </row>
    <row r="572" ht="15" customHeight="1" s="371">
      <c r="A572" s="34" t="n"/>
      <c r="B572" s="37" t="n"/>
      <c r="C572" s="120">
        <f>IF(B572="","",INT((B572-CARATULA!$C$27)/7)+1)</f>
        <v/>
      </c>
      <c r="D572" s="34" t="n"/>
      <c r="E572" s="35" t="n"/>
      <c r="F572" s="35" t="n"/>
      <c r="G572" s="35" t="n"/>
      <c r="H572" s="36" t="n"/>
      <c r="I572" s="35" t="n"/>
      <c r="J572" s="34" t="n"/>
      <c r="K572" s="34" t="n"/>
      <c r="L572" s="35" t="n"/>
      <c r="M572" s="4" t="n"/>
      <c r="N572" s="4" t="n"/>
      <c r="O572" s="4" t="n"/>
      <c r="P572" s="4" t="n"/>
      <c r="Q572" s="4" t="n"/>
      <c r="R572" s="4" t="n"/>
      <c r="S572" s="4" t="n"/>
      <c r="T572" s="4" t="n"/>
      <c r="U572" s="4" t="n"/>
      <c r="V572" s="4" t="n"/>
      <c r="W572" s="4" t="n"/>
      <c r="X572" s="4" t="n"/>
      <c r="Y572" s="4" t="n"/>
      <c r="Z572" s="4" t="n"/>
    </row>
    <row r="573" ht="15" customHeight="1" s="371">
      <c r="A573" s="34" t="n"/>
      <c r="B573" s="37" t="n"/>
      <c r="C573" s="120">
        <f>IF(B573="","",INT((B573-CARATULA!$C$27)/7)+1)</f>
        <v/>
      </c>
      <c r="D573" s="34" t="n"/>
      <c r="E573" s="35" t="n"/>
      <c r="F573" s="35" t="n"/>
      <c r="G573" s="35" t="n"/>
      <c r="H573" s="36" t="n"/>
      <c r="I573" s="35" t="n"/>
      <c r="J573" s="34" t="n"/>
      <c r="K573" s="34" t="n"/>
      <c r="L573" s="35" t="n"/>
      <c r="M573" s="4" t="n"/>
      <c r="N573" s="4" t="n"/>
      <c r="O573" s="4" t="n"/>
      <c r="P573" s="4" t="n"/>
      <c r="Q573" s="4" t="n"/>
      <c r="R573" s="4" t="n"/>
      <c r="S573" s="4" t="n"/>
      <c r="T573" s="4" t="n"/>
      <c r="U573" s="4" t="n"/>
      <c r="V573" s="4" t="n"/>
      <c r="W573" s="4" t="n"/>
      <c r="X573" s="4" t="n"/>
      <c r="Y573" s="4" t="n"/>
      <c r="Z573" s="4" t="n"/>
    </row>
    <row r="574" ht="15" customHeight="1" s="371">
      <c r="A574" s="34" t="n"/>
      <c r="B574" s="37" t="n"/>
      <c r="C574" s="120">
        <f>IF(B574="","",INT((B574-CARATULA!$C$27)/7)+1)</f>
        <v/>
      </c>
      <c r="D574" s="34" t="n"/>
      <c r="E574" s="35" t="n"/>
      <c r="F574" s="35" t="n"/>
      <c r="G574" s="35" t="n"/>
      <c r="H574" s="36" t="n"/>
      <c r="I574" s="35" t="n"/>
      <c r="J574" s="34" t="n"/>
      <c r="K574" s="34" t="n"/>
      <c r="L574" s="35" t="n"/>
      <c r="M574" s="4" t="n"/>
      <c r="N574" s="4" t="n"/>
      <c r="O574" s="4" t="n"/>
      <c r="P574" s="4" t="n"/>
      <c r="Q574" s="4" t="n"/>
      <c r="R574" s="4" t="n"/>
      <c r="S574" s="4" t="n"/>
      <c r="T574" s="4" t="n"/>
      <c r="U574" s="4" t="n"/>
      <c r="V574" s="4" t="n"/>
      <c r="W574" s="4" t="n"/>
      <c r="X574" s="4" t="n"/>
      <c r="Y574" s="4" t="n"/>
      <c r="Z574" s="4" t="n"/>
    </row>
    <row r="575" ht="15" customHeight="1" s="371">
      <c r="A575" s="34" t="n"/>
      <c r="B575" s="37" t="n"/>
      <c r="C575" s="120">
        <f>IF(B575="","",INT((B575-CARATULA!$C$27)/7)+1)</f>
        <v/>
      </c>
      <c r="D575" s="34" t="n"/>
      <c r="E575" s="35" t="n"/>
      <c r="F575" s="35" t="n"/>
      <c r="G575" s="35" t="n"/>
      <c r="H575" s="36" t="n"/>
      <c r="I575" s="35" t="n"/>
      <c r="J575" s="34" t="n"/>
      <c r="K575" s="34" t="n"/>
      <c r="L575" s="35" t="n"/>
      <c r="M575" s="4" t="n"/>
      <c r="N575" s="4" t="n"/>
      <c r="O575" s="4" t="n"/>
      <c r="P575" s="4" t="n"/>
      <c r="Q575" s="4" t="n"/>
      <c r="R575" s="4" t="n"/>
      <c r="S575" s="4" t="n"/>
      <c r="T575" s="4" t="n"/>
      <c r="U575" s="4" t="n"/>
      <c r="V575" s="4" t="n"/>
      <c r="W575" s="4" t="n"/>
      <c r="X575" s="4" t="n"/>
      <c r="Y575" s="4" t="n"/>
      <c r="Z575" s="4" t="n"/>
    </row>
    <row r="576" ht="15" customHeight="1" s="371">
      <c r="A576" s="34" t="n"/>
      <c r="B576" s="37" t="n"/>
      <c r="C576" s="120">
        <f>IF(B576="","",INT((B576-CARATULA!$C$27)/7)+1)</f>
        <v/>
      </c>
      <c r="D576" s="34" t="n"/>
      <c r="E576" s="35" t="n"/>
      <c r="F576" s="35" t="n"/>
      <c r="G576" s="35" t="n"/>
      <c r="H576" s="36" t="n"/>
      <c r="I576" s="35" t="n"/>
      <c r="J576" s="34" t="n"/>
      <c r="K576" s="34" t="n"/>
      <c r="L576" s="35" t="n"/>
      <c r="M576" s="4" t="n"/>
      <c r="N576" s="4" t="n"/>
      <c r="O576" s="4" t="n"/>
      <c r="P576" s="4" t="n"/>
      <c r="Q576" s="4" t="n"/>
      <c r="R576" s="4" t="n"/>
      <c r="S576" s="4" t="n"/>
      <c r="T576" s="4" t="n"/>
      <c r="U576" s="4" t="n"/>
      <c r="V576" s="4" t="n"/>
      <c r="W576" s="4" t="n"/>
      <c r="X576" s="4" t="n"/>
      <c r="Y576" s="4" t="n"/>
      <c r="Z576" s="4" t="n"/>
    </row>
    <row r="577" ht="15" customHeight="1" s="371">
      <c r="A577" s="34" t="n"/>
      <c r="B577" s="37" t="n"/>
      <c r="C577" s="120">
        <f>IF(B577="","",INT((B577-CARATULA!$C$27)/7)+1)</f>
        <v/>
      </c>
      <c r="D577" s="34" t="n"/>
      <c r="E577" s="35" t="n"/>
      <c r="F577" s="35" t="n"/>
      <c r="G577" s="35" t="n"/>
      <c r="H577" s="36" t="n"/>
      <c r="I577" s="35" t="n"/>
      <c r="J577" s="34" t="n"/>
      <c r="K577" s="34" t="n"/>
      <c r="L577" s="35" t="n"/>
      <c r="M577" s="4" t="n"/>
      <c r="N577" s="4" t="n"/>
      <c r="O577" s="4" t="n"/>
      <c r="P577" s="4" t="n"/>
      <c r="Q577" s="4" t="n"/>
      <c r="R577" s="4" t="n"/>
      <c r="S577" s="4" t="n"/>
      <c r="T577" s="4" t="n"/>
      <c r="U577" s="4" t="n"/>
      <c r="V577" s="4" t="n"/>
      <c r="W577" s="4" t="n"/>
      <c r="X577" s="4" t="n"/>
      <c r="Y577" s="4" t="n"/>
      <c r="Z577" s="4" t="n"/>
    </row>
    <row r="578" ht="15" customHeight="1" s="371">
      <c r="A578" s="34" t="n"/>
      <c r="B578" s="37" t="n"/>
      <c r="C578" s="120">
        <f>IF(B578="","",INT((B578-CARATULA!$C$27)/7)+1)</f>
        <v/>
      </c>
      <c r="D578" s="34" t="n"/>
      <c r="E578" s="35" t="n"/>
      <c r="F578" s="35" t="n"/>
      <c r="G578" s="35" t="n"/>
      <c r="H578" s="36" t="n"/>
      <c r="I578" s="35" t="n"/>
      <c r="J578" s="34" t="n"/>
      <c r="K578" s="34" t="n"/>
      <c r="L578" s="35" t="n"/>
      <c r="M578" s="4" t="n"/>
      <c r="N578" s="4" t="n"/>
      <c r="O578" s="4" t="n"/>
      <c r="P578" s="4" t="n"/>
      <c r="Q578" s="4" t="n"/>
      <c r="R578" s="4" t="n"/>
      <c r="S578" s="4" t="n"/>
      <c r="T578" s="4" t="n"/>
      <c r="U578" s="4" t="n"/>
      <c r="V578" s="4" t="n"/>
      <c r="W578" s="4" t="n"/>
      <c r="X578" s="4" t="n"/>
      <c r="Y578" s="4" t="n"/>
      <c r="Z578" s="4" t="n"/>
    </row>
    <row r="579" ht="15" customHeight="1" s="371">
      <c r="A579" s="34" t="n"/>
      <c r="B579" s="37" t="n"/>
      <c r="C579" s="120">
        <f>IF(B579="","",INT((B579-CARATULA!$C$27)/7)+1)</f>
        <v/>
      </c>
      <c r="D579" s="34" t="n"/>
      <c r="E579" s="35" t="n"/>
      <c r="F579" s="35" t="n"/>
      <c r="G579" s="35" t="n"/>
      <c r="H579" s="36" t="n"/>
      <c r="I579" s="35" t="n"/>
      <c r="J579" s="34" t="n"/>
      <c r="K579" s="34" t="n"/>
      <c r="L579" s="35" t="n"/>
      <c r="M579" s="4" t="n"/>
      <c r="N579" s="4" t="n"/>
      <c r="O579" s="4" t="n"/>
      <c r="P579" s="4" t="n"/>
      <c r="Q579" s="4" t="n"/>
      <c r="R579" s="4" t="n"/>
      <c r="S579" s="4" t="n"/>
      <c r="T579" s="4" t="n"/>
      <c r="U579" s="4" t="n"/>
      <c r="V579" s="4" t="n"/>
      <c r="W579" s="4" t="n"/>
      <c r="X579" s="4" t="n"/>
      <c r="Y579" s="4" t="n"/>
      <c r="Z579" s="4" t="n"/>
    </row>
    <row r="580" ht="15" customHeight="1" s="371">
      <c r="A580" s="34" t="n"/>
      <c r="B580" s="37" t="n"/>
      <c r="C580" s="120">
        <f>IF(B580="","",INT((B580-CARATULA!$C$27)/7)+1)</f>
        <v/>
      </c>
      <c r="D580" s="34" t="n"/>
      <c r="E580" s="35" t="n"/>
      <c r="F580" s="35" t="n"/>
      <c r="G580" s="35" t="n"/>
      <c r="H580" s="36" t="n"/>
      <c r="I580" s="35" t="n"/>
      <c r="J580" s="34" t="n"/>
      <c r="K580" s="34" t="n"/>
      <c r="L580" s="35" t="n"/>
      <c r="M580" s="4" t="n"/>
      <c r="N580" s="4" t="n"/>
      <c r="O580" s="4" t="n"/>
      <c r="P580" s="4" t="n"/>
      <c r="Q580" s="4" t="n"/>
      <c r="R580" s="4" t="n"/>
      <c r="S580" s="4" t="n"/>
      <c r="T580" s="4" t="n"/>
      <c r="U580" s="4" t="n"/>
      <c r="V580" s="4" t="n"/>
      <c r="W580" s="4" t="n"/>
      <c r="X580" s="4" t="n"/>
      <c r="Y580" s="4" t="n"/>
      <c r="Z580" s="4" t="n"/>
    </row>
    <row r="581" ht="15" customHeight="1" s="371">
      <c r="A581" s="34" t="n"/>
      <c r="B581" s="37" t="n"/>
      <c r="C581" s="120">
        <f>IF(B581="","",INT((B581-CARATULA!$C$27)/7)+1)</f>
        <v/>
      </c>
      <c r="D581" s="34" t="n"/>
      <c r="E581" s="35" t="n"/>
      <c r="F581" s="35" t="n"/>
      <c r="G581" s="35" t="n"/>
      <c r="H581" s="36" t="n"/>
      <c r="I581" s="35" t="n"/>
      <c r="J581" s="34" t="n"/>
      <c r="K581" s="34" t="n"/>
      <c r="L581" s="35" t="n"/>
      <c r="M581" s="4" t="n"/>
      <c r="N581" s="4" t="n"/>
      <c r="O581" s="4" t="n"/>
      <c r="P581" s="4" t="n"/>
      <c r="Q581" s="4" t="n"/>
      <c r="R581" s="4" t="n"/>
      <c r="S581" s="4" t="n"/>
      <c r="T581" s="4" t="n"/>
      <c r="U581" s="4" t="n"/>
      <c r="V581" s="4" t="n"/>
      <c r="W581" s="4" t="n"/>
      <c r="X581" s="4" t="n"/>
      <c r="Y581" s="4" t="n"/>
      <c r="Z581" s="4" t="n"/>
    </row>
    <row r="582" ht="15" customHeight="1" s="371">
      <c r="A582" s="34" t="n"/>
      <c r="B582" s="37" t="n"/>
      <c r="C582" s="120">
        <f>IF(B582="","",INT((B582-CARATULA!$C$27)/7)+1)</f>
        <v/>
      </c>
      <c r="D582" s="34" t="n"/>
      <c r="E582" s="35" t="n"/>
      <c r="F582" s="35" t="n"/>
      <c r="G582" s="35" t="n"/>
      <c r="H582" s="36" t="n"/>
      <c r="I582" s="35" t="n"/>
      <c r="J582" s="34" t="n"/>
      <c r="K582" s="34" t="n"/>
      <c r="L582" s="35" t="n"/>
      <c r="M582" s="4" t="n"/>
      <c r="N582" s="4" t="n"/>
      <c r="O582" s="4" t="n"/>
      <c r="P582" s="4" t="n"/>
      <c r="Q582" s="4" t="n"/>
      <c r="R582" s="4" t="n"/>
      <c r="S582" s="4" t="n"/>
      <c r="T582" s="4" t="n"/>
      <c r="U582" s="4" t="n"/>
      <c r="V582" s="4" t="n"/>
      <c r="W582" s="4" t="n"/>
      <c r="X582" s="4" t="n"/>
      <c r="Y582" s="4" t="n"/>
      <c r="Z582" s="4" t="n"/>
    </row>
    <row r="583" ht="15" customHeight="1" s="371">
      <c r="A583" s="34" t="n"/>
      <c r="B583" s="37" t="n"/>
      <c r="C583" s="120">
        <f>IF(B583="","",INT((B583-CARATULA!$C$27)/7)+1)</f>
        <v/>
      </c>
      <c r="D583" s="34" t="n"/>
      <c r="E583" s="35" t="n"/>
      <c r="F583" s="35" t="n"/>
      <c r="G583" s="35" t="n"/>
      <c r="H583" s="36" t="n"/>
      <c r="I583" s="35" t="n"/>
      <c r="J583" s="34" t="n"/>
      <c r="K583" s="34" t="n"/>
      <c r="L583" s="35" t="n"/>
      <c r="M583" s="4" t="n"/>
      <c r="N583" s="4" t="n"/>
      <c r="O583" s="4" t="n"/>
      <c r="P583" s="4" t="n"/>
      <c r="Q583" s="4" t="n"/>
      <c r="R583" s="4" t="n"/>
      <c r="S583" s="4" t="n"/>
      <c r="T583" s="4" t="n"/>
      <c r="U583" s="4" t="n"/>
      <c r="V583" s="4" t="n"/>
      <c r="W583" s="4" t="n"/>
      <c r="X583" s="4" t="n"/>
      <c r="Y583" s="4" t="n"/>
      <c r="Z583" s="4" t="n"/>
    </row>
    <row r="584" ht="15" customHeight="1" s="371">
      <c r="A584" s="34" t="n"/>
      <c r="B584" s="37" t="n"/>
      <c r="C584" s="120">
        <f>IF(B584="","",INT((B584-CARATULA!$C$27)/7)+1)</f>
        <v/>
      </c>
      <c r="D584" s="34" t="n"/>
      <c r="E584" s="35" t="n"/>
      <c r="F584" s="35" t="n"/>
      <c r="G584" s="35" t="n"/>
      <c r="H584" s="36" t="n"/>
      <c r="I584" s="35" t="n"/>
      <c r="J584" s="34" t="n"/>
      <c r="K584" s="34" t="n"/>
      <c r="L584" s="35" t="n"/>
      <c r="M584" s="4" t="n"/>
      <c r="N584" s="4" t="n"/>
      <c r="O584" s="4" t="n"/>
      <c r="P584" s="4" t="n"/>
      <c r="Q584" s="4" t="n"/>
      <c r="R584" s="4" t="n"/>
      <c r="S584" s="4" t="n"/>
      <c r="T584" s="4" t="n"/>
      <c r="U584" s="4" t="n"/>
      <c r="V584" s="4" t="n"/>
      <c r="W584" s="4" t="n"/>
      <c r="X584" s="4" t="n"/>
      <c r="Y584" s="4" t="n"/>
      <c r="Z584" s="4" t="n"/>
    </row>
    <row r="585" ht="15" customHeight="1" s="371">
      <c r="A585" s="34" t="n"/>
      <c r="B585" s="37" t="n"/>
      <c r="C585" s="120">
        <f>IF(B585="","",INT((B585-CARATULA!$C$27)/7)+1)</f>
        <v/>
      </c>
      <c r="D585" s="34" t="n"/>
      <c r="E585" s="35" t="n"/>
      <c r="F585" s="35" t="n"/>
      <c r="G585" s="35" t="n"/>
      <c r="H585" s="36" t="n"/>
      <c r="I585" s="35" t="n"/>
      <c r="J585" s="34" t="n"/>
      <c r="K585" s="34" t="n"/>
      <c r="L585" s="35" t="n"/>
      <c r="M585" s="4" t="n"/>
      <c r="N585" s="4" t="n"/>
      <c r="O585" s="4" t="n"/>
      <c r="P585" s="4" t="n"/>
      <c r="Q585" s="4" t="n"/>
      <c r="R585" s="4" t="n"/>
      <c r="S585" s="4" t="n"/>
      <c r="T585" s="4" t="n"/>
      <c r="U585" s="4" t="n"/>
      <c r="V585" s="4" t="n"/>
      <c r="W585" s="4" t="n"/>
      <c r="X585" s="4" t="n"/>
      <c r="Y585" s="4" t="n"/>
      <c r="Z585" s="4" t="n"/>
    </row>
    <row r="586" ht="15" customHeight="1" s="371">
      <c r="A586" s="34" t="n"/>
      <c r="B586" s="37" t="n"/>
      <c r="C586" s="120">
        <f>IF(B586="","",INT((B586-CARATULA!$C$27)/7)+1)</f>
        <v/>
      </c>
      <c r="D586" s="34" t="n"/>
      <c r="E586" s="35" t="n"/>
      <c r="F586" s="35" t="n"/>
      <c r="G586" s="35" t="n"/>
      <c r="H586" s="36" t="n"/>
      <c r="I586" s="35" t="n"/>
      <c r="J586" s="34" t="n"/>
      <c r="K586" s="34" t="n"/>
      <c r="L586" s="35" t="n"/>
      <c r="M586" s="4" t="n"/>
      <c r="N586" s="4" t="n"/>
      <c r="O586" s="4" t="n"/>
      <c r="P586" s="4" t="n"/>
      <c r="Q586" s="4" t="n"/>
      <c r="R586" s="4" t="n"/>
      <c r="S586" s="4" t="n"/>
      <c r="T586" s="4" t="n"/>
      <c r="U586" s="4" t="n"/>
      <c r="V586" s="4" t="n"/>
      <c r="W586" s="4" t="n"/>
      <c r="X586" s="4" t="n"/>
      <c r="Y586" s="4" t="n"/>
      <c r="Z586" s="4" t="n"/>
    </row>
    <row r="587" ht="15" customHeight="1" s="371">
      <c r="A587" s="34" t="n"/>
      <c r="B587" s="37" t="n"/>
      <c r="C587" s="120">
        <f>IF(B587="","",INT((B587-CARATULA!$C$27)/7)+1)</f>
        <v/>
      </c>
      <c r="D587" s="34" t="n"/>
      <c r="E587" s="35" t="n"/>
      <c r="F587" s="35" t="n"/>
      <c r="G587" s="35" t="n"/>
      <c r="H587" s="36" t="n"/>
      <c r="I587" s="35" t="n"/>
      <c r="J587" s="34" t="n"/>
      <c r="K587" s="34" t="n"/>
      <c r="L587" s="35" t="n"/>
      <c r="M587" s="4" t="n"/>
      <c r="N587" s="4" t="n"/>
      <c r="O587" s="4" t="n"/>
      <c r="P587" s="4" t="n"/>
      <c r="Q587" s="4" t="n"/>
      <c r="R587" s="4" t="n"/>
      <c r="S587" s="4" t="n"/>
      <c r="T587" s="4" t="n"/>
      <c r="U587" s="4" t="n"/>
      <c r="V587" s="4" t="n"/>
      <c r="W587" s="4" t="n"/>
      <c r="X587" s="4" t="n"/>
      <c r="Y587" s="4" t="n"/>
      <c r="Z587" s="4" t="n"/>
    </row>
    <row r="588" ht="15" customHeight="1" s="371">
      <c r="A588" s="34" t="n"/>
      <c r="B588" s="37" t="n"/>
      <c r="C588" s="120">
        <f>IF(B588="","",INT((B588-CARATULA!$C$27)/7)+1)</f>
        <v/>
      </c>
      <c r="D588" s="34" t="n"/>
      <c r="E588" s="35" t="n"/>
      <c r="F588" s="35" t="n"/>
      <c r="G588" s="35" t="n"/>
      <c r="H588" s="36" t="n"/>
      <c r="I588" s="35" t="n"/>
      <c r="J588" s="34" t="n"/>
      <c r="K588" s="34" t="n"/>
      <c r="L588" s="35" t="n"/>
      <c r="M588" s="4" t="n"/>
      <c r="N588" s="4" t="n"/>
      <c r="O588" s="4" t="n"/>
      <c r="P588" s="4" t="n"/>
      <c r="Q588" s="4" t="n"/>
      <c r="R588" s="4" t="n"/>
      <c r="S588" s="4" t="n"/>
      <c r="T588" s="4" t="n"/>
      <c r="U588" s="4" t="n"/>
      <c r="V588" s="4" t="n"/>
      <c r="W588" s="4" t="n"/>
      <c r="X588" s="4" t="n"/>
      <c r="Y588" s="4" t="n"/>
      <c r="Z588" s="4" t="n"/>
    </row>
    <row r="589" ht="15" customHeight="1" s="371">
      <c r="A589" s="34" t="n"/>
      <c r="B589" s="37" t="n"/>
      <c r="C589" s="120">
        <f>IF(B589="","",INT((B589-CARATULA!$C$27)/7)+1)</f>
        <v/>
      </c>
      <c r="D589" s="34" t="n"/>
      <c r="E589" s="35" t="n"/>
      <c r="F589" s="35" t="n"/>
      <c r="G589" s="35" t="n"/>
      <c r="H589" s="36" t="n"/>
      <c r="I589" s="35" t="n"/>
      <c r="J589" s="34" t="n"/>
      <c r="K589" s="34" t="n"/>
      <c r="L589" s="35" t="n"/>
      <c r="M589" s="4" t="n"/>
      <c r="N589" s="4" t="n"/>
      <c r="O589" s="4" t="n"/>
      <c r="P589" s="4" t="n"/>
      <c r="Q589" s="4" t="n"/>
      <c r="R589" s="4" t="n"/>
      <c r="S589" s="4" t="n"/>
      <c r="T589" s="4" t="n"/>
      <c r="U589" s="4" t="n"/>
      <c r="V589" s="4" t="n"/>
      <c r="W589" s="4" t="n"/>
      <c r="X589" s="4" t="n"/>
      <c r="Y589" s="4" t="n"/>
      <c r="Z589" s="4" t="n"/>
    </row>
    <row r="590" ht="15" customHeight="1" s="371">
      <c r="A590" s="34" t="n"/>
      <c r="B590" s="37" t="n"/>
      <c r="C590" s="120">
        <f>IF(B590="","",INT((B590-CARATULA!$C$27)/7)+1)</f>
        <v/>
      </c>
      <c r="D590" s="34" t="n"/>
      <c r="E590" s="35" t="n"/>
      <c r="F590" s="35" t="n"/>
      <c r="G590" s="35" t="n"/>
      <c r="H590" s="36" t="n"/>
      <c r="I590" s="35" t="n"/>
      <c r="J590" s="34" t="n"/>
      <c r="K590" s="34" t="n"/>
      <c r="L590" s="35" t="n"/>
      <c r="M590" s="4" t="n"/>
      <c r="N590" s="4" t="n"/>
      <c r="O590" s="4" t="n"/>
      <c r="P590" s="4" t="n"/>
      <c r="Q590" s="4" t="n"/>
      <c r="R590" s="4" t="n"/>
      <c r="S590" s="4" t="n"/>
      <c r="T590" s="4" t="n"/>
      <c r="U590" s="4" t="n"/>
      <c r="V590" s="4" t="n"/>
      <c r="W590" s="4" t="n"/>
      <c r="X590" s="4" t="n"/>
      <c r="Y590" s="4" t="n"/>
      <c r="Z590" s="4" t="n"/>
    </row>
    <row r="591" ht="15" customHeight="1" s="371">
      <c r="A591" s="34" t="n"/>
      <c r="B591" s="37" t="n"/>
      <c r="C591" s="120">
        <f>IF(B591="","",INT((B591-CARATULA!$C$27)/7)+1)</f>
        <v/>
      </c>
      <c r="D591" s="34" t="n"/>
      <c r="E591" s="35" t="n"/>
      <c r="F591" s="35" t="n"/>
      <c r="G591" s="35" t="n"/>
      <c r="H591" s="36" t="n"/>
      <c r="I591" s="35" t="n"/>
      <c r="J591" s="34" t="n"/>
      <c r="K591" s="34" t="n"/>
      <c r="L591" s="35" t="n"/>
      <c r="M591" s="4" t="n"/>
      <c r="N591" s="4" t="n"/>
      <c r="O591" s="4" t="n"/>
      <c r="P591" s="4" t="n"/>
      <c r="Q591" s="4" t="n"/>
      <c r="R591" s="4" t="n"/>
      <c r="S591" s="4" t="n"/>
      <c r="T591" s="4" t="n"/>
      <c r="U591" s="4" t="n"/>
      <c r="V591" s="4" t="n"/>
      <c r="W591" s="4" t="n"/>
      <c r="X591" s="4" t="n"/>
      <c r="Y591" s="4" t="n"/>
      <c r="Z591" s="4" t="n"/>
    </row>
    <row r="592" ht="15" customHeight="1" s="371">
      <c r="A592" s="34" t="n"/>
      <c r="B592" s="37" t="n"/>
      <c r="C592" s="120">
        <f>IF(B592="","",INT((B592-CARATULA!$C$27)/7)+1)</f>
        <v/>
      </c>
      <c r="D592" s="34" t="n"/>
      <c r="E592" s="35" t="n"/>
      <c r="F592" s="35" t="n"/>
      <c r="G592" s="35" t="n"/>
      <c r="H592" s="36" t="n"/>
      <c r="I592" s="35" t="n"/>
      <c r="J592" s="34" t="n"/>
      <c r="K592" s="34" t="n"/>
      <c r="L592" s="35" t="n"/>
      <c r="M592" s="4" t="n"/>
      <c r="N592" s="4" t="n"/>
      <c r="O592" s="4" t="n"/>
      <c r="P592" s="4" t="n"/>
      <c r="Q592" s="4" t="n"/>
      <c r="R592" s="4" t="n"/>
      <c r="S592" s="4" t="n"/>
      <c r="T592" s="4" t="n"/>
      <c r="U592" s="4" t="n"/>
      <c r="V592" s="4" t="n"/>
      <c r="W592" s="4" t="n"/>
      <c r="X592" s="4" t="n"/>
      <c r="Y592" s="4" t="n"/>
      <c r="Z592" s="4" t="n"/>
    </row>
    <row r="593" ht="15" customHeight="1" s="371">
      <c r="A593" s="34" t="n"/>
      <c r="B593" s="37" t="n"/>
      <c r="C593" s="120">
        <f>IF(B593="","",INT((B593-CARATULA!$C$27)/7)+1)</f>
        <v/>
      </c>
      <c r="D593" s="34" t="n"/>
      <c r="E593" s="35" t="n"/>
      <c r="F593" s="35" t="n"/>
      <c r="G593" s="35" t="n"/>
      <c r="H593" s="36" t="n"/>
      <c r="I593" s="35" t="n"/>
      <c r="J593" s="34" t="n"/>
      <c r="K593" s="34" t="n"/>
      <c r="L593" s="35" t="n"/>
      <c r="M593" s="4" t="n"/>
      <c r="N593" s="4" t="n"/>
      <c r="O593" s="4" t="n"/>
      <c r="P593" s="4" t="n"/>
      <c r="Q593" s="4" t="n"/>
      <c r="R593" s="4" t="n"/>
      <c r="S593" s="4" t="n"/>
      <c r="T593" s="4" t="n"/>
      <c r="U593" s="4" t="n"/>
      <c r="V593" s="4" t="n"/>
      <c r="W593" s="4" t="n"/>
      <c r="X593" s="4" t="n"/>
      <c r="Y593" s="4" t="n"/>
      <c r="Z593" s="4" t="n"/>
    </row>
    <row r="594" ht="15" customHeight="1" s="371">
      <c r="A594" s="34" t="n"/>
      <c r="B594" s="37" t="n"/>
      <c r="C594" s="120">
        <f>IF(B594="","",INT((B594-CARATULA!$C$27)/7)+1)</f>
        <v/>
      </c>
      <c r="D594" s="34" t="n"/>
      <c r="E594" s="35" t="n"/>
      <c r="F594" s="35" t="n"/>
      <c r="G594" s="35" t="n"/>
      <c r="H594" s="36" t="n"/>
      <c r="I594" s="35" t="n"/>
      <c r="J594" s="34" t="n"/>
      <c r="K594" s="34" t="n"/>
      <c r="L594" s="35" t="n"/>
      <c r="M594" s="4" t="n"/>
      <c r="N594" s="4" t="n"/>
      <c r="O594" s="4" t="n"/>
      <c r="P594" s="4" t="n"/>
      <c r="Q594" s="4" t="n"/>
      <c r="R594" s="4" t="n"/>
      <c r="S594" s="4" t="n"/>
      <c r="T594" s="4" t="n"/>
      <c r="U594" s="4" t="n"/>
      <c r="V594" s="4" t="n"/>
      <c r="W594" s="4" t="n"/>
      <c r="X594" s="4" t="n"/>
      <c r="Y594" s="4" t="n"/>
      <c r="Z594" s="4" t="n"/>
    </row>
    <row r="595" ht="15" customHeight="1" s="371">
      <c r="A595" s="34" t="n"/>
      <c r="B595" s="37" t="n"/>
      <c r="C595" s="120">
        <f>IF(B595="","",INT((B595-CARATULA!$C$27)/7)+1)</f>
        <v/>
      </c>
      <c r="D595" s="34" t="n"/>
      <c r="E595" s="35" t="n"/>
      <c r="F595" s="35" t="n"/>
      <c r="G595" s="35" t="n"/>
      <c r="H595" s="36" t="n"/>
      <c r="I595" s="35" t="n"/>
      <c r="J595" s="34" t="n"/>
      <c r="K595" s="34" t="n"/>
      <c r="L595" s="35" t="n"/>
      <c r="M595" s="4" t="n"/>
      <c r="N595" s="4" t="n"/>
      <c r="O595" s="4" t="n"/>
      <c r="P595" s="4" t="n"/>
      <c r="Q595" s="4" t="n"/>
      <c r="R595" s="4" t="n"/>
      <c r="S595" s="4" t="n"/>
      <c r="T595" s="4" t="n"/>
      <c r="U595" s="4" t="n"/>
      <c r="V595" s="4" t="n"/>
      <c r="W595" s="4" t="n"/>
      <c r="X595" s="4" t="n"/>
      <c r="Y595" s="4" t="n"/>
      <c r="Z595" s="4" t="n"/>
    </row>
    <row r="596" ht="15" customHeight="1" s="371">
      <c r="A596" s="34" t="n"/>
      <c r="B596" s="37" t="n"/>
      <c r="C596" s="120">
        <f>IF(B596="","",INT((B596-CARATULA!$C$27)/7)+1)</f>
        <v/>
      </c>
      <c r="D596" s="34" t="n"/>
      <c r="E596" s="35" t="n"/>
      <c r="F596" s="35" t="n"/>
      <c r="G596" s="35" t="n"/>
      <c r="H596" s="36" t="n"/>
      <c r="I596" s="35" t="n"/>
      <c r="J596" s="34" t="n"/>
      <c r="K596" s="34" t="n"/>
      <c r="L596" s="35" t="n"/>
      <c r="M596" s="4" t="n"/>
      <c r="N596" s="4" t="n"/>
      <c r="O596" s="4" t="n"/>
      <c r="P596" s="4" t="n"/>
      <c r="Q596" s="4" t="n"/>
      <c r="R596" s="4" t="n"/>
      <c r="S596" s="4" t="n"/>
      <c r="T596" s="4" t="n"/>
      <c r="U596" s="4" t="n"/>
      <c r="V596" s="4" t="n"/>
      <c r="W596" s="4" t="n"/>
      <c r="X596" s="4" t="n"/>
      <c r="Y596" s="4" t="n"/>
      <c r="Z596" s="4" t="n"/>
    </row>
    <row r="597" ht="15" customHeight="1" s="371">
      <c r="A597" s="34" t="n"/>
      <c r="B597" s="37" t="n"/>
      <c r="C597" s="120">
        <f>IF(B597="","",INT((B597-CARATULA!$C$27)/7)+1)</f>
        <v/>
      </c>
      <c r="D597" s="34" t="n"/>
      <c r="E597" s="35" t="n"/>
      <c r="F597" s="35" t="n"/>
      <c r="G597" s="35" t="n"/>
      <c r="H597" s="36" t="n"/>
      <c r="I597" s="35" t="n"/>
      <c r="J597" s="34" t="n"/>
      <c r="K597" s="34" t="n"/>
      <c r="L597" s="35" t="n"/>
      <c r="M597" s="4" t="n"/>
      <c r="N597" s="4" t="n"/>
      <c r="O597" s="4" t="n"/>
      <c r="P597" s="4" t="n"/>
      <c r="Q597" s="4" t="n"/>
      <c r="R597" s="4" t="n"/>
      <c r="S597" s="4" t="n"/>
      <c r="T597" s="4" t="n"/>
      <c r="U597" s="4" t="n"/>
      <c r="V597" s="4" t="n"/>
      <c r="W597" s="4" t="n"/>
      <c r="X597" s="4" t="n"/>
      <c r="Y597" s="4" t="n"/>
      <c r="Z597" s="4" t="n"/>
    </row>
    <row r="598" ht="15" customHeight="1" s="371">
      <c r="A598" s="34" t="n"/>
      <c r="B598" s="37" t="n"/>
      <c r="C598" s="120">
        <f>IF(B598="","",INT((B598-CARATULA!$C$27)/7)+1)</f>
        <v/>
      </c>
      <c r="D598" s="34" t="n"/>
      <c r="E598" s="35" t="n"/>
      <c r="F598" s="35" t="n"/>
      <c r="G598" s="35" t="n"/>
      <c r="H598" s="36" t="n"/>
      <c r="I598" s="35" t="n"/>
      <c r="J598" s="34" t="n"/>
      <c r="K598" s="34" t="n"/>
      <c r="L598" s="35" t="n"/>
      <c r="M598" s="4" t="n"/>
      <c r="N598" s="4" t="n"/>
      <c r="O598" s="4" t="n"/>
      <c r="P598" s="4" t="n"/>
      <c r="Q598" s="4" t="n"/>
      <c r="R598" s="4" t="n"/>
      <c r="S598" s="4" t="n"/>
      <c r="T598" s="4" t="n"/>
      <c r="U598" s="4" t="n"/>
      <c r="V598" s="4" t="n"/>
      <c r="W598" s="4" t="n"/>
      <c r="X598" s="4" t="n"/>
      <c r="Y598" s="4" t="n"/>
      <c r="Z598" s="4" t="n"/>
    </row>
    <row r="599" ht="15" customHeight="1" s="371">
      <c r="A599" s="34" t="n"/>
      <c r="B599" s="37" t="n"/>
      <c r="C599" s="120">
        <f>IF(B599="","",INT((B599-CARATULA!$C$27)/7)+1)</f>
        <v/>
      </c>
      <c r="D599" s="34" t="n"/>
      <c r="E599" s="35" t="n"/>
      <c r="F599" s="35" t="n"/>
      <c r="G599" s="35" t="n"/>
      <c r="H599" s="36" t="n"/>
      <c r="I599" s="35" t="n"/>
      <c r="J599" s="34" t="n"/>
      <c r="K599" s="34" t="n"/>
      <c r="L599" s="35" t="n"/>
      <c r="M599" s="4" t="n"/>
      <c r="N599" s="4" t="n"/>
      <c r="O599" s="4" t="n"/>
      <c r="P599" s="4" t="n"/>
      <c r="Q599" s="4" t="n"/>
      <c r="R599" s="4" t="n"/>
      <c r="S599" s="4" t="n"/>
      <c r="T599" s="4" t="n"/>
      <c r="U599" s="4" t="n"/>
      <c r="V599" s="4" t="n"/>
      <c r="W599" s="4" t="n"/>
      <c r="X599" s="4" t="n"/>
      <c r="Y599" s="4" t="n"/>
      <c r="Z599" s="4" t="n"/>
    </row>
    <row r="600" ht="15" customHeight="1" s="371">
      <c r="A600" s="34" t="n"/>
      <c r="B600" s="37" t="n"/>
      <c r="C600" s="120">
        <f>IF(B600="","",INT((B600-CARATULA!$C$27)/7)+1)</f>
        <v/>
      </c>
      <c r="D600" s="34" t="n"/>
      <c r="E600" s="35" t="n"/>
      <c r="F600" s="35" t="n"/>
      <c r="G600" s="35" t="n"/>
      <c r="H600" s="36" t="n"/>
      <c r="I600" s="35" t="n"/>
      <c r="J600" s="34" t="n"/>
      <c r="K600" s="34" t="n"/>
      <c r="L600" s="35" t="n"/>
      <c r="M600" s="4" t="n"/>
      <c r="N600" s="4" t="n"/>
      <c r="O600" s="4" t="n"/>
      <c r="P600" s="4" t="n"/>
      <c r="Q600" s="4" t="n"/>
      <c r="R600" s="4" t="n"/>
      <c r="S600" s="4" t="n"/>
      <c r="T600" s="4" t="n"/>
      <c r="U600" s="4" t="n"/>
      <c r="V600" s="4" t="n"/>
      <c r="W600" s="4" t="n"/>
      <c r="X600" s="4" t="n"/>
      <c r="Y600" s="4" t="n"/>
      <c r="Z600" s="4" t="n"/>
    </row>
    <row r="601" ht="15" customHeight="1" s="371">
      <c r="A601" s="34" t="n"/>
      <c r="B601" s="37" t="n"/>
      <c r="C601" s="120">
        <f>IF(B601="","",INT((B601-CARATULA!$C$27)/7)+1)</f>
        <v/>
      </c>
      <c r="D601" s="34" t="n"/>
      <c r="E601" s="35" t="n"/>
      <c r="F601" s="35" t="n"/>
      <c r="G601" s="35" t="n"/>
      <c r="H601" s="36" t="n"/>
      <c r="I601" s="35" t="n"/>
      <c r="J601" s="34" t="n"/>
      <c r="K601" s="34" t="n"/>
      <c r="L601" s="35" t="n"/>
      <c r="M601" s="4" t="n"/>
      <c r="N601" s="4" t="n"/>
      <c r="O601" s="4" t="n"/>
      <c r="P601" s="4" t="n"/>
      <c r="Q601" s="4" t="n"/>
      <c r="R601" s="4" t="n"/>
      <c r="S601" s="4" t="n"/>
      <c r="T601" s="4" t="n"/>
      <c r="U601" s="4" t="n"/>
      <c r="V601" s="4" t="n"/>
      <c r="W601" s="4" t="n"/>
      <c r="X601" s="4" t="n"/>
      <c r="Y601" s="4" t="n"/>
      <c r="Z601" s="4" t="n"/>
    </row>
    <row r="602" ht="15" customHeight="1" s="371">
      <c r="A602" s="34" t="n"/>
      <c r="B602" s="37" t="n"/>
      <c r="C602" s="120">
        <f>IF(B602="","",INT((B602-CARATULA!$C$27)/7)+1)</f>
        <v/>
      </c>
      <c r="D602" s="34" t="n"/>
      <c r="E602" s="35" t="n"/>
      <c r="F602" s="35" t="n"/>
      <c r="G602" s="35" t="n"/>
      <c r="H602" s="36" t="n"/>
      <c r="I602" s="35" t="n"/>
      <c r="J602" s="34" t="n"/>
      <c r="K602" s="34" t="n"/>
      <c r="L602" s="35" t="n"/>
      <c r="M602" s="4" t="n"/>
      <c r="N602" s="4" t="n"/>
      <c r="O602" s="4" t="n"/>
      <c r="P602" s="4" t="n"/>
      <c r="Q602" s="4" t="n"/>
      <c r="R602" s="4" t="n"/>
      <c r="S602" s="4" t="n"/>
      <c r="T602" s="4" t="n"/>
      <c r="U602" s="4" t="n"/>
      <c r="V602" s="4" t="n"/>
      <c r="W602" s="4" t="n"/>
      <c r="X602" s="4" t="n"/>
      <c r="Y602" s="4" t="n"/>
      <c r="Z602" s="4" t="n"/>
    </row>
    <row r="603" ht="15" customHeight="1" s="371">
      <c r="A603" s="34" t="n"/>
      <c r="B603" s="37" t="n"/>
      <c r="C603" s="120">
        <f>IF(B603="","",INT((B603-CARATULA!$C$27)/7)+1)</f>
        <v/>
      </c>
      <c r="D603" s="34" t="n"/>
      <c r="E603" s="35" t="n"/>
      <c r="F603" s="35" t="n"/>
      <c r="G603" s="35" t="n"/>
      <c r="H603" s="36" t="n"/>
      <c r="I603" s="35" t="n"/>
      <c r="J603" s="34" t="n"/>
      <c r="K603" s="34" t="n"/>
      <c r="L603" s="35" t="n"/>
      <c r="M603" s="4" t="n"/>
      <c r="N603" s="4" t="n"/>
      <c r="O603" s="4" t="n"/>
      <c r="P603" s="4" t="n"/>
      <c r="Q603" s="4" t="n"/>
      <c r="R603" s="4" t="n"/>
      <c r="S603" s="4" t="n"/>
      <c r="T603" s="4" t="n"/>
      <c r="U603" s="4" t="n"/>
      <c r="V603" s="4" t="n"/>
      <c r="W603" s="4" t="n"/>
      <c r="X603" s="4" t="n"/>
      <c r="Y603" s="4" t="n"/>
      <c r="Z603" s="4" t="n"/>
    </row>
    <row r="604" ht="15" customHeight="1" s="371">
      <c r="A604" s="34" t="n"/>
      <c r="B604" s="37" t="n"/>
      <c r="C604" s="120">
        <f>IF(B604="","",INT((B604-CARATULA!$C$27)/7)+1)</f>
        <v/>
      </c>
      <c r="D604" s="34" t="n"/>
      <c r="E604" s="35" t="n"/>
      <c r="F604" s="35" t="n"/>
      <c r="G604" s="35" t="n"/>
      <c r="H604" s="36" t="n"/>
      <c r="I604" s="35" t="n"/>
      <c r="J604" s="34" t="n"/>
      <c r="K604" s="34" t="n"/>
      <c r="L604" s="35" t="n"/>
      <c r="M604" s="4" t="n"/>
      <c r="N604" s="4" t="n"/>
      <c r="O604" s="4" t="n"/>
      <c r="P604" s="4" t="n"/>
      <c r="Q604" s="4" t="n"/>
      <c r="R604" s="4" t="n"/>
      <c r="S604" s="4" t="n"/>
      <c r="T604" s="4" t="n"/>
      <c r="U604" s="4" t="n"/>
      <c r="V604" s="4" t="n"/>
      <c r="W604" s="4" t="n"/>
      <c r="X604" s="4" t="n"/>
      <c r="Y604" s="4" t="n"/>
      <c r="Z604" s="4" t="n"/>
    </row>
    <row r="605" ht="15" customHeight="1" s="371">
      <c r="A605" s="34" t="n"/>
      <c r="B605" s="37" t="n"/>
      <c r="C605" s="120">
        <f>IF(B605="","",INT((B605-CARATULA!$C$27)/7)+1)</f>
        <v/>
      </c>
      <c r="D605" s="34" t="n"/>
      <c r="E605" s="35" t="n"/>
      <c r="F605" s="35" t="n"/>
      <c r="G605" s="35" t="n"/>
      <c r="H605" s="36" t="n"/>
      <c r="I605" s="35" t="n"/>
      <c r="J605" s="34" t="n"/>
      <c r="K605" s="34" t="n"/>
      <c r="L605" s="35" t="n"/>
      <c r="M605" s="4" t="n"/>
      <c r="N605" s="4" t="n"/>
      <c r="O605" s="4" t="n"/>
      <c r="P605" s="4" t="n"/>
      <c r="Q605" s="4" t="n"/>
      <c r="R605" s="4" t="n"/>
      <c r="S605" s="4" t="n"/>
      <c r="T605" s="4" t="n"/>
      <c r="U605" s="4" t="n"/>
      <c r="V605" s="4" t="n"/>
      <c r="W605" s="4" t="n"/>
      <c r="X605" s="4" t="n"/>
      <c r="Y605" s="4" t="n"/>
      <c r="Z605" s="4" t="n"/>
    </row>
    <row r="606" ht="15" customHeight="1" s="371">
      <c r="A606" s="34" t="n"/>
      <c r="B606" s="37" t="n"/>
      <c r="C606" s="120">
        <f>IF(B606="","",INT((B606-CARATULA!$C$27)/7)+1)</f>
        <v/>
      </c>
      <c r="D606" s="34" t="n"/>
      <c r="E606" s="35" t="n"/>
      <c r="F606" s="35" t="n"/>
      <c r="G606" s="35" t="n"/>
      <c r="H606" s="36" t="n"/>
      <c r="I606" s="35" t="n"/>
      <c r="J606" s="34" t="n"/>
      <c r="K606" s="34" t="n"/>
      <c r="L606" s="35" t="n"/>
      <c r="M606" s="4" t="n"/>
      <c r="N606" s="4" t="n"/>
      <c r="O606" s="4" t="n"/>
      <c r="P606" s="4" t="n"/>
      <c r="Q606" s="4" t="n"/>
      <c r="R606" s="4" t="n"/>
      <c r="S606" s="4" t="n"/>
      <c r="T606" s="4" t="n"/>
      <c r="U606" s="4" t="n"/>
      <c r="V606" s="4" t="n"/>
      <c r="W606" s="4" t="n"/>
      <c r="X606" s="4" t="n"/>
      <c r="Y606" s="4" t="n"/>
      <c r="Z606" s="4" t="n"/>
    </row>
    <row r="607" ht="15" customHeight="1" s="371">
      <c r="A607" s="34" t="n"/>
      <c r="B607" s="37" t="n"/>
      <c r="C607" s="120">
        <f>IF(B607="","",INT((B607-CARATULA!$C$27)/7)+1)</f>
        <v/>
      </c>
      <c r="D607" s="34" t="n"/>
      <c r="E607" s="35" t="n"/>
      <c r="F607" s="35" t="n"/>
      <c r="G607" s="35" t="n"/>
      <c r="H607" s="36" t="n"/>
      <c r="I607" s="35" t="n"/>
      <c r="J607" s="34" t="n"/>
      <c r="K607" s="34" t="n"/>
      <c r="L607" s="35" t="n"/>
      <c r="M607" s="4" t="n"/>
      <c r="N607" s="4" t="n"/>
      <c r="O607" s="4" t="n"/>
      <c r="P607" s="4" t="n"/>
      <c r="Q607" s="4" t="n"/>
      <c r="R607" s="4" t="n"/>
      <c r="S607" s="4" t="n"/>
      <c r="T607" s="4" t="n"/>
      <c r="U607" s="4" t="n"/>
      <c r="V607" s="4" t="n"/>
      <c r="W607" s="4" t="n"/>
      <c r="X607" s="4" t="n"/>
      <c r="Y607" s="4" t="n"/>
      <c r="Z607" s="4" t="n"/>
    </row>
    <row r="608" ht="15" customHeight="1" s="371">
      <c r="A608" s="34" t="n"/>
      <c r="B608" s="37" t="n"/>
      <c r="C608" s="120">
        <f>IF(B608="","",INT((B608-CARATULA!$C$27)/7)+1)</f>
        <v/>
      </c>
      <c r="D608" s="34" t="n"/>
      <c r="E608" s="35" t="n"/>
      <c r="F608" s="35" t="n"/>
      <c r="G608" s="35" t="n"/>
      <c r="H608" s="36" t="n"/>
      <c r="I608" s="35" t="n"/>
      <c r="J608" s="34" t="n"/>
      <c r="K608" s="34" t="n"/>
      <c r="L608" s="35" t="n"/>
      <c r="M608" s="4" t="n"/>
      <c r="N608" s="4" t="n"/>
      <c r="O608" s="4" t="n"/>
      <c r="P608" s="4" t="n"/>
      <c r="Q608" s="4" t="n"/>
      <c r="R608" s="4" t="n"/>
      <c r="S608" s="4" t="n"/>
      <c r="T608" s="4" t="n"/>
      <c r="U608" s="4" t="n"/>
      <c r="V608" s="4" t="n"/>
      <c r="W608" s="4" t="n"/>
      <c r="X608" s="4" t="n"/>
      <c r="Y608" s="4" t="n"/>
      <c r="Z608" s="4" t="n"/>
    </row>
    <row r="609" ht="15.75" customHeight="1" s="371">
      <c r="A609" s="218" t="n"/>
      <c r="B609" s="218" t="n"/>
      <c r="C609" s="218" t="n"/>
      <c r="D609" s="218" t="n"/>
      <c r="E609" s="218" t="n"/>
      <c r="F609" s="218" t="n"/>
      <c r="G609" s="218" t="n"/>
      <c r="H609" s="218" t="n"/>
      <c r="I609" s="218" t="n"/>
      <c r="J609" s="218" t="n"/>
      <c r="K609" s="218" t="n"/>
      <c r="L609" s="218" t="n"/>
      <c r="M609" s="4" t="n"/>
      <c r="N609" s="4" t="n"/>
      <c r="O609" s="4" t="n"/>
      <c r="P609" s="4" t="n"/>
      <c r="Q609" s="4" t="n"/>
      <c r="R609" s="4" t="n"/>
      <c r="S609" s="4" t="n"/>
      <c r="T609" s="4" t="n"/>
      <c r="U609" s="4" t="n"/>
      <c r="V609" s="4" t="n"/>
      <c r="W609" s="4" t="n"/>
      <c r="X609" s="4" t="n"/>
      <c r="Y609" s="4" t="n"/>
      <c r="Z609" s="4" t="n"/>
    </row>
    <row r="610" ht="15" customHeight="1" s="371">
      <c r="A610" s="218" t="n"/>
      <c r="B610" s="218" t="n"/>
      <c r="C610" s="218" t="n"/>
      <c r="D610" s="218" t="n"/>
      <c r="E610" s="321" t="inlineStr">
        <is>
          <t>TOTAL INGRESOS</t>
        </is>
      </c>
      <c r="F610" s="379" t="n"/>
      <c r="G610" s="381" t="n"/>
      <c r="H610" s="121">
        <f>SUMIF($D$9:$D$608,"Ingreso",$H$9:$H$608)</f>
        <v/>
      </c>
      <c r="I610" s="218" t="n"/>
      <c r="J610" s="218" t="n"/>
      <c r="K610" s="218" t="n"/>
      <c r="L610" s="218" t="n"/>
      <c r="M610" s="4" t="n"/>
      <c r="N610" s="4" t="n"/>
      <c r="O610" s="4" t="n"/>
      <c r="P610" s="4" t="n"/>
      <c r="Q610" s="4" t="n"/>
      <c r="R610" s="4" t="n"/>
      <c r="S610" s="4" t="n"/>
      <c r="T610" s="4" t="n"/>
      <c r="U610" s="4" t="n"/>
      <c r="V610" s="4" t="n"/>
      <c r="W610" s="4" t="n"/>
      <c r="X610" s="4" t="n"/>
      <c r="Y610" s="4" t="n"/>
      <c r="Z610" s="4" t="n"/>
    </row>
    <row r="611" ht="15" customHeight="1" s="371">
      <c r="A611" s="218" t="n"/>
      <c r="B611" s="218" t="n"/>
      <c r="C611" s="218" t="n"/>
      <c r="D611" s="218" t="n"/>
      <c r="E611" s="321" t="inlineStr">
        <is>
          <t>TOTAL EGRESOS</t>
        </is>
      </c>
      <c r="F611" s="379" t="n"/>
      <c r="G611" s="381" t="n"/>
      <c r="H611" s="121">
        <f>SUMIF($D$9:$D$608,"Egreso",$H$9:$H$608)</f>
        <v/>
      </c>
      <c r="I611" s="218" t="n"/>
      <c r="J611" s="218" t="n"/>
      <c r="K611" s="218" t="n"/>
      <c r="L611" s="218" t="n"/>
      <c r="M611" s="4" t="n"/>
      <c r="N611" s="4" t="n"/>
      <c r="O611" s="4" t="n"/>
      <c r="P611" s="4" t="n"/>
      <c r="Q611" s="4" t="n"/>
      <c r="R611" s="4" t="n"/>
      <c r="S611" s="4" t="n"/>
      <c r="T611" s="4" t="n"/>
      <c r="U611" s="4" t="n"/>
      <c r="V611" s="4" t="n"/>
      <c r="W611" s="4" t="n"/>
      <c r="X611" s="4" t="n"/>
      <c r="Y611" s="4" t="n"/>
      <c r="Z611" s="4" t="n"/>
    </row>
    <row r="612" ht="15" customHeight="1" s="371">
      <c r="A612" s="218" t="n"/>
      <c r="B612" s="218" t="n"/>
      <c r="C612" s="218" t="n"/>
      <c r="D612" s="218" t="n"/>
      <c r="E612" s="321" t="inlineStr">
        <is>
          <t>SALDO EN CAJA</t>
        </is>
      </c>
      <c r="F612" s="379" t="n"/>
      <c r="G612" s="381" t="n"/>
      <c r="H612" s="121">
        <f>H610-H611</f>
        <v/>
      </c>
      <c r="I612" s="218" t="n"/>
      <c r="J612" s="218" t="n"/>
      <c r="K612" s="218" t="n"/>
      <c r="L612" s="218" t="n"/>
      <c r="M612" s="4" t="n"/>
      <c r="N612" s="4" t="n"/>
      <c r="O612" s="4" t="n"/>
      <c r="P612" s="4" t="n"/>
      <c r="Q612" s="4" t="n"/>
      <c r="R612" s="4" t="n"/>
      <c r="S612" s="4" t="n"/>
      <c r="T612" s="4" t="n"/>
      <c r="U612" s="4" t="n"/>
      <c r="V612" s="4" t="n"/>
      <c r="W612" s="4" t="n"/>
      <c r="X612" s="4" t="n"/>
      <c r="Y612" s="4" t="n"/>
      <c r="Z612" s="4" t="n"/>
    </row>
    <row r="613" ht="15.75" customHeight="1" s="371">
      <c r="A613" s="218" t="n"/>
      <c r="B613" s="218" t="n"/>
      <c r="C613" s="218" t="n"/>
      <c r="D613" s="218" t="n"/>
      <c r="E613" s="218" t="n"/>
      <c r="F613" s="218" t="n"/>
      <c r="G613" s="218" t="n"/>
      <c r="H613" s="218" t="n"/>
      <c r="I613" s="218" t="n"/>
      <c r="J613" s="218" t="n"/>
      <c r="K613" s="218" t="n"/>
      <c r="L613" s="218" t="n"/>
      <c r="M613" s="4" t="n"/>
      <c r="N613" s="4" t="n"/>
      <c r="O613" s="4" t="n"/>
      <c r="P613" s="4" t="n"/>
      <c r="Q613" s="4" t="n"/>
      <c r="R613" s="4" t="n"/>
      <c r="S613" s="4" t="n"/>
      <c r="T613" s="4" t="n"/>
      <c r="U613" s="4" t="n"/>
      <c r="V613" s="4" t="n"/>
      <c r="W613" s="4" t="n"/>
      <c r="X613" s="4" t="n"/>
      <c r="Y613" s="4" t="n"/>
      <c r="Z613" s="4" t="n"/>
    </row>
    <row r="614" ht="15.75" customHeight="1" s="371">
      <c r="A614" s="218" t="n"/>
      <c r="B614" s="218" t="n"/>
      <c r="C614" s="218" t="n"/>
      <c r="D614" s="218" t="n"/>
      <c r="E614" s="218" t="n"/>
      <c r="F614" s="218" t="n"/>
      <c r="G614" s="218" t="n"/>
      <c r="H614" s="218" t="n"/>
      <c r="I614" s="218" t="n"/>
      <c r="J614" s="218" t="n"/>
      <c r="K614" s="218" t="n"/>
      <c r="L614" s="218" t="n"/>
      <c r="M614" s="4" t="n"/>
      <c r="N614" s="4" t="n"/>
      <c r="O614" s="4" t="n"/>
      <c r="P614" s="4" t="n"/>
      <c r="Q614" s="4" t="n"/>
      <c r="R614" s="4" t="n"/>
      <c r="S614" s="4" t="n"/>
      <c r="T614" s="4" t="n"/>
      <c r="U614" s="4" t="n"/>
      <c r="V614" s="4" t="n"/>
      <c r="W614" s="4" t="n"/>
      <c r="X614" s="4" t="n"/>
      <c r="Y614" s="4" t="n"/>
      <c r="Z614" s="4" t="n"/>
    </row>
    <row r="615" ht="15.75" customHeight="1" s="371">
      <c r="A615" s="218" t="n"/>
      <c r="B615" s="218" t="n"/>
      <c r="C615" s="218" t="n"/>
      <c r="D615" s="218" t="n"/>
      <c r="E615" s="218" t="n"/>
      <c r="F615" s="218" t="n"/>
      <c r="G615" s="218" t="n"/>
      <c r="H615" s="218" t="n"/>
      <c r="I615" s="218" t="n"/>
      <c r="J615" s="218" t="n"/>
      <c r="K615" s="218" t="n"/>
      <c r="L615" s="218" t="n"/>
      <c r="M615" s="4" t="n"/>
      <c r="N615" s="4" t="n"/>
      <c r="O615" s="4" t="n"/>
      <c r="P615" s="4" t="n"/>
      <c r="Q615" s="4" t="n"/>
      <c r="R615" s="4" t="n"/>
      <c r="S615" s="4" t="n"/>
      <c r="T615" s="4" t="n"/>
      <c r="U615" s="4" t="n"/>
      <c r="V615" s="4" t="n"/>
      <c r="W615" s="4" t="n"/>
      <c r="X615" s="4" t="n"/>
      <c r="Y615" s="4" t="n"/>
      <c r="Z615" s="4" t="n"/>
    </row>
    <row r="616" ht="15.75" customHeight="1" s="371">
      <c r="A616" s="218" t="n"/>
      <c r="B616" s="218" t="n"/>
      <c r="C616" s="218" t="n"/>
      <c r="D616" s="218" t="n"/>
      <c r="E616" s="218" t="n"/>
      <c r="F616" s="218" t="n"/>
      <c r="G616" s="218" t="n"/>
      <c r="H616" s="218" t="n"/>
      <c r="I616" s="218" t="n"/>
      <c r="J616" s="218" t="n"/>
      <c r="K616" s="218" t="n"/>
      <c r="L616" s="218" t="n"/>
      <c r="M616" s="4" t="n"/>
      <c r="N616" s="4" t="n"/>
      <c r="O616" s="4" t="n"/>
      <c r="P616" s="4" t="n"/>
      <c r="Q616" s="4" t="n"/>
      <c r="R616" s="4" t="n"/>
      <c r="S616" s="4" t="n"/>
      <c r="T616" s="4" t="n"/>
      <c r="U616" s="4" t="n"/>
      <c r="V616" s="4" t="n"/>
      <c r="W616" s="4" t="n"/>
      <c r="X616" s="4" t="n"/>
      <c r="Y616" s="4" t="n"/>
      <c r="Z616" s="4" t="n"/>
    </row>
    <row r="617" ht="15.75" customHeight="1" s="371">
      <c r="A617" s="218" t="n"/>
      <c r="B617" s="218" t="n"/>
      <c r="C617" s="218" t="n"/>
      <c r="D617" s="218" t="n"/>
      <c r="E617" s="218" t="n"/>
      <c r="F617" s="218" t="n"/>
      <c r="G617" s="218" t="n"/>
      <c r="H617" s="218" t="n"/>
      <c r="I617" s="218" t="n"/>
      <c r="J617" s="218" t="n"/>
      <c r="K617" s="218" t="n"/>
      <c r="L617" s="218" t="n"/>
      <c r="M617" s="4" t="n"/>
      <c r="N617" s="4" t="n"/>
      <c r="O617" s="4" t="n"/>
      <c r="P617" s="4" t="n"/>
      <c r="Q617" s="4" t="n"/>
      <c r="R617" s="4" t="n"/>
      <c r="S617" s="4" t="n"/>
      <c r="T617" s="4" t="n"/>
      <c r="U617" s="4" t="n"/>
      <c r="V617" s="4" t="n"/>
      <c r="W617" s="4" t="n"/>
      <c r="X617" s="4" t="n"/>
      <c r="Y617" s="4" t="n"/>
      <c r="Z617" s="4" t="n"/>
    </row>
    <row r="618" ht="15.75" customHeight="1" s="371">
      <c r="A618" s="218" t="n"/>
      <c r="B618" s="218" t="n"/>
      <c r="C618" s="218" t="n"/>
      <c r="D618" s="218" t="n"/>
      <c r="E618" s="218" t="n"/>
      <c r="F618" s="218" t="n"/>
      <c r="G618" s="218" t="n"/>
      <c r="H618" s="218" t="n"/>
      <c r="I618" s="218" t="n"/>
      <c r="J618" s="218" t="n"/>
      <c r="K618" s="218" t="n"/>
      <c r="L618" s="218" t="n"/>
      <c r="M618" s="4" t="n"/>
      <c r="N618" s="4" t="n"/>
      <c r="O618" s="4" t="n"/>
      <c r="P618" s="4" t="n"/>
      <c r="Q618" s="4" t="n"/>
      <c r="R618" s="4" t="n"/>
      <c r="S618" s="4" t="n"/>
      <c r="T618" s="4" t="n"/>
      <c r="U618" s="4" t="n"/>
      <c r="V618" s="4" t="n"/>
      <c r="W618" s="4" t="n"/>
      <c r="X618" s="4" t="n"/>
      <c r="Y618" s="4" t="n"/>
      <c r="Z618" s="4" t="n"/>
    </row>
    <row r="619" ht="15.75" customHeight="1" s="371">
      <c r="A619" s="218" t="n"/>
      <c r="B619" s="218" t="n"/>
      <c r="C619" s="218" t="n"/>
      <c r="D619" s="218" t="n"/>
      <c r="E619" s="218" t="n"/>
      <c r="F619" s="218" t="n"/>
      <c r="G619" s="218" t="n"/>
      <c r="H619" s="218" t="n"/>
      <c r="I619" s="218" t="n"/>
      <c r="J619" s="218" t="n"/>
      <c r="K619" s="218" t="n"/>
      <c r="L619" s="218" t="n"/>
      <c r="M619" s="4" t="n"/>
      <c r="N619" s="4" t="n"/>
      <c r="O619" s="4" t="n"/>
      <c r="P619" s="4" t="n"/>
      <c r="Q619" s="4" t="n"/>
      <c r="R619" s="4" t="n"/>
      <c r="S619" s="4" t="n"/>
      <c r="T619" s="4" t="n"/>
      <c r="U619" s="4" t="n"/>
      <c r="V619" s="4" t="n"/>
      <c r="W619" s="4" t="n"/>
      <c r="X619" s="4" t="n"/>
      <c r="Y619" s="4" t="n"/>
      <c r="Z619" s="4" t="n"/>
    </row>
    <row r="620" ht="15.75" customHeight="1" s="371">
      <c r="A620" s="218" t="n"/>
      <c r="B620" s="218" t="n"/>
      <c r="C620" s="218" t="n"/>
      <c r="D620" s="218" t="n"/>
      <c r="E620" s="218" t="n"/>
      <c r="F620" s="218" t="n"/>
      <c r="G620" s="218" t="n"/>
      <c r="H620" s="218" t="n"/>
      <c r="I620" s="218" t="n"/>
      <c r="J620" s="218" t="n"/>
      <c r="K620" s="218" t="n"/>
      <c r="L620" s="218" t="n"/>
      <c r="M620" s="4" t="n"/>
      <c r="N620" s="4" t="n"/>
      <c r="O620" s="4" t="n"/>
      <c r="P620" s="4" t="n"/>
      <c r="Q620" s="4" t="n"/>
      <c r="R620" s="4" t="n"/>
      <c r="S620" s="4" t="n"/>
      <c r="T620" s="4" t="n"/>
      <c r="U620" s="4" t="n"/>
      <c r="V620" s="4" t="n"/>
      <c r="W620" s="4" t="n"/>
      <c r="X620" s="4" t="n"/>
      <c r="Y620" s="4" t="n"/>
      <c r="Z620" s="4" t="n"/>
    </row>
    <row r="621" ht="15.75" customHeight="1" s="371">
      <c r="A621" s="218" t="n"/>
      <c r="B621" s="218" t="n"/>
      <c r="C621" s="218" t="n"/>
      <c r="D621" s="218" t="n"/>
      <c r="E621" s="218" t="n"/>
      <c r="F621" s="218" t="n"/>
      <c r="G621" s="218" t="n"/>
      <c r="H621" s="218" t="n"/>
      <c r="I621" s="218" t="n"/>
      <c r="J621" s="218" t="n"/>
      <c r="K621" s="218" t="n"/>
      <c r="L621" s="218" t="n"/>
      <c r="M621" s="4" t="n"/>
      <c r="N621" s="4" t="n"/>
      <c r="O621" s="4" t="n"/>
      <c r="P621" s="4" t="n"/>
      <c r="Q621" s="4" t="n"/>
      <c r="R621" s="4" t="n"/>
      <c r="S621" s="4" t="n"/>
      <c r="T621" s="4" t="n"/>
      <c r="U621" s="4" t="n"/>
      <c r="V621" s="4" t="n"/>
      <c r="W621" s="4" t="n"/>
      <c r="X621" s="4" t="n"/>
      <c r="Y621" s="4" t="n"/>
      <c r="Z621" s="4" t="n"/>
    </row>
    <row r="622" ht="15.75" customHeight="1" s="371">
      <c r="A622" s="218" t="n"/>
      <c r="B622" s="218" t="n"/>
      <c r="C622" s="218" t="n"/>
      <c r="D622" s="218" t="n"/>
      <c r="E622" s="218" t="n"/>
      <c r="F622" s="218" t="n"/>
      <c r="G622" s="218" t="n"/>
      <c r="H622" s="218" t="n"/>
      <c r="I622" s="218" t="n"/>
      <c r="J622" s="218" t="n"/>
      <c r="K622" s="218" t="n"/>
      <c r="L622" s="218" t="n"/>
      <c r="M622" s="4" t="n"/>
      <c r="N622" s="4" t="n"/>
      <c r="O622" s="4" t="n"/>
      <c r="P622" s="4" t="n"/>
      <c r="Q622" s="4" t="n"/>
      <c r="R622" s="4" t="n"/>
      <c r="S622" s="4" t="n"/>
      <c r="T622" s="4" t="n"/>
      <c r="U622" s="4" t="n"/>
      <c r="V622" s="4" t="n"/>
      <c r="W622" s="4" t="n"/>
      <c r="X622" s="4" t="n"/>
      <c r="Y622" s="4" t="n"/>
      <c r="Z622" s="4" t="n"/>
    </row>
    <row r="623" ht="15.75" customHeight="1" s="371">
      <c r="A623" s="218" t="n"/>
      <c r="B623" s="218" t="n"/>
      <c r="C623" s="218" t="n"/>
      <c r="D623" s="218" t="n"/>
      <c r="E623" s="218" t="n"/>
      <c r="F623" s="218" t="n"/>
      <c r="G623" s="218" t="n"/>
      <c r="H623" s="218" t="n"/>
      <c r="I623" s="218" t="n"/>
      <c r="J623" s="218" t="n"/>
      <c r="K623" s="218" t="n"/>
      <c r="L623" s="218" t="n"/>
      <c r="M623" s="4" t="n"/>
      <c r="N623" s="4" t="n"/>
      <c r="O623" s="4" t="n"/>
      <c r="P623" s="4" t="n"/>
      <c r="Q623" s="4" t="n"/>
      <c r="R623" s="4" t="n"/>
      <c r="S623" s="4" t="n"/>
      <c r="T623" s="4" t="n"/>
      <c r="U623" s="4" t="n"/>
      <c r="V623" s="4" t="n"/>
      <c r="W623" s="4" t="n"/>
      <c r="X623" s="4" t="n"/>
      <c r="Y623" s="4" t="n"/>
      <c r="Z623" s="4" t="n"/>
    </row>
    <row r="624" ht="15.75" customHeight="1" s="371">
      <c r="A624" s="218" t="n"/>
      <c r="B624" s="218" t="n"/>
      <c r="C624" s="218" t="n"/>
      <c r="D624" s="218" t="n"/>
      <c r="E624" s="218" t="n"/>
      <c r="F624" s="218" t="n"/>
      <c r="G624" s="218" t="n"/>
      <c r="H624" s="218" t="n"/>
      <c r="I624" s="218" t="n"/>
      <c r="J624" s="218" t="n"/>
      <c r="K624" s="218" t="n"/>
      <c r="L624" s="218" t="n"/>
      <c r="M624" s="4" t="n"/>
      <c r="N624" s="4" t="n"/>
      <c r="O624" s="4" t="n"/>
      <c r="P624" s="4" t="n"/>
      <c r="Q624" s="4" t="n"/>
      <c r="R624" s="4" t="n"/>
      <c r="S624" s="4" t="n"/>
      <c r="T624" s="4" t="n"/>
      <c r="U624" s="4" t="n"/>
      <c r="V624" s="4" t="n"/>
      <c r="W624" s="4" t="n"/>
      <c r="X624" s="4" t="n"/>
      <c r="Y624" s="4" t="n"/>
      <c r="Z624" s="4" t="n"/>
    </row>
    <row r="625" ht="15.75" customHeight="1" s="371">
      <c r="A625" s="218" t="n"/>
      <c r="B625" s="218" t="n"/>
      <c r="C625" s="218" t="n"/>
      <c r="D625" s="218" t="n"/>
      <c r="E625" s="218" t="n"/>
      <c r="F625" s="218" t="n"/>
      <c r="G625" s="218" t="n"/>
      <c r="H625" s="218" t="n"/>
      <c r="I625" s="218" t="n"/>
      <c r="J625" s="218" t="n"/>
      <c r="K625" s="218" t="n"/>
      <c r="L625" s="218" t="n"/>
      <c r="M625" s="4" t="n"/>
      <c r="N625" s="4" t="n"/>
      <c r="O625" s="4" t="n"/>
      <c r="P625" s="4" t="n"/>
      <c r="Q625" s="4" t="n"/>
      <c r="R625" s="4" t="n"/>
      <c r="S625" s="4" t="n"/>
      <c r="T625" s="4" t="n"/>
      <c r="U625" s="4" t="n"/>
      <c r="V625" s="4" t="n"/>
      <c r="W625" s="4" t="n"/>
      <c r="X625" s="4" t="n"/>
      <c r="Y625" s="4" t="n"/>
      <c r="Z625" s="4" t="n"/>
    </row>
    <row r="626" ht="15.75" customHeight="1" s="371">
      <c r="A626" s="218" t="n"/>
      <c r="B626" s="218" t="n"/>
      <c r="C626" s="218" t="n"/>
      <c r="D626" s="218" t="n"/>
      <c r="E626" s="218" t="n"/>
      <c r="F626" s="218" t="n"/>
      <c r="G626" s="218" t="n"/>
      <c r="H626" s="218" t="n"/>
      <c r="I626" s="218" t="n"/>
      <c r="J626" s="218" t="n"/>
      <c r="K626" s="218" t="n"/>
      <c r="L626" s="218" t="n"/>
      <c r="M626" s="4" t="n"/>
      <c r="N626" s="4" t="n"/>
      <c r="O626" s="4" t="n"/>
      <c r="P626" s="4" t="n"/>
      <c r="Q626" s="4" t="n"/>
      <c r="R626" s="4" t="n"/>
      <c r="S626" s="4" t="n"/>
      <c r="T626" s="4" t="n"/>
      <c r="U626" s="4" t="n"/>
      <c r="V626" s="4" t="n"/>
      <c r="W626" s="4" t="n"/>
      <c r="X626" s="4" t="n"/>
      <c r="Y626" s="4" t="n"/>
      <c r="Z626" s="4" t="n"/>
    </row>
    <row r="627" ht="15.75" customHeight="1" s="371">
      <c r="A627" s="218" t="n"/>
      <c r="B627" s="218" t="n"/>
      <c r="C627" s="218" t="n"/>
      <c r="D627" s="218" t="n"/>
      <c r="E627" s="218" t="n"/>
      <c r="F627" s="218" t="n"/>
      <c r="G627" s="218" t="n"/>
      <c r="H627" s="218" t="n"/>
      <c r="I627" s="218" t="n"/>
      <c r="J627" s="218" t="n"/>
      <c r="K627" s="218" t="n"/>
      <c r="L627" s="218" t="n"/>
      <c r="M627" s="4" t="n"/>
      <c r="N627" s="4" t="n"/>
      <c r="O627" s="4" t="n"/>
      <c r="P627" s="4" t="n"/>
      <c r="Q627" s="4" t="n"/>
      <c r="R627" s="4" t="n"/>
      <c r="S627" s="4" t="n"/>
      <c r="T627" s="4" t="n"/>
      <c r="U627" s="4" t="n"/>
      <c r="V627" s="4" t="n"/>
      <c r="W627" s="4" t="n"/>
      <c r="X627" s="4" t="n"/>
      <c r="Y627" s="4" t="n"/>
      <c r="Z627" s="4" t="n"/>
    </row>
    <row r="628" ht="15.75" customHeight="1" s="371">
      <c r="A628" s="218" t="n"/>
      <c r="B628" s="218" t="n"/>
      <c r="C628" s="218" t="n"/>
      <c r="D628" s="218" t="n"/>
      <c r="E628" s="218" t="n"/>
      <c r="F628" s="218" t="n"/>
      <c r="G628" s="218" t="n"/>
      <c r="H628" s="218" t="n"/>
      <c r="I628" s="218" t="n"/>
      <c r="J628" s="218" t="n"/>
      <c r="K628" s="218" t="n"/>
      <c r="L628" s="218" t="n"/>
      <c r="M628" s="4" t="n"/>
      <c r="N628" s="4" t="n"/>
      <c r="O628" s="4" t="n"/>
      <c r="P628" s="4" t="n"/>
      <c r="Q628" s="4" t="n"/>
      <c r="R628" s="4" t="n"/>
      <c r="S628" s="4" t="n"/>
      <c r="T628" s="4" t="n"/>
      <c r="U628" s="4" t="n"/>
      <c r="V628" s="4" t="n"/>
      <c r="W628" s="4" t="n"/>
      <c r="X628" s="4" t="n"/>
      <c r="Y628" s="4" t="n"/>
      <c r="Z628" s="4" t="n"/>
    </row>
    <row r="629" ht="15.75" customHeight="1" s="371">
      <c r="A629" s="218" t="n"/>
      <c r="B629" s="218" t="n"/>
      <c r="C629" s="218" t="n"/>
      <c r="D629" s="218" t="n"/>
      <c r="E629" s="218" t="n"/>
      <c r="F629" s="218" t="n"/>
      <c r="G629" s="218" t="n"/>
      <c r="H629" s="218" t="n"/>
      <c r="I629" s="218" t="n"/>
      <c r="J629" s="218" t="n"/>
      <c r="K629" s="218" t="n"/>
      <c r="L629" s="218" t="n"/>
      <c r="M629" s="4" t="n"/>
      <c r="N629" s="4" t="n"/>
      <c r="O629" s="4" t="n"/>
      <c r="P629" s="4" t="n"/>
      <c r="Q629" s="4" t="n"/>
      <c r="R629" s="4" t="n"/>
      <c r="S629" s="4" t="n"/>
      <c r="T629" s="4" t="n"/>
      <c r="U629" s="4" t="n"/>
      <c r="V629" s="4" t="n"/>
      <c r="W629" s="4" t="n"/>
      <c r="X629" s="4" t="n"/>
      <c r="Y629" s="4" t="n"/>
      <c r="Z629" s="4" t="n"/>
    </row>
    <row r="630" ht="15.75" customHeight="1" s="371">
      <c r="A630" s="218" t="n"/>
      <c r="B630" s="218" t="n"/>
      <c r="C630" s="218" t="n"/>
      <c r="D630" s="218" t="n"/>
      <c r="E630" s="218" t="n"/>
      <c r="F630" s="218" t="n"/>
      <c r="G630" s="218" t="n"/>
      <c r="H630" s="218" t="n"/>
      <c r="I630" s="218" t="n"/>
      <c r="J630" s="218" t="n"/>
      <c r="K630" s="218" t="n"/>
      <c r="L630" s="218" t="n"/>
      <c r="M630" s="4" t="n"/>
      <c r="N630" s="4" t="n"/>
      <c r="O630" s="4" t="n"/>
      <c r="P630" s="4" t="n"/>
      <c r="Q630" s="4" t="n"/>
      <c r="R630" s="4" t="n"/>
      <c r="S630" s="4" t="n"/>
      <c r="T630" s="4" t="n"/>
      <c r="U630" s="4" t="n"/>
      <c r="V630" s="4" t="n"/>
      <c r="W630" s="4" t="n"/>
      <c r="X630" s="4" t="n"/>
      <c r="Y630" s="4" t="n"/>
      <c r="Z630" s="4" t="n"/>
    </row>
    <row r="631" ht="15.75" customHeight="1" s="371">
      <c r="A631" s="218" t="n"/>
      <c r="B631" s="218" t="n"/>
      <c r="C631" s="218" t="n"/>
      <c r="D631" s="218" t="n"/>
      <c r="E631" s="218" t="n"/>
      <c r="F631" s="218" t="n"/>
      <c r="G631" s="218" t="n"/>
      <c r="H631" s="218" t="n"/>
      <c r="I631" s="218" t="n"/>
      <c r="J631" s="218" t="n"/>
      <c r="K631" s="218" t="n"/>
      <c r="L631" s="218" t="n"/>
      <c r="M631" s="4" t="n"/>
      <c r="N631" s="4" t="n"/>
      <c r="O631" s="4" t="n"/>
      <c r="P631" s="4" t="n"/>
      <c r="Q631" s="4" t="n"/>
      <c r="R631" s="4" t="n"/>
      <c r="S631" s="4" t="n"/>
      <c r="T631" s="4" t="n"/>
      <c r="U631" s="4" t="n"/>
      <c r="V631" s="4" t="n"/>
      <c r="W631" s="4" t="n"/>
      <c r="X631" s="4" t="n"/>
      <c r="Y631" s="4" t="n"/>
      <c r="Z631" s="4" t="n"/>
    </row>
    <row r="632" ht="15.75" customHeight="1" s="371">
      <c r="A632" s="218" t="n"/>
      <c r="B632" s="218" t="n"/>
      <c r="C632" s="218" t="n"/>
      <c r="D632" s="218" t="n"/>
      <c r="E632" s="218" t="n"/>
      <c r="F632" s="218" t="n"/>
      <c r="G632" s="218" t="n"/>
      <c r="H632" s="218" t="n"/>
      <c r="I632" s="218" t="n"/>
      <c r="J632" s="218" t="n"/>
      <c r="K632" s="218" t="n"/>
      <c r="L632" s="218" t="n"/>
      <c r="M632" s="4" t="n"/>
      <c r="N632" s="4" t="n"/>
      <c r="O632" s="4" t="n"/>
      <c r="P632" s="4" t="n"/>
      <c r="Q632" s="4" t="n"/>
      <c r="R632" s="4" t="n"/>
      <c r="S632" s="4" t="n"/>
      <c r="T632" s="4" t="n"/>
      <c r="U632" s="4" t="n"/>
      <c r="V632" s="4" t="n"/>
      <c r="W632" s="4" t="n"/>
      <c r="X632" s="4" t="n"/>
      <c r="Y632" s="4" t="n"/>
      <c r="Z632" s="4" t="n"/>
    </row>
    <row r="633" ht="15.75" customHeight="1" s="371">
      <c r="A633" s="218" t="n"/>
      <c r="B633" s="218" t="n"/>
      <c r="C633" s="218" t="n"/>
      <c r="D633" s="218" t="n"/>
      <c r="E633" s="218" t="n"/>
      <c r="F633" s="218" t="n"/>
      <c r="G633" s="218" t="n"/>
      <c r="H633" s="218" t="n"/>
      <c r="I633" s="218" t="n"/>
      <c r="J633" s="218" t="n"/>
      <c r="K633" s="218" t="n"/>
      <c r="L633" s="218" t="n"/>
      <c r="M633" s="4" t="n"/>
      <c r="N633" s="4" t="n"/>
      <c r="O633" s="4" t="n"/>
      <c r="P633" s="4" t="n"/>
      <c r="Q633" s="4" t="n"/>
      <c r="R633" s="4" t="n"/>
      <c r="S633" s="4" t="n"/>
      <c r="T633" s="4" t="n"/>
      <c r="U633" s="4" t="n"/>
      <c r="V633" s="4" t="n"/>
      <c r="W633" s="4" t="n"/>
      <c r="X633" s="4" t="n"/>
      <c r="Y633" s="4" t="n"/>
      <c r="Z633" s="4" t="n"/>
    </row>
    <row r="634" ht="15.75" customHeight="1" s="371">
      <c r="A634" s="218" t="n"/>
      <c r="B634" s="218" t="n"/>
      <c r="C634" s="218" t="n"/>
      <c r="D634" s="218" t="n"/>
      <c r="E634" s="218" t="n"/>
      <c r="F634" s="218" t="n"/>
      <c r="G634" s="218" t="n"/>
      <c r="H634" s="218" t="n"/>
      <c r="I634" s="218" t="n"/>
      <c r="J634" s="218" t="n"/>
      <c r="K634" s="218" t="n"/>
      <c r="L634" s="218" t="n"/>
      <c r="M634" s="4" t="n"/>
      <c r="N634" s="4" t="n"/>
      <c r="O634" s="4" t="n"/>
      <c r="P634" s="4" t="n"/>
      <c r="Q634" s="4" t="n"/>
      <c r="R634" s="4" t="n"/>
      <c r="S634" s="4" t="n"/>
      <c r="T634" s="4" t="n"/>
      <c r="U634" s="4" t="n"/>
      <c r="V634" s="4" t="n"/>
      <c r="W634" s="4" t="n"/>
      <c r="X634" s="4" t="n"/>
      <c r="Y634" s="4" t="n"/>
      <c r="Z634" s="4" t="n"/>
    </row>
    <row r="635" ht="15.75" customHeight="1" s="371">
      <c r="A635" s="218" t="n"/>
      <c r="B635" s="218" t="n"/>
      <c r="C635" s="218" t="n"/>
      <c r="D635" s="218" t="n"/>
      <c r="E635" s="218" t="n"/>
      <c r="F635" s="218" t="n"/>
      <c r="G635" s="218" t="n"/>
      <c r="H635" s="218" t="n"/>
      <c r="I635" s="218" t="n"/>
      <c r="J635" s="218" t="n"/>
      <c r="K635" s="218" t="n"/>
      <c r="L635" s="218" t="n"/>
      <c r="M635" s="4" t="n"/>
      <c r="N635" s="4" t="n"/>
      <c r="O635" s="4" t="n"/>
      <c r="P635" s="4" t="n"/>
      <c r="Q635" s="4" t="n"/>
      <c r="R635" s="4" t="n"/>
      <c r="S635" s="4" t="n"/>
      <c r="T635" s="4" t="n"/>
      <c r="U635" s="4" t="n"/>
      <c r="V635" s="4" t="n"/>
      <c r="W635" s="4" t="n"/>
      <c r="X635" s="4" t="n"/>
      <c r="Y635" s="4" t="n"/>
      <c r="Z635" s="4" t="n"/>
    </row>
    <row r="636" ht="15.75" customHeight="1" s="371">
      <c r="A636" s="218" t="n"/>
      <c r="B636" s="218" t="n"/>
      <c r="C636" s="218" t="n"/>
      <c r="D636" s="218" t="n"/>
      <c r="E636" s="218" t="n"/>
      <c r="F636" s="218" t="n"/>
      <c r="G636" s="218" t="n"/>
      <c r="H636" s="218" t="n"/>
      <c r="I636" s="218" t="n"/>
      <c r="J636" s="218" t="n"/>
      <c r="K636" s="218" t="n"/>
      <c r="L636" s="218" t="n"/>
      <c r="M636" s="4" t="n"/>
      <c r="N636" s="4" t="n"/>
      <c r="O636" s="4" t="n"/>
      <c r="P636" s="4" t="n"/>
      <c r="Q636" s="4" t="n"/>
      <c r="R636" s="4" t="n"/>
      <c r="S636" s="4" t="n"/>
      <c r="T636" s="4" t="n"/>
      <c r="U636" s="4" t="n"/>
      <c r="V636" s="4" t="n"/>
      <c r="W636" s="4" t="n"/>
      <c r="X636" s="4" t="n"/>
      <c r="Y636" s="4" t="n"/>
      <c r="Z636" s="4" t="n"/>
    </row>
    <row r="637" ht="15.75" customHeight="1" s="371">
      <c r="A637" s="218" t="n"/>
      <c r="B637" s="218" t="n"/>
      <c r="C637" s="218" t="n"/>
      <c r="D637" s="218" t="n"/>
      <c r="E637" s="218" t="n"/>
      <c r="F637" s="218" t="n"/>
      <c r="G637" s="218" t="n"/>
      <c r="H637" s="218" t="n"/>
      <c r="I637" s="218" t="n"/>
      <c r="J637" s="218" t="n"/>
      <c r="K637" s="218" t="n"/>
      <c r="L637" s="218" t="n"/>
      <c r="M637" s="4" t="n"/>
      <c r="N637" s="4" t="n"/>
      <c r="O637" s="4" t="n"/>
      <c r="P637" s="4" t="n"/>
      <c r="Q637" s="4" t="n"/>
      <c r="R637" s="4" t="n"/>
      <c r="S637" s="4" t="n"/>
      <c r="T637" s="4" t="n"/>
      <c r="U637" s="4" t="n"/>
      <c r="V637" s="4" t="n"/>
      <c r="W637" s="4" t="n"/>
      <c r="X637" s="4" t="n"/>
      <c r="Y637" s="4" t="n"/>
      <c r="Z637" s="4" t="n"/>
    </row>
    <row r="638" ht="15.75" customHeight="1" s="371">
      <c r="A638" s="218" t="n"/>
      <c r="B638" s="218" t="n"/>
      <c r="C638" s="218" t="n"/>
      <c r="D638" s="218" t="n"/>
      <c r="E638" s="218" t="n"/>
      <c r="F638" s="218" t="n"/>
      <c r="G638" s="218" t="n"/>
      <c r="H638" s="218" t="n"/>
      <c r="I638" s="218" t="n"/>
      <c r="J638" s="218" t="n"/>
      <c r="K638" s="218" t="n"/>
      <c r="L638" s="218" t="n"/>
      <c r="M638" s="4" t="n"/>
      <c r="N638" s="4" t="n"/>
      <c r="O638" s="4" t="n"/>
      <c r="P638" s="4" t="n"/>
      <c r="Q638" s="4" t="n"/>
      <c r="R638" s="4" t="n"/>
      <c r="S638" s="4" t="n"/>
      <c r="T638" s="4" t="n"/>
      <c r="U638" s="4" t="n"/>
      <c r="V638" s="4" t="n"/>
      <c r="W638" s="4" t="n"/>
      <c r="X638" s="4" t="n"/>
      <c r="Y638" s="4" t="n"/>
      <c r="Z638" s="4" t="n"/>
    </row>
    <row r="639" ht="15.75" customHeight="1" s="371">
      <c r="A639" s="218" t="n"/>
      <c r="B639" s="218" t="n"/>
      <c r="C639" s="218" t="n"/>
      <c r="D639" s="218" t="n"/>
      <c r="E639" s="218" t="n"/>
      <c r="F639" s="218" t="n"/>
      <c r="G639" s="218" t="n"/>
      <c r="H639" s="218" t="n"/>
      <c r="I639" s="218" t="n"/>
      <c r="J639" s="218" t="n"/>
      <c r="K639" s="218" t="n"/>
      <c r="L639" s="218" t="n"/>
      <c r="M639" s="4" t="n"/>
      <c r="N639" s="4" t="n"/>
      <c r="O639" s="4" t="n"/>
      <c r="P639" s="4" t="n"/>
      <c r="Q639" s="4" t="n"/>
      <c r="R639" s="4" t="n"/>
      <c r="S639" s="4" t="n"/>
      <c r="T639" s="4" t="n"/>
      <c r="U639" s="4" t="n"/>
      <c r="V639" s="4" t="n"/>
      <c r="W639" s="4" t="n"/>
      <c r="X639" s="4" t="n"/>
      <c r="Y639" s="4" t="n"/>
      <c r="Z639" s="4" t="n"/>
    </row>
    <row r="640" ht="15.75" customHeight="1" s="371">
      <c r="A640" s="218" t="n"/>
      <c r="B640" s="218" t="n"/>
      <c r="C640" s="218" t="n"/>
      <c r="D640" s="218" t="n"/>
      <c r="E640" s="218" t="n"/>
      <c r="F640" s="218" t="n"/>
      <c r="G640" s="218" t="n"/>
      <c r="H640" s="218" t="n"/>
      <c r="I640" s="218" t="n"/>
      <c r="J640" s="218" t="n"/>
      <c r="K640" s="218" t="n"/>
      <c r="L640" s="218" t="n"/>
      <c r="M640" s="4" t="n"/>
      <c r="N640" s="4" t="n"/>
      <c r="O640" s="4" t="n"/>
      <c r="P640" s="4" t="n"/>
      <c r="Q640" s="4" t="n"/>
      <c r="R640" s="4" t="n"/>
      <c r="S640" s="4" t="n"/>
      <c r="T640" s="4" t="n"/>
      <c r="U640" s="4" t="n"/>
      <c r="V640" s="4" t="n"/>
      <c r="W640" s="4" t="n"/>
      <c r="X640" s="4" t="n"/>
      <c r="Y640" s="4" t="n"/>
      <c r="Z640" s="4" t="n"/>
    </row>
    <row r="641" ht="15.75" customHeight="1" s="371">
      <c r="A641" s="218" t="n"/>
      <c r="B641" s="218" t="n"/>
      <c r="C641" s="218" t="n"/>
      <c r="D641" s="218" t="n"/>
      <c r="E641" s="218" t="n"/>
      <c r="F641" s="218" t="n"/>
      <c r="G641" s="218" t="n"/>
      <c r="H641" s="218" t="n"/>
      <c r="I641" s="218" t="n"/>
      <c r="J641" s="218" t="n"/>
      <c r="K641" s="218" t="n"/>
      <c r="L641" s="218" t="n"/>
      <c r="M641" s="4" t="n"/>
      <c r="N641" s="4" t="n"/>
      <c r="O641" s="4" t="n"/>
      <c r="P641" s="4" t="n"/>
      <c r="Q641" s="4" t="n"/>
      <c r="R641" s="4" t="n"/>
      <c r="S641" s="4" t="n"/>
      <c r="T641" s="4" t="n"/>
      <c r="U641" s="4" t="n"/>
      <c r="V641" s="4" t="n"/>
      <c r="W641" s="4" t="n"/>
      <c r="X641" s="4" t="n"/>
      <c r="Y641" s="4" t="n"/>
      <c r="Z641" s="4" t="n"/>
    </row>
    <row r="642" ht="15.75" customHeight="1" s="371">
      <c r="A642" s="218" t="n"/>
      <c r="B642" s="218" t="n"/>
      <c r="C642" s="218" t="n"/>
      <c r="D642" s="218" t="n"/>
      <c r="E642" s="218" t="n"/>
      <c r="F642" s="218" t="n"/>
      <c r="G642" s="218" t="n"/>
      <c r="H642" s="218" t="n"/>
      <c r="I642" s="218" t="n"/>
      <c r="J642" s="218" t="n"/>
      <c r="K642" s="218" t="n"/>
      <c r="L642" s="218" t="n"/>
      <c r="M642" s="4" t="n"/>
      <c r="N642" s="4" t="n"/>
      <c r="O642" s="4" t="n"/>
      <c r="P642" s="4" t="n"/>
      <c r="Q642" s="4" t="n"/>
      <c r="R642" s="4" t="n"/>
      <c r="S642" s="4" t="n"/>
      <c r="T642" s="4" t="n"/>
      <c r="U642" s="4" t="n"/>
      <c r="V642" s="4" t="n"/>
      <c r="W642" s="4" t="n"/>
      <c r="X642" s="4" t="n"/>
      <c r="Y642" s="4" t="n"/>
      <c r="Z642" s="4" t="n"/>
    </row>
    <row r="643" ht="15.75" customHeight="1" s="371">
      <c r="A643" s="218" t="n"/>
      <c r="B643" s="218" t="n"/>
      <c r="C643" s="218" t="n"/>
      <c r="D643" s="218" t="n"/>
      <c r="E643" s="218" t="n"/>
      <c r="F643" s="218" t="n"/>
      <c r="G643" s="218" t="n"/>
      <c r="H643" s="218" t="n"/>
      <c r="I643" s="218" t="n"/>
      <c r="J643" s="218" t="n"/>
      <c r="K643" s="218" t="n"/>
      <c r="L643" s="218" t="n"/>
      <c r="M643" s="4" t="n"/>
      <c r="N643" s="4" t="n"/>
      <c r="O643" s="4" t="n"/>
      <c r="P643" s="4" t="n"/>
      <c r="Q643" s="4" t="n"/>
      <c r="R643" s="4" t="n"/>
      <c r="S643" s="4" t="n"/>
      <c r="T643" s="4" t="n"/>
      <c r="U643" s="4" t="n"/>
      <c r="V643" s="4" t="n"/>
      <c r="W643" s="4" t="n"/>
      <c r="X643" s="4" t="n"/>
      <c r="Y643" s="4" t="n"/>
      <c r="Z643" s="4" t="n"/>
    </row>
    <row r="644" ht="15.75" customHeight="1" s="371">
      <c r="A644" s="218" t="n"/>
      <c r="B644" s="218" t="n"/>
      <c r="C644" s="218" t="n"/>
      <c r="D644" s="218" t="n"/>
      <c r="E644" s="218" t="n"/>
      <c r="F644" s="218" t="n"/>
      <c r="G644" s="218" t="n"/>
      <c r="H644" s="218" t="n"/>
      <c r="I644" s="218" t="n"/>
      <c r="J644" s="218" t="n"/>
      <c r="K644" s="218" t="n"/>
      <c r="L644" s="218" t="n"/>
      <c r="M644" s="4" t="n"/>
      <c r="N644" s="4" t="n"/>
      <c r="O644" s="4" t="n"/>
      <c r="P644" s="4" t="n"/>
      <c r="Q644" s="4" t="n"/>
      <c r="R644" s="4" t="n"/>
      <c r="S644" s="4" t="n"/>
      <c r="T644" s="4" t="n"/>
      <c r="U644" s="4" t="n"/>
      <c r="V644" s="4" t="n"/>
      <c r="W644" s="4" t="n"/>
      <c r="X644" s="4" t="n"/>
      <c r="Y644" s="4" t="n"/>
      <c r="Z644" s="4" t="n"/>
    </row>
    <row r="645" ht="15.75" customHeight="1" s="371">
      <c r="A645" s="218" t="n"/>
      <c r="B645" s="218" t="n"/>
      <c r="C645" s="218" t="n"/>
      <c r="D645" s="218" t="n"/>
      <c r="E645" s="218" t="n"/>
      <c r="F645" s="218" t="n"/>
      <c r="G645" s="218" t="n"/>
      <c r="H645" s="218" t="n"/>
      <c r="I645" s="218" t="n"/>
      <c r="J645" s="218" t="n"/>
      <c r="K645" s="218" t="n"/>
      <c r="L645" s="218" t="n"/>
      <c r="M645" s="4" t="n"/>
      <c r="N645" s="4" t="n"/>
      <c r="O645" s="4" t="n"/>
      <c r="P645" s="4" t="n"/>
      <c r="Q645" s="4" t="n"/>
      <c r="R645" s="4" t="n"/>
      <c r="S645" s="4" t="n"/>
      <c r="T645" s="4" t="n"/>
      <c r="U645" s="4" t="n"/>
      <c r="V645" s="4" t="n"/>
      <c r="W645" s="4" t="n"/>
      <c r="X645" s="4" t="n"/>
      <c r="Y645" s="4" t="n"/>
      <c r="Z645" s="4" t="n"/>
    </row>
    <row r="646" ht="15.75" customHeight="1" s="371">
      <c r="A646" s="218" t="n"/>
      <c r="B646" s="218" t="n"/>
      <c r="C646" s="218" t="n"/>
      <c r="D646" s="218" t="n"/>
      <c r="E646" s="218" t="n"/>
      <c r="F646" s="218" t="n"/>
      <c r="G646" s="218" t="n"/>
      <c r="H646" s="218" t="n"/>
      <c r="I646" s="218" t="n"/>
      <c r="J646" s="218" t="n"/>
      <c r="K646" s="218" t="n"/>
      <c r="L646" s="218" t="n"/>
      <c r="M646" s="4" t="n"/>
      <c r="N646" s="4" t="n"/>
      <c r="O646" s="4" t="n"/>
      <c r="P646" s="4" t="n"/>
      <c r="Q646" s="4" t="n"/>
      <c r="R646" s="4" t="n"/>
      <c r="S646" s="4" t="n"/>
      <c r="T646" s="4" t="n"/>
      <c r="U646" s="4" t="n"/>
      <c r="V646" s="4" t="n"/>
      <c r="W646" s="4" t="n"/>
      <c r="X646" s="4" t="n"/>
      <c r="Y646" s="4" t="n"/>
      <c r="Z646" s="4" t="n"/>
    </row>
    <row r="647" ht="15.75" customHeight="1" s="371">
      <c r="A647" s="218" t="n"/>
      <c r="B647" s="218" t="n"/>
      <c r="C647" s="218" t="n"/>
      <c r="D647" s="218" t="n"/>
      <c r="E647" s="218" t="n"/>
      <c r="F647" s="218" t="n"/>
      <c r="G647" s="218" t="n"/>
      <c r="H647" s="218" t="n"/>
      <c r="I647" s="218" t="n"/>
      <c r="J647" s="218" t="n"/>
      <c r="K647" s="218" t="n"/>
      <c r="L647" s="218" t="n"/>
      <c r="M647" s="4" t="n"/>
      <c r="N647" s="4" t="n"/>
      <c r="O647" s="4" t="n"/>
      <c r="P647" s="4" t="n"/>
      <c r="Q647" s="4" t="n"/>
      <c r="R647" s="4" t="n"/>
      <c r="S647" s="4" t="n"/>
      <c r="T647" s="4" t="n"/>
      <c r="U647" s="4" t="n"/>
      <c r="V647" s="4" t="n"/>
      <c r="W647" s="4" t="n"/>
      <c r="X647" s="4" t="n"/>
      <c r="Y647" s="4" t="n"/>
      <c r="Z647" s="4" t="n"/>
    </row>
    <row r="648" ht="15.75" customHeight="1" s="371">
      <c r="A648" s="218" t="n"/>
      <c r="B648" s="218" t="n"/>
      <c r="C648" s="218" t="n"/>
      <c r="D648" s="218" t="n"/>
      <c r="E648" s="218" t="n"/>
      <c r="F648" s="218" t="n"/>
      <c r="G648" s="218" t="n"/>
      <c r="H648" s="218" t="n"/>
      <c r="I648" s="218" t="n"/>
      <c r="J648" s="218" t="n"/>
      <c r="K648" s="218" t="n"/>
      <c r="L648" s="218" t="n"/>
      <c r="M648" s="4" t="n"/>
      <c r="N648" s="4" t="n"/>
      <c r="O648" s="4" t="n"/>
      <c r="P648" s="4" t="n"/>
      <c r="Q648" s="4" t="n"/>
      <c r="R648" s="4" t="n"/>
      <c r="S648" s="4" t="n"/>
      <c r="T648" s="4" t="n"/>
      <c r="U648" s="4" t="n"/>
      <c r="V648" s="4" t="n"/>
      <c r="W648" s="4" t="n"/>
      <c r="X648" s="4" t="n"/>
      <c r="Y648" s="4" t="n"/>
      <c r="Z648" s="4" t="n"/>
    </row>
    <row r="649" ht="15.75" customHeight="1" s="371">
      <c r="A649" s="218" t="n"/>
      <c r="B649" s="218" t="n"/>
      <c r="C649" s="218" t="n"/>
      <c r="D649" s="218" t="n"/>
      <c r="E649" s="218" t="n"/>
      <c r="F649" s="218" t="n"/>
      <c r="G649" s="218" t="n"/>
      <c r="H649" s="218" t="n"/>
      <c r="I649" s="218" t="n"/>
      <c r="J649" s="218" t="n"/>
      <c r="K649" s="218" t="n"/>
      <c r="L649" s="218" t="n"/>
      <c r="M649" s="4" t="n"/>
      <c r="N649" s="4" t="n"/>
      <c r="O649" s="4" t="n"/>
      <c r="P649" s="4" t="n"/>
      <c r="Q649" s="4" t="n"/>
      <c r="R649" s="4" t="n"/>
      <c r="S649" s="4" t="n"/>
      <c r="T649" s="4" t="n"/>
      <c r="U649" s="4" t="n"/>
      <c r="V649" s="4" t="n"/>
      <c r="W649" s="4" t="n"/>
      <c r="X649" s="4" t="n"/>
      <c r="Y649" s="4" t="n"/>
      <c r="Z649" s="4" t="n"/>
    </row>
    <row r="650" ht="15.75" customHeight="1" s="371">
      <c r="A650" s="218" t="n"/>
      <c r="B650" s="218" t="n"/>
      <c r="C650" s="218" t="n"/>
      <c r="D650" s="218" t="n"/>
      <c r="E650" s="218" t="n"/>
      <c r="F650" s="218" t="n"/>
      <c r="G650" s="218" t="n"/>
      <c r="H650" s="218" t="n"/>
      <c r="I650" s="218" t="n"/>
      <c r="J650" s="218" t="n"/>
      <c r="K650" s="218" t="n"/>
      <c r="L650" s="218" t="n"/>
      <c r="M650" s="4" t="n"/>
      <c r="N650" s="4" t="n"/>
      <c r="O650" s="4" t="n"/>
      <c r="P650" s="4" t="n"/>
      <c r="Q650" s="4" t="n"/>
      <c r="R650" s="4" t="n"/>
      <c r="S650" s="4" t="n"/>
      <c r="T650" s="4" t="n"/>
      <c r="U650" s="4" t="n"/>
      <c r="V650" s="4" t="n"/>
      <c r="W650" s="4" t="n"/>
      <c r="X650" s="4" t="n"/>
      <c r="Y650" s="4" t="n"/>
      <c r="Z650" s="4" t="n"/>
    </row>
    <row r="651" ht="15.75" customHeight="1" s="371">
      <c r="A651" s="218" t="n"/>
      <c r="B651" s="218" t="n"/>
      <c r="C651" s="218" t="n"/>
      <c r="D651" s="218" t="n"/>
      <c r="E651" s="218" t="n"/>
      <c r="F651" s="218" t="n"/>
      <c r="G651" s="218" t="n"/>
      <c r="H651" s="218" t="n"/>
      <c r="I651" s="218" t="n"/>
      <c r="J651" s="218" t="n"/>
      <c r="K651" s="218" t="n"/>
      <c r="L651" s="218" t="n"/>
      <c r="M651" s="4" t="n"/>
      <c r="N651" s="4" t="n"/>
      <c r="O651" s="4" t="n"/>
      <c r="P651" s="4" t="n"/>
      <c r="Q651" s="4" t="n"/>
      <c r="R651" s="4" t="n"/>
      <c r="S651" s="4" t="n"/>
      <c r="T651" s="4" t="n"/>
      <c r="U651" s="4" t="n"/>
      <c r="V651" s="4" t="n"/>
      <c r="W651" s="4" t="n"/>
      <c r="X651" s="4" t="n"/>
      <c r="Y651" s="4" t="n"/>
      <c r="Z651" s="4" t="n"/>
    </row>
    <row r="652" ht="15.75" customHeight="1" s="371">
      <c r="A652" s="218" t="n"/>
      <c r="B652" s="218" t="n"/>
      <c r="C652" s="218" t="n"/>
      <c r="D652" s="218" t="n"/>
      <c r="E652" s="218" t="n"/>
      <c r="F652" s="218" t="n"/>
      <c r="G652" s="218" t="n"/>
      <c r="H652" s="218" t="n"/>
      <c r="I652" s="218" t="n"/>
      <c r="J652" s="218" t="n"/>
      <c r="K652" s="218" t="n"/>
      <c r="L652" s="218" t="n"/>
      <c r="M652" s="4" t="n"/>
      <c r="N652" s="4" t="n"/>
      <c r="O652" s="4" t="n"/>
      <c r="P652" s="4" t="n"/>
      <c r="Q652" s="4" t="n"/>
      <c r="R652" s="4" t="n"/>
      <c r="S652" s="4" t="n"/>
      <c r="T652" s="4" t="n"/>
      <c r="U652" s="4" t="n"/>
      <c r="V652" s="4" t="n"/>
      <c r="W652" s="4" t="n"/>
      <c r="X652" s="4" t="n"/>
      <c r="Y652" s="4" t="n"/>
      <c r="Z652" s="4" t="n"/>
    </row>
    <row r="653" ht="15.75" customHeight="1" s="371">
      <c r="A653" s="218" t="n"/>
      <c r="B653" s="218" t="n"/>
      <c r="C653" s="218" t="n"/>
      <c r="D653" s="218" t="n"/>
      <c r="E653" s="218" t="n"/>
      <c r="F653" s="218" t="n"/>
      <c r="G653" s="218" t="n"/>
      <c r="H653" s="218" t="n"/>
      <c r="I653" s="218" t="n"/>
      <c r="J653" s="218" t="n"/>
      <c r="K653" s="218" t="n"/>
      <c r="L653" s="218" t="n"/>
      <c r="M653" s="4" t="n"/>
      <c r="N653" s="4" t="n"/>
      <c r="O653" s="4" t="n"/>
      <c r="P653" s="4" t="n"/>
      <c r="Q653" s="4" t="n"/>
      <c r="R653" s="4" t="n"/>
      <c r="S653" s="4" t="n"/>
      <c r="T653" s="4" t="n"/>
      <c r="U653" s="4" t="n"/>
      <c r="V653" s="4" t="n"/>
      <c r="W653" s="4" t="n"/>
      <c r="X653" s="4" t="n"/>
      <c r="Y653" s="4" t="n"/>
      <c r="Z653" s="4" t="n"/>
    </row>
    <row r="654" ht="15.75" customHeight="1" s="371">
      <c r="A654" s="218" t="n"/>
      <c r="B654" s="218" t="n"/>
      <c r="C654" s="218" t="n"/>
      <c r="D654" s="218" t="n"/>
      <c r="E654" s="218" t="n"/>
      <c r="F654" s="218" t="n"/>
      <c r="G654" s="218" t="n"/>
      <c r="H654" s="218" t="n"/>
      <c r="I654" s="218" t="n"/>
      <c r="J654" s="218" t="n"/>
      <c r="K654" s="218" t="n"/>
      <c r="L654" s="218" t="n"/>
      <c r="M654" s="4" t="n"/>
      <c r="N654" s="4" t="n"/>
      <c r="O654" s="4" t="n"/>
      <c r="P654" s="4" t="n"/>
      <c r="Q654" s="4" t="n"/>
      <c r="R654" s="4" t="n"/>
      <c r="S654" s="4" t="n"/>
      <c r="T654" s="4" t="n"/>
      <c r="U654" s="4" t="n"/>
      <c r="V654" s="4" t="n"/>
      <c r="W654" s="4" t="n"/>
      <c r="X654" s="4" t="n"/>
      <c r="Y654" s="4" t="n"/>
      <c r="Z654" s="4" t="n"/>
    </row>
    <row r="655" ht="15.75" customHeight="1" s="371">
      <c r="A655" s="218" t="n"/>
      <c r="B655" s="218" t="n"/>
      <c r="C655" s="218" t="n"/>
      <c r="D655" s="218" t="n"/>
      <c r="E655" s="218" t="n"/>
      <c r="F655" s="218" t="n"/>
      <c r="G655" s="218" t="n"/>
      <c r="H655" s="218" t="n"/>
      <c r="I655" s="218" t="n"/>
      <c r="J655" s="218" t="n"/>
      <c r="K655" s="218" t="n"/>
      <c r="L655" s="218" t="n"/>
      <c r="M655" s="4" t="n"/>
      <c r="N655" s="4" t="n"/>
      <c r="O655" s="4" t="n"/>
      <c r="P655" s="4" t="n"/>
      <c r="Q655" s="4" t="n"/>
      <c r="R655" s="4" t="n"/>
      <c r="S655" s="4" t="n"/>
      <c r="T655" s="4" t="n"/>
      <c r="U655" s="4" t="n"/>
      <c r="V655" s="4" t="n"/>
      <c r="W655" s="4" t="n"/>
      <c r="X655" s="4" t="n"/>
      <c r="Y655" s="4" t="n"/>
      <c r="Z655" s="4" t="n"/>
    </row>
    <row r="656" ht="15.75" customHeight="1" s="371">
      <c r="A656" s="218" t="n"/>
      <c r="B656" s="218" t="n"/>
      <c r="C656" s="218" t="n"/>
      <c r="D656" s="218" t="n"/>
      <c r="E656" s="218" t="n"/>
      <c r="F656" s="218" t="n"/>
      <c r="G656" s="218" t="n"/>
      <c r="H656" s="218" t="n"/>
      <c r="I656" s="218" t="n"/>
      <c r="J656" s="218" t="n"/>
      <c r="K656" s="218" t="n"/>
      <c r="L656" s="218" t="n"/>
      <c r="M656" s="4" t="n"/>
      <c r="N656" s="4" t="n"/>
      <c r="O656" s="4" t="n"/>
      <c r="P656" s="4" t="n"/>
      <c r="Q656" s="4" t="n"/>
      <c r="R656" s="4" t="n"/>
      <c r="S656" s="4" t="n"/>
      <c r="T656" s="4" t="n"/>
      <c r="U656" s="4" t="n"/>
      <c r="V656" s="4" t="n"/>
      <c r="W656" s="4" t="n"/>
      <c r="X656" s="4" t="n"/>
      <c r="Y656" s="4" t="n"/>
      <c r="Z656" s="4" t="n"/>
    </row>
    <row r="657" ht="15.75" customHeight="1" s="371">
      <c r="A657" s="218" t="n"/>
      <c r="B657" s="218" t="n"/>
      <c r="C657" s="218" t="n"/>
      <c r="D657" s="218" t="n"/>
      <c r="E657" s="218" t="n"/>
      <c r="F657" s="218" t="n"/>
      <c r="G657" s="218" t="n"/>
      <c r="H657" s="218" t="n"/>
      <c r="I657" s="218" t="n"/>
      <c r="J657" s="218" t="n"/>
      <c r="K657" s="218" t="n"/>
      <c r="L657" s="218" t="n"/>
      <c r="M657" s="4" t="n"/>
      <c r="N657" s="4" t="n"/>
      <c r="O657" s="4" t="n"/>
      <c r="P657" s="4" t="n"/>
      <c r="Q657" s="4" t="n"/>
      <c r="R657" s="4" t="n"/>
      <c r="S657" s="4" t="n"/>
      <c r="T657" s="4" t="n"/>
      <c r="U657" s="4" t="n"/>
      <c r="V657" s="4" t="n"/>
      <c r="W657" s="4" t="n"/>
      <c r="X657" s="4" t="n"/>
      <c r="Y657" s="4" t="n"/>
      <c r="Z657" s="4" t="n"/>
    </row>
    <row r="658" ht="15.75" customHeight="1" s="371">
      <c r="A658" s="218" t="n"/>
      <c r="B658" s="218" t="n"/>
      <c r="C658" s="218" t="n"/>
      <c r="D658" s="218" t="n"/>
      <c r="E658" s="218" t="n"/>
      <c r="F658" s="218" t="n"/>
      <c r="G658" s="218" t="n"/>
      <c r="H658" s="218" t="n"/>
      <c r="I658" s="218" t="n"/>
      <c r="J658" s="218" t="n"/>
      <c r="K658" s="218" t="n"/>
      <c r="L658" s="218" t="n"/>
      <c r="M658" s="4" t="n"/>
      <c r="N658" s="4" t="n"/>
      <c r="O658" s="4" t="n"/>
      <c r="P658" s="4" t="n"/>
      <c r="Q658" s="4" t="n"/>
      <c r="R658" s="4" t="n"/>
      <c r="S658" s="4" t="n"/>
      <c r="T658" s="4" t="n"/>
      <c r="U658" s="4" t="n"/>
      <c r="V658" s="4" t="n"/>
      <c r="W658" s="4" t="n"/>
      <c r="X658" s="4" t="n"/>
      <c r="Y658" s="4" t="n"/>
      <c r="Z658" s="4" t="n"/>
    </row>
    <row r="659" ht="15.75" customHeight="1" s="371">
      <c r="A659" s="218" t="n"/>
      <c r="B659" s="218" t="n"/>
      <c r="C659" s="218" t="n"/>
      <c r="D659" s="218" t="n"/>
      <c r="E659" s="218" t="n"/>
      <c r="F659" s="218" t="n"/>
      <c r="G659" s="218" t="n"/>
      <c r="H659" s="218" t="n"/>
      <c r="I659" s="218" t="n"/>
      <c r="J659" s="218" t="n"/>
      <c r="K659" s="218" t="n"/>
      <c r="L659" s="218" t="n"/>
      <c r="M659" s="4" t="n"/>
      <c r="N659" s="4" t="n"/>
      <c r="O659" s="4" t="n"/>
      <c r="P659" s="4" t="n"/>
      <c r="Q659" s="4" t="n"/>
      <c r="R659" s="4" t="n"/>
      <c r="S659" s="4" t="n"/>
      <c r="T659" s="4" t="n"/>
      <c r="U659" s="4" t="n"/>
      <c r="V659" s="4" t="n"/>
      <c r="W659" s="4" t="n"/>
      <c r="X659" s="4" t="n"/>
      <c r="Y659" s="4" t="n"/>
      <c r="Z659" s="4" t="n"/>
    </row>
    <row r="660" ht="15.75" customHeight="1" s="371">
      <c r="A660" s="218" t="n"/>
      <c r="B660" s="218" t="n"/>
      <c r="C660" s="218" t="n"/>
      <c r="D660" s="218" t="n"/>
      <c r="E660" s="218" t="n"/>
      <c r="F660" s="218" t="n"/>
      <c r="G660" s="218" t="n"/>
      <c r="H660" s="218" t="n"/>
      <c r="I660" s="218" t="n"/>
      <c r="J660" s="218" t="n"/>
      <c r="K660" s="218" t="n"/>
      <c r="L660" s="218" t="n"/>
      <c r="M660" s="4" t="n"/>
      <c r="N660" s="4" t="n"/>
      <c r="O660" s="4" t="n"/>
      <c r="P660" s="4" t="n"/>
      <c r="Q660" s="4" t="n"/>
      <c r="R660" s="4" t="n"/>
      <c r="S660" s="4" t="n"/>
      <c r="T660" s="4" t="n"/>
      <c r="U660" s="4" t="n"/>
      <c r="V660" s="4" t="n"/>
      <c r="W660" s="4" t="n"/>
      <c r="X660" s="4" t="n"/>
      <c r="Y660" s="4" t="n"/>
      <c r="Z660" s="4" t="n"/>
    </row>
    <row r="661" ht="15.75" customHeight="1" s="371">
      <c r="A661" s="218" t="n"/>
      <c r="B661" s="218" t="n"/>
      <c r="C661" s="218" t="n"/>
      <c r="D661" s="218" t="n"/>
      <c r="E661" s="218" t="n"/>
      <c r="F661" s="218" t="n"/>
      <c r="G661" s="218" t="n"/>
      <c r="H661" s="218" t="n"/>
      <c r="I661" s="218" t="n"/>
      <c r="J661" s="218" t="n"/>
      <c r="K661" s="218" t="n"/>
      <c r="L661" s="218" t="n"/>
      <c r="M661" s="4" t="n"/>
      <c r="N661" s="4" t="n"/>
      <c r="O661" s="4" t="n"/>
      <c r="P661" s="4" t="n"/>
      <c r="Q661" s="4" t="n"/>
      <c r="R661" s="4" t="n"/>
      <c r="S661" s="4" t="n"/>
      <c r="T661" s="4" t="n"/>
      <c r="U661" s="4" t="n"/>
      <c r="V661" s="4" t="n"/>
      <c r="W661" s="4" t="n"/>
      <c r="X661" s="4" t="n"/>
      <c r="Y661" s="4" t="n"/>
      <c r="Z661" s="4" t="n"/>
    </row>
    <row r="662" ht="15.75" customHeight="1" s="371">
      <c r="A662" s="218" t="n"/>
      <c r="B662" s="218" t="n"/>
      <c r="C662" s="218" t="n"/>
      <c r="D662" s="218" t="n"/>
      <c r="E662" s="218" t="n"/>
      <c r="F662" s="218" t="n"/>
      <c r="G662" s="218" t="n"/>
      <c r="H662" s="218" t="n"/>
      <c r="I662" s="218" t="n"/>
      <c r="J662" s="218" t="n"/>
      <c r="K662" s="218" t="n"/>
      <c r="L662" s="218" t="n"/>
      <c r="M662" s="4" t="n"/>
      <c r="N662" s="4" t="n"/>
      <c r="O662" s="4" t="n"/>
      <c r="P662" s="4" t="n"/>
      <c r="Q662" s="4" t="n"/>
      <c r="R662" s="4" t="n"/>
      <c r="S662" s="4" t="n"/>
      <c r="T662" s="4" t="n"/>
      <c r="U662" s="4" t="n"/>
      <c r="V662" s="4" t="n"/>
      <c r="W662" s="4" t="n"/>
      <c r="X662" s="4" t="n"/>
      <c r="Y662" s="4" t="n"/>
      <c r="Z662" s="4" t="n"/>
    </row>
    <row r="663" ht="15.75" customHeight="1" s="371">
      <c r="A663" s="218" t="n"/>
      <c r="B663" s="218" t="n"/>
      <c r="C663" s="218" t="n"/>
      <c r="D663" s="218" t="n"/>
      <c r="E663" s="218" t="n"/>
      <c r="F663" s="218" t="n"/>
      <c r="G663" s="218" t="n"/>
      <c r="H663" s="218" t="n"/>
      <c r="I663" s="218" t="n"/>
      <c r="J663" s="218" t="n"/>
      <c r="K663" s="218" t="n"/>
      <c r="L663" s="218" t="n"/>
      <c r="M663" s="4" t="n"/>
      <c r="N663" s="4" t="n"/>
      <c r="O663" s="4" t="n"/>
      <c r="P663" s="4" t="n"/>
      <c r="Q663" s="4" t="n"/>
      <c r="R663" s="4" t="n"/>
      <c r="S663" s="4" t="n"/>
      <c r="T663" s="4" t="n"/>
      <c r="U663" s="4" t="n"/>
      <c r="V663" s="4" t="n"/>
      <c r="W663" s="4" t="n"/>
      <c r="X663" s="4" t="n"/>
      <c r="Y663" s="4" t="n"/>
      <c r="Z663" s="4" t="n"/>
    </row>
    <row r="664" ht="15.75" customHeight="1" s="371">
      <c r="A664" s="218" t="n"/>
      <c r="B664" s="218" t="n"/>
      <c r="C664" s="218" t="n"/>
      <c r="D664" s="218" t="n"/>
      <c r="E664" s="218" t="n"/>
      <c r="F664" s="218" t="n"/>
      <c r="G664" s="218" t="n"/>
      <c r="H664" s="218" t="n"/>
      <c r="I664" s="218" t="n"/>
      <c r="J664" s="218" t="n"/>
      <c r="K664" s="218" t="n"/>
      <c r="L664" s="218" t="n"/>
      <c r="M664" s="4" t="n"/>
      <c r="N664" s="4" t="n"/>
      <c r="O664" s="4" t="n"/>
      <c r="P664" s="4" t="n"/>
      <c r="Q664" s="4" t="n"/>
      <c r="R664" s="4" t="n"/>
      <c r="S664" s="4" t="n"/>
      <c r="T664" s="4" t="n"/>
      <c r="U664" s="4" t="n"/>
      <c r="V664" s="4" t="n"/>
      <c r="W664" s="4" t="n"/>
      <c r="X664" s="4" t="n"/>
      <c r="Y664" s="4" t="n"/>
      <c r="Z664" s="4" t="n"/>
    </row>
    <row r="665" ht="15.75" customHeight="1" s="371">
      <c r="A665" s="218" t="n"/>
      <c r="B665" s="218" t="n"/>
      <c r="C665" s="218" t="n"/>
      <c r="D665" s="218" t="n"/>
      <c r="E665" s="218" t="n"/>
      <c r="F665" s="218" t="n"/>
      <c r="G665" s="218" t="n"/>
      <c r="H665" s="218" t="n"/>
      <c r="I665" s="218" t="n"/>
      <c r="J665" s="218" t="n"/>
      <c r="K665" s="218" t="n"/>
      <c r="L665" s="218" t="n"/>
      <c r="M665" s="4" t="n"/>
      <c r="N665" s="4" t="n"/>
      <c r="O665" s="4" t="n"/>
      <c r="P665" s="4" t="n"/>
      <c r="Q665" s="4" t="n"/>
      <c r="R665" s="4" t="n"/>
      <c r="S665" s="4" t="n"/>
      <c r="T665" s="4" t="n"/>
      <c r="U665" s="4" t="n"/>
      <c r="V665" s="4" t="n"/>
      <c r="W665" s="4" t="n"/>
      <c r="X665" s="4" t="n"/>
      <c r="Y665" s="4" t="n"/>
      <c r="Z665" s="4" t="n"/>
    </row>
    <row r="666" ht="15.75" customHeight="1" s="371">
      <c r="A666" s="218" t="n"/>
      <c r="B666" s="218" t="n"/>
      <c r="C666" s="218" t="n"/>
      <c r="D666" s="218" t="n"/>
      <c r="E666" s="218" t="n"/>
      <c r="F666" s="218" t="n"/>
      <c r="G666" s="218" t="n"/>
      <c r="H666" s="218" t="n"/>
      <c r="I666" s="218" t="n"/>
      <c r="J666" s="218" t="n"/>
      <c r="K666" s="218" t="n"/>
      <c r="L666" s="218" t="n"/>
      <c r="M666" s="4" t="n"/>
      <c r="N666" s="4" t="n"/>
      <c r="O666" s="4" t="n"/>
      <c r="P666" s="4" t="n"/>
      <c r="Q666" s="4" t="n"/>
      <c r="R666" s="4" t="n"/>
      <c r="S666" s="4" t="n"/>
      <c r="T666" s="4" t="n"/>
      <c r="U666" s="4" t="n"/>
      <c r="V666" s="4" t="n"/>
      <c r="W666" s="4" t="n"/>
      <c r="X666" s="4" t="n"/>
      <c r="Y666" s="4" t="n"/>
      <c r="Z666" s="4" t="n"/>
    </row>
    <row r="667" ht="15.75" customHeight="1" s="371">
      <c r="A667" s="218" t="n"/>
      <c r="B667" s="218" t="n"/>
      <c r="C667" s="218" t="n"/>
      <c r="D667" s="218" t="n"/>
      <c r="E667" s="218" t="n"/>
      <c r="F667" s="218" t="n"/>
      <c r="G667" s="218" t="n"/>
      <c r="H667" s="218" t="n"/>
      <c r="I667" s="218" t="n"/>
      <c r="J667" s="218" t="n"/>
      <c r="K667" s="218" t="n"/>
      <c r="L667" s="218" t="n"/>
      <c r="M667" s="4" t="n"/>
      <c r="N667" s="4" t="n"/>
      <c r="O667" s="4" t="n"/>
      <c r="P667" s="4" t="n"/>
      <c r="Q667" s="4" t="n"/>
      <c r="R667" s="4" t="n"/>
      <c r="S667" s="4" t="n"/>
      <c r="T667" s="4" t="n"/>
      <c r="U667" s="4" t="n"/>
      <c r="V667" s="4" t="n"/>
      <c r="W667" s="4" t="n"/>
      <c r="X667" s="4" t="n"/>
      <c r="Y667" s="4" t="n"/>
      <c r="Z667" s="4" t="n"/>
    </row>
    <row r="668" ht="15.75" customHeight="1" s="371">
      <c r="A668" s="218" t="n"/>
      <c r="B668" s="218" t="n"/>
      <c r="C668" s="218" t="n"/>
      <c r="D668" s="218" t="n"/>
      <c r="E668" s="218" t="n"/>
      <c r="F668" s="218" t="n"/>
      <c r="G668" s="218" t="n"/>
      <c r="H668" s="218" t="n"/>
      <c r="I668" s="218" t="n"/>
      <c r="J668" s="218" t="n"/>
      <c r="K668" s="218" t="n"/>
      <c r="L668" s="218" t="n"/>
      <c r="M668" s="4" t="n"/>
      <c r="N668" s="4" t="n"/>
      <c r="O668" s="4" t="n"/>
      <c r="P668" s="4" t="n"/>
      <c r="Q668" s="4" t="n"/>
      <c r="R668" s="4" t="n"/>
      <c r="S668" s="4" t="n"/>
      <c r="T668" s="4" t="n"/>
      <c r="U668" s="4" t="n"/>
      <c r="V668" s="4" t="n"/>
      <c r="W668" s="4" t="n"/>
      <c r="X668" s="4" t="n"/>
      <c r="Y668" s="4" t="n"/>
      <c r="Z668" s="4" t="n"/>
    </row>
    <row r="669" ht="15.75" customHeight="1" s="371">
      <c r="A669" s="218" t="n"/>
      <c r="B669" s="218" t="n"/>
      <c r="C669" s="218" t="n"/>
      <c r="D669" s="218" t="n"/>
      <c r="E669" s="218" t="n"/>
      <c r="F669" s="218" t="n"/>
      <c r="G669" s="218" t="n"/>
      <c r="H669" s="218" t="n"/>
      <c r="I669" s="218" t="n"/>
      <c r="J669" s="218" t="n"/>
      <c r="K669" s="218" t="n"/>
      <c r="L669" s="218" t="n"/>
      <c r="M669" s="4" t="n"/>
      <c r="N669" s="4" t="n"/>
      <c r="O669" s="4" t="n"/>
      <c r="P669" s="4" t="n"/>
      <c r="Q669" s="4" t="n"/>
      <c r="R669" s="4" t="n"/>
      <c r="S669" s="4" t="n"/>
      <c r="T669" s="4" t="n"/>
      <c r="U669" s="4" t="n"/>
      <c r="V669" s="4" t="n"/>
      <c r="W669" s="4" t="n"/>
      <c r="X669" s="4" t="n"/>
      <c r="Y669" s="4" t="n"/>
      <c r="Z669" s="4" t="n"/>
    </row>
    <row r="670" ht="15.75" customHeight="1" s="371">
      <c r="A670" s="218" t="n"/>
      <c r="B670" s="218" t="n"/>
      <c r="C670" s="218" t="n"/>
      <c r="D670" s="218" t="n"/>
      <c r="E670" s="218" t="n"/>
      <c r="F670" s="218" t="n"/>
      <c r="G670" s="218" t="n"/>
      <c r="H670" s="218" t="n"/>
      <c r="I670" s="218" t="n"/>
      <c r="J670" s="218" t="n"/>
      <c r="K670" s="218" t="n"/>
      <c r="L670" s="218" t="n"/>
      <c r="M670" s="4" t="n"/>
      <c r="N670" s="4" t="n"/>
      <c r="O670" s="4" t="n"/>
      <c r="P670" s="4" t="n"/>
      <c r="Q670" s="4" t="n"/>
      <c r="R670" s="4" t="n"/>
      <c r="S670" s="4" t="n"/>
      <c r="T670" s="4" t="n"/>
      <c r="U670" s="4" t="n"/>
      <c r="V670" s="4" t="n"/>
      <c r="W670" s="4" t="n"/>
      <c r="X670" s="4" t="n"/>
      <c r="Y670" s="4" t="n"/>
      <c r="Z670" s="4" t="n"/>
    </row>
    <row r="671" ht="15.75" customHeight="1" s="371">
      <c r="A671" s="218" t="n"/>
      <c r="B671" s="218" t="n"/>
      <c r="C671" s="218" t="n"/>
      <c r="D671" s="218" t="n"/>
      <c r="E671" s="218" t="n"/>
      <c r="F671" s="218" t="n"/>
      <c r="G671" s="218" t="n"/>
      <c r="H671" s="218" t="n"/>
      <c r="I671" s="218" t="n"/>
      <c r="J671" s="218" t="n"/>
      <c r="K671" s="218" t="n"/>
      <c r="L671" s="218" t="n"/>
      <c r="M671" s="4" t="n"/>
      <c r="N671" s="4" t="n"/>
      <c r="O671" s="4" t="n"/>
      <c r="P671" s="4" t="n"/>
      <c r="Q671" s="4" t="n"/>
      <c r="R671" s="4" t="n"/>
      <c r="S671" s="4" t="n"/>
      <c r="T671" s="4" t="n"/>
      <c r="U671" s="4" t="n"/>
      <c r="V671" s="4" t="n"/>
      <c r="W671" s="4" t="n"/>
      <c r="X671" s="4" t="n"/>
      <c r="Y671" s="4" t="n"/>
      <c r="Z671" s="4" t="n"/>
    </row>
    <row r="672" ht="15.75" customHeight="1" s="371">
      <c r="A672" s="218" t="n"/>
      <c r="B672" s="218" t="n"/>
      <c r="C672" s="218" t="n"/>
      <c r="D672" s="218" t="n"/>
      <c r="E672" s="218" t="n"/>
      <c r="F672" s="218" t="n"/>
      <c r="G672" s="218" t="n"/>
      <c r="H672" s="218" t="n"/>
      <c r="I672" s="218" t="n"/>
      <c r="J672" s="218" t="n"/>
      <c r="K672" s="218" t="n"/>
      <c r="L672" s="218" t="n"/>
      <c r="M672" s="4" t="n"/>
      <c r="N672" s="4" t="n"/>
      <c r="O672" s="4" t="n"/>
      <c r="P672" s="4" t="n"/>
      <c r="Q672" s="4" t="n"/>
      <c r="R672" s="4" t="n"/>
      <c r="S672" s="4" t="n"/>
      <c r="T672" s="4" t="n"/>
      <c r="U672" s="4" t="n"/>
      <c r="V672" s="4" t="n"/>
      <c r="W672" s="4" t="n"/>
      <c r="X672" s="4" t="n"/>
      <c r="Y672" s="4" t="n"/>
      <c r="Z672" s="4" t="n"/>
    </row>
    <row r="673" ht="15.75" customHeight="1" s="371">
      <c r="A673" s="218" t="n"/>
      <c r="B673" s="218" t="n"/>
      <c r="C673" s="218" t="n"/>
      <c r="D673" s="218" t="n"/>
      <c r="E673" s="218" t="n"/>
      <c r="F673" s="218" t="n"/>
      <c r="G673" s="218" t="n"/>
      <c r="H673" s="218" t="n"/>
      <c r="I673" s="218" t="n"/>
      <c r="J673" s="218" t="n"/>
      <c r="K673" s="218" t="n"/>
      <c r="L673" s="218" t="n"/>
      <c r="M673" s="4" t="n"/>
      <c r="N673" s="4" t="n"/>
      <c r="O673" s="4" t="n"/>
      <c r="P673" s="4" t="n"/>
      <c r="Q673" s="4" t="n"/>
      <c r="R673" s="4" t="n"/>
      <c r="S673" s="4" t="n"/>
      <c r="T673" s="4" t="n"/>
      <c r="U673" s="4" t="n"/>
      <c r="V673" s="4" t="n"/>
      <c r="W673" s="4" t="n"/>
      <c r="X673" s="4" t="n"/>
      <c r="Y673" s="4" t="n"/>
      <c r="Z673" s="4" t="n"/>
    </row>
    <row r="674" ht="15.75" customHeight="1" s="371">
      <c r="A674" s="218" t="n"/>
      <c r="B674" s="218" t="n"/>
      <c r="C674" s="218" t="n"/>
      <c r="D674" s="218" t="n"/>
      <c r="E674" s="218" t="n"/>
      <c r="F674" s="218" t="n"/>
      <c r="G674" s="218" t="n"/>
      <c r="H674" s="218" t="n"/>
      <c r="I674" s="218" t="n"/>
      <c r="J674" s="218" t="n"/>
      <c r="K674" s="218" t="n"/>
      <c r="L674" s="218" t="n"/>
      <c r="M674" s="4" t="n"/>
      <c r="N674" s="4" t="n"/>
      <c r="O674" s="4" t="n"/>
      <c r="P674" s="4" t="n"/>
      <c r="Q674" s="4" t="n"/>
      <c r="R674" s="4" t="n"/>
      <c r="S674" s="4" t="n"/>
      <c r="T674" s="4" t="n"/>
      <c r="U674" s="4" t="n"/>
      <c r="V674" s="4" t="n"/>
      <c r="W674" s="4" t="n"/>
      <c r="X674" s="4" t="n"/>
      <c r="Y674" s="4" t="n"/>
      <c r="Z674" s="4" t="n"/>
    </row>
    <row r="675" ht="15.75" customHeight="1" s="371">
      <c r="A675" s="218" t="n"/>
      <c r="B675" s="218" t="n"/>
      <c r="C675" s="218" t="n"/>
      <c r="D675" s="218" t="n"/>
      <c r="E675" s="218" t="n"/>
      <c r="F675" s="218" t="n"/>
      <c r="G675" s="218" t="n"/>
      <c r="H675" s="218" t="n"/>
      <c r="I675" s="218" t="n"/>
      <c r="J675" s="218" t="n"/>
      <c r="K675" s="218" t="n"/>
      <c r="L675" s="218" t="n"/>
      <c r="M675" s="4" t="n"/>
      <c r="N675" s="4" t="n"/>
      <c r="O675" s="4" t="n"/>
      <c r="P675" s="4" t="n"/>
      <c r="Q675" s="4" t="n"/>
      <c r="R675" s="4" t="n"/>
      <c r="S675" s="4" t="n"/>
      <c r="T675" s="4" t="n"/>
      <c r="U675" s="4" t="n"/>
      <c r="V675" s="4" t="n"/>
      <c r="W675" s="4" t="n"/>
      <c r="X675" s="4" t="n"/>
      <c r="Y675" s="4" t="n"/>
      <c r="Z675" s="4" t="n"/>
    </row>
    <row r="676" ht="15.75" customHeight="1" s="371">
      <c r="A676" s="218" t="n"/>
      <c r="B676" s="218" t="n"/>
      <c r="C676" s="218" t="n"/>
      <c r="D676" s="218" t="n"/>
      <c r="E676" s="218" t="n"/>
      <c r="F676" s="218" t="n"/>
      <c r="G676" s="218" t="n"/>
      <c r="H676" s="218" t="n"/>
      <c r="I676" s="218" t="n"/>
      <c r="J676" s="218" t="n"/>
      <c r="K676" s="218" t="n"/>
      <c r="L676" s="218" t="n"/>
      <c r="M676" s="4" t="n"/>
      <c r="N676" s="4" t="n"/>
      <c r="O676" s="4" t="n"/>
      <c r="P676" s="4" t="n"/>
      <c r="Q676" s="4" t="n"/>
      <c r="R676" s="4" t="n"/>
      <c r="S676" s="4" t="n"/>
      <c r="T676" s="4" t="n"/>
      <c r="U676" s="4" t="n"/>
      <c r="V676" s="4" t="n"/>
      <c r="W676" s="4" t="n"/>
      <c r="X676" s="4" t="n"/>
      <c r="Y676" s="4" t="n"/>
      <c r="Z676" s="4" t="n"/>
    </row>
    <row r="677" ht="15.75" customHeight="1" s="371">
      <c r="A677" s="218" t="n"/>
      <c r="B677" s="218" t="n"/>
      <c r="C677" s="218" t="n"/>
      <c r="D677" s="218" t="n"/>
      <c r="E677" s="218" t="n"/>
      <c r="F677" s="218" t="n"/>
      <c r="G677" s="218" t="n"/>
      <c r="H677" s="218" t="n"/>
      <c r="I677" s="218" t="n"/>
      <c r="J677" s="218" t="n"/>
      <c r="K677" s="218" t="n"/>
      <c r="L677" s="218" t="n"/>
      <c r="M677" s="4" t="n"/>
      <c r="N677" s="4" t="n"/>
      <c r="O677" s="4" t="n"/>
      <c r="P677" s="4" t="n"/>
      <c r="Q677" s="4" t="n"/>
      <c r="R677" s="4" t="n"/>
      <c r="S677" s="4" t="n"/>
      <c r="T677" s="4" t="n"/>
      <c r="U677" s="4" t="n"/>
      <c r="V677" s="4" t="n"/>
      <c r="W677" s="4" t="n"/>
      <c r="X677" s="4" t="n"/>
      <c r="Y677" s="4" t="n"/>
      <c r="Z677" s="4" t="n"/>
    </row>
    <row r="678" ht="15.75" customHeight="1" s="371">
      <c r="A678" s="218" t="n"/>
      <c r="B678" s="218" t="n"/>
      <c r="C678" s="218" t="n"/>
      <c r="D678" s="218" t="n"/>
      <c r="E678" s="218" t="n"/>
      <c r="F678" s="218" t="n"/>
      <c r="G678" s="218" t="n"/>
      <c r="H678" s="218" t="n"/>
      <c r="I678" s="218" t="n"/>
      <c r="J678" s="218" t="n"/>
      <c r="K678" s="218" t="n"/>
      <c r="L678" s="218" t="n"/>
      <c r="M678" s="4" t="n"/>
      <c r="N678" s="4" t="n"/>
      <c r="O678" s="4" t="n"/>
      <c r="P678" s="4" t="n"/>
      <c r="Q678" s="4" t="n"/>
      <c r="R678" s="4" t="n"/>
      <c r="S678" s="4" t="n"/>
      <c r="T678" s="4" t="n"/>
      <c r="U678" s="4" t="n"/>
      <c r="V678" s="4" t="n"/>
      <c r="W678" s="4" t="n"/>
      <c r="X678" s="4" t="n"/>
      <c r="Y678" s="4" t="n"/>
      <c r="Z678" s="4" t="n"/>
    </row>
    <row r="679" ht="15.75" customHeight="1" s="371">
      <c r="A679" s="218" t="n"/>
      <c r="B679" s="218" t="n"/>
      <c r="C679" s="218" t="n"/>
      <c r="D679" s="218" t="n"/>
      <c r="E679" s="218" t="n"/>
      <c r="F679" s="218" t="n"/>
      <c r="G679" s="218" t="n"/>
      <c r="H679" s="218" t="n"/>
      <c r="I679" s="218" t="n"/>
      <c r="J679" s="218" t="n"/>
      <c r="K679" s="218" t="n"/>
      <c r="L679" s="218" t="n"/>
      <c r="M679" s="4" t="n"/>
      <c r="N679" s="4" t="n"/>
      <c r="O679" s="4" t="n"/>
      <c r="P679" s="4" t="n"/>
      <c r="Q679" s="4" t="n"/>
      <c r="R679" s="4" t="n"/>
      <c r="S679" s="4" t="n"/>
      <c r="T679" s="4" t="n"/>
      <c r="U679" s="4" t="n"/>
      <c r="V679" s="4" t="n"/>
      <c r="W679" s="4" t="n"/>
      <c r="X679" s="4" t="n"/>
      <c r="Y679" s="4" t="n"/>
      <c r="Z679" s="4" t="n"/>
    </row>
    <row r="680" ht="15.75" customHeight="1" s="371">
      <c r="A680" s="218" t="n"/>
      <c r="B680" s="218" t="n"/>
      <c r="C680" s="218" t="n"/>
      <c r="D680" s="218" t="n"/>
      <c r="E680" s="218" t="n"/>
      <c r="F680" s="218" t="n"/>
      <c r="G680" s="218" t="n"/>
      <c r="H680" s="218" t="n"/>
      <c r="I680" s="218" t="n"/>
      <c r="J680" s="218" t="n"/>
      <c r="K680" s="218" t="n"/>
      <c r="L680" s="218" t="n"/>
      <c r="M680" s="4" t="n"/>
      <c r="N680" s="4" t="n"/>
      <c r="O680" s="4" t="n"/>
      <c r="P680" s="4" t="n"/>
      <c r="Q680" s="4" t="n"/>
      <c r="R680" s="4" t="n"/>
      <c r="S680" s="4" t="n"/>
      <c r="T680" s="4" t="n"/>
      <c r="U680" s="4" t="n"/>
      <c r="V680" s="4" t="n"/>
      <c r="W680" s="4" t="n"/>
      <c r="X680" s="4" t="n"/>
      <c r="Y680" s="4" t="n"/>
      <c r="Z680" s="4" t="n"/>
    </row>
    <row r="681" ht="15.75" customHeight="1" s="371">
      <c r="A681" s="218" t="n"/>
      <c r="B681" s="218" t="n"/>
      <c r="C681" s="218" t="n"/>
      <c r="D681" s="218" t="n"/>
      <c r="E681" s="218" t="n"/>
      <c r="F681" s="218" t="n"/>
      <c r="G681" s="218" t="n"/>
      <c r="H681" s="218" t="n"/>
      <c r="I681" s="218" t="n"/>
      <c r="J681" s="218" t="n"/>
      <c r="K681" s="218" t="n"/>
      <c r="L681" s="218" t="n"/>
      <c r="M681" s="4" t="n"/>
      <c r="N681" s="4" t="n"/>
      <c r="O681" s="4" t="n"/>
      <c r="P681" s="4" t="n"/>
      <c r="Q681" s="4" t="n"/>
      <c r="R681" s="4" t="n"/>
      <c r="S681" s="4" t="n"/>
      <c r="T681" s="4" t="n"/>
      <c r="U681" s="4" t="n"/>
      <c r="V681" s="4" t="n"/>
      <c r="W681" s="4" t="n"/>
      <c r="X681" s="4" t="n"/>
      <c r="Y681" s="4" t="n"/>
      <c r="Z681" s="4" t="n"/>
    </row>
    <row r="682" ht="15.75" customHeight="1" s="371">
      <c r="A682" s="218" t="n"/>
      <c r="B682" s="218" t="n"/>
      <c r="C682" s="218" t="n"/>
      <c r="D682" s="218" t="n"/>
      <c r="E682" s="218" t="n"/>
      <c r="F682" s="218" t="n"/>
      <c r="G682" s="218" t="n"/>
      <c r="H682" s="218" t="n"/>
      <c r="I682" s="218" t="n"/>
      <c r="J682" s="218" t="n"/>
      <c r="K682" s="218" t="n"/>
      <c r="L682" s="218" t="n"/>
      <c r="M682" s="4" t="n"/>
      <c r="N682" s="4" t="n"/>
      <c r="O682" s="4" t="n"/>
      <c r="P682" s="4" t="n"/>
      <c r="Q682" s="4" t="n"/>
      <c r="R682" s="4" t="n"/>
      <c r="S682" s="4" t="n"/>
      <c r="T682" s="4" t="n"/>
      <c r="U682" s="4" t="n"/>
      <c r="V682" s="4" t="n"/>
      <c r="W682" s="4" t="n"/>
      <c r="X682" s="4" t="n"/>
      <c r="Y682" s="4" t="n"/>
      <c r="Z682" s="4" t="n"/>
    </row>
    <row r="683" ht="15.75" customHeight="1" s="371">
      <c r="A683" s="218" t="n"/>
      <c r="B683" s="218" t="n"/>
      <c r="C683" s="218" t="n"/>
      <c r="D683" s="218" t="n"/>
      <c r="E683" s="218" t="n"/>
      <c r="F683" s="218" t="n"/>
      <c r="G683" s="218" t="n"/>
      <c r="H683" s="218" t="n"/>
      <c r="I683" s="218" t="n"/>
      <c r="J683" s="218" t="n"/>
      <c r="K683" s="218" t="n"/>
      <c r="L683" s="218" t="n"/>
      <c r="M683" s="4" t="n"/>
      <c r="N683" s="4" t="n"/>
      <c r="O683" s="4" t="n"/>
      <c r="P683" s="4" t="n"/>
      <c r="Q683" s="4" t="n"/>
      <c r="R683" s="4" t="n"/>
      <c r="S683" s="4" t="n"/>
      <c r="T683" s="4" t="n"/>
      <c r="U683" s="4" t="n"/>
      <c r="V683" s="4" t="n"/>
      <c r="W683" s="4" t="n"/>
      <c r="X683" s="4" t="n"/>
      <c r="Y683" s="4" t="n"/>
      <c r="Z683" s="4" t="n"/>
    </row>
    <row r="684" ht="15.75" customHeight="1" s="371">
      <c r="A684" s="218" t="n"/>
      <c r="B684" s="218" t="n"/>
      <c r="C684" s="218" t="n"/>
      <c r="D684" s="218" t="n"/>
      <c r="E684" s="218" t="n"/>
      <c r="F684" s="218" t="n"/>
      <c r="G684" s="218" t="n"/>
      <c r="H684" s="218" t="n"/>
      <c r="I684" s="218" t="n"/>
      <c r="J684" s="218" t="n"/>
      <c r="K684" s="218" t="n"/>
      <c r="L684" s="218" t="n"/>
      <c r="M684" s="4" t="n"/>
      <c r="N684" s="4" t="n"/>
      <c r="O684" s="4" t="n"/>
      <c r="P684" s="4" t="n"/>
      <c r="Q684" s="4" t="n"/>
      <c r="R684" s="4" t="n"/>
      <c r="S684" s="4" t="n"/>
      <c r="T684" s="4" t="n"/>
      <c r="U684" s="4" t="n"/>
      <c r="V684" s="4" t="n"/>
      <c r="W684" s="4" t="n"/>
      <c r="X684" s="4" t="n"/>
      <c r="Y684" s="4" t="n"/>
      <c r="Z684" s="4" t="n"/>
    </row>
    <row r="685" ht="15.75" customHeight="1" s="371">
      <c r="A685" s="218" t="n"/>
      <c r="B685" s="218" t="n"/>
      <c r="C685" s="218" t="n"/>
      <c r="D685" s="218" t="n"/>
      <c r="E685" s="218" t="n"/>
      <c r="F685" s="218" t="n"/>
      <c r="G685" s="218" t="n"/>
      <c r="H685" s="218" t="n"/>
      <c r="I685" s="218" t="n"/>
      <c r="J685" s="218" t="n"/>
      <c r="K685" s="218" t="n"/>
      <c r="L685" s="218" t="n"/>
      <c r="M685" s="4" t="n"/>
      <c r="N685" s="4" t="n"/>
      <c r="O685" s="4" t="n"/>
      <c r="P685" s="4" t="n"/>
      <c r="Q685" s="4" t="n"/>
      <c r="R685" s="4" t="n"/>
      <c r="S685" s="4" t="n"/>
      <c r="T685" s="4" t="n"/>
      <c r="U685" s="4" t="n"/>
      <c r="V685" s="4" t="n"/>
      <c r="W685" s="4" t="n"/>
      <c r="X685" s="4" t="n"/>
      <c r="Y685" s="4" t="n"/>
      <c r="Z685" s="4" t="n"/>
    </row>
    <row r="686" ht="15.75" customHeight="1" s="371">
      <c r="A686" s="218" t="n"/>
      <c r="B686" s="218" t="n"/>
      <c r="C686" s="218" t="n"/>
      <c r="D686" s="218" t="n"/>
      <c r="E686" s="218" t="n"/>
      <c r="F686" s="218" t="n"/>
      <c r="G686" s="218" t="n"/>
      <c r="H686" s="218" t="n"/>
      <c r="I686" s="218" t="n"/>
      <c r="J686" s="218" t="n"/>
      <c r="K686" s="218" t="n"/>
      <c r="L686" s="218" t="n"/>
      <c r="M686" s="4" t="n"/>
      <c r="N686" s="4" t="n"/>
      <c r="O686" s="4" t="n"/>
      <c r="P686" s="4" t="n"/>
      <c r="Q686" s="4" t="n"/>
      <c r="R686" s="4" t="n"/>
      <c r="S686" s="4" t="n"/>
      <c r="T686" s="4" t="n"/>
      <c r="U686" s="4" t="n"/>
      <c r="V686" s="4" t="n"/>
      <c r="W686" s="4" t="n"/>
      <c r="X686" s="4" t="n"/>
      <c r="Y686" s="4" t="n"/>
      <c r="Z686" s="4" t="n"/>
    </row>
    <row r="687" ht="15.75" customHeight="1" s="371">
      <c r="A687" s="218" t="n"/>
      <c r="B687" s="218" t="n"/>
      <c r="C687" s="218" t="n"/>
      <c r="D687" s="218" t="n"/>
      <c r="E687" s="218" t="n"/>
      <c r="F687" s="218" t="n"/>
      <c r="G687" s="218" t="n"/>
      <c r="H687" s="218" t="n"/>
      <c r="I687" s="218" t="n"/>
      <c r="J687" s="218" t="n"/>
      <c r="K687" s="218" t="n"/>
      <c r="L687" s="218" t="n"/>
      <c r="M687" s="4" t="n"/>
      <c r="N687" s="4" t="n"/>
      <c r="O687" s="4" t="n"/>
      <c r="P687" s="4" t="n"/>
      <c r="Q687" s="4" t="n"/>
      <c r="R687" s="4" t="n"/>
      <c r="S687" s="4" t="n"/>
      <c r="T687" s="4" t="n"/>
      <c r="U687" s="4" t="n"/>
      <c r="V687" s="4" t="n"/>
      <c r="W687" s="4" t="n"/>
      <c r="X687" s="4" t="n"/>
      <c r="Y687" s="4" t="n"/>
      <c r="Z687" s="4" t="n"/>
    </row>
    <row r="688" ht="15.75" customHeight="1" s="371">
      <c r="A688" s="218" t="n"/>
      <c r="B688" s="218" t="n"/>
      <c r="C688" s="218" t="n"/>
      <c r="D688" s="218" t="n"/>
      <c r="E688" s="218" t="n"/>
      <c r="F688" s="218" t="n"/>
      <c r="G688" s="218" t="n"/>
      <c r="H688" s="218" t="n"/>
      <c r="I688" s="218" t="n"/>
      <c r="J688" s="218" t="n"/>
      <c r="K688" s="218" t="n"/>
      <c r="L688" s="218" t="n"/>
      <c r="M688" s="4" t="n"/>
      <c r="N688" s="4" t="n"/>
      <c r="O688" s="4" t="n"/>
      <c r="P688" s="4" t="n"/>
      <c r="Q688" s="4" t="n"/>
      <c r="R688" s="4" t="n"/>
      <c r="S688" s="4" t="n"/>
      <c r="T688" s="4" t="n"/>
      <c r="U688" s="4" t="n"/>
      <c r="V688" s="4" t="n"/>
      <c r="W688" s="4" t="n"/>
      <c r="X688" s="4" t="n"/>
      <c r="Y688" s="4" t="n"/>
      <c r="Z688" s="4" t="n"/>
    </row>
    <row r="689" ht="15.75" customHeight="1" s="371">
      <c r="A689" s="218" t="n"/>
      <c r="B689" s="218" t="n"/>
      <c r="C689" s="218" t="n"/>
      <c r="D689" s="218" t="n"/>
      <c r="E689" s="218" t="n"/>
      <c r="F689" s="218" t="n"/>
      <c r="G689" s="218" t="n"/>
      <c r="H689" s="218" t="n"/>
      <c r="I689" s="218" t="n"/>
      <c r="J689" s="218" t="n"/>
      <c r="K689" s="218" t="n"/>
      <c r="L689" s="218" t="n"/>
      <c r="M689" s="4" t="n"/>
      <c r="N689" s="4" t="n"/>
      <c r="O689" s="4" t="n"/>
      <c r="P689" s="4" t="n"/>
      <c r="Q689" s="4" t="n"/>
      <c r="R689" s="4" t="n"/>
      <c r="S689" s="4" t="n"/>
      <c r="T689" s="4" t="n"/>
      <c r="U689" s="4" t="n"/>
      <c r="V689" s="4" t="n"/>
      <c r="W689" s="4" t="n"/>
      <c r="X689" s="4" t="n"/>
      <c r="Y689" s="4" t="n"/>
      <c r="Z689" s="4" t="n"/>
    </row>
    <row r="690" ht="15.75" customHeight="1" s="371">
      <c r="A690" s="218" t="n"/>
      <c r="B690" s="218" t="n"/>
      <c r="C690" s="218" t="n"/>
      <c r="D690" s="218" t="n"/>
      <c r="E690" s="218" t="n"/>
      <c r="F690" s="218" t="n"/>
      <c r="G690" s="218" t="n"/>
      <c r="H690" s="218" t="n"/>
      <c r="I690" s="218" t="n"/>
      <c r="J690" s="218" t="n"/>
      <c r="K690" s="218" t="n"/>
      <c r="L690" s="218" t="n"/>
      <c r="M690" s="4" t="n"/>
      <c r="N690" s="4" t="n"/>
      <c r="O690" s="4" t="n"/>
      <c r="P690" s="4" t="n"/>
      <c r="Q690" s="4" t="n"/>
      <c r="R690" s="4" t="n"/>
      <c r="S690" s="4" t="n"/>
      <c r="T690" s="4" t="n"/>
      <c r="U690" s="4" t="n"/>
      <c r="V690" s="4" t="n"/>
      <c r="W690" s="4" t="n"/>
      <c r="X690" s="4" t="n"/>
      <c r="Y690" s="4" t="n"/>
      <c r="Z690" s="4" t="n"/>
    </row>
    <row r="691" ht="15.75" customHeight="1" s="371">
      <c r="A691" s="218" t="n"/>
      <c r="B691" s="218" t="n"/>
      <c r="C691" s="218" t="n"/>
      <c r="D691" s="218" t="n"/>
      <c r="E691" s="218" t="n"/>
      <c r="F691" s="218" t="n"/>
      <c r="G691" s="218" t="n"/>
      <c r="H691" s="218" t="n"/>
      <c r="I691" s="218" t="n"/>
      <c r="J691" s="218" t="n"/>
      <c r="K691" s="218" t="n"/>
      <c r="L691" s="218" t="n"/>
      <c r="M691" s="4" t="n"/>
      <c r="N691" s="4" t="n"/>
      <c r="O691" s="4" t="n"/>
      <c r="P691" s="4" t="n"/>
      <c r="Q691" s="4" t="n"/>
      <c r="R691" s="4" t="n"/>
      <c r="S691" s="4" t="n"/>
      <c r="T691" s="4" t="n"/>
      <c r="U691" s="4" t="n"/>
      <c r="V691" s="4" t="n"/>
      <c r="W691" s="4" t="n"/>
      <c r="X691" s="4" t="n"/>
      <c r="Y691" s="4" t="n"/>
      <c r="Z691" s="4" t="n"/>
    </row>
    <row r="692" ht="15.75" customHeight="1" s="371">
      <c r="A692" s="218" t="n"/>
      <c r="B692" s="218" t="n"/>
      <c r="C692" s="218" t="n"/>
      <c r="D692" s="218" t="n"/>
      <c r="E692" s="218" t="n"/>
      <c r="F692" s="218" t="n"/>
      <c r="G692" s="218" t="n"/>
      <c r="H692" s="218" t="n"/>
      <c r="I692" s="218" t="n"/>
      <c r="J692" s="218" t="n"/>
      <c r="K692" s="218" t="n"/>
      <c r="L692" s="218" t="n"/>
      <c r="M692" s="4" t="n"/>
      <c r="N692" s="4" t="n"/>
      <c r="O692" s="4" t="n"/>
      <c r="P692" s="4" t="n"/>
      <c r="Q692" s="4" t="n"/>
      <c r="R692" s="4" t="n"/>
      <c r="S692" s="4" t="n"/>
      <c r="T692" s="4" t="n"/>
      <c r="U692" s="4" t="n"/>
      <c r="V692" s="4" t="n"/>
      <c r="W692" s="4" t="n"/>
      <c r="X692" s="4" t="n"/>
      <c r="Y692" s="4" t="n"/>
      <c r="Z692" s="4" t="n"/>
    </row>
    <row r="693" ht="15.75" customHeight="1" s="371">
      <c r="A693" s="218" t="n"/>
      <c r="B693" s="218" t="n"/>
      <c r="C693" s="218" t="n"/>
      <c r="D693" s="218" t="n"/>
      <c r="E693" s="218" t="n"/>
      <c r="F693" s="218" t="n"/>
      <c r="G693" s="218" t="n"/>
      <c r="H693" s="218" t="n"/>
      <c r="I693" s="218" t="n"/>
      <c r="J693" s="218" t="n"/>
      <c r="K693" s="218" t="n"/>
      <c r="L693" s="218" t="n"/>
      <c r="M693" s="4" t="n"/>
      <c r="N693" s="4" t="n"/>
      <c r="O693" s="4" t="n"/>
      <c r="P693" s="4" t="n"/>
      <c r="Q693" s="4" t="n"/>
      <c r="R693" s="4" t="n"/>
      <c r="S693" s="4" t="n"/>
      <c r="T693" s="4" t="n"/>
      <c r="U693" s="4" t="n"/>
      <c r="V693" s="4" t="n"/>
      <c r="W693" s="4" t="n"/>
      <c r="X693" s="4" t="n"/>
      <c r="Y693" s="4" t="n"/>
      <c r="Z693" s="4" t="n"/>
    </row>
    <row r="694" ht="15.75" customHeight="1" s="371">
      <c r="A694" s="218" t="n"/>
      <c r="B694" s="218" t="n"/>
      <c r="C694" s="218" t="n"/>
      <c r="D694" s="218" t="n"/>
      <c r="E694" s="218" t="n"/>
      <c r="F694" s="218" t="n"/>
      <c r="G694" s="218" t="n"/>
      <c r="H694" s="218" t="n"/>
      <c r="I694" s="218" t="n"/>
      <c r="J694" s="218" t="n"/>
      <c r="K694" s="218" t="n"/>
      <c r="L694" s="218" t="n"/>
      <c r="M694" s="4" t="n"/>
      <c r="N694" s="4" t="n"/>
      <c r="O694" s="4" t="n"/>
      <c r="P694" s="4" t="n"/>
      <c r="Q694" s="4" t="n"/>
      <c r="R694" s="4" t="n"/>
      <c r="S694" s="4" t="n"/>
      <c r="T694" s="4" t="n"/>
      <c r="U694" s="4" t="n"/>
      <c r="V694" s="4" t="n"/>
      <c r="W694" s="4" t="n"/>
      <c r="X694" s="4" t="n"/>
      <c r="Y694" s="4" t="n"/>
      <c r="Z694" s="4" t="n"/>
    </row>
    <row r="695" ht="15.75" customHeight="1" s="371">
      <c r="A695" s="218" t="n"/>
      <c r="B695" s="218" t="n"/>
      <c r="C695" s="218" t="n"/>
      <c r="D695" s="218" t="n"/>
      <c r="E695" s="218" t="n"/>
      <c r="F695" s="218" t="n"/>
      <c r="G695" s="218" t="n"/>
      <c r="H695" s="218" t="n"/>
      <c r="I695" s="218" t="n"/>
      <c r="J695" s="218" t="n"/>
      <c r="K695" s="218" t="n"/>
      <c r="L695" s="218" t="n"/>
      <c r="M695" s="4" t="n"/>
      <c r="N695" s="4" t="n"/>
      <c r="O695" s="4" t="n"/>
      <c r="P695" s="4" t="n"/>
      <c r="Q695" s="4" t="n"/>
      <c r="R695" s="4" t="n"/>
      <c r="S695" s="4" t="n"/>
      <c r="T695" s="4" t="n"/>
      <c r="U695" s="4" t="n"/>
      <c r="V695" s="4" t="n"/>
      <c r="W695" s="4" t="n"/>
      <c r="X695" s="4" t="n"/>
      <c r="Y695" s="4" t="n"/>
      <c r="Z695" s="4" t="n"/>
    </row>
    <row r="696" ht="15.75" customHeight="1" s="371">
      <c r="A696" s="218" t="n"/>
      <c r="B696" s="218" t="n"/>
      <c r="C696" s="218" t="n"/>
      <c r="D696" s="218" t="n"/>
      <c r="E696" s="218" t="n"/>
      <c r="F696" s="218" t="n"/>
      <c r="G696" s="218" t="n"/>
      <c r="H696" s="218" t="n"/>
      <c r="I696" s="218" t="n"/>
      <c r="J696" s="218" t="n"/>
      <c r="K696" s="218" t="n"/>
      <c r="L696" s="218" t="n"/>
      <c r="M696" s="4" t="n"/>
      <c r="N696" s="4" t="n"/>
      <c r="O696" s="4" t="n"/>
      <c r="P696" s="4" t="n"/>
      <c r="Q696" s="4" t="n"/>
      <c r="R696" s="4" t="n"/>
      <c r="S696" s="4" t="n"/>
      <c r="T696" s="4" t="n"/>
      <c r="U696" s="4" t="n"/>
      <c r="V696" s="4" t="n"/>
      <c r="W696" s="4" t="n"/>
      <c r="X696" s="4" t="n"/>
      <c r="Y696" s="4" t="n"/>
      <c r="Z696" s="4" t="n"/>
    </row>
    <row r="697" ht="15.75" customHeight="1" s="371">
      <c r="A697" s="218" t="n"/>
      <c r="B697" s="218" t="n"/>
      <c r="C697" s="218" t="n"/>
      <c r="D697" s="218" t="n"/>
      <c r="E697" s="218" t="n"/>
      <c r="F697" s="218" t="n"/>
      <c r="G697" s="218" t="n"/>
      <c r="H697" s="218" t="n"/>
      <c r="I697" s="218" t="n"/>
      <c r="J697" s="218" t="n"/>
      <c r="K697" s="218" t="n"/>
      <c r="L697" s="218" t="n"/>
      <c r="M697" s="4" t="n"/>
      <c r="N697" s="4" t="n"/>
      <c r="O697" s="4" t="n"/>
      <c r="P697" s="4" t="n"/>
      <c r="Q697" s="4" t="n"/>
      <c r="R697" s="4" t="n"/>
      <c r="S697" s="4" t="n"/>
      <c r="T697" s="4" t="n"/>
      <c r="U697" s="4" t="n"/>
      <c r="V697" s="4" t="n"/>
      <c r="W697" s="4" t="n"/>
      <c r="X697" s="4" t="n"/>
      <c r="Y697" s="4" t="n"/>
      <c r="Z697" s="4" t="n"/>
    </row>
    <row r="698" ht="15.75" customHeight="1" s="371">
      <c r="A698" s="218" t="n"/>
      <c r="B698" s="218" t="n"/>
      <c r="C698" s="218" t="n"/>
      <c r="D698" s="218" t="n"/>
      <c r="E698" s="218" t="n"/>
      <c r="F698" s="218" t="n"/>
      <c r="G698" s="218" t="n"/>
      <c r="H698" s="218" t="n"/>
      <c r="I698" s="218" t="n"/>
      <c r="J698" s="218" t="n"/>
      <c r="K698" s="218" t="n"/>
      <c r="L698" s="218" t="n"/>
      <c r="M698" s="4" t="n"/>
      <c r="N698" s="4" t="n"/>
      <c r="O698" s="4" t="n"/>
      <c r="P698" s="4" t="n"/>
      <c r="Q698" s="4" t="n"/>
      <c r="R698" s="4" t="n"/>
      <c r="S698" s="4" t="n"/>
      <c r="T698" s="4" t="n"/>
      <c r="U698" s="4" t="n"/>
      <c r="V698" s="4" t="n"/>
      <c r="W698" s="4" t="n"/>
      <c r="X698" s="4" t="n"/>
      <c r="Y698" s="4" t="n"/>
      <c r="Z698" s="4" t="n"/>
    </row>
    <row r="699" ht="15.75" customHeight="1" s="371">
      <c r="A699" s="218" t="n"/>
      <c r="B699" s="218" t="n"/>
      <c r="C699" s="218" t="n"/>
      <c r="D699" s="218" t="n"/>
      <c r="E699" s="218" t="n"/>
      <c r="F699" s="218" t="n"/>
      <c r="G699" s="218" t="n"/>
      <c r="H699" s="218" t="n"/>
      <c r="I699" s="218" t="n"/>
      <c r="J699" s="218" t="n"/>
      <c r="K699" s="218" t="n"/>
      <c r="L699" s="218" t="n"/>
      <c r="M699" s="4" t="n"/>
      <c r="N699" s="4" t="n"/>
      <c r="O699" s="4" t="n"/>
      <c r="P699" s="4" t="n"/>
      <c r="Q699" s="4" t="n"/>
      <c r="R699" s="4" t="n"/>
      <c r="S699" s="4" t="n"/>
      <c r="T699" s="4" t="n"/>
      <c r="U699" s="4" t="n"/>
      <c r="V699" s="4" t="n"/>
      <c r="W699" s="4" t="n"/>
      <c r="X699" s="4" t="n"/>
      <c r="Y699" s="4" t="n"/>
      <c r="Z699" s="4" t="n"/>
    </row>
    <row r="700" ht="15.75" customHeight="1" s="371">
      <c r="A700" s="218" t="n"/>
      <c r="B700" s="218" t="n"/>
      <c r="C700" s="218" t="n"/>
      <c r="D700" s="218" t="n"/>
      <c r="E700" s="218" t="n"/>
      <c r="F700" s="218" t="n"/>
      <c r="G700" s="218" t="n"/>
      <c r="H700" s="218" t="n"/>
      <c r="I700" s="218" t="n"/>
      <c r="J700" s="218" t="n"/>
      <c r="K700" s="218" t="n"/>
      <c r="L700" s="218" t="n"/>
      <c r="M700" s="4" t="n"/>
      <c r="N700" s="4" t="n"/>
      <c r="O700" s="4" t="n"/>
      <c r="P700" s="4" t="n"/>
      <c r="Q700" s="4" t="n"/>
      <c r="R700" s="4" t="n"/>
      <c r="S700" s="4" t="n"/>
      <c r="T700" s="4" t="n"/>
      <c r="U700" s="4" t="n"/>
      <c r="V700" s="4" t="n"/>
      <c r="W700" s="4" t="n"/>
      <c r="X700" s="4" t="n"/>
      <c r="Y700" s="4" t="n"/>
      <c r="Z700" s="4" t="n"/>
    </row>
    <row r="701" ht="15.75" customHeight="1" s="371">
      <c r="A701" s="218" t="n"/>
      <c r="B701" s="218" t="n"/>
      <c r="C701" s="218" t="n"/>
      <c r="D701" s="218" t="n"/>
      <c r="E701" s="218" t="n"/>
      <c r="F701" s="218" t="n"/>
      <c r="G701" s="218" t="n"/>
      <c r="H701" s="218" t="n"/>
      <c r="I701" s="218" t="n"/>
      <c r="J701" s="218" t="n"/>
      <c r="K701" s="218" t="n"/>
      <c r="L701" s="218" t="n"/>
      <c r="M701" s="4" t="n"/>
      <c r="N701" s="4" t="n"/>
      <c r="O701" s="4" t="n"/>
      <c r="P701" s="4" t="n"/>
      <c r="Q701" s="4" t="n"/>
      <c r="R701" s="4" t="n"/>
      <c r="S701" s="4" t="n"/>
      <c r="T701" s="4" t="n"/>
      <c r="U701" s="4" t="n"/>
      <c r="V701" s="4" t="n"/>
      <c r="W701" s="4" t="n"/>
      <c r="X701" s="4" t="n"/>
      <c r="Y701" s="4" t="n"/>
      <c r="Z701" s="4" t="n"/>
    </row>
    <row r="702" ht="15.75" customHeight="1" s="371">
      <c r="A702" s="218" t="n"/>
      <c r="B702" s="218" t="n"/>
      <c r="C702" s="218" t="n"/>
      <c r="D702" s="218" t="n"/>
      <c r="E702" s="218" t="n"/>
      <c r="F702" s="218" t="n"/>
      <c r="G702" s="218" t="n"/>
      <c r="H702" s="218" t="n"/>
      <c r="I702" s="218" t="n"/>
      <c r="J702" s="218" t="n"/>
      <c r="K702" s="218" t="n"/>
      <c r="L702" s="218" t="n"/>
      <c r="M702" s="4" t="n"/>
      <c r="N702" s="4" t="n"/>
      <c r="O702" s="4" t="n"/>
      <c r="P702" s="4" t="n"/>
      <c r="Q702" s="4" t="n"/>
      <c r="R702" s="4" t="n"/>
      <c r="S702" s="4" t="n"/>
      <c r="T702" s="4" t="n"/>
      <c r="U702" s="4" t="n"/>
      <c r="V702" s="4" t="n"/>
      <c r="W702" s="4" t="n"/>
      <c r="X702" s="4" t="n"/>
      <c r="Y702" s="4" t="n"/>
      <c r="Z702" s="4" t="n"/>
    </row>
    <row r="703" ht="15.75" customHeight="1" s="371">
      <c r="A703" s="218" t="n"/>
      <c r="B703" s="218" t="n"/>
      <c r="C703" s="218" t="n"/>
      <c r="D703" s="218" t="n"/>
      <c r="E703" s="218" t="n"/>
      <c r="F703" s="218" t="n"/>
      <c r="G703" s="218" t="n"/>
      <c r="H703" s="218" t="n"/>
      <c r="I703" s="218" t="n"/>
      <c r="J703" s="218" t="n"/>
      <c r="K703" s="218" t="n"/>
      <c r="L703" s="218" t="n"/>
      <c r="M703" s="4" t="n"/>
      <c r="N703" s="4" t="n"/>
      <c r="O703" s="4" t="n"/>
      <c r="P703" s="4" t="n"/>
      <c r="Q703" s="4" t="n"/>
      <c r="R703" s="4" t="n"/>
      <c r="S703" s="4" t="n"/>
      <c r="T703" s="4" t="n"/>
      <c r="U703" s="4" t="n"/>
      <c r="V703" s="4" t="n"/>
      <c r="W703" s="4" t="n"/>
      <c r="X703" s="4" t="n"/>
      <c r="Y703" s="4" t="n"/>
      <c r="Z703" s="4" t="n"/>
    </row>
    <row r="704" ht="15.75" customHeight="1" s="371">
      <c r="A704" s="218" t="n"/>
      <c r="B704" s="218" t="n"/>
      <c r="C704" s="218" t="n"/>
      <c r="D704" s="218" t="n"/>
      <c r="E704" s="218" t="n"/>
      <c r="F704" s="218" t="n"/>
      <c r="G704" s="218" t="n"/>
      <c r="H704" s="218" t="n"/>
      <c r="I704" s="218" t="n"/>
      <c r="J704" s="218" t="n"/>
      <c r="K704" s="218" t="n"/>
      <c r="L704" s="218" t="n"/>
      <c r="M704" s="4" t="n"/>
      <c r="N704" s="4" t="n"/>
      <c r="O704" s="4" t="n"/>
      <c r="P704" s="4" t="n"/>
      <c r="Q704" s="4" t="n"/>
      <c r="R704" s="4" t="n"/>
      <c r="S704" s="4" t="n"/>
      <c r="T704" s="4" t="n"/>
      <c r="U704" s="4" t="n"/>
      <c r="V704" s="4" t="n"/>
      <c r="W704" s="4" t="n"/>
      <c r="X704" s="4" t="n"/>
      <c r="Y704" s="4" t="n"/>
      <c r="Z704" s="4" t="n"/>
    </row>
    <row r="705" ht="15.75" customHeight="1" s="371">
      <c r="A705" s="218" t="n"/>
      <c r="B705" s="218" t="n"/>
      <c r="C705" s="218" t="n"/>
      <c r="D705" s="218" t="n"/>
      <c r="E705" s="218" t="n"/>
      <c r="F705" s="218" t="n"/>
      <c r="G705" s="218" t="n"/>
      <c r="H705" s="218" t="n"/>
      <c r="I705" s="218" t="n"/>
      <c r="J705" s="218" t="n"/>
      <c r="K705" s="218" t="n"/>
      <c r="L705" s="218" t="n"/>
      <c r="M705" s="4" t="n"/>
      <c r="N705" s="4" t="n"/>
      <c r="O705" s="4" t="n"/>
      <c r="P705" s="4" t="n"/>
      <c r="Q705" s="4" t="n"/>
      <c r="R705" s="4" t="n"/>
      <c r="S705" s="4" t="n"/>
      <c r="T705" s="4" t="n"/>
      <c r="U705" s="4" t="n"/>
      <c r="V705" s="4" t="n"/>
      <c r="W705" s="4" t="n"/>
      <c r="X705" s="4" t="n"/>
      <c r="Y705" s="4" t="n"/>
      <c r="Z705" s="4" t="n"/>
    </row>
    <row r="706" ht="15.75" customHeight="1" s="371">
      <c r="A706" s="218" t="n"/>
      <c r="B706" s="218" t="n"/>
      <c r="C706" s="218" t="n"/>
      <c r="D706" s="218" t="n"/>
      <c r="E706" s="218" t="n"/>
      <c r="F706" s="218" t="n"/>
      <c r="G706" s="218" t="n"/>
      <c r="H706" s="218" t="n"/>
      <c r="I706" s="218" t="n"/>
      <c r="J706" s="218" t="n"/>
      <c r="K706" s="218" t="n"/>
      <c r="L706" s="218" t="n"/>
      <c r="M706" s="4" t="n"/>
      <c r="N706" s="4" t="n"/>
      <c r="O706" s="4" t="n"/>
      <c r="P706" s="4" t="n"/>
      <c r="Q706" s="4" t="n"/>
      <c r="R706" s="4" t="n"/>
      <c r="S706" s="4" t="n"/>
      <c r="T706" s="4" t="n"/>
      <c r="U706" s="4" t="n"/>
      <c r="V706" s="4" t="n"/>
      <c r="W706" s="4" t="n"/>
      <c r="X706" s="4" t="n"/>
      <c r="Y706" s="4" t="n"/>
      <c r="Z706" s="4" t="n"/>
    </row>
    <row r="707" ht="15.75" customHeight="1" s="371">
      <c r="A707" s="218" t="n"/>
      <c r="B707" s="218" t="n"/>
      <c r="C707" s="218" t="n"/>
      <c r="D707" s="218" t="n"/>
      <c r="E707" s="218" t="n"/>
      <c r="F707" s="218" t="n"/>
      <c r="G707" s="218" t="n"/>
      <c r="H707" s="218" t="n"/>
      <c r="I707" s="218" t="n"/>
      <c r="J707" s="218" t="n"/>
      <c r="K707" s="218" t="n"/>
      <c r="L707" s="218" t="n"/>
      <c r="M707" s="4" t="n"/>
      <c r="N707" s="4" t="n"/>
      <c r="O707" s="4" t="n"/>
      <c r="P707" s="4" t="n"/>
      <c r="Q707" s="4" t="n"/>
      <c r="R707" s="4" t="n"/>
      <c r="S707" s="4" t="n"/>
      <c r="T707" s="4" t="n"/>
      <c r="U707" s="4" t="n"/>
      <c r="V707" s="4" t="n"/>
      <c r="W707" s="4" t="n"/>
      <c r="X707" s="4" t="n"/>
      <c r="Y707" s="4" t="n"/>
      <c r="Z707" s="4" t="n"/>
    </row>
    <row r="708" ht="15.75" customHeight="1" s="371">
      <c r="A708" s="218" t="n"/>
      <c r="B708" s="218" t="n"/>
      <c r="C708" s="218" t="n"/>
      <c r="D708" s="218" t="n"/>
      <c r="E708" s="218" t="n"/>
      <c r="F708" s="218" t="n"/>
      <c r="G708" s="218" t="n"/>
      <c r="H708" s="218" t="n"/>
      <c r="I708" s="218" t="n"/>
      <c r="J708" s="218" t="n"/>
      <c r="K708" s="218" t="n"/>
      <c r="L708" s="218" t="n"/>
      <c r="M708" s="4" t="n"/>
      <c r="N708" s="4" t="n"/>
      <c r="O708" s="4" t="n"/>
      <c r="P708" s="4" t="n"/>
      <c r="Q708" s="4" t="n"/>
      <c r="R708" s="4" t="n"/>
      <c r="S708" s="4" t="n"/>
      <c r="T708" s="4" t="n"/>
      <c r="U708" s="4" t="n"/>
      <c r="V708" s="4" t="n"/>
      <c r="W708" s="4" t="n"/>
      <c r="X708" s="4" t="n"/>
      <c r="Y708" s="4" t="n"/>
      <c r="Z708" s="4" t="n"/>
    </row>
    <row r="709" ht="15.75" customHeight="1" s="371">
      <c r="A709" s="218" t="n"/>
      <c r="B709" s="218" t="n"/>
      <c r="C709" s="218" t="n"/>
      <c r="D709" s="218" t="n"/>
      <c r="E709" s="218" t="n"/>
      <c r="F709" s="218" t="n"/>
      <c r="G709" s="218" t="n"/>
      <c r="H709" s="218" t="n"/>
      <c r="I709" s="218" t="n"/>
      <c r="J709" s="218" t="n"/>
      <c r="K709" s="218" t="n"/>
      <c r="L709" s="218" t="n"/>
      <c r="M709" s="4" t="n"/>
      <c r="N709" s="4" t="n"/>
      <c r="O709" s="4" t="n"/>
      <c r="P709" s="4" t="n"/>
      <c r="Q709" s="4" t="n"/>
      <c r="R709" s="4" t="n"/>
      <c r="S709" s="4" t="n"/>
      <c r="T709" s="4" t="n"/>
      <c r="U709" s="4" t="n"/>
      <c r="V709" s="4" t="n"/>
      <c r="W709" s="4" t="n"/>
      <c r="X709" s="4" t="n"/>
      <c r="Y709" s="4" t="n"/>
      <c r="Z709" s="4" t="n"/>
    </row>
    <row r="710" ht="15.75" customHeight="1" s="371">
      <c r="A710" s="218" t="n"/>
      <c r="B710" s="218" t="n"/>
      <c r="C710" s="218" t="n"/>
      <c r="D710" s="218" t="n"/>
      <c r="E710" s="218" t="n"/>
      <c r="F710" s="218" t="n"/>
      <c r="G710" s="218" t="n"/>
      <c r="H710" s="218" t="n"/>
      <c r="I710" s="218" t="n"/>
      <c r="J710" s="218" t="n"/>
      <c r="K710" s="218" t="n"/>
      <c r="L710" s="218" t="n"/>
      <c r="M710" s="4" t="n"/>
      <c r="N710" s="4" t="n"/>
      <c r="O710" s="4" t="n"/>
      <c r="P710" s="4" t="n"/>
      <c r="Q710" s="4" t="n"/>
      <c r="R710" s="4" t="n"/>
      <c r="S710" s="4" t="n"/>
      <c r="T710" s="4" t="n"/>
      <c r="U710" s="4" t="n"/>
      <c r="V710" s="4" t="n"/>
      <c r="W710" s="4" t="n"/>
      <c r="X710" s="4" t="n"/>
      <c r="Y710" s="4" t="n"/>
      <c r="Z710" s="4" t="n"/>
    </row>
    <row r="711" ht="15.75" customHeight="1" s="371">
      <c r="A711" s="218" t="n"/>
      <c r="B711" s="218" t="n"/>
      <c r="C711" s="218" t="n"/>
      <c r="D711" s="218" t="n"/>
      <c r="E711" s="218" t="n"/>
      <c r="F711" s="218" t="n"/>
      <c r="G711" s="218" t="n"/>
      <c r="H711" s="218" t="n"/>
      <c r="I711" s="218" t="n"/>
      <c r="J711" s="218" t="n"/>
      <c r="K711" s="218" t="n"/>
      <c r="L711" s="218" t="n"/>
      <c r="M711" s="4" t="n"/>
      <c r="N711" s="4" t="n"/>
      <c r="O711" s="4" t="n"/>
      <c r="P711" s="4" t="n"/>
      <c r="Q711" s="4" t="n"/>
      <c r="R711" s="4" t="n"/>
      <c r="S711" s="4" t="n"/>
      <c r="T711" s="4" t="n"/>
      <c r="U711" s="4" t="n"/>
      <c r="V711" s="4" t="n"/>
      <c r="W711" s="4" t="n"/>
      <c r="X711" s="4" t="n"/>
      <c r="Y711" s="4" t="n"/>
      <c r="Z711" s="4" t="n"/>
    </row>
    <row r="712" ht="15.75" customHeight="1" s="371">
      <c r="A712" s="218" t="n"/>
      <c r="B712" s="218" t="n"/>
      <c r="C712" s="218" t="n"/>
      <c r="D712" s="218" t="n"/>
      <c r="E712" s="218" t="n"/>
      <c r="F712" s="218" t="n"/>
      <c r="G712" s="218" t="n"/>
      <c r="H712" s="218" t="n"/>
      <c r="I712" s="218" t="n"/>
      <c r="J712" s="218" t="n"/>
      <c r="K712" s="218" t="n"/>
      <c r="L712" s="218" t="n"/>
      <c r="M712" s="4" t="n"/>
      <c r="N712" s="4" t="n"/>
      <c r="O712" s="4" t="n"/>
      <c r="P712" s="4" t="n"/>
      <c r="Q712" s="4" t="n"/>
      <c r="R712" s="4" t="n"/>
      <c r="S712" s="4" t="n"/>
      <c r="T712" s="4" t="n"/>
      <c r="U712" s="4" t="n"/>
      <c r="V712" s="4" t="n"/>
      <c r="W712" s="4" t="n"/>
      <c r="X712" s="4" t="n"/>
      <c r="Y712" s="4" t="n"/>
      <c r="Z712" s="4" t="n"/>
    </row>
    <row r="713" ht="15.75" customHeight="1" s="371">
      <c r="A713" s="218" t="n"/>
      <c r="B713" s="218" t="n"/>
      <c r="C713" s="218" t="n"/>
      <c r="D713" s="218" t="n"/>
      <c r="E713" s="218" t="n"/>
      <c r="F713" s="218" t="n"/>
      <c r="G713" s="218" t="n"/>
      <c r="H713" s="218" t="n"/>
      <c r="I713" s="218" t="n"/>
      <c r="J713" s="218" t="n"/>
      <c r="K713" s="218" t="n"/>
      <c r="L713" s="218" t="n"/>
      <c r="M713" s="4" t="n"/>
      <c r="N713" s="4" t="n"/>
      <c r="O713" s="4" t="n"/>
      <c r="P713" s="4" t="n"/>
      <c r="Q713" s="4" t="n"/>
      <c r="R713" s="4" t="n"/>
      <c r="S713" s="4" t="n"/>
      <c r="T713" s="4" t="n"/>
      <c r="U713" s="4" t="n"/>
      <c r="V713" s="4" t="n"/>
      <c r="W713" s="4" t="n"/>
      <c r="X713" s="4" t="n"/>
      <c r="Y713" s="4" t="n"/>
      <c r="Z713" s="4" t="n"/>
    </row>
    <row r="714" ht="15.75" customHeight="1" s="371">
      <c r="A714" s="218" t="n"/>
      <c r="B714" s="218" t="n"/>
      <c r="C714" s="218" t="n"/>
      <c r="D714" s="218" t="n"/>
      <c r="E714" s="218" t="n"/>
      <c r="F714" s="218" t="n"/>
      <c r="G714" s="218" t="n"/>
      <c r="H714" s="218" t="n"/>
      <c r="I714" s="218" t="n"/>
      <c r="J714" s="218" t="n"/>
      <c r="K714" s="218" t="n"/>
      <c r="L714" s="218" t="n"/>
      <c r="M714" s="4" t="n"/>
      <c r="N714" s="4" t="n"/>
      <c r="O714" s="4" t="n"/>
      <c r="P714" s="4" t="n"/>
      <c r="Q714" s="4" t="n"/>
      <c r="R714" s="4" t="n"/>
      <c r="S714" s="4" t="n"/>
      <c r="T714" s="4" t="n"/>
      <c r="U714" s="4" t="n"/>
      <c r="V714" s="4" t="n"/>
      <c r="W714" s="4" t="n"/>
      <c r="X714" s="4" t="n"/>
      <c r="Y714" s="4" t="n"/>
      <c r="Z714" s="4" t="n"/>
    </row>
    <row r="715" ht="15.75" customHeight="1" s="371">
      <c r="A715" s="218" t="n"/>
      <c r="B715" s="218" t="n"/>
      <c r="C715" s="218" t="n"/>
      <c r="D715" s="218" t="n"/>
      <c r="E715" s="218" t="n"/>
      <c r="F715" s="218" t="n"/>
      <c r="G715" s="218" t="n"/>
      <c r="H715" s="218" t="n"/>
      <c r="I715" s="218" t="n"/>
      <c r="J715" s="218" t="n"/>
      <c r="K715" s="218" t="n"/>
      <c r="L715" s="218" t="n"/>
      <c r="M715" s="4" t="n"/>
      <c r="N715" s="4" t="n"/>
      <c r="O715" s="4" t="n"/>
      <c r="P715" s="4" t="n"/>
      <c r="Q715" s="4" t="n"/>
      <c r="R715" s="4" t="n"/>
      <c r="S715" s="4" t="n"/>
      <c r="T715" s="4" t="n"/>
      <c r="U715" s="4" t="n"/>
      <c r="V715" s="4" t="n"/>
      <c r="W715" s="4" t="n"/>
      <c r="X715" s="4" t="n"/>
      <c r="Y715" s="4" t="n"/>
      <c r="Z715" s="4" t="n"/>
    </row>
    <row r="716" ht="15.75" customHeight="1" s="371">
      <c r="A716" s="218" t="n"/>
      <c r="B716" s="218" t="n"/>
      <c r="C716" s="218" t="n"/>
      <c r="D716" s="218" t="n"/>
      <c r="E716" s="218" t="n"/>
      <c r="F716" s="218" t="n"/>
      <c r="G716" s="218" t="n"/>
      <c r="H716" s="218" t="n"/>
      <c r="I716" s="218" t="n"/>
      <c r="J716" s="218" t="n"/>
      <c r="K716" s="218" t="n"/>
      <c r="L716" s="218" t="n"/>
      <c r="M716" s="4" t="n"/>
      <c r="N716" s="4" t="n"/>
      <c r="O716" s="4" t="n"/>
      <c r="P716" s="4" t="n"/>
      <c r="Q716" s="4" t="n"/>
      <c r="R716" s="4" t="n"/>
      <c r="S716" s="4" t="n"/>
      <c r="T716" s="4" t="n"/>
      <c r="U716" s="4" t="n"/>
      <c r="V716" s="4" t="n"/>
      <c r="W716" s="4" t="n"/>
      <c r="X716" s="4" t="n"/>
      <c r="Y716" s="4" t="n"/>
      <c r="Z716" s="4" t="n"/>
    </row>
    <row r="717" ht="15.75" customHeight="1" s="371">
      <c r="A717" s="218" t="n"/>
      <c r="B717" s="218" t="n"/>
      <c r="C717" s="218" t="n"/>
      <c r="D717" s="218" t="n"/>
      <c r="E717" s="218" t="n"/>
      <c r="F717" s="218" t="n"/>
      <c r="G717" s="218" t="n"/>
      <c r="H717" s="218" t="n"/>
      <c r="I717" s="218" t="n"/>
      <c r="J717" s="218" t="n"/>
      <c r="K717" s="218" t="n"/>
      <c r="L717" s="218" t="n"/>
      <c r="M717" s="4" t="n"/>
      <c r="N717" s="4" t="n"/>
      <c r="O717" s="4" t="n"/>
      <c r="P717" s="4" t="n"/>
      <c r="Q717" s="4" t="n"/>
      <c r="R717" s="4" t="n"/>
      <c r="S717" s="4" t="n"/>
      <c r="T717" s="4" t="n"/>
      <c r="U717" s="4" t="n"/>
      <c r="V717" s="4" t="n"/>
      <c r="W717" s="4" t="n"/>
      <c r="X717" s="4" t="n"/>
      <c r="Y717" s="4" t="n"/>
      <c r="Z717" s="4" t="n"/>
    </row>
    <row r="718" ht="15.75" customHeight="1" s="371">
      <c r="A718" s="218" t="n"/>
      <c r="B718" s="218" t="n"/>
      <c r="C718" s="218" t="n"/>
      <c r="D718" s="218" t="n"/>
      <c r="E718" s="218" t="n"/>
      <c r="F718" s="218" t="n"/>
      <c r="G718" s="218" t="n"/>
      <c r="H718" s="218" t="n"/>
      <c r="I718" s="218" t="n"/>
      <c r="J718" s="218" t="n"/>
      <c r="K718" s="218" t="n"/>
      <c r="L718" s="218" t="n"/>
      <c r="M718" s="4" t="n"/>
      <c r="N718" s="4" t="n"/>
      <c r="O718" s="4" t="n"/>
      <c r="P718" s="4" t="n"/>
      <c r="Q718" s="4" t="n"/>
      <c r="R718" s="4" t="n"/>
      <c r="S718" s="4" t="n"/>
      <c r="T718" s="4" t="n"/>
      <c r="U718" s="4" t="n"/>
      <c r="V718" s="4" t="n"/>
      <c r="W718" s="4" t="n"/>
      <c r="X718" s="4" t="n"/>
      <c r="Y718" s="4" t="n"/>
      <c r="Z718" s="4" t="n"/>
    </row>
    <row r="719" ht="15.75" customHeight="1" s="371">
      <c r="A719" s="218" t="n"/>
      <c r="B719" s="218" t="n"/>
      <c r="C719" s="218" t="n"/>
      <c r="D719" s="218" t="n"/>
      <c r="E719" s="218" t="n"/>
      <c r="F719" s="218" t="n"/>
      <c r="G719" s="218" t="n"/>
      <c r="H719" s="218" t="n"/>
      <c r="I719" s="218" t="n"/>
      <c r="J719" s="218" t="n"/>
      <c r="K719" s="218" t="n"/>
      <c r="L719" s="218" t="n"/>
      <c r="M719" s="4" t="n"/>
      <c r="N719" s="4" t="n"/>
      <c r="O719" s="4" t="n"/>
      <c r="P719" s="4" t="n"/>
      <c r="Q719" s="4" t="n"/>
      <c r="R719" s="4" t="n"/>
      <c r="S719" s="4" t="n"/>
      <c r="T719" s="4" t="n"/>
      <c r="U719" s="4" t="n"/>
      <c r="V719" s="4" t="n"/>
      <c r="W719" s="4" t="n"/>
      <c r="X719" s="4" t="n"/>
      <c r="Y719" s="4" t="n"/>
      <c r="Z719" s="4" t="n"/>
    </row>
    <row r="720" ht="15.75" customHeight="1" s="371">
      <c r="A720" s="218" t="n"/>
      <c r="B720" s="218" t="n"/>
      <c r="C720" s="218" t="n"/>
      <c r="D720" s="218" t="n"/>
      <c r="E720" s="218" t="n"/>
      <c r="F720" s="218" t="n"/>
      <c r="G720" s="218" t="n"/>
      <c r="H720" s="218" t="n"/>
      <c r="I720" s="218" t="n"/>
      <c r="J720" s="218" t="n"/>
      <c r="K720" s="218" t="n"/>
      <c r="L720" s="218" t="n"/>
      <c r="M720" s="4" t="n"/>
      <c r="N720" s="4" t="n"/>
      <c r="O720" s="4" t="n"/>
      <c r="P720" s="4" t="n"/>
      <c r="Q720" s="4" t="n"/>
      <c r="R720" s="4" t="n"/>
      <c r="S720" s="4" t="n"/>
      <c r="T720" s="4" t="n"/>
      <c r="U720" s="4" t="n"/>
      <c r="V720" s="4" t="n"/>
      <c r="W720" s="4" t="n"/>
      <c r="X720" s="4" t="n"/>
      <c r="Y720" s="4" t="n"/>
      <c r="Z720" s="4" t="n"/>
    </row>
    <row r="721" ht="15.75" customHeight="1" s="371">
      <c r="A721" s="218" t="n"/>
      <c r="B721" s="218" t="n"/>
      <c r="C721" s="218" t="n"/>
      <c r="D721" s="218" t="n"/>
      <c r="E721" s="218" t="n"/>
      <c r="F721" s="218" t="n"/>
      <c r="G721" s="218" t="n"/>
      <c r="H721" s="218" t="n"/>
      <c r="I721" s="218" t="n"/>
      <c r="J721" s="218" t="n"/>
      <c r="K721" s="218" t="n"/>
      <c r="L721" s="218" t="n"/>
      <c r="M721" s="4" t="n"/>
      <c r="N721" s="4" t="n"/>
      <c r="O721" s="4" t="n"/>
      <c r="P721" s="4" t="n"/>
      <c r="Q721" s="4" t="n"/>
      <c r="R721" s="4" t="n"/>
      <c r="S721" s="4" t="n"/>
      <c r="T721" s="4" t="n"/>
      <c r="U721" s="4" t="n"/>
      <c r="V721" s="4" t="n"/>
      <c r="W721" s="4" t="n"/>
      <c r="X721" s="4" t="n"/>
      <c r="Y721" s="4" t="n"/>
      <c r="Z721" s="4" t="n"/>
    </row>
    <row r="722" ht="15.75" customHeight="1" s="371">
      <c r="A722" s="218" t="n"/>
      <c r="B722" s="218" t="n"/>
      <c r="C722" s="218" t="n"/>
      <c r="D722" s="218" t="n"/>
      <c r="E722" s="218" t="n"/>
      <c r="F722" s="218" t="n"/>
      <c r="G722" s="218" t="n"/>
      <c r="H722" s="218" t="n"/>
      <c r="I722" s="218" t="n"/>
      <c r="J722" s="218" t="n"/>
      <c r="K722" s="218" t="n"/>
      <c r="L722" s="218" t="n"/>
      <c r="M722" s="4" t="n"/>
      <c r="N722" s="4" t="n"/>
      <c r="O722" s="4" t="n"/>
      <c r="P722" s="4" t="n"/>
      <c r="Q722" s="4" t="n"/>
      <c r="R722" s="4" t="n"/>
      <c r="S722" s="4" t="n"/>
      <c r="T722" s="4" t="n"/>
      <c r="U722" s="4" t="n"/>
      <c r="V722" s="4" t="n"/>
      <c r="W722" s="4" t="n"/>
      <c r="X722" s="4" t="n"/>
      <c r="Y722" s="4" t="n"/>
      <c r="Z722" s="4" t="n"/>
    </row>
    <row r="723" ht="15.75" customHeight="1" s="371">
      <c r="A723" s="218" t="n"/>
      <c r="B723" s="218" t="n"/>
      <c r="C723" s="218" t="n"/>
      <c r="D723" s="218" t="n"/>
      <c r="E723" s="218" t="n"/>
      <c r="F723" s="218" t="n"/>
      <c r="G723" s="218" t="n"/>
      <c r="H723" s="218" t="n"/>
      <c r="I723" s="218" t="n"/>
      <c r="J723" s="218" t="n"/>
      <c r="K723" s="218" t="n"/>
      <c r="L723" s="218" t="n"/>
      <c r="M723" s="4" t="n"/>
      <c r="N723" s="4" t="n"/>
      <c r="O723" s="4" t="n"/>
      <c r="P723" s="4" t="n"/>
      <c r="Q723" s="4" t="n"/>
      <c r="R723" s="4" t="n"/>
      <c r="S723" s="4" t="n"/>
      <c r="T723" s="4" t="n"/>
      <c r="U723" s="4" t="n"/>
      <c r="V723" s="4" t="n"/>
      <c r="W723" s="4" t="n"/>
      <c r="X723" s="4" t="n"/>
      <c r="Y723" s="4" t="n"/>
      <c r="Z723" s="4" t="n"/>
    </row>
    <row r="724" ht="15.75" customHeight="1" s="371">
      <c r="A724" s="218" t="n"/>
      <c r="B724" s="218" t="n"/>
      <c r="C724" s="218" t="n"/>
      <c r="D724" s="218" t="n"/>
      <c r="E724" s="218" t="n"/>
      <c r="F724" s="218" t="n"/>
      <c r="G724" s="218" t="n"/>
      <c r="H724" s="218" t="n"/>
      <c r="I724" s="218" t="n"/>
      <c r="J724" s="218" t="n"/>
      <c r="K724" s="218" t="n"/>
      <c r="L724" s="218" t="n"/>
      <c r="M724" s="4" t="n"/>
      <c r="N724" s="4" t="n"/>
      <c r="O724" s="4" t="n"/>
      <c r="P724" s="4" t="n"/>
      <c r="Q724" s="4" t="n"/>
      <c r="R724" s="4" t="n"/>
      <c r="S724" s="4" t="n"/>
      <c r="T724" s="4" t="n"/>
      <c r="U724" s="4" t="n"/>
      <c r="V724" s="4" t="n"/>
      <c r="W724" s="4" t="n"/>
      <c r="X724" s="4" t="n"/>
      <c r="Y724" s="4" t="n"/>
      <c r="Z724" s="4" t="n"/>
    </row>
    <row r="725" ht="15.75" customHeight="1" s="371">
      <c r="A725" s="218" t="n"/>
      <c r="B725" s="218" t="n"/>
      <c r="C725" s="218" t="n"/>
      <c r="D725" s="218" t="n"/>
      <c r="E725" s="218" t="n"/>
      <c r="F725" s="218" t="n"/>
      <c r="G725" s="218" t="n"/>
      <c r="H725" s="218" t="n"/>
      <c r="I725" s="218" t="n"/>
      <c r="J725" s="218" t="n"/>
      <c r="K725" s="218" t="n"/>
      <c r="L725" s="218" t="n"/>
      <c r="M725" s="4" t="n"/>
      <c r="N725" s="4" t="n"/>
      <c r="O725" s="4" t="n"/>
      <c r="P725" s="4" t="n"/>
      <c r="Q725" s="4" t="n"/>
      <c r="R725" s="4" t="n"/>
      <c r="S725" s="4" t="n"/>
      <c r="T725" s="4" t="n"/>
      <c r="U725" s="4" t="n"/>
      <c r="V725" s="4" t="n"/>
      <c r="W725" s="4" t="n"/>
      <c r="X725" s="4" t="n"/>
      <c r="Y725" s="4" t="n"/>
      <c r="Z725" s="4" t="n"/>
    </row>
    <row r="726" ht="15.75" customHeight="1" s="371">
      <c r="A726" s="218" t="n"/>
      <c r="B726" s="218" t="n"/>
      <c r="C726" s="218" t="n"/>
      <c r="D726" s="218" t="n"/>
      <c r="E726" s="218" t="n"/>
      <c r="F726" s="218" t="n"/>
      <c r="G726" s="218" t="n"/>
      <c r="H726" s="218" t="n"/>
      <c r="I726" s="218" t="n"/>
      <c r="J726" s="218" t="n"/>
      <c r="K726" s="218" t="n"/>
      <c r="L726" s="218" t="n"/>
      <c r="M726" s="4" t="n"/>
      <c r="N726" s="4" t="n"/>
      <c r="O726" s="4" t="n"/>
      <c r="P726" s="4" t="n"/>
      <c r="Q726" s="4" t="n"/>
      <c r="R726" s="4" t="n"/>
      <c r="S726" s="4" t="n"/>
      <c r="T726" s="4" t="n"/>
      <c r="U726" s="4" t="n"/>
      <c r="V726" s="4" t="n"/>
      <c r="W726" s="4" t="n"/>
      <c r="X726" s="4" t="n"/>
      <c r="Y726" s="4" t="n"/>
      <c r="Z726" s="4" t="n"/>
    </row>
    <row r="727" ht="15.75" customHeight="1" s="371">
      <c r="A727" s="218" t="n"/>
      <c r="B727" s="218" t="n"/>
      <c r="C727" s="218" t="n"/>
      <c r="D727" s="218" t="n"/>
      <c r="E727" s="218" t="n"/>
      <c r="F727" s="218" t="n"/>
      <c r="G727" s="218" t="n"/>
      <c r="H727" s="218" t="n"/>
      <c r="I727" s="218" t="n"/>
      <c r="J727" s="218" t="n"/>
      <c r="K727" s="218" t="n"/>
      <c r="L727" s="218" t="n"/>
      <c r="M727" s="4" t="n"/>
      <c r="N727" s="4" t="n"/>
      <c r="O727" s="4" t="n"/>
      <c r="P727" s="4" t="n"/>
      <c r="Q727" s="4" t="n"/>
      <c r="R727" s="4" t="n"/>
      <c r="S727" s="4" t="n"/>
      <c r="T727" s="4" t="n"/>
      <c r="U727" s="4" t="n"/>
      <c r="V727" s="4" t="n"/>
      <c r="W727" s="4" t="n"/>
      <c r="X727" s="4" t="n"/>
      <c r="Y727" s="4" t="n"/>
      <c r="Z727" s="4" t="n"/>
    </row>
    <row r="728" ht="15.75" customHeight="1" s="371">
      <c r="A728" s="218" t="n"/>
      <c r="B728" s="218" t="n"/>
      <c r="C728" s="218" t="n"/>
      <c r="D728" s="218" t="n"/>
      <c r="E728" s="218" t="n"/>
      <c r="F728" s="218" t="n"/>
      <c r="G728" s="218" t="n"/>
      <c r="H728" s="218" t="n"/>
      <c r="I728" s="218" t="n"/>
      <c r="J728" s="218" t="n"/>
      <c r="K728" s="218" t="n"/>
      <c r="L728" s="218" t="n"/>
      <c r="M728" s="4" t="n"/>
      <c r="N728" s="4" t="n"/>
      <c r="O728" s="4" t="n"/>
      <c r="P728" s="4" t="n"/>
      <c r="Q728" s="4" t="n"/>
      <c r="R728" s="4" t="n"/>
      <c r="S728" s="4" t="n"/>
      <c r="T728" s="4" t="n"/>
      <c r="U728" s="4" t="n"/>
      <c r="V728" s="4" t="n"/>
      <c r="W728" s="4" t="n"/>
      <c r="X728" s="4" t="n"/>
      <c r="Y728" s="4" t="n"/>
      <c r="Z728" s="4" t="n"/>
    </row>
    <row r="729" ht="15.75" customHeight="1" s="371">
      <c r="A729" s="218" t="n"/>
      <c r="B729" s="218" t="n"/>
      <c r="C729" s="218" t="n"/>
      <c r="D729" s="218" t="n"/>
      <c r="E729" s="218" t="n"/>
      <c r="F729" s="218" t="n"/>
      <c r="G729" s="218" t="n"/>
      <c r="H729" s="218" t="n"/>
      <c r="I729" s="218" t="n"/>
      <c r="J729" s="218" t="n"/>
      <c r="K729" s="218" t="n"/>
      <c r="L729" s="218" t="n"/>
      <c r="M729" s="4" t="n"/>
      <c r="N729" s="4" t="n"/>
      <c r="O729" s="4" t="n"/>
      <c r="P729" s="4" t="n"/>
      <c r="Q729" s="4" t="n"/>
      <c r="R729" s="4" t="n"/>
      <c r="S729" s="4" t="n"/>
      <c r="T729" s="4" t="n"/>
      <c r="U729" s="4" t="n"/>
      <c r="V729" s="4" t="n"/>
      <c r="W729" s="4" t="n"/>
      <c r="X729" s="4" t="n"/>
      <c r="Y729" s="4" t="n"/>
      <c r="Z729" s="4" t="n"/>
    </row>
    <row r="730" ht="15.75" customHeight="1" s="371">
      <c r="A730" s="218" t="n"/>
      <c r="B730" s="218" t="n"/>
      <c r="C730" s="218" t="n"/>
      <c r="D730" s="218" t="n"/>
      <c r="E730" s="218" t="n"/>
      <c r="F730" s="218" t="n"/>
      <c r="G730" s="218" t="n"/>
      <c r="H730" s="218" t="n"/>
      <c r="I730" s="218" t="n"/>
      <c r="J730" s="218" t="n"/>
      <c r="K730" s="218" t="n"/>
      <c r="L730" s="218" t="n"/>
      <c r="M730" s="4" t="n"/>
      <c r="N730" s="4" t="n"/>
      <c r="O730" s="4" t="n"/>
      <c r="P730" s="4" t="n"/>
      <c r="Q730" s="4" t="n"/>
      <c r="R730" s="4" t="n"/>
      <c r="S730" s="4" t="n"/>
      <c r="T730" s="4" t="n"/>
      <c r="U730" s="4" t="n"/>
      <c r="V730" s="4" t="n"/>
      <c r="W730" s="4" t="n"/>
      <c r="X730" s="4" t="n"/>
      <c r="Y730" s="4" t="n"/>
      <c r="Z730" s="4" t="n"/>
    </row>
    <row r="731" ht="15.75" customHeight="1" s="371">
      <c r="A731" s="218" t="n"/>
      <c r="B731" s="218" t="n"/>
      <c r="C731" s="218" t="n"/>
      <c r="D731" s="218" t="n"/>
      <c r="E731" s="218" t="n"/>
      <c r="F731" s="218" t="n"/>
      <c r="G731" s="218" t="n"/>
      <c r="H731" s="218" t="n"/>
      <c r="I731" s="218" t="n"/>
      <c r="J731" s="218" t="n"/>
      <c r="K731" s="218" t="n"/>
      <c r="L731" s="218" t="n"/>
      <c r="M731" s="4" t="n"/>
      <c r="N731" s="4" t="n"/>
      <c r="O731" s="4" t="n"/>
      <c r="P731" s="4" t="n"/>
      <c r="Q731" s="4" t="n"/>
      <c r="R731" s="4" t="n"/>
      <c r="S731" s="4" t="n"/>
      <c r="T731" s="4" t="n"/>
      <c r="U731" s="4" t="n"/>
      <c r="V731" s="4" t="n"/>
      <c r="W731" s="4" t="n"/>
      <c r="X731" s="4" t="n"/>
      <c r="Y731" s="4" t="n"/>
      <c r="Z731" s="4" t="n"/>
    </row>
    <row r="732" ht="15.75" customHeight="1" s="371">
      <c r="A732" s="218" t="n"/>
      <c r="B732" s="218" t="n"/>
      <c r="C732" s="218" t="n"/>
      <c r="D732" s="218" t="n"/>
      <c r="E732" s="218" t="n"/>
      <c r="F732" s="218" t="n"/>
      <c r="G732" s="218" t="n"/>
      <c r="H732" s="218" t="n"/>
      <c r="I732" s="218" t="n"/>
      <c r="J732" s="218" t="n"/>
      <c r="K732" s="218" t="n"/>
      <c r="L732" s="218" t="n"/>
      <c r="M732" s="4" t="n"/>
      <c r="N732" s="4" t="n"/>
      <c r="O732" s="4" t="n"/>
      <c r="P732" s="4" t="n"/>
      <c r="Q732" s="4" t="n"/>
      <c r="R732" s="4" t="n"/>
      <c r="S732" s="4" t="n"/>
      <c r="T732" s="4" t="n"/>
      <c r="U732" s="4" t="n"/>
      <c r="V732" s="4" t="n"/>
      <c r="W732" s="4" t="n"/>
      <c r="X732" s="4" t="n"/>
      <c r="Y732" s="4" t="n"/>
      <c r="Z732" s="4" t="n"/>
    </row>
    <row r="733" ht="15.75" customHeight="1" s="371">
      <c r="A733" s="218" t="n"/>
      <c r="B733" s="218" t="n"/>
      <c r="C733" s="218" t="n"/>
      <c r="D733" s="218" t="n"/>
      <c r="E733" s="218" t="n"/>
      <c r="F733" s="218" t="n"/>
      <c r="G733" s="218" t="n"/>
      <c r="H733" s="218" t="n"/>
      <c r="I733" s="218" t="n"/>
      <c r="J733" s="218" t="n"/>
      <c r="K733" s="218" t="n"/>
      <c r="L733" s="218" t="n"/>
      <c r="M733" s="4" t="n"/>
      <c r="N733" s="4" t="n"/>
      <c r="O733" s="4" t="n"/>
      <c r="P733" s="4" t="n"/>
      <c r="Q733" s="4" t="n"/>
      <c r="R733" s="4" t="n"/>
      <c r="S733" s="4" t="n"/>
      <c r="T733" s="4" t="n"/>
      <c r="U733" s="4" t="n"/>
      <c r="V733" s="4" t="n"/>
      <c r="W733" s="4" t="n"/>
      <c r="X733" s="4" t="n"/>
      <c r="Y733" s="4" t="n"/>
      <c r="Z733" s="4" t="n"/>
    </row>
    <row r="734" ht="15.75" customHeight="1" s="371">
      <c r="A734" s="218" t="n"/>
      <c r="B734" s="218" t="n"/>
      <c r="C734" s="218" t="n"/>
      <c r="D734" s="218" t="n"/>
      <c r="E734" s="218" t="n"/>
      <c r="F734" s="218" t="n"/>
      <c r="G734" s="218" t="n"/>
      <c r="H734" s="218" t="n"/>
      <c r="I734" s="218" t="n"/>
      <c r="J734" s="218" t="n"/>
      <c r="K734" s="218" t="n"/>
      <c r="L734" s="218" t="n"/>
      <c r="M734" s="4" t="n"/>
      <c r="N734" s="4" t="n"/>
      <c r="O734" s="4" t="n"/>
      <c r="P734" s="4" t="n"/>
      <c r="Q734" s="4" t="n"/>
      <c r="R734" s="4" t="n"/>
      <c r="S734" s="4" t="n"/>
      <c r="T734" s="4" t="n"/>
      <c r="U734" s="4" t="n"/>
      <c r="V734" s="4" t="n"/>
      <c r="W734" s="4" t="n"/>
      <c r="X734" s="4" t="n"/>
      <c r="Y734" s="4" t="n"/>
      <c r="Z734" s="4" t="n"/>
    </row>
    <row r="735" ht="15.75" customHeight="1" s="371">
      <c r="A735" s="218" t="n"/>
      <c r="B735" s="218" t="n"/>
      <c r="C735" s="218" t="n"/>
      <c r="D735" s="218" t="n"/>
      <c r="E735" s="218" t="n"/>
      <c r="F735" s="218" t="n"/>
      <c r="G735" s="218" t="n"/>
      <c r="H735" s="218" t="n"/>
      <c r="I735" s="218" t="n"/>
      <c r="J735" s="218" t="n"/>
      <c r="K735" s="218" t="n"/>
      <c r="L735" s="218" t="n"/>
      <c r="M735" s="4" t="n"/>
      <c r="N735" s="4" t="n"/>
      <c r="O735" s="4" t="n"/>
      <c r="P735" s="4" t="n"/>
      <c r="Q735" s="4" t="n"/>
      <c r="R735" s="4" t="n"/>
      <c r="S735" s="4" t="n"/>
      <c r="T735" s="4" t="n"/>
      <c r="U735" s="4" t="n"/>
      <c r="V735" s="4" t="n"/>
      <c r="W735" s="4" t="n"/>
      <c r="X735" s="4" t="n"/>
      <c r="Y735" s="4" t="n"/>
      <c r="Z735" s="4" t="n"/>
    </row>
    <row r="736" ht="15.75" customHeight="1" s="371">
      <c r="A736" s="218" t="n"/>
      <c r="B736" s="218" t="n"/>
      <c r="C736" s="218" t="n"/>
      <c r="D736" s="218" t="n"/>
      <c r="E736" s="218" t="n"/>
      <c r="F736" s="218" t="n"/>
      <c r="G736" s="218" t="n"/>
      <c r="H736" s="218" t="n"/>
      <c r="I736" s="218" t="n"/>
      <c r="J736" s="218" t="n"/>
      <c r="K736" s="218" t="n"/>
      <c r="L736" s="218" t="n"/>
      <c r="M736" s="4" t="n"/>
      <c r="N736" s="4" t="n"/>
      <c r="O736" s="4" t="n"/>
      <c r="P736" s="4" t="n"/>
      <c r="Q736" s="4" t="n"/>
      <c r="R736" s="4" t="n"/>
      <c r="S736" s="4" t="n"/>
      <c r="T736" s="4" t="n"/>
      <c r="U736" s="4" t="n"/>
      <c r="V736" s="4" t="n"/>
      <c r="W736" s="4" t="n"/>
      <c r="X736" s="4" t="n"/>
      <c r="Y736" s="4" t="n"/>
      <c r="Z736" s="4" t="n"/>
    </row>
    <row r="737" ht="15.75" customHeight="1" s="371">
      <c r="A737" s="218" t="n"/>
      <c r="B737" s="218" t="n"/>
      <c r="C737" s="218" t="n"/>
      <c r="D737" s="218" t="n"/>
      <c r="E737" s="218" t="n"/>
      <c r="F737" s="218" t="n"/>
      <c r="G737" s="218" t="n"/>
      <c r="H737" s="218" t="n"/>
      <c r="I737" s="218" t="n"/>
      <c r="J737" s="218" t="n"/>
      <c r="K737" s="218" t="n"/>
      <c r="L737" s="218" t="n"/>
      <c r="M737" s="4" t="n"/>
      <c r="N737" s="4" t="n"/>
      <c r="O737" s="4" t="n"/>
      <c r="P737" s="4" t="n"/>
      <c r="Q737" s="4" t="n"/>
      <c r="R737" s="4" t="n"/>
      <c r="S737" s="4" t="n"/>
      <c r="T737" s="4" t="n"/>
      <c r="U737" s="4" t="n"/>
      <c r="V737" s="4" t="n"/>
      <c r="W737" s="4" t="n"/>
      <c r="X737" s="4" t="n"/>
      <c r="Y737" s="4" t="n"/>
      <c r="Z737" s="4" t="n"/>
    </row>
    <row r="738" ht="15.75" customHeight="1" s="371">
      <c r="A738" s="218" t="n"/>
      <c r="B738" s="218" t="n"/>
      <c r="C738" s="218" t="n"/>
      <c r="D738" s="218" t="n"/>
      <c r="E738" s="218" t="n"/>
      <c r="F738" s="218" t="n"/>
      <c r="G738" s="218" t="n"/>
      <c r="H738" s="218" t="n"/>
      <c r="I738" s="218" t="n"/>
      <c r="J738" s="218" t="n"/>
      <c r="K738" s="218" t="n"/>
      <c r="L738" s="218" t="n"/>
      <c r="M738" s="4" t="n"/>
      <c r="N738" s="4" t="n"/>
      <c r="O738" s="4" t="n"/>
      <c r="P738" s="4" t="n"/>
      <c r="Q738" s="4" t="n"/>
      <c r="R738" s="4" t="n"/>
      <c r="S738" s="4" t="n"/>
      <c r="T738" s="4" t="n"/>
      <c r="U738" s="4" t="n"/>
      <c r="V738" s="4" t="n"/>
      <c r="W738" s="4" t="n"/>
      <c r="X738" s="4" t="n"/>
      <c r="Y738" s="4" t="n"/>
      <c r="Z738" s="4" t="n"/>
    </row>
    <row r="739" ht="15.75" customHeight="1" s="371">
      <c r="A739" s="218" t="n"/>
      <c r="B739" s="218" t="n"/>
      <c r="C739" s="218" t="n"/>
      <c r="D739" s="218" t="n"/>
      <c r="E739" s="218" t="n"/>
      <c r="F739" s="218" t="n"/>
      <c r="G739" s="218" t="n"/>
      <c r="H739" s="218" t="n"/>
      <c r="I739" s="218" t="n"/>
      <c r="J739" s="218" t="n"/>
      <c r="K739" s="218" t="n"/>
      <c r="L739" s="218" t="n"/>
      <c r="M739" s="4" t="n"/>
      <c r="N739" s="4" t="n"/>
      <c r="O739" s="4" t="n"/>
      <c r="P739" s="4" t="n"/>
      <c r="Q739" s="4" t="n"/>
      <c r="R739" s="4" t="n"/>
      <c r="S739" s="4" t="n"/>
      <c r="T739" s="4" t="n"/>
      <c r="U739" s="4" t="n"/>
      <c r="V739" s="4" t="n"/>
      <c r="W739" s="4" t="n"/>
      <c r="X739" s="4" t="n"/>
      <c r="Y739" s="4" t="n"/>
      <c r="Z739" s="4" t="n"/>
    </row>
    <row r="740" ht="15.75" customHeight="1" s="371">
      <c r="A740" s="218" t="n"/>
      <c r="B740" s="218" t="n"/>
      <c r="C740" s="218" t="n"/>
      <c r="D740" s="218" t="n"/>
      <c r="E740" s="218" t="n"/>
      <c r="F740" s="218" t="n"/>
      <c r="G740" s="218" t="n"/>
      <c r="H740" s="218" t="n"/>
      <c r="I740" s="218" t="n"/>
      <c r="J740" s="218" t="n"/>
      <c r="K740" s="218" t="n"/>
      <c r="L740" s="218" t="n"/>
      <c r="M740" s="4" t="n"/>
      <c r="N740" s="4" t="n"/>
      <c r="O740" s="4" t="n"/>
      <c r="P740" s="4" t="n"/>
      <c r="Q740" s="4" t="n"/>
      <c r="R740" s="4" t="n"/>
      <c r="S740" s="4" t="n"/>
      <c r="T740" s="4" t="n"/>
      <c r="U740" s="4" t="n"/>
      <c r="V740" s="4" t="n"/>
      <c r="W740" s="4" t="n"/>
      <c r="X740" s="4" t="n"/>
      <c r="Y740" s="4" t="n"/>
      <c r="Z740" s="4" t="n"/>
    </row>
    <row r="741" ht="15.75" customHeight="1" s="371">
      <c r="A741" s="218" t="n"/>
      <c r="B741" s="218" t="n"/>
      <c r="C741" s="218" t="n"/>
      <c r="D741" s="218" t="n"/>
      <c r="E741" s="218" t="n"/>
      <c r="F741" s="218" t="n"/>
      <c r="G741" s="218" t="n"/>
      <c r="H741" s="218" t="n"/>
      <c r="I741" s="218" t="n"/>
      <c r="J741" s="218" t="n"/>
      <c r="K741" s="218" t="n"/>
      <c r="L741" s="218" t="n"/>
      <c r="M741" s="4" t="n"/>
      <c r="N741" s="4" t="n"/>
      <c r="O741" s="4" t="n"/>
      <c r="P741" s="4" t="n"/>
      <c r="Q741" s="4" t="n"/>
      <c r="R741" s="4" t="n"/>
      <c r="S741" s="4" t="n"/>
      <c r="T741" s="4" t="n"/>
      <c r="U741" s="4" t="n"/>
      <c r="V741" s="4" t="n"/>
      <c r="W741" s="4" t="n"/>
      <c r="X741" s="4" t="n"/>
      <c r="Y741" s="4" t="n"/>
      <c r="Z741" s="4" t="n"/>
    </row>
    <row r="742" ht="15.75" customHeight="1" s="371">
      <c r="A742" s="218" t="n"/>
      <c r="B742" s="218" t="n"/>
      <c r="C742" s="218" t="n"/>
      <c r="D742" s="218" t="n"/>
      <c r="E742" s="218" t="n"/>
      <c r="F742" s="218" t="n"/>
      <c r="G742" s="218" t="n"/>
      <c r="H742" s="218" t="n"/>
      <c r="I742" s="218" t="n"/>
      <c r="J742" s="218" t="n"/>
      <c r="K742" s="218" t="n"/>
      <c r="L742" s="218" t="n"/>
      <c r="M742" s="4" t="n"/>
      <c r="N742" s="4" t="n"/>
      <c r="O742" s="4" t="n"/>
      <c r="P742" s="4" t="n"/>
      <c r="Q742" s="4" t="n"/>
      <c r="R742" s="4" t="n"/>
      <c r="S742" s="4" t="n"/>
      <c r="T742" s="4" t="n"/>
      <c r="U742" s="4" t="n"/>
      <c r="V742" s="4" t="n"/>
      <c r="W742" s="4" t="n"/>
      <c r="X742" s="4" t="n"/>
      <c r="Y742" s="4" t="n"/>
      <c r="Z742" s="4" t="n"/>
    </row>
    <row r="743" ht="15.75" customHeight="1" s="371">
      <c r="A743" s="218" t="n"/>
      <c r="B743" s="218" t="n"/>
      <c r="C743" s="218" t="n"/>
      <c r="D743" s="218" t="n"/>
      <c r="E743" s="218" t="n"/>
      <c r="F743" s="218" t="n"/>
      <c r="G743" s="218" t="n"/>
      <c r="H743" s="218" t="n"/>
      <c r="I743" s="218" t="n"/>
      <c r="J743" s="218" t="n"/>
      <c r="K743" s="218" t="n"/>
      <c r="L743" s="218" t="n"/>
      <c r="M743" s="4" t="n"/>
      <c r="N743" s="4" t="n"/>
      <c r="O743" s="4" t="n"/>
      <c r="P743" s="4" t="n"/>
      <c r="Q743" s="4" t="n"/>
      <c r="R743" s="4" t="n"/>
      <c r="S743" s="4" t="n"/>
      <c r="T743" s="4" t="n"/>
      <c r="U743" s="4" t="n"/>
      <c r="V743" s="4" t="n"/>
      <c r="W743" s="4" t="n"/>
      <c r="X743" s="4" t="n"/>
      <c r="Y743" s="4" t="n"/>
      <c r="Z743" s="4" t="n"/>
    </row>
    <row r="744" ht="15.75" customHeight="1" s="371">
      <c r="A744" s="218" t="n"/>
      <c r="B744" s="218" t="n"/>
      <c r="C744" s="218" t="n"/>
      <c r="D744" s="218" t="n"/>
      <c r="E744" s="218" t="n"/>
      <c r="F744" s="218" t="n"/>
      <c r="G744" s="218" t="n"/>
      <c r="H744" s="218" t="n"/>
      <c r="I744" s="218" t="n"/>
      <c r="J744" s="218" t="n"/>
      <c r="K744" s="218" t="n"/>
      <c r="L744" s="218" t="n"/>
      <c r="M744" s="4" t="n"/>
      <c r="N744" s="4" t="n"/>
      <c r="O744" s="4" t="n"/>
      <c r="P744" s="4" t="n"/>
      <c r="Q744" s="4" t="n"/>
      <c r="R744" s="4" t="n"/>
      <c r="S744" s="4" t="n"/>
      <c r="T744" s="4" t="n"/>
      <c r="U744" s="4" t="n"/>
      <c r="V744" s="4" t="n"/>
      <c r="W744" s="4" t="n"/>
      <c r="X744" s="4" t="n"/>
      <c r="Y744" s="4" t="n"/>
      <c r="Z744" s="4" t="n"/>
    </row>
    <row r="745" ht="15.75" customHeight="1" s="371">
      <c r="A745" s="218" t="n"/>
      <c r="B745" s="218" t="n"/>
      <c r="C745" s="218" t="n"/>
      <c r="D745" s="218" t="n"/>
      <c r="E745" s="218" t="n"/>
      <c r="F745" s="218" t="n"/>
      <c r="G745" s="218" t="n"/>
      <c r="H745" s="218" t="n"/>
      <c r="I745" s="218" t="n"/>
      <c r="J745" s="218" t="n"/>
      <c r="K745" s="218" t="n"/>
      <c r="L745" s="218" t="n"/>
      <c r="M745" s="4" t="n"/>
      <c r="N745" s="4" t="n"/>
      <c r="O745" s="4" t="n"/>
      <c r="P745" s="4" t="n"/>
      <c r="Q745" s="4" t="n"/>
      <c r="R745" s="4" t="n"/>
      <c r="S745" s="4" t="n"/>
      <c r="T745" s="4" t="n"/>
      <c r="U745" s="4" t="n"/>
      <c r="V745" s="4" t="n"/>
      <c r="W745" s="4" t="n"/>
      <c r="X745" s="4" t="n"/>
      <c r="Y745" s="4" t="n"/>
      <c r="Z745" s="4" t="n"/>
    </row>
    <row r="746" ht="15.75" customHeight="1" s="371">
      <c r="A746" s="218" t="n"/>
      <c r="B746" s="218" t="n"/>
      <c r="C746" s="218" t="n"/>
      <c r="D746" s="218" t="n"/>
      <c r="E746" s="218" t="n"/>
      <c r="F746" s="218" t="n"/>
      <c r="G746" s="218" t="n"/>
      <c r="H746" s="218" t="n"/>
      <c r="I746" s="218" t="n"/>
      <c r="J746" s="218" t="n"/>
      <c r="K746" s="218" t="n"/>
      <c r="L746" s="218" t="n"/>
      <c r="M746" s="4" t="n"/>
      <c r="N746" s="4" t="n"/>
      <c r="O746" s="4" t="n"/>
      <c r="P746" s="4" t="n"/>
      <c r="Q746" s="4" t="n"/>
      <c r="R746" s="4" t="n"/>
      <c r="S746" s="4" t="n"/>
      <c r="T746" s="4" t="n"/>
      <c r="U746" s="4" t="n"/>
      <c r="V746" s="4" t="n"/>
      <c r="W746" s="4" t="n"/>
      <c r="X746" s="4" t="n"/>
      <c r="Y746" s="4" t="n"/>
      <c r="Z746" s="4" t="n"/>
    </row>
    <row r="747" ht="15.75" customHeight="1" s="371">
      <c r="A747" s="218" t="n"/>
      <c r="B747" s="218" t="n"/>
      <c r="C747" s="218" t="n"/>
      <c r="D747" s="218" t="n"/>
      <c r="E747" s="218" t="n"/>
      <c r="F747" s="218" t="n"/>
      <c r="G747" s="218" t="n"/>
      <c r="H747" s="218" t="n"/>
      <c r="I747" s="218" t="n"/>
      <c r="J747" s="218" t="n"/>
      <c r="K747" s="218" t="n"/>
      <c r="L747" s="218" t="n"/>
      <c r="M747" s="4" t="n"/>
      <c r="N747" s="4" t="n"/>
      <c r="O747" s="4" t="n"/>
      <c r="P747" s="4" t="n"/>
      <c r="Q747" s="4" t="n"/>
      <c r="R747" s="4" t="n"/>
      <c r="S747" s="4" t="n"/>
      <c r="T747" s="4" t="n"/>
      <c r="U747" s="4" t="n"/>
      <c r="V747" s="4" t="n"/>
      <c r="W747" s="4" t="n"/>
      <c r="X747" s="4" t="n"/>
      <c r="Y747" s="4" t="n"/>
      <c r="Z747" s="4" t="n"/>
    </row>
    <row r="748" ht="15.75" customHeight="1" s="371">
      <c r="A748" s="218" t="n"/>
      <c r="B748" s="218" t="n"/>
      <c r="C748" s="218" t="n"/>
      <c r="D748" s="218" t="n"/>
      <c r="E748" s="218" t="n"/>
      <c r="F748" s="218" t="n"/>
      <c r="G748" s="218" t="n"/>
      <c r="H748" s="218" t="n"/>
      <c r="I748" s="218" t="n"/>
      <c r="J748" s="218" t="n"/>
      <c r="K748" s="218" t="n"/>
      <c r="L748" s="218" t="n"/>
      <c r="M748" s="4" t="n"/>
      <c r="N748" s="4" t="n"/>
      <c r="O748" s="4" t="n"/>
      <c r="P748" s="4" t="n"/>
      <c r="Q748" s="4" t="n"/>
      <c r="R748" s="4" t="n"/>
      <c r="S748" s="4" t="n"/>
      <c r="T748" s="4" t="n"/>
      <c r="U748" s="4" t="n"/>
      <c r="V748" s="4" t="n"/>
      <c r="W748" s="4" t="n"/>
      <c r="X748" s="4" t="n"/>
      <c r="Y748" s="4" t="n"/>
      <c r="Z748" s="4" t="n"/>
    </row>
    <row r="749" ht="15.75" customHeight="1" s="371">
      <c r="A749" s="218" t="n"/>
      <c r="B749" s="218" t="n"/>
      <c r="C749" s="218" t="n"/>
      <c r="D749" s="218" t="n"/>
      <c r="E749" s="218" t="n"/>
      <c r="F749" s="218" t="n"/>
      <c r="G749" s="218" t="n"/>
      <c r="H749" s="218" t="n"/>
      <c r="I749" s="218" t="n"/>
      <c r="J749" s="218" t="n"/>
      <c r="K749" s="218" t="n"/>
      <c r="L749" s="218" t="n"/>
      <c r="M749" s="4" t="n"/>
      <c r="N749" s="4" t="n"/>
      <c r="O749" s="4" t="n"/>
      <c r="P749" s="4" t="n"/>
      <c r="Q749" s="4" t="n"/>
      <c r="R749" s="4" t="n"/>
      <c r="S749" s="4" t="n"/>
      <c r="T749" s="4" t="n"/>
      <c r="U749" s="4" t="n"/>
      <c r="V749" s="4" t="n"/>
      <c r="W749" s="4" t="n"/>
      <c r="X749" s="4" t="n"/>
      <c r="Y749" s="4" t="n"/>
      <c r="Z749" s="4" t="n"/>
    </row>
    <row r="750" ht="15.75" customHeight="1" s="371">
      <c r="A750" s="218" t="n"/>
      <c r="B750" s="218" t="n"/>
      <c r="C750" s="218" t="n"/>
      <c r="D750" s="218" t="n"/>
      <c r="E750" s="218" t="n"/>
      <c r="F750" s="218" t="n"/>
      <c r="G750" s="218" t="n"/>
      <c r="H750" s="218" t="n"/>
      <c r="I750" s="218" t="n"/>
      <c r="J750" s="218" t="n"/>
      <c r="K750" s="218" t="n"/>
      <c r="L750" s="218" t="n"/>
      <c r="M750" s="4" t="n"/>
      <c r="N750" s="4" t="n"/>
      <c r="O750" s="4" t="n"/>
      <c r="P750" s="4" t="n"/>
      <c r="Q750" s="4" t="n"/>
      <c r="R750" s="4" t="n"/>
      <c r="S750" s="4" t="n"/>
      <c r="T750" s="4" t="n"/>
      <c r="U750" s="4" t="n"/>
      <c r="V750" s="4" t="n"/>
      <c r="W750" s="4" t="n"/>
      <c r="X750" s="4" t="n"/>
      <c r="Y750" s="4" t="n"/>
      <c r="Z750" s="4" t="n"/>
    </row>
    <row r="751" ht="15.75" customHeight="1" s="371">
      <c r="A751" s="218" t="n"/>
      <c r="B751" s="218" t="n"/>
      <c r="C751" s="218" t="n"/>
      <c r="D751" s="218" t="n"/>
      <c r="E751" s="218" t="n"/>
      <c r="F751" s="218" t="n"/>
      <c r="G751" s="218" t="n"/>
      <c r="H751" s="218" t="n"/>
      <c r="I751" s="218" t="n"/>
      <c r="J751" s="218" t="n"/>
      <c r="K751" s="218" t="n"/>
      <c r="L751" s="218" t="n"/>
      <c r="M751" s="4" t="n"/>
      <c r="N751" s="4" t="n"/>
      <c r="O751" s="4" t="n"/>
      <c r="P751" s="4" t="n"/>
      <c r="Q751" s="4" t="n"/>
      <c r="R751" s="4" t="n"/>
      <c r="S751" s="4" t="n"/>
      <c r="T751" s="4" t="n"/>
      <c r="U751" s="4" t="n"/>
      <c r="V751" s="4" t="n"/>
      <c r="W751" s="4" t="n"/>
      <c r="X751" s="4" t="n"/>
      <c r="Y751" s="4" t="n"/>
      <c r="Z751" s="4" t="n"/>
    </row>
    <row r="752" ht="15.75" customHeight="1" s="371">
      <c r="A752" s="218" t="n"/>
      <c r="B752" s="218" t="n"/>
      <c r="C752" s="218" t="n"/>
      <c r="D752" s="218" t="n"/>
      <c r="E752" s="218" t="n"/>
      <c r="F752" s="218" t="n"/>
      <c r="G752" s="218" t="n"/>
      <c r="H752" s="218" t="n"/>
      <c r="I752" s="218" t="n"/>
      <c r="J752" s="218" t="n"/>
      <c r="K752" s="218" t="n"/>
      <c r="L752" s="218" t="n"/>
      <c r="M752" s="4" t="n"/>
      <c r="N752" s="4" t="n"/>
      <c r="O752" s="4" t="n"/>
      <c r="P752" s="4" t="n"/>
      <c r="Q752" s="4" t="n"/>
      <c r="R752" s="4" t="n"/>
      <c r="S752" s="4" t="n"/>
      <c r="T752" s="4" t="n"/>
      <c r="U752" s="4" t="n"/>
      <c r="V752" s="4" t="n"/>
      <c r="W752" s="4" t="n"/>
      <c r="X752" s="4" t="n"/>
      <c r="Y752" s="4" t="n"/>
      <c r="Z752" s="4" t="n"/>
    </row>
    <row r="753" ht="15.75" customHeight="1" s="371">
      <c r="A753" s="218" t="n"/>
      <c r="B753" s="218" t="n"/>
      <c r="C753" s="218" t="n"/>
      <c r="D753" s="218" t="n"/>
      <c r="E753" s="218" t="n"/>
      <c r="F753" s="218" t="n"/>
      <c r="G753" s="218" t="n"/>
      <c r="H753" s="218" t="n"/>
      <c r="I753" s="218" t="n"/>
      <c r="J753" s="218" t="n"/>
      <c r="K753" s="218" t="n"/>
      <c r="L753" s="218" t="n"/>
      <c r="M753" s="4" t="n"/>
      <c r="N753" s="4" t="n"/>
      <c r="O753" s="4" t="n"/>
      <c r="P753" s="4" t="n"/>
      <c r="Q753" s="4" t="n"/>
      <c r="R753" s="4" t="n"/>
      <c r="S753" s="4" t="n"/>
      <c r="T753" s="4" t="n"/>
      <c r="U753" s="4" t="n"/>
      <c r="V753" s="4" t="n"/>
      <c r="W753" s="4" t="n"/>
      <c r="X753" s="4" t="n"/>
      <c r="Y753" s="4" t="n"/>
      <c r="Z753" s="4" t="n"/>
    </row>
    <row r="754" ht="15.75" customHeight="1" s="371">
      <c r="A754" s="218" t="n"/>
      <c r="B754" s="218" t="n"/>
      <c r="C754" s="218" t="n"/>
      <c r="D754" s="218" t="n"/>
      <c r="E754" s="218" t="n"/>
      <c r="F754" s="218" t="n"/>
      <c r="G754" s="218" t="n"/>
      <c r="H754" s="218" t="n"/>
      <c r="I754" s="218" t="n"/>
      <c r="J754" s="218" t="n"/>
      <c r="K754" s="218" t="n"/>
      <c r="L754" s="218" t="n"/>
      <c r="M754" s="4" t="n"/>
      <c r="N754" s="4" t="n"/>
      <c r="O754" s="4" t="n"/>
      <c r="P754" s="4" t="n"/>
      <c r="Q754" s="4" t="n"/>
      <c r="R754" s="4" t="n"/>
      <c r="S754" s="4" t="n"/>
      <c r="T754" s="4" t="n"/>
      <c r="U754" s="4" t="n"/>
      <c r="V754" s="4" t="n"/>
      <c r="W754" s="4" t="n"/>
      <c r="X754" s="4" t="n"/>
      <c r="Y754" s="4" t="n"/>
      <c r="Z754" s="4" t="n"/>
    </row>
    <row r="755" ht="15.75" customHeight="1" s="371">
      <c r="A755" s="218" t="n"/>
      <c r="B755" s="218" t="n"/>
      <c r="C755" s="218" t="n"/>
      <c r="D755" s="218" t="n"/>
      <c r="E755" s="218" t="n"/>
      <c r="F755" s="218" t="n"/>
      <c r="G755" s="218" t="n"/>
      <c r="H755" s="218" t="n"/>
      <c r="I755" s="218" t="n"/>
      <c r="J755" s="218" t="n"/>
      <c r="K755" s="218" t="n"/>
      <c r="L755" s="218" t="n"/>
      <c r="M755" s="4" t="n"/>
      <c r="N755" s="4" t="n"/>
      <c r="O755" s="4" t="n"/>
      <c r="P755" s="4" t="n"/>
      <c r="Q755" s="4" t="n"/>
      <c r="R755" s="4" t="n"/>
      <c r="S755" s="4" t="n"/>
      <c r="T755" s="4" t="n"/>
      <c r="U755" s="4" t="n"/>
      <c r="V755" s="4" t="n"/>
      <c r="W755" s="4" t="n"/>
      <c r="X755" s="4" t="n"/>
      <c r="Y755" s="4" t="n"/>
      <c r="Z755" s="4" t="n"/>
    </row>
    <row r="756" ht="15.75" customHeight="1" s="371">
      <c r="A756" s="218" t="n"/>
      <c r="B756" s="218" t="n"/>
      <c r="C756" s="218" t="n"/>
      <c r="D756" s="218" t="n"/>
      <c r="E756" s="218" t="n"/>
      <c r="F756" s="218" t="n"/>
      <c r="G756" s="218" t="n"/>
      <c r="H756" s="218" t="n"/>
      <c r="I756" s="218" t="n"/>
      <c r="J756" s="218" t="n"/>
      <c r="K756" s="218" t="n"/>
      <c r="L756" s="218" t="n"/>
      <c r="M756" s="4" t="n"/>
      <c r="N756" s="4" t="n"/>
      <c r="O756" s="4" t="n"/>
      <c r="P756" s="4" t="n"/>
      <c r="Q756" s="4" t="n"/>
      <c r="R756" s="4" t="n"/>
      <c r="S756" s="4" t="n"/>
      <c r="T756" s="4" t="n"/>
      <c r="U756" s="4" t="n"/>
      <c r="V756" s="4" t="n"/>
      <c r="W756" s="4" t="n"/>
      <c r="X756" s="4" t="n"/>
      <c r="Y756" s="4" t="n"/>
      <c r="Z756" s="4" t="n"/>
    </row>
    <row r="757" ht="15.75" customHeight="1" s="371">
      <c r="A757" s="218" t="n"/>
      <c r="B757" s="218" t="n"/>
      <c r="C757" s="218" t="n"/>
      <c r="D757" s="218" t="n"/>
      <c r="E757" s="218" t="n"/>
      <c r="F757" s="218" t="n"/>
      <c r="G757" s="218" t="n"/>
      <c r="H757" s="218" t="n"/>
      <c r="I757" s="218" t="n"/>
      <c r="J757" s="218" t="n"/>
      <c r="K757" s="218" t="n"/>
      <c r="L757" s="218" t="n"/>
      <c r="M757" s="4" t="n"/>
      <c r="N757" s="4" t="n"/>
      <c r="O757" s="4" t="n"/>
      <c r="P757" s="4" t="n"/>
      <c r="Q757" s="4" t="n"/>
      <c r="R757" s="4" t="n"/>
      <c r="S757" s="4" t="n"/>
      <c r="T757" s="4" t="n"/>
      <c r="U757" s="4" t="n"/>
      <c r="V757" s="4" t="n"/>
      <c r="W757" s="4" t="n"/>
      <c r="X757" s="4" t="n"/>
      <c r="Y757" s="4" t="n"/>
      <c r="Z757" s="4" t="n"/>
    </row>
    <row r="758" ht="15.75" customHeight="1" s="371">
      <c r="A758" s="218" t="n"/>
      <c r="B758" s="218" t="n"/>
      <c r="C758" s="218" t="n"/>
      <c r="D758" s="218" t="n"/>
      <c r="E758" s="218" t="n"/>
      <c r="F758" s="218" t="n"/>
      <c r="G758" s="218" t="n"/>
      <c r="H758" s="218" t="n"/>
      <c r="I758" s="218" t="n"/>
      <c r="J758" s="218" t="n"/>
      <c r="K758" s="218" t="n"/>
      <c r="L758" s="218" t="n"/>
      <c r="M758" s="4" t="n"/>
      <c r="N758" s="4" t="n"/>
      <c r="O758" s="4" t="n"/>
      <c r="P758" s="4" t="n"/>
      <c r="Q758" s="4" t="n"/>
      <c r="R758" s="4" t="n"/>
      <c r="S758" s="4" t="n"/>
      <c r="T758" s="4" t="n"/>
      <c r="U758" s="4" t="n"/>
      <c r="V758" s="4" t="n"/>
      <c r="W758" s="4" t="n"/>
      <c r="X758" s="4" t="n"/>
      <c r="Y758" s="4" t="n"/>
      <c r="Z758" s="4" t="n"/>
    </row>
    <row r="759" ht="15.75" customHeight="1" s="371">
      <c r="A759" s="218" t="n"/>
      <c r="B759" s="218" t="n"/>
      <c r="C759" s="218" t="n"/>
      <c r="D759" s="218" t="n"/>
      <c r="E759" s="218" t="n"/>
      <c r="F759" s="218" t="n"/>
      <c r="G759" s="218" t="n"/>
      <c r="H759" s="218" t="n"/>
      <c r="I759" s="218" t="n"/>
      <c r="J759" s="218" t="n"/>
      <c r="K759" s="218" t="n"/>
      <c r="L759" s="218" t="n"/>
      <c r="M759" s="4" t="n"/>
      <c r="N759" s="4" t="n"/>
      <c r="O759" s="4" t="n"/>
      <c r="P759" s="4" t="n"/>
      <c r="Q759" s="4" t="n"/>
      <c r="R759" s="4" t="n"/>
      <c r="S759" s="4" t="n"/>
      <c r="T759" s="4" t="n"/>
      <c r="U759" s="4" t="n"/>
      <c r="V759" s="4" t="n"/>
      <c r="W759" s="4" t="n"/>
      <c r="X759" s="4" t="n"/>
      <c r="Y759" s="4" t="n"/>
      <c r="Z759" s="4" t="n"/>
    </row>
    <row r="760" ht="15.75" customHeight="1" s="371">
      <c r="A760" s="218" t="n"/>
      <c r="B760" s="218" t="n"/>
      <c r="C760" s="218" t="n"/>
      <c r="D760" s="218" t="n"/>
      <c r="E760" s="218" t="n"/>
      <c r="F760" s="218" t="n"/>
      <c r="G760" s="218" t="n"/>
      <c r="H760" s="218" t="n"/>
      <c r="I760" s="218" t="n"/>
      <c r="J760" s="218" t="n"/>
      <c r="K760" s="218" t="n"/>
      <c r="L760" s="218" t="n"/>
      <c r="M760" s="4" t="n"/>
      <c r="N760" s="4" t="n"/>
      <c r="O760" s="4" t="n"/>
      <c r="P760" s="4" t="n"/>
      <c r="Q760" s="4" t="n"/>
      <c r="R760" s="4" t="n"/>
      <c r="S760" s="4" t="n"/>
      <c r="T760" s="4" t="n"/>
      <c r="U760" s="4" t="n"/>
      <c r="V760" s="4" t="n"/>
      <c r="W760" s="4" t="n"/>
      <c r="X760" s="4" t="n"/>
      <c r="Y760" s="4" t="n"/>
      <c r="Z760" s="4" t="n"/>
    </row>
    <row r="761" ht="15.75" customHeight="1" s="371">
      <c r="A761" s="218" t="n"/>
      <c r="B761" s="218" t="n"/>
      <c r="C761" s="218" t="n"/>
      <c r="D761" s="218" t="n"/>
      <c r="E761" s="218" t="n"/>
      <c r="F761" s="218" t="n"/>
      <c r="G761" s="218" t="n"/>
      <c r="H761" s="218" t="n"/>
      <c r="I761" s="218" t="n"/>
      <c r="J761" s="218" t="n"/>
      <c r="K761" s="218" t="n"/>
      <c r="L761" s="218" t="n"/>
      <c r="M761" s="4" t="n"/>
      <c r="N761" s="4" t="n"/>
      <c r="O761" s="4" t="n"/>
      <c r="P761" s="4" t="n"/>
      <c r="Q761" s="4" t="n"/>
      <c r="R761" s="4" t="n"/>
      <c r="S761" s="4" t="n"/>
      <c r="T761" s="4" t="n"/>
      <c r="U761" s="4" t="n"/>
      <c r="V761" s="4" t="n"/>
      <c r="W761" s="4" t="n"/>
      <c r="X761" s="4" t="n"/>
      <c r="Y761" s="4" t="n"/>
      <c r="Z761" s="4" t="n"/>
    </row>
    <row r="762" ht="15.75" customHeight="1" s="371">
      <c r="A762" s="218" t="n"/>
      <c r="B762" s="218" t="n"/>
      <c r="C762" s="218" t="n"/>
      <c r="D762" s="218" t="n"/>
      <c r="E762" s="218" t="n"/>
      <c r="F762" s="218" t="n"/>
      <c r="G762" s="218" t="n"/>
      <c r="H762" s="218" t="n"/>
      <c r="I762" s="218" t="n"/>
      <c r="J762" s="218" t="n"/>
      <c r="K762" s="218" t="n"/>
      <c r="L762" s="218" t="n"/>
      <c r="M762" s="4" t="n"/>
      <c r="N762" s="4" t="n"/>
      <c r="O762" s="4" t="n"/>
      <c r="P762" s="4" t="n"/>
      <c r="Q762" s="4" t="n"/>
      <c r="R762" s="4" t="n"/>
      <c r="S762" s="4" t="n"/>
      <c r="T762" s="4" t="n"/>
      <c r="U762" s="4" t="n"/>
      <c r="V762" s="4" t="n"/>
      <c r="W762" s="4" t="n"/>
      <c r="X762" s="4" t="n"/>
      <c r="Y762" s="4" t="n"/>
      <c r="Z762" s="4" t="n"/>
    </row>
    <row r="763" ht="15.75" customHeight="1" s="371">
      <c r="A763" s="218" t="n"/>
      <c r="B763" s="218" t="n"/>
      <c r="C763" s="218" t="n"/>
      <c r="D763" s="218" t="n"/>
      <c r="E763" s="218" t="n"/>
      <c r="F763" s="218" t="n"/>
      <c r="G763" s="218" t="n"/>
      <c r="H763" s="218" t="n"/>
      <c r="I763" s="218" t="n"/>
      <c r="J763" s="218" t="n"/>
      <c r="K763" s="218" t="n"/>
      <c r="L763" s="218" t="n"/>
      <c r="M763" s="4" t="n"/>
      <c r="N763" s="4" t="n"/>
      <c r="O763" s="4" t="n"/>
      <c r="P763" s="4" t="n"/>
      <c r="Q763" s="4" t="n"/>
      <c r="R763" s="4" t="n"/>
      <c r="S763" s="4" t="n"/>
      <c r="T763" s="4" t="n"/>
      <c r="U763" s="4" t="n"/>
      <c r="V763" s="4" t="n"/>
      <c r="W763" s="4" t="n"/>
      <c r="X763" s="4" t="n"/>
      <c r="Y763" s="4" t="n"/>
      <c r="Z763" s="4" t="n"/>
    </row>
    <row r="764" ht="15.75" customHeight="1" s="371">
      <c r="A764" s="218" t="n"/>
      <c r="B764" s="218" t="n"/>
      <c r="C764" s="218" t="n"/>
      <c r="D764" s="218" t="n"/>
      <c r="E764" s="218" t="n"/>
      <c r="F764" s="218" t="n"/>
      <c r="G764" s="218" t="n"/>
      <c r="H764" s="218" t="n"/>
      <c r="I764" s="218" t="n"/>
      <c r="J764" s="218" t="n"/>
      <c r="K764" s="218" t="n"/>
      <c r="L764" s="218" t="n"/>
      <c r="M764" s="4" t="n"/>
      <c r="N764" s="4" t="n"/>
      <c r="O764" s="4" t="n"/>
      <c r="P764" s="4" t="n"/>
      <c r="Q764" s="4" t="n"/>
      <c r="R764" s="4" t="n"/>
      <c r="S764" s="4" t="n"/>
      <c r="T764" s="4" t="n"/>
      <c r="U764" s="4" t="n"/>
      <c r="V764" s="4" t="n"/>
      <c r="W764" s="4" t="n"/>
      <c r="X764" s="4" t="n"/>
      <c r="Y764" s="4" t="n"/>
      <c r="Z764" s="4" t="n"/>
    </row>
    <row r="765" ht="15.75" customHeight="1" s="371">
      <c r="A765" s="218" t="n"/>
      <c r="B765" s="218" t="n"/>
      <c r="C765" s="218" t="n"/>
      <c r="D765" s="218" t="n"/>
      <c r="E765" s="218" t="n"/>
      <c r="F765" s="218" t="n"/>
      <c r="G765" s="218" t="n"/>
      <c r="H765" s="218" t="n"/>
      <c r="I765" s="218" t="n"/>
      <c r="J765" s="218" t="n"/>
      <c r="K765" s="218" t="n"/>
      <c r="L765" s="218" t="n"/>
      <c r="M765" s="4" t="n"/>
      <c r="N765" s="4" t="n"/>
      <c r="O765" s="4" t="n"/>
      <c r="P765" s="4" t="n"/>
      <c r="Q765" s="4" t="n"/>
      <c r="R765" s="4" t="n"/>
      <c r="S765" s="4" t="n"/>
      <c r="T765" s="4" t="n"/>
      <c r="U765" s="4" t="n"/>
      <c r="V765" s="4" t="n"/>
      <c r="W765" s="4" t="n"/>
      <c r="X765" s="4" t="n"/>
      <c r="Y765" s="4" t="n"/>
      <c r="Z765" s="4" t="n"/>
    </row>
    <row r="766" ht="15.75" customHeight="1" s="371">
      <c r="A766" s="218" t="n"/>
      <c r="B766" s="218" t="n"/>
      <c r="C766" s="218" t="n"/>
      <c r="D766" s="218" t="n"/>
      <c r="E766" s="218" t="n"/>
      <c r="F766" s="218" t="n"/>
      <c r="G766" s="218" t="n"/>
      <c r="H766" s="218" t="n"/>
      <c r="I766" s="218" t="n"/>
      <c r="J766" s="218" t="n"/>
      <c r="K766" s="218" t="n"/>
      <c r="L766" s="218" t="n"/>
      <c r="M766" s="4" t="n"/>
      <c r="N766" s="4" t="n"/>
      <c r="O766" s="4" t="n"/>
      <c r="P766" s="4" t="n"/>
      <c r="Q766" s="4" t="n"/>
      <c r="R766" s="4" t="n"/>
      <c r="S766" s="4" t="n"/>
      <c r="T766" s="4" t="n"/>
      <c r="U766" s="4" t="n"/>
      <c r="V766" s="4" t="n"/>
      <c r="W766" s="4" t="n"/>
      <c r="X766" s="4" t="n"/>
      <c r="Y766" s="4" t="n"/>
      <c r="Z766" s="4" t="n"/>
    </row>
    <row r="767" ht="15.75" customHeight="1" s="371">
      <c r="A767" s="218" t="n"/>
      <c r="B767" s="218" t="n"/>
      <c r="C767" s="218" t="n"/>
      <c r="D767" s="218" t="n"/>
      <c r="E767" s="218" t="n"/>
      <c r="F767" s="218" t="n"/>
      <c r="G767" s="218" t="n"/>
      <c r="H767" s="218" t="n"/>
      <c r="I767" s="218" t="n"/>
      <c r="J767" s="218" t="n"/>
      <c r="K767" s="218" t="n"/>
      <c r="L767" s="218" t="n"/>
      <c r="M767" s="4" t="n"/>
      <c r="N767" s="4" t="n"/>
      <c r="O767" s="4" t="n"/>
      <c r="P767" s="4" t="n"/>
      <c r="Q767" s="4" t="n"/>
      <c r="R767" s="4" t="n"/>
      <c r="S767" s="4" t="n"/>
      <c r="T767" s="4" t="n"/>
      <c r="U767" s="4" t="n"/>
      <c r="V767" s="4" t="n"/>
      <c r="W767" s="4" t="n"/>
      <c r="X767" s="4" t="n"/>
      <c r="Y767" s="4" t="n"/>
      <c r="Z767" s="4" t="n"/>
    </row>
    <row r="768" ht="15.75" customHeight="1" s="371">
      <c r="A768" s="218" t="n"/>
      <c r="B768" s="218" t="n"/>
      <c r="C768" s="218" t="n"/>
      <c r="D768" s="218" t="n"/>
      <c r="E768" s="218" t="n"/>
      <c r="F768" s="218" t="n"/>
      <c r="G768" s="218" t="n"/>
      <c r="H768" s="218" t="n"/>
      <c r="I768" s="218" t="n"/>
      <c r="J768" s="218" t="n"/>
      <c r="K768" s="218" t="n"/>
      <c r="L768" s="218" t="n"/>
      <c r="M768" s="4" t="n"/>
      <c r="N768" s="4" t="n"/>
      <c r="O768" s="4" t="n"/>
      <c r="P768" s="4" t="n"/>
      <c r="Q768" s="4" t="n"/>
      <c r="R768" s="4" t="n"/>
      <c r="S768" s="4" t="n"/>
      <c r="T768" s="4" t="n"/>
      <c r="U768" s="4" t="n"/>
      <c r="V768" s="4" t="n"/>
      <c r="W768" s="4" t="n"/>
      <c r="X768" s="4" t="n"/>
      <c r="Y768" s="4" t="n"/>
      <c r="Z768" s="4" t="n"/>
    </row>
    <row r="769" ht="15.75" customHeight="1" s="371">
      <c r="A769" s="218" t="n"/>
      <c r="B769" s="218" t="n"/>
      <c r="C769" s="218" t="n"/>
      <c r="D769" s="218" t="n"/>
      <c r="E769" s="218" t="n"/>
      <c r="F769" s="218" t="n"/>
      <c r="G769" s="218" t="n"/>
      <c r="H769" s="218" t="n"/>
      <c r="I769" s="218" t="n"/>
      <c r="J769" s="218" t="n"/>
      <c r="K769" s="218" t="n"/>
      <c r="L769" s="218" t="n"/>
      <c r="M769" s="4" t="n"/>
      <c r="N769" s="4" t="n"/>
      <c r="O769" s="4" t="n"/>
      <c r="P769" s="4" t="n"/>
      <c r="Q769" s="4" t="n"/>
      <c r="R769" s="4" t="n"/>
      <c r="S769" s="4" t="n"/>
      <c r="T769" s="4" t="n"/>
      <c r="U769" s="4" t="n"/>
      <c r="V769" s="4" t="n"/>
      <c r="W769" s="4" t="n"/>
      <c r="X769" s="4" t="n"/>
      <c r="Y769" s="4" t="n"/>
      <c r="Z769" s="4" t="n"/>
    </row>
    <row r="770" ht="15.75" customHeight="1" s="371">
      <c r="A770" s="218" t="n"/>
      <c r="B770" s="218" t="n"/>
      <c r="C770" s="218" t="n"/>
      <c r="D770" s="218" t="n"/>
      <c r="E770" s="218" t="n"/>
      <c r="F770" s="218" t="n"/>
      <c r="G770" s="218" t="n"/>
      <c r="H770" s="218" t="n"/>
      <c r="I770" s="218" t="n"/>
      <c r="J770" s="218" t="n"/>
      <c r="K770" s="218" t="n"/>
      <c r="L770" s="218" t="n"/>
      <c r="M770" s="4" t="n"/>
      <c r="N770" s="4" t="n"/>
      <c r="O770" s="4" t="n"/>
      <c r="P770" s="4" t="n"/>
      <c r="Q770" s="4" t="n"/>
      <c r="R770" s="4" t="n"/>
      <c r="S770" s="4" t="n"/>
      <c r="T770" s="4" t="n"/>
      <c r="U770" s="4" t="n"/>
      <c r="V770" s="4" t="n"/>
      <c r="W770" s="4" t="n"/>
      <c r="X770" s="4" t="n"/>
      <c r="Y770" s="4" t="n"/>
      <c r="Z770" s="4" t="n"/>
    </row>
    <row r="771" ht="15.75" customHeight="1" s="371">
      <c r="A771" s="218" t="n"/>
      <c r="B771" s="218" t="n"/>
      <c r="C771" s="218" t="n"/>
      <c r="D771" s="218" t="n"/>
      <c r="E771" s="218" t="n"/>
      <c r="F771" s="218" t="n"/>
      <c r="G771" s="218" t="n"/>
      <c r="H771" s="218" t="n"/>
      <c r="I771" s="218" t="n"/>
      <c r="J771" s="218" t="n"/>
      <c r="K771" s="218" t="n"/>
      <c r="L771" s="218" t="n"/>
      <c r="M771" s="4" t="n"/>
      <c r="N771" s="4" t="n"/>
      <c r="O771" s="4" t="n"/>
      <c r="P771" s="4" t="n"/>
      <c r="Q771" s="4" t="n"/>
      <c r="R771" s="4" t="n"/>
      <c r="S771" s="4" t="n"/>
      <c r="T771" s="4" t="n"/>
      <c r="U771" s="4" t="n"/>
      <c r="V771" s="4" t="n"/>
      <c r="W771" s="4" t="n"/>
      <c r="X771" s="4" t="n"/>
      <c r="Y771" s="4" t="n"/>
      <c r="Z771" s="4" t="n"/>
    </row>
    <row r="772" ht="15.75" customHeight="1" s="371">
      <c r="A772" s="218" t="n"/>
      <c r="B772" s="218" t="n"/>
      <c r="C772" s="218" t="n"/>
      <c r="D772" s="218" t="n"/>
      <c r="E772" s="218" t="n"/>
      <c r="F772" s="218" t="n"/>
      <c r="G772" s="218" t="n"/>
      <c r="H772" s="218" t="n"/>
      <c r="I772" s="218" t="n"/>
      <c r="J772" s="218" t="n"/>
      <c r="K772" s="218" t="n"/>
      <c r="L772" s="218" t="n"/>
      <c r="M772" s="4" t="n"/>
      <c r="N772" s="4" t="n"/>
      <c r="O772" s="4" t="n"/>
      <c r="P772" s="4" t="n"/>
      <c r="Q772" s="4" t="n"/>
      <c r="R772" s="4" t="n"/>
      <c r="S772" s="4" t="n"/>
      <c r="T772" s="4" t="n"/>
      <c r="U772" s="4" t="n"/>
      <c r="V772" s="4" t="n"/>
      <c r="W772" s="4" t="n"/>
      <c r="X772" s="4" t="n"/>
      <c r="Y772" s="4" t="n"/>
      <c r="Z772" s="4" t="n"/>
    </row>
    <row r="773" ht="15.75" customHeight="1" s="371">
      <c r="A773" s="218" t="n"/>
      <c r="B773" s="218" t="n"/>
      <c r="C773" s="218" t="n"/>
      <c r="D773" s="218" t="n"/>
      <c r="E773" s="218" t="n"/>
      <c r="F773" s="218" t="n"/>
      <c r="G773" s="218" t="n"/>
      <c r="H773" s="218" t="n"/>
      <c r="I773" s="218" t="n"/>
      <c r="J773" s="218" t="n"/>
      <c r="K773" s="218" t="n"/>
      <c r="L773" s="218" t="n"/>
      <c r="M773" s="4" t="n"/>
      <c r="N773" s="4" t="n"/>
      <c r="O773" s="4" t="n"/>
      <c r="P773" s="4" t="n"/>
      <c r="Q773" s="4" t="n"/>
      <c r="R773" s="4" t="n"/>
      <c r="S773" s="4" t="n"/>
      <c r="T773" s="4" t="n"/>
      <c r="U773" s="4" t="n"/>
      <c r="V773" s="4" t="n"/>
      <c r="W773" s="4" t="n"/>
      <c r="X773" s="4" t="n"/>
      <c r="Y773" s="4" t="n"/>
      <c r="Z773" s="4" t="n"/>
    </row>
    <row r="774" ht="15.75" customHeight="1" s="371">
      <c r="A774" s="218" t="n"/>
      <c r="B774" s="218" t="n"/>
      <c r="C774" s="218" t="n"/>
      <c r="D774" s="218" t="n"/>
      <c r="E774" s="218" t="n"/>
      <c r="F774" s="218" t="n"/>
      <c r="G774" s="218" t="n"/>
      <c r="H774" s="218" t="n"/>
      <c r="I774" s="218" t="n"/>
      <c r="J774" s="218" t="n"/>
      <c r="K774" s="218" t="n"/>
      <c r="L774" s="218" t="n"/>
      <c r="M774" s="4" t="n"/>
      <c r="N774" s="4" t="n"/>
      <c r="O774" s="4" t="n"/>
      <c r="P774" s="4" t="n"/>
      <c r="Q774" s="4" t="n"/>
      <c r="R774" s="4" t="n"/>
      <c r="S774" s="4" t="n"/>
      <c r="T774" s="4" t="n"/>
      <c r="U774" s="4" t="n"/>
      <c r="V774" s="4" t="n"/>
      <c r="W774" s="4" t="n"/>
      <c r="X774" s="4" t="n"/>
      <c r="Y774" s="4" t="n"/>
      <c r="Z774" s="4" t="n"/>
    </row>
    <row r="775" ht="15.75" customHeight="1" s="371">
      <c r="A775" s="218" t="n"/>
      <c r="B775" s="218" t="n"/>
      <c r="C775" s="218" t="n"/>
      <c r="D775" s="218" t="n"/>
      <c r="E775" s="218" t="n"/>
      <c r="F775" s="218" t="n"/>
      <c r="G775" s="218" t="n"/>
      <c r="H775" s="218" t="n"/>
      <c r="I775" s="218" t="n"/>
      <c r="J775" s="218" t="n"/>
      <c r="K775" s="218" t="n"/>
      <c r="L775" s="218" t="n"/>
      <c r="M775" s="4" t="n"/>
      <c r="N775" s="4" t="n"/>
      <c r="O775" s="4" t="n"/>
      <c r="P775" s="4" t="n"/>
      <c r="Q775" s="4" t="n"/>
      <c r="R775" s="4" t="n"/>
      <c r="S775" s="4" t="n"/>
      <c r="T775" s="4" t="n"/>
      <c r="U775" s="4" t="n"/>
      <c r="V775" s="4" t="n"/>
      <c r="W775" s="4" t="n"/>
      <c r="X775" s="4" t="n"/>
      <c r="Y775" s="4" t="n"/>
      <c r="Z775" s="4" t="n"/>
    </row>
    <row r="776" ht="15.75" customHeight="1" s="371">
      <c r="A776" s="218" t="n"/>
      <c r="B776" s="218" t="n"/>
      <c r="C776" s="218" t="n"/>
      <c r="D776" s="218" t="n"/>
      <c r="E776" s="218" t="n"/>
      <c r="F776" s="218" t="n"/>
      <c r="G776" s="218" t="n"/>
      <c r="H776" s="218" t="n"/>
      <c r="I776" s="218" t="n"/>
      <c r="J776" s="218" t="n"/>
      <c r="K776" s="218" t="n"/>
      <c r="L776" s="218" t="n"/>
      <c r="M776" s="4" t="n"/>
      <c r="N776" s="4" t="n"/>
      <c r="O776" s="4" t="n"/>
      <c r="P776" s="4" t="n"/>
      <c r="Q776" s="4" t="n"/>
      <c r="R776" s="4" t="n"/>
      <c r="S776" s="4" t="n"/>
      <c r="T776" s="4" t="n"/>
      <c r="U776" s="4" t="n"/>
      <c r="V776" s="4" t="n"/>
      <c r="W776" s="4" t="n"/>
      <c r="X776" s="4" t="n"/>
      <c r="Y776" s="4" t="n"/>
      <c r="Z776" s="4" t="n"/>
    </row>
    <row r="777" ht="15.75" customHeight="1" s="371">
      <c r="A777" s="218" t="n"/>
      <c r="B777" s="218" t="n"/>
      <c r="C777" s="218" t="n"/>
      <c r="D777" s="218" t="n"/>
      <c r="E777" s="218" t="n"/>
      <c r="F777" s="218" t="n"/>
      <c r="G777" s="218" t="n"/>
      <c r="H777" s="218" t="n"/>
      <c r="I777" s="218" t="n"/>
      <c r="J777" s="218" t="n"/>
      <c r="K777" s="218" t="n"/>
      <c r="L777" s="218" t="n"/>
      <c r="M777" s="4" t="n"/>
      <c r="N777" s="4" t="n"/>
      <c r="O777" s="4" t="n"/>
      <c r="P777" s="4" t="n"/>
      <c r="Q777" s="4" t="n"/>
      <c r="R777" s="4" t="n"/>
      <c r="S777" s="4" t="n"/>
      <c r="T777" s="4" t="n"/>
      <c r="U777" s="4" t="n"/>
      <c r="V777" s="4" t="n"/>
      <c r="W777" s="4" t="n"/>
      <c r="X777" s="4" t="n"/>
      <c r="Y777" s="4" t="n"/>
      <c r="Z777" s="4" t="n"/>
    </row>
    <row r="778" ht="15.75" customHeight="1" s="371">
      <c r="A778" s="218" t="n"/>
      <c r="B778" s="218" t="n"/>
      <c r="C778" s="218" t="n"/>
      <c r="D778" s="218" t="n"/>
      <c r="E778" s="218" t="n"/>
      <c r="F778" s="218" t="n"/>
      <c r="G778" s="218" t="n"/>
      <c r="H778" s="218" t="n"/>
      <c r="I778" s="218" t="n"/>
      <c r="J778" s="218" t="n"/>
      <c r="K778" s="218" t="n"/>
      <c r="L778" s="218" t="n"/>
      <c r="M778" s="4" t="n"/>
      <c r="N778" s="4" t="n"/>
      <c r="O778" s="4" t="n"/>
      <c r="P778" s="4" t="n"/>
      <c r="Q778" s="4" t="n"/>
      <c r="R778" s="4" t="n"/>
      <c r="S778" s="4" t="n"/>
      <c r="T778" s="4" t="n"/>
      <c r="U778" s="4" t="n"/>
      <c r="V778" s="4" t="n"/>
      <c r="W778" s="4" t="n"/>
      <c r="X778" s="4" t="n"/>
      <c r="Y778" s="4" t="n"/>
      <c r="Z778" s="4" t="n"/>
    </row>
    <row r="779" ht="15.75" customHeight="1" s="371">
      <c r="A779" s="218" t="n"/>
      <c r="B779" s="218" t="n"/>
      <c r="C779" s="218" t="n"/>
      <c r="D779" s="218" t="n"/>
      <c r="E779" s="218" t="n"/>
      <c r="F779" s="218" t="n"/>
      <c r="G779" s="218" t="n"/>
      <c r="H779" s="218" t="n"/>
      <c r="I779" s="218" t="n"/>
      <c r="J779" s="218" t="n"/>
      <c r="K779" s="218" t="n"/>
      <c r="L779" s="218" t="n"/>
      <c r="M779" s="4" t="n"/>
      <c r="N779" s="4" t="n"/>
      <c r="O779" s="4" t="n"/>
      <c r="P779" s="4" t="n"/>
      <c r="Q779" s="4" t="n"/>
      <c r="R779" s="4" t="n"/>
      <c r="S779" s="4" t="n"/>
      <c r="T779" s="4" t="n"/>
      <c r="U779" s="4" t="n"/>
      <c r="V779" s="4" t="n"/>
      <c r="W779" s="4" t="n"/>
      <c r="X779" s="4" t="n"/>
      <c r="Y779" s="4" t="n"/>
      <c r="Z779" s="4" t="n"/>
    </row>
    <row r="780" ht="15.75" customHeight="1" s="371">
      <c r="A780" s="218" t="n"/>
      <c r="B780" s="218" t="n"/>
      <c r="C780" s="218" t="n"/>
      <c r="D780" s="218" t="n"/>
      <c r="E780" s="218" t="n"/>
      <c r="F780" s="218" t="n"/>
      <c r="G780" s="218" t="n"/>
      <c r="H780" s="218" t="n"/>
      <c r="I780" s="218" t="n"/>
      <c r="J780" s="218" t="n"/>
      <c r="K780" s="218" t="n"/>
      <c r="L780" s="218" t="n"/>
      <c r="M780" s="4" t="n"/>
      <c r="N780" s="4" t="n"/>
      <c r="O780" s="4" t="n"/>
      <c r="P780" s="4" t="n"/>
      <c r="Q780" s="4" t="n"/>
      <c r="R780" s="4" t="n"/>
      <c r="S780" s="4" t="n"/>
      <c r="T780" s="4" t="n"/>
      <c r="U780" s="4" t="n"/>
      <c r="V780" s="4" t="n"/>
      <c r="W780" s="4" t="n"/>
      <c r="X780" s="4" t="n"/>
      <c r="Y780" s="4" t="n"/>
      <c r="Z780" s="4" t="n"/>
    </row>
    <row r="781" ht="15.75" customHeight="1" s="371">
      <c r="A781" s="218" t="n"/>
      <c r="B781" s="218" t="n"/>
      <c r="C781" s="218" t="n"/>
      <c r="D781" s="218" t="n"/>
      <c r="E781" s="218" t="n"/>
      <c r="F781" s="218" t="n"/>
      <c r="G781" s="218" t="n"/>
      <c r="H781" s="218" t="n"/>
      <c r="I781" s="218" t="n"/>
      <c r="J781" s="218" t="n"/>
      <c r="K781" s="218" t="n"/>
      <c r="L781" s="218" t="n"/>
      <c r="M781" s="4" t="n"/>
      <c r="N781" s="4" t="n"/>
      <c r="O781" s="4" t="n"/>
      <c r="P781" s="4" t="n"/>
      <c r="Q781" s="4" t="n"/>
      <c r="R781" s="4" t="n"/>
      <c r="S781" s="4" t="n"/>
      <c r="T781" s="4" t="n"/>
      <c r="U781" s="4" t="n"/>
      <c r="V781" s="4" t="n"/>
      <c r="W781" s="4" t="n"/>
      <c r="X781" s="4" t="n"/>
      <c r="Y781" s="4" t="n"/>
      <c r="Z781" s="4" t="n"/>
    </row>
    <row r="782" ht="15.75" customHeight="1" s="371">
      <c r="A782" s="218" t="n"/>
      <c r="B782" s="218" t="n"/>
      <c r="C782" s="218" t="n"/>
      <c r="D782" s="218" t="n"/>
      <c r="E782" s="218" t="n"/>
      <c r="F782" s="218" t="n"/>
      <c r="G782" s="218" t="n"/>
      <c r="H782" s="218" t="n"/>
      <c r="I782" s="218" t="n"/>
      <c r="J782" s="218" t="n"/>
      <c r="K782" s="218" t="n"/>
      <c r="L782" s="218" t="n"/>
      <c r="M782" s="4" t="n"/>
      <c r="N782" s="4" t="n"/>
      <c r="O782" s="4" t="n"/>
      <c r="P782" s="4" t="n"/>
      <c r="Q782" s="4" t="n"/>
      <c r="R782" s="4" t="n"/>
      <c r="S782" s="4" t="n"/>
      <c r="T782" s="4" t="n"/>
      <c r="U782" s="4" t="n"/>
      <c r="V782" s="4" t="n"/>
      <c r="W782" s="4" t="n"/>
      <c r="X782" s="4" t="n"/>
      <c r="Y782" s="4" t="n"/>
      <c r="Z782" s="4" t="n"/>
    </row>
    <row r="783" ht="15.75" customHeight="1" s="371">
      <c r="A783" s="218" t="n"/>
      <c r="B783" s="218" t="n"/>
      <c r="C783" s="218" t="n"/>
      <c r="D783" s="218" t="n"/>
      <c r="E783" s="218" t="n"/>
      <c r="F783" s="218" t="n"/>
      <c r="G783" s="218" t="n"/>
      <c r="H783" s="218" t="n"/>
      <c r="I783" s="218" t="n"/>
      <c r="J783" s="218" t="n"/>
      <c r="K783" s="218" t="n"/>
      <c r="L783" s="218" t="n"/>
      <c r="M783" s="4" t="n"/>
      <c r="N783" s="4" t="n"/>
      <c r="O783" s="4" t="n"/>
      <c r="P783" s="4" t="n"/>
      <c r="Q783" s="4" t="n"/>
      <c r="R783" s="4" t="n"/>
      <c r="S783" s="4" t="n"/>
      <c r="T783" s="4" t="n"/>
      <c r="U783" s="4" t="n"/>
      <c r="V783" s="4" t="n"/>
      <c r="W783" s="4" t="n"/>
      <c r="X783" s="4" t="n"/>
      <c r="Y783" s="4" t="n"/>
      <c r="Z783" s="4" t="n"/>
    </row>
    <row r="784" ht="15.75" customHeight="1" s="371">
      <c r="A784" s="218" t="n"/>
      <c r="B784" s="218" t="n"/>
      <c r="C784" s="218" t="n"/>
      <c r="D784" s="218" t="n"/>
      <c r="E784" s="218" t="n"/>
      <c r="F784" s="218" t="n"/>
      <c r="G784" s="218" t="n"/>
      <c r="H784" s="218" t="n"/>
      <c r="I784" s="218" t="n"/>
      <c r="J784" s="218" t="n"/>
      <c r="K784" s="218" t="n"/>
      <c r="L784" s="218" t="n"/>
      <c r="M784" s="4" t="n"/>
      <c r="N784" s="4" t="n"/>
      <c r="O784" s="4" t="n"/>
      <c r="P784" s="4" t="n"/>
      <c r="Q784" s="4" t="n"/>
      <c r="R784" s="4" t="n"/>
      <c r="S784" s="4" t="n"/>
      <c r="T784" s="4" t="n"/>
      <c r="U784" s="4" t="n"/>
      <c r="V784" s="4" t="n"/>
      <c r="W784" s="4" t="n"/>
      <c r="X784" s="4" t="n"/>
      <c r="Y784" s="4" t="n"/>
      <c r="Z784" s="4" t="n"/>
    </row>
    <row r="785" ht="15.75" customHeight="1" s="371">
      <c r="A785" s="218" t="n"/>
      <c r="B785" s="218" t="n"/>
      <c r="C785" s="218" t="n"/>
      <c r="D785" s="218" t="n"/>
      <c r="E785" s="218" t="n"/>
      <c r="F785" s="218" t="n"/>
      <c r="G785" s="218" t="n"/>
      <c r="H785" s="218" t="n"/>
      <c r="I785" s="218" t="n"/>
      <c r="J785" s="218" t="n"/>
      <c r="K785" s="218" t="n"/>
      <c r="L785" s="218" t="n"/>
      <c r="M785" s="4" t="n"/>
      <c r="N785" s="4" t="n"/>
      <c r="O785" s="4" t="n"/>
      <c r="P785" s="4" t="n"/>
      <c r="Q785" s="4" t="n"/>
      <c r="R785" s="4" t="n"/>
      <c r="S785" s="4" t="n"/>
      <c r="T785" s="4" t="n"/>
      <c r="U785" s="4" t="n"/>
      <c r="V785" s="4" t="n"/>
      <c r="W785" s="4" t="n"/>
      <c r="X785" s="4" t="n"/>
      <c r="Y785" s="4" t="n"/>
      <c r="Z785" s="4" t="n"/>
    </row>
    <row r="786" ht="15.75" customHeight="1" s="371">
      <c r="A786" s="218" t="n"/>
      <c r="B786" s="218" t="n"/>
      <c r="C786" s="218" t="n"/>
      <c r="D786" s="218" t="n"/>
      <c r="E786" s="218" t="n"/>
      <c r="F786" s="218" t="n"/>
      <c r="G786" s="218" t="n"/>
      <c r="H786" s="218" t="n"/>
      <c r="I786" s="218" t="n"/>
      <c r="J786" s="218" t="n"/>
      <c r="K786" s="218" t="n"/>
      <c r="L786" s="218" t="n"/>
      <c r="M786" s="4" t="n"/>
      <c r="N786" s="4" t="n"/>
      <c r="O786" s="4" t="n"/>
      <c r="P786" s="4" t="n"/>
      <c r="Q786" s="4" t="n"/>
      <c r="R786" s="4" t="n"/>
      <c r="S786" s="4" t="n"/>
      <c r="T786" s="4" t="n"/>
      <c r="U786" s="4" t="n"/>
      <c r="V786" s="4" t="n"/>
      <c r="W786" s="4" t="n"/>
      <c r="X786" s="4" t="n"/>
      <c r="Y786" s="4" t="n"/>
      <c r="Z786" s="4" t="n"/>
    </row>
    <row r="787" ht="15.75" customHeight="1" s="371">
      <c r="A787" s="218" t="n"/>
      <c r="B787" s="218" t="n"/>
      <c r="C787" s="218" t="n"/>
      <c r="D787" s="218" t="n"/>
      <c r="E787" s="218" t="n"/>
      <c r="F787" s="218" t="n"/>
      <c r="G787" s="218" t="n"/>
      <c r="H787" s="218" t="n"/>
      <c r="I787" s="218" t="n"/>
      <c r="J787" s="218" t="n"/>
      <c r="K787" s="218" t="n"/>
      <c r="L787" s="218" t="n"/>
      <c r="M787" s="4" t="n"/>
      <c r="N787" s="4" t="n"/>
      <c r="O787" s="4" t="n"/>
      <c r="P787" s="4" t="n"/>
      <c r="Q787" s="4" t="n"/>
      <c r="R787" s="4" t="n"/>
      <c r="S787" s="4" t="n"/>
      <c r="T787" s="4" t="n"/>
      <c r="U787" s="4" t="n"/>
      <c r="V787" s="4" t="n"/>
      <c r="W787" s="4" t="n"/>
      <c r="X787" s="4" t="n"/>
      <c r="Y787" s="4" t="n"/>
      <c r="Z787" s="4" t="n"/>
    </row>
    <row r="788" ht="15.75" customHeight="1" s="371">
      <c r="A788" s="218" t="n"/>
      <c r="B788" s="218" t="n"/>
      <c r="C788" s="218" t="n"/>
      <c r="D788" s="218" t="n"/>
      <c r="E788" s="218" t="n"/>
      <c r="F788" s="218" t="n"/>
      <c r="G788" s="218" t="n"/>
      <c r="H788" s="218" t="n"/>
      <c r="I788" s="218" t="n"/>
      <c r="J788" s="218" t="n"/>
      <c r="K788" s="218" t="n"/>
      <c r="L788" s="218" t="n"/>
      <c r="M788" s="4" t="n"/>
      <c r="N788" s="4" t="n"/>
      <c r="O788" s="4" t="n"/>
      <c r="P788" s="4" t="n"/>
      <c r="Q788" s="4" t="n"/>
      <c r="R788" s="4" t="n"/>
      <c r="S788" s="4" t="n"/>
      <c r="T788" s="4" t="n"/>
      <c r="U788" s="4" t="n"/>
      <c r="V788" s="4" t="n"/>
      <c r="W788" s="4" t="n"/>
      <c r="X788" s="4" t="n"/>
      <c r="Y788" s="4" t="n"/>
      <c r="Z788" s="4" t="n"/>
    </row>
    <row r="789" ht="15.75" customHeight="1" s="371">
      <c r="A789" s="218" t="n"/>
      <c r="B789" s="218" t="n"/>
      <c r="C789" s="218" t="n"/>
      <c r="D789" s="218" t="n"/>
      <c r="E789" s="218" t="n"/>
      <c r="F789" s="218" t="n"/>
      <c r="G789" s="218" t="n"/>
      <c r="H789" s="218" t="n"/>
      <c r="I789" s="218" t="n"/>
      <c r="J789" s="218" t="n"/>
      <c r="K789" s="218" t="n"/>
      <c r="L789" s="218" t="n"/>
      <c r="M789" s="4" t="n"/>
      <c r="N789" s="4" t="n"/>
      <c r="O789" s="4" t="n"/>
      <c r="P789" s="4" t="n"/>
      <c r="Q789" s="4" t="n"/>
      <c r="R789" s="4" t="n"/>
      <c r="S789" s="4" t="n"/>
      <c r="T789" s="4" t="n"/>
      <c r="U789" s="4" t="n"/>
      <c r="V789" s="4" t="n"/>
      <c r="W789" s="4" t="n"/>
      <c r="X789" s="4" t="n"/>
      <c r="Y789" s="4" t="n"/>
      <c r="Z789" s="4" t="n"/>
    </row>
    <row r="790" ht="15.75" customHeight="1" s="371">
      <c r="A790" s="218" t="n"/>
      <c r="B790" s="218" t="n"/>
      <c r="C790" s="218" t="n"/>
      <c r="D790" s="218" t="n"/>
      <c r="E790" s="218" t="n"/>
      <c r="F790" s="218" t="n"/>
      <c r="G790" s="218" t="n"/>
      <c r="H790" s="218" t="n"/>
      <c r="I790" s="218" t="n"/>
      <c r="J790" s="218" t="n"/>
      <c r="K790" s="218" t="n"/>
      <c r="L790" s="218" t="n"/>
      <c r="M790" s="4" t="n"/>
      <c r="N790" s="4" t="n"/>
      <c r="O790" s="4" t="n"/>
      <c r="P790" s="4" t="n"/>
      <c r="Q790" s="4" t="n"/>
      <c r="R790" s="4" t="n"/>
      <c r="S790" s="4" t="n"/>
      <c r="T790" s="4" t="n"/>
      <c r="U790" s="4" t="n"/>
      <c r="V790" s="4" t="n"/>
      <c r="W790" s="4" t="n"/>
      <c r="X790" s="4" t="n"/>
      <c r="Y790" s="4" t="n"/>
      <c r="Z790" s="4" t="n"/>
    </row>
    <row r="791" ht="15.75" customHeight="1" s="371">
      <c r="A791" s="218" t="n"/>
      <c r="B791" s="218" t="n"/>
      <c r="C791" s="218" t="n"/>
      <c r="D791" s="218" t="n"/>
      <c r="E791" s="218" t="n"/>
      <c r="F791" s="218" t="n"/>
      <c r="G791" s="218" t="n"/>
      <c r="H791" s="218" t="n"/>
      <c r="I791" s="218" t="n"/>
      <c r="J791" s="218" t="n"/>
      <c r="K791" s="218" t="n"/>
      <c r="L791" s="218" t="n"/>
      <c r="M791" s="4" t="n"/>
      <c r="N791" s="4" t="n"/>
      <c r="O791" s="4" t="n"/>
      <c r="P791" s="4" t="n"/>
      <c r="Q791" s="4" t="n"/>
      <c r="R791" s="4" t="n"/>
      <c r="S791" s="4" t="n"/>
      <c r="T791" s="4" t="n"/>
      <c r="U791" s="4" t="n"/>
      <c r="V791" s="4" t="n"/>
      <c r="W791" s="4" t="n"/>
      <c r="X791" s="4" t="n"/>
      <c r="Y791" s="4" t="n"/>
      <c r="Z791" s="4" t="n"/>
    </row>
    <row r="792" ht="15.75" customHeight="1" s="371">
      <c r="A792" s="218" t="n"/>
      <c r="B792" s="218" t="n"/>
      <c r="C792" s="218" t="n"/>
      <c r="D792" s="218" t="n"/>
      <c r="E792" s="218" t="n"/>
      <c r="F792" s="218" t="n"/>
      <c r="G792" s="218" t="n"/>
      <c r="H792" s="218" t="n"/>
      <c r="I792" s="218" t="n"/>
      <c r="J792" s="218" t="n"/>
      <c r="K792" s="218" t="n"/>
      <c r="L792" s="218" t="n"/>
      <c r="M792" s="4" t="n"/>
      <c r="N792" s="4" t="n"/>
      <c r="O792" s="4" t="n"/>
      <c r="P792" s="4" t="n"/>
      <c r="Q792" s="4" t="n"/>
      <c r="R792" s="4" t="n"/>
      <c r="S792" s="4" t="n"/>
      <c r="T792" s="4" t="n"/>
      <c r="U792" s="4" t="n"/>
      <c r="V792" s="4" t="n"/>
      <c r="W792" s="4" t="n"/>
      <c r="X792" s="4" t="n"/>
      <c r="Y792" s="4" t="n"/>
      <c r="Z792" s="4" t="n"/>
    </row>
    <row r="793" ht="15.75" customHeight="1" s="371">
      <c r="A793" s="218" t="n"/>
      <c r="B793" s="218" t="n"/>
      <c r="C793" s="218" t="n"/>
      <c r="D793" s="218" t="n"/>
      <c r="E793" s="218" t="n"/>
      <c r="F793" s="218" t="n"/>
      <c r="G793" s="218" t="n"/>
      <c r="H793" s="218" t="n"/>
      <c r="I793" s="218" t="n"/>
      <c r="J793" s="218" t="n"/>
      <c r="K793" s="218" t="n"/>
      <c r="L793" s="218" t="n"/>
      <c r="M793" s="4" t="n"/>
      <c r="N793" s="4" t="n"/>
      <c r="O793" s="4" t="n"/>
      <c r="P793" s="4" t="n"/>
      <c r="Q793" s="4" t="n"/>
      <c r="R793" s="4" t="n"/>
      <c r="S793" s="4" t="n"/>
      <c r="T793" s="4" t="n"/>
      <c r="U793" s="4" t="n"/>
      <c r="V793" s="4" t="n"/>
      <c r="W793" s="4" t="n"/>
      <c r="X793" s="4" t="n"/>
      <c r="Y793" s="4" t="n"/>
      <c r="Z793" s="4" t="n"/>
    </row>
    <row r="794" ht="15.75" customHeight="1" s="371">
      <c r="A794" s="218" t="n"/>
      <c r="B794" s="218" t="n"/>
      <c r="C794" s="218" t="n"/>
      <c r="D794" s="218" t="n"/>
      <c r="E794" s="218" t="n"/>
      <c r="F794" s="218" t="n"/>
      <c r="G794" s="218" t="n"/>
      <c r="H794" s="218" t="n"/>
      <c r="I794" s="218" t="n"/>
      <c r="J794" s="218" t="n"/>
      <c r="K794" s="218" t="n"/>
      <c r="L794" s="218" t="n"/>
      <c r="M794" s="4" t="n"/>
      <c r="N794" s="4" t="n"/>
      <c r="O794" s="4" t="n"/>
      <c r="P794" s="4" t="n"/>
      <c r="Q794" s="4" t="n"/>
      <c r="R794" s="4" t="n"/>
      <c r="S794" s="4" t="n"/>
      <c r="T794" s="4" t="n"/>
      <c r="U794" s="4" t="n"/>
      <c r="V794" s="4" t="n"/>
      <c r="W794" s="4" t="n"/>
      <c r="X794" s="4" t="n"/>
      <c r="Y794" s="4" t="n"/>
      <c r="Z794" s="4" t="n"/>
    </row>
    <row r="795" ht="15.75" customHeight="1" s="371">
      <c r="A795" s="218" t="n"/>
      <c r="B795" s="218" t="n"/>
      <c r="C795" s="218" t="n"/>
      <c r="D795" s="218" t="n"/>
      <c r="E795" s="218" t="n"/>
      <c r="F795" s="218" t="n"/>
      <c r="G795" s="218" t="n"/>
      <c r="H795" s="218" t="n"/>
      <c r="I795" s="218" t="n"/>
      <c r="J795" s="218" t="n"/>
      <c r="K795" s="218" t="n"/>
      <c r="L795" s="218" t="n"/>
      <c r="M795" s="4" t="n"/>
      <c r="N795" s="4" t="n"/>
      <c r="O795" s="4" t="n"/>
      <c r="P795" s="4" t="n"/>
      <c r="Q795" s="4" t="n"/>
      <c r="R795" s="4" t="n"/>
      <c r="S795" s="4" t="n"/>
      <c r="T795" s="4" t="n"/>
      <c r="U795" s="4" t="n"/>
      <c r="V795" s="4" t="n"/>
      <c r="W795" s="4" t="n"/>
      <c r="X795" s="4" t="n"/>
      <c r="Y795" s="4" t="n"/>
      <c r="Z795" s="4" t="n"/>
    </row>
    <row r="796" ht="15.75" customHeight="1" s="371">
      <c r="A796" s="218" t="n"/>
      <c r="B796" s="218" t="n"/>
      <c r="C796" s="218" t="n"/>
      <c r="D796" s="218" t="n"/>
      <c r="E796" s="218" t="n"/>
      <c r="F796" s="218" t="n"/>
      <c r="G796" s="218" t="n"/>
      <c r="H796" s="218" t="n"/>
      <c r="I796" s="218" t="n"/>
      <c r="J796" s="218" t="n"/>
      <c r="K796" s="218" t="n"/>
      <c r="L796" s="218" t="n"/>
      <c r="M796" s="4" t="n"/>
      <c r="N796" s="4" t="n"/>
      <c r="O796" s="4" t="n"/>
      <c r="P796" s="4" t="n"/>
      <c r="Q796" s="4" t="n"/>
      <c r="R796" s="4" t="n"/>
      <c r="S796" s="4" t="n"/>
      <c r="T796" s="4" t="n"/>
      <c r="U796" s="4" t="n"/>
      <c r="V796" s="4" t="n"/>
      <c r="W796" s="4" t="n"/>
      <c r="X796" s="4" t="n"/>
      <c r="Y796" s="4" t="n"/>
      <c r="Z796" s="4" t="n"/>
    </row>
    <row r="797" ht="15.75" customHeight="1" s="371">
      <c r="A797" s="218" t="n"/>
      <c r="B797" s="218" t="n"/>
      <c r="C797" s="218" t="n"/>
      <c r="D797" s="218" t="n"/>
      <c r="E797" s="218" t="n"/>
      <c r="F797" s="218" t="n"/>
      <c r="G797" s="218" t="n"/>
      <c r="H797" s="218" t="n"/>
      <c r="I797" s="218" t="n"/>
      <c r="J797" s="218" t="n"/>
      <c r="K797" s="218" t="n"/>
      <c r="L797" s="218" t="n"/>
      <c r="M797" s="4" t="n"/>
      <c r="N797" s="4" t="n"/>
      <c r="O797" s="4" t="n"/>
      <c r="P797" s="4" t="n"/>
      <c r="Q797" s="4" t="n"/>
      <c r="R797" s="4" t="n"/>
      <c r="S797" s="4" t="n"/>
      <c r="T797" s="4" t="n"/>
      <c r="U797" s="4" t="n"/>
      <c r="V797" s="4" t="n"/>
      <c r="W797" s="4" t="n"/>
      <c r="X797" s="4" t="n"/>
      <c r="Y797" s="4" t="n"/>
      <c r="Z797" s="4" t="n"/>
    </row>
    <row r="798" ht="15.75" customHeight="1" s="371">
      <c r="A798" s="218" t="n"/>
      <c r="B798" s="218" t="n"/>
      <c r="C798" s="218" t="n"/>
      <c r="D798" s="218" t="n"/>
      <c r="E798" s="218" t="n"/>
      <c r="F798" s="218" t="n"/>
      <c r="G798" s="218" t="n"/>
      <c r="H798" s="218" t="n"/>
      <c r="I798" s="218" t="n"/>
      <c r="J798" s="218" t="n"/>
      <c r="K798" s="218" t="n"/>
      <c r="L798" s="218" t="n"/>
      <c r="M798" s="4" t="n"/>
      <c r="N798" s="4" t="n"/>
      <c r="O798" s="4" t="n"/>
      <c r="P798" s="4" t="n"/>
      <c r="Q798" s="4" t="n"/>
      <c r="R798" s="4" t="n"/>
      <c r="S798" s="4" t="n"/>
      <c r="T798" s="4" t="n"/>
      <c r="U798" s="4" t="n"/>
      <c r="V798" s="4" t="n"/>
      <c r="W798" s="4" t="n"/>
      <c r="X798" s="4" t="n"/>
      <c r="Y798" s="4" t="n"/>
      <c r="Z798" s="4" t="n"/>
    </row>
    <row r="799" ht="15.75" customHeight="1" s="371">
      <c r="A799" s="218" t="n"/>
      <c r="B799" s="218" t="n"/>
      <c r="C799" s="218" t="n"/>
      <c r="D799" s="218" t="n"/>
      <c r="E799" s="218" t="n"/>
      <c r="F799" s="218" t="n"/>
      <c r="G799" s="218" t="n"/>
      <c r="H799" s="218" t="n"/>
      <c r="I799" s="218" t="n"/>
      <c r="J799" s="218" t="n"/>
      <c r="K799" s="218" t="n"/>
      <c r="L799" s="218" t="n"/>
      <c r="M799" s="4" t="n"/>
      <c r="N799" s="4" t="n"/>
      <c r="O799" s="4" t="n"/>
      <c r="P799" s="4" t="n"/>
      <c r="Q799" s="4" t="n"/>
      <c r="R799" s="4" t="n"/>
      <c r="S799" s="4" t="n"/>
      <c r="T799" s="4" t="n"/>
      <c r="U799" s="4" t="n"/>
      <c r="V799" s="4" t="n"/>
      <c r="W799" s="4" t="n"/>
      <c r="X799" s="4" t="n"/>
      <c r="Y799" s="4" t="n"/>
      <c r="Z799" s="4" t="n"/>
    </row>
    <row r="800" ht="15.75" customHeight="1" s="371">
      <c r="A800" s="218" t="n"/>
      <c r="B800" s="218" t="n"/>
      <c r="C800" s="218" t="n"/>
      <c r="D800" s="218" t="n"/>
      <c r="E800" s="218" t="n"/>
      <c r="F800" s="218" t="n"/>
      <c r="G800" s="218" t="n"/>
      <c r="H800" s="218" t="n"/>
      <c r="I800" s="218" t="n"/>
      <c r="J800" s="218" t="n"/>
      <c r="K800" s="218" t="n"/>
      <c r="L800" s="218" t="n"/>
      <c r="M800" s="4" t="n"/>
      <c r="N800" s="4" t="n"/>
      <c r="O800" s="4" t="n"/>
      <c r="P800" s="4" t="n"/>
      <c r="Q800" s="4" t="n"/>
      <c r="R800" s="4" t="n"/>
      <c r="S800" s="4" t="n"/>
      <c r="T800" s="4" t="n"/>
      <c r="U800" s="4" t="n"/>
      <c r="V800" s="4" t="n"/>
      <c r="W800" s="4" t="n"/>
      <c r="X800" s="4" t="n"/>
      <c r="Y800" s="4" t="n"/>
      <c r="Z800" s="4" t="n"/>
    </row>
    <row r="801" ht="15.75" customHeight="1" s="371">
      <c r="A801" s="218" t="n"/>
      <c r="B801" s="218" t="n"/>
      <c r="C801" s="218" t="n"/>
      <c r="D801" s="218" t="n"/>
      <c r="E801" s="218" t="n"/>
      <c r="F801" s="218" t="n"/>
      <c r="G801" s="218" t="n"/>
      <c r="H801" s="218" t="n"/>
      <c r="I801" s="218" t="n"/>
      <c r="J801" s="218" t="n"/>
      <c r="K801" s="218" t="n"/>
      <c r="L801" s="218" t="n"/>
      <c r="M801" s="4" t="n"/>
      <c r="N801" s="4" t="n"/>
      <c r="O801" s="4" t="n"/>
      <c r="P801" s="4" t="n"/>
      <c r="Q801" s="4" t="n"/>
      <c r="R801" s="4" t="n"/>
      <c r="S801" s="4" t="n"/>
      <c r="T801" s="4" t="n"/>
      <c r="U801" s="4" t="n"/>
      <c r="V801" s="4" t="n"/>
      <c r="W801" s="4" t="n"/>
      <c r="X801" s="4" t="n"/>
      <c r="Y801" s="4" t="n"/>
      <c r="Z801" s="4" t="n"/>
    </row>
    <row r="802" ht="15.75" customHeight="1" s="371">
      <c r="A802" s="218" t="n"/>
      <c r="B802" s="218" t="n"/>
      <c r="C802" s="218" t="n"/>
      <c r="D802" s="218" t="n"/>
      <c r="E802" s="218" t="n"/>
      <c r="F802" s="218" t="n"/>
      <c r="G802" s="218" t="n"/>
      <c r="H802" s="218" t="n"/>
      <c r="I802" s="218" t="n"/>
      <c r="J802" s="218" t="n"/>
      <c r="K802" s="218" t="n"/>
      <c r="L802" s="218" t="n"/>
      <c r="M802" s="4" t="n"/>
      <c r="N802" s="4" t="n"/>
      <c r="O802" s="4" t="n"/>
      <c r="P802" s="4" t="n"/>
      <c r="Q802" s="4" t="n"/>
      <c r="R802" s="4" t="n"/>
      <c r="S802" s="4" t="n"/>
      <c r="T802" s="4" t="n"/>
      <c r="U802" s="4" t="n"/>
      <c r="V802" s="4" t="n"/>
      <c r="W802" s="4" t="n"/>
      <c r="X802" s="4" t="n"/>
      <c r="Y802" s="4" t="n"/>
      <c r="Z802" s="4" t="n"/>
    </row>
    <row r="803" ht="15.75" customHeight="1" s="371">
      <c r="A803" s="218" t="n"/>
      <c r="B803" s="218" t="n"/>
      <c r="C803" s="218" t="n"/>
      <c r="D803" s="218" t="n"/>
      <c r="E803" s="218" t="n"/>
      <c r="F803" s="218" t="n"/>
      <c r="G803" s="218" t="n"/>
      <c r="H803" s="218" t="n"/>
      <c r="I803" s="218" t="n"/>
      <c r="J803" s="218" t="n"/>
      <c r="K803" s="218" t="n"/>
      <c r="L803" s="218" t="n"/>
      <c r="M803" s="4" t="n"/>
      <c r="N803" s="4" t="n"/>
      <c r="O803" s="4" t="n"/>
      <c r="P803" s="4" t="n"/>
      <c r="Q803" s="4" t="n"/>
      <c r="R803" s="4" t="n"/>
      <c r="S803" s="4" t="n"/>
      <c r="T803" s="4" t="n"/>
      <c r="U803" s="4" t="n"/>
      <c r="V803" s="4" t="n"/>
      <c r="W803" s="4" t="n"/>
      <c r="X803" s="4" t="n"/>
      <c r="Y803" s="4" t="n"/>
      <c r="Z803" s="4" t="n"/>
    </row>
    <row r="804" ht="15.75" customHeight="1" s="371">
      <c r="A804" s="218" t="n"/>
      <c r="B804" s="218" t="n"/>
      <c r="C804" s="218" t="n"/>
      <c r="D804" s="218" t="n"/>
      <c r="E804" s="218" t="n"/>
      <c r="F804" s="218" t="n"/>
      <c r="G804" s="218" t="n"/>
      <c r="H804" s="218" t="n"/>
      <c r="I804" s="218" t="n"/>
      <c r="J804" s="218" t="n"/>
      <c r="K804" s="218" t="n"/>
      <c r="L804" s="218" t="n"/>
      <c r="M804" s="4" t="n"/>
      <c r="N804" s="4" t="n"/>
      <c r="O804" s="4" t="n"/>
      <c r="P804" s="4" t="n"/>
      <c r="Q804" s="4" t="n"/>
      <c r="R804" s="4" t="n"/>
      <c r="S804" s="4" t="n"/>
      <c r="T804" s="4" t="n"/>
      <c r="U804" s="4" t="n"/>
      <c r="V804" s="4" t="n"/>
      <c r="W804" s="4" t="n"/>
      <c r="X804" s="4" t="n"/>
      <c r="Y804" s="4" t="n"/>
      <c r="Z804" s="4" t="n"/>
    </row>
    <row r="805" ht="15.75" customHeight="1" s="371">
      <c r="A805" s="218" t="n"/>
      <c r="B805" s="218" t="n"/>
      <c r="C805" s="218" t="n"/>
      <c r="D805" s="218" t="n"/>
      <c r="E805" s="218" t="n"/>
      <c r="F805" s="218" t="n"/>
      <c r="G805" s="218" t="n"/>
      <c r="H805" s="218" t="n"/>
      <c r="I805" s="218" t="n"/>
      <c r="J805" s="218" t="n"/>
      <c r="K805" s="218" t="n"/>
      <c r="L805" s="218" t="n"/>
      <c r="M805" s="4" t="n"/>
      <c r="N805" s="4" t="n"/>
      <c r="O805" s="4" t="n"/>
      <c r="P805" s="4" t="n"/>
      <c r="Q805" s="4" t="n"/>
      <c r="R805" s="4" t="n"/>
      <c r="S805" s="4" t="n"/>
      <c r="T805" s="4" t="n"/>
      <c r="U805" s="4" t="n"/>
      <c r="V805" s="4" t="n"/>
      <c r="W805" s="4" t="n"/>
      <c r="X805" s="4" t="n"/>
      <c r="Y805" s="4" t="n"/>
      <c r="Z805" s="4" t="n"/>
    </row>
    <row r="806" ht="15.75" customHeight="1" s="371">
      <c r="A806" s="218" t="n"/>
      <c r="B806" s="218" t="n"/>
      <c r="C806" s="218" t="n"/>
      <c r="D806" s="218" t="n"/>
      <c r="E806" s="218" t="n"/>
      <c r="F806" s="218" t="n"/>
      <c r="G806" s="218" t="n"/>
      <c r="H806" s="218" t="n"/>
      <c r="I806" s="218" t="n"/>
      <c r="J806" s="218" t="n"/>
      <c r="K806" s="218" t="n"/>
      <c r="L806" s="218" t="n"/>
      <c r="M806" s="4" t="n"/>
      <c r="N806" s="4" t="n"/>
      <c r="O806" s="4" t="n"/>
      <c r="P806" s="4" t="n"/>
      <c r="Q806" s="4" t="n"/>
      <c r="R806" s="4" t="n"/>
      <c r="S806" s="4" t="n"/>
      <c r="T806" s="4" t="n"/>
      <c r="U806" s="4" t="n"/>
      <c r="V806" s="4" t="n"/>
      <c r="W806" s="4" t="n"/>
      <c r="X806" s="4" t="n"/>
      <c r="Y806" s="4" t="n"/>
      <c r="Z806" s="4" t="n"/>
    </row>
    <row r="807" ht="15.75" customHeight="1" s="371">
      <c r="A807" s="218" t="n"/>
      <c r="B807" s="218" t="n"/>
      <c r="C807" s="218" t="n"/>
      <c r="D807" s="218" t="n"/>
      <c r="E807" s="218" t="n"/>
      <c r="F807" s="218" t="n"/>
      <c r="G807" s="218" t="n"/>
      <c r="H807" s="218" t="n"/>
      <c r="I807" s="218" t="n"/>
      <c r="J807" s="218" t="n"/>
      <c r="K807" s="218" t="n"/>
      <c r="L807" s="218" t="n"/>
      <c r="M807" s="4" t="n"/>
      <c r="N807" s="4" t="n"/>
      <c r="O807" s="4" t="n"/>
      <c r="P807" s="4" t="n"/>
      <c r="Q807" s="4" t="n"/>
      <c r="R807" s="4" t="n"/>
      <c r="S807" s="4" t="n"/>
      <c r="T807" s="4" t="n"/>
      <c r="U807" s="4" t="n"/>
      <c r="V807" s="4" t="n"/>
      <c r="W807" s="4" t="n"/>
      <c r="X807" s="4" t="n"/>
      <c r="Y807" s="4" t="n"/>
      <c r="Z807" s="4" t="n"/>
    </row>
    <row r="808" ht="15.75" customHeight="1" s="371">
      <c r="A808" s="218" t="n"/>
      <c r="B808" s="218" t="n"/>
      <c r="C808" s="218" t="n"/>
      <c r="D808" s="218" t="n"/>
      <c r="E808" s="218" t="n"/>
      <c r="F808" s="218" t="n"/>
      <c r="G808" s="218" t="n"/>
      <c r="H808" s="218" t="n"/>
      <c r="I808" s="218" t="n"/>
      <c r="J808" s="218" t="n"/>
      <c r="K808" s="218" t="n"/>
      <c r="L808" s="218" t="n"/>
      <c r="M808" s="4" t="n"/>
      <c r="N808" s="4" t="n"/>
      <c r="O808" s="4" t="n"/>
      <c r="P808" s="4" t="n"/>
      <c r="Q808" s="4" t="n"/>
      <c r="R808" s="4" t="n"/>
      <c r="S808" s="4" t="n"/>
      <c r="T808" s="4" t="n"/>
      <c r="U808" s="4" t="n"/>
      <c r="V808" s="4" t="n"/>
      <c r="W808" s="4" t="n"/>
      <c r="X808" s="4" t="n"/>
      <c r="Y808" s="4" t="n"/>
      <c r="Z808" s="4" t="n"/>
    </row>
    <row r="809" ht="15.75" customHeight="1" s="371">
      <c r="A809" s="218" t="n"/>
      <c r="B809" s="218" t="n"/>
      <c r="C809" s="218" t="n"/>
      <c r="D809" s="218" t="n"/>
      <c r="E809" s="218" t="n"/>
      <c r="F809" s="218" t="n"/>
      <c r="G809" s="218" t="n"/>
      <c r="H809" s="218" t="n"/>
      <c r="I809" s="218" t="n"/>
      <c r="J809" s="218" t="n"/>
      <c r="K809" s="218" t="n"/>
      <c r="L809" s="218" t="n"/>
      <c r="M809" s="4" t="n"/>
      <c r="N809" s="4" t="n"/>
      <c r="O809" s="4" t="n"/>
      <c r="P809" s="4" t="n"/>
      <c r="Q809" s="4" t="n"/>
      <c r="R809" s="4" t="n"/>
      <c r="S809" s="4" t="n"/>
      <c r="T809" s="4" t="n"/>
      <c r="U809" s="4" t="n"/>
      <c r="V809" s="4" t="n"/>
      <c r="W809" s="4" t="n"/>
      <c r="X809" s="4" t="n"/>
      <c r="Y809" s="4" t="n"/>
      <c r="Z809" s="4" t="n"/>
    </row>
    <row r="810" ht="15.75" customHeight="1" s="371">
      <c r="A810" s="218" t="n"/>
      <c r="B810" s="218" t="n"/>
      <c r="C810" s="218" t="n"/>
      <c r="D810" s="218" t="n"/>
      <c r="E810" s="218" t="n"/>
      <c r="F810" s="218" t="n"/>
      <c r="G810" s="218" t="n"/>
      <c r="H810" s="218" t="n"/>
      <c r="I810" s="218" t="n"/>
      <c r="J810" s="218" t="n"/>
      <c r="K810" s="218" t="n"/>
      <c r="L810" s="218" t="n"/>
      <c r="M810" s="4" t="n"/>
      <c r="N810" s="4" t="n"/>
      <c r="O810" s="4" t="n"/>
      <c r="P810" s="4" t="n"/>
      <c r="Q810" s="4" t="n"/>
      <c r="R810" s="4" t="n"/>
      <c r="S810" s="4" t="n"/>
      <c r="T810" s="4" t="n"/>
      <c r="U810" s="4" t="n"/>
      <c r="V810" s="4" t="n"/>
      <c r="W810" s="4" t="n"/>
      <c r="X810" s="4" t="n"/>
      <c r="Y810" s="4" t="n"/>
      <c r="Z810" s="4" t="n"/>
    </row>
    <row r="811" ht="15.75" customHeight="1" s="371">
      <c r="A811" s="218" t="n"/>
      <c r="B811" s="218" t="n"/>
      <c r="C811" s="218" t="n"/>
      <c r="D811" s="218" t="n"/>
      <c r="E811" s="218" t="n"/>
      <c r="F811" s="218" t="n"/>
      <c r="G811" s="218" t="n"/>
      <c r="H811" s="218" t="n"/>
      <c r="I811" s="218" t="n"/>
      <c r="J811" s="218" t="n"/>
      <c r="K811" s="218" t="n"/>
      <c r="L811" s="218" t="n"/>
      <c r="M811" s="4" t="n"/>
      <c r="N811" s="4" t="n"/>
      <c r="O811" s="4" t="n"/>
      <c r="P811" s="4" t="n"/>
      <c r="Q811" s="4" t="n"/>
      <c r="R811" s="4" t="n"/>
      <c r="S811" s="4" t="n"/>
      <c r="T811" s="4" t="n"/>
      <c r="U811" s="4" t="n"/>
      <c r="V811" s="4" t="n"/>
      <c r="W811" s="4" t="n"/>
      <c r="X811" s="4" t="n"/>
      <c r="Y811" s="4" t="n"/>
      <c r="Z811" s="4" t="n"/>
    </row>
    <row r="812" ht="15.75" customHeight="1" s="371">
      <c r="A812" s="218" t="n"/>
      <c r="B812" s="218" t="n"/>
      <c r="C812" s="218" t="n"/>
      <c r="D812" s="218" t="n"/>
      <c r="E812" s="218" t="n"/>
      <c r="F812" s="218" t="n"/>
      <c r="G812" s="218" t="n"/>
      <c r="H812" s="218" t="n"/>
      <c r="I812" s="218" t="n"/>
      <c r="J812" s="218" t="n"/>
      <c r="K812" s="218" t="n"/>
      <c r="L812" s="218"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3">
    <mergeCell ref="A4:B4"/>
    <mergeCell ref="E610:G610"/>
    <mergeCell ref="A1:J1"/>
    <mergeCell ref="C3:J3"/>
    <mergeCell ref="A2:B2"/>
    <mergeCell ref="C4:J4"/>
    <mergeCell ref="E611:G611"/>
    <mergeCell ref="E612:G612"/>
    <mergeCell ref="A5:B5"/>
    <mergeCell ref="C2:J2"/>
    <mergeCell ref="K1:L5"/>
    <mergeCell ref="C5:J5"/>
    <mergeCell ref="A3:B3"/>
  </mergeCells>
  <dataValidations count="3">
    <dataValidation sqref="D9:D608" showDropDown="0" showInputMessage="0" showErrorMessage="0" allowBlank="1" type="list">
      <formula1>LISTAS!$B$2:$B$3</formula1>
    </dataValidation>
    <dataValidation sqref="I9:I608" showDropDown="0" showInputMessage="0" showErrorMessage="0" allowBlank="1" type="list">
      <formula1>LISTAS!$D$2:$D$6</formula1>
    </dataValidation>
    <dataValidation sqref="E9:E608" showDropDown="0" showInputMessage="0" showErrorMessage="0" allowBlank="1" type="list">
      <formula1>LISTAS!$C$2:$C$14</formula1>
    </dataValidation>
  </dataValidations>
  <pageMargins left="0.75" right="0.75" top="1" bottom="1" header="0" footer="0"/>
  <pageSetup orientation="portrait" paperSize="9"/>
</worksheet>
</file>

<file path=xl/worksheets/sheet12.xml><?xml version="1.0" encoding="utf-8"?>
<worksheet xmlns="http://schemas.openxmlformats.org/spreadsheetml/2006/main">
  <sheetPr>
    <tabColor rgb="FF9A3412"/>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outlineLevelRow="2"/>
  <cols>
    <col width="12" customWidth="1" style="371" min="1" max="2"/>
    <col width="10" customWidth="1" style="371" min="3" max="3"/>
    <col width="14" customWidth="1" style="371" min="4" max="4"/>
    <col width="50" customWidth="1" style="371" min="5" max="5"/>
    <col width="10" customWidth="1" style="371" min="6" max="6"/>
    <col width="11" customWidth="1" style="371" min="7" max="7"/>
    <col width="26" customWidth="1" style="371" min="8" max="8"/>
    <col width="14" customWidth="1" style="371" min="9" max="12"/>
    <col width="26" customWidth="1" style="371" min="13" max="13"/>
  </cols>
  <sheetData>
    <row r="1" ht="24" customHeight="1" s="371">
      <c r="A1" s="2" t="inlineStr">
        <is>
          <t>REQUISICIONES DE MATERIAL</t>
        </is>
      </c>
      <c r="L1" s="372" t="n"/>
      <c r="M1" s="373" t="n"/>
      <c r="N1" s="4" t="n"/>
      <c r="O1" s="4" t="n"/>
      <c r="P1" s="4" t="n"/>
      <c r="Q1" s="4" t="n"/>
      <c r="R1" s="4" t="n"/>
      <c r="S1" s="4" t="n"/>
      <c r="T1" s="4" t="n"/>
      <c r="U1" s="4" t="n"/>
      <c r="V1" s="4" t="n"/>
      <c r="W1" s="4" t="n"/>
      <c r="X1" s="4" t="n"/>
      <c r="Y1" s="4" t="n"/>
      <c r="Z1" s="4" t="n"/>
    </row>
    <row r="2" ht="15" customHeight="1" s="371">
      <c r="A2" s="10" t="inlineStr">
        <is>
          <t>PROYECTO</t>
        </is>
      </c>
      <c r="C2" s="12">
        <f>CARATULA!$C$10</f>
        <v/>
      </c>
      <c r="L2" s="374" t="n"/>
      <c r="M2" s="375" t="n"/>
      <c r="N2" s="4" t="n"/>
      <c r="O2" s="4" t="n"/>
      <c r="P2" s="4" t="n"/>
      <c r="Q2" s="4" t="n"/>
      <c r="R2" s="4" t="n"/>
      <c r="S2" s="4" t="n"/>
      <c r="T2" s="4" t="n"/>
      <c r="U2" s="4" t="n"/>
      <c r="V2" s="4" t="n"/>
      <c r="W2" s="4" t="n"/>
      <c r="X2" s="4" t="n"/>
      <c r="Y2" s="4" t="n"/>
      <c r="Z2" s="4" t="n"/>
    </row>
    <row r="3" ht="15" customHeight="1" s="371">
      <c r="A3" s="10" t="inlineStr">
        <is>
          <t>CLIENTE</t>
        </is>
      </c>
      <c r="C3" s="12">
        <f>CARATULA!$C$12</f>
        <v/>
      </c>
      <c r="L3" s="374" t="n"/>
      <c r="M3" s="375" t="n"/>
      <c r="N3" s="4" t="n"/>
      <c r="O3" s="4" t="n"/>
      <c r="P3" s="4" t="n"/>
      <c r="Q3" s="4" t="n"/>
      <c r="R3" s="4" t="n"/>
      <c r="S3" s="4" t="n"/>
      <c r="T3" s="4" t="n"/>
      <c r="U3" s="4" t="n"/>
      <c r="V3" s="4" t="n"/>
      <c r="W3" s="4" t="n"/>
      <c r="X3" s="4" t="n"/>
      <c r="Y3" s="4" t="n"/>
      <c r="Z3" s="4" t="n"/>
    </row>
    <row r="4" ht="15" customHeight="1" s="371">
      <c r="A4" s="10" t="inlineStr">
        <is>
          <t>UBICACIÓN</t>
        </is>
      </c>
      <c r="C4" s="12">
        <f>CARATULA!$C$14</f>
        <v/>
      </c>
      <c r="L4" s="374" t="n"/>
      <c r="M4" s="375" t="n"/>
      <c r="N4" s="4" t="n"/>
      <c r="O4" s="4" t="n"/>
      <c r="P4" s="4" t="n"/>
      <c r="Q4" s="4" t="n"/>
      <c r="R4" s="4" t="n"/>
      <c r="S4" s="4" t="n"/>
      <c r="T4" s="4" t="n"/>
      <c r="U4" s="4" t="n"/>
      <c r="V4" s="4" t="n"/>
      <c r="W4" s="4" t="n"/>
      <c r="X4" s="4" t="n"/>
      <c r="Y4" s="4" t="n"/>
      <c r="Z4" s="4" t="n"/>
    </row>
    <row r="5" ht="15" customHeight="1" s="371">
      <c r="A5" s="10" t="inlineStr">
        <is>
          <t>EMPRESA</t>
        </is>
      </c>
      <c r="C5" s="12">
        <f>CARATULA!$C$19</f>
        <v/>
      </c>
      <c r="L5" s="376" t="n"/>
      <c r="M5" s="377" t="n"/>
      <c r="N5" s="4" t="n"/>
      <c r="O5" s="4" t="n"/>
      <c r="P5" s="4" t="n"/>
      <c r="Q5" s="4" t="n"/>
      <c r="R5" s="4" t="n"/>
      <c r="S5" s="4" t="n"/>
      <c r="T5" s="4" t="n"/>
      <c r="U5" s="4" t="n"/>
      <c r="V5" s="4" t="n"/>
      <c r="W5" s="4" t="n"/>
      <c r="X5" s="4" t="n"/>
      <c r="Y5" s="4" t="n"/>
      <c r="Z5" s="4" t="n"/>
    </row>
    <row r="6" ht="15" customHeight="1" s="371">
      <c r="A6" s="353" t="inlineStr">
        <is>
          <t>Lo que el residente pide. Nada se compra sin requisición, y ninguna requisición se paga sin cotización.</t>
        </is>
      </c>
      <c r="B6" s="218" t="n"/>
      <c r="C6" s="218" t="n"/>
      <c r="D6" s="218" t="n"/>
      <c r="E6" s="218" t="n"/>
      <c r="F6" s="218" t="n"/>
      <c r="G6" s="218" t="n"/>
      <c r="H6" s="218" t="n"/>
      <c r="I6" s="218" t="n"/>
      <c r="J6" s="218" t="n"/>
      <c r="K6" s="218" t="n"/>
      <c r="L6" s="218" t="n"/>
      <c r="M6" s="218" t="n"/>
      <c r="N6" s="4" t="n"/>
      <c r="O6" s="4" t="n"/>
      <c r="P6" s="4" t="n"/>
      <c r="Q6" s="4" t="n"/>
      <c r="R6" s="4" t="n"/>
      <c r="S6" s="4" t="n"/>
      <c r="T6" s="4" t="n"/>
      <c r="U6" s="4" t="n"/>
      <c r="V6" s="4" t="n"/>
      <c r="W6" s="4" t="n"/>
      <c r="X6" s="4" t="n"/>
      <c r="Y6" s="4" t="n"/>
      <c r="Z6" s="4" t="n"/>
    </row>
    <row r="7">
      <c r="A7" s="218" t="n"/>
      <c r="B7" s="218" t="n"/>
      <c r="C7" s="218" t="n"/>
      <c r="D7" s="218" t="n"/>
      <c r="E7" s="218" t="n"/>
      <c r="F7" s="218" t="n"/>
      <c r="G7" s="218" t="n"/>
      <c r="H7" s="218" t="n"/>
      <c r="I7" s="218" t="n"/>
      <c r="J7" s="218" t="n"/>
      <c r="K7" s="218" t="n"/>
      <c r="L7" s="218" t="n"/>
      <c r="M7" s="218" t="n"/>
      <c r="N7" s="4" t="n"/>
      <c r="O7" s="4" t="n"/>
      <c r="P7" s="4" t="n"/>
      <c r="Q7" s="4" t="n"/>
      <c r="R7" s="4" t="n"/>
      <c r="S7" s="4" t="n"/>
      <c r="T7" s="4" t="n"/>
      <c r="U7" s="4" t="n"/>
      <c r="V7" s="4" t="n"/>
      <c r="W7" s="4" t="n"/>
      <c r="X7" s="4" t="n"/>
      <c r="Y7" s="4" t="n"/>
      <c r="Z7" s="4" t="n"/>
    </row>
    <row r="8" ht="30" customHeight="1" s="371">
      <c r="A8" s="32" t="inlineStr">
        <is>
          <t>FOLIO</t>
        </is>
      </c>
      <c r="B8" s="32" t="inlineStr">
        <is>
          <t>FECHA</t>
        </is>
      </c>
      <c r="C8" s="32" t="inlineStr">
        <is>
          <t>SEMANA</t>
        </is>
      </c>
      <c r="D8" s="32" t="inlineStr">
        <is>
          <t>ID INSUMO</t>
        </is>
      </c>
      <c r="E8" s="32" t="inlineStr">
        <is>
          <t>DESCRIPCIÓN</t>
        </is>
      </c>
      <c r="F8" s="32" t="inlineStr">
        <is>
          <t>UNIDAD</t>
        </is>
      </c>
      <c r="G8" s="32" t="inlineStr">
        <is>
          <t>CANTIDAD</t>
        </is>
      </c>
      <c r="H8" s="32" t="inlineStr">
        <is>
          <t>PROVEEDOR SUGERIDO</t>
        </is>
      </c>
      <c r="I8" s="32" t="inlineStr">
        <is>
          <t>COSTO ESTIMADO</t>
        </is>
      </c>
      <c r="J8" s="32" t="inlineStr">
        <is>
          <t>IMPORTE</t>
        </is>
      </c>
      <c r="K8" s="32" t="inlineStr">
        <is>
          <t>ESTADO</t>
        </is>
      </c>
      <c r="L8" s="32" t="inlineStr">
        <is>
          <t>FOLIO MOVIMIENTO</t>
        </is>
      </c>
      <c r="M8" s="32" t="inlineStr">
        <is>
          <t>NOTAS</t>
        </is>
      </c>
      <c r="N8" s="4" t="n"/>
      <c r="O8" s="4" t="n"/>
      <c r="P8" s="4" t="n"/>
      <c r="Q8" s="4" t="n"/>
      <c r="R8" s="4" t="n"/>
      <c r="S8" s="4" t="n"/>
      <c r="T8" s="4" t="n"/>
      <c r="U8" s="4" t="n"/>
      <c r="V8" s="4" t="n"/>
      <c r="W8" s="4" t="n"/>
      <c r="X8" s="4" t="n"/>
      <c r="Y8" s="4" t="n"/>
      <c r="Z8" s="4" t="n"/>
    </row>
    <row r="9" ht="15" customHeight="1" s="371">
      <c r="A9" s="34" t="n"/>
      <c r="B9" s="37" t="n"/>
      <c r="C9" s="120">
        <f>IF(B9="","",INT((B9-CARATULA!$C$27)/7)+1)</f>
        <v/>
      </c>
      <c r="D9" s="34" t="n"/>
      <c r="E9" s="40">
        <f t="array" ref="E9">IFERROR(INDEX(INSUMOS!$C$9:$C$42,MATCH(D9,INSUMOS!$A$9:$A$42,0)),"")</f>
        <v/>
      </c>
      <c r="F9" s="169">
        <f t="array" ref="F9">IFERROR(INDEX(INSUMOS!$D$9:$D$42,MATCH(D9,INSUMOS!$A$9:$A$42,0)),"")</f>
        <v/>
      </c>
      <c r="G9" s="41" t="n"/>
      <c r="H9" s="35" t="n"/>
      <c r="I9" s="44">
        <f t="array" ref="I9">IFERROR(INDEX(INSUMOS!$E$9:$E$42,MATCH(D9,INSUMOS!$A$9:$A$42,0)),0)</f>
        <v/>
      </c>
      <c r="J9" s="44">
        <f>IF(G9="","",G9*I9)</f>
        <v/>
      </c>
      <c r="K9" s="34" t="n"/>
      <c r="L9" s="35" t="n"/>
      <c r="M9" s="35" t="n"/>
      <c r="N9" s="4" t="n"/>
      <c r="O9" s="4" t="n"/>
      <c r="P9" s="4" t="n"/>
      <c r="Q9" s="4" t="n"/>
      <c r="R9" s="4" t="n"/>
      <c r="S9" s="4" t="n"/>
      <c r="T9" s="4" t="n"/>
      <c r="U9" s="4" t="n"/>
      <c r="V9" s="4" t="n"/>
      <c r="W9" s="4" t="n"/>
      <c r="X9" s="4" t="n"/>
      <c r="Y9" s="4" t="n"/>
      <c r="Z9" s="4" t="n"/>
    </row>
    <row r="10" ht="15" customHeight="1" s="371">
      <c r="A10" s="34" t="n"/>
      <c r="B10" s="37" t="n"/>
      <c r="C10" s="120">
        <f>IF(B10="","",INT((B10-CARATULA!$C$27)/7)+1)</f>
        <v/>
      </c>
      <c r="D10" s="34" t="n"/>
      <c r="E10" s="40">
        <f t="array" ref="E10">IFERROR(INDEX(INSUMOS!$C$9:$C$42,MATCH(D10,INSUMOS!$A$9:$A$42,0)),"")</f>
        <v/>
      </c>
      <c r="F10" s="169">
        <f t="array" ref="F10">IFERROR(INDEX(INSUMOS!$D$9:$D$42,MATCH(D10,INSUMOS!$A$9:$A$42,0)),"")</f>
        <v/>
      </c>
      <c r="G10" s="41" t="n"/>
      <c r="H10" s="35" t="n"/>
      <c r="I10" s="44">
        <f t="array" ref="I10">IFERROR(INDEX(INSUMOS!$E$9:$E$42,MATCH(D10,INSUMOS!$A$9:$A$42,0)),0)</f>
        <v/>
      </c>
      <c r="J10" s="44">
        <f>IF(G10="","",G10*I10)</f>
        <v/>
      </c>
      <c r="K10" s="34" t="n"/>
      <c r="L10" s="35" t="n"/>
      <c r="M10" s="35" t="n"/>
      <c r="N10" s="4" t="n"/>
      <c r="O10" s="4" t="n"/>
      <c r="P10" s="4" t="n"/>
      <c r="Q10" s="4" t="n"/>
      <c r="R10" s="4" t="n"/>
      <c r="S10" s="4" t="n"/>
      <c r="T10" s="4" t="n"/>
      <c r="U10" s="4" t="n"/>
      <c r="V10" s="4" t="n"/>
      <c r="W10" s="4" t="n"/>
      <c r="X10" s="4" t="n"/>
      <c r="Y10" s="4" t="n"/>
      <c r="Z10" s="4" t="n"/>
    </row>
    <row r="11" ht="15" customHeight="1" s="371">
      <c r="A11" s="34" t="n"/>
      <c r="B11" s="37" t="n"/>
      <c r="C11" s="120">
        <f>IF(B11="","",INT((B11-CARATULA!$C$27)/7)+1)</f>
        <v/>
      </c>
      <c r="D11" s="34" t="n"/>
      <c r="E11" s="40">
        <f t="array" ref="E11">IFERROR(INDEX(INSUMOS!$C$9:$C$42,MATCH(D11,INSUMOS!$A$9:$A$42,0)),"")</f>
        <v/>
      </c>
      <c r="F11" s="169">
        <f t="array" ref="F11">IFERROR(INDEX(INSUMOS!$D$9:$D$42,MATCH(D11,INSUMOS!$A$9:$A$42,0)),"")</f>
        <v/>
      </c>
      <c r="G11" s="41" t="n"/>
      <c r="H11" s="35" t="n"/>
      <c r="I11" s="44">
        <f t="array" ref="I11">IFERROR(INDEX(INSUMOS!$E$9:$E$42,MATCH(D11,INSUMOS!$A$9:$A$42,0)),0)</f>
        <v/>
      </c>
      <c r="J11" s="44">
        <f>IF(G11="","",G11*I11)</f>
        <v/>
      </c>
      <c r="K11" s="34" t="n"/>
      <c r="L11" s="35" t="n"/>
      <c r="M11" s="35" t="n"/>
      <c r="N11" s="4" t="n"/>
      <c r="O11" s="4" t="n"/>
      <c r="P11" s="4" t="n"/>
      <c r="Q11" s="4" t="n"/>
      <c r="R11" s="4" t="n"/>
      <c r="S11" s="4" t="n"/>
      <c r="T11" s="4" t="n"/>
      <c r="U11" s="4" t="n"/>
      <c r="V11" s="4" t="n"/>
      <c r="W11" s="4" t="n"/>
      <c r="X11" s="4" t="n"/>
      <c r="Y11" s="4" t="n"/>
      <c r="Z11" s="4" t="n"/>
    </row>
    <row r="12" ht="15" customHeight="1" s="371">
      <c r="A12" s="34" t="n"/>
      <c r="B12" s="37" t="n"/>
      <c r="C12" s="120">
        <f>IF(B12="","",INT((B12-CARATULA!$C$27)/7)+1)</f>
        <v/>
      </c>
      <c r="D12" s="34" t="n"/>
      <c r="E12" s="40">
        <f t="array" ref="E12">IFERROR(INDEX(INSUMOS!$C$9:$C$42,MATCH(D12,INSUMOS!$A$9:$A$42,0)),"")</f>
        <v/>
      </c>
      <c r="F12" s="169">
        <f t="array" ref="F12">IFERROR(INDEX(INSUMOS!$D$9:$D$42,MATCH(D12,INSUMOS!$A$9:$A$42,0)),"")</f>
        <v/>
      </c>
      <c r="G12" s="41" t="n"/>
      <c r="H12" s="35" t="n"/>
      <c r="I12" s="44">
        <f t="array" ref="I12">IFERROR(INDEX(INSUMOS!$E$9:$E$42,MATCH(D12,INSUMOS!$A$9:$A$42,0)),0)</f>
        <v/>
      </c>
      <c r="J12" s="44">
        <f>IF(G12="","",G12*I12)</f>
        <v/>
      </c>
      <c r="K12" s="34" t="n"/>
      <c r="L12" s="35" t="n"/>
      <c r="M12" s="35" t="n"/>
      <c r="N12" s="4" t="n"/>
      <c r="O12" s="4" t="n"/>
      <c r="P12" s="4" t="n"/>
      <c r="Q12" s="4" t="n"/>
      <c r="R12" s="4" t="n"/>
      <c r="S12" s="4" t="n"/>
      <c r="T12" s="4" t="n"/>
      <c r="U12" s="4" t="n"/>
      <c r="V12" s="4" t="n"/>
      <c r="W12" s="4" t="n"/>
      <c r="X12" s="4" t="n"/>
      <c r="Y12" s="4" t="n"/>
      <c r="Z12" s="4" t="n"/>
    </row>
    <row r="13" ht="15" customHeight="1" s="371">
      <c r="A13" s="34" t="n"/>
      <c r="B13" s="37" t="n"/>
      <c r="C13" s="120">
        <f>IF(B13="","",INT((B13-CARATULA!$C$27)/7)+1)</f>
        <v/>
      </c>
      <c r="D13" s="34" t="n"/>
      <c r="E13" s="40">
        <f t="array" ref="E13">IFERROR(INDEX(INSUMOS!$C$9:$C$42,MATCH(D13,INSUMOS!$A$9:$A$42,0)),"")</f>
        <v/>
      </c>
      <c r="F13" s="169">
        <f t="array" ref="F13">IFERROR(INDEX(INSUMOS!$D$9:$D$42,MATCH(D13,INSUMOS!$A$9:$A$42,0)),"")</f>
        <v/>
      </c>
      <c r="G13" s="41" t="n"/>
      <c r="H13" s="35" t="n"/>
      <c r="I13" s="44">
        <f t="array" ref="I13">IFERROR(INDEX(INSUMOS!$E$9:$E$42,MATCH(D13,INSUMOS!$A$9:$A$42,0)),0)</f>
        <v/>
      </c>
      <c r="J13" s="44">
        <f>IF(G13="","",G13*I13)</f>
        <v/>
      </c>
      <c r="K13" s="34" t="n"/>
      <c r="L13" s="35" t="n"/>
      <c r="M13" s="35" t="n"/>
      <c r="N13" s="4" t="n"/>
      <c r="O13" s="4" t="n"/>
      <c r="P13" s="4" t="n"/>
      <c r="Q13" s="4" t="n"/>
      <c r="R13" s="4" t="n"/>
      <c r="S13" s="4" t="n"/>
      <c r="T13" s="4" t="n"/>
      <c r="U13" s="4" t="n"/>
      <c r="V13" s="4" t="n"/>
      <c r="W13" s="4" t="n"/>
      <c r="X13" s="4" t="n"/>
      <c r="Y13" s="4" t="n"/>
      <c r="Z13" s="4" t="n"/>
    </row>
    <row r="14" ht="15" customHeight="1" s="371">
      <c r="A14" s="34" t="n"/>
      <c r="B14" s="37" t="n"/>
      <c r="C14" s="120">
        <f>IF(B14="","",INT((B14-CARATULA!$C$27)/7)+1)</f>
        <v/>
      </c>
      <c r="D14" s="34" t="n"/>
      <c r="E14" s="40">
        <f t="array" ref="E14">IFERROR(INDEX(INSUMOS!$C$9:$C$42,MATCH(D14,INSUMOS!$A$9:$A$42,0)),"")</f>
        <v/>
      </c>
      <c r="F14" s="169">
        <f t="array" ref="F14">IFERROR(INDEX(INSUMOS!$D$9:$D$42,MATCH(D14,INSUMOS!$A$9:$A$42,0)),"")</f>
        <v/>
      </c>
      <c r="G14" s="41" t="n"/>
      <c r="H14" s="35" t="n"/>
      <c r="I14" s="44">
        <f t="array" ref="I14">IFERROR(INDEX(INSUMOS!$E$9:$E$42,MATCH(D14,INSUMOS!$A$9:$A$42,0)),0)</f>
        <v/>
      </c>
      <c r="J14" s="44">
        <f>IF(G14="","",G14*I14)</f>
        <v/>
      </c>
      <c r="K14" s="34" t="n"/>
      <c r="L14" s="35" t="n"/>
      <c r="M14" s="35" t="n"/>
      <c r="N14" s="4" t="n"/>
      <c r="O14" s="4" t="n"/>
      <c r="P14" s="4" t="n"/>
      <c r="Q14" s="4" t="n"/>
      <c r="R14" s="4" t="n"/>
      <c r="S14" s="4" t="n"/>
      <c r="T14" s="4" t="n"/>
      <c r="U14" s="4" t="n"/>
      <c r="V14" s="4" t="n"/>
      <c r="W14" s="4" t="n"/>
      <c r="X14" s="4" t="n"/>
      <c r="Y14" s="4" t="n"/>
      <c r="Z14" s="4" t="n"/>
    </row>
    <row r="15" ht="15" customHeight="1" s="371">
      <c r="A15" s="34" t="n"/>
      <c r="B15" s="37" t="n"/>
      <c r="C15" s="120">
        <f>IF(B15="","",INT((B15-CARATULA!$C$27)/7)+1)</f>
        <v/>
      </c>
      <c r="D15" s="34" t="n"/>
      <c r="E15" s="40">
        <f t="array" ref="E15">IFERROR(INDEX(INSUMOS!$C$9:$C$42,MATCH(D15,INSUMOS!$A$9:$A$42,0)),"")</f>
        <v/>
      </c>
      <c r="F15" s="169">
        <f t="array" ref="F15">IFERROR(INDEX(INSUMOS!$D$9:$D$42,MATCH(D15,INSUMOS!$A$9:$A$42,0)),"")</f>
        <v/>
      </c>
      <c r="G15" s="41" t="n"/>
      <c r="H15" s="35" t="n"/>
      <c r="I15" s="44">
        <f t="array" ref="I15">IFERROR(INDEX(INSUMOS!$E$9:$E$42,MATCH(D15,INSUMOS!$A$9:$A$42,0)),0)</f>
        <v/>
      </c>
      <c r="J15" s="44">
        <f>IF(G15="","",G15*I15)</f>
        <v/>
      </c>
      <c r="K15" s="34" t="n"/>
      <c r="L15" s="35" t="n"/>
      <c r="M15" s="35" t="n"/>
      <c r="N15" s="4" t="n"/>
      <c r="O15" s="4" t="n"/>
      <c r="P15" s="4" t="n"/>
      <c r="Q15" s="4" t="n"/>
      <c r="R15" s="4" t="n"/>
      <c r="S15" s="4" t="n"/>
      <c r="T15" s="4" t="n"/>
      <c r="U15" s="4" t="n"/>
      <c r="V15" s="4" t="n"/>
      <c r="W15" s="4" t="n"/>
      <c r="X15" s="4" t="n"/>
      <c r="Y15" s="4" t="n"/>
      <c r="Z15" s="4" t="n"/>
    </row>
    <row r="16" ht="15" customHeight="1" s="371">
      <c r="A16" s="34" t="n"/>
      <c r="B16" s="37" t="n"/>
      <c r="C16" s="120">
        <f>IF(B16="","",INT((B16-CARATULA!$C$27)/7)+1)</f>
        <v/>
      </c>
      <c r="D16" s="34" t="n"/>
      <c r="E16" s="40">
        <f t="array" ref="E16">IFERROR(INDEX(INSUMOS!$C$9:$C$42,MATCH(D16,INSUMOS!$A$9:$A$42,0)),"")</f>
        <v/>
      </c>
      <c r="F16" s="169">
        <f t="array" ref="F16">IFERROR(INDEX(INSUMOS!$D$9:$D$42,MATCH(D16,INSUMOS!$A$9:$A$42,0)),"")</f>
        <v/>
      </c>
      <c r="G16" s="41" t="n"/>
      <c r="H16" s="35" t="n"/>
      <c r="I16" s="44">
        <f t="array" ref="I16">IFERROR(INDEX(INSUMOS!$E$9:$E$42,MATCH(D16,INSUMOS!$A$9:$A$42,0)),0)</f>
        <v/>
      </c>
      <c r="J16" s="44">
        <f>IF(G16="","",G16*I16)</f>
        <v/>
      </c>
      <c r="K16" s="34" t="n"/>
      <c r="L16" s="35" t="n"/>
      <c r="M16" s="35" t="n"/>
      <c r="N16" s="4" t="n"/>
      <c r="O16" s="4" t="n"/>
      <c r="P16" s="4" t="n"/>
      <c r="Q16" s="4" t="n"/>
      <c r="R16" s="4" t="n"/>
      <c r="S16" s="4" t="n"/>
      <c r="T16" s="4" t="n"/>
      <c r="U16" s="4" t="n"/>
      <c r="V16" s="4" t="n"/>
      <c r="W16" s="4" t="n"/>
      <c r="X16" s="4" t="n"/>
      <c r="Y16" s="4" t="n"/>
      <c r="Z16" s="4" t="n"/>
    </row>
    <row r="17" ht="15" customHeight="1" s="371">
      <c r="A17" s="34" t="n"/>
      <c r="B17" s="37" t="n"/>
      <c r="C17" s="120">
        <f>IF(B17="","",INT((B17-CARATULA!$C$27)/7)+1)</f>
        <v/>
      </c>
      <c r="D17" s="34" t="n"/>
      <c r="E17" s="40">
        <f t="array" ref="E17">IFERROR(INDEX(INSUMOS!$C$9:$C$42,MATCH(D17,INSUMOS!$A$9:$A$42,0)),"")</f>
        <v/>
      </c>
      <c r="F17" s="169">
        <f t="array" ref="F17">IFERROR(INDEX(INSUMOS!$D$9:$D$42,MATCH(D17,INSUMOS!$A$9:$A$42,0)),"")</f>
        <v/>
      </c>
      <c r="G17" s="41" t="n"/>
      <c r="H17" s="35" t="n"/>
      <c r="I17" s="44">
        <f t="array" ref="I17">IFERROR(INDEX(INSUMOS!$E$9:$E$42,MATCH(D17,INSUMOS!$A$9:$A$42,0)),0)</f>
        <v/>
      </c>
      <c r="J17" s="44">
        <f>IF(G17="","",G17*I17)</f>
        <v/>
      </c>
      <c r="K17" s="34" t="n"/>
      <c r="L17" s="35" t="n"/>
      <c r="M17" s="35" t="n"/>
      <c r="N17" s="4" t="n"/>
      <c r="O17" s="4" t="n"/>
      <c r="P17" s="4" t="n"/>
      <c r="Q17" s="4" t="n"/>
      <c r="R17" s="4" t="n"/>
      <c r="S17" s="4" t="n"/>
      <c r="T17" s="4" t="n"/>
      <c r="U17" s="4" t="n"/>
      <c r="V17" s="4" t="n"/>
      <c r="W17" s="4" t="n"/>
      <c r="X17" s="4" t="n"/>
      <c r="Y17" s="4" t="n"/>
      <c r="Z17" s="4" t="n"/>
    </row>
    <row r="18" ht="15" customHeight="1" s="371">
      <c r="A18" s="34" t="n"/>
      <c r="B18" s="37" t="n"/>
      <c r="C18" s="120">
        <f>IF(B18="","",INT((B18-CARATULA!$C$27)/7)+1)</f>
        <v/>
      </c>
      <c r="D18" s="34" t="n"/>
      <c r="E18" s="40">
        <f t="array" ref="E18">IFERROR(INDEX(INSUMOS!$C$9:$C$42,MATCH(D18,INSUMOS!$A$9:$A$42,0)),"")</f>
        <v/>
      </c>
      <c r="F18" s="169">
        <f t="array" ref="F18">IFERROR(INDEX(INSUMOS!$D$9:$D$42,MATCH(D18,INSUMOS!$A$9:$A$42,0)),"")</f>
        <v/>
      </c>
      <c r="G18" s="41" t="n"/>
      <c r="H18" s="35" t="n"/>
      <c r="I18" s="44">
        <f t="array" ref="I18">IFERROR(INDEX(INSUMOS!$E$9:$E$42,MATCH(D18,INSUMOS!$A$9:$A$42,0)),0)</f>
        <v/>
      </c>
      <c r="J18" s="44">
        <f>IF(G18="","",G18*I18)</f>
        <v/>
      </c>
      <c r="K18" s="34" t="n"/>
      <c r="L18" s="35" t="n"/>
      <c r="M18" s="35" t="n"/>
      <c r="N18" s="4" t="n"/>
      <c r="O18" s="4" t="n"/>
      <c r="P18" s="4" t="n"/>
      <c r="Q18" s="4" t="n"/>
      <c r="R18" s="4" t="n"/>
      <c r="S18" s="4" t="n"/>
      <c r="T18" s="4" t="n"/>
      <c r="U18" s="4" t="n"/>
      <c r="V18" s="4" t="n"/>
      <c r="W18" s="4" t="n"/>
      <c r="X18" s="4" t="n"/>
      <c r="Y18" s="4" t="n"/>
      <c r="Z18" s="4" t="n"/>
    </row>
    <row r="19" ht="15" customHeight="1" s="371">
      <c r="A19" s="34" t="n"/>
      <c r="B19" s="37" t="n"/>
      <c r="C19" s="120">
        <f>IF(B19="","",INT((B19-CARATULA!$C$27)/7)+1)</f>
        <v/>
      </c>
      <c r="D19" s="34" t="n"/>
      <c r="E19" s="40">
        <f t="array" ref="E19">IFERROR(INDEX(INSUMOS!$C$9:$C$42,MATCH(D19,INSUMOS!$A$9:$A$42,0)),"")</f>
        <v/>
      </c>
      <c r="F19" s="169">
        <f t="array" ref="F19">IFERROR(INDEX(INSUMOS!$D$9:$D$42,MATCH(D19,INSUMOS!$A$9:$A$42,0)),"")</f>
        <v/>
      </c>
      <c r="G19" s="41" t="n"/>
      <c r="H19" s="35" t="n"/>
      <c r="I19" s="44">
        <f t="array" ref="I19">IFERROR(INDEX(INSUMOS!$E$9:$E$42,MATCH(D19,INSUMOS!$A$9:$A$42,0)),0)</f>
        <v/>
      </c>
      <c r="J19" s="44">
        <f>IF(G19="","",G19*I19)</f>
        <v/>
      </c>
      <c r="K19" s="34" t="n"/>
      <c r="L19" s="35" t="n"/>
      <c r="M19" s="35" t="n"/>
      <c r="N19" s="4" t="n"/>
      <c r="O19" s="4" t="n"/>
      <c r="P19" s="4" t="n"/>
      <c r="Q19" s="4" t="n"/>
      <c r="R19" s="4" t="n"/>
      <c r="S19" s="4" t="n"/>
      <c r="T19" s="4" t="n"/>
      <c r="U19" s="4" t="n"/>
      <c r="V19" s="4" t="n"/>
      <c r="W19" s="4" t="n"/>
      <c r="X19" s="4" t="n"/>
      <c r="Y19" s="4" t="n"/>
      <c r="Z19" s="4" t="n"/>
    </row>
    <row r="20" ht="15" customHeight="1" s="371">
      <c r="A20" s="34" t="n"/>
      <c r="B20" s="37" t="n"/>
      <c r="C20" s="120">
        <f>IF(B20="","",INT((B20-CARATULA!$C$27)/7)+1)</f>
        <v/>
      </c>
      <c r="D20" s="34" t="n"/>
      <c r="E20" s="40">
        <f t="array" ref="E20">IFERROR(INDEX(INSUMOS!$C$9:$C$42,MATCH(D20,INSUMOS!$A$9:$A$42,0)),"")</f>
        <v/>
      </c>
      <c r="F20" s="169">
        <f t="array" ref="F20">IFERROR(INDEX(INSUMOS!$D$9:$D$42,MATCH(D20,INSUMOS!$A$9:$A$42,0)),"")</f>
        <v/>
      </c>
      <c r="G20" s="41" t="n"/>
      <c r="H20" s="35" t="n"/>
      <c r="I20" s="44">
        <f t="array" ref="I20">IFERROR(INDEX(INSUMOS!$E$9:$E$42,MATCH(D20,INSUMOS!$A$9:$A$42,0)),0)</f>
        <v/>
      </c>
      <c r="J20" s="44">
        <f>IF(G20="","",G20*I20)</f>
        <v/>
      </c>
      <c r="K20" s="34" t="n"/>
      <c r="L20" s="35" t="n"/>
      <c r="M20" s="35" t="n"/>
      <c r="N20" s="4" t="n"/>
      <c r="O20" s="4" t="n"/>
      <c r="P20" s="4" t="n"/>
      <c r="Q20" s="4" t="n"/>
      <c r="R20" s="4" t="n"/>
      <c r="S20" s="4" t="n"/>
      <c r="T20" s="4" t="n"/>
      <c r="U20" s="4" t="n"/>
      <c r="V20" s="4" t="n"/>
      <c r="W20" s="4" t="n"/>
      <c r="X20" s="4" t="n"/>
      <c r="Y20" s="4" t="n"/>
      <c r="Z20" s="4" t="n"/>
    </row>
    <row r="21" ht="15" customHeight="1" s="371">
      <c r="A21" s="34" t="n"/>
      <c r="B21" s="37" t="n"/>
      <c r="C21" s="120">
        <f>IF(B21="","",INT((B21-CARATULA!$C$27)/7)+1)</f>
        <v/>
      </c>
      <c r="D21" s="34" t="n"/>
      <c r="E21" s="40">
        <f t="array" ref="E21">IFERROR(INDEX(INSUMOS!$C$9:$C$42,MATCH(D21,INSUMOS!$A$9:$A$42,0)),"")</f>
        <v/>
      </c>
      <c r="F21" s="169">
        <f t="array" ref="F21">IFERROR(INDEX(INSUMOS!$D$9:$D$42,MATCH(D21,INSUMOS!$A$9:$A$42,0)),"")</f>
        <v/>
      </c>
      <c r="G21" s="41" t="n"/>
      <c r="H21" s="35" t="n"/>
      <c r="I21" s="44">
        <f t="array" ref="I21">IFERROR(INDEX(INSUMOS!$E$9:$E$42,MATCH(D21,INSUMOS!$A$9:$A$42,0)),0)</f>
        <v/>
      </c>
      <c r="J21" s="44">
        <f>IF(G21="","",G21*I21)</f>
        <v/>
      </c>
      <c r="K21" s="34" t="n"/>
      <c r="L21" s="35" t="n"/>
      <c r="M21" s="35" t="n"/>
      <c r="N21" s="4" t="n"/>
      <c r="O21" s="4" t="n"/>
      <c r="P21" s="4" t="n"/>
      <c r="Q21" s="4" t="n"/>
      <c r="R21" s="4" t="n"/>
      <c r="S21" s="4" t="n"/>
      <c r="T21" s="4" t="n"/>
      <c r="U21" s="4" t="n"/>
      <c r="V21" s="4" t="n"/>
      <c r="W21" s="4" t="n"/>
      <c r="X21" s="4" t="n"/>
      <c r="Y21" s="4" t="n"/>
      <c r="Z21" s="4" t="n"/>
    </row>
    <row r="22" ht="15" customHeight="1" s="371">
      <c r="A22" s="34" t="n"/>
      <c r="B22" s="37" t="n"/>
      <c r="C22" s="120">
        <f>IF(B22="","",INT((B22-CARATULA!$C$27)/7)+1)</f>
        <v/>
      </c>
      <c r="D22" s="34" t="n"/>
      <c r="E22" s="40">
        <f t="array" ref="E22">IFERROR(INDEX(INSUMOS!$C$9:$C$42,MATCH(D22,INSUMOS!$A$9:$A$42,0)),"")</f>
        <v/>
      </c>
      <c r="F22" s="169">
        <f t="array" ref="F22">IFERROR(INDEX(INSUMOS!$D$9:$D$42,MATCH(D22,INSUMOS!$A$9:$A$42,0)),"")</f>
        <v/>
      </c>
      <c r="G22" s="41" t="n"/>
      <c r="H22" s="35" t="n"/>
      <c r="I22" s="44">
        <f t="array" ref="I22">IFERROR(INDEX(INSUMOS!$E$9:$E$42,MATCH(D22,INSUMOS!$A$9:$A$42,0)),0)</f>
        <v/>
      </c>
      <c r="J22" s="44">
        <f>IF(G22="","",G22*I22)</f>
        <v/>
      </c>
      <c r="K22" s="34" t="n"/>
      <c r="L22" s="35" t="n"/>
      <c r="M22" s="35" t="n"/>
      <c r="N22" s="4" t="n"/>
      <c r="O22" s="4" t="n"/>
      <c r="P22" s="4" t="n"/>
      <c r="Q22" s="4" t="n"/>
      <c r="R22" s="4" t="n"/>
      <c r="S22" s="4" t="n"/>
      <c r="T22" s="4" t="n"/>
      <c r="U22" s="4" t="n"/>
      <c r="V22" s="4" t="n"/>
      <c r="W22" s="4" t="n"/>
      <c r="X22" s="4" t="n"/>
      <c r="Y22" s="4" t="n"/>
      <c r="Z22" s="4" t="n"/>
    </row>
    <row r="23" ht="15" customHeight="1" s="371">
      <c r="A23" s="34" t="n"/>
      <c r="B23" s="37" t="n"/>
      <c r="C23" s="120">
        <f>IF(B23="","",INT((B23-CARATULA!$C$27)/7)+1)</f>
        <v/>
      </c>
      <c r="D23" s="34" t="n"/>
      <c r="E23" s="40">
        <f t="array" ref="E23">IFERROR(INDEX(INSUMOS!$C$9:$C$42,MATCH(D23,INSUMOS!$A$9:$A$42,0)),"")</f>
        <v/>
      </c>
      <c r="F23" s="169">
        <f t="array" ref="F23">IFERROR(INDEX(INSUMOS!$D$9:$D$42,MATCH(D23,INSUMOS!$A$9:$A$42,0)),"")</f>
        <v/>
      </c>
      <c r="G23" s="41" t="n"/>
      <c r="H23" s="35" t="n"/>
      <c r="I23" s="44">
        <f t="array" ref="I23">IFERROR(INDEX(INSUMOS!$E$9:$E$42,MATCH(D23,INSUMOS!$A$9:$A$42,0)),0)</f>
        <v/>
      </c>
      <c r="J23" s="44">
        <f>IF(G23="","",G23*I23)</f>
        <v/>
      </c>
      <c r="K23" s="34" t="n"/>
      <c r="L23" s="35" t="n"/>
      <c r="M23" s="35" t="n"/>
      <c r="N23" s="4" t="n"/>
      <c r="O23" s="4" t="n"/>
      <c r="P23" s="4" t="n"/>
      <c r="Q23" s="4" t="n"/>
      <c r="R23" s="4" t="n"/>
      <c r="S23" s="4" t="n"/>
      <c r="T23" s="4" t="n"/>
      <c r="U23" s="4" t="n"/>
      <c r="V23" s="4" t="n"/>
      <c r="W23" s="4" t="n"/>
      <c r="X23" s="4" t="n"/>
      <c r="Y23" s="4" t="n"/>
      <c r="Z23" s="4" t="n"/>
    </row>
    <row r="24" ht="15" customHeight="1" s="371">
      <c r="A24" s="34" t="n"/>
      <c r="B24" s="37" t="n"/>
      <c r="C24" s="120">
        <f>IF(B24="","",INT((B24-CARATULA!$C$27)/7)+1)</f>
        <v/>
      </c>
      <c r="D24" s="34" t="n"/>
      <c r="E24" s="40">
        <f t="array" ref="E24">IFERROR(INDEX(INSUMOS!$C$9:$C$42,MATCH(D24,INSUMOS!$A$9:$A$42,0)),"")</f>
        <v/>
      </c>
      <c r="F24" s="169">
        <f t="array" ref="F24">IFERROR(INDEX(INSUMOS!$D$9:$D$42,MATCH(D24,INSUMOS!$A$9:$A$42,0)),"")</f>
        <v/>
      </c>
      <c r="G24" s="41" t="n"/>
      <c r="H24" s="35" t="n"/>
      <c r="I24" s="44">
        <f t="array" ref="I24">IFERROR(INDEX(INSUMOS!$E$9:$E$42,MATCH(D24,INSUMOS!$A$9:$A$42,0)),0)</f>
        <v/>
      </c>
      <c r="J24" s="44">
        <f>IF(G24="","",G24*I24)</f>
        <v/>
      </c>
      <c r="K24" s="34" t="n"/>
      <c r="L24" s="35" t="n"/>
      <c r="M24" s="35" t="n"/>
      <c r="N24" s="4" t="n"/>
      <c r="O24" s="4" t="n"/>
      <c r="P24" s="4" t="n"/>
      <c r="Q24" s="4" t="n"/>
      <c r="R24" s="4" t="n"/>
      <c r="S24" s="4" t="n"/>
      <c r="T24" s="4" t="n"/>
      <c r="U24" s="4" t="n"/>
      <c r="V24" s="4" t="n"/>
      <c r="W24" s="4" t="n"/>
      <c r="X24" s="4" t="n"/>
      <c r="Y24" s="4" t="n"/>
      <c r="Z24" s="4" t="n"/>
    </row>
    <row r="25" ht="15" customHeight="1" s="371">
      <c r="A25" s="34" t="n"/>
      <c r="B25" s="37" t="n"/>
      <c r="C25" s="120">
        <f>IF(B25="","",INT((B25-CARATULA!$C$27)/7)+1)</f>
        <v/>
      </c>
      <c r="D25" s="34" t="n"/>
      <c r="E25" s="40">
        <f t="array" ref="E25">IFERROR(INDEX(INSUMOS!$C$9:$C$42,MATCH(D25,INSUMOS!$A$9:$A$42,0)),"")</f>
        <v/>
      </c>
      <c r="F25" s="169">
        <f t="array" ref="F25">IFERROR(INDEX(INSUMOS!$D$9:$D$42,MATCH(D25,INSUMOS!$A$9:$A$42,0)),"")</f>
        <v/>
      </c>
      <c r="G25" s="41" t="n"/>
      <c r="H25" s="35" t="n"/>
      <c r="I25" s="44">
        <f t="array" ref="I25">IFERROR(INDEX(INSUMOS!$E$9:$E$42,MATCH(D25,INSUMOS!$A$9:$A$42,0)),0)</f>
        <v/>
      </c>
      <c r="J25" s="44">
        <f>IF(G25="","",G25*I25)</f>
        <v/>
      </c>
      <c r="K25" s="34" t="n"/>
      <c r="L25" s="35" t="n"/>
      <c r="M25" s="35" t="n"/>
      <c r="N25" s="4" t="n"/>
      <c r="O25" s="4" t="n"/>
      <c r="P25" s="4" t="n"/>
      <c r="Q25" s="4" t="n"/>
      <c r="R25" s="4" t="n"/>
      <c r="S25" s="4" t="n"/>
      <c r="T25" s="4" t="n"/>
      <c r="U25" s="4" t="n"/>
      <c r="V25" s="4" t="n"/>
      <c r="W25" s="4" t="n"/>
      <c r="X25" s="4" t="n"/>
      <c r="Y25" s="4" t="n"/>
      <c r="Z25" s="4" t="n"/>
    </row>
    <row r="26" ht="15" customHeight="1" s="371">
      <c r="A26" s="34" t="n"/>
      <c r="B26" s="37" t="n"/>
      <c r="C26" s="120">
        <f>IF(B26="","",INT((B26-CARATULA!$C$27)/7)+1)</f>
        <v/>
      </c>
      <c r="D26" s="34" t="n"/>
      <c r="E26" s="40">
        <f t="array" ref="E26">IFERROR(INDEX(INSUMOS!$C$9:$C$42,MATCH(D26,INSUMOS!$A$9:$A$42,0)),"")</f>
        <v/>
      </c>
      <c r="F26" s="169">
        <f t="array" ref="F26">IFERROR(INDEX(INSUMOS!$D$9:$D$42,MATCH(D26,INSUMOS!$A$9:$A$42,0)),"")</f>
        <v/>
      </c>
      <c r="G26" s="41" t="n"/>
      <c r="H26" s="35" t="n"/>
      <c r="I26" s="44">
        <f t="array" ref="I26">IFERROR(INDEX(INSUMOS!$E$9:$E$42,MATCH(D26,INSUMOS!$A$9:$A$42,0)),0)</f>
        <v/>
      </c>
      <c r="J26" s="44">
        <f>IF(G26="","",G26*I26)</f>
        <v/>
      </c>
      <c r="K26" s="34" t="n"/>
      <c r="L26" s="35" t="n"/>
      <c r="M26" s="35" t="n"/>
      <c r="N26" s="4" t="n"/>
      <c r="O26" s="4" t="n"/>
      <c r="P26" s="4" t="n"/>
      <c r="Q26" s="4" t="n"/>
      <c r="R26" s="4" t="n"/>
      <c r="S26" s="4" t="n"/>
      <c r="T26" s="4" t="n"/>
      <c r="U26" s="4" t="n"/>
      <c r="V26" s="4" t="n"/>
      <c r="W26" s="4" t="n"/>
      <c r="X26" s="4" t="n"/>
      <c r="Y26" s="4" t="n"/>
      <c r="Z26" s="4" t="n"/>
    </row>
    <row r="27" ht="15" customHeight="1" s="371">
      <c r="A27" s="34" t="n"/>
      <c r="B27" s="37" t="n"/>
      <c r="C27" s="120">
        <f>IF(B27="","",INT((B27-CARATULA!$C$27)/7)+1)</f>
        <v/>
      </c>
      <c r="D27" s="34" t="n"/>
      <c r="E27" s="40">
        <f t="array" ref="E27">IFERROR(INDEX(INSUMOS!$C$9:$C$42,MATCH(D27,INSUMOS!$A$9:$A$42,0)),"")</f>
        <v/>
      </c>
      <c r="F27" s="169">
        <f t="array" ref="F27">IFERROR(INDEX(INSUMOS!$D$9:$D$42,MATCH(D27,INSUMOS!$A$9:$A$42,0)),"")</f>
        <v/>
      </c>
      <c r="G27" s="41" t="n"/>
      <c r="H27" s="35" t="n"/>
      <c r="I27" s="44">
        <f t="array" ref="I27">IFERROR(INDEX(INSUMOS!$E$9:$E$42,MATCH(D27,INSUMOS!$A$9:$A$42,0)),0)</f>
        <v/>
      </c>
      <c r="J27" s="44">
        <f>IF(G27="","",G27*I27)</f>
        <v/>
      </c>
      <c r="K27" s="34" t="n"/>
      <c r="L27" s="35" t="n"/>
      <c r="M27" s="35" t="n"/>
      <c r="N27" s="4" t="n"/>
      <c r="O27" s="4" t="n"/>
      <c r="P27" s="4" t="n"/>
      <c r="Q27" s="4" t="n"/>
      <c r="R27" s="4" t="n"/>
      <c r="S27" s="4" t="n"/>
      <c r="T27" s="4" t="n"/>
      <c r="U27" s="4" t="n"/>
      <c r="V27" s="4" t="n"/>
      <c r="W27" s="4" t="n"/>
      <c r="X27" s="4" t="n"/>
      <c r="Y27" s="4" t="n"/>
      <c r="Z27" s="4" t="n"/>
    </row>
    <row r="28" ht="15" customHeight="1" s="371">
      <c r="A28" s="34" t="n"/>
      <c r="B28" s="37" t="n"/>
      <c r="C28" s="120">
        <f>IF(B28="","",INT((B28-CARATULA!$C$27)/7)+1)</f>
        <v/>
      </c>
      <c r="D28" s="34" t="n"/>
      <c r="E28" s="40">
        <f t="array" ref="E28">IFERROR(INDEX(INSUMOS!$C$9:$C$42,MATCH(D28,INSUMOS!$A$9:$A$42,0)),"")</f>
        <v/>
      </c>
      <c r="F28" s="169">
        <f t="array" ref="F28">IFERROR(INDEX(INSUMOS!$D$9:$D$42,MATCH(D28,INSUMOS!$A$9:$A$42,0)),"")</f>
        <v/>
      </c>
      <c r="G28" s="41" t="n"/>
      <c r="H28" s="35" t="n"/>
      <c r="I28" s="44">
        <f t="array" ref="I28">IFERROR(INDEX(INSUMOS!$E$9:$E$42,MATCH(D28,INSUMOS!$A$9:$A$42,0)),0)</f>
        <v/>
      </c>
      <c r="J28" s="44">
        <f>IF(G28="","",G28*I28)</f>
        <v/>
      </c>
      <c r="K28" s="34" t="n"/>
      <c r="L28" s="35" t="n"/>
      <c r="M28" s="35" t="n"/>
      <c r="N28" s="4" t="n"/>
      <c r="O28" s="4" t="n"/>
      <c r="P28" s="4" t="n"/>
      <c r="Q28" s="4" t="n"/>
      <c r="R28" s="4" t="n"/>
      <c r="S28" s="4" t="n"/>
      <c r="T28" s="4" t="n"/>
      <c r="U28" s="4" t="n"/>
      <c r="V28" s="4" t="n"/>
      <c r="W28" s="4" t="n"/>
      <c r="X28" s="4" t="n"/>
      <c r="Y28" s="4" t="n"/>
      <c r="Z28" s="4" t="n"/>
    </row>
    <row r="29" ht="15" customHeight="1" s="371">
      <c r="A29" s="34" t="n"/>
      <c r="B29" s="37" t="n"/>
      <c r="C29" s="120">
        <f>IF(B29="","",INT((B29-CARATULA!$C$27)/7)+1)</f>
        <v/>
      </c>
      <c r="D29" s="34" t="n"/>
      <c r="E29" s="40">
        <f t="array" ref="E29">IFERROR(INDEX(INSUMOS!$C$9:$C$42,MATCH(D29,INSUMOS!$A$9:$A$42,0)),"")</f>
        <v/>
      </c>
      <c r="F29" s="169">
        <f t="array" ref="F29">IFERROR(INDEX(INSUMOS!$D$9:$D$42,MATCH(D29,INSUMOS!$A$9:$A$42,0)),"")</f>
        <v/>
      </c>
      <c r="G29" s="41" t="n"/>
      <c r="H29" s="35" t="n"/>
      <c r="I29" s="44">
        <f t="array" ref="I29">IFERROR(INDEX(INSUMOS!$E$9:$E$42,MATCH(D29,INSUMOS!$A$9:$A$42,0)),0)</f>
        <v/>
      </c>
      <c r="J29" s="44">
        <f>IF(G29="","",G29*I29)</f>
        <v/>
      </c>
      <c r="K29" s="34" t="n"/>
      <c r="L29" s="35" t="n"/>
      <c r="M29" s="35" t="n"/>
      <c r="N29" s="4" t="n"/>
      <c r="O29" s="4" t="n"/>
      <c r="P29" s="4" t="n"/>
      <c r="Q29" s="4" t="n"/>
      <c r="R29" s="4" t="n"/>
      <c r="S29" s="4" t="n"/>
      <c r="T29" s="4" t="n"/>
      <c r="U29" s="4" t="n"/>
      <c r="V29" s="4" t="n"/>
      <c r="W29" s="4" t="n"/>
      <c r="X29" s="4" t="n"/>
      <c r="Y29" s="4" t="n"/>
      <c r="Z29" s="4" t="n"/>
    </row>
    <row r="30" ht="15" customHeight="1" s="371">
      <c r="A30" s="34" t="n"/>
      <c r="B30" s="37" t="n"/>
      <c r="C30" s="120">
        <f>IF(B30="","",INT((B30-CARATULA!$C$27)/7)+1)</f>
        <v/>
      </c>
      <c r="D30" s="34" t="n"/>
      <c r="E30" s="40">
        <f t="array" ref="E30">IFERROR(INDEX(INSUMOS!$C$9:$C$42,MATCH(D30,INSUMOS!$A$9:$A$42,0)),"")</f>
        <v/>
      </c>
      <c r="F30" s="169">
        <f t="array" ref="F30">IFERROR(INDEX(INSUMOS!$D$9:$D$42,MATCH(D30,INSUMOS!$A$9:$A$42,0)),"")</f>
        <v/>
      </c>
      <c r="G30" s="41" t="n"/>
      <c r="H30" s="35" t="n"/>
      <c r="I30" s="44">
        <f t="array" ref="I30">IFERROR(INDEX(INSUMOS!$E$9:$E$42,MATCH(D30,INSUMOS!$A$9:$A$42,0)),0)</f>
        <v/>
      </c>
      <c r="J30" s="44">
        <f>IF(G30="","",G30*I30)</f>
        <v/>
      </c>
      <c r="K30" s="34" t="n"/>
      <c r="L30" s="35" t="n"/>
      <c r="M30" s="35" t="n"/>
      <c r="N30" s="4" t="n"/>
      <c r="O30" s="4" t="n"/>
      <c r="P30" s="4" t="n"/>
      <c r="Q30" s="4" t="n"/>
      <c r="R30" s="4" t="n"/>
      <c r="S30" s="4" t="n"/>
      <c r="T30" s="4" t="n"/>
      <c r="U30" s="4" t="n"/>
      <c r="V30" s="4" t="n"/>
      <c r="W30" s="4" t="n"/>
      <c r="X30" s="4" t="n"/>
      <c r="Y30" s="4" t="n"/>
      <c r="Z30" s="4" t="n"/>
    </row>
    <row r="31" ht="15" customHeight="1" s="371">
      <c r="A31" s="34" t="n"/>
      <c r="B31" s="37" t="n"/>
      <c r="C31" s="120">
        <f>IF(B31="","",INT((B31-CARATULA!$C$27)/7)+1)</f>
        <v/>
      </c>
      <c r="D31" s="34" t="n"/>
      <c r="E31" s="40">
        <f t="array" ref="E31">IFERROR(INDEX(INSUMOS!$C$9:$C$42,MATCH(D31,INSUMOS!$A$9:$A$42,0)),"")</f>
        <v/>
      </c>
      <c r="F31" s="169">
        <f t="array" ref="F31">IFERROR(INDEX(INSUMOS!$D$9:$D$42,MATCH(D31,INSUMOS!$A$9:$A$42,0)),"")</f>
        <v/>
      </c>
      <c r="G31" s="41" t="n"/>
      <c r="H31" s="35" t="n"/>
      <c r="I31" s="44">
        <f t="array" ref="I31">IFERROR(INDEX(INSUMOS!$E$9:$E$42,MATCH(D31,INSUMOS!$A$9:$A$42,0)),0)</f>
        <v/>
      </c>
      <c r="J31" s="44">
        <f>IF(G31="","",G31*I31)</f>
        <v/>
      </c>
      <c r="K31" s="34" t="n"/>
      <c r="L31" s="35" t="n"/>
      <c r="M31" s="35" t="n"/>
      <c r="N31" s="4" t="n"/>
      <c r="O31" s="4" t="n"/>
      <c r="P31" s="4" t="n"/>
      <c r="Q31" s="4" t="n"/>
      <c r="R31" s="4" t="n"/>
      <c r="S31" s="4" t="n"/>
      <c r="T31" s="4" t="n"/>
      <c r="U31" s="4" t="n"/>
      <c r="V31" s="4" t="n"/>
      <c r="W31" s="4" t="n"/>
      <c r="X31" s="4" t="n"/>
      <c r="Y31" s="4" t="n"/>
      <c r="Z31" s="4" t="n"/>
    </row>
    <row r="32" ht="15" customHeight="1" s="371">
      <c r="A32" s="34" t="n"/>
      <c r="B32" s="37" t="n"/>
      <c r="C32" s="120">
        <f>IF(B32="","",INT((B32-CARATULA!$C$27)/7)+1)</f>
        <v/>
      </c>
      <c r="D32" s="34" t="n"/>
      <c r="E32" s="40">
        <f t="array" ref="E32">IFERROR(INDEX(INSUMOS!$C$9:$C$42,MATCH(D32,INSUMOS!$A$9:$A$42,0)),"")</f>
        <v/>
      </c>
      <c r="F32" s="169">
        <f t="array" ref="F32">IFERROR(INDEX(INSUMOS!$D$9:$D$42,MATCH(D32,INSUMOS!$A$9:$A$42,0)),"")</f>
        <v/>
      </c>
      <c r="G32" s="41" t="n"/>
      <c r="H32" s="35" t="n"/>
      <c r="I32" s="44">
        <f t="array" ref="I32">IFERROR(INDEX(INSUMOS!$E$9:$E$42,MATCH(D32,INSUMOS!$A$9:$A$42,0)),0)</f>
        <v/>
      </c>
      <c r="J32" s="44">
        <f>IF(G32="","",G32*I32)</f>
        <v/>
      </c>
      <c r="K32" s="34" t="n"/>
      <c r="L32" s="35" t="n"/>
      <c r="M32" s="35" t="n"/>
      <c r="N32" s="4" t="n"/>
      <c r="O32" s="4" t="n"/>
      <c r="P32" s="4" t="n"/>
      <c r="Q32" s="4" t="n"/>
      <c r="R32" s="4" t="n"/>
      <c r="S32" s="4" t="n"/>
      <c r="T32" s="4" t="n"/>
      <c r="U32" s="4" t="n"/>
      <c r="V32" s="4" t="n"/>
      <c r="W32" s="4" t="n"/>
      <c r="X32" s="4" t="n"/>
      <c r="Y32" s="4" t="n"/>
      <c r="Z32" s="4" t="n"/>
    </row>
    <row r="33" ht="15" customHeight="1" s="371">
      <c r="A33" s="34" t="n"/>
      <c r="B33" s="37" t="n"/>
      <c r="C33" s="120">
        <f>IF(B33="","",INT((B33-CARATULA!$C$27)/7)+1)</f>
        <v/>
      </c>
      <c r="D33" s="34" t="n"/>
      <c r="E33" s="40">
        <f t="array" ref="E33">IFERROR(INDEX(INSUMOS!$C$9:$C$42,MATCH(D33,INSUMOS!$A$9:$A$42,0)),"")</f>
        <v/>
      </c>
      <c r="F33" s="169">
        <f t="array" ref="F33">IFERROR(INDEX(INSUMOS!$D$9:$D$42,MATCH(D33,INSUMOS!$A$9:$A$42,0)),"")</f>
        <v/>
      </c>
      <c r="G33" s="41" t="n"/>
      <c r="H33" s="35" t="n"/>
      <c r="I33" s="44">
        <f t="array" ref="I33">IFERROR(INDEX(INSUMOS!$E$9:$E$42,MATCH(D33,INSUMOS!$A$9:$A$42,0)),0)</f>
        <v/>
      </c>
      <c r="J33" s="44">
        <f>IF(G33="","",G33*I33)</f>
        <v/>
      </c>
      <c r="K33" s="34" t="n"/>
      <c r="L33" s="35" t="n"/>
      <c r="M33" s="35" t="n"/>
      <c r="N33" s="4" t="n"/>
      <c r="O33" s="4" t="n"/>
      <c r="P33" s="4" t="n"/>
      <c r="Q33" s="4" t="n"/>
      <c r="R33" s="4" t="n"/>
      <c r="S33" s="4" t="n"/>
      <c r="T33" s="4" t="n"/>
      <c r="U33" s="4" t="n"/>
      <c r="V33" s="4" t="n"/>
      <c r="W33" s="4" t="n"/>
      <c r="X33" s="4" t="n"/>
      <c r="Y33" s="4" t="n"/>
      <c r="Z33" s="4" t="n"/>
    </row>
    <row r="34" ht="15" customHeight="1" s="371">
      <c r="A34" s="34" t="n"/>
      <c r="B34" s="37" t="n"/>
      <c r="C34" s="120">
        <f>IF(B34="","",INT((B34-CARATULA!$C$27)/7)+1)</f>
        <v/>
      </c>
      <c r="D34" s="34" t="n"/>
      <c r="E34" s="40">
        <f t="array" ref="E34">IFERROR(INDEX(INSUMOS!$C$9:$C$42,MATCH(D34,INSUMOS!$A$9:$A$42,0)),"")</f>
        <v/>
      </c>
      <c r="F34" s="169">
        <f t="array" ref="F34">IFERROR(INDEX(INSUMOS!$D$9:$D$42,MATCH(D34,INSUMOS!$A$9:$A$42,0)),"")</f>
        <v/>
      </c>
      <c r="G34" s="41" t="n"/>
      <c r="H34" s="35" t="n"/>
      <c r="I34" s="44">
        <f t="array" ref="I34">IFERROR(INDEX(INSUMOS!$E$9:$E$42,MATCH(D34,INSUMOS!$A$9:$A$42,0)),0)</f>
        <v/>
      </c>
      <c r="J34" s="44">
        <f>IF(G34="","",G34*I34)</f>
        <v/>
      </c>
      <c r="K34" s="34" t="n"/>
      <c r="L34" s="35" t="n"/>
      <c r="M34" s="35" t="n"/>
      <c r="N34" s="4" t="n"/>
      <c r="O34" s="4" t="n"/>
      <c r="P34" s="4" t="n"/>
      <c r="Q34" s="4" t="n"/>
      <c r="R34" s="4" t="n"/>
      <c r="S34" s="4" t="n"/>
      <c r="T34" s="4" t="n"/>
      <c r="U34" s="4" t="n"/>
      <c r="V34" s="4" t="n"/>
      <c r="W34" s="4" t="n"/>
      <c r="X34" s="4" t="n"/>
      <c r="Y34" s="4" t="n"/>
      <c r="Z34" s="4" t="n"/>
    </row>
    <row r="35" ht="15" customHeight="1" s="371">
      <c r="A35" s="34" t="n"/>
      <c r="B35" s="37" t="n"/>
      <c r="C35" s="120">
        <f>IF(B35="","",INT((B35-CARATULA!$C$27)/7)+1)</f>
        <v/>
      </c>
      <c r="D35" s="34" t="n"/>
      <c r="E35" s="40">
        <f t="array" ref="E35">IFERROR(INDEX(INSUMOS!$C$9:$C$42,MATCH(D35,INSUMOS!$A$9:$A$42,0)),"")</f>
        <v/>
      </c>
      <c r="F35" s="169">
        <f t="array" ref="F35">IFERROR(INDEX(INSUMOS!$D$9:$D$42,MATCH(D35,INSUMOS!$A$9:$A$42,0)),"")</f>
        <v/>
      </c>
      <c r="G35" s="41" t="n"/>
      <c r="H35" s="35" t="n"/>
      <c r="I35" s="44">
        <f t="array" ref="I35">IFERROR(INDEX(INSUMOS!$E$9:$E$42,MATCH(D35,INSUMOS!$A$9:$A$42,0)),0)</f>
        <v/>
      </c>
      <c r="J35" s="44">
        <f>IF(G35="","",G35*I35)</f>
        <v/>
      </c>
      <c r="K35" s="34" t="n"/>
      <c r="L35" s="35" t="n"/>
      <c r="M35" s="35" t="n"/>
      <c r="N35" s="4" t="n"/>
      <c r="O35" s="4" t="n"/>
      <c r="P35" s="4" t="n"/>
      <c r="Q35" s="4" t="n"/>
      <c r="R35" s="4" t="n"/>
      <c r="S35" s="4" t="n"/>
      <c r="T35" s="4" t="n"/>
      <c r="U35" s="4" t="n"/>
      <c r="V35" s="4" t="n"/>
      <c r="W35" s="4" t="n"/>
      <c r="X35" s="4" t="n"/>
      <c r="Y35" s="4" t="n"/>
      <c r="Z35" s="4" t="n"/>
    </row>
    <row r="36" ht="15" customHeight="1" s="371">
      <c r="A36" s="34" t="n"/>
      <c r="B36" s="37" t="n"/>
      <c r="C36" s="120">
        <f>IF(B36="","",INT((B36-CARATULA!$C$27)/7)+1)</f>
        <v/>
      </c>
      <c r="D36" s="34" t="n"/>
      <c r="E36" s="40">
        <f t="array" ref="E36">IFERROR(INDEX(INSUMOS!$C$9:$C$42,MATCH(D36,INSUMOS!$A$9:$A$42,0)),"")</f>
        <v/>
      </c>
      <c r="F36" s="169">
        <f t="array" ref="F36">IFERROR(INDEX(INSUMOS!$D$9:$D$42,MATCH(D36,INSUMOS!$A$9:$A$42,0)),"")</f>
        <v/>
      </c>
      <c r="G36" s="41" t="n"/>
      <c r="H36" s="35" t="n"/>
      <c r="I36" s="44">
        <f t="array" ref="I36">IFERROR(INDEX(INSUMOS!$E$9:$E$42,MATCH(D36,INSUMOS!$A$9:$A$42,0)),0)</f>
        <v/>
      </c>
      <c r="J36" s="44">
        <f>IF(G36="","",G36*I36)</f>
        <v/>
      </c>
      <c r="K36" s="34" t="n"/>
      <c r="L36" s="35" t="n"/>
      <c r="M36" s="35" t="n"/>
      <c r="N36" s="4" t="n"/>
      <c r="O36" s="4" t="n"/>
      <c r="P36" s="4" t="n"/>
      <c r="Q36" s="4" t="n"/>
      <c r="R36" s="4" t="n"/>
      <c r="S36" s="4" t="n"/>
      <c r="T36" s="4" t="n"/>
      <c r="U36" s="4" t="n"/>
      <c r="V36" s="4" t="n"/>
      <c r="W36" s="4" t="n"/>
      <c r="X36" s="4" t="n"/>
      <c r="Y36" s="4" t="n"/>
      <c r="Z36" s="4" t="n"/>
    </row>
    <row r="37" ht="15" customHeight="1" s="371">
      <c r="A37" s="34" t="n"/>
      <c r="B37" s="37" t="n"/>
      <c r="C37" s="120">
        <f>IF(B37="","",INT((B37-CARATULA!$C$27)/7)+1)</f>
        <v/>
      </c>
      <c r="D37" s="34" t="n"/>
      <c r="E37" s="40">
        <f t="array" ref="E37">IFERROR(INDEX(INSUMOS!$C$9:$C$42,MATCH(D37,INSUMOS!$A$9:$A$42,0)),"")</f>
        <v/>
      </c>
      <c r="F37" s="169">
        <f t="array" ref="F37">IFERROR(INDEX(INSUMOS!$D$9:$D$42,MATCH(D37,INSUMOS!$A$9:$A$42,0)),"")</f>
        <v/>
      </c>
      <c r="G37" s="41" t="n"/>
      <c r="H37" s="35" t="n"/>
      <c r="I37" s="44">
        <f t="array" ref="I37">IFERROR(INDEX(INSUMOS!$E$9:$E$42,MATCH(D37,INSUMOS!$A$9:$A$42,0)),0)</f>
        <v/>
      </c>
      <c r="J37" s="44">
        <f>IF(G37="","",G37*I37)</f>
        <v/>
      </c>
      <c r="K37" s="34" t="n"/>
      <c r="L37" s="35" t="n"/>
      <c r="M37" s="35" t="n"/>
      <c r="N37" s="4" t="n"/>
      <c r="O37" s="4" t="n"/>
      <c r="P37" s="4" t="n"/>
      <c r="Q37" s="4" t="n"/>
      <c r="R37" s="4" t="n"/>
      <c r="S37" s="4" t="n"/>
      <c r="T37" s="4" t="n"/>
      <c r="U37" s="4" t="n"/>
      <c r="V37" s="4" t="n"/>
      <c r="W37" s="4" t="n"/>
      <c r="X37" s="4" t="n"/>
      <c r="Y37" s="4" t="n"/>
      <c r="Z37" s="4" t="n"/>
    </row>
    <row r="38" ht="15" customHeight="1" s="371">
      <c r="A38" s="34" t="n"/>
      <c r="B38" s="37" t="n"/>
      <c r="C38" s="120">
        <f>IF(B38="","",INT((B38-CARATULA!$C$27)/7)+1)</f>
        <v/>
      </c>
      <c r="D38" s="34" t="n"/>
      <c r="E38" s="40">
        <f t="array" ref="E38">IFERROR(INDEX(INSUMOS!$C$9:$C$42,MATCH(D38,INSUMOS!$A$9:$A$42,0)),"")</f>
        <v/>
      </c>
      <c r="F38" s="169">
        <f t="array" ref="F38">IFERROR(INDEX(INSUMOS!$D$9:$D$42,MATCH(D38,INSUMOS!$A$9:$A$42,0)),"")</f>
        <v/>
      </c>
      <c r="G38" s="41" t="n"/>
      <c r="H38" s="35" t="n"/>
      <c r="I38" s="44">
        <f t="array" ref="I38">IFERROR(INDEX(INSUMOS!$E$9:$E$42,MATCH(D38,INSUMOS!$A$9:$A$42,0)),0)</f>
        <v/>
      </c>
      <c r="J38" s="44">
        <f>IF(G38="","",G38*I38)</f>
        <v/>
      </c>
      <c r="K38" s="34" t="n"/>
      <c r="L38" s="35" t="n"/>
      <c r="M38" s="35" t="n"/>
      <c r="N38" s="4" t="n"/>
      <c r="O38" s="4" t="n"/>
      <c r="P38" s="4" t="n"/>
      <c r="Q38" s="4" t="n"/>
      <c r="R38" s="4" t="n"/>
      <c r="S38" s="4" t="n"/>
      <c r="T38" s="4" t="n"/>
      <c r="U38" s="4" t="n"/>
      <c r="V38" s="4" t="n"/>
      <c r="W38" s="4" t="n"/>
      <c r="X38" s="4" t="n"/>
      <c r="Y38" s="4" t="n"/>
      <c r="Z38" s="4" t="n"/>
    </row>
    <row r="39" ht="15" customHeight="1" s="371">
      <c r="A39" s="34" t="n"/>
      <c r="B39" s="37" t="n"/>
      <c r="C39" s="120">
        <f>IF(B39="","",INT((B39-CARATULA!$C$27)/7)+1)</f>
        <v/>
      </c>
      <c r="D39" s="34" t="n"/>
      <c r="E39" s="40">
        <f t="array" ref="E39">IFERROR(INDEX(INSUMOS!$C$9:$C$42,MATCH(D39,INSUMOS!$A$9:$A$42,0)),"")</f>
        <v/>
      </c>
      <c r="F39" s="169">
        <f t="array" ref="F39">IFERROR(INDEX(INSUMOS!$D$9:$D$42,MATCH(D39,INSUMOS!$A$9:$A$42,0)),"")</f>
        <v/>
      </c>
      <c r="G39" s="41" t="n"/>
      <c r="H39" s="35" t="n"/>
      <c r="I39" s="44">
        <f t="array" ref="I39">IFERROR(INDEX(INSUMOS!$E$9:$E$42,MATCH(D39,INSUMOS!$A$9:$A$42,0)),0)</f>
        <v/>
      </c>
      <c r="J39" s="44">
        <f>IF(G39="","",G39*I39)</f>
        <v/>
      </c>
      <c r="K39" s="34" t="n"/>
      <c r="L39" s="35" t="n"/>
      <c r="M39" s="35" t="n"/>
      <c r="N39" s="4" t="n"/>
      <c r="O39" s="4" t="n"/>
      <c r="P39" s="4" t="n"/>
      <c r="Q39" s="4" t="n"/>
      <c r="R39" s="4" t="n"/>
      <c r="S39" s="4" t="n"/>
      <c r="T39" s="4" t="n"/>
      <c r="U39" s="4" t="n"/>
      <c r="V39" s="4" t="n"/>
      <c r="W39" s="4" t="n"/>
      <c r="X39" s="4" t="n"/>
      <c r="Y39" s="4" t="n"/>
      <c r="Z39" s="4" t="n"/>
    </row>
    <row r="40" ht="15" customHeight="1" s="371">
      <c r="A40" s="34" t="n"/>
      <c r="B40" s="37" t="n"/>
      <c r="C40" s="120">
        <f>IF(B40="","",INT((B40-CARATULA!$C$27)/7)+1)</f>
        <v/>
      </c>
      <c r="D40" s="34" t="n"/>
      <c r="E40" s="40">
        <f t="array" ref="E40">IFERROR(INDEX(INSUMOS!$C$9:$C$42,MATCH(D40,INSUMOS!$A$9:$A$42,0)),"")</f>
        <v/>
      </c>
      <c r="F40" s="169">
        <f t="array" ref="F40">IFERROR(INDEX(INSUMOS!$D$9:$D$42,MATCH(D40,INSUMOS!$A$9:$A$42,0)),"")</f>
        <v/>
      </c>
      <c r="G40" s="41" t="n"/>
      <c r="H40" s="35" t="n"/>
      <c r="I40" s="44">
        <f t="array" ref="I40">IFERROR(INDEX(INSUMOS!$E$9:$E$42,MATCH(D40,INSUMOS!$A$9:$A$42,0)),0)</f>
        <v/>
      </c>
      <c r="J40" s="44">
        <f>IF(G40="","",G40*I40)</f>
        <v/>
      </c>
      <c r="K40" s="34" t="n"/>
      <c r="L40" s="35" t="n"/>
      <c r="M40" s="35" t="n"/>
      <c r="N40" s="4" t="n"/>
      <c r="O40" s="4" t="n"/>
      <c r="P40" s="4" t="n"/>
      <c r="Q40" s="4" t="n"/>
      <c r="R40" s="4" t="n"/>
      <c r="S40" s="4" t="n"/>
      <c r="T40" s="4" t="n"/>
      <c r="U40" s="4" t="n"/>
      <c r="V40" s="4" t="n"/>
      <c r="W40" s="4" t="n"/>
      <c r="X40" s="4" t="n"/>
      <c r="Y40" s="4" t="n"/>
      <c r="Z40" s="4" t="n"/>
    </row>
    <row r="41" ht="15" customHeight="1" s="371">
      <c r="A41" s="34" t="n"/>
      <c r="B41" s="37" t="n"/>
      <c r="C41" s="120">
        <f>IF(B41="","",INT((B41-CARATULA!$C$27)/7)+1)</f>
        <v/>
      </c>
      <c r="D41" s="34" t="n"/>
      <c r="E41" s="40">
        <f t="array" ref="E41">IFERROR(INDEX(INSUMOS!$C$9:$C$42,MATCH(D41,INSUMOS!$A$9:$A$42,0)),"")</f>
        <v/>
      </c>
      <c r="F41" s="169">
        <f t="array" ref="F41">IFERROR(INDEX(INSUMOS!$D$9:$D$42,MATCH(D41,INSUMOS!$A$9:$A$42,0)),"")</f>
        <v/>
      </c>
      <c r="G41" s="41" t="n"/>
      <c r="H41" s="35" t="n"/>
      <c r="I41" s="44">
        <f t="array" ref="I41">IFERROR(INDEX(INSUMOS!$E$9:$E$42,MATCH(D41,INSUMOS!$A$9:$A$42,0)),0)</f>
        <v/>
      </c>
      <c r="J41" s="44">
        <f>IF(G41="","",G41*I41)</f>
        <v/>
      </c>
      <c r="K41" s="34" t="n"/>
      <c r="L41" s="35" t="n"/>
      <c r="M41" s="35" t="n"/>
      <c r="N41" s="4" t="n"/>
      <c r="O41" s="4" t="n"/>
      <c r="P41" s="4" t="n"/>
      <c r="Q41" s="4" t="n"/>
      <c r="R41" s="4" t="n"/>
      <c r="S41" s="4" t="n"/>
      <c r="T41" s="4" t="n"/>
      <c r="U41" s="4" t="n"/>
      <c r="V41" s="4" t="n"/>
      <c r="W41" s="4" t="n"/>
      <c r="X41" s="4" t="n"/>
      <c r="Y41" s="4" t="n"/>
      <c r="Z41" s="4" t="n"/>
    </row>
    <row r="42" ht="15" customHeight="1" s="371">
      <c r="A42" s="34" t="n"/>
      <c r="B42" s="37" t="n"/>
      <c r="C42" s="120">
        <f>IF(B42="","",INT((B42-CARATULA!$C$27)/7)+1)</f>
        <v/>
      </c>
      <c r="D42" s="34" t="n"/>
      <c r="E42" s="40">
        <f t="array" ref="E42">IFERROR(INDEX(INSUMOS!$C$9:$C$42,MATCH(D42,INSUMOS!$A$9:$A$42,0)),"")</f>
        <v/>
      </c>
      <c r="F42" s="169">
        <f t="array" ref="F42">IFERROR(INDEX(INSUMOS!$D$9:$D$42,MATCH(D42,INSUMOS!$A$9:$A$42,0)),"")</f>
        <v/>
      </c>
      <c r="G42" s="41" t="n"/>
      <c r="H42" s="35" t="n"/>
      <c r="I42" s="44">
        <f t="array" ref="I42">IFERROR(INDEX(INSUMOS!$E$9:$E$42,MATCH(D42,INSUMOS!$A$9:$A$42,0)),0)</f>
        <v/>
      </c>
      <c r="J42" s="44">
        <f>IF(G42="","",G42*I42)</f>
        <v/>
      </c>
      <c r="K42" s="34" t="n"/>
      <c r="L42" s="35" t="n"/>
      <c r="M42" s="35" t="n"/>
      <c r="N42" s="4" t="n"/>
      <c r="O42" s="4" t="n"/>
      <c r="P42" s="4" t="n"/>
      <c r="Q42" s="4" t="n"/>
      <c r="R42" s="4" t="n"/>
      <c r="S42" s="4" t="n"/>
      <c r="T42" s="4" t="n"/>
      <c r="U42" s="4" t="n"/>
      <c r="V42" s="4" t="n"/>
      <c r="W42" s="4" t="n"/>
      <c r="X42" s="4" t="n"/>
      <c r="Y42" s="4" t="n"/>
      <c r="Z42" s="4" t="n"/>
    </row>
    <row r="43" ht="15" customHeight="1" s="371">
      <c r="A43" s="34" t="n"/>
      <c r="B43" s="37" t="n"/>
      <c r="C43" s="120">
        <f>IF(B43="","",INT((B43-CARATULA!$C$27)/7)+1)</f>
        <v/>
      </c>
      <c r="D43" s="34" t="n"/>
      <c r="E43" s="40">
        <f t="array" ref="E43">IFERROR(INDEX(INSUMOS!$C$9:$C$42,MATCH(D43,INSUMOS!$A$9:$A$42,0)),"")</f>
        <v/>
      </c>
      <c r="F43" s="169">
        <f t="array" ref="F43">IFERROR(INDEX(INSUMOS!$D$9:$D$42,MATCH(D43,INSUMOS!$A$9:$A$42,0)),"")</f>
        <v/>
      </c>
      <c r="G43" s="41" t="n"/>
      <c r="H43" s="35" t="n"/>
      <c r="I43" s="44">
        <f t="array" ref="I43">IFERROR(INDEX(INSUMOS!$E$9:$E$42,MATCH(D43,INSUMOS!$A$9:$A$42,0)),0)</f>
        <v/>
      </c>
      <c r="J43" s="44">
        <f>IF(G43="","",G43*I43)</f>
        <v/>
      </c>
      <c r="K43" s="34" t="n"/>
      <c r="L43" s="35" t="n"/>
      <c r="M43" s="35" t="n"/>
      <c r="N43" s="4" t="n"/>
      <c r="O43" s="4" t="n"/>
      <c r="P43" s="4" t="n"/>
      <c r="Q43" s="4" t="n"/>
      <c r="R43" s="4" t="n"/>
      <c r="S43" s="4" t="n"/>
      <c r="T43" s="4" t="n"/>
      <c r="U43" s="4" t="n"/>
      <c r="V43" s="4" t="n"/>
      <c r="W43" s="4" t="n"/>
      <c r="X43" s="4" t="n"/>
      <c r="Y43" s="4" t="n"/>
      <c r="Z43" s="4" t="n"/>
    </row>
    <row r="44" ht="15" customHeight="1" s="371">
      <c r="A44" s="34" t="n"/>
      <c r="B44" s="37" t="n"/>
      <c r="C44" s="120">
        <f>IF(B44="","",INT((B44-CARATULA!$C$27)/7)+1)</f>
        <v/>
      </c>
      <c r="D44" s="34" t="n"/>
      <c r="E44" s="40">
        <f t="array" ref="E44">IFERROR(INDEX(INSUMOS!$C$9:$C$42,MATCH(D44,INSUMOS!$A$9:$A$42,0)),"")</f>
        <v/>
      </c>
      <c r="F44" s="169">
        <f t="array" ref="F44">IFERROR(INDEX(INSUMOS!$D$9:$D$42,MATCH(D44,INSUMOS!$A$9:$A$42,0)),"")</f>
        <v/>
      </c>
      <c r="G44" s="41" t="n"/>
      <c r="H44" s="35" t="n"/>
      <c r="I44" s="44">
        <f t="array" ref="I44">IFERROR(INDEX(INSUMOS!$E$9:$E$42,MATCH(D44,INSUMOS!$A$9:$A$42,0)),0)</f>
        <v/>
      </c>
      <c r="J44" s="44">
        <f>IF(G44="","",G44*I44)</f>
        <v/>
      </c>
      <c r="K44" s="34" t="n"/>
      <c r="L44" s="35" t="n"/>
      <c r="M44" s="35" t="n"/>
      <c r="N44" s="4" t="n"/>
      <c r="O44" s="4" t="n"/>
      <c r="P44" s="4" t="n"/>
      <c r="Q44" s="4" t="n"/>
      <c r="R44" s="4" t="n"/>
      <c r="S44" s="4" t="n"/>
      <c r="T44" s="4" t="n"/>
      <c r="U44" s="4" t="n"/>
      <c r="V44" s="4" t="n"/>
      <c r="W44" s="4" t="n"/>
      <c r="X44" s="4" t="n"/>
      <c r="Y44" s="4" t="n"/>
      <c r="Z44" s="4" t="n"/>
    </row>
    <row r="45" ht="15" customHeight="1" s="371">
      <c r="A45" s="34" t="n"/>
      <c r="B45" s="37" t="n"/>
      <c r="C45" s="120">
        <f>IF(B45="","",INT((B45-CARATULA!$C$27)/7)+1)</f>
        <v/>
      </c>
      <c r="D45" s="34" t="n"/>
      <c r="E45" s="40">
        <f t="array" ref="E45">IFERROR(INDEX(INSUMOS!$C$9:$C$42,MATCH(D45,INSUMOS!$A$9:$A$42,0)),"")</f>
        <v/>
      </c>
      <c r="F45" s="169">
        <f t="array" ref="F45">IFERROR(INDEX(INSUMOS!$D$9:$D$42,MATCH(D45,INSUMOS!$A$9:$A$42,0)),"")</f>
        <v/>
      </c>
      <c r="G45" s="41" t="n"/>
      <c r="H45" s="35" t="n"/>
      <c r="I45" s="44">
        <f t="array" ref="I45">IFERROR(INDEX(INSUMOS!$E$9:$E$42,MATCH(D45,INSUMOS!$A$9:$A$42,0)),0)</f>
        <v/>
      </c>
      <c r="J45" s="44">
        <f>IF(G45="","",G45*I45)</f>
        <v/>
      </c>
      <c r="K45" s="34" t="n"/>
      <c r="L45" s="35" t="n"/>
      <c r="M45" s="35" t="n"/>
      <c r="N45" s="4" t="n"/>
      <c r="O45" s="4" t="n"/>
      <c r="P45" s="4" t="n"/>
      <c r="Q45" s="4" t="n"/>
      <c r="R45" s="4" t="n"/>
      <c r="S45" s="4" t="n"/>
      <c r="T45" s="4" t="n"/>
      <c r="U45" s="4" t="n"/>
      <c r="V45" s="4" t="n"/>
      <c r="W45" s="4" t="n"/>
      <c r="X45" s="4" t="n"/>
      <c r="Y45" s="4" t="n"/>
      <c r="Z45" s="4" t="n"/>
    </row>
    <row r="46" ht="15" customHeight="1" s="371">
      <c r="A46" s="34" t="n"/>
      <c r="B46" s="37" t="n"/>
      <c r="C46" s="120">
        <f>IF(B46="","",INT((B46-CARATULA!$C$27)/7)+1)</f>
        <v/>
      </c>
      <c r="D46" s="34" t="n"/>
      <c r="E46" s="40">
        <f t="array" ref="E46">IFERROR(INDEX(INSUMOS!$C$9:$C$42,MATCH(D46,INSUMOS!$A$9:$A$42,0)),"")</f>
        <v/>
      </c>
      <c r="F46" s="169">
        <f t="array" ref="F46">IFERROR(INDEX(INSUMOS!$D$9:$D$42,MATCH(D46,INSUMOS!$A$9:$A$42,0)),"")</f>
        <v/>
      </c>
      <c r="G46" s="41" t="n"/>
      <c r="H46" s="35" t="n"/>
      <c r="I46" s="44">
        <f t="array" ref="I46">IFERROR(INDEX(INSUMOS!$E$9:$E$42,MATCH(D46,INSUMOS!$A$9:$A$42,0)),0)</f>
        <v/>
      </c>
      <c r="J46" s="44">
        <f>IF(G46="","",G46*I46)</f>
        <v/>
      </c>
      <c r="K46" s="34" t="n"/>
      <c r="L46" s="35" t="n"/>
      <c r="M46" s="35" t="n"/>
      <c r="N46" s="4" t="n"/>
      <c r="O46" s="4" t="n"/>
      <c r="P46" s="4" t="n"/>
      <c r="Q46" s="4" t="n"/>
      <c r="R46" s="4" t="n"/>
      <c r="S46" s="4" t="n"/>
      <c r="T46" s="4" t="n"/>
      <c r="U46" s="4" t="n"/>
      <c r="V46" s="4" t="n"/>
      <c r="W46" s="4" t="n"/>
      <c r="X46" s="4" t="n"/>
      <c r="Y46" s="4" t="n"/>
      <c r="Z46" s="4" t="n"/>
    </row>
    <row r="47" ht="15" customHeight="1" s="371">
      <c r="A47" s="34" t="n"/>
      <c r="B47" s="37" t="n"/>
      <c r="C47" s="120">
        <f>IF(B47="","",INT((B47-CARATULA!$C$27)/7)+1)</f>
        <v/>
      </c>
      <c r="D47" s="34" t="n"/>
      <c r="E47" s="40">
        <f t="array" ref="E47">IFERROR(INDEX(INSUMOS!$C$9:$C$42,MATCH(D47,INSUMOS!$A$9:$A$42,0)),"")</f>
        <v/>
      </c>
      <c r="F47" s="169">
        <f t="array" ref="F47">IFERROR(INDEX(INSUMOS!$D$9:$D$42,MATCH(D47,INSUMOS!$A$9:$A$42,0)),"")</f>
        <v/>
      </c>
      <c r="G47" s="41" t="n"/>
      <c r="H47" s="35" t="n"/>
      <c r="I47" s="44">
        <f t="array" ref="I47">IFERROR(INDEX(INSUMOS!$E$9:$E$42,MATCH(D47,INSUMOS!$A$9:$A$42,0)),0)</f>
        <v/>
      </c>
      <c r="J47" s="44">
        <f>IF(G47="","",G47*I47)</f>
        <v/>
      </c>
      <c r="K47" s="34" t="n"/>
      <c r="L47" s="35" t="n"/>
      <c r="M47" s="35" t="n"/>
      <c r="N47" s="4" t="n"/>
      <c r="O47" s="4" t="n"/>
      <c r="P47" s="4" t="n"/>
      <c r="Q47" s="4" t="n"/>
      <c r="R47" s="4" t="n"/>
      <c r="S47" s="4" t="n"/>
      <c r="T47" s="4" t="n"/>
      <c r="U47" s="4" t="n"/>
      <c r="V47" s="4" t="n"/>
      <c r="W47" s="4" t="n"/>
      <c r="X47" s="4" t="n"/>
      <c r="Y47" s="4" t="n"/>
      <c r="Z47" s="4" t="n"/>
    </row>
    <row r="48" ht="15" customHeight="1" s="371">
      <c r="A48" s="34" t="n"/>
      <c r="B48" s="37" t="n"/>
      <c r="C48" s="120">
        <f>IF(B48="","",INT((B48-CARATULA!$C$27)/7)+1)</f>
        <v/>
      </c>
      <c r="D48" s="34" t="n"/>
      <c r="E48" s="40">
        <f t="array" ref="E48">IFERROR(INDEX(INSUMOS!$C$9:$C$42,MATCH(D48,INSUMOS!$A$9:$A$42,0)),"")</f>
        <v/>
      </c>
      <c r="F48" s="169">
        <f t="array" ref="F48">IFERROR(INDEX(INSUMOS!$D$9:$D$42,MATCH(D48,INSUMOS!$A$9:$A$42,0)),"")</f>
        <v/>
      </c>
      <c r="G48" s="41" t="n"/>
      <c r="H48" s="35" t="n"/>
      <c r="I48" s="44">
        <f t="array" ref="I48">IFERROR(INDEX(INSUMOS!$E$9:$E$42,MATCH(D48,INSUMOS!$A$9:$A$42,0)),0)</f>
        <v/>
      </c>
      <c r="J48" s="44">
        <f>IF(G48="","",G48*I48)</f>
        <v/>
      </c>
      <c r="K48" s="34" t="n"/>
      <c r="L48" s="35" t="n"/>
      <c r="M48" s="35" t="n"/>
      <c r="N48" s="4" t="n"/>
      <c r="O48" s="4" t="n"/>
      <c r="P48" s="4" t="n"/>
      <c r="Q48" s="4" t="n"/>
      <c r="R48" s="4" t="n"/>
      <c r="S48" s="4" t="n"/>
      <c r="T48" s="4" t="n"/>
      <c r="U48" s="4" t="n"/>
      <c r="V48" s="4" t="n"/>
      <c r="W48" s="4" t="n"/>
      <c r="X48" s="4" t="n"/>
      <c r="Y48" s="4" t="n"/>
      <c r="Z48" s="4" t="n"/>
    </row>
    <row r="49" ht="15" customHeight="1" s="371">
      <c r="A49" s="34" t="n"/>
      <c r="B49" s="37" t="n"/>
      <c r="C49" s="120">
        <f>IF(B49="","",INT((B49-CARATULA!$C$27)/7)+1)</f>
        <v/>
      </c>
      <c r="D49" s="34" t="n"/>
      <c r="E49" s="40">
        <f t="array" ref="E49">IFERROR(INDEX(INSUMOS!$C$9:$C$42,MATCH(D49,INSUMOS!$A$9:$A$42,0)),"")</f>
        <v/>
      </c>
      <c r="F49" s="169">
        <f t="array" ref="F49">IFERROR(INDEX(INSUMOS!$D$9:$D$42,MATCH(D49,INSUMOS!$A$9:$A$42,0)),"")</f>
        <v/>
      </c>
      <c r="G49" s="41" t="n"/>
      <c r="H49" s="35" t="n"/>
      <c r="I49" s="44">
        <f t="array" ref="I49">IFERROR(INDEX(INSUMOS!$E$9:$E$42,MATCH(D49,INSUMOS!$A$9:$A$42,0)),0)</f>
        <v/>
      </c>
      <c r="J49" s="44">
        <f>IF(G49="","",G49*I49)</f>
        <v/>
      </c>
      <c r="K49" s="34" t="n"/>
      <c r="L49" s="35" t="n"/>
      <c r="M49" s="35" t="n"/>
      <c r="N49" s="4" t="n"/>
      <c r="O49" s="4" t="n"/>
      <c r="P49" s="4" t="n"/>
      <c r="Q49" s="4" t="n"/>
      <c r="R49" s="4" t="n"/>
      <c r="S49" s="4" t="n"/>
      <c r="T49" s="4" t="n"/>
      <c r="U49" s="4" t="n"/>
      <c r="V49" s="4" t="n"/>
      <c r="W49" s="4" t="n"/>
      <c r="X49" s="4" t="n"/>
      <c r="Y49" s="4" t="n"/>
      <c r="Z49" s="4" t="n"/>
    </row>
    <row r="50" ht="15" customHeight="1" s="371">
      <c r="A50" s="34" t="n"/>
      <c r="B50" s="37" t="n"/>
      <c r="C50" s="120">
        <f>IF(B50="","",INT((B50-CARATULA!$C$27)/7)+1)</f>
        <v/>
      </c>
      <c r="D50" s="34" t="n"/>
      <c r="E50" s="40">
        <f t="array" ref="E50">IFERROR(INDEX(INSUMOS!$C$9:$C$42,MATCH(D50,INSUMOS!$A$9:$A$42,0)),"")</f>
        <v/>
      </c>
      <c r="F50" s="169">
        <f t="array" ref="F50">IFERROR(INDEX(INSUMOS!$D$9:$D$42,MATCH(D50,INSUMOS!$A$9:$A$42,0)),"")</f>
        <v/>
      </c>
      <c r="G50" s="41" t="n"/>
      <c r="H50" s="35" t="n"/>
      <c r="I50" s="44">
        <f t="array" ref="I50">IFERROR(INDEX(INSUMOS!$E$9:$E$42,MATCH(D50,INSUMOS!$A$9:$A$42,0)),0)</f>
        <v/>
      </c>
      <c r="J50" s="44">
        <f>IF(G50="","",G50*I50)</f>
        <v/>
      </c>
      <c r="K50" s="34" t="n"/>
      <c r="L50" s="35" t="n"/>
      <c r="M50" s="35" t="n"/>
      <c r="N50" s="4" t="n"/>
      <c r="O50" s="4" t="n"/>
      <c r="P50" s="4" t="n"/>
      <c r="Q50" s="4" t="n"/>
      <c r="R50" s="4" t="n"/>
      <c r="S50" s="4" t="n"/>
      <c r="T50" s="4" t="n"/>
      <c r="U50" s="4" t="n"/>
      <c r="V50" s="4" t="n"/>
      <c r="W50" s="4" t="n"/>
      <c r="X50" s="4" t="n"/>
      <c r="Y50" s="4" t="n"/>
      <c r="Z50" s="4" t="n"/>
    </row>
    <row r="51" ht="15" customHeight="1" s="371">
      <c r="A51" s="34" t="n"/>
      <c r="B51" s="37" t="n"/>
      <c r="C51" s="120">
        <f>IF(B51="","",INT((B51-CARATULA!$C$27)/7)+1)</f>
        <v/>
      </c>
      <c r="D51" s="34" t="n"/>
      <c r="E51" s="40">
        <f t="array" ref="E51">IFERROR(INDEX(INSUMOS!$C$9:$C$42,MATCH(D51,INSUMOS!$A$9:$A$42,0)),"")</f>
        <v/>
      </c>
      <c r="F51" s="169">
        <f t="array" ref="F51">IFERROR(INDEX(INSUMOS!$D$9:$D$42,MATCH(D51,INSUMOS!$A$9:$A$42,0)),"")</f>
        <v/>
      </c>
      <c r="G51" s="41" t="n"/>
      <c r="H51" s="35" t="n"/>
      <c r="I51" s="44">
        <f t="array" ref="I51">IFERROR(INDEX(INSUMOS!$E$9:$E$42,MATCH(D51,INSUMOS!$A$9:$A$42,0)),0)</f>
        <v/>
      </c>
      <c r="J51" s="44">
        <f>IF(G51="","",G51*I51)</f>
        <v/>
      </c>
      <c r="K51" s="34" t="n"/>
      <c r="L51" s="35" t="n"/>
      <c r="M51" s="35" t="n"/>
      <c r="N51" s="4" t="n"/>
      <c r="O51" s="4" t="n"/>
      <c r="P51" s="4" t="n"/>
      <c r="Q51" s="4" t="n"/>
      <c r="R51" s="4" t="n"/>
      <c r="S51" s="4" t="n"/>
      <c r="T51" s="4" t="n"/>
      <c r="U51" s="4" t="n"/>
      <c r="V51" s="4" t="n"/>
      <c r="W51" s="4" t="n"/>
      <c r="X51" s="4" t="n"/>
      <c r="Y51" s="4" t="n"/>
      <c r="Z51" s="4" t="n"/>
    </row>
    <row r="52" ht="15" customHeight="1" s="371">
      <c r="A52" s="34" t="n"/>
      <c r="B52" s="37" t="n"/>
      <c r="C52" s="120">
        <f>IF(B52="","",INT((B52-CARATULA!$C$27)/7)+1)</f>
        <v/>
      </c>
      <c r="D52" s="34" t="n"/>
      <c r="E52" s="40">
        <f t="array" ref="E52">IFERROR(INDEX(INSUMOS!$C$9:$C$42,MATCH(D52,INSUMOS!$A$9:$A$42,0)),"")</f>
        <v/>
      </c>
      <c r="F52" s="169">
        <f t="array" ref="F52">IFERROR(INDEX(INSUMOS!$D$9:$D$42,MATCH(D52,INSUMOS!$A$9:$A$42,0)),"")</f>
        <v/>
      </c>
      <c r="G52" s="41" t="n"/>
      <c r="H52" s="35" t="n"/>
      <c r="I52" s="44">
        <f t="array" ref="I52">IFERROR(INDEX(INSUMOS!$E$9:$E$42,MATCH(D52,INSUMOS!$A$9:$A$42,0)),0)</f>
        <v/>
      </c>
      <c r="J52" s="44">
        <f>IF(G52="","",G52*I52)</f>
        <v/>
      </c>
      <c r="K52" s="34" t="n"/>
      <c r="L52" s="35" t="n"/>
      <c r="M52" s="35" t="n"/>
      <c r="N52" s="4" t="n"/>
      <c r="O52" s="4" t="n"/>
      <c r="P52" s="4" t="n"/>
      <c r="Q52" s="4" t="n"/>
      <c r="R52" s="4" t="n"/>
      <c r="S52" s="4" t="n"/>
      <c r="T52" s="4" t="n"/>
      <c r="U52" s="4" t="n"/>
      <c r="V52" s="4" t="n"/>
      <c r="W52" s="4" t="n"/>
      <c r="X52" s="4" t="n"/>
      <c r="Y52" s="4" t="n"/>
      <c r="Z52" s="4" t="n"/>
    </row>
    <row r="53" ht="15" customHeight="1" s="371">
      <c r="A53" s="34" t="n"/>
      <c r="B53" s="37" t="n"/>
      <c r="C53" s="120">
        <f>IF(B53="","",INT((B53-CARATULA!$C$27)/7)+1)</f>
        <v/>
      </c>
      <c r="D53" s="34" t="n"/>
      <c r="E53" s="40">
        <f t="array" ref="E53">IFERROR(INDEX(INSUMOS!$C$9:$C$42,MATCH(D53,INSUMOS!$A$9:$A$42,0)),"")</f>
        <v/>
      </c>
      <c r="F53" s="169">
        <f t="array" ref="F53">IFERROR(INDEX(INSUMOS!$D$9:$D$42,MATCH(D53,INSUMOS!$A$9:$A$42,0)),"")</f>
        <v/>
      </c>
      <c r="G53" s="41" t="n"/>
      <c r="H53" s="35" t="n"/>
      <c r="I53" s="44">
        <f t="array" ref="I53">IFERROR(INDEX(INSUMOS!$E$9:$E$42,MATCH(D53,INSUMOS!$A$9:$A$42,0)),0)</f>
        <v/>
      </c>
      <c r="J53" s="44">
        <f>IF(G53="","",G53*I53)</f>
        <v/>
      </c>
      <c r="K53" s="34" t="n"/>
      <c r="L53" s="35" t="n"/>
      <c r="M53" s="35" t="n"/>
      <c r="N53" s="4" t="n"/>
      <c r="O53" s="4" t="n"/>
      <c r="P53" s="4" t="n"/>
      <c r="Q53" s="4" t="n"/>
      <c r="R53" s="4" t="n"/>
      <c r="S53" s="4" t="n"/>
      <c r="T53" s="4" t="n"/>
      <c r="U53" s="4" t="n"/>
      <c r="V53" s="4" t="n"/>
      <c r="W53" s="4" t="n"/>
      <c r="X53" s="4" t="n"/>
      <c r="Y53" s="4" t="n"/>
      <c r="Z53" s="4" t="n"/>
    </row>
    <row r="54" ht="15" customHeight="1" s="371">
      <c r="A54" s="34" t="n"/>
      <c r="B54" s="37" t="n"/>
      <c r="C54" s="120">
        <f>IF(B54="","",INT((B54-CARATULA!$C$27)/7)+1)</f>
        <v/>
      </c>
      <c r="D54" s="34" t="n"/>
      <c r="E54" s="40">
        <f t="array" ref="E54">IFERROR(INDEX(INSUMOS!$C$9:$C$42,MATCH(D54,INSUMOS!$A$9:$A$42,0)),"")</f>
        <v/>
      </c>
      <c r="F54" s="169">
        <f t="array" ref="F54">IFERROR(INDEX(INSUMOS!$D$9:$D$42,MATCH(D54,INSUMOS!$A$9:$A$42,0)),"")</f>
        <v/>
      </c>
      <c r="G54" s="41" t="n"/>
      <c r="H54" s="35" t="n"/>
      <c r="I54" s="44">
        <f t="array" ref="I54">IFERROR(INDEX(INSUMOS!$E$9:$E$42,MATCH(D54,INSUMOS!$A$9:$A$42,0)),0)</f>
        <v/>
      </c>
      <c r="J54" s="44">
        <f>IF(G54="","",G54*I54)</f>
        <v/>
      </c>
      <c r="K54" s="34" t="n"/>
      <c r="L54" s="35" t="n"/>
      <c r="M54" s="35" t="n"/>
      <c r="N54" s="4" t="n"/>
      <c r="O54" s="4" t="n"/>
      <c r="P54" s="4" t="n"/>
      <c r="Q54" s="4" t="n"/>
      <c r="R54" s="4" t="n"/>
      <c r="S54" s="4" t="n"/>
      <c r="T54" s="4" t="n"/>
      <c r="U54" s="4" t="n"/>
      <c r="V54" s="4" t="n"/>
      <c r="W54" s="4" t="n"/>
      <c r="X54" s="4" t="n"/>
      <c r="Y54" s="4" t="n"/>
      <c r="Z54" s="4" t="n"/>
    </row>
    <row r="55" ht="15" customHeight="1" s="371">
      <c r="A55" s="34" t="n"/>
      <c r="B55" s="37" t="n"/>
      <c r="C55" s="120">
        <f>IF(B55="","",INT((B55-CARATULA!$C$27)/7)+1)</f>
        <v/>
      </c>
      <c r="D55" s="34" t="n"/>
      <c r="E55" s="40">
        <f t="array" ref="E55">IFERROR(INDEX(INSUMOS!$C$9:$C$42,MATCH(D55,INSUMOS!$A$9:$A$42,0)),"")</f>
        <v/>
      </c>
      <c r="F55" s="169">
        <f t="array" ref="F55">IFERROR(INDEX(INSUMOS!$D$9:$D$42,MATCH(D55,INSUMOS!$A$9:$A$42,0)),"")</f>
        <v/>
      </c>
      <c r="G55" s="41" t="n"/>
      <c r="H55" s="35" t="n"/>
      <c r="I55" s="44">
        <f t="array" ref="I55">IFERROR(INDEX(INSUMOS!$E$9:$E$42,MATCH(D55,INSUMOS!$A$9:$A$42,0)),0)</f>
        <v/>
      </c>
      <c r="J55" s="44">
        <f>IF(G55="","",G55*I55)</f>
        <v/>
      </c>
      <c r="K55" s="34" t="n"/>
      <c r="L55" s="35" t="n"/>
      <c r="M55" s="35" t="n"/>
      <c r="N55" s="4" t="n"/>
      <c r="O55" s="4" t="n"/>
      <c r="P55" s="4" t="n"/>
      <c r="Q55" s="4" t="n"/>
      <c r="R55" s="4" t="n"/>
      <c r="S55" s="4" t="n"/>
      <c r="T55" s="4" t="n"/>
      <c r="U55" s="4" t="n"/>
      <c r="V55" s="4" t="n"/>
      <c r="W55" s="4" t="n"/>
      <c r="X55" s="4" t="n"/>
      <c r="Y55" s="4" t="n"/>
      <c r="Z55" s="4" t="n"/>
    </row>
    <row r="56" ht="15" customHeight="1" s="371">
      <c r="A56" s="34" t="n"/>
      <c r="B56" s="37" t="n"/>
      <c r="C56" s="120">
        <f>IF(B56="","",INT((B56-CARATULA!$C$27)/7)+1)</f>
        <v/>
      </c>
      <c r="D56" s="34" t="n"/>
      <c r="E56" s="40">
        <f t="array" ref="E56">IFERROR(INDEX(INSUMOS!$C$9:$C$42,MATCH(D56,INSUMOS!$A$9:$A$42,0)),"")</f>
        <v/>
      </c>
      <c r="F56" s="169">
        <f t="array" ref="F56">IFERROR(INDEX(INSUMOS!$D$9:$D$42,MATCH(D56,INSUMOS!$A$9:$A$42,0)),"")</f>
        <v/>
      </c>
      <c r="G56" s="41" t="n"/>
      <c r="H56" s="35" t="n"/>
      <c r="I56" s="44">
        <f t="array" ref="I56">IFERROR(INDEX(INSUMOS!$E$9:$E$42,MATCH(D56,INSUMOS!$A$9:$A$42,0)),0)</f>
        <v/>
      </c>
      <c r="J56" s="44">
        <f>IF(G56="","",G56*I56)</f>
        <v/>
      </c>
      <c r="K56" s="34" t="n"/>
      <c r="L56" s="35" t="n"/>
      <c r="M56" s="35" t="n"/>
      <c r="N56" s="4" t="n"/>
      <c r="O56" s="4" t="n"/>
      <c r="P56" s="4" t="n"/>
      <c r="Q56" s="4" t="n"/>
      <c r="R56" s="4" t="n"/>
      <c r="S56" s="4" t="n"/>
      <c r="T56" s="4" t="n"/>
      <c r="U56" s="4" t="n"/>
      <c r="V56" s="4" t="n"/>
      <c r="W56" s="4" t="n"/>
      <c r="X56" s="4" t="n"/>
      <c r="Y56" s="4" t="n"/>
      <c r="Z56" s="4" t="n"/>
    </row>
    <row r="57" ht="15" customHeight="1" s="371">
      <c r="A57" s="34" t="n"/>
      <c r="B57" s="37" t="n"/>
      <c r="C57" s="120">
        <f>IF(B57="","",INT((B57-CARATULA!$C$27)/7)+1)</f>
        <v/>
      </c>
      <c r="D57" s="34" t="n"/>
      <c r="E57" s="40">
        <f t="array" ref="E57">IFERROR(INDEX(INSUMOS!$C$9:$C$42,MATCH(D57,INSUMOS!$A$9:$A$42,0)),"")</f>
        <v/>
      </c>
      <c r="F57" s="169">
        <f t="array" ref="F57">IFERROR(INDEX(INSUMOS!$D$9:$D$42,MATCH(D57,INSUMOS!$A$9:$A$42,0)),"")</f>
        <v/>
      </c>
      <c r="G57" s="41" t="n"/>
      <c r="H57" s="35" t="n"/>
      <c r="I57" s="44">
        <f t="array" ref="I57">IFERROR(INDEX(INSUMOS!$E$9:$E$42,MATCH(D57,INSUMOS!$A$9:$A$42,0)),0)</f>
        <v/>
      </c>
      <c r="J57" s="44">
        <f>IF(G57="","",G57*I57)</f>
        <v/>
      </c>
      <c r="K57" s="34" t="n"/>
      <c r="L57" s="35" t="n"/>
      <c r="M57" s="35" t="n"/>
      <c r="N57" s="4" t="n"/>
      <c r="O57" s="4" t="n"/>
      <c r="P57" s="4" t="n"/>
      <c r="Q57" s="4" t="n"/>
      <c r="R57" s="4" t="n"/>
      <c r="S57" s="4" t="n"/>
      <c r="T57" s="4" t="n"/>
      <c r="U57" s="4" t="n"/>
      <c r="V57" s="4" t="n"/>
      <c r="W57" s="4" t="n"/>
      <c r="X57" s="4" t="n"/>
      <c r="Y57" s="4" t="n"/>
      <c r="Z57" s="4" t="n"/>
    </row>
    <row r="58" ht="15" customHeight="1" s="371">
      <c r="A58" s="34" t="n"/>
      <c r="B58" s="37" t="n"/>
      <c r="C58" s="120">
        <f>IF(B58="","",INT((B58-CARATULA!$C$27)/7)+1)</f>
        <v/>
      </c>
      <c r="D58" s="34" t="n"/>
      <c r="E58" s="40">
        <f t="array" ref="E58">IFERROR(INDEX(INSUMOS!$C$9:$C$42,MATCH(D58,INSUMOS!$A$9:$A$42,0)),"")</f>
        <v/>
      </c>
      <c r="F58" s="169">
        <f t="array" ref="F58">IFERROR(INDEX(INSUMOS!$D$9:$D$42,MATCH(D58,INSUMOS!$A$9:$A$42,0)),"")</f>
        <v/>
      </c>
      <c r="G58" s="41" t="n"/>
      <c r="H58" s="35" t="n"/>
      <c r="I58" s="44">
        <f t="array" ref="I58">IFERROR(INDEX(INSUMOS!$E$9:$E$42,MATCH(D58,INSUMOS!$A$9:$A$42,0)),0)</f>
        <v/>
      </c>
      <c r="J58" s="44">
        <f>IF(G58="","",G58*I58)</f>
        <v/>
      </c>
      <c r="K58" s="34" t="n"/>
      <c r="L58" s="35" t="n"/>
      <c r="M58" s="35" t="n"/>
      <c r="N58" s="4" t="n"/>
      <c r="O58" s="4" t="n"/>
      <c r="P58" s="4" t="n"/>
      <c r="Q58" s="4" t="n"/>
      <c r="R58" s="4" t="n"/>
      <c r="S58" s="4" t="n"/>
      <c r="T58" s="4" t="n"/>
      <c r="U58" s="4" t="n"/>
      <c r="V58" s="4" t="n"/>
      <c r="W58" s="4" t="n"/>
      <c r="X58" s="4" t="n"/>
      <c r="Y58" s="4" t="n"/>
      <c r="Z58" s="4" t="n"/>
    </row>
    <row r="59" ht="15" customHeight="1" s="371">
      <c r="A59" s="34" t="n"/>
      <c r="B59" s="37" t="n"/>
      <c r="C59" s="120">
        <f>IF(B59="","",INT((B59-CARATULA!$C$27)/7)+1)</f>
        <v/>
      </c>
      <c r="D59" s="34" t="n"/>
      <c r="E59" s="40">
        <f t="array" ref="E59">IFERROR(INDEX(INSUMOS!$C$9:$C$42,MATCH(D59,INSUMOS!$A$9:$A$42,0)),"")</f>
        <v/>
      </c>
      <c r="F59" s="169">
        <f t="array" ref="F59">IFERROR(INDEX(INSUMOS!$D$9:$D$42,MATCH(D59,INSUMOS!$A$9:$A$42,0)),"")</f>
        <v/>
      </c>
      <c r="G59" s="41" t="n"/>
      <c r="H59" s="35" t="n"/>
      <c r="I59" s="44">
        <f t="array" ref="I59">IFERROR(INDEX(INSUMOS!$E$9:$E$42,MATCH(D59,INSUMOS!$A$9:$A$42,0)),0)</f>
        <v/>
      </c>
      <c r="J59" s="44">
        <f>IF(G59="","",G59*I59)</f>
        <v/>
      </c>
      <c r="K59" s="34" t="n"/>
      <c r="L59" s="35" t="n"/>
      <c r="M59" s="35" t="n"/>
      <c r="N59" s="4" t="n"/>
      <c r="O59" s="4" t="n"/>
      <c r="P59" s="4" t="n"/>
      <c r="Q59" s="4" t="n"/>
      <c r="R59" s="4" t="n"/>
      <c r="S59" s="4" t="n"/>
      <c r="T59" s="4" t="n"/>
      <c r="U59" s="4" t="n"/>
      <c r="V59" s="4" t="n"/>
      <c r="W59" s="4" t="n"/>
      <c r="X59" s="4" t="n"/>
      <c r="Y59" s="4" t="n"/>
      <c r="Z59" s="4" t="n"/>
    </row>
    <row r="60" ht="15" customHeight="1" s="371">
      <c r="A60" s="34" t="n"/>
      <c r="B60" s="37" t="n"/>
      <c r="C60" s="120">
        <f>IF(B60="","",INT((B60-CARATULA!$C$27)/7)+1)</f>
        <v/>
      </c>
      <c r="D60" s="34" t="n"/>
      <c r="E60" s="40">
        <f t="array" ref="E60">IFERROR(INDEX(INSUMOS!$C$9:$C$42,MATCH(D60,INSUMOS!$A$9:$A$42,0)),"")</f>
        <v/>
      </c>
      <c r="F60" s="169">
        <f t="array" ref="F60">IFERROR(INDEX(INSUMOS!$D$9:$D$42,MATCH(D60,INSUMOS!$A$9:$A$42,0)),"")</f>
        <v/>
      </c>
      <c r="G60" s="41" t="n"/>
      <c r="H60" s="35" t="n"/>
      <c r="I60" s="44">
        <f t="array" ref="I60">IFERROR(INDEX(INSUMOS!$E$9:$E$42,MATCH(D60,INSUMOS!$A$9:$A$42,0)),0)</f>
        <v/>
      </c>
      <c r="J60" s="44">
        <f>IF(G60="","",G60*I60)</f>
        <v/>
      </c>
      <c r="K60" s="34" t="n"/>
      <c r="L60" s="35" t="n"/>
      <c r="M60" s="35" t="n"/>
      <c r="N60" s="4" t="n"/>
      <c r="O60" s="4" t="n"/>
      <c r="P60" s="4" t="n"/>
      <c r="Q60" s="4" t="n"/>
      <c r="R60" s="4" t="n"/>
      <c r="S60" s="4" t="n"/>
      <c r="T60" s="4" t="n"/>
      <c r="U60" s="4" t="n"/>
      <c r="V60" s="4" t="n"/>
      <c r="W60" s="4" t="n"/>
      <c r="X60" s="4" t="n"/>
      <c r="Y60" s="4" t="n"/>
      <c r="Z60" s="4" t="n"/>
    </row>
    <row r="61" ht="15" customHeight="1" s="371">
      <c r="A61" s="34" t="n"/>
      <c r="B61" s="37" t="n"/>
      <c r="C61" s="120">
        <f>IF(B61="","",INT((B61-CARATULA!$C$27)/7)+1)</f>
        <v/>
      </c>
      <c r="D61" s="34" t="n"/>
      <c r="E61" s="40">
        <f t="array" ref="E61">IFERROR(INDEX(INSUMOS!$C$9:$C$42,MATCH(D61,INSUMOS!$A$9:$A$42,0)),"")</f>
        <v/>
      </c>
      <c r="F61" s="169">
        <f t="array" ref="F61">IFERROR(INDEX(INSUMOS!$D$9:$D$42,MATCH(D61,INSUMOS!$A$9:$A$42,0)),"")</f>
        <v/>
      </c>
      <c r="G61" s="41" t="n"/>
      <c r="H61" s="35" t="n"/>
      <c r="I61" s="44">
        <f t="array" ref="I61">IFERROR(INDEX(INSUMOS!$E$9:$E$42,MATCH(D61,INSUMOS!$A$9:$A$42,0)),0)</f>
        <v/>
      </c>
      <c r="J61" s="44">
        <f>IF(G61="","",G61*I61)</f>
        <v/>
      </c>
      <c r="K61" s="34" t="n"/>
      <c r="L61" s="35" t="n"/>
      <c r="M61" s="35" t="n"/>
      <c r="N61" s="4" t="n"/>
      <c r="O61" s="4" t="n"/>
      <c r="P61" s="4" t="n"/>
      <c r="Q61" s="4" t="n"/>
      <c r="R61" s="4" t="n"/>
      <c r="S61" s="4" t="n"/>
      <c r="T61" s="4" t="n"/>
      <c r="U61" s="4" t="n"/>
      <c r="V61" s="4" t="n"/>
      <c r="W61" s="4" t="n"/>
      <c r="X61" s="4" t="n"/>
      <c r="Y61" s="4" t="n"/>
      <c r="Z61" s="4" t="n"/>
    </row>
    <row r="62" ht="15" customHeight="1" s="371">
      <c r="A62" s="34" t="n"/>
      <c r="B62" s="37" t="n"/>
      <c r="C62" s="120">
        <f>IF(B62="","",INT((B62-CARATULA!$C$27)/7)+1)</f>
        <v/>
      </c>
      <c r="D62" s="34" t="n"/>
      <c r="E62" s="40">
        <f t="array" ref="E62">IFERROR(INDEX(INSUMOS!$C$9:$C$42,MATCH(D62,INSUMOS!$A$9:$A$42,0)),"")</f>
        <v/>
      </c>
      <c r="F62" s="169">
        <f t="array" ref="F62">IFERROR(INDEX(INSUMOS!$D$9:$D$42,MATCH(D62,INSUMOS!$A$9:$A$42,0)),"")</f>
        <v/>
      </c>
      <c r="G62" s="41" t="n"/>
      <c r="H62" s="35" t="n"/>
      <c r="I62" s="44">
        <f t="array" ref="I62">IFERROR(INDEX(INSUMOS!$E$9:$E$42,MATCH(D62,INSUMOS!$A$9:$A$42,0)),0)</f>
        <v/>
      </c>
      <c r="J62" s="44">
        <f>IF(G62="","",G62*I62)</f>
        <v/>
      </c>
      <c r="K62" s="34" t="n"/>
      <c r="L62" s="35" t="n"/>
      <c r="M62" s="35" t="n"/>
      <c r="N62" s="4" t="n"/>
      <c r="O62" s="4" t="n"/>
      <c r="P62" s="4" t="n"/>
      <c r="Q62" s="4" t="n"/>
      <c r="R62" s="4" t="n"/>
      <c r="S62" s="4" t="n"/>
      <c r="T62" s="4" t="n"/>
      <c r="U62" s="4" t="n"/>
      <c r="V62" s="4" t="n"/>
      <c r="W62" s="4" t="n"/>
      <c r="X62" s="4" t="n"/>
      <c r="Y62" s="4" t="n"/>
      <c r="Z62" s="4" t="n"/>
    </row>
    <row r="63" ht="15" customHeight="1" s="371">
      <c r="A63" s="34" t="n"/>
      <c r="B63" s="37" t="n"/>
      <c r="C63" s="120">
        <f>IF(B63="","",INT((B63-CARATULA!$C$27)/7)+1)</f>
        <v/>
      </c>
      <c r="D63" s="34" t="n"/>
      <c r="E63" s="40">
        <f t="array" ref="E63">IFERROR(INDEX(INSUMOS!$C$9:$C$42,MATCH(D63,INSUMOS!$A$9:$A$42,0)),"")</f>
        <v/>
      </c>
      <c r="F63" s="169">
        <f t="array" ref="F63">IFERROR(INDEX(INSUMOS!$D$9:$D$42,MATCH(D63,INSUMOS!$A$9:$A$42,0)),"")</f>
        <v/>
      </c>
      <c r="G63" s="41" t="n"/>
      <c r="H63" s="35" t="n"/>
      <c r="I63" s="44">
        <f t="array" ref="I63">IFERROR(INDEX(INSUMOS!$E$9:$E$42,MATCH(D63,INSUMOS!$A$9:$A$42,0)),0)</f>
        <v/>
      </c>
      <c r="J63" s="44">
        <f>IF(G63="","",G63*I63)</f>
        <v/>
      </c>
      <c r="K63" s="34" t="n"/>
      <c r="L63" s="35" t="n"/>
      <c r="M63" s="35" t="n"/>
      <c r="N63" s="4" t="n"/>
      <c r="O63" s="4" t="n"/>
      <c r="P63" s="4" t="n"/>
      <c r="Q63" s="4" t="n"/>
      <c r="R63" s="4" t="n"/>
      <c r="S63" s="4" t="n"/>
      <c r="T63" s="4" t="n"/>
      <c r="U63" s="4" t="n"/>
      <c r="V63" s="4" t="n"/>
      <c r="W63" s="4" t="n"/>
      <c r="X63" s="4" t="n"/>
      <c r="Y63" s="4" t="n"/>
      <c r="Z63" s="4" t="n"/>
    </row>
    <row r="64" ht="15" customHeight="1" s="371">
      <c r="A64" s="34" t="n"/>
      <c r="B64" s="37" t="n"/>
      <c r="C64" s="120">
        <f>IF(B64="","",INT((B64-CARATULA!$C$27)/7)+1)</f>
        <v/>
      </c>
      <c r="D64" s="34" t="n"/>
      <c r="E64" s="40">
        <f t="array" ref="E64">IFERROR(INDEX(INSUMOS!$C$9:$C$42,MATCH(D64,INSUMOS!$A$9:$A$42,0)),"")</f>
        <v/>
      </c>
      <c r="F64" s="169">
        <f t="array" ref="F64">IFERROR(INDEX(INSUMOS!$D$9:$D$42,MATCH(D64,INSUMOS!$A$9:$A$42,0)),"")</f>
        <v/>
      </c>
      <c r="G64" s="41" t="n"/>
      <c r="H64" s="35" t="n"/>
      <c r="I64" s="44">
        <f t="array" ref="I64">IFERROR(INDEX(INSUMOS!$E$9:$E$42,MATCH(D64,INSUMOS!$A$9:$A$42,0)),0)</f>
        <v/>
      </c>
      <c r="J64" s="44">
        <f>IF(G64="","",G64*I64)</f>
        <v/>
      </c>
      <c r="K64" s="34" t="n"/>
      <c r="L64" s="35" t="n"/>
      <c r="M64" s="35" t="n"/>
      <c r="N64" s="4" t="n"/>
      <c r="O64" s="4" t="n"/>
      <c r="P64" s="4" t="n"/>
      <c r="Q64" s="4" t="n"/>
      <c r="R64" s="4" t="n"/>
      <c r="S64" s="4" t="n"/>
      <c r="T64" s="4" t="n"/>
      <c r="U64" s="4" t="n"/>
      <c r="V64" s="4" t="n"/>
      <c r="W64" s="4" t="n"/>
      <c r="X64" s="4" t="n"/>
      <c r="Y64" s="4" t="n"/>
      <c r="Z64" s="4" t="n"/>
    </row>
    <row r="65" ht="15" customHeight="1" s="371">
      <c r="A65" s="34" t="n"/>
      <c r="B65" s="37" t="n"/>
      <c r="C65" s="120">
        <f>IF(B65="","",INT((B65-CARATULA!$C$27)/7)+1)</f>
        <v/>
      </c>
      <c r="D65" s="34" t="n"/>
      <c r="E65" s="40">
        <f t="array" ref="E65">IFERROR(INDEX(INSUMOS!$C$9:$C$42,MATCH(D65,INSUMOS!$A$9:$A$42,0)),"")</f>
        <v/>
      </c>
      <c r="F65" s="169">
        <f t="array" ref="F65">IFERROR(INDEX(INSUMOS!$D$9:$D$42,MATCH(D65,INSUMOS!$A$9:$A$42,0)),"")</f>
        <v/>
      </c>
      <c r="G65" s="41" t="n"/>
      <c r="H65" s="35" t="n"/>
      <c r="I65" s="44">
        <f t="array" ref="I65">IFERROR(INDEX(INSUMOS!$E$9:$E$42,MATCH(D65,INSUMOS!$A$9:$A$42,0)),0)</f>
        <v/>
      </c>
      <c r="J65" s="44">
        <f>IF(G65="","",G65*I65)</f>
        <v/>
      </c>
      <c r="K65" s="34" t="n"/>
      <c r="L65" s="35" t="n"/>
      <c r="M65" s="35" t="n"/>
      <c r="N65" s="4" t="n"/>
      <c r="O65" s="4" t="n"/>
      <c r="P65" s="4" t="n"/>
      <c r="Q65" s="4" t="n"/>
      <c r="R65" s="4" t="n"/>
      <c r="S65" s="4" t="n"/>
      <c r="T65" s="4" t="n"/>
      <c r="U65" s="4" t="n"/>
      <c r="V65" s="4" t="n"/>
      <c r="W65" s="4" t="n"/>
      <c r="X65" s="4" t="n"/>
      <c r="Y65" s="4" t="n"/>
      <c r="Z65" s="4" t="n"/>
    </row>
    <row r="66" ht="15" customHeight="1" s="371">
      <c r="A66" s="34" t="n"/>
      <c r="B66" s="37" t="n"/>
      <c r="C66" s="120">
        <f>IF(B66="","",INT((B66-CARATULA!$C$27)/7)+1)</f>
        <v/>
      </c>
      <c r="D66" s="34" t="n"/>
      <c r="E66" s="40">
        <f t="array" ref="E66">IFERROR(INDEX(INSUMOS!$C$9:$C$42,MATCH(D66,INSUMOS!$A$9:$A$42,0)),"")</f>
        <v/>
      </c>
      <c r="F66" s="169">
        <f t="array" ref="F66">IFERROR(INDEX(INSUMOS!$D$9:$D$42,MATCH(D66,INSUMOS!$A$9:$A$42,0)),"")</f>
        <v/>
      </c>
      <c r="G66" s="41" t="n"/>
      <c r="H66" s="35" t="n"/>
      <c r="I66" s="44">
        <f t="array" ref="I66">IFERROR(INDEX(INSUMOS!$E$9:$E$42,MATCH(D66,INSUMOS!$A$9:$A$42,0)),0)</f>
        <v/>
      </c>
      <c r="J66" s="44">
        <f>IF(G66="","",G66*I66)</f>
        <v/>
      </c>
      <c r="K66" s="34" t="n"/>
      <c r="L66" s="35" t="n"/>
      <c r="M66" s="35" t="n"/>
      <c r="N66" s="4" t="n"/>
      <c r="O66" s="4" t="n"/>
      <c r="P66" s="4" t="n"/>
      <c r="Q66" s="4" t="n"/>
      <c r="R66" s="4" t="n"/>
      <c r="S66" s="4" t="n"/>
      <c r="T66" s="4" t="n"/>
      <c r="U66" s="4" t="n"/>
      <c r="V66" s="4" t="n"/>
      <c r="W66" s="4" t="n"/>
      <c r="X66" s="4" t="n"/>
      <c r="Y66" s="4" t="n"/>
      <c r="Z66" s="4" t="n"/>
    </row>
    <row r="67" ht="15" customHeight="1" s="371">
      <c r="A67" s="34" t="n"/>
      <c r="B67" s="37" t="n"/>
      <c r="C67" s="120">
        <f>IF(B67="","",INT((B67-CARATULA!$C$27)/7)+1)</f>
        <v/>
      </c>
      <c r="D67" s="34" t="n"/>
      <c r="E67" s="40">
        <f t="array" ref="E67">IFERROR(INDEX(INSUMOS!$C$9:$C$42,MATCH(D67,INSUMOS!$A$9:$A$42,0)),"")</f>
        <v/>
      </c>
      <c r="F67" s="169">
        <f t="array" ref="F67">IFERROR(INDEX(INSUMOS!$D$9:$D$42,MATCH(D67,INSUMOS!$A$9:$A$42,0)),"")</f>
        <v/>
      </c>
      <c r="G67" s="41" t="n"/>
      <c r="H67" s="35" t="n"/>
      <c r="I67" s="44">
        <f t="array" ref="I67">IFERROR(INDEX(INSUMOS!$E$9:$E$42,MATCH(D67,INSUMOS!$A$9:$A$42,0)),0)</f>
        <v/>
      </c>
      <c r="J67" s="44">
        <f>IF(G67="","",G67*I67)</f>
        <v/>
      </c>
      <c r="K67" s="34" t="n"/>
      <c r="L67" s="35" t="n"/>
      <c r="M67" s="35" t="n"/>
      <c r="N67" s="4" t="n"/>
      <c r="O67" s="4" t="n"/>
      <c r="P67" s="4" t="n"/>
      <c r="Q67" s="4" t="n"/>
      <c r="R67" s="4" t="n"/>
      <c r="S67" s="4" t="n"/>
      <c r="T67" s="4" t="n"/>
      <c r="U67" s="4" t="n"/>
      <c r="V67" s="4" t="n"/>
      <c r="W67" s="4" t="n"/>
      <c r="X67" s="4" t="n"/>
      <c r="Y67" s="4" t="n"/>
      <c r="Z67" s="4" t="n"/>
    </row>
    <row r="68" ht="15" customHeight="1" s="371">
      <c r="A68" s="34" t="n"/>
      <c r="B68" s="37" t="n"/>
      <c r="C68" s="120">
        <f>IF(B68="","",INT((B68-CARATULA!$C$27)/7)+1)</f>
        <v/>
      </c>
      <c r="D68" s="34" t="n"/>
      <c r="E68" s="40">
        <f t="array" ref="E68">IFERROR(INDEX(INSUMOS!$C$9:$C$42,MATCH(D68,INSUMOS!$A$9:$A$42,0)),"")</f>
        <v/>
      </c>
      <c r="F68" s="169">
        <f t="array" ref="F68">IFERROR(INDEX(INSUMOS!$D$9:$D$42,MATCH(D68,INSUMOS!$A$9:$A$42,0)),"")</f>
        <v/>
      </c>
      <c r="G68" s="41" t="n"/>
      <c r="H68" s="35" t="n"/>
      <c r="I68" s="44">
        <f t="array" ref="I68">IFERROR(INDEX(INSUMOS!$E$9:$E$42,MATCH(D68,INSUMOS!$A$9:$A$42,0)),0)</f>
        <v/>
      </c>
      <c r="J68" s="44">
        <f>IF(G68="","",G68*I68)</f>
        <v/>
      </c>
      <c r="K68" s="34" t="n"/>
      <c r="L68" s="35" t="n"/>
      <c r="M68" s="35" t="n"/>
      <c r="N68" s="4" t="n"/>
      <c r="O68" s="4" t="n"/>
      <c r="P68" s="4" t="n"/>
      <c r="Q68" s="4" t="n"/>
      <c r="R68" s="4" t="n"/>
      <c r="S68" s="4" t="n"/>
      <c r="T68" s="4" t="n"/>
      <c r="U68" s="4" t="n"/>
      <c r="V68" s="4" t="n"/>
      <c r="W68" s="4" t="n"/>
      <c r="X68" s="4" t="n"/>
      <c r="Y68" s="4" t="n"/>
      <c r="Z68" s="4" t="n"/>
    </row>
    <row r="69" ht="15" customHeight="1" s="371">
      <c r="A69" s="34" t="n"/>
      <c r="B69" s="37" t="n"/>
      <c r="C69" s="120">
        <f>IF(B69="","",INT((B69-CARATULA!$C$27)/7)+1)</f>
        <v/>
      </c>
      <c r="D69" s="34" t="n"/>
      <c r="E69" s="40">
        <f t="array" ref="E69">IFERROR(INDEX(INSUMOS!$C$9:$C$42,MATCH(D69,INSUMOS!$A$9:$A$42,0)),"")</f>
        <v/>
      </c>
      <c r="F69" s="169">
        <f t="array" ref="F69">IFERROR(INDEX(INSUMOS!$D$9:$D$42,MATCH(D69,INSUMOS!$A$9:$A$42,0)),"")</f>
        <v/>
      </c>
      <c r="G69" s="41" t="n"/>
      <c r="H69" s="35" t="n"/>
      <c r="I69" s="44">
        <f t="array" ref="I69">IFERROR(INDEX(INSUMOS!$E$9:$E$42,MATCH(D69,INSUMOS!$A$9:$A$42,0)),0)</f>
        <v/>
      </c>
      <c r="J69" s="44">
        <f>IF(G69="","",G69*I69)</f>
        <v/>
      </c>
      <c r="K69" s="34" t="n"/>
      <c r="L69" s="35" t="n"/>
      <c r="M69" s="35" t="n"/>
      <c r="N69" s="4" t="n"/>
      <c r="O69" s="4" t="n"/>
      <c r="P69" s="4" t="n"/>
      <c r="Q69" s="4" t="n"/>
      <c r="R69" s="4" t="n"/>
      <c r="S69" s="4" t="n"/>
      <c r="T69" s="4" t="n"/>
      <c r="U69" s="4" t="n"/>
      <c r="V69" s="4" t="n"/>
      <c r="W69" s="4" t="n"/>
      <c r="X69" s="4" t="n"/>
      <c r="Y69" s="4" t="n"/>
      <c r="Z69" s="4" t="n"/>
    </row>
    <row r="70" ht="15" customHeight="1" s="371">
      <c r="A70" s="34" t="n"/>
      <c r="B70" s="37" t="n"/>
      <c r="C70" s="120">
        <f>IF(B70="","",INT((B70-CARATULA!$C$27)/7)+1)</f>
        <v/>
      </c>
      <c r="D70" s="34" t="n"/>
      <c r="E70" s="40">
        <f t="array" ref="E70">IFERROR(INDEX(INSUMOS!$C$9:$C$42,MATCH(D70,INSUMOS!$A$9:$A$42,0)),"")</f>
        <v/>
      </c>
      <c r="F70" s="169">
        <f t="array" ref="F70">IFERROR(INDEX(INSUMOS!$D$9:$D$42,MATCH(D70,INSUMOS!$A$9:$A$42,0)),"")</f>
        <v/>
      </c>
      <c r="G70" s="41" t="n"/>
      <c r="H70" s="35" t="n"/>
      <c r="I70" s="44">
        <f t="array" ref="I70">IFERROR(INDEX(INSUMOS!$E$9:$E$42,MATCH(D70,INSUMOS!$A$9:$A$42,0)),0)</f>
        <v/>
      </c>
      <c r="J70" s="44">
        <f>IF(G70="","",G70*I70)</f>
        <v/>
      </c>
      <c r="K70" s="34" t="n"/>
      <c r="L70" s="35" t="n"/>
      <c r="M70" s="35" t="n"/>
      <c r="N70" s="4" t="n"/>
      <c r="O70" s="4" t="n"/>
      <c r="P70" s="4" t="n"/>
      <c r="Q70" s="4" t="n"/>
      <c r="R70" s="4" t="n"/>
      <c r="S70" s="4" t="n"/>
      <c r="T70" s="4" t="n"/>
      <c r="U70" s="4" t="n"/>
      <c r="V70" s="4" t="n"/>
      <c r="W70" s="4" t="n"/>
      <c r="X70" s="4" t="n"/>
      <c r="Y70" s="4" t="n"/>
      <c r="Z70" s="4" t="n"/>
    </row>
    <row r="71" ht="15" customHeight="1" s="371">
      <c r="A71" s="34" t="n"/>
      <c r="B71" s="37" t="n"/>
      <c r="C71" s="120">
        <f>IF(B71="","",INT((B71-CARATULA!$C$27)/7)+1)</f>
        <v/>
      </c>
      <c r="D71" s="34" t="n"/>
      <c r="E71" s="40">
        <f t="array" ref="E71">IFERROR(INDEX(INSUMOS!$C$9:$C$42,MATCH(D71,INSUMOS!$A$9:$A$42,0)),"")</f>
        <v/>
      </c>
      <c r="F71" s="169">
        <f t="array" ref="F71">IFERROR(INDEX(INSUMOS!$D$9:$D$42,MATCH(D71,INSUMOS!$A$9:$A$42,0)),"")</f>
        <v/>
      </c>
      <c r="G71" s="41" t="n"/>
      <c r="H71" s="35" t="n"/>
      <c r="I71" s="44">
        <f t="array" ref="I71">IFERROR(INDEX(INSUMOS!$E$9:$E$42,MATCH(D71,INSUMOS!$A$9:$A$42,0)),0)</f>
        <v/>
      </c>
      <c r="J71" s="44">
        <f>IF(G71="","",G71*I71)</f>
        <v/>
      </c>
      <c r="K71" s="34" t="n"/>
      <c r="L71" s="35" t="n"/>
      <c r="M71" s="35" t="n"/>
      <c r="N71" s="4" t="n"/>
      <c r="O71" s="4" t="n"/>
      <c r="P71" s="4" t="n"/>
      <c r="Q71" s="4" t="n"/>
      <c r="R71" s="4" t="n"/>
      <c r="S71" s="4" t="n"/>
      <c r="T71" s="4" t="n"/>
      <c r="U71" s="4" t="n"/>
      <c r="V71" s="4" t="n"/>
      <c r="W71" s="4" t="n"/>
      <c r="X71" s="4" t="n"/>
      <c r="Y71" s="4" t="n"/>
      <c r="Z71" s="4" t="n"/>
    </row>
    <row r="72" ht="15" customHeight="1" s="371">
      <c r="A72" s="34" t="n"/>
      <c r="B72" s="37" t="n"/>
      <c r="C72" s="120">
        <f>IF(B72="","",INT((B72-CARATULA!$C$27)/7)+1)</f>
        <v/>
      </c>
      <c r="D72" s="34" t="n"/>
      <c r="E72" s="40">
        <f t="array" ref="E72">IFERROR(INDEX(INSUMOS!$C$9:$C$42,MATCH(D72,INSUMOS!$A$9:$A$42,0)),"")</f>
        <v/>
      </c>
      <c r="F72" s="169">
        <f t="array" ref="F72">IFERROR(INDEX(INSUMOS!$D$9:$D$42,MATCH(D72,INSUMOS!$A$9:$A$42,0)),"")</f>
        <v/>
      </c>
      <c r="G72" s="41" t="n"/>
      <c r="H72" s="35" t="n"/>
      <c r="I72" s="44">
        <f t="array" ref="I72">IFERROR(INDEX(INSUMOS!$E$9:$E$42,MATCH(D72,INSUMOS!$A$9:$A$42,0)),0)</f>
        <v/>
      </c>
      <c r="J72" s="44">
        <f>IF(G72="","",G72*I72)</f>
        <v/>
      </c>
      <c r="K72" s="34" t="n"/>
      <c r="L72" s="35" t="n"/>
      <c r="M72" s="35" t="n"/>
      <c r="N72" s="4" t="n"/>
      <c r="O72" s="4" t="n"/>
      <c r="P72" s="4" t="n"/>
      <c r="Q72" s="4" t="n"/>
      <c r="R72" s="4" t="n"/>
      <c r="S72" s="4" t="n"/>
      <c r="T72" s="4" t="n"/>
      <c r="U72" s="4" t="n"/>
      <c r="V72" s="4" t="n"/>
      <c r="W72" s="4" t="n"/>
      <c r="X72" s="4" t="n"/>
      <c r="Y72" s="4" t="n"/>
      <c r="Z72" s="4" t="n"/>
    </row>
    <row r="73" ht="15" customHeight="1" s="371">
      <c r="A73" s="34" t="n"/>
      <c r="B73" s="37" t="n"/>
      <c r="C73" s="120">
        <f>IF(B73="","",INT((B73-CARATULA!$C$27)/7)+1)</f>
        <v/>
      </c>
      <c r="D73" s="34" t="n"/>
      <c r="E73" s="40">
        <f t="array" ref="E73">IFERROR(INDEX(INSUMOS!$C$9:$C$42,MATCH(D73,INSUMOS!$A$9:$A$42,0)),"")</f>
        <v/>
      </c>
      <c r="F73" s="169">
        <f t="array" ref="F73">IFERROR(INDEX(INSUMOS!$D$9:$D$42,MATCH(D73,INSUMOS!$A$9:$A$42,0)),"")</f>
        <v/>
      </c>
      <c r="G73" s="41" t="n"/>
      <c r="H73" s="35" t="n"/>
      <c r="I73" s="44">
        <f t="array" ref="I73">IFERROR(INDEX(INSUMOS!$E$9:$E$42,MATCH(D73,INSUMOS!$A$9:$A$42,0)),0)</f>
        <v/>
      </c>
      <c r="J73" s="44">
        <f>IF(G73="","",G73*I73)</f>
        <v/>
      </c>
      <c r="K73" s="34" t="n"/>
      <c r="L73" s="35" t="n"/>
      <c r="M73" s="35" t="n"/>
      <c r="N73" s="4" t="n"/>
      <c r="O73" s="4" t="n"/>
      <c r="P73" s="4" t="n"/>
      <c r="Q73" s="4" t="n"/>
      <c r="R73" s="4" t="n"/>
      <c r="S73" s="4" t="n"/>
      <c r="T73" s="4" t="n"/>
      <c r="U73" s="4" t="n"/>
      <c r="V73" s="4" t="n"/>
      <c r="W73" s="4" t="n"/>
      <c r="X73" s="4" t="n"/>
      <c r="Y73" s="4" t="n"/>
      <c r="Z73" s="4" t="n"/>
    </row>
    <row r="74" ht="15" customHeight="1" s="371">
      <c r="A74" s="34" t="n"/>
      <c r="B74" s="37" t="n"/>
      <c r="C74" s="120">
        <f>IF(B74="","",INT((B74-CARATULA!$C$27)/7)+1)</f>
        <v/>
      </c>
      <c r="D74" s="34" t="n"/>
      <c r="E74" s="40">
        <f t="array" ref="E74">IFERROR(INDEX(INSUMOS!$C$9:$C$42,MATCH(D74,INSUMOS!$A$9:$A$42,0)),"")</f>
        <v/>
      </c>
      <c r="F74" s="169">
        <f t="array" ref="F74">IFERROR(INDEX(INSUMOS!$D$9:$D$42,MATCH(D74,INSUMOS!$A$9:$A$42,0)),"")</f>
        <v/>
      </c>
      <c r="G74" s="41" t="n"/>
      <c r="H74" s="35" t="n"/>
      <c r="I74" s="44">
        <f t="array" ref="I74">IFERROR(INDEX(INSUMOS!$E$9:$E$42,MATCH(D74,INSUMOS!$A$9:$A$42,0)),0)</f>
        <v/>
      </c>
      <c r="J74" s="44">
        <f>IF(G74="","",G74*I74)</f>
        <v/>
      </c>
      <c r="K74" s="34" t="n"/>
      <c r="L74" s="35" t="n"/>
      <c r="M74" s="35" t="n"/>
      <c r="N74" s="4" t="n"/>
      <c r="O74" s="4" t="n"/>
      <c r="P74" s="4" t="n"/>
      <c r="Q74" s="4" t="n"/>
      <c r="R74" s="4" t="n"/>
      <c r="S74" s="4" t="n"/>
      <c r="T74" s="4" t="n"/>
      <c r="U74" s="4" t="n"/>
      <c r="V74" s="4" t="n"/>
      <c r="W74" s="4" t="n"/>
      <c r="X74" s="4" t="n"/>
      <c r="Y74" s="4" t="n"/>
      <c r="Z74" s="4" t="n"/>
    </row>
    <row r="75" ht="15" customHeight="1" s="371">
      <c r="A75" s="34" t="n"/>
      <c r="B75" s="37" t="n"/>
      <c r="C75" s="120">
        <f>IF(B75="","",INT((B75-CARATULA!$C$27)/7)+1)</f>
        <v/>
      </c>
      <c r="D75" s="34" t="n"/>
      <c r="E75" s="40">
        <f t="array" ref="E75">IFERROR(INDEX(INSUMOS!$C$9:$C$42,MATCH(D75,INSUMOS!$A$9:$A$42,0)),"")</f>
        <v/>
      </c>
      <c r="F75" s="169">
        <f t="array" ref="F75">IFERROR(INDEX(INSUMOS!$D$9:$D$42,MATCH(D75,INSUMOS!$A$9:$A$42,0)),"")</f>
        <v/>
      </c>
      <c r="G75" s="41" t="n"/>
      <c r="H75" s="35" t="n"/>
      <c r="I75" s="44">
        <f t="array" ref="I75">IFERROR(INDEX(INSUMOS!$E$9:$E$42,MATCH(D75,INSUMOS!$A$9:$A$42,0)),0)</f>
        <v/>
      </c>
      <c r="J75" s="44">
        <f>IF(G75="","",G75*I75)</f>
        <v/>
      </c>
      <c r="K75" s="34" t="n"/>
      <c r="L75" s="35" t="n"/>
      <c r="M75" s="35" t="n"/>
      <c r="N75" s="4" t="n"/>
      <c r="O75" s="4" t="n"/>
      <c r="P75" s="4" t="n"/>
      <c r="Q75" s="4" t="n"/>
      <c r="R75" s="4" t="n"/>
      <c r="S75" s="4" t="n"/>
      <c r="T75" s="4" t="n"/>
      <c r="U75" s="4" t="n"/>
      <c r="V75" s="4" t="n"/>
      <c r="W75" s="4" t="n"/>
      <c r="X75" s="4" t="n"/>
      <c r="Y75" s="4" t="n"/>
      <c r="Z75" s="4" t="n"/>
    </row>
    <row r="76" ht="15" customHeight="1" s="371">
      <c r="A76" s="34" t="n"/>
      <c r="B76" s="37" t="n"/>
      <c r="C76" s="120">
        <f>IF(B76="","",INT((B76-CARATULA!$C$27)/7)+1)</f>
        <v/>
      </c>
      <c r="D76" s="34" t="n"/>
      <c r="E76" s="40">
        <f t="array" ref="E76">IFERROR(INDEX(INSUMOS!$C$9:$C$42,MATCH(D76,INSUMOS!$A$9:$A$42,0)),"")</f>
        <v/>
      </c>
      <c r="F76" s="169">
        <f t="array" ref="F76">IFERROR(INDEX(INSUMOS!$D$9:$D$42,MATCH(D76,INSUMOS!$A$9:$A$42,0)),"")</f>
        <v/>
      </c>
      <c r="G76" s="41" t="n"/>
      <c r="H76" s="35" t="n"/>
      <c r="I76" s="44">
        <f t="array" ref="I76">IFERROR(INDEX(INSUMOS!$E$9:$E$42,MATCH(D76,INSUMOS!$A$9:$A$42,0)),0)</f>
        <v/>
      </c>
      <c r="J76" s="44">
        <f>IF(G76="","",G76*I76)</f>
        <v/>
      </c>
      <c r="K76" s="34" t="n"/>
      <c r="L76" s="35" t="n"/>
      <c r="M76" s="35" t="n"/>
      <c r="N76" s="4" t="n"/>
      <c r="O76" s="4" t="n"/>
      <c r="P76" s="4" t="n"/>
      <c r="Q76" s="4" t="n"/>
      <c r="R76" s="4" t="n"/>
      <c r="S76" s="4" t="n"/>
      <c r="T76" s="4" t="n"/>
      <c r="U76" s="4" t="n"/>
      <c r="V76" s="4" t="n"/>
      <c r="W76" s="4" t="n"/>
      <c r="X76" s="4" t="n"/>
      <c r="Y76" s="4" t="n"/>
      <c r="Z76" s="4" t="n"/>
    </row>
    <row r="77" ht="15" customHeight="1" s="371">
      <c r="A77" s="34" t="n"/>
      <c r="B77" s="37" t="n"/>
      <c r="C77" s="120">
        <f>IF(B77="","",INT((B77-CARATULA!$C$27)/7)+1)</f>
        <v/>
      </c>
      <c r="D77" s="34" t="n"/>
      <c r="E77" s="40">
        <f t="array" ref="E77">IFERROR(INDEX(INSUMOS!$C$9:$C$42,MATCH(D77,INSUMOS!$A$9:$A$42,0)),"")</f>
        <v/>
      </c>
      <c r="F77" s="169">
        <f t="array" ref="F77">IFERROR(INDEX(INSUMOS!$D$9:$D$42,MATCH(D77,INSUMOS!$A$9:$A$42,0)),"")</f>
        <v/>
      </c>
      <c r="G77" s="41" t="n"/>
      <c r="H77" s="35" t="n"/>
      <c r="I77" s="44">
        <f t="array" ref="I77">IFERROR(INDEX(INSUMOS!$E$9:$E$42,MATCH(D77,INSUMOS!$A$9:$A$42,0)),0)</f>
        <v/>
      </c>
      <c r="J77" s="44">
        <f>IF(G77="","",G77*I77)</f>
        <v/>
      </c>
      <c r="K77" s="34" t="n"/>
      <c r="L77" s="35" t="n"/>
      <c r="M77" s="35" t="n"/>
      <c r="N77" s="4" t="n"/>
      <c r="O77" s="4" t="n"/>
      <c r="P77" s="4" t="n"/>
      <c r="Q77" s="4" t="n"/>
      <c r="R77" s="4" t="n"/>
      <c r="S77" s="4" t="n"/>
      <c r="T77" s="4" t="n"/>
      <c r="U77" s="4" t="n"/>
      <c r="V77" s="4" t="n"/>
      <c r="W77" s="4" t="n"/>
      <c r="X77" s="4" t="n"/>
      <c r="Y77" s="4" t="n"/>
      <c r="Z77" s="4" t="n"/>
    </row>
    <row r="78" ht="15" customHeight="1" s="371">
      <c r="A78" s="34" t="n"/>
      <c r="B78" s="37" t="n"/>
      <c r="C78" s="120">
        <f>IF(B78="","",INT((B78-CARATULA!$C$27)/7)+1)</f>
        <v/>
      </c>
      <c r="D78" s="34" t="n"/>
      <c r="E78" s="40">
        <f t="array" ref="E78">IFERROR(INDEX(INSUMOS!$C$9:$C$42,MATCH(D78,INSUMOS!$A$9:$A$42,0)),"")</f>
        <v/>
      </c>
      <c r="F78" s="169">
        <f t="array" ref="F78">IFERROR(INDEX(INSUMOS!$D$9:$D$42,MATCH(D78,INSUMOS!$A$9:$A$42,0)),"")</f>
        <v/>
      </c>
      <c r="G78" s="41" t="n"/>
      <c r="H78" s="35" t="n"/>
      <c r="I78" s="44">
        <f t="array" ref="I78">IFERROR(INDEX(INSUMOS!$E$9:$E$42,MATCH(D78,INSUMOS!$A$9:$A$42,0)),0)</f>
        <v/>
      </c>
      <c r="J78" s="44">
        <f>IF(G78="","",G78*I78)</f>
        <v/>
      </c>
      <c r="K78" s="34" t="n"/>
      <c r="L78" s="35" t="n"/>
      <c r="M78" s="35" t="n"/>
      <c r="N78" s="4" t="n"/>
      <c r="O78" s="4" t="n"/>
      <c r="P78" s="4" t="n"/>
      <c r="Q78" s="4" t="n"/>
      <c r="R78" s="4" t="n"/>
      <c r="S78" s="4" t="n"/>
      <c r="T78" s="4" t="n"/>
      <c r="U78" s="4" t="n"/>
      <c r="V78" s="4" t="n"/>
      <c r="W78" s="4" t="n"/>
      <c r="X78" s="4" t="n"/>
      <c r="Y78" s="4" t="n"/>
      <c r="Z78" s="4" t="n"/>
    </row>
    <row r="79" ht="15" customHeight="1" s="371">
      <c r="A79" s="34" t="n"/>
      <c r="B79" s="37" t="n"/>
      <c r="C79" s="120">
        <f>IF(B79="","",INT((B79-CARATULA!$C$27)/7)+1)</f>
        <v/>
      </c>
      <c r="D79" s="34" t="n"/>
      <c r="E79" s="40">
        <f t="array" ref="E79">IFERROR(INDEX(INSUMOS!$C$9:$C$42,MATCH(D79,INSUMOS!$A$9:$A$42,0)),"")</f>
        <v/>
      </c>
      <c r="F79" s="169">
        <f t="array" ref="F79">IFERROR(INDEX(INSUMOS!$D$9:$D$42,MATCH(D79,INSUMOS!$A$9:$A$42,0)),"")</f>
        <v/>
      </c>
      <c r="G79" s="41" t="n"/>
      <c r="H79" s="35" t="n"/>
      <c r="I79" s="44">
        <f t="array" ref="I79">IFERROR(INDEX(INSUMOS!$E$9:$E$42,MATCH(D79,INSUMOS!$A$9:$A$42,0)),0)</f>
        <v/>
      </c>
      <c r="J79" s="44">
        <f>IF(G79="","",G79*I79)</f>
        <v/>
      </c>
      <c r="K79" s="34" t="n"/>
      <c r="L79" s="35" t="n"/>
      <c r="M79" s="35" t="n"/>
      <c r="N79" s="4" t="n"/>
      <c r="O79" s="4" t="n"/>
      <c r="P79" s="4" t="n"/>
      <c r="Q79" s="4" t="n"/>
      <c r="R79" s="4" t="n"/>
      <c r="S79" s="4" t="n"/>
      <c r="T79" s="4" t="n"/>
      <c r="U79" s="4" t="n"/>
      <c r="V79" s="4" t="n"/>
      <c r="W79" s="4" t="n"/>
      <c r="X79" s="4" t="n"/>
      <c r="Y79" s="4" t="n"/>
      <c r="Z79" s="4" t="n"/>
    </row>
    <row r="80" ht="15" customHeight="1" s="371">
      <c r="A80" s="34" t="n"/>
      <c r="B80" s="37" t="n"/>
      <c r="C80" s="120">
        <f>IF(B80="","",INT((B80-CARATULA!$C$27)/7)+1)</f>
        <v/>
      </c>
      <c r="D80" s="34" t="n"/>
      <c r="E80" s="40">
        <f t="array" ref="E80">IFERROR(INDEX(INSUMOS!$C$9:$C$42,MATCH(D80,INSUMOS!$A$9:$A$42,0)),"")</f>
        <v/>
      </c>
      <c r="F80" s="169">
        <f t="array" ref="F80">IFERROR(INDEX(INSUMOS!$D$9:$D$42,MATCH(D80,INSUMOS!$A$9:$A$42,0)),"")</f>
        <v/>
      </c>
      <c r="G80" s="41" t="n"/>
      <c r="H80" s="35" t="n"/>
      <c r="I80" s="44">
        <f t="array" ref="I80">IFERROR(INDEX(INSUMOS!$E$9:$E$42,MATCH(D80,INSUMOS!$A$9:$A$42,0)),0)</f>
        <v/>
      </c>
      <c r="J80" s="44">
        <f>IF(G80="","",G80*I80)</f>
        <v/>
      </c>
      <c r="K80" s="34" t="n"/>
      <c r="L80" s="35" t="n"/>
      <c r="M80" s="35" t="n"/>
      <c r="N80" s="4" t="n"/>
      <c r="O80" s="4" t="n"/>
      <c r="P80" s="4" t="n"/>
      <c r="Q80" s="4" t="n"/>
      <c r="R80" s="4" t="n"/>
      <c r="S80" s="4" t="n"/>
      <c r="T80" s="4" t="n"/>
      <c r="U80" s="4" t="n"/>
      <c r="V80" s="4" t="n"/>
      <c r="W80" s="4" t="n"/>
      <c r="X80" s="4" t="n"/>
      <c r="Y80" s="4" t="n"/>
      <c r="Z80" s="4" t="n"/>
    </row>
    <row r="81" ht="15" customHeight="1" s="371">
      <c r="A81" s="34" t="n"/>
      <c r="B81" s="37" t="n"/>
      <c r="C81" s="120">
        <f>IF(B81="","",INT((B81-CARATULA!$C$27)/7)+1)</f>
        <v/>
      </c>
      <c r="D81" s="34" t="n"/>
      <c r="E81" s="40">
        <f t="array" ref="E81">IFERROR(INDEX(INSUMOS!$C$9:$C$42,MATCH(D81,INSUMOS!$A$9:$A$42,0)),"")</f>
        <v/>
      </c>
      <c r="F81" s="169">
        <f t="array" ref="F81">IFERROR(INDEX(INSUMOS!$D$9:$D$42,MATCH(D81,INSUMOS!$A$9:$A$42,0)),"")</f>
        <v/>
      </c>
      <c r="G81" s="41" t="n"/>
      <c r="H81" s="35" t="n"/>
      <c r="I81" s="44">
        <f t="array" ref="I81">IFERROR(INDEX(INSUMOS!$E$9:$E$42,MATCH(D81,INSUMOS!$A$9:$A$42,0)),0)</f>
        <v/>
      </c>
      <c r="J81" s="44">
        <f>IF(G81="","",G81*I81)</f>
        <v/>
      </c>
      <c r="K81" s="34" t="n"/>
      <c r="L81" s="35" t="n"/>
      <c r="M81" s="35" t="n"/>
      <c r="N81" s="4" t="n"/>
      <c r="O81" s="4" t="n"/>
      <c r="P81" s="4" t="n"/>
      <c r="Q81" s="4" t="n"/>
      <c r="R81" s="4" t="n"/>
      <c r="S81" s="4" t="n"/>
      <c r="T81" s="4" t="n"/>
      <c r="U81" s="4" t="n"/>
      <c r="V81" s="4" t="n"/>
      <c r="W81" s="4" t="n"/>
      <c r="X81" s="4" t="n"/>
      <c r="Y81" s="4" t="n"/>
      <c r="Z81" s="4" t="n"/>
    </row>
    <row r="82" ht="15" customHeight="1" s="371">
      <c r="A82" s="34" t="n"/>
      <c r="B82" s="37" t="n"/>
      <c r="C82" s="120">
        <f>IF(B82="","",INT((B82-CARATULA!$C$27)/7)+1)</f>
        <v/>
      </c>
      <c r="D82" s="34" t="n"/>
      <c r="E82" s="40">
        <f t="array" ref="E82">IFERROR(INDEX(INSUMOS!$C$9:$C$42,MATCH(D82,INSUMOS!$A$9:$A$42,0)),"")</f>
        <v/>
      </c>
      <c r="F82" s="169">
        <f t="array" ref="F82">IFERROR(INDEX(INSUMOS!$D$9:$D$42,MATCH(D82,INSUMOS!$A$9:$A$42,0)),"")</f>
        <v/>
      </c>
      <c r="G82" s="41" t="n"/>
      <c r="H82" s="35" t="n"/>
      <c r="I82" s="44">
        <f t="array" ref="I82">IFERROR(INDEX(INSUMOS!$E$9:$E$42,MATCH(D82,INSUMOS!$A$9:$A$42,0)),0)</f>
        <v/>
      </c>
      <c r="J82" s="44">
        <f>IF(G82="","",G82*I82)</f>
        <v/>
      </c>
      <c r="K82" s="34" t="n"/>
      <c r="L82" s="35" t="n"/>
      <c r="M82" s="35" t="n"/>
      <c r="N82" s="4" t="n"/>
      <c r="O82" s="4" t="n"/>
      <c r="P82" s="4" t="n"/>
      <c r="Q82" s="4" t="n"/>
      <c r="R82" s="4" t="n"/>
      <c r="S82" s="4" t="n"/>
      <c r="T82" s="4" t="n"/>
      <c r="U82" s="4" t="n"/>
      <c r="V82" s="4" t="n"/>
      <c r="W82" s="4" t="n"/>
      <c r="X82" s="4" t="n"/>
      <c r="Y82" s="4" t="n"/>
      <c r="Z82" s="4" t="n"/>
    </row>
    <row r="83" ht="15" customHeight="1" s="371">
      <c r="A83" s="34" t="n"/>
      <c r="B83" s="37" t="n"/>
      <c r="C83" s="120">
        <f>IF(B83="","",INT((B83-CARATULA!$C$27)/7)+1)</f>
        <v/>
      </c>
      <c r="D83" s="34" t="n"/>
      <c r="E83" s="40">
        <f t="array" ref="E83">IFERROR(INDEX(INSUMOS!$C$9:$C$42,MATCH(D83,INSUMOS!$A$9:$A$42,0)),"")</f>
        <v/>
      </c>
      <c r="F83" s="169">
        <f t="array" ref="F83">IFERROR(INDEX(INSUMOS!$D$9:$D$42,MATCH(D83,INSUMOS!$A$9:$A$42,0)),"")</f>
        <v/>
      </c>
      <c r="G83" s="41" t="n"/>
      <c r="H83" s="35" t="n"/>
      <c r="I83" s="44">
        <f t="array" ref="I83">IFERROR(INDEX(INSUMOS!$E$9:$E$42,MATCH(D83,INSUMOS!$A$9:$A$42,0)),0)</f>
        <v/>
      </c>
      <c r="J83" s="44">
        <f>IF(G83="","",G83*I83)</f>
        <v/>
      </c>
      <c r="K83" s="34" t="n"/>
      <c r="L83" s="35" t="n"/>
      <c r="M83" s="35" t="n"/>
      <c r="N83" s="4" t="n"/>
      <c r="O83" s="4" t="n"/>
      <c r="P83" s="4" t="n"/>
      <c r="Q83" s="4" t="n"/>
      <c r="R83" s="4" t="n"/>
      <c r="S83" s="4" t="n"/>
      <c r="T83" s="4" t="n"/>
      <c r="U83" s="4" t="n"/>
      <c r="V83" s="4" t="n"/>
      <c r="W83" s="4" t="n"/>
      <c r="X83" s="4" t="n"/>
      <c r="Y83" s="4" t="n"/>
      <c r="Z83" s="4" t="n"/>
    </row>
    <row r="84" ht="15" customHeight="1" s="371">
      <c r="A84" s="34" t="n"/>
      <c r="B84" s="37" t="n"/>
      <c r="C84" s="120">
        <f>IF(B84="","",INT((B84-CARATULA!$C$27)/7)+1)</f>
        <v/>
      </c>
      <c r="D84" s="34" t="n"/>
      <c r="E84" s="40">
        <f t="array" ref="E84">IFERROR(INDEX(INSUMOS!$C$9:$C$42,MATCH(D84,INSUMOS!$A$9:$A$42,0)),"")</f>
        <v/>
      </c>
      <c r="F84" s="169">
        <f t="array" ref="F84">IFERROR(INDEX(INSUMOS!$D$9:$D$42,MATCH(D84,INSUMOS!$A$9:$A$42,0)),"")</f>
        <v/>
      </c>
      <c r="G84" s="41" t="n"/>
      <c r="H84" s="35" t="n"/>
      <c r="I84" s="44">
        <f t="array" ref="I84">IFERROR(INDEX(INSUMOS!$E$9:$E$42,MATCH(D84,INSUMOS!$A$9:$A$42,0)),0)</f>
        <v/>
      </c>
      <c r="J84" s="44">
        <f>IF(G84="","",G84*I84)</f>
        <v/>
      </c>
      <c r="K84" s="34" t="n"/>
      <c r="L84" s="35" t="n"/>
      <c r="M84" s="35" t="n"/>
      <c r="N84" s="4" t="n"/>
      <c r="O84" s="4" t="n"/>
      <c r="P84" s="4" t="n"/>
      <c r="Q84" s="4" t="n"/>
      <c r="R84" s="4" t="n"/>
      <c r="S84" s="4" t="n"/>
      <c r="T84" s="4" t="n"/>
      <c r="U84" s="4" t="n"/>
      <c r="V84" s="4" t="n"/>
      <c r="W84" s="4" t="n"/>
      <c r="X84" s="4" t="n"/>
      <c r="Y84" s="4" t="n"/>
      <c r="Z84" s="4" t="n"/>
    </row>
    <row r="85" ht="15" customHeight="1" s="371">
      <c r="A85" s="34" t="n"/>
      <c r="B85" s="37" t="n"/>
      <c r="C85" s="120">
        <f>IF(B85="","",INT((B85-CARATULA!$C$27)/7)+1)</f>
        <v/>
      </c>
      <c r="D85" s="34" t="n"/>
      <c r="E85" s="40">
        <f t="array" ref="E85">IFERROR(INDEX(INSUMOS!$C$9:$C$42,MATCH(D85,INSUMOS!$A$9:$A$42,0)),"")</f>
        <v/>
      </c>
      <c r="F85" s="169">
        <f t="array" ref="F85">IFERROR(INDEX(INSUMOS!$D$9:$D$42,MATCH(D85,INSUMOS!$A$9:$A$42,0)),"")</f>
        <v/>
      </c>
      <c r="G85" s="41" t="n"/>
      <c r="H85" s="35" t="n"/>
      <c r="I85" s="44">
        <f t="array" ref="I85">IFERROR(INDEX(INSUMOS!$E$9:$E$42,MATCH(D85,INSUMOS!$A$9:$A$42,0)),0)</f>
        <v/>
      </c>
      <c r="J85" s="44">
        <f>IF(G85="","",G85*I85)</f>
        <v/>
      </c>
      <c r="K85" s="34" t="n"/>
      <c r="L85" s="35" t="n"/>
      <c r="M85" s="35" t="n"/>
      <c r="N85" s="4" t="n"/>
      <c r="O85" s="4" t="n"/>
      <c r="P85" s="4" t="n"/>
      <c r="Q85" s="4" t="n"/>
      <c r="R85" s="4" t="n"/>
      <c r="S85" s="4" t="n"/>
      <c r="T85" s="4" t="n"/>
      <c r="U85" s="4" t="n"/>
      <c r="V85" s="4" t="n"/>
      <c r="W85" s="4" t="n"/>
      <c r="X85" s="4" t="n"/>
      <c r="Y85" s="4" t="n"/>
      <c r="Z85" s="4" t="n"/>
    </row>
    <row r="86" ht="15" customHeight="1" s="371">
      <c r="A86" s="34" t="n"/>
      <c r="B86" s="37" t="n"/>
      <c r="C86" s="120">
        <f>IF(B86="","",INT((B86-CARATULA!$C$27)/7)+1)</f>
        <v/>
      </c>
      <c r="D86" s="34" t="n"/>
      <c r="E86" s="40">
        <f t="array" ref="E86">IFERROR(INDEX(INSUMOS!$C$9:$C$42,MATCH(D86,INSUMOS!$A$9:$A$42,0)),"")</f>
        <v/>
      </c>
      <c r="F86" s="169">
        <f t="array" ref="F86">IFERROR(INDEX(INSUMOS!$D$9:$D$42,MATCH(D86,INSUMOS!$A$9:$A$42,0)),"")</f>
        <v/>
      </c>
      <c r="G86" s="41" t="n"/>
      <c r="H86" s="35" t="n"/>
      <c r="I86" s="44">
        <f t="array" ref="I86">IFERROR(INDEX(INSUMOS!$E$9:$E$42,MATCH(D86,INSUMOS!$A$9:$A$42,0)),0)</f>
        <v/>
      </c>
      <c r="J86" s="44">
        <f>IF(G86="","",G86*I86)</f>
        <v/>
      </c>
      <c r="K86" s="34" t="n"/>
      <c r="L86" s="35" t="n"/>
      <c r="M86" s="35" t="n"/>
      <c r="N86" s="4" t="n"/>
      <c r="O86" s="4" t="n"/>
      <c r="P86" s="4" t="n"/>
      <c r="Q86" s="4" t="n"/>
      <c r="R86" s="4" t="n"/>
      <c r="S86" s="4" t="n"/>
      <c r="T86" s="4" t="n"/>
      <c r="U86" s="4" t="n"/>
      <c r="V86" s="4" t="n"/>
      <c r="W86" s="4" t="n"/>
      <c r="X86" s="4" t="n"/>
      <c r="Y86" s="4" t="n"/>
      <c r="Z86" s="4" t="n"/>
    </row>
    <row r="87" ht="15" customHeight="1" s="371">
      <c r="A87" s="34" t="n"/>
      <c r="B87" s="37" t="n"/>
      <c r="C87" s="120">
        <f>IF(B87="","",INT((B87-CARATULA!$C$27)/7)+1)</f>
        <v/>
      </c>
      <c r="D87" s="34" t="n"/>
      <c r="E87" s="40">
        <f t="array" ref="E87">IFERROR(INDEX(INSUMOS!$C$9:$C$42,MATCH(D87,INSUMOS!$A$9:$A$42,0)),"")</f>
        <v/>
      </c>
      <c r="F87" s="169">
        <f t="array" ref="F87">IFERROR(INDEX(INSUMOS!$D$9:$D$42,MATCH(D87,INSUMOS!$A$9:$A$42,0)),"")</f>
        <v/>
      </c>
      <c r="G87" s="41" t="n"/>
      <c r="H87" s="35" t="n"/>
      <c r="I87" s="44">
        <f t="array" ref="I87">IFERROR(INDEX(INSUMOS!$E$9:$E$42,MATCH(D87,INSUMOS!$A$9:$A$42,0)),0)</f>
        <v/>
      </c>
      <c r="J87" s="44">
        <f>IF(G87="","",G87*I87)</f>
        <v/>
      </c>
      <c r="K87" s="34" t="n"/>
      <c r="L87" s="35" t="n"/>
      <c r="M87" s="35" t="n"/>
      <c r="N87" s="4" t="n"/>
      <c r="O87" s="4" t="n"/>
      <c r="P87" s="4" t="n"/>
      <c r="Q87" s="4" t="n"/>
      <c r="R87" s="4" t="n"/>
      <c r="S87" s="4" t="n"/>
      <c r="T87" s="4" t="n"/>
      <c r="U87" s="4" t="n"/>
      <c r="V87" s="4" t="n"/>
      <c r="W87" s="4" t="n"/>
      <c r="X87" s="4" t="n"/>
      <c r="Y87" s="4" t="n"/>
      <c r="Z87" s="4" t="n"/>
    </row>
    <row r="88" ht="15" customHeight="1" s="371">
      <c r="A88" s="34" t="n"/>
      <c r="B88" s="37" t="n"/>
      <c r="C88" s="120">
        <f>IF(B88="","",INT((B88-CARATULA!$C$27)/7)+1)</f>
        <v/>
      </c>
      <c r="D88" s="34" t="n"/>
      <c r="E88" s="40">
        <f t="array" ref="E88">IFERROR(INDEX(INSUMOS!$C$9:$C$42,MATCH(D88,INSUMOS!$A$9:$A$42,0)),"")</f>
        <v/>
      </c>
      <c r="F88" s="169">
        <f t="array" ref="F88">IFERROR(INDEX(INSUMOS!$D$9:$D$42,MATCH(D88,INSUMOS!$A$9:$A$42,0)),"")</f>
        <v/>
      </c>
      <c r="G88" s="41" t="n"/>
      <c r="H88" s="35" t="n"/>
      <c r="I88" s="44">
        <f t="array" ref="I88">IFERROR(INDEX(INSUMOS!$E$9:$E$42,MATCH(D88,INSUMOS!$A$9:$A$42,0)),0)</f>
        <v/>
      </c>
      <c r="J88" s="44">
        <f>IF(G88="","",G88*I88)</f>
        <v/>
      </c>
      <c r="K88" s="34" t="n"/>
      <c r="L88" s="35" t="n"/>
      <c r="M88" s="35" t="n"/>
      <c r="N88" s="4" t="n"/>
      <c r="O88" s="4" t="n"/>
      <c r="P88" s="4" t="n"/>
      <c r="Q88" s="4" t="n"/>
      <c r="R88" s="4" t="n"/>
      <c r="S88" s="4" t="n"/>
      <c r="T88" s="4" t="n"/>
      <c r="U88" s="4" t="n"/>
      <c r="V88" s="4" t="n"/>
      <c r="W88" s="4" t="n"/>
      <c r="X88" s="4" t="n"/>
      <c r="Y88" s="4" t="n"/>
      <c r="Z88" s="4" t="n"/>
    </row>
    <row r="89" ht="15" customHeight="1" s="371">
      <c r="A89" s="34" t="n"/>
      <c r="B89" s="37" t="n"/>
      <c r="C89" s="120">
        <f>IF(B89="","",INT((B89-CARATULA!$C$27)/7)+1)</f>
        <v/>
      </c>
      <c r="D89" s="34" t="n"/>
      <c r="E89" s="40">
        <f t="array" ref="E89">IFERROR(INDEX(INSUMOS!$C$9:$C$42,MATCH(D89,INSUMOS!$A$9:$A$42,0)),"")</f>
        <v/>
      </c>
      <c r="F89" s="169">
        <f t="array" ref="F89">IFERROR(INDEX(INSUMOS!$D$9:$D$42,MATCH(D89,INSUMOS!$A$9:$A$42,0)),"")</f>
        <v/>
      </c>
      <c r="G89" s="41" t="n"/>
      <c r="H89" s="35" t="n"/>
      <c r="I89" s="44">
        <f t="array" ref="I89">IFERROR(INDEX(INSUMOS!$E$9:$E$42,MATCH(D89,INSUMOS!$A$9:$A$42,0)),0)</f>
        <v/>
      </c>
      <c r="J89" s="44">
        <f>IF(G89="","",G89*I89)</f>
        <v/>
      </c>
      <c r="K89" s="34" t="n"/>
      <c r="L89" s="35" t="n"/>
      <c r="M89" s="35" t="n"/>
      <c r="N89" s="4" t="n"/>
      <c r="O89" s="4" t="n"/>
      <c r="P89" s="4" t="n"/>
      <c r="Q89" s="4" t="n"/>
      <c r="R89" s="4" t="n"/>
      <c r="S89" s="4" t="n"/>
      <c r="T89" s="4" t="n"/>
      <c r="U89" s="4" t="n"/>
      <c r="V89" s="4" t="n"/>
      <c r="W89" s="4" t="n"/>
      <c r="X89" s="4" t="n"/>
      <c r="Y89" s="4" t="n"/>
      <c r="Z89" s="4" t="n"/>
    </row>
    <row r="90" ht="15" customHeight="1" s="371">
      <c r="A90" s="34" t="n"/>
      <c r="B90" s="37" t="n"/>
      <c r="C90" s="120">
        <f>IF(B90="","",INT((B90-CARATULA!$C$27)/7)+1)</f>
        <v/>
      </c>
      <c r="D90" s="34" t="n"/>
      <c r="E90" s="40">
        <f t="array" ref="E90">IFERROR(INDEX(INSUMOS!$C$9:$C$42,MATCH(D90,INSUMOS!$A$9:$A$42,0)),"")</f>
        <v/>
      </c>
      <c r="F90" s="169">
        <f t="array" ref="F90">IFERROR(INDEX(INSUMOS!$D$9:$D$42,MATCH(D90,INSUMOS!$A$9:$A$42,0)),"")</f>
        <v/>
      </c>
      <c r="G90" s="41" t="n"/>
      <c r="H90" s="35" t="n"/>
      <c r="I90" s="44">
        <f t="array" ref="I90">IFERROR(INDEX(INSUMOS!$E$9:$E$42,MATCH(D90,INSUMOS!$A$9:$A$42,0)),0)</f>
        <v/>
      </c>
      <c r="J90" s="44">
        <f>IF(G90="","",G90*I90)</f>
        <v/>
      </c>
      <c r="K90" s="34" t="n"/>
      <c r="L90" s="35" t="n"/>
      <c r="M90" s="35" t="n"/>
      <c r="N90" s="4" t="n"/>
      <c r="O90" s="4" t="n"/>
      <c r="P90" s="4" t="n"/>
      <c r="Q90" s="4" t="n"/>
      <c r="R90" s="4" t="n"/>
      <c r="S90" s="4" t="n"/>
      <c r="T90" s="4" t="n"/>
      <c r="U90" s="4" t="n"/>
      <c r="V90" s="4" t="n"/>
      <c r="W90" s="4" t="n"/>
      <c r="X90" s="4" t="n"/>
      <c r="Y90" s="4" t="n"/>
      <c r="Z90" s="4" t="n"/>
    </row>
    <row r="91" ht="15" customHeight="1" s="371">
      <c r="A91" s="34" t="n"/>
      <c r="B91" s="37" t="n"/>
      <c r="C91" s="120">
        <f>IF(B91="","",INT((B91-CARATULA!$C$27)/7)+1)</f>
        <v/>
      </c>
      <c r="D91" s="34" t="n"/>
      <c r="E91" s="40">
        <f t="array" ref="E91">IFERROR(INDEX(INSUMOS!$C$9:$C$42,MATCH(D91,INSUMOS!$A$9:$A$42,0)),"")</f>
        <v/>
      </c>
      <c r="F91" s="169">
        <f t="array" ref="F91">IFERROR(INDEX(INSUMOS!$D$9:$D$42,MATCH(D91,INSUMOS!$A$9:$A$42,0)),"")</f>
        <v/>
      </c>
      <c r="G91" s="41" t="n"/>
      <c r="H91" s="35" t="n"/>
      <c r="I91" s="44">
        <f t="array" ref="I91">IFERROR(INDEX(INSUMOS!$E$9:$E$42,MATCH(D91,INSUMOS!$A$9:$A$42,0)),0)</f>
        <v/>
      </c>
      <c r="J91" s="44">
        <f>IF(G91="","",G91*I91)</f>
        <v/>
      </c>
      <c r="K91" s="34" t="n"/>
      <c r="L91" s="35" t="n"/>
      <c r="M91" s="35" t="n"/>
      <c r="N91" s="4" t="n"/>
      <c r="O91" s="4" t="n"/>
      <c r="P91" s="4" t="n"/>
      <c r="Q91" s="4" t="n"/>
      <c r="R91" s="4" t="n"/>
      <c r="S91" s="4" t="n"/>
      <c r="T91" s="4" t="n"/>
      <c r="U91" s="4" t="n"/>
      <c r="V91" s="4" t="n"/>
      <c r="W91" s="4" t="n"/>
      <c r="X91" s="4" t="n"/>
      <c r="Y91" s="4" t="n"/>
      <c r="Z91" s="4" t="n"/>
    </row>
    <row r="92" ht="15" customHeight="1" s="371">
      <c r="A92" s="34" t="n"/>
      <c r="B92" s="37" t="n"/>
      <c r="C92" s="120">
        <f>IF(B92="","",INT((B92-CARATULA!$C$27)/7)+1)</f>
        <v/>
      </c>
      <c r="D92" s="34" t="n"/>
      <c r="E92" s="40">
        <f t="array" ref="E92">IFERROR(INDEX(INSUMOS!$C$9:$C$42,MATCH(D92,INSUMOS!$A$9:$A$42,0)),"")</f>
        <v/>
      </c>
      <c r="F92" s="169">
        <f t="array" ref="F92">IFERROR(INDEX(INSUMOS!$D$9:$D$42,MATCH(D92,INSUMOS!$A$9:$A$42,0)),"")</f>
        <v/>
      </c>
      <c r="G92" s="41" t="n"/>
      <c r="H92" s="35" t="n"/>
      <c r="I92" s="44">
        <f t="array" ref="I92">IFERROR(INDEX(INSUMOS!$E$9:$E$42,MATCH(D92,INSUMOS!$A$9:$A$42,0)),0)</f>
        <v/>
      </c>
      <c r="J92" s="44">
        <f>IF(G92="","",G92*I92)</f>
        <v/>
      </c>
      <c r="K92" s="34" t="n"/>
      <c r="L92" s="35" t="n"/>
      <c r="M92" s="35" t="n"/>
      <c r="N92" s="4" t="n"/>
      <c r="O92" s="4" t="n"/>
      <c r="P92" s="4" t="n"/>
      <c r="Q92" s="4" t="n"/>
      <c r="R92" s="4" t="n"/>
      <c r="S92" s="4" t="n"/>
      <c r="T92" s="4" t="n"/>
      <c r="U92" s="4" t="n"/>
      <c r="V92" s="4" t="n"/>
      <c r="W92" s="4" t="n"/>
      <c r="X92" s="4" t="n"/>
      <c r="Y92" s="4" t="n"/>
      <c r="Z92" s="4" t="n"/>
    </row>
    <row r="93" ht="15" customHeight="1" s="371">
      <c r="A93" s="34" t="n"/>
      <c r="B93" s="37" t="n"/>
      <c r="C93" s="120">
        <f>IF(B93="","",INT((B93-CARATULA!$C$27)/7)+1)</f>
        <v/>
      </c>
      <c r="D93" s="34" t="n"/>
      <c r="E93" s="40">
        <f t="array" ref="E93">IFERROR(INDEX(INSUMOS!$C$9:$C$42,MATCH(D93,INSUMOS!$A$9:$A$42,0)),"")</f>
        <v/>
      </c>
      <c r="F93" s="169">
        <f t="array" ref="F93">IFERROR(INDEX(INSUMOS!$D$9:$D$42,MATCH(D93,INSUMOS!$A$9:$A$42,0)),"")</f>
        <v/>
      </c>
      <c r="G93" s="41" t="n"/>
      <c r="H93" s="35" t="n"/>
      <c r="I93" s="44">
        <f t="array" ref="I93">IFERROR(INDEX(INSUMOS!$E$9:$E$42,MATCH(D93,INSUMOS!$A$9:$A$42,0)),0)</f>
        <v/>
      </c>
      <c r="J93" s="44">
        <f>IF(G93="","",G93*I93)</f>
        <v/>
      </c>
      <c r="K93" s="34" t="n"/>
      <c r="L93" s="35" t="n"/>
      <c r="M93" s="35" t="n"/>
      <c r="N93" s="4" t="n"/>
      <c r="O93" s="4" t="n"/>
      <c r="P93" s="4" t="n"/>
      <c r="Q93" s="4" t="n"/>
      <c r="R93" s="4" t="n"/>
      <c r="S93" s="4" t="n"/>
      <c r="T93" s="4" t="n"/>
      <c r="U93" s="4" t="n"/>
      <c r="V93" s="4" t="n"/>
      <c r="W93" s="4" t="n"/>
      <c r="X93" s="4" t="n"/>
      <c r="Y93" s="4" t="n"/>
      <c r="Z93" s="4" t="n"/>
    </row>
    <row r="94" ht="15" customHeight="1" s="371">
      <c r="A94" s="34" t="n"/>
      <c r="B94" s="37" t="n"/>
      <c r="C94" s="120">
        <f>IF(B94="","",INT((B94-CARATULA!$C$27)/7)+1)</f>
        <v/>
      </c>
      <c r="D94" s="34" t="n"/>
      <c r="E94" s="40">
        <f t="array" ref="E94">IFERROR(INDEX(INSUMOS!$C$9:$C$42,MATCH(D94,INSUMOS!$A$9:$A$42,0)),"")</f>
        <v/>
      </c>
      <c r="F94" s="169">
        <f t="array" ref="F94">IFERROR(INDEX(INSUMOS!$D$9:$D$42,MATCH(D94,INSUMOS!$A$9:$A$42,0)),"")</f>
        <v/>
      </c>
      <c r="G94" s="41" t="n"/>
      <c r="H94" s="35" t="n"/>
      <c r="I94" s="44">
        <f t="array" ref="I94">IFERROR(INDEX(INSUMOS!$E$9:$E$42,MATCH(D94,INSUMOS!$A$9:$A$42,0)),0)</f>
        <v/>
      </c>
      <c r="J94" s="44">
        <f>IF(G94="","",G94*I94)</f>
        <v/>
      </c>
      <c r="K94" s="34" t="n"/>
      <c r="L94" s="35" t="n"/>
      <c r="M94" s="35" t="n"/>
      <c r="N94" s="4" t="n"/>
      <c r="O94" s="4" t="n"/>
      <c r="P94" s="4" t="n"/>
      <c r="Q94" s="4" t="n"/>
      <c r="R94" s="4" t="n"/>
      <c r="S94" s="4" t="n"/>
      <c r="T94" s="4" t="n"/>
      <c r="U94" s="4" t="n"/>
      <c r="V94" s="4" t="n"/>
      <c r="W94" s="4" t="n"/>
      <c r="X94" s="4" t="n"/>
      <c r="Y94" s="4" t="n"/>
      <c r="Z94" s="4" t="n"/>
    </row>
    <row r="95" ht="15" customHeight="1" s="371">
      <c r="A95" s="34" t="n"/>
      <c r="B95" s="37" t="n"/>
      <c r="C95" s="120">
        <f>IF(B95="","",INT((B95-CARATULA!$C$27)/7)+1)</f>
        <v/>
      </c>
      <c r="D95" s="34" t="n"/>
      <c r="E95" s="40">
        <f t="array" ref="E95">IFERROR(INDEX(INSUMOS!$C$9:$C$42,MATCH(D95,INSUMOS!$A$9:$A$42,0)),"")</f>
        <v/>
      </c>
      <c r="F95" s="169">
        <f t="array" ref="F95">IFERROR(INDEX(INSUMOS!$D$9:$D$42,MATCH(D95,INSUMOS!$A$9:$A$42,0)),"")</f>
        <v/>
      </c>
      <c r="G95" s="41" t="n"/>
      <c r="H95" s="35" t="n"/>
      <c r="I95" s="44">
        <f t="array" ref="I95">IFERROR(INDEX(INSUMOS!$E$9:$E$42,MATCH(D95,INSUMOS!$A$9:$A$42,0)),0)</f>
        <v/>
      </c>
      <c r="J95" s="44">
        <f>IF(G95="","",G95*I95)</f>
        <v/>
      </c>
      <c r="K95" s="34" t="n"/>
      <c r="L95" s="35" t="n"/>
      <c r="M95" s="35" t="n"/>
      <c r="N95" s="4" t="n"/>
      <c r="O95" s="4" t="n"/>
      <c r="P95" s="4" t="n"/>
      <c r="Q95" s="4" t="n"/>
      <c r="R95" s="4" t="n"/>
      <c r="S95" s="4" t="n"/>
      <c r="T95" s="4" t="n"/>
      <c r="U95" s="4" t="n"/>
      <c r="V95" s="4" t="n"/>
      <c r="W95" s="4" t="n"/>
      <c r="X95" s="4" t="n"/>
      <c r="Y95" s="4" t="n"/>
      <c r="Z95" s="4" t="n"/>
    </row>
    <row r="96" ht="15" customHeight="1" s="371">
      <c r="A96" s="34" t="n"/>
      <c r="B96" s="37" t="n"/>
      <c r="C96" s="120">
        <f>IF(B96="","",INT((B96-CARATULA!$C$27)/7)+1)</f>
        <v/>
      </c>
      <c r="D96" s="34" t="n"/>
      <c r="E96" s="40">
        <f t="array" ref="E96">IFERROR(INDEX(INSUMOS!$C$9:$C$42,MATCH(D96,INSUMOS!$A$9:$A$42,0)),"")</f>
        <v/>
      </c>
      <c r="F96" s="169">
        <f t="array" ref="F96">IFERROR(INDEX(INSUMOS!$D$9:$D$42,MATCH(D96,INSUMOS!$A$9:$A$42,0)),"")</f>
        <v/>
      </c>
      <c r="G96" s="41" t="n"/>
      <c r="H96" s="35" t="n"/>
      <c r="I96" s="44">
        <f t="array" ref="I96">IFERROR(INDEX(INSUMOS!$E$9:$E$42,MATCH(D96,INSUMOS!$A$9:$A$42,0)),0)</f>
        <v/>
      </c>
      <c r="J96" s="44">
        <f>IF(G96="","",G96*I96)</f>
        <v/>
      </c>
      <c r="K96" s="34" t="n"/>
      <c r="L96" s="35" t="n"/>
      <c r="M96" s="35" t="n"/>
      <c r="N96" s="4" t="n"/>
      <c r="O96" s="4" t="n"/>
      <c r="P96" s="4" t="n"/>
      <c r="Q96" s="4" t="n"/>
      <c r="R96" s="4" t="n"/>
      <c r="S96" s="4" t="n"/>
      <c r="T96" s="4" t="n"/>
      <c r="U96" s="4" t="n"/>
      <c r="V96" s="4" t="n"/>
      <c r="W96" s="4" t="n"/>
      <c r="X96" s="4" t="n"/>
      <c r="Y96" s="4" t="n"/>
      <c r="Z96" s="4" t="n"/>
    </row>
    <row r="97" ht="15" customHeight="1" s="371">
      <c r="A97" s="34" t="n"/>
      <c r="B97" s="37" t="n"/>
      <c r="C97" s="120">
        <f>IF(B97="","",INT((B97-CARATULA!$C$27)/7)+1)</f>
        <v/>
      </c>
      <c r="D97" s="34" t="n"/>
      <c r="E97" s="40">
        <f t="array" ref="E97">IFERROR(INDEX(INSUMOS!$C$9:$C$42,MATCH(D97,INSUMOS!$A$9:$A$42,0)),"")</f>
        <v/>
      </c>
      <c r="F97" s="169">
        <f t="array" ref="F97">IFERROR(INDEX(INSUMOS!$D$9:$D$42,MATCH(D97,INSUMOS!$A$9:$A$42,0)),"")</f>
        <v/>
      </c>
      <c r="G97" s="41" t="n"/>
      <c r="H97" s="35" t="n"/>
      <c r="I97" s="44">
        <f t="array" ref="I97">IFERROR(INDEX(INSUMOS!$E$9:$E$42,MATCH(D97,INSUMOS!$A$9:$A$42,0)),0)</f>
        <v/>
      </c>
      <c r="J97" s="44">
        <f>IF(G97="","",G97*I97)</f>
        <v/>
      </c>
      <c r="K97" s="34" t="n"/>
      <c r="L97" s="35" t="n"/>
      <c r="M97" s="35" t="n"/>
      <c r="N97" s="4" t="n"/>
      <c r="O97" s="4" t="n"/>
      <c r="P97" s="4" t="n"/>
      <c r="Q97" s="4" t="n"/>
      <c r="R97" s="4" t="n"/>
      <c r="S97" s="4" t="n"/>
      <c r="T97" s="4" t="n"/>
      <c r="U97" s="4" t="n"/>
      <c r="V97" s="4" t="n"/>
      <c r="W97" s="4" t="n"/>
      <c r="X97" s="4" t="n"/>
      <c r="Y97" s="4" t="n"/>
      <c r="Z97" s="4" t="n"/>
    </row>
    <row r="98" ht="15" customHeight="1" s="371">
      <c r="A98" s="34" t="n"/>
      <c r="B98" s="37" t="n"/>
      <c r="C98" s="120">
        <f>IF(B98="","",INT((B98-CARATULA!$C$27)/7)+1)</f>
        <v/>
      </c>
      <c r="D98" s="34" t="n"/>
      <c r="E98" s="40">
        <f t="array" ref="E98">IFERROR(INDEX(INSUMOS!$C$9:$C$42,MATCH(D98,INSUMOS!$A$9:$A$42,0)),"")</f>
        <v/>
      </c>
      <c r="F98" s="169">
        <f t="array" ref="F98">IFERROR(INDEX(INSUMOS!$D$9:$D$42,MATCH(D98,INSUMOS!$A$9:$A$42,0)),"")</f>
        <v/>
      </c>
      <c r="G98" s="41" t="n"/>
      <c r="H98" s="35" t="n"/>
      <c r="I98" s="44">
        <f t="array" ref="I98">IFERROR(INDEX(INSUMOS!$E$9:$E$42,MATCH(D98,INSUMOS!$A$9:$A$42,0)),0)</f>
        <v/>
      </c>
      <c r="J98" s="44">
        <f>IF(G98="","",G98*I98)</f>
        <v/>
      </c>
      <c r="K98" s="34" t="n"/>
      <c r="L98" s="35" t="n"/>
      <c r="M98" s="35" t="n"/>
      <c r="N98" s="4" t="n"/>
      <c r="O98" s="4" t="n"/>
      <c r="P98" s="4" t="n"/>
      <c r="Q98" s="4" t="n"/>
      <c r="R98" s="4" t="n"/>
      <c r="S98" s="4" t="n"/>
      <c r="T98" s="4" t="n"/>
      <c r="U98" s="4" t="n"/>
      <c r="V98" s="4" t="n"/>
      <c r="W98" s="4" t="n"/>
      <c r="X98" s="4" t="n"/>
      <c r="Y98" s="4" t="n"/>
      <c r="Z98" s="4" t="n"/>
    </row>
    <row r="99" ht="15" customHeight="1" s="371">
      <c r="A99" s="34" t="n"/>
      <c r="B99" s="37" t="n"/>
      <c r="C99" s="120">
        <f>IF(B99="","",INT((B99-CARATULA!$C$27)/7)+1)</f>
        <v/>
      </c>
      <c r="D99" s="34" t="n"/>
      <c r="E99" s="40">
        <f t="array" ref="E99">IFERROR(INDEX(INSUMOS!$C$9:$C$42,MATCH(D99,INSUMOS!$A$9:$A$42,0)),"")</f>
        <v/>
      </c>
      <c r="F99" s="169">
        <f t="array" ref="F99">IFERROR(INDEX(INSUMOS!$D$9:$D$42,MATCH(D99,INSUMOS!$A$9:$A$42,0)),"")</f>
        <v/>
      </c>
      <c r="G99" s="41" t="n"/>
      <c r="H99" s="35" t="n"/>
      <c r="I99" s="44">
        <f t="array" ref="I99">IFERROR(INDEX(INSUMOS!$E$9:$E$42,MATCH(D99,INSUMOS!$A$9:$A$42,0)),0)</f>
        <v/>
      </c>
      <c r="J99" s="44">
        <f>IF(G99="","",G99*I99)</f>
        <v/>
      </c>
      <c r="K99" s="34" t="n"/>
      <c r="L99" s="35" t="n"/>
      <c r="M99" s="35" t="n"/>
      <c r="N99" s="4" t="n"/>
      <c r="O99" s="4" t="n"/>
      <c r="P99" s="4" t="n"/>
      <c r="Q99" s="4" t="n"/>
      <c r="R99" s="4" t="n"/>
      <c r="S99" s="4" t="n"/>
      <c r="T99" s="4" t="n"/>
      <c r="U99" s="4" t="n"/>
      <c r="V99" s="4" t="n"/>
      <c r="W99" s="4" t="n"/>
      <c r="X99" s="4" t="n"/>
      <c r="Y99" s="4" t="n"/>
      <c r="Z99" s="4" t="n"/>
    </row>
    <row r="100" ht="15" customHeight="1" s="371">
      <c r="A100" s="34" t="n"/>
      <c r="B100" s="37" t="n"/>
      <c r="C100" s="120">
        <f>IF(B100="","",INT((B100-CARATULA!$C$27)/7)+1)</f>
        <v/>
      </c>
      <c r="D100" s="34" t="n"/>
      <c r="E100" s="40">
        <f t="array" ref="E100">IFERROR(INDEX(INSUMOS!$C$9:$C$42,MATCH(D100,INSUMOS!$A$9:$A$42,0)),"")</f>
        <v/>
      </c>
      <c r="F100" s="169">
        <f t="array" ref="F100">IFERROR(INDEX(INSUMOS!$D$9:$D$42,MATCH(D100,INSUMOS!$A$9:$A$42,0)),"")</f>
        <v/>
      </c>
      <c r="G100" s="41" t="n"/>
      <c r="H100" s="35" t="n"/>
      <c r="I100" s="44">
        <f t="array" ref="I100">IFERROR(INDEX(INSUMOS!$E$9:$E$42,MATCH(D100,INSUMOS!$A$9:$A$42,0)),0)</f>
        <v/>
      </c>
      <c r="J100" s="44">
        <f>IF(G100="","",G100*I100)</f>
        <v/>
      </c>
      <c r="K100" s="34" t="n"/>
      <c r="L100" s="35" t="n"/>
      <c r="M100" s="35" t="n"/>
      <c r="N100" s="4" t="n"/>
      <c r="O100" s="4" t="n"/>
      <c r="P100" s="4" t="n"/>
      <c r="Q100" s="4" t="n"/>
      <c r="R100" s="4" t="n"/>
      <c r="S100" s="4" t="n"/>
      <c r="T100" s="4" t="n"/>
      <c r="U100" s="4" t="n"/>
      <c r="V100" s="4" t="n"/>
      <c r="W100" s="4" t="n"/>
      <c r="X100" s="4" t="n"/>
      <c r="Y100" s="4" t="n"/>
      <c r="Z100" s="4" t="n"/>
    </row>
    <row r="101" ht="15" customHeight="1" s="371">
      <c r="A101" s="34" t="n"/>
      <c r="B101" s="37" t="n"/>
      <c r="C101" s="120">
        <f>IF(B101="","",INT((B101-CARATULA!$C$27)/7)+1)</f>
        <v/>
      </c>
      <c r="D101" s="34" t="n"/>
      <c r="E101" s="40">
        <f t="array" ref="E101">IFERROR(INDEX(INSUMOS!$C$9:$C$42,MATCH(D101,INSUMOS!$A$9:$A$42,0)),"")</f>
        <v/>
      </c>
      <c r="F101" s="169">
        <f t="array" ref="F101">IFERROR(INDEX(INSUMOS!$D$9:$D$42,MATCH(D101,INSUMOS!$A$9:$A$42,0)),"")</f>
        <v/>
      </c>
      <c r="G101" s="41" t="n"/>
      <c r="H101" s="35" t="n"/>
      <c r="I101" s="44">
        <f t="array" ref="I101">IFERROR(INDEX(INSUMOS!$E$9:$E$42,MATCH(D101,INSUMOS!$A$9:$A$42,0)),0)</f>
        <v/>
      </c>
      <c r="J101" s="44">
        <f>IF(G101="","",G101*I101)</f>
        <v/>
      </c>
      <c r="K101" s="34" t="n"/>
      <c r="L101" s="35" t="n"/>
      <c r="M101" s="35" t="n"/>
      <c r="N101" s="4" t="n"/>
      <c r="O101" s="4" t="n"/>
      <c r="P101" s="4" t="n"/>
      <c r="Q101" s="4" t="n"/>
      <c r="R101" s="4" t="n"/>
      <c r="S101" s="4" t="n"/>
      <c r="T101" s="4" t="n"/>
      <c r="U101" s="4" t="n"/>
      <c r="V101" s="4" t="n"/>
      <c r="W101" s="4" t="n"/>
      <c r="X101" s="4" t="n"/>
      <c r="Y101" s="4" t="n"/>
      <c r="Z101" s="4" t="n"/>
    </row>
    <row r="102" ht="15" customHeight="1" s="371">
      <c r="A102" s="34" t="n"/>
      <c r="B102" s="37" t="n"/>
      <c r="C102" s="120">
        <f>IF(B102="","",INT((B102-CARATULA!$C$27)/7)+1)</f>
        <v/>
      </c>
      <c r="D102" s="34" t="n"/>
      <c r="E102" s="40">
        <f t="array" ref="E102">IFERROR(INDEX(INSUMOS!$C$9:$C$42,MATCH(D102,INSUMOS!$A$9:$A$42,0)),"")</f>
        <v/>
      </c>
      <c r="F102" s="169">
        <f t="array" ref="F102">IFERROR(INDEX(INSUMOS!$D$9:$D$42,MATCH(D102,INSUMOS!$A$9:$A$42,0)),"")</f>
        <v/>
      </c>
      <c r="G102" s="41" t="n"/>
      <c r="H102" s="35" t="n"/>
      <c r="I102" s="44">
        <f t="array" ref="I102">IFERROR(INDEX(INSUMOS!$E$9:$E$42,MATCH(D102,INSUMOS!$A$9:$A$42,0)),0)</f>
        <v/>
      </c>
      <c r="J102" s="44">
        <f>IF(G102="","",G102*I102)</f>
        <v/>
      </c>
      <c r="K102" s="34" t="n"/>
      <c r="L102" s="35" t="n"/>
      <c r="M102" s="35" t="n"/>
      <c r="N102" s="4" t="n"/>
      <c r="O102" s="4" t="n"/>
      <c r="P102" s="4" t="n"/>
      <c r="Q102" s="4" t="n"/>
      <c r="R102" s="4" t="n"/>
      <c r="S102" s="4" t="n"/>
      <c r="T102" s="4" t="n"/>
      <c r="U102" s="4" t="n"/>
      <c r="V102" s="4" t="n"/>
      <c r="W102" s="4" t="n"/>
      <c r="X102" s="4" t="n"/>
      <c r="Y102" s="4" t="n"/>
      <c r="Z102" s="4" t="n"/>
    </row>
    <row r="103" ht="15" customHeight="1" s="371">
      <c r="A103" s="34" t="n"/>
      <c r="B103" s="37" t="n"/>
      <c r="C103" s="120">
        <f>IF(B103="","",INT((B103-CARATULA!$C$27)/7)+1)</f>
        <v/>
      </c>
      <c r="D103" s="34" t="n"/>
      <c r="E103" s="40">
        <f t="array" ref="E103">IFERROR(INDEX(INSUMOS!$C$9:$C$42,MATCH(D103,INSUMOS!$A$9:$A$42,0)),"")</f>
        <v/>
      </c>
      <c r="F103" s="169">
        <f t="array" ref="F103">IFERROR(INDEX(INSUMOS!$D$9:$D$42,MATCH(D103,INSUMOS!$A$9:$A$42,0)),"")</f>
        <v/>
      </c>
      <c r="G103" s="41" t="n"/>
      <c r="H103" s="35" t="n"/>
      <c r="I103" s="44">
        <f t="array" ref="I103">IFERROR(INDEX(INSUMOS!$E$9:$E$42,MATCH(D103,INSUMOS!$A$9:$A$42,0)),0)</f>
        <v/>
      </c>
      <c r="J103" s="44">
        <f>IF(G103="","",G103*I103)</f>
        <v/>
      </c>
      <c r="K103" s="34" t="n"/>
      <c r="L103" s="35" t="n"/>
      <c r="M103" s="35" t="n"/>
      <c r="N103" s="4" t="n"/>
      <c r="O103" s="4" t="n"/>
      <c r="P103" s="4" t="n"/>
      <c r="Q103" s="4" t="n"/>
      <c r="R103" s="4" t="n"/>
      <c r="S103" s="4" t="n"/>
      <c r="T103" s="4" t="n"/>
      <c r="U103" s="4" t="n"/>
      <c r="V103" s="4" t="n"/>
      <c r="W103" s="4" t="n"/>
      <c r="X103" s="4" t="n"/>
      <c r="Y103" s="4" t="n"/>
      <c r="Z103" s="4" t="n"/>
    </row>
    <row r="104" ht="15" customHeight="1" s="371">
      <c r="A104" s="34" t="n"/>
      <c r="B104" s="37" t="n"/>
      <c r="C104" s="120">
        <f>IF(B104="","",INT((B104-CARATULA!$C$27)/7)+1)</f>
        <v/>
      </c>
      <c r="D104" s="34" t="n"/>
      <c r="E104" s="40">
        <f t="array" ref="E104">IFERROR(INDEX(INSUMOS!$C$9:$C$42,MATCH(D104,INSUMOS!$A$9:$A$42,0)),"")</f>
        <v/>
      </c>
      <c r="F104" s="169">
        <f t="array" ref="F104">IFERROR(INDEX(INSUMOS!$D$9:$D$42,MATCH(D104,INSUMOS!$A$9:$A$42,0)),"")</f>
        <v/>
      </c>
      <c r="G104" s="41" t="n"/>
      <c r="H104" s="35" t="n"/>
      <c r="I104" s="44">
        <f t="array" ref="I104">IFERROR(INDEX(INSUMOS!$E$9:$E$42,MATCH(D104,INSUMOS!$A$9:$A$42,0)),0)</f>
        <v/>
      </c>
      <c r="J104" s="44">
        <f>IF(G104="","",G104*I104)</f>
        <v/>
      </c>
      <c r="K104" s="34" t="n"/>
      <c r="L104" s="35" t="n"/>
      <c r="M104" s="35" t="n"/>
      <c r="N104" s="4" t="n"/>
      <c r="O104" s="4" t="n"/>
      <c r="P104" s="4" t="n"/>
      <c r="Q104" s="4" t="n"/>
      <c r="R104" s="4" t="n"/>
      <c r="S104" s="4" t="n"/>
      <c r="T104" s="4" t="n"/>
      <c r="U104" s="4" t="n"/>
      <c r="V104" s="4" t="n"/>
      <c r="W104" s="4" t="n"/>
      <c r="X104" s="4" t="n"/>
      <c r="Y104" s="4" t="n"/>
      <c r="Z104" s="4" t="n"/>
    </row>
    <row r="105" ht="15" customHeight="1" s="371">
      <c r="A105" s="34" t="n"/>
      <c r="B105" s="37" t="n"/>
      <c r="C105" s="120">
        <f>IF(B105="","",INT((B105-CARATULA!$C$27)/7)+1)</f>
        <v/>
      </c>
      <c r="D105" s="34" t="n"/>
      <c r="E105" s="40">
        <f t="array" ref="E105">IFERROR(INDEX(INSUMOS!$C$9:$C$42,MATCH(D105,INSUMOS!$A$9:$A$42,0)),"")</f>
        <v/>
      </c>
      <c r="F105" s="169">
        <f t="array" ref="F105">IFERROR(INDEX(INSUMOS!$D$9:$D$42,MATCH(D105,INSUMOS!$A$9:$A$42,0)),"")</f>
        <v/>
      </c>
      <c r="G105" s="41" t="n"/>
      <c r="H105" s="35" t="n"/>
      <c r="I105" s="44">
        <f t="array" ref="I105">IFERROR(INDEX(INSUMOS!$E$9:$E$42,MATCH(D105,INSUMOS!$A$9:$A$42,0)),0)</f>
        <v/>
      </c>
      <c r="J105" s="44">
        <f>IF(G105="","",G105*I105)</f>
        <v/>
      </c>
      <c r="K105" s="34" t="n"/>
      <c r="L105" s="35" t="n"/>
      <c r="M105" s="35" t="n"/>
      <c r="N105" s="4" t="n"/>
      <c r="O105" s="4" t="n"/>
      <c r="P105" s="4" t="n"/>
      <c r="Q105" s="4" t="n"/>
      <c r="R105" s="4" t="n"/>
      <c r="S105" s="4" t="n"/>
      <c r="T105" s="4" t="n"/>
      <c r="U105" s="4" t="n"/>
      <c r="V105" s="4" t="n"/>
      <c r="W105" s="4" t="n"/>
      <c r="X105" s="4" t="n"/>
      <c r="Y105" s="4" t="n"/>
      <c r="Z105" s="4" t="n"/>
    </row>
    <row r="106" ht="15" customHeight="1" s="371">
      <c r="A106" s="34" t="n"/>
      <c r="B106" s="37" t="n"/>
      <c r="C106" s="120">
        <f>IF(B106="","",INT((B106-CARATULA!$C$27)/7)+1)</f>
        <v/>
      </c>
      <c r="D106" s="34" t="n"/>
      <c r="E106" s="40">
        <f t="array" ref="E106">IFERROR(INDEX(INSUMOS!$C$9:$C$42,MATCH(D106,INSUMOS!$A$9:$A$42,0)),"")</f>
        <v/>
      </c>
      <c r="F106" s="169">
        <f t="array" ref="F106">IFERROR(INDEX(INSUMOS!$D$9:$D$42,MATCH(D106,INSUMOS!$A$9:$A$42,0)),"")</f>
        <v/>
      </c>
      <c r="G106" s="41" t="n"/>
      <c r="H106" s="35" t="n"/>
      <c r="I106" s="44">
        <f t="array" ref="I106">IFERROR(INDEX(INSUMOS!$E$9:$E$42,MATCH(D106,INSUMOS!$A$9:$A$42,0)),0)</f>
        <v/>
      </c>
      <c r="J106" s="44">
        <f>IF(G106="","",G106*I106)</f>
        <v/>
      </c>
      <c r="K106" s="34" t="n"/>
      <c r="L106" s="35" t="n"/>
      <c r="M106" s="35" t="n"/>
      <c r="N106" s="4" t="n"/>
      <c r="O106" s="4" t="n"/>
      <c r="P106" s="4" t="n"/>
      <c r="Q106" s="4" t="n"/>
      <c r="R106" s="4" t="n"/>
      <c r="S106" s="4" t="n"/>
      <c r="T106" s="4" t="n"/>
      <c r="U106" s="4" t="n"/>
      <c r="V106" s="4" t="n"/>
      <c r="W106" s="4" t="n"/>
      <c r="X106" s="4" t="n"/>
      <c r="Y106" s="4" t="n"/>
      <c r="Z106" s="4" t="n"/>
    </row>
    <row r="107" ht="15" customHeight="1" s="371">
      <c r="A107" s="34" t="n"/>
      <c r="B107" s="37" t="n"/>
      <c r="C107" s="120">
        <f>IF(B107="","",INT((B107-CARATULA!$C$27)/7)+1)</f>
        <v/>
      </c>
      <c r="D107" s="34" t="n"/>
      <c r="E107" s="40">
        <f t="array" ref="E107">IFERROR(INDEX(INSUMOS!$C$9:$C$42,MATCH(D107,INSUMOS!$A$9:$A$42,0)),"")</f>
        <v/>
      </c>
      <c r="F107" s="169">
        <f t="array" ref="F107">IFERROR(INDEX(INSUMOS!$D$9:$D$42,MATCH(D107,INSUMOS!$A$9:$A$42,0)),"")</f>
        <v/>
      </c>
      <c r="G107" s="41" t="n"/>
      <c r="H107" s="35" t="n"/>
      <c r="I107" s="44">
        <f t="array" ref="I107">IFERROR(INDEX(INSUMOS!$E$9:$E$42,MATCH(D107,INSUMOS!$A$9:$A$42,0)),0)</f>
        <v/>
      </c>
      <c r="J107" s="44">
        <f>IF(G107="","",G107*I107)</f>
        <v/>
      </c>
      <c r="K107" s="34" t="n"/>
      <c r="L107" s="35" t="n"/>
      <c r="M107" s="35" t="n"/>
      <c r="N107" s="4" t="n"/>
      <c r="O107" s="4" t="n"/>
      <c r="P107" s="4" t="n"/>
      <c r="Q107" s="4" t="n"/>
      <c r="R107" s="4" t="n"/>
      <c r="S107" s="4" t="n"/>
      <c r="T107" s="4" t="n"/>
      <c r="U107" s="4" t="n"/>
      <c r="V107" s="4" t="n"/>
      <c r="W107" s="4" t="n"/>
      <c r="X107" s="4" t="n"/>
      <c r="Y107" s="4" t="n"/>
      <c r="Z107" s="4" t="n"/>
    </row>
    <row r="108" ht="15" customHeight="1" s="371">
      <c r="A108" s="34" t="n"/>
      <c r="B108" s="37" t="n"/>
      <c r="C108" s="120">
        <f>IF(B108="","",INT((B108-CARATULA!$C$27)/7)+1)</f>
        <v/>
      </c>
      <c r="D108" s="34" t="n"/>
      <c r="E108" s="40">
        <f t="array" ref="E108">IFERROR(INDEX(INSUMOS!$C$9:$C$42,MATCH(D108,INSUMOS!$A$9:$A$42,0)),"")</f>
        <v/>
      </c>
      <c r="F108" s="169">
        <f t="array" ref="F108">IFERROR(INDEX(INSUMOS!$D$9:$D$42,MATCH(D108,INSUMOS!$A$9:$A$42,0)),"")</f>
        <v/>
      </c>
      <c r="G108" s="41" t="n"/>
      <c r="H108" s="35" t="n"/>
      <c r="I108" s="44">
        <f t="array" ref="I108">IFERROR(INDEX(INSUMOS!$E$9:$E$42,MATCH(D108,INSUMOS!$A$9:$A$42,0)),0)</f>
        <v/>
      </c>
      <c r="J108" s="44">
        <f>IF(G108="","",G108*I108)</f>
        <v/>
      </c>
      <c r="K108" s="34" t="n"/>
      <c r="L108" s="35" t="n"/>
      <c r="M108" s="35" t="n"/>
      <c r="N108" s="4" t="n"/>
      <c r="O108" s="4" t="n"/>
      <c r="P108" s="4" t="n"/>
      <c r="Q108" s="4" t="n"/>
      <c r="R108" s="4" t="n"/>
      <c r="S108" s="4" t="n"/>
      <c r="T108" s="4" t="n"/>
      <c r="U108" s="4" t="n"/>
      <c r="V108" s="4" t="n"/>
      <c r="W108" s="4" t="n"/>
      <c r="X108" s="4" t="n"/>
      <c r="Y108" s="4" t="n"/>
      <c r="Z108" s="4" t="n"/>
    </row>
    <row r="109" ht="15" customHeight="1" s="371">
      <c r="A109" s="34" t="n"/>
      <c r="B109" s="37" t="n"/>
      <c r="C109" s="120">
        <f>IF(B109="","",INT((B109-CARATULA!$C$27)/7)+1)</f>
        <v/>
      </c>
      <c r="D109" s="34" t="n"/>
      <c r="E109" s="40">
        <f t="array" ref="E109">IFERROR(INDEX(INSUMOS!$C$9:$C$42,MATCH(D109,INSUMOS!$A$9:$A$42,0)),"")</f>
        <v/>
      </c>
      <c r="F109" s="169">
        <f t="array" ref="F109">IFERROR(INDEX(INSUMOS!$D$9:$D$42,MATCH(D109,INSUMOS!$A$9:$A$42,0)),"")</f>
        <v/>
      </c>
      <c r="G109" s="41" t="n"/>
      <c r="H109" s="35" t="n"/>
      <c r="I109" s="44">
        <f t="array" ref="I109">IFERROR(INDEX(INSUMOS!$E$9:$E$42,MATCH(D109,INSUMOS!$A$9:$A$42,0)),0)</f>
        <v/>
      </c>
      <c r="J109" s="44">
        <f>IF(G109="","",G109*I109)</f>
        <v/>
      </c>
      <c r="K109" s="34" t="n"/>
      <c r="L109" s="35" t="n"/>
      <c r="M109" s="35" t="n"/>
      <c r="N109" s="4" t="n"/>
      <c r="O109" s="4" t="n"/>
      <c r="P109" s="4" t="n"/>
      <c r="Q109" s="4" t="n"/>
      <c r="R109" s="4" t="n"/>
      <c r="S109" s="4" t="n"/>
      <c r="T109" s="4" t="n"/>
      <c r="U109" s="4" t="n"/>
      <c r="V109" s="4" t="n"/>
      <c r="W109" s="4" t="n"/>
      <c r="X109" s="4" t="n"/>
      <c r="Y109" s="4" t="n"/>
      <c r="Z109" s="4" t="n"/>
    </row>
    <row r="110" ht="15" customHeight="1" s="371">
      <c r="A110" s="34" t="n"/>
      <c r="B110" s="37" t="n"/>
      <c r="C110" s="120">
        <f>IF(B110="","",INT((B110-CARATULA!$C$27)/7)+1)</f>
        <v/>
      </c>
      <c r="D110" s="34" t="n"/>
      <c r="E110" s="40">
        <f t="array" ref="E110">IFERROR(INDEX(INSUMOS!$C$9:$C$42,MATCH(D110,INSUMOS!$A$9:$A$42,0)),"")</f>
        <v/>
      </c>
      <c r="F110" s="169">
        <f t="array" ref="F110">IFERROR(INDEX(INSUMOS!$D$9:$D$42,MATCH(D110,INSUMOS!$A$9:$A$42,0)),"")</f>
        <v/>
      </c>
      <c r="G110" s="41" t="n"/>
      <c r="H110" s="35" t="n"/>
      <c r="I110" s="44">
        <f t="array" ref="I110">IFERROR(INDEX(INSUMOS!$E$9:$E$42,MATCH(D110,INSUMOS!$A$9:$A$42,0)),0)</f>
        <v/>
      </c>
      <c r="J110" s="44">
        <f>IF(G110="","",G110*I110)</f>
        <v/>
      </c>
      <c r="K110" s="34" t="n"/>
      <c r="L110" s="35" t="n"/>
      <c r="M110" s="35" t="n"/>
      <c r="N110" s="4" t="n"/>
      <c r="O110" s="4" t="n"/>
      <c r="P110" s="4" t="n"/>
      <c r="Q110" s="4" t="n"/>
      <c r="R110" s="4" t="n"/>
      <c r="S110" s="4" t="n"/>
      <c r="T110" s="4" t="n"/>
      <c r="U110" s="4" t="n"/>
      <c r="V110" s="4" t="n"/>
      <c r="W110" s="4" t="n"/>
      <c r="X110" s="4" t="n"/>
      <c r="Y110" s="4" t="n"/>
      <c r="Z110" s="4" t="n"/>
    </row>
    <row r="111" ht="15" customHeight="1" s="371">
      <c r="A111" s="34" t="n"/>
      <c r="B111" s="37" t="n"/>
      <c r="C111" s="120">
        <f>IF(B111="","",INT((B111-CARATULA!$C$27)/7)+1)</f>
        <v/>
      </c>
      <c r="D111" s="34" t="n"/>
      <c r="E111" s="40">
        <f t="array" ref="E111">IFERROR(INDEX(INSUMOS!$C$9:$C$42,MATCH(D111,INSUMOS!$A$9:$A$42,0)),"")</f>
        <v/>
      </c>
      <c r="F111" s="169">
        <f t="array" ref="F111">IFERROR(INDEX(INSUMOS!$D$9:$D$42,MATCH(D111,INSUMOS!$A$9:$A$42,0)),"")</f>
        <v/>
      </c>
      <c r="G111" s="41" t="n"/>
      <c r="H111" s="35" t="n"/>
      <c r="I111" s="44">
        <f t="array" ref="I111">IFERROR(INDEX(INSUMOS!$E$9:$E$42,MATCH(D111,INSUMOS!$A$9:$A$42,0)),0)</f>
        <v/>
      </c>
      <c r="J111" s="44">
        <f>IF(G111="","",G111*I111)</f>
        <v/>
      </c>
      <c r="K111" s="34" t="n"/>
      <c r="L111" s="35" t="n"/>
      <c r="M111" s="35" t="n"/>
      <c r="N111" s="4" t="n"/>
      <c r="O111" s="4" t="n"/>
      <c r="P111" s="4" t="n"/>
      <c r="Q111" s="4" t="n"/>
      <c r="R111" s="4" t="n"/>
      <c r="S111" s="4" t="n"/>
      <c r="T111" s="4" t="n"/>
      <c r="U111" s="4" t="n"/>
      <c r="V111" s="4" t="n"/>
      <c r="W111" s="4" t="n"/>
      <c r="X111" s="4" t="n"/>
      <c r="Y111" s="4" t="n"/>
      <c r="Z111" s="4" t="n"/>
    </row>
    <row r="112" ht="15" customHeight="1" s="371">
      <c r="A112" s="34" t="n"/>
      <c r="B112" s="37" t="n"/>
      <c r="C112" s="120">
        <f>IF(B112="","",INT((B112-CARATULA!$C$27)/7)+1)</f>
        <v/>
      </c>
      <c r="D112" s="34" t="n"/>
      <c r="E112" s="40">
        <f t="array" ref="E112">IFERROR(INDEX(INSUMOS!$C$9:$C$42,MATCH(D112,INSUMOS!$A$9:$A$42,0)),"")</f>
        <v/>
      </c>
      <c r="F112" s="169">
        <f t="array" ref="F112">IFERROR(INDEX(INSUMOS!$D$9:$D$42,MATCH(D112,INSUMOS!$A$9:$A$42,0)),"")</f>
        <v/>
      </c>
      <c r="G112" s="41" t="n"/>
      <c r="H112" s="35" t="n"/>
      <c r="I112" s="44">
        <f t="array" ref="I112">IFERROR(INDEX(INSUMOS!$E$9:$E$42,MATCH(D112,INSUMOS!$A$9:$A$42,0)),0)</f>
        <v/>
      </c>
      <c r="J112" s="44">
        <f>IF(G112="","",G112*I112)</f>
        <v/>
      </c>
      <c r="K112" s="34" t="n"/>
      <c r="L112" s="35" t="n"/>
      <c r="M112" s="35" t="n"/>
      <c r="N112" s="4" t="n"/>
      <c r="O112" s="4" t="n"/>
      <c r="P112" s="4" t="n"/>
      <c r="Q112" s="4" t="n"/>
      <c r="R112" s="4" t="n"/>
      <c r="S112" s="4" t="n"/>
      <c r="T112" s="4" t="n"/>
      <c r="U112" s="4" t="n"/>
      <c r="V112" s="4" t="n"/>
      <c r="W112" s="4" t="n"/>
      <c r="X112" s="4" t="n"/>
      <c r="Y112" s="4" t="n"/>
      <c r="Z112" s="4" t="n"/>
    </row>
    <row r="113" ht="15" customHeight="1" s="371">
      <c r="A113" s="34" t="n"/>
      <c r="B113" s="37" t="n"/>
      <c r="C113" s="120">
        <f>IF(B113="","",INT((B113-CARATULA!$C$27)/7)+1)</f>
        <v/>
      </c>
      <c r="D113" s="34" t="n"/>
      <c r="E113" s="40">
        <f t="array" ref="E113">IFERROR(INDEX(INSUMOS!$C$9:$C$42,MATCH(D113,INSUMOS!$A$9:$A$42,0)),"")</f>
        <v/>
      </c>
      <c r="F113" s="169">
        <f t="array" ref="F113">IFERROR(INDEX(INSUMOS!$D$9:$D$42,MATCH(D113,INSUMOS!$A$9:$A$42,0)),"")</f>
        <v/>
      </c>
      <c r="G113" s="41" t="n"/>
      <c r="H113" s="35" t="n"/>
      <c r="I113" s="44">
        <f t="array" ref="I113">IFERROR(INDEX(INSUMOS!$E$9:$E$42,MATCH(D113,INSUMOS!$A$9:$A$42,0)),0)</f>
        <v/>
      </c>
      <c r="J113" s="44">
        <f>IF(G113="","",G113*I113)</f>
        <v/>
      </c>
      <c r="K113" s="34" t="n"/>
      <c r="L113" s="35" t="n"/>
      <c r="M113" s="35" t="n"/>
      <c r="N113" s="4" t="n"/>
      <c r="O113" s="4" t="n"/>
      <c r="P113" s="4" t="n"/>
      <c r="Q113" s="4" t="n"/>
      <c r="R113" s="4" t="n"/>
      <c r="S113" s="4" t="n"/>
      <c r="T113" s="4" t="n"/>
      <c r="U113" s="4" t="n"/>
      <c r="V113" s="4" t="n"/>
      <c r="W113" s="4" t="n"/>
      <c r="X113" s="4" t="n"/>
      <c r="Y113" s="4" t="n"/>
      <c r="Z113" s="4" t="n"/>
    </row>
    <row r="114" ht="15" customHeight="1" s="371">
      <c r="A114" s="34" t="n"/>
      <c r="B114" s="37" t="n"/>
      <c r="C114" s="120">
        <f>IF(B114="","",INT((B114-CARATULA!$C$27)/7)+1)</f>
        <v/>
      </c>
      <c r="D114" s="34" t="n"/>
      <c r="E114" s="40">
        <f t="array" ref="E114">IFERROR(INDEX(INSUMOS!$C$9:$C$42,MATCH(D114,INSUMOS!$A$9:$A$42,0)),"")</f>
        <v/>
      </c>
      <c r="F114" s="169">
        <f t="array" ref="F114">IFERROR(INDEX(INSUMOS!$D$9:$D$42,MATCH(D114,INSUMOS!$A$9:$A$42,0)),"")</f>
        <v/>
      </c>
      <c r="G114" s="41" t="n"/>
      <c r="H114" s="35" t="n"/>
      <c r="I114" s="44">
        <f t="array" ref="I114">IFERROR(INDEX(INSUMOS!$E$9:$E$42,MATCH(D114,INSUMOS!$A$9:$A$42,0)),0)</f>
        <v/>
      </c>
      <c r="J114" s="44">
        <f>IF(G114="","",G114*I114)</f>
        <v/>
      </c>
      <c r="K114" s="34" t="n"/>
      <c r="L114" s="35" t="n"/>
      <c r="M114" s="35" t="n"/>
      <c r="N114" s="4" t="n"/>
      <c r="O114" s="4" t="n"/>
      <c r="P114" s="4" t="n"/>
      <c r="Q114" s="4" t="n"/>
      <c r="R114" s="4" t="n"/>
      <c r="S114" s="4" t="n"/>
      <c r="T114" s="4" t="n"/>
      <c r="U114" s="4" t="n"/>
      <c r="V114" s="4" t="n"/>
      <c r="W114" s="4" t="n"/>
      <c r="X114" s="4" t="n"/>
      <c r="Y114" s="4" t="n"/>
      <c r="Z114" s="4" t="n"/>
    </row>
    <row r="115" ht="15" customHeight="1" s="371">
      <c r="A115" s="34" t="n"/>
      <c r="B115" s="37" t="n"/>
      <c r="C115" s="120">
        <f>IF(B115="","",INT((B115-CARATULA!$C$27)/7)+1)</f>
        <v/>
      </c>
      <c r="D115" s="34" t="n"/>
      <c r="E115" s="40">
        <f t="array" ref="E115">IFERROR(INDEX(INSUMOS!$C$9:$C$42,MATCH(D115,INSUMOS!$A$9:$A$42,0)),"")</f>
        <v/>
      </c>
      <c r="F115" s="169">
        <f t="array" ref="F115">IFERROR(INDEX(INSUMOS!$D$9:$D$42,MATCH(D115,INSUMOS!$A$9:$A$42,0)),"")</f>
        <v/>
      </c>
      <c r="G115" s="41" t="n"/>
      <c r="H115" s="35" t="n"/>
      <c r="I115" s="44">
        <f t="array" ref="I115">IFERROR(INDEX(INSUMOS!$E$9:$E$42,MATCH(D115,INSUMOS!$A$9:$A$42,0)),0)</f>
        <v/>
      </c>
      <c r="J115" s="44">
        <f>IF(G115="","",G115*I115)</f>
        <v/>
      </c>
      <c r="K115" s="34" t="n"/>
      <c r="L115" s="35" t="n"/>
      <c r="M115" s="35" t="n"/>
      <c r="N115" s="4" t="n"/>
      <c r="O115" s="4" t="n"/>
      <c r="P115" s="4" t="n"/>
      <c r="Q115" s="4" t="n"/>
      <c r="R115" s="4" t="n"/>
      <c r="S115" s="4" t="n"/>
      <c r="T115" s="4" t="n"/>
      <c r="U115" s="4" t="n"/>
      <c r="V115" s="4" t="n"/>
      <c r="W115" s="4" t="n"/>
      <c r="X115" s="4" t="n"/>
      <c r="Y115" s="4" t="n"/>
      <c r="Z115" s="4" t="n"/>
    </row>
    <row r="116" ht="15" customHeight="1" s="371">
      <c r="A116" s="34" t="n"/>
      <c r="B116" s="37" t="n"/>
      <c r="C116" s="120">
        <f>IF(B116="","",INT((B116-CARATULA!$C$27)/7)+1)</f>
        <v/>
      </c>
      <c r="D116" s="34" t="n"/>
      <c r="E116" s="40">
        <f t="array" ref="E116">IFERROR(INDEX(INSUMOS!$C$9:$C$42,MATCH(D116,INSUMOS!$A$9:$A$42,0)),"")</f>
        <v/>
      </c>
      <c r="F116" s="169">
        <f t="array" ref="F116">IFERROR(INDEX(INSUMOS!$D$9:$D$42,MATCH(D116,INSUMOS!$A$9:$A$42,0)),"")</f>
        <v/>
      </c>
      <c r="G116" s="41" t="n"/>
      <c r="H116" s="35" t="n"/>
      <c r="I116" s="44">
        <f t="array" ref="I116">IFERROR(INDEX(INSUMOS!$E$9:$E$42,MATCH(D116,INSUMOS!$A$9:$A$42,0)),0)</f>
        <v/>
      </c>
      <c r="J116" s="44">
        <f>IF(G116="","",G116*I116)</f>
        <v/>
      </c>
      <c r="K116" s="34" t="n"/>
      <c r="L116" s="35" t="n"/>
      <c r="M116" s="35" t="n"/>
      <c r="N116" s="4" t="n"/>
      <c r="O116" s="4" t="n"/>
      <c r="P116" s="4" t="n"/>
      <c r="Q116" s="4" t="n"/>
      <c r="R116" s="4" t="n"/>
      <c r="S116" s="4" t="n"/>
      <c r="T116" s="4" t="n"/>
      <c r="U116" s="4" t="n"/>
      <c r="V116" s="4" t="n"/>
      <c r="W116" s="4" t="n"/>
      <c r="X116" s="4" t="n"/>
      <c r="Y116" s="4" t="n"/>
      <c r="Z116" s="4" t="n"/>
    </row>
    <row r="117" ht="15" customHeight="1" s="371">
      <c r="A117" s="34" t="n"/>
      <c r="B117" s="37" t="n"/>
      <c r="C117" s="120">
        <f>IF(B117="","",INT((B117-CARATULA!$C$27)/7)+1)</f>
        <v/>
      </c>
      <c r="D117" s="34" t="n"/>
      <c r="E117" s="40">
        <f t="array" ref="E117">IFERROR(INDEX(INSUMOS!$C$9:$C$42,MATCH(D117,INSUMOS!$A$9:$A$42,0)),"")</f>
        <v/>
      </c>
      <c r="F117" s="169">
        <f t="array" ref="F117">IFERROR(INDEX(INSUMOS!$D$9:$D$42,MATCH(D117,INSUMOS!$A$9:$A$42,0)),"")</f>
        <v/>
      </c>
      <c r="G117" s="41" t="n"/>
      <c r="H117" s="35" t="n"/>
      <c r="I117" s="44">
        <f t="array" ref="I117">IFERROR(INDEX(INSUMOS!$E$9:$E$42,MATCH(D117,INSUMOS!$A$9:$A$42,0)),0)</f>
        <v/>
      </c>
      <c r="J117" s="44">
        <f>IF(G117="","",G117*I117)</f>
        <v/>
      </c>
      <c r="K117" s="34" t="n"/>
      <c r="L117" s="35" t="n"/>
      <c r="M117" s="35" t="n"/>
      <c r="N117" s="4" t="n"/>
      <c r="O117" s="4" t="n"/>
      <c r="P117" s="4" t="n"/>
      <c r="Q117" s="4" t="n"/>
      <c r="R117" s="4" t="n"/>
      <c r="S117" s="4" t="n"/>
      <c r="T117" s="4" t="n"/>
      <c r="U117" s="4" t="n"/>
      <c r="V117" s="4" t="n"/>
      <c r="W117" s="4" t="n"/>
      <c r="X117" s="4" t="n"/>
      <c r="Y117" s="4" t="n"/>
      <c r="Z117" s="4" t="n"/>
    </row>
    <row r="118" ht="15" customHeight="1" s="371">
      <c r="A118" s="34" t="n"/>
      <c r="B118" s="37" t="n"/>
      <c r="C118" s="120">
        <f>IF(B118="","",INT((B118-CARATULA!$C$27)/7)+1)</f>
        <v/>
      </c>
      <c r="D118" s="34" t="n"/>
      <c r="E118" s="40">
        <f t="array" ref="E118">IFERROR(INDEX(INSUMOS!$C$9:$C$42,MATCH(D118,INSUMOS!$A$9:$A$42,0)),"")</f>
        <v/>
      </c>
      <c r="F118" s="169">
        <f t="array" ref="F118">IFERROR(INDEX(INSUMOS!$D$9:$D$42,MATCH(D118,INSUMOS!$A$9:$A$42,0)),"")</f>
        <v/>
      </c>
      <c r="G118" s="41" t="n"/>
      <c r="H118" s="35" t="n"/>
      <c r="I118" s="44">
        <f t="array" ref="I118">IFERROR(INDEX(INSUMOS!$E$9:$E$42,MATCH(D118,INSUMOS!$A$9:$A$42,0)),0)</f>
        <v/>
      </c>
      <c r="J118" s="44">
        <f>IF(G118="","",G118*I118)</f>
        <v/>
      </c>
      <c r="K118" s="34" t="n"/>
      <c r="L118" s="35" t="n"/>
      <c r="M118" s="35" t="n"/>
      <c r="N118" s="4" t="n"/>
      <c r="O118" s="4" t="n"/>
      <c r="P118" s="4" t="n"/>
      <c r="Q118" s="4" t="n"/>
      <c r="R118" s="4" t="n"/>
      <c r="S118" s="4" t="n"/>
      <c r="T118" s="4" t="n"/>
      <c r="U118" s="4" t="n"/>
      <c r="V118" s="4" t="n"/>
      <c r="W118" s="4" t="n"/>
      <c r="X118" s="4" t="n"/>
      <c r="Y118" s="4" t="n"/>
      <c r="Z118" s="4" t="n"/>
    </row>
    <row r="119" ht="15" customHeight="1" s="371">
      <c r="A119" s="34" t="n"/>
      <c r="B119" s="37" t="n"/>
      <c r="C119" s="120">
        <f>IF(B119="","",INT((B119-CARATULA!$C$27)/7)+1)</f>
        <v/>
      </c>
      <c r="D119" s="34" t="n"/>
      <c r="E119" s="40">
        <f t="array" ref="E119">IFERROR(INDEX(INSUMOS!$C$9:$C$42,MATCH(D119,INSUMOS!$A$9:$A$42,0)),"")</f>
        <v/>
      </c>
      <c r="F119" s="169">
        <f t="array" ref="F119">IFERROR(INDEX(INSUMOS!$D$9:$D$42,MATCH(D119,INSUMOS!$A$9:$A$42,0)),"")</f>
        <v/>
      </c>
      <c r="G119" s="41" t="n"/>
      <c r="H119" s="35" t="n"/>
      <c r="I119" s="44">
        <f t="array" ref="I119">IFERROR(INDEX(INSUMOS!$E$9:$E$42,MATCH(D119,INSUMOS!$A$9:$A$42,0)),0)</f>
        <v/>
      </c>
      <c r="J119" s="44">
        <f>IF(G119="","",G119*I119)</f>
        <v/>
      </c>
      <c r="K119" s="34" t="n"/>
      <c r="L119" s="35" t="n"/>
      <c r="M119" s="35" t="n"/>
      <c r="N119" s="4" t="n"/>
      <c r="O119" s="4" t="n"/>
      <c r="P119" s="4" t="n"/>
      <c r="Q119" s="4" t="n"/>
      <c r="R119" s="4" t="n"/>
      <c r="S119" s="4" t="n"/>
      <c r="T119" s="4" t="n"/>
      <c r="U119" s="4" t="n"/>
      <c r="V119" s="4" t="n"/>
      <c r="W119" s="4" t="n"/>
      <c r="X119" s="4" t="n"/>
      <c r="Y119" s="4" t="n"/>
      <c r="Z119" s="4" t="n"/>
    </row>
    <row r="120" ht="15" customHeight="1" s="371">
      <c r="A120" s="34" t="n"/>
      <c r="B120" s="37" t="n"/>
      <c r="C120" s="120">
        <f>IF(B120="","",INT((B120-CARATULA!$C$27)/7)+1)</f>
        <v/>
      </c>
      <c r="D120" s="34" t="n"/>
      <c r="E120" s="40">
        <f t="array" ref="E120">IFERROR(INDEX(INSUMOS!$C$9:$C$42,MATCH(D120,INSUMOS!$A$9:$A$42,0)),"")</f>
        <v/>
      </c>
      <c r="F120" s="169">
        <f t="array" ref="F120">IFERROR(INDEX(INSUMOS!$D$9:$D$42,MATCH(D120,INSUMOS!$A$9:$A$42,0)),"")</f>
        <v/>
      </c>
      <c r="G120" s="41" t="n"/>
      <c r="H120" s="35" t="n"/>
      <c r="I120" s="44">
        <f t="array" ref="I120">IFERROR(INDEX(INSUMOS!$E$9:$E$42,MATCH(D120,INSUMOS!$A$9:$A$42,0)),0)</f>
        <v/>
      </c>
      <c r="J120" s="44">
        <f>IF(G120="","",G120*I120)</f>
        <v/>
      </c>
      <c r="K120" s="34" t="n"/>
      <c r="L120" s="35" t="n"/>
      <c r="M120" s="35" t="n"/>
      <c r="N120" s="4" t="n"/>
      <c r="O120" s="4" t="n"/>
      <c r="P120" s="4" t="n"/>
      <c r="Q120" s="4" t="n"/>
      <c r="R120" s="4" t="n"/>
      <c r="S120" s="4" t="n"/>
      <c r="T120" s="4" t="n"/>
      <c r="U120" s="4" t="n"/>
      <c r="V120" s="4" t="n"/>
      <c r="W120" s="4" t="n"/>
      <c r="X120" s="4" t="n"/>
      <c r="Y120" s="4" t="n"/>
      <c r="Z120" s="4" t="n"/>
    </row>
    <row r="121" ht="15" customHeight="1" s="371">
      <c r="A121" s="34" t="n"/>
      <c r="B121" s="37" t="n"/>
      <c r="C121" s="120">
        <f>IF(B121="","",INT((B121-CARATULA!$C$27)/7)+1)</f>
        <v/>
      </c>
      <c r="D121" s="34" t="n"/>
      <c r="E121" s="40">
        <f t="array" ref="E121">IFERROR(INDEX(INSUMOS!$C$9:$C$42,MATCH(D121,INSUMOS!$A$9:$A$42,0)),"")</f>
        <v/>
      </c>
      <c r="F121" s="169">
        <f t="array" ref="F121">IFERROR(INDEX(INSUMOS!$D$9:$D$42,MATCH(D121,INSUMOS!$A$9:$A$42,0)),"")</f>
        <v/>
      </c>
      <c r="G121" s="41" t="n"/>
      <c r="H121" s="35" t="n"/>
      <c r="I121" s="44">
        <f t="array" ref="I121">IFERROR(INDEX(INSUMOS!$E$9:$E$42,MATCH(D121,INSUMOS!$A$9:$A$42,0)),0)</f>
        <v/>
      </c>
      <c r="J121" s="44">
        <f>IF(G121="","",G121*I121)</f>
        <v/>
      </c>
      <c r="K121" s="34" t="n"/>
      <c r="L121" s="35" t="n"/>
      <c r="M121" s="35" t="n"/>
      <c r="N121" s="4" t="n"/>
      <c r="O121" s="4" t="n"/>
      <c r="P121" s="4" t="n"/>
      <c r="Q121" s="4" t="n"/>
      <c r="R121" s="4" t="n"/>
      <c r="S121" s="4" t="n"/>
      <c r="T121" s="4" t="n"/>
      <c r="U121" s="4" t="n"/>
      <c r="V121" s="4" t="n"/>
      <c r="W121" s="4" t="n"/>
      <c r="X121" s="4" t="n"/>
      <c r="Y121" s="4" t="n"/>
      <c r="Z121" s="4" t="n"/>
    </row>
    <row r="122" ht="15" customHeight="1" s="371">
      <c r="A122" s="34" t="n"/>
      <c r="B122" s="37" t="n"/>
      <c r="C122" s="120">
        <f>IF(B122="","",INT((B122-CARATULA!$C$27)/7)+1)</f>
        <v/>
      </c>
      <c r="D122" s="34" t="n"/>
      <c r="E122" s="40">
        <f t="array" ref="E122">IFERROR(INDEX(INSUMOS!$C$9:$C$42,MATCH(D122,INSUMOS!$A$9:$A$42,0)),"")</f>
        <v/>
      </c>
      <c r="F122" s="169">
        <f t="array" ref="F122">IFERROR(INDEX(INSUMOS!$D$9:$D$42,MATCH(D122,INSUMOS!$A$9:$A$42,0)),"")</f>
        <v/>
      </c>
      <c r="G122" s="41" t="n"/>
      <c r="H122" s="35" t="n"/>
      <c r="I122" s="44">
        <f t="array" ref="I122">IFERROR(INDEX(INSUMOS!$E$9:$E$42,MATCH(D122,INSUMOS!$A$9:$A$42,0)),0)</f>
        <v/>
      </c>
      <c r="J122" s="44">
        <f>IF(G122="","",G122*I122)</f>
        <v/>
      </c>
      <c r="K122" s="34" t="n"/>
      <c r="L122" s="35" t="n"/>
      <c r="M122" s="35" t="n"/>
      <c r="N122" s="4" t="n"/>
      <c r="O122" s="4" t="n"/>
      <c r="P122" s="4" t="n"/>
      <c r="Q122" s="4" t="n"/>
      <c r="R122" s="4" t="n"/>
      <c r="S122" s="4" t="n"/>
      <c r="T122" s="4" t="n"/>
      <c r="U122" s="4" t="n"/>
      <c r="V122" s="4" t="n"/>
      <c r="W122" s="4" t="n"/>
      <c r="X122" s="4" t="n"/>
      <c r="Y122" s="4" t="n"/>
      <c r="Z122" s="4" t="n"/>
    </row>
    <row r="123" ht="15" customHeight="1" s="371">
      <c r="A123" s="34" t="n"/>
      <c r="B123" s="37" t="n"/>
      <c r="C123" s="120">
        <f>IF(B123="","",INT((B123-CARATULA!$C$27)/7)+1)</f>
        <v/>
      </c>
      <c r="D123" s="34" t="n"/>
      <c r="E123" s="40">
        <f t="array" ref="E123">IFERROR(INDEX(INSUMOS!$C$9:$C$42,MATCH(D123,INSUMOS!$A$9:$A$42,0)),"")</f>
        <v/>
      </c>
      <c r="F123" s="169">
        <f t="array" ref="F123">IFERROR(INDEX(INSUMOS!$D$9:$D$42,MATCH(D123,INSUMOS!$A$9:$A$42,0)),"")</f>
        <v/>
      </c>
      <c r="G123" s="41" t="n"/>
      <c r="H123" s="35" t="n"/>
      <c r="I123" s="44">
        <f t="array" ref="I123">IFERROR(INDEX(INSUMOS!$E$9:$E$42,MATCH(D123,INSUMOS!$A$9:$A$42,0)),0)</f>
        <v/>
      </c>
      <c r="J123" s="44">
        <f>IF(G123="","",G123*I123)</f>
        <v/>
      </c>
      <c r="K123" s="34" t="n"/>
      <c r="L123" s="35" t="n"/>
      <c r="M123" s="35" t="n"/>
      <c r="N123" s="4" t="n"/>
      <c r="O123" s="4" t="n"/>
      <c r="P123" s="4" t="n"/>
      <c r="Q123" s="4" t="n"/>
      <c r="R123" s="4" t="n"/>
      <c r="S123" s="4" t="n"/>
      <c r="T123" s="4" t="n"/>
      <c r="U123" s="4" t="n"/>
      <c r="V123" s="4" t="n"/>
      <c r="W123" s="4" t="n"/>
      <c r="X123" s="4" t="n"/>
      <c r="Y123" s="4" t="n"/>
      <c r="Z123" s="4" t="n"/>
    </row>
    <row r="124" ht="15" customHeight="1" s="371">
      <c r="A124" s="34" t="n"/>
      <c r="B124" s="37" t="n"/>
      <c r="C124" s="120">
        <f>IF(B124="","",INT((B124-CARATULA!$C$27)/7)+1)</f>
        <v/>
      </c>
      <c r="D124" s="34" t="n"/>
      <c r="E124" s="40">
        <f t="array" ref="E124">IFERROR(INDEX(INSUMOS!$C$9:$C$42,MATCH(D124,INSUMOS!$A$9:$A$42,0)),"")</f>
        <v/>
      </c>
      <c r="F124" s="169">
        <f t="array" ref="F124">IFERROR(INDEX(INSUMOS!$D$9:$D$42,MATCH(D124,INSUMOS!$A$9:$A$42,0)),"")</f>
        <v/>
      </c>
      <c r="G124" s="41" t="n"/>
      <c r="H124" s="35" t="n"/>
      <c r="I124" s="44">
        <f t="array" ref="I124">IFERROR(INDEX(INSUMOS!$E$9:$E$42,MATCH(D124,INSUMOS!$A$9:$A$42,0)),0)</f>
        <v/>
      </c>
      <c r="J124" s="44">
        <f>IF(G124="","",G124*I124)</f>
        <v/>
      </c>
      <c r="K124" s="34" t="n"/>
      <c r="L124" s="35" t="n"/>
      <c r="M124" s="35" t="n"/>
      <c r="N124" s="4" t="n"/>
      <c r="O124" s="4" t="n"/>
      <c r="P124" s="4" t="n"/>
      <c r="Q124" s="4" t="n"/>
      <c r="R124" s="4" t="n"/>
      <c r="S124" s="4" t="n"/>
      <c r="T124" s="4" t="n"/>
      <c r="U124" s="4" t="n"/>
      <c r="V124" s="4" t="n"/>
      <c r="W124" s="4" t="n"/>
      <c r="X124" s="4" t="n"/>
      <c r="Y124" s="4" t="n"/>
      <c r="Z124" s="4" t="n"/>
    </row>
    <row r="125" ht="15" customHeight="1" s="371">
      <c r="A125" s="34" t="n"/>
      <c r="B125" s="37" t="n"/>
      <c r="C125" s="120">
        <f>IF(B125="","",INT((B125-CARATULA!$C$27)/7)+1)</f>
        <v/>
      </c>
      <c r="D125" s="34" t="n"/>
      <c r="E125" s="40">
        <f t="array" ref="E125">IFERROR(INDEX(INSUMOS!$C$9:$C$42,MATCH(D125,INSUMOS!$A$9:$A$42,0)),"")</f>
        <v/>
      </c>
      <c r="F125" s="169">
        <f t="array" ref="F125">IFERROR(INDEX(INSUMOS!$D$9:$D$42,MATCH(D125,INSUMOS!$A$9:$A$42,0)),"")</f>
        <v/>
      </c>
      <c r="G125" s="41" t="n"/>
      <c r="H125" s="35" t="n"/>
      <c r="I125" s="44">
        <f t="array" ref="I125">IFERROR(INDEX(INSUMOS!$E$9:$E$42,MATCH(D125,INSUMOS!$A$9:$A$42,0)),0)</f>
        <v/>
      </c>
      <c r="J125" s="44">
        <f>IF(G125="","",G125*I125)</f>
        <v/>
      </c>
      <c r="K125" s="34" t="n"/>
      <c r="L125" s="35" t="n"/>
      <c r="M125" s="35" t="n"/>
      <c r="N125" s="4" t="n"/>
      <c r="O125" s="4" t="n"/>
      <c r="P125" s="4" t="n"/>
      <c r="Q125" s="4" t="n"/>
      <c r="R125" s="4" t="n"/>
      <c r="S125" s="4" t="n"/>
      <c r="T125" s="4" t="n"/>
      <c r="U125" s="4" t="n"/>
      <c r="V125" s="4" t="n"/>
      <c r="W125" s="4" t="n"/>
      <c r="X125" s="4" t="n"/>
      <c r="Y125" s="4" t="n"/>
      <c r="Z125" s="4" t="n"/>
    </row>
    <row r="126" ht="15" customHeight="1" s="371">
      <c r="A126" s="34" t="n"/>
      <c r="B126" s="37" t="n"/>
      <c r="C126" s="120">
        <f>IF(B126="","",INT((B126-CARATULA!$C$27)/7)+1)</f>
        <v/>
      </c>
      <c r="D126" s="34" t="n"/>
      <c r="E126" s="40">
        <f t="array" ref="E126">IFERROR(INDEX(INSUMOS!$C$9:$C$42,MATCH(D126,INSUMOS!$A$9:$A$42,0)),"")</f>
        <v/>
      </c>
      <c r="F126" s="169">
        <f t="array" ref="F126">IFERROR(INDEX(INSUMOS!$D$9:$D$42,MATCH(D126,INSUMOS!$A$9:$A$42,0)),"")</f>
        <v/>
      </c>
      <c r="G126" s="41" t="n"/>
      <c r="H126" s="35" t="n"/>
      <c r="I126" s="44">
        <f t="array" ref="I126">IFERROR(INDEX(INSUMOS!$E$9:$E$42,MATCH(D126,INSUMOS!$A$9:$A$42,0)),0)</f>
        <v/>
      </c>
      <c r="J126" s="44">
        <f>IF(G126="","",G126*I126)</f>
        <v/>
      </c>
      <c r="K126" s="34" t="n"/>
      <c r="L126" s="35" t="n"/>
      <c r="M126" s="35" t="n"/>
      <c r="N126" s="4" t="n"/>
      <c r="O126" s="4" t="n"/>
      <c r="P126" s="4" t="n"/>
      <c r="Q126" s="4" t="n"/>
      <c r="R126" s="4" t="n"/>
      <c r="S126" s="4" t="n"/>
      <c r="T126" s="4" t="n"/>
      <c r="U126" s="4" t="n"/>
      <c r="V126" s="4" t="n"/>
      <c r="W126" s="4" t="n"/>
      <c r="X126" s="4" t="n"/>
      <c r="Y126" s="4" t="n"/>
      <c r="Z126" s="4" t="n"/>
    </row>
    <row r="127" ht="15" customHeight="1" s="371">
      <c r="A127" s="34" t="n"/>
      <c r="B127" s="37" t="n"/>
      <c r="C127" s="120">
        <f>IF(B127="","",INT((B127-CARATULA!$C$27)/7)+1)</f>
        <v/>
      </c>
      <c r="D127" s="34" t="n"/>
      <c r="E127" s="40">
        <f t="array" ref="E127">IFERROR(INDEX(INSUMOS!$C$9:$C$42,MATCH(D127,INSUMOS!$A$9:$A$42,0)),"")</f>
        <v/>
      </c>
      <c r="F127" s="169">
        <f t="array" ref="F127">IFERROR(INDEX(INSUMOS!$D$9:$D$42,MATCH(D127,INSUMOS!$A$9:$A$42,0)),"")</f>
        <v/>
      </c>
      <c r="G127" s="41" t="n"/>
      <c r="H127" s="35" t="n"/>
      <c r="I127" s="44">
        <f t="array" ref="I127">IFERROR(INDEX(INSUMOS!$E$9:$E$42,MATCH(D127,INSUMOS!$A$9:$A$42,0)),0)</f>
        <v/>
      </c>
      <c r="J127" s="44">
        <f>IF(G127="","",G127*I127)</f>
        <v/>
      </c>
      <c r="K127" s="34" t="n"/>
      <c r="L127" s="35" t="n"/>
      <c r="M127" s="35" t="n"/>
      <c r="N127" s="4" t="n"/>
      <c r="O127" s="4" t="n"/>
      <c r="P127" s="4" t="n"/>
      <c r="Q127" s="4" t="n"/>
      <c r="R127" s="4" t="n"/>
      <c r="S127" s="4" t="n"/>
      <c r="T127" s="4" t="n"/>
      <c r="U127" s="4" t="n"/>
      <c r="V127" s="4" t="n"/>
      <c r="W127" s="4" t="n"/>
      <c r="X127" s="4" t="n"/>
      <c r="Y127" s="4" t="n"/>
      <c r="Z127" s="4" t="n"/>
    </row>
    <row r="128" ht="15" customHeight="1" s="371">
      <c r="A128" s="34" t="n"/>
      <c r="B128" s="37" t="n"/>
      <c r="C128" s="120">
        <f>IF(B128="","",INT((B128-CARATULA!$C$27)/7)+1)</f>
        <v/>
      </c>
      <c r="D128" s="34" t="n"/>
      <c r="E128" s="40">
        <f t="array" ref="E128">IFERROR(INDEX(INSUMOS!$C$9:$C$42,MATCH(D128,INSUMOS!$A$9:$A$42,0)),"")</f>
        <v/>
      </c>
      <c r="F128" s="169">
        <f t="array" ref="F128">IFERROR(INDEX(INSUMOS!$D$9:$D$42,MATCH(D128,INSUMOS!$A$9:$A$42,0)),"")</f>
        <v/>
      </c>
      <c r="G128" s="41" t="n"/>
      <c r="H128" s="35" t="n"/>
      <c r="I128" s="44">
        <f t="array" ref="I128">IFERROR(INDEX(INSUMOS!$E$9:$E$42,MATCH(D128,INSUMOS!$A$9:$A$42,0)),0)</f>
        <v/>
      </c>
      <c r="J128" s="44">
        <f>IF(G128="","",G128*I128)</f>
        <v/>
      </c>
      <c r="K128" s="34" t="n"/>
      <c r="L128" s="35" t="n"/>
      <c r="M128" s="35" t="n"/>
      <c r="N128" s="4" t="n"/>
      <c r="O128" s="4" t="n"/>
      <c r="P128" s="4" t="n"/>
      <c r="Q128" s="4" t="n"/>
      <c r="R128" s="4" t="n"/>
      <c r="S128" s="4" t="n"/>
      <c r="T128" s="4" t="n"/>
      <c r="U128" s="4" t="n"/>
      <c r="V128" s="4" t="n"/>
      <c r="W128" s="4" t="n"/>
      <c r="X128" s="4" t="n"/>
      <c r="Y128" s="4" t="n"/>
      <c r="Z128" s="4" t="n"/>
    </row>
    <row r="129" ht="15" customHeight="1" s="371">
      <c r="A129" s="34" t="n"/>
      <c r="B129" s="37" t="n"/>
      <c r="C129" s="120">
        <f>IF(B129="","",INT((B129-CARATULA!$C$27)/7)+1)</f>
        <v/>
      </c>
      <c r="D129" s="34" t="n"/>
      <c r="E129" s="40">
        <f t="array" ref="E129">IFERROR(INDEX(INSUMOS!$C$9:$C$42,MATCH(D129,INSUMOS!$A$9:$A$42,0)),"")</f>
        <v/>
      </c>
      <c r="F129" s="169">
        <f t="array" ref="F129">IFERROR(INDEX(INSUMOS!$D$9:$D$42,MATCH(D129,INSUMOS!$A$9:$A$42,0)),"")</f>
        <v/>
      </c>
      <c r="G129" s="41" t="n"/>
      <c r="H129" s="35" t="n"/>
      <c r="I129" s="44">
        <f t="array" ref="I129">IFERROR(INDEX(INSUMOS!$E$9:$E$42,MATCH(D129,INSUMOS!$A$9:$A$42,0)),0)</f>
        <v/>
      </c>
      <c r="J129" s="44">
        <f>IF(G129="","",G129*I129)</f>
        <v/>
      </c>
      <c r="K129" s="34" t="n"/>
      <c r="L129" s="35" t="n"/>
      <c r="M129" s="35" t="n"/>
      <c r="N129" s="4" t="n"/>
      <c r="O129" s="4" t="n"/>
      <c r="P129" s="4" t="n"/>
      <c r="Q129" s="4" t="n"/>
      <c r="R129" s="4" t="n"/>
      <c r="S129" s="4" t="n"/>
      <c r="T129" s="4" t="n"/>
      <c r="U129" s="4" t="n"/>
      <c r="V129" s="4" t="n"/>
      <c r="W129" s="4" t="n"/>
      <c r="X129" s="4" t="n"/>
      <c r="Y129" s="4" t="n"/>
      <c r="Z129" s="4" t="n"/>
    </row>
    <row r="130" ht="15" customHeight="1" s="371">
      <c r="A130" s="34" t="n"/>
      <c r="B130" s="37" t="n"/>
      <c r="C130" s="120">
        <f>IF(B130="","",INT((B130-CARATULA!$C$27)/7)+1)</f>
        <v/>
      </c>
      <c r="D130" s="34" t="n"/>
      <c r="E130" s="40">
        <f t="array" ref="E130">IFERROR(INDEX(INSUMOS!$C$9:$C$42,MATCH(D130,INSUMOS!$A$9:$A$42,0)),"")</f>
        <v/>
      </c>
      <c r="F130" s="169">
        <f t="array" ref="F130">IFERROR(INDEX(INSUMOS!$D$9:$D$42,MATCH(D130,INSUMOS!$A$9:$A$42,0)),"")</f>
        <v/>
      </c>
      <c r="G130" s="41" t="n"/>
      <c r="H130" s="35" t="n"/>
      <c r="I130" s="44">
        <f t="array" ref="I130">IFERROR(INDEX(INSUMOS!$E$9:$E$42,MATCH(D130,INSUMOS!$A$9:$A$42,0)),0)</f>
        <v/>
      </c>
      <c r="J130" s="44">
        <f>IF(G130="","",G130*I130)</f>
        <v/>
      </c>
      <c r="K130" s="34" t="n"/>
      <c r="L130" s="35" t="n"/>
      <c r="M130" s="35" t="n"/>
      <c r="N130" s="4" t="n"/>
      <c r="O130" s="4" t="n"/>
      <c r="P130" s="4" t="n"/>
      <c r="Q130" s="4" t="n"/>
      <c r="R130" s="4" t="n"/>
      <c r="S130" s="4" t="n"/>
      <c r="T130" s="4" t="n"/>
      <c r="U130" s="4" t="n"/>
      <c r="V130" s="4" t="n"/>
      <c r="W130" s="4" t="n"/>
      <c r="X130" s="4" t="n"/>
      <c r="Y130" s="4" t="n"/>
      <c r="Z130" s="4" t="n"/>
    </row>
    <row r="131" ht="15" customHeight="1" s="371">
      <c r="A131" s="34" t="n"/>
      <c r="B131" s="37" t="n"/>
      <c r="C131" s="120">
        <f>IF(B131="","",INT((B131-CARATULA!$C$27)/7)+1)</f>
        <v/>
      </c>
      <c r="D131" s="34" t="n"/>
      <c r="E131" s="40">
        <f t="array" ref="E131">IFERROR(INDEX(INSUMOS!$C$9:$C$42,MATCH(D131,INSUMOS!$A$9:$A$42,0)),"")</f>
        <v/>
      </c>
      <c r="F131" s="169">
        <f t="array" ref="F131">IFERROR(INDEX(INSUMOS!$D$9:$D$42,MATCH(D131,INSUMOS!$A$9:$A$42,0)),"")</f>
        <v/>
      </c>
      <c r="G131" s="41" t="n"/>
      <c r="H131" s="35" t="n"/>
      <c r="I131" s="44">
        <f t="array" ref="I131">IFERROR(INDEX(INSUMOS!$E$9:$E$42,MATCH(D131,INSUMOS!$A$9:$A$42,0)),0)</f>
        <v/>
      </c>
      <c r="J131" s="44">
        <f>IF(G131="","",G131*I131)</f>
        <v/>
      </c>
      <c r="K131" s="34" t="n"/>
      <c r="L131" s="35" t="n"/>
      <c r="M131" s="35" t="n"/>
      <c r="N131" s="4" t="n"/>
      <c r="O131" s="4" t="n"/>
      <c r="P131" s="4" t="n"/>
      <c r="Q131" s="4" t="n"/>
      <c r="R131" s="4" t="n"/>
      <c r="S131" s="4" t="n"/>
      <c r="T131" s="4" t="n"/>
      <c r="U131" s="4" t="n"/>
      <c r="V131" s="4" t="n"/>
      <c r="W131" s="4" t="n"/>
      <c r="X131" s="4" t="n"/>
      <c r="Y131" s="4" t="n"/>
      <c r="Z131" s="4" t="n"/>
    </row>
    <row r="132" ht="15" customHeight="1" s="371">
      <c r="A132" s="34" t="n"/>
      <c r="B132" s="37" t="n"/>
      <c r="C132" s="120">
        <f>IF(B132="","",INT((B132-CARATULA!$C$27)/7)+1)</f>
        <v/>
      </c>
      <c r="D132" s="34" t="n"/>
      <c r="E132" s="40">
        <f t="array" ref="E132">IFERROR(INDEX(INSUMOS!$C$9:$C$42,MATCH(D132,INSUMOS!$A$9:$A$42,0)),"")</f>
        <v/>
      </c>
      <c r="F132" s="169">
        <f t="array" ref="F132">IFERROR(INDEX(INSUMOS!$D$9:$D$42,MATCH(D132,INSUMOS!$A$9:$A$42,0)),"")</f>
        <v/>
      </c>
      <c r="G132" s="41" t="n"/>
      <c r="H132" s="35" t="n"/>
      <c r="I132" s="44">
        <f t="array" ref="I132">IFERROR(INDEX(INSUMOS!$E$9:$E$42,MATCH(D132,INSUMOS!$A$9:$A$42,0)),0)</f>
        <v/>
      </c>
      <c r="J132" s="44">
        <f>IF(G132="","",G132*I132)</f>
        <v/>
      </c>
      <c r="K132" s="34" t="n"/>
      <c r="L132" s="35" t="n"/>
      <c r="M132" s="35" t="n"/>
      <c r="N132" s="4" t="n"/>
      <c r="O132" s="4" t="n"/>
      <c r="P132" s="4" t="n"/>
      <c r="Q132" s="4" t="n"/>
      <c r="R132" s="4" t="n"/>
      <c r="S132" s="4" t="n"/>
      <c r="T132" s="4" t="n"/>
      <c r="U132" s="4" t="n"/>
      <c r="V132" s="4" t="n"/>
      <c r="W132" s="4" t="n"/>
      <c r="X132" s="4" t="n"/>
      <c r="Y132" s="4" t="n"/>
      <c r="Z132" s="4" t="n"/>
    </row>
    <row r="133" ht="15" customHeight="1" s="371">
      <c r="A133" s="34" t="n"/>
      <c r="B133" s="37" t="n"/>
      <c r="C133" s="120">
        <f>IF(B133="","",INT((B133-CARATULA!$C$27)/7)+1)</f>
        <v/>
      </c>
      <c r="D133" s="34" t="n"/>
      <c r="E133" s="40">
        <f t="array" ref="E133">IFERROR(INDEX(INSUMOS!$C$9:$C$42,MATCH(D133,INSUMOS!$A$9:$A$42,0)),"")</f>
        <v/>
      </c>
      <c r="F133" s="169">
        <f t="array" ref="F133">IFERROR(INDEX(INSUMOS!$D$9:$D$42,MATCH(D133,INSUMOS!$A$9:$A$42,0)),"")</f>
        <v/>
      </c>
      <c r="G133" s="41" t="n"/>
      <c r="H133" s="35" t="n"/>
      <c r="I133" s="44">
        <f t="array" ref="I133">IFERROR(INDEX(INSUMOS!$E$9:$E$42,MATCH(D133,INSUMOS!$A$9:$A$42,0)),0)</f>
        <v/>
      </c>
      <c r="J133" s="44">
        <f>IF(G133="","",G133*I133)</f>
        <v/>
      </c>
      <c r="K133" s="34" t="n"/>
      <c r="L133" s="35" t="n"/>
      <c r="M133" s="35" t="n"/>
      <c r="N133" s="4" t="n"/>
      <c r="O133" s="4" t="n"/>
      <c r="P133" s="4" t="n"/>
      <c r="Q133" s="4" t="n"/>
      <c r="R133" s="4" t="n"/>
      <c r="S133" s="4" t="n"/>
      <c r="T133" s="4" t="n"/>
      <c r="U133" s="4" t="n"/>
      <c r="V133" s="4" t="n"/>
      <c r="W133" s="4" t="n"/>
      <c r="X133" s="4" t="n"/>
      <c r="Y133" s="4" t="n"/>
      <c r="Z133" s="4" t="n"/>
    </row>
    <row r="134" ht="15" customHeight="1" s="371">
      <c r="A134" s="34" t="n"/>
      <c r="B134" s="37" t="n"/>
      <c r="C134" s="120">
        <f>IF(B134="","",INT((B134-CARATULA!$C$27)/7)+1)</f>
        <v/>
      </c>
      <c r="D134" s="34" t="n"/>
      <c r="E134" s="40">
        <f t="array" ref="E134">IFERROR(INDEX(INSUMOS!$C$9:$C$42,MATCH(D134,INSUMOS!$A$9:$A$42,0)),"")</f>
        <v/>
      </c>
      <c r="F134" s="169">
        <f t="array" ref="F134">IFERROR(INDEX(INSUMOS!$D$9:$D$42,MATCH(D134,INSUMOS!$A$9:$A$42,0)),"")</f>
        <v/>
      </c>
      <c r="G134" s="41" t="n"/>
      <c r="H134" s="35" t="n"/>
      <c r="I134" s="44">
        <f t="array" ref="I134">IFERROR(INDEX(INSUMOS!$E$9:$E$42,MATCH(D134,INSUMOS!$A$9:$A$42,0)),0)</f>
        <v/>
      </c>
      <c r="J134" s="44">
        <f>IF(G134="","",G134*I134)</f>
        <v/>
      </c>
      <c r="K134" s="34" t="n"/>
      <c r="L134" s="35" t="n"/>
      <c r="M134" s="35" t="n"/>
      <c r="N134" s="4" t="n"/>
      <c r="O134" s="4" t="n"/>
      <c r="P134" s="4" t="n"/>
      <c r="Q134" s="4" t="n"/>
      <c r="R134" s="4" t="n"/>
      <c r="S134" s="4" t="n"/>
      <c r="T134" s="4" t="n"/>
      <c r="U134" s="4" t="n"/>
      <c r="V134" s="4" t="n"/>
      <c r="W134" s="4" t="n"/>
      <c r="X134" s="4" t="n"/>
      <c r="Y134" s="4" t="n"/>
      <c r="Z134" s="4" t="n"/>
    </row>
    <row r="135" ht="15" customHeight="1" s="371">
      <c r="A135" s="34" t="n"/>
      <c r="B135" s="37" t="n"/>
      <c r="C135" s="120">
        <f>IF(B135="","",INT((B135-CARATULA!$C$27)/7)+1)</f>
        <v/>
      </c>
      <c r="D135" s="34" t="n"/>
      <c r="E135" s="40">
        <f t="array" ref="E135">IFERROR(INDEX(INSUMOS!$C$9:$C$42,MATCH(D135,INSUMOS!$A$9:$A$42,0)),"")</f>
        <v/>
      </c>
      <c r="F135" s="169">
        <f t="array" ref="F135">IFERROR(INDEX(INSUMOS!$D$9:$D$42,MATCH(D135,INSUMOS!$A$9:$A$42,0)),"")</f>
        <v/>
      </c>
      <c r="G135" s="41" t="n"/>
      <c r="H135" s="35" t="n"/>
      <c r="I135" s="44">
        <f t="array" ref="I135">IFERROR(INDEX(INSUMOS!$E$9:$E$42,MATCH(D135,INSUMOS!$A$9:$A$42,0)),0)</f>
        <v/>
      </c>
      <c r="J135" s="44">
        <f>IF(G135="","",G135*I135)</f>
        <v/>
      </c>
      <c r="K135" s="34" t="n"/>
      <c r="L135" s="35" t="n"/>
      <c r="M135" s="35" t="n"/>
      <c r="N135" s="4" t="n"/>
      <c r="O135" s="4" t="n"/>
      <c r="P135" s="4" t="n"/>
      <c r="Q135" s="4" t="n"/>
      <c r="R135" s="4" t="n"/>
      <c r="S135" s="4" t="n"/>
      <c r="T135" s="4" t="n"/>
      <c r="U135" s="4" t="n"/>
      <c r="V135" s="4" t="n"/>
      <c r="W135" s="4" t="n"/>
      <c r="X135" s="4" t="n"/>
      <c r="Y135" s="4" t="n"/>
      <c r="Z135" s="4" t="n"/>
    </row>
    <row r="136" ht="15" customHeight="1" s="371">
      <c r="A136" s="34" t="n"/>
      <c r="B136" s="37" t="n"/>
      <c r="C136" s="120">
        <f>IF(B136="","",INT((B136-CARATULA!$C$27)/7)+1)</f>
        <v/>
      </c>
      <c r="D136" s="34" t="n"/>
      <c r="E136" s="40">
        <f t="array" ref="E136">IFERROR(INDEX(INSUMOS!$C$9:$C$42,MATCH(D136,INSUMOS!$A$9:$A$42,0)),"")</f>
        <v/>
      </c>
      <c r="F136" s="169">
        <f t="array" ref="F136">IFERROR(INDEX(INSUMOS!$D$9:$D$42,MATCH(D136,INSUMOS!$A$9:$A$42,0)),"")</f>
        <v/>
      </c>
      <c r="G136" s="41" t="n"/>
      <c r="H136" s="35" t="n"/>
      <c r="I136" s="44">
        <f t="array" ref="I136">IFERROR(INDEX(INSUMOS!$E$9:$E$42,MATCH(D136,INSUMOS!$A$9:$A$42,0)),0)</f>
        <v/>
      </c>
      <c r="J136" s="44">
        <f>IF(G136="","",G136*I136)</f>
        <v/>
      </c>
      <c r="K136" s="34" t="n"/>
      <c r="L136" s="35" t="n"/>
      <c r="M136" s="35" t="n"/>
      <c r="N136" s="4" t="n"/>
      <c r="O136" s="4" t="n"/>
      <c r="P136" s="4" t="n"/>
      <c r="Q136" s="4" t="n"/>
      <c r="R136" s="4" t="n"/>
      <c r="S136" s="4" t="n"/>
      <c r="T136" s="4" t="n"/>
      <c r="U136" s="4" t="n"/>
      <c r="V136" s="4" t="n"/>
      <c r="W136" s="4" t="n"/>
      <c r="X136" s="4" t="n"/>
      <c r="Y136" s="4" t="n"/>
      <c r="Z136" s="4" t="n"/>
    </row>
    <row r="137" ht="15" customHeight="1" s="371">
      <c r="A137" s="34" t="n"/>
      <c r="B137" s="37" t="n"/>
      <c r="C137" s="120">
        <f>IF(B137="","",INT((B137-CARATULA!$C$27)/7)+1)</f>
        <v/>
      </c>
      <c r="D137" s="34" t="n"/>
      <c r="E137" s="40">
        <f t="array" ref="E137">IFERROR(INDEX(INSUMOS!$C$9:$C$42,MATCH(D137,INSUMOS!$A$9:$A$42,0)),"")</f>
        <v/>
      </c>
      <c r="F137" s="169">
        <f t="array" ref="F137">IFERROR(INDEX(INSUMOS!$D$9:$D$42,MATCH(D137,INSUMOS!$A$9:$A$42,0)),"")</f>
        <v/>
      </c>
      <c r="G137" s="41" t="n"/>
      <c r="H137" s="35" t="n"/>
      <c r="I137" s="44">
        <f t="array" ref="I137">IFERROR(INDEX(INSUMOS!$E$9:$E$42,MATCH(D137,INSUMOS!$A$9:$A$42,0)),0)</f>
        <v/>
      </c>
      <c r="J137" s="44">
        <f>IF(G137="","",G137*I137)</f>
        <v/>
      </c>
      <c r="K137" s="34" t="n"/>
      <c r="L137" s="35" t="n"/>
      <c r="M137" s="35" t="n"/>
      <c r="N137" s="4" t="n"/>
      <c r="O137" s="4" t="n"/>
      <c r="P137" s="4" t="n"/>
      <c r="Q137" s="4" t="n"/>
      <c r="R137" s="4" t="n"/>
      <c r="S137" s="4" t="n"/>
      <c r="T137" s="4" t="n"/>
      <c r="U137" s="4" t="n"/>
      <c r="V137" s="4" t="n"/>
      <c r="W137" s="4" t="n"/>
      <c r="X137" s="4" t="n"/>
      <c r="Y137" s="4" t="n"/>
      <c r="Z137" s="4" t="n"/>
    </row>
    <row r="138" ht="15" customHeight="1" s="371">
      <c r="A138" s="34" t="n"/>
      <c r="B138" s="37" t="n"/>
      <c r="C138" s="120">
        <f>IF(B138="","",INT((B138-CARATULA!$C$27)/7)+1)</f>
        <v/>
      </c>
      <c r="D138" s="34" t="n"/>
      <c r="E138" s="40">
        <f t="array" ref="E138">IFERROR(INDEX(INSUMOS!$C$9:$C$42,MATCH(D138,INSUMOS!$A$9:$A$42,0)),"")</f>
        <v/>
      </c>
      <c r="F138" s="169">
        <f t="array" ref="F138">IFERROR(INDEX(INSUMOS!$D$9:$D$42,MATCH(D138,INSUMOS!$A$9:$A$42,0)),"")</f>
        <v/>
      </c>
      <c r="G138" s="41" t="n"/>
      <c r="H138" s="35" t="n"/>
      <c r="I138" s="44">
        <f t="array" ref="I138">IFERROR(INDEX(INSUMOS!$E$9:$E$42,MATCH(D138,INSUMOS!$A$9:$A$42,0)),0)</f>
        <v/>
      </c>
      <c r="J138" s="44">
        <f>IF(G138="","",G138*I138)</f>
        <v/>
      </c>
      <c r="K138" s="34" t="n"/>
      <c r="L138" s="35" t="n"/>
      <c r="M138" s="35" t="n"/>
      <c r="N138" s="4" t="n"/>
      <c r="O138" s="4" t="n"/>
      <c r="P138" s="4" t="n"/>
      <c r="Q138" s="4" t="n"/>
      <c r="R138" s="4" t="n"/>
      <c r="S138" s="4" t="n"/>
      <c r="T138" s="4" t="n"/>
      <c r="U138" s="4" t="n"/>
      <c r="V138" s="4" t="n"/>
      <c r="W138" s="4" t="n"/>
      <c r="X138" s="4" t="n"/>
      <c r="Y138" s="4" t="n"/>
      <c r="Z138" s="4" t="n"/>
    </row>
    <row r="139" ht="15" customHeight="1" s="371">
      <c r="A139" s="34" t="n"/>
      <c r="B139" s="37" t="n"/>
      <c r="C139" s="120">
        <f>IF(B139="","",INT((B139-CARATULA!$C$27)/7)+1)</f>
        <v/>
      </c>
      <c r="D139" s="34" t="n"/>
      <c r="E139" s="40">
        <f t="array" ref="E139">IFERROR(INDEX(INSUMOS!$C$9:$C$42,MATCH(D139,INSUMOS!$A$9:$A$42,0)),"")</f>
        <v/>
      </c>
      <c r="F139" s="169">
        <f t="array" ref="F139">IFERROR(INDEX(INSUMOS!$D$9:$D$42,MATCH(D139,INSUMOS!$A$9:$A$42,0)),"")</f>
        <v/>
      </c>
      <c r="G139" s="41" t="n"/>
      <c r="H139" s="35" t="n"/>
      <c r="I139" s="44">
        <f t="array" ref="I139">IFERROR(INDEX(INSUMOS!$E$9:$E$42,MATCH(D139,INSUMOS!$A$9:$A$42,0)),0)</f>
        <v/>
      </c>
      <c r="J139" s="44">
        <f>IF(G139="","",G139*I139)</f>
        <v/>
      </c>
      <c r="K139" s="34" t="n"/>
      <c r="L139" s="35" t="n"/>
      <c r="M139" s="35" t="n"/>
      <c r="N139" s="4" t="n"/>
      <c r="O139" s="4" t="n"/>
      <c r="P139" s="4" t="n"/>
      <c r="Q139" s="4" t="n"/>
      <c r="R139" s="4" t="n"/>
      <c r="S139" s="4" t="n"/>
      <c r="T139" s="4" t="n"/>
      <c r="U139" s="4" t="n"/>
      <c r="V139" s="4" t="n"/>
      <c r="W139" s="4" t="n"/>
      <c r="X139" s="4" t="n"/>
      <c r="Y139" s="4" t="n"/>
      <c r="Z139" s="4" t="n"/>
    </row>
    <row r="140" ht="15" customHeight="1" s="371">
      <c r="A140" s="34" t="n"/>
      <c r="B140" s="37" t="n"/>
      <c r="C140" s="120">
        <f>IF(B140="","",INT((B140-CARATULA!$C$27)/7)+1)</f>
        <v/>
      </c>
      <c r="D140" s="34" t="n"/>
      <c r="E140" s="40">
        <f t="array" ref="E140">IFERROR(INDEX(INSUMOS!$C$9:$C$42,MATCH(D140,INSUMOS!$A$9:$A$42,0)),"")</f>
        <v/>
      </c>
      <c r="F140" s="169">
        <f t="array" ref="F140">IFERROR(INDEX(INSUMOS!$D$9:$D$42,MATCH(D140,INSUMOS!$A$9:$A$42,0)),"")</f>
        <v/>
      </c>
      <c r="G140" s="41" t="n"/>
      <c r="H140" s="35" t="n"/>
      <c r="I140" s="44">
        <f t="array" ref="I140">IFERROR(INDEX(INSUMOS!$E$9:$E$42,MATCH(D140,INSUMOS!$A$9:$A$42,0)),0)</f>
        <v/>
      </c>
      <c r="J140" s="44">
        <f>IF(G140="","",G140*I140)</f>
        <v/>
      </c>
      <c r="K140" s="34" t="n"/>
      <c r="L140" s="35" t="n"/>
      <c r="M140" s="35" t="n"/>
      <c r="N140" s="4" t="n"/>
      <c r="O140" s="4" t="n"/>
      <c r="P140" s="4" t="n"/>
      <c r="Q140" s="4" t="n"/>
      <c r="R140" s="4" t="n"/>
      <c r="S140" s="4" t="n"/>
      <c r="T140" s="4" t="n"/>
      <c r="U140" s="4" t="n"/>
      <c r="V140" s="4" t="n"/>
      <c r="W140" s="4" t="n"/>
      <c r="X140" s="4" t="n"/>
      <c r="Y140" s="4" t="n"/>
      <c r="Z140" s="4" t="n"/>
    </row>
    <row r="141" ht="15" customHeight="1" s="371">
      <c r="A141" s="34" t="n"/>
      <c r="B141" s="37" t="n"/>
      <c r="C141" s="120">
        <f>IF(B141="","",INT((B141-CARATULA!$C$27)/7)+1)</f>
        <v/>
      </c>
      <c r="D141" s="34" t="n"/>
      <c r="E141" s="40">
        <f t="array" ref="E141">IFERROR(INDEX(INSUMOS!$C$9:$C$42,MATCH(D141,INSUMOS!$A$9:$A$42,0)),"")</f>
        <v/>
      </c>
      <c r="F141" s="169">
        <f t="array" ref="F141">IFERROR(INDEX(INSUMOS!$D$9:$D$42,MATCH(D141,INSUMOS!$A$9:$A$42,0)),"")</f>
        <v/>
      </c>
      <c r="G141" s="41" t="n"/>
      <c r="H141" s="35" t="n"/>
      <c r="I141" s="44">
        <f t="array" ref="I141">IFERROR(INDEX(INSUMOS!$E$9:$E$42,MATCH(D141,INSUMOS!$A$9:$A$42,0)),0)</f>
        <v/>
      </c>
      <c r="J141" s="44">
        <f>IF(G141="","",G141*I141)</f>
        <v/>
      </c>
      <c r="K141" s="34" t="n"/>
      <c r="L141" s="35" t="n"/>
      <c r="M141" s="35" t="n"/>
      <c r="N141" s="4" t="n"/>
      <c r="O141" s="4" t="n"/>
      <c r="P141" s="4" t="n"/>
      <c r="Q141" s="4" t="n"/>
      <c r="R141" s="4" t="n"/>
      <c r="S141" s="4" t="n"/>
      <c r="T141" s="4" t="n"/>
      <c r="U141" s="4" t="n"/>
      <c r="V141" s="4" t="n"/>
      <c r="W141" s="4" t="n"/>
      <c r="X141" s="4" t="n"/>
      <c r="Y141" s="4" t="n"/>
      <c r="Z141" s="4" t="n"/>
    </row>
    <row r="142" ht="15" customHeight="1" s="371">
      <c r="A142" s="34" t="n"/>
      <c r="B142" s="37" t="n"/>
      <c r="C142" s="120">
        <f>IF(B142="","",INT((B142-CARATULA!$C$27)/7)+1)</f>
        <v/>
      </c>
      <c r="D142" s="34" t="n"/>
      <c r="E142" s="40">
        <f t="array" ref="E142">IFERROR(INDEX(INSUMOS!$C$9:$C$42,MATCH(D142,INSUMOS!$A$9:$A$42,0)),"")</f>
        <v/>
      </c>
      <c r="F142" s="169">
        <f t="array" ref="F142">IFERROR(INDEX(INSUMOS!$D$9:$D$42,MATCH(D142,INSUMOS!$A$9:$A$42,0)),"")</f>
        <v/>
      </c>
      <c r="G142" s="41" t="n"/>
      <c r="H142" s="35" t="n"/>
      <c r="I142" s="44">
        <f t="array" ref="I142">IFERROR(INDEX(INSUMOS!$E$9:$E$42,MATCH(D142,INSUMOS!$A$9:$A$42,0)),0)</f>
        <v/>
      </c>
      <c r="J142" s="44">
        <f>IF(G142="","",G142*I142)</f>
        <v/>
      </c>
      <c r="K142" s="34" t="n"/>
      <c r="L142" s="35" t="n"/>
      <c r="M142" s="35" t="n"/>
      <c r="N142" s="4" t="n"/>
      <c r="O142" s="4" t="n"/>
      <c r="P142" s="4" t="n"/>
      <c r="Q142" s="4" t="n"/>
      <c r="R142" s="4" t="n"/>
      <c r="S142" s="4" t="n"/>
      <c r="T142" s="4" t="n"/>
      <c r="U142" s="4" t="n"/>
      <c r="V142" s="4" t="n"/>
      <c r="W142" s="4" t="n"/>
      <c r="X142" s="4" t="n"/>
      <c r="Y142" s="4" t="n"/>
      <c r="Z142" s="4" t="n"/>
    </row>
    <row r="143" ht="15" customHeight="1" s="371">
      <c r="A143" s="34" t="n"/>
      <c r="B143" s="37" t="n"/>
      <c r="C143" s="120">
        <f>IF(B143="","",INT((B143-CARATULA!$C$27)/7)+1)</f>
        <v/>
      </c>
      <c r="D143" s="34" t="n"/>
      <c r="E143" s="40">
        <f t="array" ref="E143">IFERROR(INDEX(INSUMOS!$C$9:$C$42,MATCH(D143,INSUMOS!$A$9:$A$42,0)),"")</f>
        <v/>
      </c>
      <c r="F143" s="169">
        <f t="array" ref="F143">IFERROR(INDEX(INSUMOS!$D$9:$D$42,MATCH(D143,INSUMOS!$A$9:$A$42,0)),"")</f>
        <v/>
      </c>
      <c r="G143" s="41" t="n"/>
      <c r="H143" s="35" t="n"/>
      <c r="I143" s="44">
        <f t="array" ref="I143">IFERROR(INDEX(INSUMOS!$E$9:$E$42,MATCH(D143,INSUMOS!$A$9:$A$42,0)),0)</f>
        <v/>
      </c>
      <c r="J143" s="44">
        <f>IF(G143="","",G143*I143)</f>
        <v/>
      </c>
      <c r="K143" s="34" t="n"/>
      <c r="L143" s="35" t="n"/>
      <c r="M143" s="35" t="n"/>
      <c r="N143" s="4" t="n"/>
      <c r="O143" s="4" t="n"/>
      <c r="P143" s="4" t="n"/>
      <c r="Q143" s="4" t="n"/>
      <c r="R143" s="4" t="n"/>
      <c r="S143" s="4" t="n"/>
      <c r="T143" s="4" t="n"/>
      <c r="U143" s="4" t="n"/>
      <c r="V143" s="4" t="n"/>
      <c r="W143" s="4" t="n"/>
      <c r="X143" s="4" t="n"/>
      <c r="Y143" s="4" t="n"/>
      <c r="Z143" s="4" t="n"/>
    </row>
    <row r="144" ht="15" customHeight="1" s="371">
      <c r="A144" s="34" t="n"/>
      <c r="B144" s="37" t="n"/>
      <c r="C144" s="120">
        <f>IF(B144="","",INT((B144-CARATULA!$C$27)/7)+1)</f>
        <v/>
      </c>
      <c r="D144" s="34" t="n"/>
      <c r="E144" s="40">
        <f t="array" ref="E144">IFERROR(INDEX(INSUMOS!$C$9:$C$42,MATCH(D144,INSUMOS!$A$9:$A$42,0)),"")</f>
        <v/>
      </c>
      <c r="F144" s="169">
        <f t="array" ref="F144">IFERROR(INDEX(INSUMOS!$D$9:$D$42,MATCH(D144,INSUMOS!$A$9:$A$42,0)),"")</f>
        <v/>
      </c>
      <c r="G144" s="41" t="n"/>
      <c r="H144" s="35" t="n"/>
      <c r="I144" s="44">
        <f t="array" ref="I144">IFERROR(INDEX(INSUMOS!$E$9:$E$42,MATCH(D144,INSUMOS!$A$9:$A$42,0)),0)</f>
        <v/>
      </c>
      <c r="J144" s="44">
        <f>IF(G144="","",G144*I144)</f>
        <v/>
      </c>
      <c r="K144" s="34" t="n"/>
      <c r="L144" s="35" t="n"/>
      <c r="M144" s="35" t="n"/>
      <c r="N144" s="4" t="n"/>
      <c r="O144" s="4" t="n"/>
      <c r="P144" s="4" t="n"/>
      <c r="Q144" s="4" t="n"/>
      <c r="R144" s="4" t="n"/>
      <c r="S144" s="4" t="n"/>
      <c r="T144" s="4" t="n"/>
      <c r="U144" s="4" t="n"/>
      <c r="V144" s="4" t="n"/>
      <c r="W144" s="4" t="n"/>
      <c r="X144" s="4" t="n"/>
      <c r="Y144" s="4" t="n"/>
      <c r="Z144" s="4" t="n"/>
    </row>
    <row r="145" ht="15" customHeight="1" s="371">
      <c r="A145" s="34" t="n"/>
      <c r="B145" s="37" t="n"/>
      <c r="C145" s="120">
        <f>IF(B145="","",INT((B145-CARATULA!$C$27)/7)+1)</f>
        <v/>
      </c>
      <c r="D145" s="34" t="n"/>
      <c r="E145" s="40">
        <f t="array" ref="E145">IFERROR(INDEX(INSUMOS!$C$9:$C$42,MATCH(D145,INSUMOS!$A$9:$A$42,0)),"")</f>
        <v/>
      </c>
      <c r="F145" s="169">
        <f t="array" ref="F145">IFERROR(INDEX(INSUMOS!$D$9:$D$42,MATCH(D145,INSUMOS!$A$9:$A$42,0)),"")</f>
        <v/>
      </c>
      <c r="G145" s="41" t="n"/>
      <c r="H145" s="35" t="n"/>
      <c r="I145" s="44">
        <f t="array" ref="I145">IFERROR(INDEX(INSUMOS!$E$9:$E$42,MATCH(D145,INSUMOS!$A$9:$A$42,0)),0)</f>
        <v/>
      </c>
      <c r="J145" s="44">
        <f>IF(G145="","",G145*I145)</f>
        <v/>
      </c>
      <c r="K145" s="34" t="n"/>
      <c r="L145" s="35" t="n"/>
      <c r="M145" s="35" t="n"/>
      <c r="N145" s="4" t="n"/>
      <c r="O145" s="4" t="n"/>
      <c r="P145" s="4" t="n"/>
      <c r="Q145" s="4" t="n"/>
      <c r="R145" s="4" t="n"/>
      <c r="S145" s="4" t="n"/>
      <c r="T145" s="4" t="n"/>
      <c r="U145" s="4" t="n"/>
      <c r="V145" s="4" t="n"/>
      <c r="W145" s="4" t="n"/>
      <c r="X145" s="4" t="n"/>
      <c r="Y145" s="4" t="n"/>
      <c r="Z145" s="4" t="n"/>
    </row>
    <row r="146" ht="15" customHeight="1" s="371">
      <c r="A146" s="34" t="n"/>
      <c r="B146" s="37" t="n"/>
      <c r="C146" s="120">
        <f>IF(B146="","",INT((B146-CARATULA!$C$27)/7)+1)</f>
        <v/>
      </c>
      <c r="D146" s="34" t="n"/>
      <c r="E146" s="40">
        <f t="array" ref="E146">IFERROR(INDEX(INSUMOS!$C$9:$C$42,MATCH(D146,INSUMOS!$A$9:$A$42,0)),"")</f>
        <v/>
      </c>
      <c r="F146" s="169">
        <f t="array" ref="F146">IFERROR(INDEX(INSUMOS!$D$9:$D$42,MATCH(D146,INSUMOS!$A$9:$A$42,0)),"")</f>
        <v/>
      </c>
      <c r="G146" s="41" t="n"/>
      <c r="H146" s="35" t="n"/>
      <c r="I146" s="44">
        <f t="array" ref="I146">IFERROR(INDEX(INSUMOS!$E$9:$E$42,MATCH(D146,INSUMOS!$A$9:$A$42,0)),0)</f>
        <v/>
      </c>
      <c r="J146" s="44">
        <f>IF(G146="","",G146*I146)</f>
        <v/>
      </c>
      <c r="K146" s="34" t="n"/>
      <c r="L146" s="35" t="n"/>
      <c r="M146" s="35" t="n"/>
      <c r="N146" s="4" t="n"/>
      <c r="O146" s="4" t="n"/>
      <c r="P146" s="4" t="n"/>
      <c r="Q146" s="4" t="n"/>
      <c r="R146" s="4" t="n"/>
      <c r="S146" s="4" t="n"/>
      <c r="T146" s="4" t="n"/>
      <c r="U146" s="4" t="n"/>
      <c r="V146" s="4" t="n"/>
      <c r="W146" s="4" t="n"/>
      <c r="X146" s="4" t="n"/>
      <c r="Y146" s="4" t="n"/>
      <c r="Z146" s="4" t="n"/>
    </row>
    <row r="147" ht="15" customHeight="1" s="371">
      <c r="A147" s="34" t="n"/>
      <c r="B147" s="37" t="n"/>
      <c r="C147" s="120">
        <f>IF(B147="","",INT((B147-CARATULA!$C$27)/7)+1)</f>
        <v/>
      </c>
      <c r="D147" s="34" t="n"/>
      <c r="E147" s="40">
        <f t="array" ref="E147">IFERROR(INDEX(INSUMOS!$C$9:$C$42,MATCH(D147,INSUMOS!$A$9:$A$42,0)),"")</f>
        <v/>
      </c>
      <c r="F147" s="169">
        <f t="array" ref="F147">IFERROR(INDEX(INSUMOS!$D$9:$D$42,MATCH(D147,INSUMOS!$A$9:$A$42,0)),"")</f>
        <v/>
      </c>
      <c r="G147" s="41" t="n"/>
      <c r="H147" s="35" t="n"/>
      <c r="I147" s="44">
        <f t="array" ref="I147">IFERROR(INDEX(INSUMOS!$E$9:$E$42,MATCH(D147,INSUMOS!$A$9:$A$42,0)),0)</f>
        <v/>
      </c>
      <c r="J147" s="44">
        <f>IF(G147="","",G147*I147)</f>
        <v/>
      </c>
      <c r="K147" s="34" t="n"/>
      <c r="L147" s="35" t="n"/>
      <c r="M147" s="35" t="n"/>
      <c r="N147" s="4" t="n"/>
      <c r="O147" s="4" t="n"/>
      <c r="P147" s="4" t="n"/>
      <c r="Q147" s="4" t="n"/>
      <c r="R147" s="4" t="n"/>
      <c r="S147" s="4" t="n"/>
      <c r="T147" s="4" t="n"/>
      <c r="U147" s="4" t="n"/>
      <c r="V147" s="4" t="n"/>
      <c r="W147" s="4" t="n"/>
      <c r="X147" s="4" t="n"/>
      <c r="Y147" s="4" t="n"/>
      <c r="Z147" s="4" t="n"/>
    </row>
    <row r="148" ht="15" customHeight="1" s="371">
      <c r="A148" s="34" t="n"/>
      <c r="B148" s="37" t="n"/>
      <c r="C148" s="120">
        <f>IF(B148="","",INT((B148-CARATULA!$C$27)/7)+1)</f>
        <v/>
      </c>
      <c r="D148" s="34" t="n"/>
      <c r="E148" s="40">
        <f t="array" ref="E148">IFERROR(INDEX(INSUMOS!$C$9:$C$42,MATCH(D148,INSUMOS!$A$9:$A$42,0)),"")</f>
        <v/>
      </c>
      <c r="F148" s="169">
        <f t="array" ref="F148">IFERROR(INDEX(INSUMOS!$D$9:$D$42,MATCH(D148,INSUMOS!$A$9:$A$42,0)),"")</f>
        <v/>
      </c>
      <c r="G148" s="41" t="n"/>
      <c r="H148" s="35" t="n"/>
      <c r="I148" s="44">
        <f t="array" ref="I148">IFERROR(INDEX(INSUMOS!$E$9:$E$42,MATCH(D148,INSUMOS!$A$9:$A$42,0)),0)</f>
        <v/>
      </c>
      <c r="J148" s="44">
        <f>IF(G148="","",G148*I148)</f>
        <v/>
      </c>
      <c r="K148" s="34" t="n"/>
      <c r="L148" s="35" t="n"/>
      <c r="M148" s="35" t="n"/>
      <c r="N148" s="4" t="n"/>
      <c r="O148" s="4" t="n"/>
      <c r="P148" s="4" t="n"/>
      <c r="Q148" s="4" t="n"/>
      <c r="R148" s="4" t="n"/>
      <c r="S148" s="4" t="n"/>
      <c r="T148" s="4" t="n"/>
      <c r="U148" s="4" t="n"/>
      <c r="V148" s="4" t="n"/>
      <c r="W148" s="4" t="n"/>
      <c r="X148" s="4" t="n"/>
      <c r="Y148" s="4" t="n"/>
      <c r="Z148" s="4" t="n"/>
    </row>
    <row r="149" ht="15" customHeight="1" s="371">
      <c r="A149" s="34" t="n"/>
      <c r="B149" s="37" t="n"/>
      <c r="C149" s="120">
        <f>IF(B149="","",INT((B149-CARATULA!$C$27)/7)+1)</f>
        <v/>
      </c>
      <c r="D149" s="34" t="n"/>
      <c r="E149" s="40">
        <f t="array" ref="E149">IFERROR(INDEX(INSUMOS!$C$9:$C$42,MATCH(D149,INSUMOS!$A$9:$A$42,0)),"")</f>
        <v/>
      </c>
      <c r="F149" s="169">
        <f t="array" ref="F149">IFERROR(INDEX(INSUMOS!$D$9:$D$42,MATCH(D149,INSUMOS!$A$9:$A$42,0)),"")</f>
        <v/>
      </c>
      <c r="G149" s="41" t="n"/>
      <c r="H149" s="35" t="n"/>
      <c r="I149" s="44">
        <f t="array" ref="I149">IFERROR(INDEX(INSUMOS!$E$9:$E$42,MATCH(D149,INSUMOS!$A$9:$A$42,0)),0)</f>
        <v/>
      </c>
      <c r="J149" s="44">
        <f>IF(G149="","",G149*I149)</f>
        <v/>
      </c>
      <c r="K149" s="34" t="n"/>
      <c r="L149" s="35" t="n"/>
      <c r="M149" s="35" t="n"/>
      <c r="N149" s="4" t="n"/>
      <c r="O149" s="4" t="n"/>
      <c r="P149" s="4" t="n"/>
      <c r="Q149" s="4" t="n"/>
      <c r="R149" s="4" t="n"/>
      <c r="S149" s="4" t="n"/>
      <c r="T149" s="4" t="n"/>
      <c r="U149" s="4" t="n"/>
      <c r="V149" s="4" t="n"/>
      <c r="W149" s="4" t="n"/>
      <c r="X149" s="4" t="n"/>
      <c r="Y149" s="4" t="n"/>
      <c r="Z149" s="4" t="n"/>
    </row>
    <row r="150" ht="15" customHeight="1" s="371">
      <c r="A150" s="34" t="n"/>
      <c r="B150" s="37" t="n"/>
      <c r="C150" s="120">
        <f>IF(B150="","",INT((B150-CARATULA!$C$27)/7)+1)</f>
        <v/>
      </c>
      <c r="D150" s="34" t="n"/>
      <c r="E150" s="40">
        <f t="array" ref="E150">IFERROR(INDEX(INSUMOS!$C$9:$C$42,MATCH(D150,INSUMOS!$A$9:$A$42,0)),"")</f>
        <v/>
      </c>
      <c r="F150" s="169">
        <f t="array" ref="F150">IFERROR(INDEX(INSUMOS!$D$9:$D$42,MATCH(D150,INSUMOS!$A$9:$A$42,0)),"")</f>
        <v/>
      </c>
      <c r="G150" s="41" t="n"/>
      <c r="H150" s="35" t="n"/>
      <c r="I150" s="44">
        <f t="array" ref="I150">IFERROR(INDEX(INSUMOS!$E$9:$E$42,MATCH(D150,INSUMOS!$A$9:$A$42,0)),0)</f>
        <v/>
      </c>
      <c r="J150" s="44">
        <f>IF(G150="","",G150*I150)</f>
        <v/>
      </c>
      <c r="K150" s="34" t="n"/>
      <c r="L150" s="35" t="n"/>
      <c r="M150" s="35" t="n"/>
      <c r="N150" s="4" t="n"/>
      <c r="O150" s="4" t="n"/>
      <c r="P150" s="4" t="n"/>
      <c r="Q150" s="4" t="n"/>
      <c r="R150" s="4" t="n"/>
      <c r="S150" s="4" t="n"/>
      <c r="T150" s="4" t="n"/>
      <c r="U150" s="4" t="n"/>
      <c r="V150" s="4" t="n"/>
      <c r="W150" s="4" t="n"/>
      <c r="X150" s="4" t="n"/>
      <c r="Y150" s="4" t="n"/>
      <c r="Z150" s="4" t="n"/>
    </row>
    <row r="151" ht="15" customHeight="1" s="371">
      <c r="A151" s="34" t="n"/>
      <c r="B151" s="37" t="n"/>
      <c r="C151" s="120">
        <f>IF(B151="","",INT((B151-CARATULA!$C$27)/7)+1)</f>
        <v/>
      </c>
      <c r="D151" s="34" t="n"/>
      <c r="E151" s="40">
        <f t="array" ref="E151">IFERROR(INDEX(INSUMOS!$C$9:$C$42,MATCH(D151,INSUMOS!$A$9:$A$42,0)),"")</f>
        <v/>
      </c>
      <c r="F151" s="169">
        <f t="array" ref="F151">IFERROR(INDEX(INSUMOS!$D$9:$D$42,MATCH(D151,INSUMOS!$A$9:$A$42,0)),"")</f>
        <v/>
      </c>
      <c r="G151" s="41" t="n"/>
      <c r="H151" s="35" t="n"/>
      <c r="I151" s="44">
        <f t="array" ref="I151">IFERROR(INDEX(INSUMOS!$E$9:$E$42,MATCH(D151,INSUMOS!$A$9:$A$42,0)),0)</f>
        <v/>
      </c>
      <c r="J151" s="44">
        <f>IF(G151="","",G151*I151)</f>
        <v/>
      </c>
      <c r="K151" s="34" t="n"/>
      <c r="L151" s="35" t="n"/>
      <c r="M151" s="35" t="n"/>
      <c r="N151" s="4" t="n"/>
      <c r="O151" s="4" t="n"/>
      <c r="P151" s="4" t="n"/>
      <c r="Q151" s="4" t="n"/>
      <c r="R151" s="4" t="n"/>
      <c r="S151" s="4" t="n"/>
      <c r="T151" s="4" t="n"/>
      <c r="U151" s="4" t="n"/>
      <c r="V151" s="4" t="n"/>
      <c r="W151" s="4" t="n"/>
      <c r="X151" s="4" t="n"/>
      <c r="Y151" s="4" t="n"/>
      <c r="Z151" s="4" t="n"/>
    </row>
    <row r="152" ht="15" customHeight="1" s="371">
      <c r="A152" s="34" t="n"/>
      <c r="B152" s="37" t="n"/>
      <c r="C152" s="120">
        <f>IF(B152="","",INT((B152-CARATULA!$C$27)/7)+1)</f>
        <v/>
      </c>
      <c r="D152" s="34" t="n"/>
      <c r="E152" s="40">
        <f t="array" ref="E152">IFERROR(INDEX(INSUMOS!$C$9:$C$42,MATCH(D152,INSUMOS!$A$9:$A$42,0)),"")</f>
        <v/>
      </c>
      <c r="F152" s="169">
        <f t="array" ref="F152">IFERROR(INDEX(INSUMOS!$D$9:$D$42,MATCH(D152,INSUMOS!$A$9:$A$42,0)),"")</f>
        <v/>
      </c>
      <c r="G152" s="41" t="n"/>
      <c r="H152" s="35" t="n"/>
      <c r="I152" s="44">
        <f t="array" ref="I152">IFERROR(INDEX(INSUMOS!$E$9:$E$42,MATCH(D152,INSUMOS!$A$9:$A$42,0)),0)</f>
        <v/>
      </c>
      <c r="J152" s="44">
        <f>IF(G152="","",G152*I152)</f>
        <v/>
      </c>
      <c r="K152" s="34" t="n"/>
      <c r="L152" s="35" t="n"/>
      <c r="M152" s="35" t="n"/>
      <c r="N152" s="4" t="n"/>
      <c r="O152" s="4" t="n"/>
      <c r="P152" s="4" t="n"/>
      <c r="Q152" s="4" t="n"/>
      <c r="R152" s="4" t="n"/>
      <c r="S152" s="4" t="n"/>
      <c r="T152" s="4" t="n"/>
      <c r="U152" s="4" t="n"/>
      <c r="V152" s="4" t="n"/>
      <c r="W152" s="4" t="n"/>
      <c r="X152" s="4" t="n"/>
      <c r="Y152" s="4" t="n"/>
      <c r="Z152" s="4" t="n"/>
    </row>
    <row r="153" ht="15" customHeight="1" s="371">
      <c r="A153" s="34" t="n"/>
      <c r="B153" s="37" t="n"/>
      <c r="C153" s="120">
        <f>IF(B153="","",INT((B153-CARATULA!$C$27)/7)+1)</f>
        <v/>
      </c>
      <c r="D153" s="34" t="n"/>
      <c r="E153" s="40">
        <f t="array" ref="E153">IFERROR(INDEX(INSUMOS!$C$9:$C$42,MATCH(D153,INSUMOS!$A$9:$A$42,0)),"")</f>
        <v/>
      </c>
      <c r="F153" s="169">
        <f t="array" ref="F153">IFERROR(INDEX(INSUMOS!$D$9:$D$42,MATCH(D153,INSUMOS!$A$9:$A$42,0)),"")</f>
        <v/>
      </c>
      <c r="G153" s="41" t="n"/>
      <c r="H153" s="35" t="n"/>
      <c r="I153" s="44">
        <f t="array" ref="I153">IFERROR(INDEX(INSUMOS!$E$9:$E$42,MATCH(D153,INSUMOS!$A$9:$A$42,0)),0)</f>
        <v/>
      </c>
      <c r="J153" s="44">
        <f>IF(G153="","",G153*I153)</f>
        <v/>
      </c>
      <c r="K153" s="34" t="n"/>
      <c r="L153" s="35" t="n"/>
      <c r="M153" s="35" t="n"/>
      <c r="N153" s="4" t="n"/>
      <c r="O153" s="4" t="n"/>
      <c r="P153" s="4" t="n"/>
      <c r="Q153" s="4" t="n"/>
      <c r="R153" s="4" t="n"/>
      <c r="S153" s="4" t="n"/>
      <c r="T153" s="4" t="n"/>
      <c r="U153" s="4" t="n"/>
      <c r="V153" s="4" t="n"/>
      <c r="W153" s="4" t="n"/>
      <c r="X153" s="4" t="n"/>
      <c r="Y153" s="4" t="n"/>
      <c r="Z153" s="4" t="n"/>
    </row>
    <row r="154" ht="15" customHeight="1" s="371">
      <c r="A154" s="34" t="n"/>
      <c r="B154" s="37" t="n"/>
      <c r="C154" s="120">
        <f>IF(B154="","",INT((B154-CARATULA!$C$27)/7)+1)</f>
        <v/>
      </c>
      <c r="D154" s="34" t="n"/>
      <c r="E154" s="40">
        <f t="array" ref="E154">IFERROR(INDEX(INSUMOS!$C$9:$C$42,MATCH(D154,INSUMOS!$A$9:$A$42,0)),"")</f>
        <v/>
      </c>
      <c r="F154" s="169">
        <f t="array" ref="F154">IFERROR(INDEX(INSUMOS!$D$9:$D$42,MATCH(D154,INSUMOS!$A$9:$A$42,0)),"")</f>
        <v/>
      </c>
      <c r="G154" s="41" t="n"/>
      <c r="H154" s="35" t="n"/>
      <c r="I154" s="44">
        <f t="array" ref="I154">IFERROR(INDEX(INSUMOS!$E$9:$E$42,MATCH(D154,INSUMOS!$A$9:$A$42,0)),0)</f>
        <v/>
      </c>
      <c r="J154" s="44">
        <f>IF(G154="","",G154*I154)</f>
        <v/>
      </c>
      <c r="K154" s="34" t="n"/>
      <c r="L154" s="35" t="n"/>
      <c r="M154" s="35" t="n"/>
      <c r="N154" s="4" t="n"/>
      <c r="O154" s="4" t="n"/>
      <c r="P154" s="4" t="n"/>
      <c r="Q154" s="4" t="n"/>
      <c r="R154" s="4" t="n"/>
      <c r="S154" s="4" t="n"/>
      <c r="T154" s="4" t="n"/>
      <c r="U154" s="4" t="n"/>
      <c r="V154" s="4" t="n"/>
      <c r="W154" s="4" t="n"/>
      <c r="X154" s="4" t="n"/>
      <c r="Y154" s="4" t="n"/>
      <c r="Z154" s="4" t="n"/>
    </row>
    <row r="155" ht="15" customHeight="1" s="371">
      <c r="A155" s="34" t="n"/>
      <c r="B155" s="37" t="n"/>
      <c r="C155" s="120">
        <f>IF(B155="","",INT((B155-CARATULA!$C$27)/7)+1)</f>
        <v/>
      </c>
      <c r="D155" s="34" t="n"/>
      <c r="E155" s="40">
        <f t="array" ref="E155">IFERROR(INDEX(INSUMOS!$C$9:$C$42,MATCH(D155,INSUMOS!$A$9:$A$42,0)),"")</f>
        <v/>
      </c>
      <c r="F155" s="169">
        <f t="array" ref="F155">IFERROR(INDEX(INSUMOS!$D$9:$D$42,MATCH(D155,INSUMOS!$A$9:$A$42,0)),"")</f>
        <v/>
      </c>
      <c r="G155" s="41" t="n"/>
      <c r="H155" s="35" t="n"/>
      <c r="I155" s="44">
        <f t="array" ref="I155">IFERROR(INDEX(INSUMOS!$E$9:$E$42,MATCH(D155,INSUMOS!$A$9:$A$42,0)),0)</f>
        <v/>
      </c>
      <c r="J155" s="44">
        <f>IF(G155="","",G155*I155)</f>
        <v/>
      </c>
      <c r="K155" s="34" t="n"/>
      <c r="L155" s="35" t="n"/>
      <c r="M155" s="35" t="n"/>
      <c r="N155" s="4" t="n"/>
      <c r="O155" s="4" t="n"/>
      <c r="P155" s="4" t="n"/>
      <c r="Q155" s="4" t="n"/>
      <c r="R155" s="4" t="n"/>
      <c r="S155" s="4" t="n"/>
      <c r="T155" s="4" t="n"/>
      <c r="U155" s="4" t="n"/>
      <c r="V155" s="4" t="n"/>
      <c r="W155" s="4" t="n"/>
      <c r="X155" s="4" t="n"/>
      <c r="Y155" s="4" t="n"/>
      <c r="Z155" s="4" t="n"/>
    </row>
    <row r="156" ht="15" customHeight="1" s="371">
      <c r="A156" s="34" t="n"/>
      <c r="B156" s="37" t="n"/>
      <c r="C156" s="120">
        <f>IF(B156="","",INT((B156-CARATULA!$C$27)/7)+1)</f>
        <v/>
      </c>
      <c r="D156" s="34" t="n"/>
      <c r="E156" s="40">
        <f t="array" ref="E156">IFERROR(INDEX(INSUMOS!$C$9:$C$42,MATCH(D156,INSUMOS!$A$9:$A$42,0)),"")</f>
        <v/>
      </c>
      <c r="F156" s="169">
        <f t="array" ref="F156">IFERROR(INDEX(INSUMOS!$D$9:$D$42,MATCH(D156,INSUMOS!$A$9:$A$42,0)),"")</f>
        <v/>
      </c>
      <c r="G156" s="41" t="n"/>
      <c r="H156" s="35" t="n"/>
      <c r="I156" s="44">
        <f t="array" ref="I156">IFERROR(INDEX(INSUMOS!$E$9:$E$42,MATCH(D156,INSUMOS!$A$9:$A$42,0)),0)</f>
        <v/>
      </c>
      <c r="J156" s="44">
        <f>IF(G156="","",G156*I156)</f>
        <v/>
      </c>
      <c r="K156" s="34" t="n"/>
      <c r="L156" s="35" t="n"/>
      <c r="M156" s="35" t="n"/>
      <c r="N156" s="4" t="n"/>
      <c r="O156" s="4" t="n"/>
      <c r="P156" s="4" t="n"/>
      <c r="Q156" s="4" t="n"/>
      <c r="R156" s="4" t="n"/>
      <c r="S156" s="4" t="n"/>
      <c r="T156" s="4" t="n"/>
      <c r="U156" s="4" t="n"/>
      <c r="V156" s="4" t="n"/>
      <c r="W156" s="4" t="n"/>
      <c r="X156" s="4" t="n"/>
      <c r="Y156" s="4" t="n"/>
      <c r="Z156" s="4" t="n"/>
    </row>
    <row r="157" ht="15" customHeight="1" s="371">
      <c r="A157" s="34" t="n"/>
      <c r="B157" s="37" t="n"/>
      <c r="C157" s="120">
        <f>IF(B157="","",INT((B157-CARATULA!$C$27)/7)+1)</f>
        <v/>
      </c>
      <c r="D157" s="34" t="n"/>
      <c r="E157" s="40">
        <f t="array" ref="E157">IFERROR(INDEX(INSUMOS!$C$9:$C$42,MATCH(D157,INSUMOS!$A$9:$A$42,0)),"")</f>
        <v/>
      </c>
      <c r="F157" s="169">
        <f t="array" ref="F157">IFERROR(INDEX(INSUMOS!$D$9:$D$42,MATCH(D157,INSUMOS!$A$9:$A$42,0)),"")</f>
        <v/>
      </c>
      <c r="G157" s="41" t="n"/>
      <c r="H157" s="35" t="n"/>
      <c r="I157" s="44">
        <f t="array" ref="I157">IFERROR(INDEX(INSUMOS!$E$9:$E$42,MATCH(D157,INSUMOS!$A$9:$A$42,0)),0)</f>
        <v/>
      </c>
      <c r="J157" s="44">
        <f>IF(G157="","",G157*I157)</f>
        <v/>
      </c>
      <c r="K157" s="34" t="n"/>
      <c r="L157" s="35" t="n"/>
      <c r="M157" s="35" t="n"/>
      <c r="N157" s="4" t="n"/>
      <c r="O157" s="4" t="n"/>
      <c r="P157" s="4" t="n"/>
      <c r="Q157" s="4" t="n"/>
      <c r="R157" s="4" t="n"/>
      <c r="S157" s="4" t="n"/>
      <c r="T157" s="4" t="n"/>
      <c r="U157" s="4" t="n"/>
      <c r="V157" s="4" t="n"/>
      <c r="W157" s="4" t="n"/>
      <c r="X157" s="4" t="n"/>
      <c r="Y157" s="4" t="n"/>
      <c r="Z157" s="4" t="n"/>
    </row>
    <row r="158" ht="15" customHeight="1" s="371">
      <c r="A158" s="34" t="n"/>
      <c r="B158" s="37" t="n"/>
      <c r="C158" s="120">
        <f>IF(B158="","",INT((B158-CARATULA!$C$27)/7)+1)</f>
        <v/>
      </c>
      <c r="D158" s="34" t="n"/>
      <c r="E158" s="40">
        <f t="array" ref="E158">IFERROR(INDEX(INSUMOS!$C$9:$C$42,MATCH(D158,INSUMOS!$A$9:$A$42,0)),"")</f>
        <v/>
      </c>
      <c r="F158" s="169">
        <f t="array" ref="F158">IFERROR(INDEX(INSUMOS!$D$9:$D$42,MATCH(D158,INSUMOS!$A$9:$A$42,0)),"")</f>
        <v/>
      </c>
      <c r="G158" s="41" t="n"/>
      <c r="H158" s="35" t="n"/>
      <c r="I158" s="44">
        <f t="array" ref="I158">IFERROR(INDEX(INSUMOS!$E$9:$E$42,MATCH(D158,INSUMOS!$A$9:$A$42,0)),0)</f>
        <v/>
      </c>
      <c r="J158" s="44">
        <f>IF(G158="","",G158*I158)</f>
        <v/>
      </c>
      <c r="K158" s="34" t="n"/>
      <c r="L158" s="35" t="n"/>
      <c r="M158" s="35" t="n"/>
      <c r="N158" s="4" t="n"/>
      <c r="O158" s="4" t="n"/>
      <c r="P158" s="4" t="n"/>
      <c r="Q158" s="4" t="n"/>
      <c r="R158" s="4" t="n"/>
      <c r="S158" s="4" t="n"/>
      <c r="T158" s="4" t="n"/>
      <c r="U158" s="4" t="n"/>
      <c r="V158" s="4" t="n"/>
      <c r="W158" s="4" t="n"/>
      <c r="X158" s="4" t="n"/>
      <c r="Y158" s="4" t="n"/>
      <c r="Z158" s="4" t="n"/>
    </row>
    <row r="159" ht="15" customHeight="1" s="371">
      <c r="A159" s="34" t="n"/>
      <c r="B159" s="37" t="n"/>
      <c r="C159" s="120">
        <f>IF(B159="","",INT((B159-CARATULA!$C$27)/7)+1)</f>
        <v/>
      </c>
      <c r="D159" s="34" t="n"/>
      <c r="E159" s="40">
        <f t="array" ref="E159">IFERROR(INDEX(INSUMOS!$C$9:$C$42,MATCH(D159,INSUMOS!$A$9:$A$42,0)),"")</f>
        <v/>
      </c>
      <c r="F159" s="169">
        <f t="array" ref="F159">IFERROR(INDEX(INSUMOS!$D$9:$D$42,MATCH(D159,INSUMOS!$A$9:$A$42,0)),"")</f>
        <v/>
      </c>
      <c r="G159" s="41" t="n"/>
      <c r="H159" s="35" t="n"/>
      <c r="I159" s="44">
        <f t="array" ref="I159">IFERROR(INDEX(INSUMOS!$E$9:$E$42,MATCH(D159,INSUMOS!$A$9:$A$42,0)),0)</f>
        <v/>
      </c>
      <c r="J159" s="44">
        <f>IF(G159="","",G159*I159)</f>
        <v/>
      </c>
      <c r="K159" s="34" t="n"/>
      <c r="L159" s="35" t="n"/>
      <c r="M159" s="35" t="n"/>
      <c r="N159" s="4" t="n"/>
      <c r="O159" s="4" t="n"/>
      <c r="P159" s="4" t="n"/>
      <c r="Q159" s="4" t="n"/>
      <c r="R159" s="4" t="n"/>
      <c r="S159" s="4" t="n"/>
      <c r="T159" s="4" t="n"/>
      <c r="U159" s="4" t="n"/>
      <c r="V159" s="4" t="n"/>
      <c r="W159" s="4" t="n"/>
      <c r="X159" s="4" t="n"/>
      <c r="Y159" s="4" t="n"/>
      <c r="Z159" s="4" t="n"/>
    </row>
    <row r="160" ht="15" customHeight="1" s="371">
      <c r="A160" s="34" t="n"/>
      <c r="B160" s="37" t="n"/>
      <c r="C160" s="120">
        <f>IF(B160="","",INT((B160-CARATULA!$C$27)/7)+1)</f>
        <v/>
      </c>
      <c r="D160" s="34" t="n"/>
      <c r="E160" s="40">
        <f t="array" ref="E160">IFERROR(INDEX(INSUMOS!$C$9:$C$42,MATCH(D160,INSUMOS!$A$9:$A$42,0)),"")</f>
        <v/>
      </c>
      <c r="F160" s="169">
        <f t="array" ref="F160">IFERROR(INDEX(INSUMOS!$D$9:$D$42,MATCH(D160,INSUMOS!$A$9:$A$42,0)),"")</f>
        <v/>
      </c>
      <c r="G160" s="41" t="n"/>
      <c r="H160" s="35" t="n"/>
      <c r="I160" s="44">
        <f t="array" ref="I160">IFERROR(INDEX(INSUMOS!$E$9:$E$42,MATCH(D160,INSUMOS!$A$9:$A$42,0)),0)</f>
        <v/>
      </c>
      <c r="J160" s="44">
        <f>IF(G160="","",G160*I160)</f>
        <v/>
      </c>
      <c r="K160" s="34" t="n"/>
      <c r="L160" s="35" t="n"/>
      <c r="M160" s="35" t="n"/>
      <c r="N160" s="4" t="n"/>
      <c r="O160" s="4" t="n"/>
      <c r="P160" s="4" t="n"/>
      <c r="Q160" s="4" t="n"/>
      <c r="R160" s="4" t="n"/>
      <c r="S160" s="4" t="n"/>
      <c r="T160" s="4" t="n"/>
      <c r="U160" s="4" t="n"/>
      <c r="V160" s="4" t="n"/>
      <c r="W160" s="4" t="n"/>
      <c r="X160" s="4" t="n"/>
      <c r="Y160" s="4" t="n"/>
      <c r="Z160" s="4" t="n"/>
    </row>
    <row r="161" ht="15" customHeight="1" s="371">
      <c r="A161" s="34" t="n"/>
      <c r="B161" s="37" t="n"/>
      <c r="C161" s="120">
        <f>IF(B161="","",INT((B161-CARATULA!$C$27)/7)+1)</f>
        <v/>
      </c>
      <c r="D161" s="34" t="n"/>
      <c r="E161" s="40">
        <f t="array" ref="E161">IFERROR(INDEX(INSUMOS!$C$9:$C$42,MATCH(D161,INSUMOS!$A$9:$A$42,0)),"")</f>
        <v/>
      </c>
      <c r="F161" s="169">
        <f t="array" ref="F161">IFERROR(INDEX(INSUMOS!$D$9:$D$42,MATCH(D161,INSUMOS!$A$9:$A$42,0)),"")</f>
        <v/>
      </c>
      <c r="G161" s="41" t="n"/>
      <c r="H161" s="35" t="n"/>
      <c r="I161" s="44">
        <f t="array" ref="I161">IFERROR(INDEX(INSUMOS!$E$9:$E$42,MATCH(D161,INSUMOS!$A$9:$A$42,0)),0)</f>
        <v/>
      </c>
      <c r="J161" s="44">
        <f>IF(G161="","",G161*I161)</f>
        <v/>
      </c>
      <c r="K161" s="34" t="n"/>
      <c r="L161" s="35" t="n"/>
      <c r="M161" s="35" t="n"/>
      <c r="N161" s="4" t="n"/>
      <c r="O161" s="4" t="n"/>
      <c r="P161" s="4" t="n"/>
      <c r="Q161" s="4" t="n"/>
      <c r="R161" s="4" t="n"/>
      <c r="S161" s="4" t="n"/>
      <c r="T161" s="4" t="n"/>
      <c r="U161" s="4" t="n"/>
      <c r="V161" s="4" t="n"/>
      <c r="W161" s="4" t="n"/>
      <c r="X161" s="4" t="n"/>
      <c r="Y161" s="4" t="n"/>
      <c r="Z161" s="4" t="n"/>
    </row>
    <row r="162" ht="15" customHeight="1" s="371">
      <c r="A162" s="34" t="n"/>
      <c r="B162" s="37" t="n"/>
      <c r="C162" s="120">
        <f>IF(B162="","",INT((B162-CARATULA!$C$27)/7)+1)</f>
        <v/>
      </c>
      <c r="D162" s="34" t="n"/>
      <c r="E162" s="40">
        <f t="array" ref="E162">IFERROR(INDEX(INSUMOS!$C$9:$C$42,MATCH(D162,INSUMOS!$A$9:$A$42,0)),"")</f>
        <v/>
      </c>
      <c r="F162" s="169">
        <f t="array" ref="F162">IFERROR(INDEX(INSUMOS!$D$9:$D$42,MATCH(D162,INSUMOS!$A$9:$A$42,0)),"")</f>
        <v/>
      </c>
      <c r="G162" s="41" t="n"/>
      <c r="H162" s="35" t="n"/>
      <c r="I162" s="44">
        <f t="array" ref="I162">IFERROR(INDEX(INSUMOS!$E$9:$E$42,MATCH(D162,INSUMOS!$A$9:$A$42,0)),0)</f>
        <v/>
      </c>
      <c r="J162" s="44">
        <f>IF(G162="","",G162*I162)</f>
        <v/>
      </c>
      <c r="K162" s="34" t="n"/>
      <c r="L162" s="35" t="n"/>
      <c r="M162" s="35" t="n"/>
      <c r="N162" s="4" t="n"/>
      <c r="O162" s="4" t="n"/>
      <c r="P162" s="4" t="n"/>
      <c r="Q162" s="4" t="n"/>
      <c r="R162" s="4" t="n"/>
      <c r="S162" s="4" t="n"/>
      <c r="T162" s="4" t="n"/>
      <c r="U162" s="4" t="n"/>
      <c r="V162" s="4" t="n"/>
      <c r="W162" s="4" t="n"/>
      <c r="X162" s="4" t="n"/>
      <c r="Y162" s="4" t="n"/>
      <c r="Z162" s="4" t="n"/>
    </row>
    <row r="163" ht="15" customHeight="1" s="371">
      <c r="A163" s="34" t="n"/>
      <c r="B163" s="37" t="n"/>
      <c r="C163" s="120">
        <f>IF(B163="","",INT((B163-CARATULA!$C$27)/7)+1)</f>
        <v/>
      </c>
      <c r="D163" s="34" t="n"/>
      <c r="E163" s="40">
        <f t="array" ref="E163">IFERROR(INDEX(INSUMOS!$C$9:$C$42,MATCH(D163,INSUMOS!$A$9:$A$42,0)),"")</f>
        <v/>
      </c>
      <c r="F163" s="169">
        <f t="array" ref="F163">IFERROR(INDEX(INSUMOS!$D$9:$D$42,MATCH(D163,INSUMOS!$A$9:$A$42,0)),"")</f>
        <v/>
      </c>
      <c r="G163" s="41" t="n"/>
      <c r="H163" s="35" t="n"/>
      <c r="I163" s="44">
        <f t="array" ref="I163">IFERROR(INDEX(INSUMOS!$E$9:$E$42,MATCH(D163,INSUMOS!$A$9:$A$42,0)),0)</f>
        <v/>
      </c>
      <c r="J163" s="44">
        <f>IF(G163="","",G163*I163)</f>
        <v/>
      </c>
      <c r="K163" s="34" t="n"/>
      <c r="L163" s="35" t="n"/>
      <c r="M163" s="35" t="n"/>
      <c r="N163" s="4" t="n"/>
      <c r="O163" s="4" t="n"/>
      <c r="P163" s="4" t="n"/>
      <c r="Q163" s="4" t="n"/>
      <c r="R163" s="4" t="n"/>
      <c r="S163" s="4" t="n"/>
      <c r="T163" s="4" t="n"/>
      <c r="U163" s="4" t="n"/>
      <c r="V163" s="4" t="n"/>
      <c r="W163" s="4" t="n"/>
      <c r="X163" s="4" t="n"/>
      <c r="Y163" s="4" t="n"/>
      <c r="Z163" s="4" t="n"/>
    </row>
    <row r="164" ht="15" customHeight="1" s="371">
      <c r="A164" s="34" t="n"/>
      <c r="B164" s="37" t="n"/>
      <c r="C164" s="120">
        <f>IF(B164="","",INT((B164-CARATULA!$C$27)/7)+1)</f>
        <v/>
      </c>
      <c r="D164" s="34" t="n"/>
      <c r="E164" s="40">
        <f t="array" ref="E164">IFERROR(INDEX(INSUMOS!$C$9:$C$42,MATCH(D164,INSUMOS!$A$9:$A$42,0)),"")</f>
        <v/>
      </c>
      <c r="F164" s="169">
        <f t="array" ref="F164">IFERROR(INDEX(INSUMOS!$D$9:$D$42,MATCH(D164,INSUMOS!$A$9:$A$42,0)),"")</f>
        <v/>
      </c>
      <c r="G164" s="41" t="n"/>
      <c r="H164" s="35" t="n"/>
      <c r="I164" s="44">
        <f t="array" ref="I164">IFERROR(INDEX(INSUMOS!$E$9:$E$42,MATCH(D164,INSUMOS!$A$9:$A$42,0)),0)</f>
        <v/>
      </c>
      <c r="J164" s="44">
        <f>IF(G164="","",G164*I164)</f>
        <v/>
      </c>
      <c r="K164" s="34" t="n"/>
      <c r="L164" s="35" t="n"/>
      <c r="M164" s="35" t="n"/>
      <c r="N164" s="4" t="n"/>
      <c r="O164" s="4" t="n"/>
      <c r="P164" s="4" t="n"/>
      <c r="Q164" s="4" t="n"/>
      <c r="R164" s="4" t="n"/>
      <c r="S164" s="4" t="n"/>
      <c r="T164" s="4" t="n"/>
      <c r="U164" s="4" t="n"/>
      <c r="V164" s="4" t="n"/>
      <c r="W164" s="4" t="n"/>
      <c r="X164" s="4" t="n"/>
      <c r="Y164" s="4" t="n"/>
      <c r="Z164" s="4" t="n"/>
    </row>
    <row r="165" ht="15" customHeight="1" s="371">
      <c r="A165" s="34" t="n"/>
      <c r="B165" s="37" t="n"/>
      <c r="C165" s="120">
        <f>IF(B165="","",INT((B165-CARATULA!$C$27)/7)+1)</f>
        <v/>
      </c>
      <c r="D165" s="34" t="n"/>
      <c r="E165" s="40">
        <f t="array" ref="E165">IFERROR(INDEX(INSUMOS!$C$9:$C$42,MATCH(D165,INSUMOS!$A$9:$A$42,0)),"")</f>
        <v/>
      </c>
      <c r="F165" s="169">
        <f t="array" ref="F165">IFERROR(INDEX(INSUMOS!$D$9:$D$42,MATCH(D165,INSUMOS!$A$9:$A$42,0)),"")</f>
        <v/>
      </c>
      <c r="G165" s="41" t="n"/>
      <c r="H165" s="35" t="n"/>
      <c r="I165" s="44">
        <f t="array" ref="I165">IFERROR(INDEX(INSUMOS!$E$9:$E$42,MATCH(D165,INSUMOS!$A$9:$A$42,0)),0)</f>
        <v/>
      </c>
      <c r="J165" s="44">
        <f>IF(G165="","",G165*I165)</f>
        <v/>
      </c>
      <c r="K165" s="34" t="n"/>
      <c r="L165" s="35" t="n"/>
      <c r="M165" s="35" t="n"/>
      <c r="N165" s="4" t="n"/>
      <c r="O165" s="4" t="n"/>
      <c r="P165" s="4" t="n"/>
      <c r="Q165" s="4" t="n"/>
      <c r="R165" s="4" t="n"/>
      <c r="S165" s="4" t="n"/>
      <c r="T165" s="4" t="n"/>
      <c r="U165" s="4" t="n"/>
      <c r="V165" s="4" t="n"/>
      <c r="W165" s="4" t="n"/>
      <c r="X165" s="4" t="n"/>
      <c r="Y165" s="4" t="n"/>
      <c r="Z165" s="4" t="n"/>
    </row>
    <row r="166" ht="15" customHeight="1" s="371">
      <c r="A166" s="34" t="n"/>
      <c r="B166" s="37" t="n"/>
      <c r="C166" s="120">
        <f>IF(B166="","",INT((B166-CARATULA!$C$27)/7)+1)</f>
        <v/>
      </c>
      <c r="D166" s="34" t="n"/>
      <c r="E166" s="40">
        <f t="array" ref="E166">IFERROR(INDEX(INSUMOS!$C$9:$C$42,MATCH(D166,INSUMOS!$A$9:$A$42,0)),"")</f>
        <v/>
      </c>
      <c r="F166" s="169">
        <f t="array" ref="F166">IFERROR(INDEX(INSUMOS!$D$9:$D$42,MATCH(D166,INSUMOS!$A$9:$A$42,0)),"")</f>
        <v/>
      </c>
      <c r="G166" s="41" t="n"/>
      <c r="H166" s="35" t="n"/>
      <c r="I166" s="44">
        <f t="array" ref="I166">IFERROR(INDEX(INSUMOS!$E$9:$E$42,MATCH(D166,INSUMOS!$A$9:$A$42,0)),0)</f>
        <v/>
      </c>
      <c r="J166" s="44">
        <f>IF(G166="","",G166*I166)</f>
        <v/>
      </c>
      <c r="K166" s="34" t="n"/>
      <c r="L166" s="35" t="n"/>
      <c r="M166" s="35" t="n"/>
      <c r="N166" s="4" t="n"/>
      <c r="O166" s="4" t="n"/>
      <c r="P166" s="4" t="n"/>
      <c r="Q166" s="4" t="n"/>
      <c r="R166" s="4" t="n"/>
      <c r="S166" s="4" t="n"/>
      <c r="T166" s="4" t="n"/>
      <c r="U166" s="4" t="n"/>
      <c r="V166" s="4" t="n"/>
      <c r="W166" s="4" t="n"/>
      <c r="X166" s="4" t="n"/>
      <c r="Y166" s="4" t="n"/>
      <c r="Z166" s="4" t="n"/>
    </row>
    <row r="167" ht="15" customHeight="1" s="371">
      <c r="A167" s="34" t="n"/>
      <c r="B167" s="37" t="n"/>
      <c r="C167" s="120">
        <f>IF(B167="","",INT((B167-CARATULA!$C$27)/7)+1)</f>
        <v/>
      </c>
      <c r="D167" s="34" t="n"/>
      <c r="E167" s="40">
        <f t="array" ref="E167">IFERROR(INDEX(INSUMOS!$C$9:$C$42,MATCH(D167,INSUMOS!$A$9:$A$42,0)),"")</f>
        <v/>
      </c>
      <c r="F167" s="169">
        <f t="array" ref="F167">IFERROR(INDEX(INSUMOS!$D$9:$D$42,MATCH(D167,INSUMOS!$A$9:$A$42,0)),"")</f>
        <v/>
      </c>
      <c r="G167" s="41" t="n"/>
      <c r="H167" s="35" t="n"/>
      <c r="I167" s="44">
        <f t="array" ref="I167">IFERROR(INDEX(INSUMOS!$E$9:$E$42,MATCH(D167,INSUMOS!$A$9:$A$42,0)),0)</f>
        <v/>
      </c>
      <c r="J167" s="44">
        <f>IF(G167="","",G167*I167)</f>
        <v/>
      </c>
      <c r="K167" s="34" t="n"/>
      <c r="L167" s="35" t="n"/>
      <c r="M167" s="35" t="n"/>
      <c r="N167" s="4" t="n"/>
      <c r="O167" s="4" t="n"/>
      <c r="P167" s="4" t="n"/>
      <c r="Q167" s="4" t="n"/>
      <c r="R167" s="4" t="n"/>
      <c r="S167" s="4" t="n"/>
      <c r="T167" s="4" t="n"/>
      <c r="U167" s="4" t="n"/>
      <c r="V167" s="4" t="n"/>
      <c r="W167" s="4" t="n"/>
      <c r="X167" s="4" t="n"/>
      <c r="Y167" s="4" t="n"/>
      <c r="Z167" s="4" t="n"/>
    </row>
    <row r="168" ht="15" customHeight="1" s="371">
      <c r="A168" s="34" t="n"/>
      <c r="B168" s="37" t="n"/>
      <c r="C168" s="120">
        <f>IF(B168="","",INT((B168-CARATULA!$C$27)/7)+1)</f>
        <v/>
      </c>
      <c r="D168" s="34" t="n"/>
      <c r="E168" s="40">
        <f t="array" ref="E168">IFERROR(INDEX(INSUMOS!$C$9:$C$42,MATCH(D168,INSUMOS!$A$9:$A$42,0)),"")</f>
        <v/>
      </c>
      <c r="F168" s="169">
        <f t="array" ref="F168">IFERROR(INDEX(INSUMOS!$D$9:$D$42,MATCH(D168,INSUMOS!$A$9:$A$42,0)),"")</f>
        <v/>
      </c>
      <c r="G168" s="41" t="n"/>
      <c r="H168" s="35" t="n"/>
      <c r="I168" s="44">
        <f t="array" ref="I168">IFERROR(INDEX(INSUMOS!$E$9:$E$42,MATCH(D168,INSUMOS!$A$9:$A$42,0)),0)</f>
        <v/>
      </c>
      <c r="J168" s="44">
        <f>IF(G168="","",G168*I168)</f>
        <v/>
      </c>
      <c r="K168" s="34" t="n"/>
      <c r="L168" s="35" t="n"/>
      <c r="M168" s="35" t="n"/>
      <c r="N168" s="4" t="n"/>
      <c r="O168" s="4" t="n"/>
      <c r="P168" s="4" t="n"/>
      <c r="Q168" s="4" t="n"/>
      <c r="R168" s="4" t="n"/>
      <c r="S168" s="4" t="n"/>
      <c r="T168" s="4" t="n"/>
      <c r="U168" s="4" t="n"/>
      <c r="V168" s="4" t="n"/>
      <c r="W168" s="4" t="n"/>
      <c r="X168" s="4" t="n"/>
      <c r="Y168" s="4" t="n"/>
      <c r="Z168" s="4" t="n"/>
    </row>
    <row r="169" ht="15" customHeight="1" s="371">
      <c r="A169" s="34" t="n"/>
      <c r="B169" s="37" t="n"/>
      <c r="C169" s="120">
        <f>IF(B169="","",INT((B169-CARATULA!$C$27)/7)+1)</f>
        <v/>
      </c>
      <c r="D169" s="34" t="n"/>
      <c r="E169" s="40">
        <f t="array" ref="E169">IFERROR(INDEX(INSUMOS!$C$9:$C$42,MATCH(D169,INSUMOS!$A$9:$A$42,0)),"")</f>
        <v/>
      </c>
      <c r="F169" s="169">
        <f t="array" ref="F169">IFERROR(INDEX(INSUMOS!$D$9:$D$42,MATCH(D169,INSUMOS!$A$9:$A$42,0)),"")</f>
        <v/>
      </c>
      <c r="G169" s="41" t="n"/>
      <c r="H169" s="35" t="n"/>
      <c r="I169" s="44">
        <f t="array" ref="I169">IFERROR(INDEX(INSUMOS!$E$9:$E$42,MATCH(D169,INSUMOS!$A$9:$A$42,0)),0)</f>
        <v/>
      </c>
      <c r="J169" s="44">
        <f>IF(G169="","",G169*I169)</f>
        <v/>
      </c>
      <c r="K169" s="34" t="n"/>
      <c r="L169" s="35" t="n"/>
      <c r="M169" s="35" t="n"/>
      <c r="N169" s="4" t="n"/>
      <c r="O169" s="4" t="n"/>
      <c r="P169" s="4" t="n"/>
      <c r="Q169" s="4" t="n"/>
      <c r="R169" s="4" t="n"/>
      <c r="S169" s="4" t="n"/>
      <c r="T169" s="4" t="n"/>
      <c r="U169" s="4" t="n"/>
      <c r="V169" s="4" t="n"/>
      <c r="W169" s="4" t="n"/>
      <c r="X169" s="4" t="n"/>
      <c r="Y169" s="4" t="n"/>
      <c r="Z169" s="4" t="n"/>
    </row>
    <row r="170" ht="15" customHeight="1" s="371">
      <c r="A170" s="34" t="n"/>
      <c r="B170" s="37" t="n"/>
      <c r="C170" s="120">
        <f>IF(B170="","",INT((B170-CARATULA!$C$27)/7)+1)</f>
        <v/>
      </c>
      <c r="D170" s="34" t="n"/>
      <c r="E170" s="40">
        <f t="array" ref="E170">IFERROR(INDEX(INSUMOS!$C$9:$C$42,MATCH(D170,INSUMOS!$A$9:$A$42,0)),"")</f>
        <v/>
      </c>
      <c r="F170" s="169">
        <f t="array" ref="F170">IFERROR(INDEX(INSUMOS!$D$9:$D$42,MATCH(D170,INSUMOS!$A$9:$A$42,0)),"")</f>
        <v/>
      </c>
      <c r="G170" s="41" t="n"/>
      <c r="H170" s="35" t="n"/>
      <c r="I170" s="44">
        <f t="array" ref="I170">IFERROR(INDEX(INSUMOS!$E$9:$E$42,MATCH(D170,INSUMOS!$A$9:$A$42,0)),0)</f>
        <v/>
      </c>
      <c r="J170" s="44">
        <f>IF(G170="","",G170*I170)</f>
        <v/>
      </c>
      <c r="K170" s="34" t="n"/>
      <c r="L170" s="35" t="n"/>
      <c r="M170" s="35" t="n"/>
      <c r="N170" s="4" t="n"/>
      <c r="O170" s="4" t="n"/>
      <c r="P170" s="4" t="n"/>
      <c r="Q170" s="4" t="n"/>
      <c r="R170" s="4" t="n"/>
      <c r="S170" s="4" t="n"/>
      <c r="T170" s="4" t="n"/>
      <c r="U170" s="4" t="n"/>
      <c r="V170" s="4" t="n"/>
      <c r="W170" s="4" t="n"/>
      <c r="X170" s="4" t="n"/>
      <c r="Y170" s="4" t="n"/>
      <c r="Z170" s="4" t="n"/>
    </row>
    <row r="171" ht="15" customHeight="1" s="371">
      <c r="A171" s="34" t="n"/>
      <c r="B171" s="37" t="n"/>
      <c r="C171" s="120">
        <f>IF(B171="","",INT((B171-CARATULA!$C$27)/7)+1)</f>
        <v/>
      </c>
      <c r="D171" s="34" t="n"/>
      <c r="E171" s="40">
        <f t="array" ref="E171">IFERROR(INDEX(INSUMOS!$C$9:$C$42,MATCH(D171,INSUMOS!$A$9:$A$42,0)),"")</f>
        <v/>
      </c>
      <c r="F171" s="169">
        <f t="array" ref="F171">IFERROR(INDEX(INSUMOS!$D$9:$D$42,MATCH(D171,INSUMOS!$A$9:$A$42,0)),"")</f>
        <v/>
      </c>
      <c r="G171" s="41" t="n"/>
      <c r="H171" s="35" t="n"/>
      <c r="I171" s="44">
        <f t="array" ref="I171">IFERROR(INDEX(INSUMOS!$E$9:$E$42,MATCH(D171,INSUMOS!$A$9:$A$42,0)),0)</f>
        <v/>
      </c>
      <c r="J171" s="44">
        <f>IF(G171="","",G171*I171)</f>
        <v/>
      </c>
      <c r="K171" s="34" t="n"/>
      <c r="L171" s="35" t="n"/>
      <c r="M171" s="35" t="n"/>
      <c r="N171" s="4" t="n"/>
      <c r="O171" s="4" t="n"/>
      <c r="P171" s="4" t="n"/>
      <c r="Q171" s="4" t="n"/>
      <c r="R171" s="4" t="n"/>
      <c r="S171" s="4" t="n"/>
      <c r="T171" s="4" t="n"/>
      <c r="U171" s="4" t="n"/>
      <c r="V171" s="4" t="n"/>
      <c r="W171" s="4" t="n"/>
      <c r="X171" s="4" t="n"/>
      <c r="Y171" s="4" t="n"/>
      <c r="Z171" s="4" t="n"/>
    </row>
    <row r="172" ht="15" customHeight="1" s="371">
      <c r="A172" s="34" t="n"/>
      <c r="B172" s="37" t="n"/>
      <c r="C172" s="120">
        <f>IF(B172="","",INT((B172-CARATULA!$C$27)/7)+1)</f>
        <v/>
      </c>
      <c r="D172" s="34" t="n"/>
      <c r="E172" s="40">
        <f t="array" ref="E172">IFERROR(INDEX(INSUMOS!$C$9:$C$42,MATCH(D172,INSUMOS!$A$9:$A$42,0)),"")</f>
        <v/>
      </c>
      <c r="F172" s="169">
        <f t="array" ref="F172">IFERROR(INDEX(INSUMOS!$D$9:$D$42,MATCH(D172,INSUMOS!$A$9:$A$42,0)),"")</f>
        <v/>
      </c>
      <c r="G172" s="41" t="n"/>
      <c r="H172" s="35" t="n"/>
      <c r="I172" s="44">
        <f t="array" ref="I172">IFERROR(INDEX(INSUMOS!$E$9:$E$42,MATCH(D172,INSUMOS!$A$9:$A$42,0)),0)</f>
        <v/>
      </c>
      <c r="J172" s="44">
        <f>IF(G172="","",G172*I172)</f>
        <v/>
      </c>
      <c r="K172" s="34" t="n"/>
      <c r="L172" s="35" t="n"/>
      <c r="M172" s="35" t="n"/>
      <c r="N172" s="4" t="n"/>
      <c r="O172" s="4" t="n"/>
      <c r="P172" s="4" t="n"/>
      <c r="Q172" s="4" t="n"/>
      <c r="R172" s="4" t="n"/>
      <c r="S172" s="4" t="n"/>
      <c r="T172" s="4" t="n"/>
      <c r="U172" s="4" t="n"/>
      <c r="V172" s="4" t="n"/>
      <c r="W172" s="4" t="n"/>
      <c r="X172" s="4" t="n"/>
      <c r="Y172" s="4" t="n"/>
      <c r="Z172" s="4" t="n"/>
    </row>
    <row r="173" ht="15" customHeight="1" s="371">
      <c r="A173" s="34" t="n"/>
      <c r="B173" s="37" t="n"/>
      <c r="C173" s="120">
        <f>IF(B173="","",INT((B173-CARATULA!$C$27)/7)+1)</f>
        <v/>
      </c>
      <c r="D173" s="34" t="n"/>
      <c r="E173" s="40">
        <f t="array" ref="E173">IFERROR(INDEX(INSUMOS!$C$9:$C$42,MATCH(D173,INSUMOS!$A$9:$A$42,0)),"")</f>
        <v/>
      </c>
      <c r="F173" s="169">
        <f t="array" ref="F173">IFERROR(INDEX(INSUMOS!$D$9:$D$42,MATCH(D173,INSUMOS!$A$9:$A$42,0)),"")</f>
        <v/>
      </c>
      <c r="G173" s="41" t="n"/>
      <c r="H173" s="35" t="n"/>
      <c r="I173" s="44">
        <f t="array" ref="I173">IFERROR(INDEX(INSUMOS!$E$9:$E$42,MATCH(D173,INSUMOS!$A$9:$A$42,0)),0)</f>
        <v/>
      </c>
      <c r="J173" s="44">
        <f>IF(G173="","",G173*I173)</f>
        <v/>
      </c>
      <c r="K173" s="34" t="n"/>
      <c r="L173" s="35" t="n"/>
      <c r="M173" s="35" t="n"/>
      <c r="N173" s="4" t="n"/>
      <c r="O173" s="4" t="n"/>
      <c r="P173" s="4" t="n"/>
      <c r="Q173" s="4" t="n"/>
      <c r="R173" s="4" t="n"/>
      <c r="S173" s="4" t="n"/>
      <c r="T173" s="4" t="n"/>
      <c r="U173" s="4" t="n"/>
      <c r="V173" s="4" t="n"/>
      <c r="W173" s="4" t="n"/>
      <c r="X173" s="4" t="n"/>
      <c r="Y173" s="4" t="n"/>
      <c r="Z173" s="4" t="n"/>
    </row>
    <row r="174" ht="15" customHeight="1" s="371">
      <c r="A174" s="34" t="n"/>
      <c r="B174" s="37" t="n"/>
      <c r="C174" s="120">
        <f>IF(B174="","",INT((B174-CARATULA!$C$27)/7)+1)</f>
        <v/>
      </c>
      <c r="D174" s="34" t="n"/>
      <c r="E174" s="40">
        <f t="array" ref="E174">IFERROR(INDEX(INSUMOS!$C$9:$C$42,MATCH(D174,INSUMOS!$A$9:$A$42,0)),"")</f>
        <v/>
      </c>
      <c r="F174" s="169">
        <f t="array" ref="F174">IFERROR(INDEX(INSUMOS!$D$9:$D$42,MATCH(D174,INSUMOS!$A$9:$A$42,0)),"")</f>
        <v/>
      </c>
      <c r="G174" s="41" t="n"/>
      <c r="H174" s="35" t="n"/>
      <c r="I174" s="44">
        <f t="array" ref="I174">IFERROR(INDEX(INSUMOS!$E$9:$E$42,MATCH(D174,INSUMOS!$A$9:$A$42,0)),0)</f>
        <v/>
      </c>
      <c r="J174" s="44">
        <f>IF(G174="","",G174*I174)</f>
        <v/>
      </c>
      <c r="K174" s="34" t="n"/>
      <c r="L174" s="35" t="n"/>
      <c r="M174" s="35" t="n"/>
      <c r="N174" s="4" t="n"/>
      <c r="O174" s="4" t="n"/>
      <c r="P174" s="4" t="n"/>
      <c r="Q174" s="4" t="n"/>
      <c r="R174" s="4" t="n"/>
      <c r="S174" s="4" t="n"/>
      <c r="T174" s="4" t="n"/>
      <c r="U174" s="4" t="n"/>
      <c r="V174" s="4" t="n"/>
      <c r="W174" s="4" t="n"/>
      <c r="X174" s="4" t="n"/>
      <c r="Y174" s="4" t="n"/>
      <c r="Z174" s="4" t="n"/>
    </row>
    <row r="175" ht="15" customHeight="1" s="371">
      <c r="A175" s="34" t="n"/>
      <c r="B175" s="37" t="n"/>
      <c r="C175" s="120">
        <f>IF(B175="","",INT((B175-CARATULA!$C$27)/7)+1)</f>
        <v/>
      </c>
      <c r="D175" s="34" t="n"/>
      <c r="E175" s="40">
        <f t="array" ref="E175">IFERROR(INDEX(INSUMOS!$C$9:$C$42,MATCH(D175,INSUMOS!$A$9:$A$42,0)),"")</f>
        <v/>
      </c>
      <c r="F175" s="169">
        <f t="array" ref="F175">IFERROR(INDEX(INSUMOS!$D$9:$D$42,MATCH(D175,INSUMOS!$A$9:$A$42,0)),"")</f>
        <v/>
      </c>
      <c r="G175" s="41" t="n"/>
      <c r="H175" s="35" t="n"/>
      <c r="I175" s="44">
        <f t="array" ref="I175">IFERROR(INDEX(INSUMOS!$E$9:$E$42,MATCH(D175,INSUMOS!$A$9:$A$42,0)),0)</f>
        <v/>
      </c>
      <c r="J175" s="44">
        <f>IF(G175="","",G175*I175)</f>
        <v/>
      </c>
      <c r="K175" s="34" t="n"/>
      <c r="L175" s="35" t="n"/>
      <c r="M175" s="35" t="n"/>
      <c r="N175" s="4" t="n"/>
      <c r="O175" s="4" t="n"/>
      <c r="P175" s="4" t="n"/>
      <c r="Q175" s="4" t="n"/>
      <c r="R175" s="4" t="n"/>
      <c r="S175" s="4" t="n"/>
      <c r="T175" s="4" t="n"/>
      <c r="U175" s="4" t="n"/>
      <c r="V175" s="4" t="n"/>
      <c r="W175" s="4" t="n"/>
      <c r="X175" s="4" t="n"/>
      <c r="Y175" s="4" t="n"/>
      <c r="Z175" s="4" t="n"/>
    </row>
    <row r="176" ht="15" customHeight="1" s="371">
      <c r="A176" s="34" t="n"/>
      <c r="B176" s="37" t="n"/>
      <c r="C176" s="120">
        <f>IF(B176="","",INT((B176-CARATULA!$C$27)/7)+1)</f>
        <v/>
      </c>
      <c r="D176" s="34" t="n"/>
      <c r="E176" s="40">
        <f t="array" ref="E176">IFERROR(INDEX(INSUMOS!$C$9:$C$42,MATCH(D176,INSUMOS!$A$9:$A$42,0)),"")</f>
        <v/>
      </c>
      <c r="F176" s="169">
        <f t="array" ref="F176">IFERROR(INDEX(INSUMOS!$D$9:$D$42,MATCH(D176,INSUMOS!$A$9:$A$42,0)),"")</f>
        <v/>
      </c>
      <c r="G176" s="41" t="n"/>
      <c r="H176" s="35" t="n"/>
      <c r="I176" s="44">
        <f t="array" ref="I176">IFERROR(INDEX(INSUMOS!$E$9:$E$42,MATCH(D176,INSUMOS!$A$9:$A$42,0)),0)</f>
        <v/>
      </c>
      <c r="J176" s="44">
        <f>IF(G176="","",G176*I176)</f>
        <v/>
      </c>
      <c r="K176" s="34" t="n"/>
      <c r="L176" s="35" t="n"/>
      <c r="M176" s="35" t="n"/>
      <c r="N176" s="4" t="n"/>
      <c r="O176" s="4" t="n"/>
      <c r="P176" s="4" t="n"/>
      <c r="Q176" s="4" t="n"/>
      <c r="R176" s="4" t="n"/>
      <c r="S176" s="4" t="n"/>
      <c r="T176" s="4" t="n"/>
      <c r="U176" s="4" t="n"/>
      <c r="V176" s="4" t="n"/>
      <c r="W176" s="4" t="n"/>
      <c r="X176" s="4" t="n"/>
      <c r="Y176" s="4" t="n"/>
      <c r="Z176" s="4" t="n"/>
    </row>
    <row r="177" ht="15" customHeight="1" s="371">
      <c r="A177" s="34" t="n"/>
      <c r="B177" s="37" t="n"/>
      <c r="C177" s="120">
        <f>IF(B177="","",INT((B177-CARATULA!$C$27)/7)+1)</f>
        <v/>
      </c>
      <c r="D177" s="34" t="n"/>
      <c r="E177" s="40">
        <f t="array" ref="E177">IFERROR(INDEX(INSUMOS!$C$9:$C$42,MATCH(D177,INSUMOS!$A$9:$A$42,0)),"")</f>
        <v/>
      </c>
      <c r="F177" s="169">
        <f t="array" ref="F177">IFERROR(INDEX(INSUMOS!$D$9:$D$42,MATCH(D177,INSUMOS!$A$9:$A$42,0)),"")</f>
        <v/>
      </c>
      <c r="G177" s="41" t="n"/>
      <c r="H177" s="35" t="n"/>
      <c r="I177" s="44">
        <f t="array" ref="I177">IFERROR(INDEX(INSUMOS!$E$9:$E$42,MATCH(D177,INSUMOS!$A$9:$A$42,0)),0)</f>
        <v/>
      </c>
      <c r="J177" s="44">
        <f>IF(G177="","",G177*I177)</f>
        <v/>
      </c>
      <c r="K177" s="34" t="n"/>
      <c r="L177" s="35" t="n"/>
      <c r="M177" s="35" t="n"/>
      <c r="N177" s="4" t="n"/>
      <c r="O177" s="4" t="n"/>
      <c r="P177" s="4" t="n"/>
      <c r="Q177" s="4" t="n"/>
      <c r="R177" s="4" t="n"/>
      <c r="S177" s="4" t="n"/>
      <c r="T177" s="4" t="n"/>
      <c r="U177" s="4" t="n"/>
      <c r="V177" s="4" t="n"/>
      <c r="W177" s="4" t="n"/>
      <c r="X177" s="4" t="n"/>
      <c r="Y177" s="4" t="n"/>
      <c r="Z177" s="4" t="n"/>
    </row>
    <row r="178" ht="15" customHeight="1" s="371">
      <c r="A178" s="34" t="n"/>
      <c r="B178" s="37" t="n"/>
      <c r="C178" s="120">
        <f>IF(B178="","",INT((B178-CARATULA!$C$27)/7)+1)</f>
        <v/>
      </c>
      <c r="D178" s="34" t="n"/>
      <c r="E178" s="40">
        <f t="array" ref="E178">IFERROR(INDEX(INSUMOS!$C$9:$C$42,MATCH(D178,INSUMOS!$A$9:$A$42,0)),"")</f>
        <v/>
      </c>
      <c r="F178" s="169">
        <f t="array" ref="F178">IFERROR(INDEX(INSUMOS!$D$9:$D$42,MATCH(D178,INSUMOS!$A$9:$A$42,0)),"")</f>
        <v/>
      </c>
      <c r="G178" s="41" t="n"/>
      <c r="H178" s="35" t="n"/>
      <c r="I178" s="44">
        <f t="array" ref="I178">IFERROR(INDEX(INSUMOS!$E$9:$E$42,MATCH(D178,INSUMOS!$A$9:$A$42,0)),0)</f>
        <v/>
      </c>
      <c r="J178" s="44">
        <f>IF(G178="","",G178*I178)</f>
        <v/>
      </c>
      <c r="K178" s="34" t="n"/>
      <c r="L178" s="35" t="n"/>
      <c r="M178" s="35" t="n"/>
      <c r="N178" s="4" t="n"/>
      <c r="O178" s="4" t="n"/>
      <c r="P178" s="4" t="n"/>
      <c r="Q178" s="4" t="n"/>
      <c r="R178" s="4" t="n"/>
      <c r="S178" s="4" t="n"/>
      <c r="T178" s="4" t="n"/>
      <c r="U178" s="4" t="n"/>
      <c r="V178" s="4" t="n"/>
      <c r="W178" s="4" t="n"/>
      <c r="X178" s="4" t="n"/>
      <c r="Y178" s="4" t="n"/>
      <c r="Z178" s="4" t="n"/>
    </row>
    <row r="179" ht="15" customHeight="1" s="371">
      <c r="A179" s="34" t="n"/>
      <c r="B179" s="37" t="n"/>
      <c r="C179" s="120">
        <f>IF(B179="","",INT((B179-CARATULA!$C$27)/7)+1)</f>
        <v/>
      </c>
      <c r="D179" s="34" t="n"/>
      <c r="E179" s="40">
        <f t="array" ref="E179">IFERROR(INDEX(INSUMOS!$C$9:$C$42,MATCH(D179,INSUMOS!$A$9:$A$42,0)),"")</f>
        <v/>
      </c>
      <c r="F179" s="169">
        <f t="array" ref="F179">IFERROR(INDEX(INSUMOS!$D$9:$D$42,MATCH(D179,INSUMOS!$A$9:$A$42,0)),"")</f>
        <v/>
      </c>
      <c r="G179" s="41" t="n"/>
      <c r="H179" s="35" t="n"/>
      <c r="I179" s="44">
        <f t="array" ref="I179">IFERROR(INDEX(INSUMOS!$E$9:$E$42,MATCH(D179,INSUMOS!$A$9:$A$42,0)),0)</f>
        <v/>
      </c>
      <c r="J179" s="44">
        <f>IF(G179="","",G179*I179)</f>
        <v/>
      </c>
      <c r="K179" s="34" t="n"/>
      <c r="L179" s="35" t="n"/>
      <c r="M179" s="35" t="n"/>
      <c r="N179" s="4" t="n"/>
      <c r="O179" s="4" t="n"/>
      <c r="P179" s="4" t="n"/>
      <c r="Q179" s="4" t="n"/>
      <c r="R179" s="4" t="n"/>
      <c r="S179" s="4" t="n"/>
      <c r="T179" s="4" t="n"/>
      <c r="U179" s="4" t="n"/>
      <c r="V179" s="4" t="n"/>
      <c r="W179" s="4" t="n"/>
      <c r="X179" s="4" t="n"/>
      <c r="Y179" s="4" t="n"/>
      <c r="Z179" s="4" t="n"/>
    </row>
    <row r="180" ht="15" customHeight="1" s="371">
      <c r="A180" s="34" t="n"/>
      <c r="B180" s="37" t="n"/>
      <c r="C180" s="120">
        <f>IF(B180="","",INT((B180-CARATULA!$C$27)/7)+1)</f>
        <v/>
      </c>
      <c r="D180" s="34" t="n"/>
      <c r="E180" s="40">
        <f t="array" ref="E180">IFERROR(INDEX(INSUMOS!$C$9:$C$42,MATCH(D180,INSUMOS!$A$9:$A$42,0)),"")</f>
        <v/>
      </c>
      <c r="F180" s="169">
        <f t="array" ref="F180">IFERROR(INDEX(INSUMOS!$D$9:$D$42,MATCH(D180,INSUMOS!$A$9:$A$42,0)),"")</f>
        <v/>
      </c>
      <c r="G180" s="41" t="n"/>
      <c r="H180" s="35" t="n"/>
      <c r="I180" s="44">
        <f t="array" ref="I180">IFERROR(INDEX(INSUMOS!$E$9:$E$42,MATCH(D180,INSUMOS!$A$9:$A$42,0)),0)</f>
        <v/>
      </c>
      <c r="J180" s="44">
        <f>IF(G180="","",G180*I180)</f>
        <v/>
      </c>
      <c r="K180" s="34" t="n"/>
      <c r="L180" s="35" t="n"/>
      <c r="M180" s="35" t="n"/>
      <c r="N180" s="4" t="n"/>
      <c r="O180" s="4" t="n"/>
      <c r="P180" s="4" t="n"/>
      <c r="Q180" s="4" t="n"/>
      <c r="R180" s="4" t="n"/>
      <c r="S180" s="4" t="n"/>
      <c r="T180" s="4" t="n"/>
      <c r="U180" s="4" t="n"/>
      <c r="V180" s="4" t="n"/>
      <c r="W180" s="4" t="n"/>
      <c r="X180" s="4" t="n"/>
      <c r="Y180" s="4" t="n"/>
      <c r="Z180" s="4" t="n"/>
    </row>
    <row r="181" ht="15" customHeight="1" s="371">
      <c r="A181" s="34" t="n"/>
      <c r="B181" s="37" t="n"/>
      <c r="C181" s="120">
        <f>IF(B181="","",INT((B181-CARATULA!$C$27)/7)+1)</f>
        <v/>
      </c>
      <c r="D181" s="34" t="n"/>
      <c r="E181" s="40">
        <f t="array" ref="E181">IFERROR(INDEX(INSUMOS!$C$9:$C$42,MATCH(D181,INSUMOS!$A$9:$A$42,0)),"")</f>
        <v/>
      </c>
      <c r="F181" s="169">
        <f t="array" ref="F181">IFERROR(INDEX(INSUMOS!$D$9:$D$42,MATCH(D181,INSUMOS!$A$9:$A$42,0)),"")</f>
        <v/>
      </c>
      <c r="G181" s="41" t="n"/>
      <c r="H181" s="35" t="n"/>
      <c r="I181" s="44">
        <f t="array" ref="I181">IFERROR(INDEX(INSUMOS!$E$9:$E$42,MATCH(D181,INSUMOS!$A$9:$A$42,0)),0)</f>
        <v/>
      </c>
      <c r="J181" s="44">
        <f>IF(G181="","",G181*I181)</f>
        <v/>
      </c>
      <c r="K181" s="34" t="n"/>
      <c r="L181" s="35" t="n"/>
      <c r="M181" s="35" t="n"/>
      <c r="N181" s="4" t="n"/>
      <c r="O181" s="4" t="n"/>
      <c r="P181" s="4" t="n"/>
      <c r="Q181" s="4" t="n"/>
      <c r="R181" s="4" t="n"/>
      <c r="S181" s="4" t="n"/>
      <c r="T181" s="4" t="n"/>
      <c r="U181" s="4" t="n"/>
      <c r="V181" s="4" t="n"/>
      <c r="W181" s="4" t="n"/>
      <c r="X181" s="4" t="n"/>
      <c r="Y181" s="4" t="n"/>
      <c r="Z181" s="4" t="n"/>
    </row>
    <row r="182" ht="15" customHeight="1" s="371">
      <c r="A182" s="34" t="n"/>
      <c r="B182" s="37" t="n"/>
      <c r="C182" s="120">
        <f>IF(B182="","",INT((B182-CARATULA!$C$27)/7)+1)</f>
        <v/>
      </c>
      <c r="D182" s="34" t="n"/>
      <c r="E182" s="40">
        <f t="array" ref="E182">IFERROR(INDEX(INSUMOS!$C$9:$C$42,MATCH(D182,INSUMOS!$A$9:$A$42,0)),"")</f>
        <v/>
      </c>
      <c r="F182" s="169">
        <f t="array" ref="F182">IFERROR(INDEX(INSUMOS!$D$9:$D$42,MATCH(D182,INSUMOS!$A$9:$A$42,0)),"")</f>
        <v/>
      </c>
      <c r="G182" s="41" t="n"/>
      <c r="H182" s="35" t="n"/>
      <c r="I182" s="44">
        <f t="array" ref="I182">IFERROR(INDEX(INSUMOS!$E$9:$E$42,MATCH(D182,INSUMOS!$A$9:$A$42,0)),0)</f>
        <v/>
      </c>
      <c r="J182" s="44">
        <f>IF(G182="","",G182*I182)</f>
        <v/>
      </c>
      <c r="K182" s="34" t="n"/>
      <c r="L182" s="35" t="n"/>
      <c r="M182" s="35" t="n"/>
      <c r="N182" s="4" t="n"/>
      <c r="O182" s="4" t="n"/>
      <c r="P182" s="4" t="n"/>
      <c r="Q182" s="4" t="n"/>
      <c r="R182" s="4" t="n"/>
      <c r="S182" s="4" t="n"/>
      <c r="T182" s="4" t="n"/>
      <c r="U182" s="4" t="n"/>
      <c r="V182" s="4" t="n"/>
      <c r="W182" s="4" t="n"/>
      <c r="X182" s="4" t="n"/>
      <c r="Y182" s="4" t="n"/>
      <c r="Z182" s="4" t="n"/>
    </row>
    <row r="183" ht="15" customHeight="1" s="371">
      <c r="A183" s="34" t="n"/>
      <c r="B183" s="37" t="n"/>
      <c r="C183" s="120">
        <f>IF(B183="","",INT((B183-CARATULA!$C$27)/7)+1)</f>
        <v/>
      </c>
      <c r="D183" s="34" t="n"/>
      <c r="E183" s="40">
        <f t="array" ref="E183">IFERROR(INDEX(INSUMOS!$C$9:$C$42,MATCH(D183,INSUMOS!$A$9:$A$42,0)),"")</f>
        <v/>
      </c>
      <c r="F183" s="169">
        <f t="array" ref="F183">IFERROR(INDEX(INSUMOS!$D$9:$D$42,MATCH(D183,INSUMOS!$A$9:$A$42,0)),"")</f>
        <v/>
      </c>
      <c r="G183" s="41" t="n"/>
      <c r="H183" s="35" t="n"/>
      <c r="I183" s="44">
        <f t="array" ref="I183">IFERROR(INDEX(INSUMOS!$E$9:$E$42,MATCH(D183,INSUMOS!$A$9:$A$42,0)),0)</f>
        <v/>
      </c>
      <c r="J183" s="44">
        <f>IF(G183="","",G183*I183)</f>
        <v/>
      </c>
      <c r="K183" s="34" t="n"/>
      <c r="L183" s="35" t="n"/>
      <c r="M183" s="35" t="n"/>
      <c r="N183" s="4" t="n"/>
      <c r="O183" s="4" t="n"/>
      <c r="P183" s="4" t="n"/>
      <c r="Q183" s="4" t="n"/>
      <c r="R183" s="4" t="n"/>
      <c r="S183" s="4" t="n"/>
      <c r="T183" s="4" t="n"/>
      <c r="U183" s="4" t="n"/>
      <c r="V183" s="4" t="n"/>
      <c r="W183" s="4" t="n"/>
      <c r="X183" s="4" t="n"/>
      <c r="Y183" s="4" t="n"/>
      <c r="Z183" s="4" t="n"/>
    </row>
    <row r="184" ht="15" customHeight="1" s="371">
      <c r="A184" s="34" t="n"/>
      <c r="B184" s="37" t="n"/>
      <c r="C184" s="120">
        <f>IF(B184="","",INT((B184-CARATULA!$C$27)/7)+1)</f>
        <v/>
      </c>
      <c r="D184" s="34" t="n"/>
      <c r="E184" s="40">
        <f t="array" ref="E184">IFERROR(INDEX(INSUMOS!$C$9:$C$42,MATCH(D184,INSUMOS!$A$9:$A$42,0)),"")</f>
        <v/>
      </c>
      <c r="F184" s="169">
        <f t="array" ref="F184">IFERROR(INDEX(INSUMOS!$D$9:$D$42,MATCH(D184,INSUMOS!$A$9:$A$42,0)),"")</f>
        <v/>
      </c>
      <c r="G184" s="41" t="n"/>
      <c r="H184" s="35" t="n"/>
      <c r="I184" s="44">
        <f t="array" ref="I184">IFERROR(INDEX(INSUMOS!$E$9:$E$42,MATCH(D184,INSUMOS!$A$9:$A$42,0)),0)</f>
        <v/>
      </c>
      <c r="J184" s="44">
        <f>IF(G184="","",G184*I184)</f>
        <v/>
      </c>
      <c r="K184" s="34" t="n"/>
      <c r="L184" s="35" t="n"/>
      <c r="M184" s="35" t="n"/>
      <c r="N184" s="4" t="n"/>
      <c r="O184" s="4" t="n"/>
      <c r="P184" s="4" t="n"/>
      <c r="Q184" s="4" t="n"/>
      <c r="R184" s="4" t="n"/>
      <c r="S184" s="4" t="n"/>
      <c r="T184" s="4" t="n"/>
      <c r="U184" s="4" t="n"/>
      <c r="V184" s="4" t="n"/>
      <c r="W184" s="4" t="n"/>
      <c r="X184" s="4" t="n"/>
      <c r="Y184" s="4" t="n"/>
      <c r="Z184" s="4" t="n"/>
    </row>
    <row r="185" ht="15" customHeight="1" s="371">
      <c r="A185" s="34" t="n"/>
      <c r="B185" s="37" t="n"/>
      <c r="C185" s="120">
        <f>IF(B185="","",INT((B185-CARATULA!$C$27)/7)+1)</f>
        <v/>
      </c>
      <c r="D185" s="34" t="n"/>
      <c r="E185" s="40">
        <f t="array" ref="E185">IFERROR(INDEX(INSUMOS!$C$9:$C$42,MATCH(D185,INSUMOS!$A$9:$A$42,0)),"")</f>
        <v/>
      </c>
      <c r="F185" s="169">
        <f t="array" ref="F185">IFERROR(INDEX(INSUMOS!$D$9:$D$42,MATCH(D185,INSUMOS!$A$9:$A$42,0)),"")</f>
        <v/>
      </c>
      <c r="G185" s="41" t="n"/>
      <c r="H185" s="35" t="n"/>
      <c r="I185" s="44">
        <f t="array" ref="I185">IFERROR(INDEX(INSUMOS!$E$9:$E$42,MATCH(D185,INSUMOS!$A$9:$A$42,0)),0)</f>
        <v/>
      </c>
      <c r="J185" s="44">
        <f>IF(G185="","",G185*I185)</f>
        <v/>
      </c>
      <c r="K185" s="34" t="n"/>
      <c r="L185" s="35" t="n"/>
      <c r="M185" s="35" t="n"/>
      <c r="N185" s="4" t="n"/>
      <c r="O185" s="4" t="n"/>
      <c r="P185" s="4" t="n"/>
      <c r="Q185" s="4" t="n"/>
      <c r="R185" s="4" t="n"/>
      <c r="S185" s="4" t="n"/>
      <c r="T185" s="4" t="n"/>
      <c r="U185" s="4" t="n"/>
      <c r="V185" s="4" t="n"/>
      <c r="W185" s="4" t="n"/>
      <c r="X185" s="4" t="n"/>
      <c r="Y185" s="4" t="n"/>
      <c r="Z185" s="4" t="n"/>
    </row>
    <row r="186" ht="15" customHeight="1" s="371">
      <c r="A186" s="34" t="n"/>
      <c r="B186" s="37" t="n"/>
      <c r="C186" s="120">
        <f>IF(B186="","",INT((B186-CARATULA!$C$27)/7)+1)</f>
        <v/>
      </c>
      <c r="D186" s="34" t="n"/>
      <c r="E186" s="40">
        <f t="array" ref="E186">IFERROR(INDEX(INSUMOS!$C$9:$C$42,MATCH(D186,INSUMOS!$A$9:$A$42,0)),"")</f>
        <v/>
      </c>
      <c r="F186" s="169">
        <f t="array" ref="F186">IFERROR(INDEX(INSUMOS!$D$9:$D$42,MATCH(D186,INSUMOS!$A$9:$A$42,0)),"")</f>
        <v/>
      </c>
      <c r="G186" s="41" t="n"/>
      <c r="H186" s="35" t="n"/>
      <c r="I186" s="44">
        <f t="array" ref="I186">IFERROR(INDEX(INSUMOS!$E$9:$E$42,MATCH(D186,INSUMOS!$A$9:$A$42,0)),0)</f>
        <v/>
      </c>
      <c r="J186" s="44">
        <f>IF(G186="","",G186*I186)</f>
        <v/>
      </c>
      <c r="K186" s="34" t="n"/>
      <c r="L186" s="35" t="n"/>
      <c r="M186" s="35" t="n"/>
      <c r="N186" s="4" t="n"/>
      <c r="O186" s="4" t="n"/>
      <c r="P186" s="4" t="n"/>
      <c r="Q186" s="4" t="n"/>
      <c r="R186" s="4" t="n"/>
      <c r="S186" s="4" t="n"/>
      <c r="T186" s="4" t="n"/>
      <c r="U186" s="4" t="n"/>
      <c r="V186" s="4" t="n"/>
      <c r="W186" s="4" t="n"/>
      <c r="X186" s="4" t="n"/>
      <c r="Y186" s="4" t="n"/>
      <c r="Z186" s="4" t="n"/>
    </row>
    <row r="187" ht="15" customHeight="1" s="371">
      <c r="A187" s="34" t="n"/>
      <c r="B187" s="37" t="n"/>
      <c r="C187" s="120">
        <f>IF(B187="","",INT((B187-CARATULA!$C$27)/7)+1)</f>
        <v/>
      </c>
      <c r="D187" s="34" t="n"/>
      <c r="E187" s="40">
        <f t="array" ref="E187">IFERROR(INDEX(INSUMOS!$C$9:$C$42,MATCH(D187,INSUMOS!$A$9:$A$42,0)),"")</f>
        <v/>
      </c>
      <c r="F187" s="169">
        <f t="array" ref="F187">IFERROR(INDEX(INSUMOS!$D$9:$D$42,MATCH(D187,INSUMOS!$A$9:$A$42,0)),"")</f>
        <v/>
      </c>
      <c r="G187" s="41" t="n"/>
      <c r="H187" s="35" t="n"/>
      <c r="I187" s="44">
        <f t="array" ref="I187">IFERROR(INDEX(INSUMOS!$E$9:$E$42,MATCH(D187,INSUMOS!$A$9:$A$42,0)),0)</f>
        <v/>
      </c>
      <c r="J187" s="44">
        <f>IF(G187="","",G187*I187)</f>
        <v/>
      </c>
      <c r="K187" s="34" t="n"/>
      <c r="L187" s="35" t="n"/>
      <c r="M187" s="35" t="n"/>
      <c r="N187" s="4" t="n"/>
      <c r="O187" s="4" t="n"/>
      <c r="P187" s="4" t="n"/>
      <c r="Q187" s="4" t="n"/>
      <c r="R187" s="4" t="n"/>
      <c r="S187" s="4" t="n"/>
      <c r="T187" s="4" t="n"/>
      <c r="U187" s="4" t="n"/>
      <c r="V187" s="4" t="n"/>
      <c r="W187" s="4" t="n"/>
      <c r="X187" s="4" t="n"/>
      <c r="Y187" s="4" t="n"/>
      <c r="Z187" s="4" t="n"/>
    </row>
    <row r="188" ht="15" customHeight="1" s="371">
      <c r="A188" s="34" t="n"/>
      <c r="B188" s="37" t="n"/>
      <c r="C188" s="120">
        <f>IF(B188="","",INT((B188-CARATULA!$C$27)/7)+1)</f>
        <v/>
      </c>
      <c r="D188" s="34" t="n"/>
      <c r="E188" s="40">
        <f t="array" ref="E188">IFERROR(INDEX(INSUMOS!$C$9:$C$42,MATCH(D188,INSUMOS!$A$9:$A$42,0)),"")</f>
        <v/>
      </c>
      <c r="F188" s="169">
        <f t="array" ref="F188">IFERROR(INDEX(INSUMOS!$D$9:$D$42,MATCH(D188,INSUMOS!$A$9:$A$42,0)),"")</f>
        <v/>
      </c>
      <c r="G188" s="41" t="n"/>
      <c r="H188" s="35" t="n"/>
      <c r="I188" s="44">
        <f t="array" ref="I188">IFERROR(INDEX(INSUMOS!$E$9:$E$42,MATCH(D188,INSUMOS!$A$9:$A$42,0)),0)</f>
        <v/>
      </c>
      <c r="J188" s="44">
        <f>IF(G188="","",G188*I188)</f>
        <v/>
      </c>
      <c r="K188" s="34" t="n"/>
      <c r="L188" s="35" t="n"/>
      <c r="M188" s="35" t="n"/>
      <c r="N188" s="4" t="n"/>
      <c r="O188" s="4" t="n"/>
      <c r="P188" s="4" t="n"/>
      <c r="Q188" s="4" t="n"/>
      <c r="R188" s="4" t="n"/>
      <c r="S188" s="4" t="n"/>
      <c r="T188" s="4" t="n"/>
      <c r="U188" s="4" t="n"/>
      <c r="V188" s="4" t="n"/>
      <c r="W188" s="4" t="n"/>
      <c r="X188" s="4" t="n"/>
      <c r="Y188" s="4" t="n"/>
      <c r="Z188" s="4" t="n"/>
    </row>
    <row r="189" ht="15" customHeight="1" s="371">
      <c r="A189" s="34" t="n"/>
      <c r="B189" s="37" t="n"/>
      <c r="C189" s="120">
        <f>IF(B189="","",INT((B189-CARATULA!$C$27)/7)+1)</f>
        <v/>
      </c>
      <c r="D189" s="34" t="n"/>
      <c r="E189" s="40">
        <f t="array" ref="E189">IFERROR(INDEX(INSUMOS!$C$9:$C$42,MATCH(D189,INSUMOS!$A$9:$A$42,0)),"")</f>
        <v/>
      </c>
      <c r="F189" s="169">
        <f t="array" ref="F189">IFERROR(INDEX(INSUMOS!$D$9:$D$42,MATCH(D189,INSUMOS!$A$9:$A$42,0)),"")</f>
        <v/>
      </c>
      <c r="G189" s="41" t="n"/>
      <c r="H189" s="35" t="n"/>
      <c r="I189" s="44">
        <f t="array" ref="I189">IFERROR(INDEX(INSUMOS!$E$9:$E$42,MATCH(D189,INSUMOS!$A$9:$A$42,0)),0)</f>
        <v/>
      </c>
      <c r="J189" s="44">
        <f>IF(G189="","",G189*I189)</f>
        <v/>
      </c>
      <c r="K189" s="34" t="n"/>
      <c r="L189" s="35" t="n"/>
      <c r="M189" s="35" t="n"/>
      <c r="N189" s="4" t="n"/>
      <c r="O189" s="4" t="n"/>
      <c r="P189" s="4" t="n"/>
      <c r="Q189" s="4" t="n"/>
      <c r="R189" s="4" t="n"/>
      <c r="S189" s="4" t="n"/>
      <c r="T189" s="4" t="n"/>
      <c r="U189" s="4" t="n"/>
      <c r="V189" s="4" t="n"/>
      <c r="W189" s="4" t="n"/>
      <c r="X189" s="4" t="n"/>
      <c r="Y189" s="4" t="n"/>
      <c r="Z189" s="4" t="n"/>
    </row>
    <row r="190" ht="15" customHeight="1" s="371">
      <c r="A190" s="34" t="n"/>
      <c r="B190" s="37" t="n"/>
      <c r="C190" s="120">
        <f>IF(B190="","",INT((B190-CARATULA!$C$27)/7)+1)</f>
        <v/>
      </c>
      <c r="D190" s="34" t="n"/>
      <c r="E190" s="40">
        <f t="array" ref="E190">IFERROR(INDEX(INSUMOS!$C$9:$C$42,MATCH(D190,INSUMOS!$A$9:$A$42,0)),"")</f>
        <v/>
      </c>
      <c r="F190" s="169">
        <f t="array" ref="F190">IFERROR(INDEX(INSUMOS!$D$9:$D$42,MATCH(D190,INSUMOS!$A$9:$A$42,0)),"")</f>
        <v/>
      </c>
      <c r="G190" s="41" t="n"/>
      <c r="H190" s="35" t="n"/>
      <c r="I190" s="44">
        <f t="array" ref="I190">IFERROR(INDEX(INSUMOS!$E$9:$E$42,MATCH(D190,INSUMOS!$A$9:$A$42,0)),0)</f>
        <v/>
      </c>
      <c r="J190" s="44">
        <f>IF(G190="","",G190*I190)</f>
        <v/>
      </c>
      <c r="K190" s="34" t="n"/>
      <c r="L190" s="35" t="n"/>
      <c r="M190" s="35" t="n"/>
      <c r="N190" s="4" t="n"/>
      <c r="O190" s="4" t="n"/>
      <c r="P190" s="4" t="n"/>
      <c r="Q190" s="4" t="n"/>
      <c r="R190" s="4" t="n"/>
      <c r="S190" s="4" t="n"/>
      <c r="T190" s="4" t="n"/>
      <c r="U190" s="4" t="n"/>
      <c r="V190" s="4" t="n"/>
      <c r="W190" s="4" t="n"/>
      <c r="X190" s="4" t="n"/>
      <c r="Y190" s="4" t="n"/>
      <c r="Z190" s="4" t="n"/>
    </row>
    <row r="191" ht="15" customHeight="1" s="371">
      <c r="A191" s="34" t="n"/>
      <c r="B191" s="37" t="n"/>
      <c r="C191" s="120">
        <f>IF(B191="","",INT((B191-CARATULA!$C$27)/7)+1)</f>
        <v/>
      </c>
      <c r="D191" s="34" t="n"/>
      <c r="E191" s="40">
        <f t="array" ref="E191">IFERROR(INDEX(INSUMOS!$C$9:$C$42,MATCH(D191,INSUMOS!$A$9:$A$42,0)),"")</f>
        <v/>
      </c>
      <c r="F191" s="169">
        <f t="array" ref="F191">IFERROR(INDEX(INSUMOS!$D$9:$D$42,MATCH(D191,INSUMOS!$A$9:$A$42,0)),"")</f>
        <v/>
      </c>
      <c r="G191" s="41" t="n"/>
      <c r="H191" s="35" t="n"/>
      <c r="I191" s="44">
        <f t="array" ref="I191">IFERROR(INDEX(INSUMOS!$E$9:$E$42,MATCH(D191,INSUMOS!$A$9:$A$42,0)),0)</f>
        <v/>
      </c>
      <c r="J191" s="44">
        <f>IF(G191="","",G191*I191)</f>
        <v/>
      </c>
      <c r="K191" s="34" t="n"/>
      <c r="L191" s="35" t="n"/>
      <c r="M191" s="35" t="n"/>
      <c r="N191" s="4" t="n"/>
      <c r="O191" s="4" t="n"/>
      <c r="P191" s="4" t="n"/>
      <c r="Q191" s="4" t="n"/>
      <c r="R191" s="4" t="n"/>
      <c r="S191" s="4" t="n"/>
      <c r="T191" s="4" t="n"/>
      <c r="U191" s="4" t="n"/>
      <c r="V191" s="4" t="n"/>
      <c r="W191" s="4" t="n"/>
      <c r="X191" s="4" t="n"/>
      <c r="Y191" s="4" t="n"/>
      <c r="Z191" s="4" t="n"/>
    </row>
    <row r="192" ht="15" customHeight="1" s="371">
      <c r="A192" s="34" t="n"/>
      <c r="B192" s="37" t="n"/>
      <c r="C192" s="120">
        <f>IF(B192="","",INT((B192-CARATULA!$C$27)/7)+1)</f>
        <v/>
      </c>
      <c r="D192" s="34" t="n"/>
      <c r="E192" s="40">
        <f t="array" ref="E192">IFERROR(INDEX(INSUMOS!$C$9:$C$42,MATCH(D192,INSUMOS!$A$9:$A$42,0)),"")</f>
        <v/>
      </c>
      <c r="F192" s="169">
        <f t="array" ref="F192">IFERROR(INDEX(INSUMOS!$D$9:$D$42,MATCH(D192,INSUMOS!$A$9:$A$42,0)),"")</f>
        <v/>
      </c>
      <c r="G192" s="41" t="n"/>
      <c r="H192" s="35" t="n"/>
      <c r="I192" s="44">
        <f t="array" ref="I192">IFERROR(INDEX(INSUMOS!$E$9:$E$42,MATCH(D192,INSUMOS!$A$9:$A$42,0)),0)</f>
        <v/>
      </c>
      <c r="J192" s="44">
        <f>IF(G192="","",G192*I192)</f>
        <v/>
      </c>
      <c r="K192" s="34" t="n"/>
      <c r="L192" s="35" t="n"/>
      <c r="M192" s="35" t="n"/>
      <c r="N192" s="4" t="n"/>
      <c r="O192" s="4" t="n"/>
      <c r="P192" s="4" t="n"/>
      <c r="Q192" s="4" t="n"/>
      <c r="R192" s="4" t="n"/>
      <c r="S192" s="4" t="n"/>
      <c r="T192" s="4" t="n"/>
      <c r="U192" s="4" t="n"/>
      <c r="V192" s="4" t="n"/>
      <c r="W192" s="4" t="n"/>
      <c r="X192" s="4" t="n"/>
      <c r="Y192" s="4" t="n"/>
      <c r="Z192" s="4" t="n"/>
    </row>
    <row r="193" ht="15" customHeight="1" s="371">
      <c r="A193" s="34" t="n"/>
      <c r="B193" s="37" t="n"/>
      <c r="C193" s="120">
        <f>IF(B193="","",INT((B193-CARATULA!$C$27)/7)+1)</f>
        <v/>
      </c>
      <c r="D193" s="34" t="n"/>
      <c r="E193" s="40">
        <f t="array" ref="E193">IFERROR(INDEX(INSUMOS!$C$9:$C$42,MATCH(D193,INSUMOS!$A$9:$A$42,0)),"")</f>
        <v/>
      </c>
      <c r="F193" s="169">
        <f t="array" ref="F193">IFERROR(INDEX(INSUMOS!$D$9:$D$42,MATCH(D193,INSUMOS!$A$9:$A$42,0)),"")</f>
        <v/>
      </c>
      <c r="G193" s="41" t="n"/>
      <c r="H193" s="35" t="n"/>
      <c r="I193" s="44">
        <f t="array" ref="I193">IFERROR(INDEX(INSUMOS!$E$9:$E$42,MATCH(D193,INSUMOS!$A$9:$A$42,0)),0)</f>
        <v/>
      </c>
      <c r="J193" s="44">
        <f>IF(G193="","",G193*I193)</f>
        <v/>
      </c>
      <c r="K193" s="34" t="n"/>
      <c r="L193" s="35" t="n"/>
      <c r="M193" s="35" t="n"/>
      <c r="N193" s="4" t="n"/>
      <c r="O193" s="4" t="n"/>
      <c r="P193" s="4" t="n"/>
      <c r="Q193" s="4" t="n"/>
      <c r="R193" s="4" t="n"/>
      <c r="S193" s="4" t="n"/>
      <c r="T193" s="4" t="n"/>
      <c r="U193" s="4" t="n"/>
      <c r="V193" s="4" t="n"/>
      <c r="W193" s="4" t="n"/>
      <c r="X193" s="4" t="n"/>
      <c r="Y193" s="4" t="n"/>
      <c r="Z193" s="4" t="n"/>
    </row>
    <row r="194" ht="15" customHeight="1" s="371">
      <c r="A194" s="34" t="n"/>
      <c r="B194" s="37" t="n"/>
      <c r="C194" s="120">
        <f>IF(B194="","",INT((B194-CARATULA!$C$27)/7)+1)</f>
        <v/>
      </c>
      <c r="D194" s="34" t="n"/>
      <c r="E194" s="40">
        <f t="array" ref="E194">IFERROR(INDEX(INSUMOS!$C$9:$C$42,MATCH(D194,INSUMOS!$A$9:$A$42,0)),"")</f>
        <v/>
      </c>
      <c r="F194" s="169">
        <f t="array" ref="F194">IFERROR(INDEX(INSUMOS!$D$9:$D$42,MATCH(D194,INSUMOS!$A$9:$A$42,0)),"")</f>
        <v/>
      </c>
      <c r="G194" s="41" t="n"/>
      <c r="H194" s="35" t="n"/>
      <c r="I194" s="44">
        <f t="array" ref="I194">IFERROR(INDEX(INSUMOS!$E$9:$E$42,MATCH(D194,INSUMOS!$A$9:$A$42,0)),0)</f>
        <v/>
      </c>
      <c r="J194" s="44">
        <f>IF(G194="","",G194*I194)</f>
        <v/>
      </c>
      <c r="K194" s="34" t="n"/>
      <c r="L194" s="35" t="n"/>
      <c r="M194" s="35" t="n"/>
      <c r="N194" s="4" t="n"/>
      <c r="O194" s="4" t="n"/>
      <c r="P194" s="4" t="n"/>
      <c r="Q194" s="4" t="n"/>
      <c r="R194" s="4" t="n"/>
      <c r="S194" s="4" t="n"/>
      <c r="T194" s="4" t="n"/>
      <c r="U194" s="4" t="n"/>
      <c r="V194" s="4" t="n"/>
      <c r="W194" s="4" t="n"/>
      <c r="X194" s="4" t="n"/>
      <c r="Y194" s="4" t="n"/>
      <c r="Z194" s="4" t="n"/>
    </row>
    <row r="195" ht="15" customHeight="1" s="371">
      <c r="A195" s="34" t="n"/>
      <c r="B195" s="37" t="n"/>
      <c r="C195" s="120">
        <f>IF(B195="","",INT((B195-CARATULA!$C$27)/7)+1)</f>
        <v/>
      </c>
      <c r="D195" s="34" t="n"/>
      <c r="E195" s="40">
        <f t="array" ref="E195">IFERROR(INDEX(INSUMOS!$C$9:$C$42,MATCH(D195,INSUMOS!$A$9:$A$42,0)),"")</f>
        <v/>
      </c>
      <c r="F195" s="169">
        <f t="array" ref="F195">IFERROR(INDEX(INSUMOS!$D$9:$D$42,MATCH(D195,INSUMOS!$A$9:$A$42,0)),"")</f>
        <v/>
      </c>
      <c r="G195" s="41" t="n"/>
      <c r="H195" s="35" t="n"/>
      <c r="I195" s="44">
        <f t="array" ref="I195">IFERROR(INDEX(INSUMOS!$E$9:$E$42,MATCH(D195,INSUMOS!$A$9:$A$42,0)),0)</f>
        <v/>
      </c>
      <c r="J195" s="44">
        <f>IF(G195="","",G195*I195)</f>
        <v/>
      </c>
      <c r="K195" s="34" t="n"/>
      <c r="L195" s="35" t="n"/>
      <c r="M195" s="35" t="n"/>
      <c r="N195" s="4" t="n"/>
      <c r="O195" s="4" t="n"/>
      <c r="P195" s="4" t="n"/>
      <c r="Q195" s="4" t="n"/>
      <c r="R195" s="4" t="n"/>
      <c r="S195" s="4" t="n"/>
      <c r="T195" s="4" t="n"/>
      <c r="U195" s="4" t="n"/>
      <c r="V195" s="4" t="n"/>
      <c r="W195" s="4" t="n"/>
      <c r="X195" s="4" t="n"/>
      <c r="Y195" s="4" t="n"/>
      <c r="Z195" s="4" t="n"/>
    </row>
    <row r="196" ht="15" customHeight="1" s="371">
      <c r="A196" s="34" t="n"/>
      <c r="B196" s="37" t="n"/>
      <c r="C196" s="120">
        <f>IF(B196="","",INT((B196-CARATULA!$C$27)/7)+1)</f>
        <v/>
      </c>
      <c r="D196" s="34" t="n"/>
      <c r="E196" s="40">
        <f t="array" ref="E196">IFERROR(INDEX(INSUMOS!$C$9:$C$42,MATCH(D196,INSUMOS!$A$9:$A$42,0)),"")</f>
        <v/>
      </c>
      <c r="F196" s="169">
        <f t="array" ref="F196">IFERROR(INDEX(INSUMOS!$D$9:$D$42,MATCH(D196,INSUMOS!$A$9:$A$42,0)),"")</f>
        <v/>
      </c>
      <c r="G196" s="41" t="n"/>
      <c r="H196" s="35" t="n"/>
      <c r="I196" s="44">
        <f t="array" ref="I196">IFERROR(INDEX(INSUMOS!$E$9:$E$42,MATCH(D196,INSUMOS!$A$9:$A$42,0)),0)</f>
        <v/>
      </c>
      <c r="J196" s="44">
        <f>IF(G196="","",G196*I196)</f>
        <v/>
      </c>
      <c r="K196" s="34" t="n"/>
      <c r="L196" s="35" t="n"/>
      <c r="M196" s="35" t="n"/>
      <c r="N196" s="4" t="n"/>
      <c r="O196" s="4" t="n"/>
      <c r="P196" s="4" t="n"/>
      <c r="Q196" s="4" t="n"/>
      <c r="R196" s="4" t="n"/>
      <c r="S196" s="4" t="n"/>
      <c r="T196" s="4" t="n"/>
      <c r="U196" s="4" t="n"/>
      <c r="V196" s="4" t="n"/>
      <c r="W196" s="4" t="n"/>
      <c r="X196" s="4" t="n"/>
      <c r="Y196" s="4" t="n"/>
      <c r="Z196" s="4" t="n"/>
    </row>
    <row r="197" ht="15" customHeight="1" s="371">
      <c r="A197" s="34" t="n"/>
      <c r="B197" s="37" t="n"/>
      <c r="C197" s="120">
        <f>IF(B197="","",INT((B197-CARATULA!$C$27)/7)+1)</f>
        <v/>
      </c>
      <c r="D197" s="34" t="n"/>
      <c r="E197" s="40">
        <f t="array" ref="E197">IFERROR(INDEX(INSUMOS!$C$9:$C$42,MATCH(D197,INSUMOS!$A$9:$A$42,0)),"")</f>
        <v/>
      </c>
      <c r="F197" s="169">
        <f t="array" ref="F197">IFERROR(INDEX(INSUMOS!$D$9:$D$42,MATCH(D197,INSUMOS!$A$9:$A$42,0)),"")</f>
        <v/>
      </c>
      <c r="G197" s="41" t="n"/>
      <c r="H197" s="35" t="n"/>
      <c r="I197" s="44">
        <f t="array" ref="I197">IFERROR(INDEX(INSUMOS!$E$9:$E$42,MATCH(D197,INSUMOS!$A$9:$A$42,0)),0)</f>
        <v/>
      </c>
      <c r="J197" s="44">
        <f>IF(G197="","",G197*I197)</f>
        <v/>
      </c>
      <c r="K197" s="34" t="n"/>
      <c r="L197" s="35" t="n"/>
      <c r="M197" s="35" t="n"/>
      <c r="N197" s="4" t="n"/>
      <c r="O197" s="4" t="n"/>
      <c r="P197" s="4" t="n"/>
      <c r="Q197" s="4" t="n"/>
      <c r="R197" s="4" t="n"/>
      <c r="S197" s="4" t="n"/>
      <c r="T197" s="4" t="n"/>
      <c r="U197" s="4" t="n"/>
      <c r="V197" s="4" t="n"/>
      <c r="W197" s="4" t="n"/>
      <c r="X197" s="4" t="n"/>
      <c r="Y197" s="4" t="n"/>
      <c r="Z197" s="4" t="n"/>
    </row>
    <row r="198" ht="15" customHeight="1" s="371">
      <c r="A198" s="34" t="n"/>
      <c r="B198" s="37" t="n"/>
      <c r="C198" s="120">
        <f>IF(B198="","",INT((B198-CARATULA!$C$27)/7)+1)</f>
        <v/>
      </c>
      <c r="D198" s="34" t="n"/>
      <c r="E198" s="40">
        <f t="array" ref="E198">IFERROR(INDEX(INSUMOS!$C$9:$C$42,MATCH(D198,INSUMOS!$A$9:$A$42,0)),"")</f>
        <v/>
      </c>
      <c r="F198" s="169">
        <f t="array" ref="F198">IFERROR(INDEX(INSUMOS!$D$9:$D$42,MATCH(D198,INSUMOS!$A$9:$A$42,0)),"")</f>
        <v/>
      </c>
      <c r="G198" s="41" t="n"/>
      <c r="H198" s="35" t="n"/>
      <c r="I198" s="44">
        <f t="array" ref="I198">IFERROR(INDEX(INSUMOS!$E$9:$E$42,MATCH(D198,INSUMOS!$A$9:$A$42,0)),0)</f>
        <v/>
      </c>
      <c r="J198" s="44">
        <f>IF(G198="","",G198*I198)</f>
        <v/>
      </c>
      <c r="K198" s="34" t="n"/>
      <c r="L198" s="35" t="n"/>
      <c r="M198" s="35" t="n"/>
      <c r="N198" s="4" t="n"/>
      <c r="O198" s="4" t="n"/>
      <c r="P198" s="4" t="n"/>
      <c r="Q198" s="4" t="n"/>
      <c r="R198" s="4" t="n"/>
      <c r="S198" s="4" t="n"/>
      <c r="T198" s="4" t="n"/>
      <c r="U198" s="4" t="n"/>
      <c r="V198" s="4" t="n"/>
      <c r="W198" s="4" t="n"/>
      <c r="X198" s="4" t="n"/>
      <c r="Y198" s="4" t="n"/>
      <c r="Z198" s="4" t="n"/>
    </row>
    <row r="199" ht="15" customHeight="1" s="371">
      <c r="A199" s="34" t="n"/>
      <c r="B199" s="37" t="n"/>
      <c r="C199" s="120">
        <f>IF(B199="","",INT((B199-CARATULA!$C$27)/7)+1)</f>
        <v/>
      </c>
      <c r="D199" s="34" t="n"/>
      <c r="E199" s="40">
        <f t="array" ref="E199">IFERROR(INDEX(INSUMOS!$C$9:$C$42,MATCH(D199,INSUMOS!$A$9:$A$42,0)),"")</f>
        <v/>
      </c>
      <c r="F199" s="169">
        <f t="array" ref="F199">IFERROR(INDEX(INSUMOS!$D$9:$D$42,MATCH(D199,INSUMOS!$A$9:$A$42,0)),"")</f>
        <v/>
      </c>
      <c r="G199" s="41" t="n"/>
      <c r="H199" s="35" t="n"/>
      <c r="I199" s="44">
        <f t="array" ref="I199">IFERROR(INDEX(INSUMOS!$E$9:$E$42,MATCH(D199,INSUMOS!$A$9:$A$42,0)),0)</f>
        <v/>
      </c>
      <c r="J199" s="44">
        <f>IF(G199="","",G199*I199)</f>
        <v/>
      </c>
      <c r="K199" s="34" t="n"/>
      <c r="L199" s="35" t="n"/>
      <c r="M199" s="35" t="n"/>
      <c r="N199" s="4" t="n"/>
      <c r="O199" s="4" t="n"/>
      <c r="P199" s="4" t="n"/>
      <c r="Q199" s="4" t="n"/>
      <c r="R199" s="4" t="n"/>
      <c r="S199" s="4" t="n"/>
      <c r="T199" s="4" t="n"/>
      <c r="U199" s="4" t="n"/>
      <c r="V199" s="4" t="n"/>
      <c r="W199" s="4" t="n"/>
      <c r="X199" s="4" t="n"/>
      <c r="Y199" s="4" t="n"/>
      <c r="Z199" s="4" t="n"/>
    </row>
    <row r="200" ht="15" customHeight="1" s="371">
      <c r="A200" s="34" t="n"/>
      <c r="B200" s="37" t="n"/>
      <c r="C200" s="120">
        <f>IF(B200="","",INT((B200-CARATULA!$C$27)/7)+1)</f>
        <v/>
      </c>
      <c r="D200" s="34" t="n"/>
      <c r="E200" s="40">
        <f t="array" ref="E200">IFERROR(INDEX(INSUMOS!$C$9:$C$42,MATCH(D200,INSUMOS!$A$9:$A$42,0)),"")</f>
        <v/>
      </c>
      <c r="F200" s="169">
        <f t="array" ref="F200">IFERROR(INDEX(INSUMOS!$D$9:$D$42,MATCH(D200,INSUMOS!$A$9:$A$42,0)),"")</f>
        <v/>
      </c>
      <c r="G200" s="41" t="n"/>
      <c r="H200" s="35" t="n"/>
      <c r="I200" s="44">
        <f t="array" ref="I200">IFERROR(INDEX(INSUMOS!$E$9:$E$42,MATCH(D200,INSUMOS!$A$9:$A$42,0)),0)</f>
        <v/>
      </c>
      <c r="J200" s="44">
        <f>IF(G200="","",G200*I200)</f>
        <v/>
      </c>
      <c r="K200" s="34" t="n"/>
      <c r="L200" s="35" t="n"/>
      <c r="M200" s="35" t="n"/>
      <c r="N200" s="4" t="n"/>
      <c r="O200" s="4" t="n"/>
      <c r="P200" s="4" t="n"/>
      <c r="Q200" s="4" t="n"/>
      <c r="R200" s="4" t="n"/>
      <c r="S200" s="4" t="n"/>
      <c r="T200" s="4" t="n"/>
      <c r="U200" s="4" t="n"/>
      <c r="V200" s="4" t="n"/>
      <c r="W200" s="4" t="n"/>
      <c r="X200" s="4" t="n"/>
      <c r="Y200" s="4" t="n"/>
      <c r="Z200" s="4" t="n"/>
    </row>
    <row r="201" ht="15" customHeight="1" s="371">
      <c r="A201" s="34" t="n"/>
      <c r="B201" s="37" t="n"/>
      <c r="C201" s="120">
        <f>IF(B201="","",INT((B201-CARATULA!$C$27)/7)+1)</f>
        <v/>
      </c>
      <c r="D201" s="34" t="n"/>
      <c r="E201" s="40">
        <f t="array" ref="E201">IFERROR(INDEX(INSUMOS!$C$9:$C$42,MATCH(D201,INSUMOS!$A$9:$A$42,0)),"")</f>
        <v/>
      </c>
      <c r="F201" s="169">
        <f t="array" ref="F201">IFERROR(INDEX(INSUMOS!$D$9:$D$42,MATCH(D201,INSUMOS!$A$9:$A$42,0)),"")</f>
        <v/>
      </c>
      <c r="G201" s="41" t="n"/>
      <c r="H201" s="35" t="n"/>
      <c r="I201" s="44">
        <f t="array" ref="I201">IFERROR(INDEX(INSUMOS!$E$9:$E$42,MATCH(D201,INSUMOS!$A$9:$A$42,0)),0)</f>
        <v/>
      </c>
      <c r="J201" s="44">
        <f>IF(G201="","",G201*I201)</f>
        <v/>
      </c>
      <c r="K201" s="34" t="n"/>
      <c r="L201" s="35" t="n"/>
      <c r="M201" s="35" t="n"/>
      <c r="N201" s="4" t="n"/>
      <c r="O201" s="4" t="n"/>
      <c r="P201" s="4" t="n"/>
      <c r="Q201" s="4" t="n"/>
      <c r="R201" s="4" t="n"/>
      <c r="S201" s="4" t="n"/>
      <c r="T201" s="4" t="n"/>
      <c r="U201" s="4" t="n"/>
      <c r="V201" s="4" t="n"/>
      <c r="W201" s="4" t="n"/>
      <c r="X201" s="4" t="n"/>
      <c r="Y201" s="4" t="n"/>
      <c r="Z201" s="4" t="n"/>
    </row>
    <row r="202" ht="15" customHeight="1" s="371">
      <c r="A202" s="34" t="n"/>
      <c r="B202" s="37" t="n"/>
      <c r="C202" s="120">
        <f>IF(B202="","",INT((B202-CARATULA!$C$27)/7)+1)</f>
        <v/>
      </c>
      <c r="D202" s="34" t="n"/>
      <c r="E202" s="40">
        <f t="array" ref="E202">IFERROR(INDEX(INSUMOS!$C$9:$C$42,MATCH(D202,INSUMOS!$A$9:$A$42,0)),"")</f>
        <v/>
      </c>
      <c r="F202" s="169">
        <f t="array" ref="F202">IFERROR(INDEX(INSUMOS!$D$9:$D$42,MATCH(D202,INSUMOS!$A$9:$A$42,0)),"")</f>
        <v/>
      </c>
      <c r="G202" s="41" t="n"/>
      <c r="H202" s="35" t="n"/>
      <c r="I202" s="44">
        <f t="array" ref="I202">IFERROR(INDEX(INSUMOS!$E$9:$E$42,MATCH(D202,INSUMOS!$A$9:$A$42,0)),0)</f>
        <v/>
      </c>
      <c r="J202" s="44">
        <f>IF(G202="","",G202*I202)</f>
        <v/>
      </c>
      <c r="K202" s="34" t="n"/>
      <c r="L202" s="35" t="n"/>
      <c r="M202" s="35" t="n"/>
      <c r="N202" s="4" t="n"/>
      <c r="O202" s="4" t="n"/>
      <c r="P202" s="4" t="n"/>
      <c r="Q202" s="4" t="n"/>
      <c r="R202" s="4" t="n"/>
      <c r="S202" s="4" t="n"/>
      <c r="T202" s="4" t="n"/>
      <c r="U202" s="4" t="n"/>
      <c r="V202" s="4" t="n"/>
      <c r="W202" s="4" t="n"/>
      <c r="X202" s="4" t="n"/>
      <c r="Y202" s="4" t="n"/>
      <c r="Z202" s="4" t="n"/>
    </row>
    <row r="203" ht="15" customHeight="1" s="371">
      <c r="A203" s="34" t="n"/>
      <c r="B203" s="37" t="n"/>
      <c r="C203" s="120">
        <f>IF(B203="","",INT((B203-CARATULA!$C$27)/7)+1)</f>
        <v/>
      </c>
      <c r="D203" s="34" t="n"/>
      <c r="E203" s="40">
        <f t="array" ref="E203">IFERROR(INDEX(INSUMOS!$C$9:$C$42,MATCH(D203,INSUMOS!$A$9:$A$42,0)),"")</f>
        <v/>
      </c>
      <c r="F203" s="169">
        <f t="array" ref="F203">IFERROR(INDEX(INSUMOS!$D$9:$D$42,MATCH(D203,INSUMOS!$A$9:$A$42,0)),"")</f>
        <v/>
      </c>
      <c r="G203" s="41" t="n"/>
      <c r="H203" s="35" t="n"/>
      <c r="I203" s="44">
        <f t="array" ref="I203">IFERROR(INDEX(INSUMOS!$E$9:$E$42,MATCH(D203,INSUMOS!$A$9:$A$42,0)),0)</f>
        <v/>
      </c>
      <c r="J203" s="44">
        <f>IF(G203="","",G203*I203)</f>
        <v/>
      </c>
      <c r="K203" s="34" t="n"/>
      <c r="L203" s="35" t="n"/>
      <c r="M203" s="35" t="n"/>
      <c r="N203" s="4" t="n"/>
      <c r="O203" s="4" t="n"/>
      <c r="P203" s="4" t="n"/>
      <c r="Q203" s="4" t="n"/>
      <c r="R203" s="4" t="n"/>
      <c r="S203" s="4" t="n"/>
      <c r="T203" s="4" t="n"/>
      <c r="U203" s="4" t="n"/>
      <c r="V203" s="4" t="n"/>
      <c r="W203" s="4" t="n"/>
      <c r="X203" s="4" t="n"/>
      <c r="Y203" s="4" t="n"/>
      <c r="Z203" s="4" t="n"/>
    </row>
    <row r="204" ht="15" customHeight="1" s="371">
      <c r="A204" s="34" t="n"/>
      <c r="B204" s="37" t="n"/>
      <c r="C204" s="120">
        <f>IF(B204="","",INT((B204-CARATULA!$C$27)/7)+1)</f>
        <v/>
      </c>
      <c r="D204" s="34" t="n"/>
      <c r="E204" s="40">
        <f t="array" ref="E204">IFERROR(INDEX(INSUMOS!$C$9:$C$42,MATCH(D204,INSUMOS!$A$9:$A$42,0)),"")</f>
        <v/>
      </c>
      <c r="F204" s="169">
        <f t="array" ref="F204">IFERROR(INDEX(INSUMOS!$D$9:$D$42,MATCH(D204,INSUMOS!$A$9:$A$42,0)),"")</f>
        <v/>
      </c>
      <c r="G204" s="41" t="n"/>
      <c r="H204" s="35" t="n"/>
      <c r="I204" s="44">
        <f t="array" ref="I204">IFERROR(INDEX(INSUMOS!$E$9:$E$42,MATCH(D204,INSUMOS!$A$9:$A$42,0)),0)</f>
        <v/>
      </c>
      <c r="J204" s="44">
        <f>IF(G204="","",G204*I204)</f>
        <v/>
      </c>
      <c r="K204" s="34" t="n"/>
      <c r="L204" s="35" t="n"/>
      <c r="M204" s="35" t="n"/>
      <c r="N204" s="4" t="n"/>
      <c r="O204" s="4" t="n"/>
      <c r="P204" s="4" t="n"/>
      <c r="Q204" s="4" t="n"/>
      <c r="R204" s="4" t="n"/>
      <c r="S204" s="4" t="n"/>
      <c r="T204" s="4" t="n"/>
      <c r="U204" s="4" t="n"/>
      <c r="V204" s="4" t="n"/>
      <c r="W204" s="4" t="n"/>
      <c r="X204" s="4" t="n"/>
      <c r="Y204" s="4" t="n"/>
      <c r="Z204" s="4" t="n"/>
    </row>
    <row r="205" ht="15" customHeight="1" s="371">
      <c r="A205" s="34" t="n"/>
      <c r="B205" s="37" t="n"/>
      <c r="C205" s="120">
        <f>IF(B205="","",INT((B205-CARATULA!$C$27)/7)+1)</f>
        <v/>
      </c>
      <c r="D205" s="34" t="n"/>
      <c r="E205" s="40">
        <f t="array" ref="E205">IFERROR(INDEX(INSUMOS!$C$9:$C$42,MATCH(D205,INSUMOS!$A$9:$A$42,0)),"")</f>
        <v/>
      </c>
      <c r="F205" s="169">
        <f t="array" ref="F205">IFERROR(INDEX(INSUMOS!$D$9:$D$42,MATCH(D205,INSUMOS!$A$9:$A$42,0)),"")</f>
        <v/>
      </c>
      <c r="G205" s="41" t="n"/>
      <c r="H205" s="35" t="n"/>
      <c r="I205" s="44">
        <f t="array" ref="I205">IFERROR(INDEX(INSUMOS!$E$9:$E$42,MATCH(D205,INSUMOS!$A$9:$A$42,0)),0)</f>
        <v/>
      </c>
      <c r="J205" s="44">
        <f>IF(G205="","",G205*I205)</f>
        <v/>
      </c>
      <c r="K205" s="34" t="n"/>
      <c r="L205" s="35" t="n"/>
      <c r="M205" s="35" t="n"/>
      <c r="N205" s="4" t="n"/>
      <c r="O205" s="4" t="n"/>
      <c r="P205" s="4" t="n"/>
      <c r="Q205" s="4" t="n"/>
      <c r="R205" s="4" t="n"/>
      <c r="S205" s="4" t="n"/>
      <c r="T205" s="4" t="n"/>
      <c r="U205" s="4" t="n"/>
      <c r="V205" s="4" t="n"/>
      <c r="W205" s="4" t="n"/>
      <c r="X205" s="4" t="n"/>
      <c r="Y205" s="4" t="n"/>
      <c r="Z205" s="4" t="n"/>
    </row>
    <row r="206" ht="15" customHeight="1" s="371">
      <c r="A206" s="34" t="n"/>
      <c r="B206" s="37" t="n"/>
      <c r="C206" s="120">
        <f>IF(B206="","",INT((B206-CARATULA!$C$27)/7)+1)</f>
        <v/>
      </c>
      <c r="D206" s="34" t="n"/>
      <c r="E206" s="40">
        <f t="array" ref="E206">IFERROR(INDEX(INSUMOS!$C$9:$C$42,MATCH(D206,INSUMOS!$A$9:$A$42,0)),"")</f>
        <v/>
      </c>
      <c r="F206" s="169">
        <f t="array" ref="F206">IFERROR(INDEX(INSUMOS!$D$9:$D$42,MATCH(D206,INSUMOS!$A$9:$A$42,0)),"")</f>
        <v/>
      </c>
      <c r="G206" s="41" t="n"/>
      <c r="H206" s="35" t="n"/>
      <c r="I206" s="44">
        <f t="array" ref="I206">IFERROR(INDEX(INSUMOS!$E$9:$E$42,MATCH(D206,INSUMOS!$A$9:$A$42,0)),0)</f>
        <v/>
      </c>
      <c r="J206" s="44">
        <f>IF(G206="","",G206*I206)</f>
        <v/>
      </c>
      <c r="K206" s="34" t="n"/>
      <c r="L206" s="35" t="n"/>
      <c r="M206" s="35" t="n"/>
      <c r="N206" s="4" t="n"/>
      <c r="O206" s="4" t="n"/>
      <c r="P206" s="4" t="n"/>
      <c r="Q206" s="4" t="n"/>
      <c r="R206" s="4" t="n"/>
      <c r="S206" s="4" t="n"/>
      <c r="T206" s="4" t="n"/>
      <c r="U206" s="4" t="n"/>
      <c r="V206" s="4" t="n"/>
      <c r="W206" s="4" t="n"/>
      <c r="X206" s="4" t="n"/>
      <c r="Y206" s="4" t="n"/>
      <c r="Z206" s="4" t="n"/>
    </row>
    <row r="207" ht="15" customHeight="1" s="371">
      <c r="A207" s="34" t="n"/>
      <c r="B207" s="37" t="n"/>
      <c r="C207" s="120">
        <f>IF(B207="","",INT((B207-CARATULA!$C$27)/7)+1)</f>
        <v/>
      </c>
      <c r="D207" s="34" t="n"/>
      <c r="E207" s="40">
        <f t="array" ref="E207">IFERROR(INDEX(INSUMOS!$C$9:$C$42,MATCH(D207,INSUMOS!$A$9:$A$42,0)),"")</f>
        <v/>
      </c>
      <c r="F207" s="169">
        <f t="array" ref="F207">IFERROR(INDEX(INSUMOS!$D$9:$D$42,MATCH(D207,INSUMOS!$A$9:$A$42,0)),"")</f>
        <v/>
      </c>
      <c r="G207" s="41" t="n"/>
      <c r="H207" s="35" t="n"/>
      <c r="I207" s="44">
        <f t="array" ref="I207">IFERROR(INDEX(INSUMOS!$E$9:$E$42,MATCH(D207,INSUMOS!$A$9:$A$42,0)),0)</f>
        <v/>
      </c>
      <c r="J207" s="44">
        <f>IF(G207="","",G207*I207)</f>
        <v/>
      </c>
      <c r="K207" s="34" t="n"/>
      <c r="L207" s="35" t="n"/>
      <c r="M207" s="35" t="n"/>
      <c r="N207" s="4" t="n"/>
      <c r="O207" s="4" t="n"/>
      <c r="P207" s="4" t="n"/>
      <c r="Q207" s="4" t="n"/>
      <c r="R207" s="4" t="n"/>
      <c r="S207" s="4" t="n"/>
      <c r="T207" s="4" t="n"/>
      <c r="U207" s="4" t="n"/>
      <c r="V207" s="4" t="n"/>
      <c r="W207" s="4" t="n"/>
      <c r="X207" s="4" t="n"/>
      <c r="Y207" s="4" t="n"/>
      <c r="Z207" s="4" t="n"/>
    </row>
    <row r="208" ht="15" customHeight="1" s="371">
      <c r="A208" s="34" t="n"/>
      <c r="B208" s="37" t="n"/>
      <c r="C208" s="120">
        <f>IF(B208="","",INT((B208-CARATULA!$C$27)/7)+1)</f>
        <v/>
      </c>
      <c r="D208" s="34" t="n"/>
      <c r="E208" s="40">
        <f t="array" ref="E208">IFERROR(INDEX(INSUMOS!$C$9:$C$42,MATCH(D208,INSUMOS!$A$9:$A$42,0)),"")</f>
        <v/>
      </c>
      <c r="F208" s="169">
        <f t="array" ref="F208">IFERROR(INDEX(INSUMOS!$D$9:$D$42,MATCH(D208,INSUMOS!$A$9:$A$42,0)),"")</f>
        <v/>
      </c>
      <c r="G208" s="41" t="n"/>
      <c r="H208" s="35" t="n"/>
      <c r="I208" s="44">
        <f t="array" ref="I208">IFERROR(INDEX(INSUMOS!$E$9:$E$42,MATCH(D208,INSUMOS!$A$9:$A$42,0)),0)</f>
        <v/>
      </c>
      <c r="J208" s="44">
        <f>IF(G208="","",G208*I208)</f>
        <v/>
      </c>
      <c r="K208" s="34" t="n"/>
      <c r="L208" s="35" t="n"/>
      <c r="M208" s="35"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218" t="n"/>
      <c r="H209" s="218" t="n"/>
      <c r="I209" s="218" t="n"/>
      <c r="J209" s="218" t="n"/>
      <c r="K209" s="218" t="n"/>
      <c r="L209" s="218" t="n"/>
      <c r="M209" s="218" t="n"/>
      <c r="N209" s="4" t="n"/>
      <c r="O209" s="4" t="n"/>
      <c r="P209" s="4" t="n"/>
      <c r="Q209" s="4" t="n"/>
      <c r="R209" s="4" t="n"/>
      <c r="S209" s="4" t="n"/>
      <c r="T209" s="4" t="n"/>
      <c r="U209" s="4" t="n"/>
      <c r="V209" s="4" t="n"/>
      <c r="W209" s="4" t="n"/>
      <c r="X209" s="4" t="n"/>
      <c r="Y209" s="4" t="n"/>
      <c r="Z209" s="4" t="n"/>
    </row>
    <row r="210" ht="15" customHeight="1" s="371">
      <c r="A210" s="218" t="n"/>
      <c r="B210" s="218" t="n"/>
      <c r="C210" s="218" t="n"/>
      <c r="D210" s="218" t="n"/>
      <c r="E210" s="321" t="inlineStr">
        <is>
          <t>TOTAL REQUISITADO</t>
        </is>
      </c>
      <c r="F210" s="379" t="n"/>
      <c r="G210" s="379" t="n"/>
      <c r="H210" s="379" t="n"/>
      <c r="I210" s="381" t="n"/>
      <c r="J210" s="121">
        <f>SUM(J9:J208)</f>
        <v/>
      </c>
      <c r="K210" s="218" t="n"/>
      <c r="L210" s="218" t="n"/>
      <c r="M210" s="218"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218" t="n"/>
      <c r="H211" s="218" t="n"/>
      <c r="I211" s="218" t="n"/>
      <c r="J211" s="218" t="n"/>
      <c r="K211" s="218" t="n"/>
      <c r="L211" s="218" t="n"/>
      <c r="M211" s="218"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218" t="n"/>
      <c r="H212" s="218" t="n"/>
      <c r="I212" s="218" t="n"/>
      <c r="J212" s="218" t="n"/>
      <c r="K212" s="218" t="n"/>
      <c r="L212" s="218" t="n"/>
      <c r="M212" s="218"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218" t="n"/>
      <c r="H213" s="218" t="n"/>
      <c r="I213" s="218" t="n"/>
      <c r="J213" s="218" t="n"/>
      <c r="K213" s="218" t="n"/>
      <c r="L213" s="218" t="n"/>
      <c r="M213" s="218"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218" t="n"/>
      <c r="H214" s="218" t="n"/>
      <c r="I214" s="218" t="n"/>
      <c r="J214" s="218" t="n"/>
      <c r="K214" s="218" t="n"/>
      <c r="L214" s="218" t="n"/>
      <c r="M214" s="218"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218" t="n"/>
      <c r="H215" s="218" t="n"/>
      <c r="I215" s="218" t="n"/>
      <c r="J215" s="218" t="n"/>
      <c r="K215" s="218" t="n"/>
      <c r="L215" s="218" t="n"/>
      <c r="M215" s="218"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218" t="n"/>
      <c r="H216" s="218" t="n"/>
      <c r="I216" s="218" t="n"/>
      <c r="J216" s="218" t="n"/>
      <c r="K216" s="218" t="n"/>
      <c r="L216" s="218" t="n"/>
      <c r="M216" s="218"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218" t="n"/>
      <c r="H217" s="218" t="n"/>
      <c r="I217" s="218" t="n"/>
      <c r="J217" s="218" t="n"/>
      <c r="K217" s="218" t="n"/>
      <c r="L217" s="218" t="n"/>
      <c r="M217" s="218"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218" t="n"/>
      <c r="H218" s="218" t="n"/>
      <c r="I218" s="218" t="n"/>
      <c r="J218" s="218" t="n"/>
      <c r="K218" s="218" t="n"/>
      <c r="L218" s="218" t="n"/>
      <c r="M218" s="218"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218" t="n"/>
      <c r="H219" s="218" t="n"/>
      <c r="I219" s="218" t="n"/>
      <c r="J219" s="218" t="n"/>
      <c r="K219" s="218" t="n"/>
      <c r="L219" s="218" t="n"/>
      <c r="M219" s="218"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218" t="n"/>
      <c r="H220" s="218" t="n"/>
      <c r="I220" s="218" t="n"/>
      <c r="J220" s="218" t="n"/>
      <c r="K220" s="218" t="n"/>
      <c r="L220" s="218" t="n"/>
      <c r="M220" s="218"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t="n"/>
      <c r="H221" s="218" t="n"/>
      <c r="I221" s="218" t="n"/>
      <c r="J221" s="218" t="n"/>
      <c r="K221" s="218" t="n"/>
      <c r="L221" s="218" t="n"/>
      <c r="M221" s="218"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t="n"/>
      <c r="H222" s="218" t="n"/>
      <c r="I222" s="218" t="n"/>
      <c r="J222" s="218" t="n"/>
      <c r="K222" s="218" t="n"/>
      <c r="L222" s="218" t="n"/>
      <c r="M222" s="218"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t="n"/>
      <c r="H223" s="218" t="n"/>
      <c r="I223" s="218" t="n"/>
      <c r="J223" s="218" t="n"/>
      <c r="K223" s="218" t="n"/>
      <c r="L223" s="218" t="n"/>
      <c r="M223" s="218" t="n"/>
      <c r="N223" s="4"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218" t="n"/>
      <c r="H224" s="218" t="n"/>
      <c r="I224" s="218" t="n"/>
      <c r="J224" s="218" t="n"/>
      <c r="K224" s="218" t="n"/>
      <c r="L224" s="218" t="n"/>
      <c r="M224" s="218" t="n"/>
      <c r="N224" s="4"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218" t="n"/>
      <c r="H225" s="218" t="n"/>
      <c r="I225" s="218" t="n"/>
      <c r="J225" s="218" t="n"/>
      <c r="K225" s="218" t="n"/>
      <c r="L225" s="218" t="n"/>
      <c r="M225" s="218" t="n"/>
      <c r="N225" s="4"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218" t="n"/>
      <c r="H226" s="218" t="n"/>
      <c r="I226" s="218" t="n"/>
      <c r="J226" s="218" t="n"/>
      <c r="K226" s="218" t="n"/>
      <c r="L226" s="218" t="n"/>
      <c r="M226" s="218" t="n"/>
      <c r="N226" s="4"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218" t="n"/>
      <c r="H227" s="218" t="n"/>
      <c r="I227" s="218" t="n"/>
      <c r="J227" s="218" t="n"/>
      <c r="K227" s="218" t="n"/>
      <c r="L227" s="218" t="n"/>
      <c r="M227" s="218" t="n"/>
      <c r="N227" s="4"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218" t="n"/>
      <c r="H228" s="218" t="n"/>
      <c r="I228" s="218" t="n"/>
      <c r="J228" s="218" t="n"/>
      <c r="K228" s="218" t="n"/>
      <c r="L228" s="218" t="n"/>
      <c r="M228" s="218" t="n"/>
      <c r="N228" s="4"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t="n"/>
      <c r="H229" s="218" t="n"/>
      <c r="I229" s="218" t="n"/>
      <c r="J229" s="218" t="n"/>
      <c r="K229" s="218" t="n"/>
      <c r="L229" s="218" t="n"/>
      <c r="M229" s="218" t="n"/>
      <c r="N229" s="4"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218" t="n"/>
      <c r="H230" s="218" t="n"/>
      <c r="I230" s="218" t="n"/>
      <c r="J230" s="218" t="n"/>
      <c r="K230" s="218" t="n"/>
      <c r="L230" s="218" t="n"/>
      <c r="M230" s="218" t="n"/>
      <c r="N230" s="4"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218" t="n"/>
      <c r="H231" s="218" t="n"/>
      <c r="I231" s="218" t="n"/>
      <c r="J231" s="218" t="n"/>
      <c r="K231" s="218" t="n"/>
      <c r="L231" s="218" t="n"/>
      <c r="M231" s="218" t="n"/>
      <c r="N231" s="4"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218" t="n"/>
      <c r="H232" s="218" t="n"/>
      <c r="I232" s="218" t="n"/>
      <c r="J232" s="218" t="n"/>
      <c r="K232" s="218" t="n"/>
      <c r="L232" s="218" t="n"/>
      <c r="M232" s="218" t="n"/>
      <c r="N232" s="4"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218" t="n"/>
      <c r="H233" s="218" t="n"/>
      <c r="I233" s="218" t="n"/>
      <c r="J233" s="218" t="n"/>
      <c r="K233" s="218" t="n"/>
      <c r="L233" s="218" t="n"/>
      <c r="M233" s="218" t="n"/>
      <c r="N233" s="4"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218" t="n"/>
      <c r="H234" s="218" t="n"/>
      <c r="I234" s="218" t="n"/>
      <c r="J234" s="218" t="n"/>
      <c r="K234" s="218" t="n"/>
      <c r="L234" s="218" t="n"/>
      <c r="M234" s="218" t="n"/>
      <c r="N234" s="4"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218" t="n"/>
      <c r="H235" s="218" t="n"/>
      <c r="I235" s="218" t="n"/>
      <c r="J235" s="218" t="n"/>
      <c r="K235" s="218" t="n"/>
      <c r="L235" s="218" t="n"/>
      <c r="M235" s="218" t="n"/>
      <c r="N235" s="4" t="n"/>
      <c r="O235" s="4" t="n"/>
      <c r="P235" s="4" t="n"/>
      <c r="Q235" s="4" t="n"/>
      <c r="R235" s="4" t="n"/>
      <c r="S235" s="4" t="n"/>
      <c r="T235" s="4" t="n"/>
      <c r="U235" s="4" t="n"/>
      <c r="V235" s="4" t="n"/>
      <c r="W235" s="4" t="n"/>
      <c r="X235" s="4" t="n"/>
      <c r="Y235" s="4" t="n"/>
      <c r="Z235" s="4" t="n"/>
    </row>
    <row r="236" ht="15.75" customHeight="1" s="371">
      <c r="A236" s="218" t="n"/>
      <c r="B236" s="218" t="n"/>
      <c r="C236" s="218" t="n"/>
      <c r="D236" s="218" t="n"/>
      <c r="E236" s="218" t="n"/>
      <c r="F236" s="218" t="n"/>
      <c r="G236" s="218" t="n"/>
      <c r="H236" s="218" t="n"/>
      <c r="I236" s="218" t="n"/>
      <c r="J236" s="218" t="n"/>
      <c r="K236" s="218" t="n"/>
      <c r="L236" s="218" t="n"/>
      <c r="M236" s="218" t="n"/>
      <c r="N236" s="4" t="n"/>
      <c r="O236" s="4" t="n"/>
      <c r="P236" s="4" t="n"/>
      <c r="Q236" s="4" t="n"/>
      <c r="R236" s="4" t="n"/>
      <c r="S236" s="4" t="n"/>
      <c r="T236" s="4" t="n"/>
      <c r="U236" s="4" t="n"/>
      <c r="V236" s="4" t="n"/>
      <c r="W236" s="4" t="n"/>
      <c r="X236" s="4" t="n"/>
      <c r="Y236" s="4" t="n"/>
      <c r="Z236" s="4" t="n"/>
    </row>
    <row r="237" ht="15.75" customHeight="1" s="371">
      <c r="A237" s="218" t="n"/>
      <c r="B237" s="218" t="n"/>
      <c r="C237" s="218" t="n"/>
      <c r="D237" s="218" t="n"/>
      <c r="E237" s="218" t="n"/>
      <c r="F237" s="218" t="n"/>
      <c r="G237" s="218" t="n"/>
      <c r="H237" s="218" t="n"/>
      <c r="I237" s="218" t="n"/>
      <c r="J237" s="218" t="n"/>
      <c r="K237" s="218" t="n"/>
      <c r="L237" s="218" t="n"/>
      <c r="M237" s="218" t="n"/>
      <c r="N237" s="4" t="n"/>
      <c r="O237" s="4" t="n"/>
      <c r="P237" s="4" t="n"/>
      <c r="Q237" s="4" t="n"/>
      <c r="R237" s="4" t="n"/>
      <c r="S237" s="4" t="n"/>
      <c r="T237" s="4" t="n"/>
      <c r="U237" s="4" t="n"/>
      <c r="V237" s="4" t="n"/>
      <c r="W237" s="4" t="n"/>
      <c r="X237" s="4" t="n"/>
      <c r="Y237" s="4" t="n"/>
      <c r="Z237" s="4" t="n"/>
    </row>
    <row r="238" ht="15.75" customHeight="1" s="371">
      <c r="A238" s="218" t="n"/>
      <c r="B238" s="218" t="n"/>
      <c r="C238" s="218" t="n"/>
      <c r="D238" s="218" t="n"/>
      <c r="E238" s="218" t="n"/>
      <c r="F238" s="218" t="n"/>
      <c r="G238" s="218" t="n"/>
      <c r="H238" s="218" t="n"/>
      <c r="I238" s="218" t="n"/>
      <c r="J238" s="218" t="n"/>
      <c r="K238" s="218" t="n"/>
      <c r="L238" s="218" t="n"/>
      <c r="M238" s="218" t="n"/>
      <c r="N238" s="4" t="n"/>
      <c r="O238" s="4" t="n"/>
      <c r="P238" s="4" t="n"/>
      <c r="Q238" s="4" t="n"/>
      <c r="R238" s="4" t="n"/>
      <c r="S238" s="4" t="n"/>
      <c r="T238" s="4" t="n"/>
      <c r="U238" s="4" t="n"/>
      <c r="V238" s="4" t="n"/>
      <c r="W238" s="4" t="n"/>
      <c r="X238" s="4" t="n"/>
      <c r="Y238" s="4" t="n"/>
      <c r="Z238" s="4" t="n"/>
    </row>
    <row r="239" ht="15.75" customHeight="1" s="371">
      <c r="A239" s="218" t="n"/>
      <c r="B239" s="218" t="n"/>
      <c r="C239" s="218" t="n"/>
      <c r="D239" s="218" t="n"/>
      <c r="E239" s="218" t="n"/>
      <c r="F239" s="218" t="n"/>
      <c r="G239" s="218" t="n"/>
      <c r="H239" s="218" t="n"/>
      <c r="I239" s="218" t="n"/>
      <c r="J239" s="218" t="n"/>
      <c r="K239" s="218" t="n"/>
      <c r="L239" s="218" t="n"/>
      <c r="M239" s="218" t="n"/>
      <c r="N239" s="4" t="n"/>
      <c r="O239" s="4" t="n"/>
      <c r="P239" s="4" t="n"/>
      <c r="Q239" s="4" t="n"/>
      <c r="R239" s="4" t="n"/>
      <c r="S239" s="4" t="n"/>
      <c r="T239" s="4" t="n"/>
      <c r="U239" s="4" t="n"/>
      <c r="V239" s="4" t="n"/>
      <c r="W239" s="4" t="n"/>
      <c r="X239" s="4" t="n"/>
      <c r="Y239" s="4" t="n"/>
      <c r="Z239" s="4" t="n"/>
    </row>
    <row r="240" ht="15.75" customHeight="1" s="371">
      <c r="A240" s="218" t="n"/>
      <c r="B240" s="218" t="n"/>
      <c r="C240" s="218" t="n"/>
      <c r="D240" s="218" t="n"/>
      <c r="E240" s="218" t="n"/>
      <c r="F240" s="218" t="n"/>
      <c r="G240" s="218" t="n"/>
      <c r="H240" s="218" t="n"/>
      <c r="I240" s="218" t="n"/>
      <c r="J240" s="218" t="n"/>
      <c r="K240" s="218" t="n"/>
      <c r="L240" s="218" t="n"/>
      <c r="M240" s="218" t="n"/>
      <c r="N240" s="4" t="n"/>
      <c r="O240" s="4" t="n"/>
      <c r="P240" s="4" t="n"/>
      <c r="Q240" s="4" t="n"/>
      <c r="R240" s="4" t="n"/>
      <c r="S240" s="4" t="n"/>
      <c r="T240" s="4" t="n"/>
      <c r="U240" s="4" t="n"/>
      <c r="V240" s="4" t="n"/>
      <c r="W240" s="4" t="n"/>
      <c r="X240" s="4" t="n"/>
      <c r="Y240" s="4" t="n"/>
      <c r="Z240" s="4" t="n"/>
    </row>
    <row r="241" ht="15.75" customHeight="1" s="371">
      <c r="A241" s="218" t="n"/>
      <c r="B241" s="218" t="n"/>
      <c r="C241" s="218" t="n"/>
      <c r="D241" s="218" t="n"/>
      <c r="E241" s="218" t="n"/>
      <c r="F241" s="218" t="n"/>
      <c r="G241" s="218" t="n"/>
      <c r="H241" s="218" t="n"/>
      <c r="I241" s="218" t="n"/>
      <c r="J241" s="218" t="n"/>
      <c r="K241" s="218" t="n"/>
      <c r="L241" s="218" t="n"/>
      <c r="M241" s="218" t="n"/>
      <c r="N241" s="4" t="n"/>
      <c r="O241" s="4" t="n"/>
      <c r="P241" s="4" t="n"/>
      <c r="Q241" s="4" t="n"/>
      <c r="R241" s="4" t="n"/>
      <c r="S241" s="4" t="n"/>
      <c r="T241" s="4" t="n"/>
      <c r="U241" s="4" t="n"/>
      <c r="V241" s="4" t="n"/>
      <c r="W241" s="4" t="n"/>
      <c r="X241" s="4" t="n"/>
      <c r="Y241" s="4" t="n"/>
      <c r="Z241" s="4" t="n"/>
    </row>
    <row r="242" ht="15.75" customHeight="1" s="371">
      <c r="A242" s="218" t="n"/>
      <c r="B242" s="218" t="n"/>
      <c r="C242" s="218" t="n"/>
      <c r="D242" s="218" t="n"/>
      <c r="E242" s="218" t="n"/>
      <c r="F242" s="218" t="n"/>
      <c r="G242" s="218" t="n"/>
      <c r="H242" s="218" t="n"/>
      <c r="I242" s="218" t="n"/>
      <c r="J242" s="218" t="n"/>
      <c r="K242" s="218" t="n"/>
      <c r="L242" s="218" t="n"/>
      <c r="M242" s="218" t="n"/>
      <c r="N242" s="4" t="n"/>
      <c r="O242" s="4" t="n"/>
      <c r="P242" s="4" t="n"/>
      <c r="Q242" s="4" t="n"/>
      <c r="R242" s="4" t="n"/>
      <c r="S242" s="4" t="n"/>
      <c r="T242" s="4" t="n"/>
      <c r="U242" s="4" t="n"/>
      <c r="V242" s="4" t="n"/>
      <c r="W242" s="4" t="n"/>
      <c r="X242" s="4" t="n"/>
      <c r="Y242" s="4" t="n"/>
      <c r="Z242" s="4" t="n"/>
    </row>
    <row r="243" ht="15.75" customHeight="1" s="371">
      <c r="A243" s="218" t="n"/>
      <c r="B243" s="218" t="n"/>
      <c r="C243" s="218" t="n"/>
      <c r="D243" s="218" t="n"/>
      <c r="E243" s="218" t="n"/>
      <c r="F243" s="218" t="n"/>
      <c r="G243" s="218" t="n"/>
      <c r="H243" s="218" t="n"/>
      <c r="I243" s="218" t="n"/>
      <c r="J243" s="218" t="n"/>
      <c r="K243" s="218" t="n"/>
      <c r="L243" s="218" t="n"/>
      <c r="M243" s="218" t="n"/>
      <c r="N243" s="4" t="n"/>
      <c r="O243" s="4" t="n"/>
      <c r="P243" s="4" t="n"/>
      <c r="Q243" s="4" t="n"/>
      <c r="R243" s="4" t="n"/>
      <c r="S243" s="4" t="n"/>
      <c r="T243" s="4" t="n"/>
      <c r="U243" s="4" t="n"/>
      <c r="V243" s="4" t="n"/>
      <c r="W243" s="4" t="n"/>
      <c r="X243" s="4" t="n"/>
      <c r="Y243" s="4" t="n"/>
      <c r="Z243" s="4" t="n"/>
    </row>
    <row r="244" ht="15.75" customHeight="1" s="371">
      <c r="A244" s="218" t="n"/>
      <c r="B244" s="218" t="n"/>
      <c r="C244" s="218" t="n"/>
      <c r="D244" s="218" t="n"/>
      <c r="E244" s="218" t="n"/>
      <c r="F244" s="218" t="n"/>
      <c r="G244" s="218" t="n"/>
      <c r="H244" s="218" t="n"/>
      <c r="I244" s="218" t="n"/>
      <c r="J244" s="218" t="n"/>
      <c r="K244" s="218" t="n"/>
      <c r="L244" s="218" t="n"/>
      <c r="M244" s="218" t="n"/>
      <c r="N244" s="4" t="n"/>
      <c r="O244" s="4" t="n"/>
      <c r="P244" s="4" t="n"/>
      <c r="Q244" s="4" t="n"/>
      <c r="R244" s="4" t="n"/>
      <c r="S244" s="4" t="n"/>
      <c r="T244" s="4" t="n"/>
      <c r="U244" s="4" t="n"/>
      <c r="V244" s="4" t="n"/>
      <c r="W244" s="4" t="n"/>
      <c r="X244" s="4" t="n"/>
      <c r="Y244" s="4" t="n"/>
      <c r="Z244" s="4" t="n"/>
    </row>
    <row r="245" ht="15.75" customHeight="1" s="371">
      <c r="A245" s="218" t="n"/>
      <c r="B245" s="218" t="n"/>
      <c r="C245" s="218" t="n"/>
      <c r="D245" s="218" t="n"/>
      <c r="E245" s="218" t="n"/>
      <c r="F245" s="218" t="n"/>
      <c r="G245" s="218" t="n"/>
      <c r="H245" s="218" t="n"/>
      <c r="I245" s="218" t="n"/>
      <c r="J245" s="218" t="n"/>
      <c r="K245" s="218" t="n"/>
      <c r="L245" s="218" t="n"/>
      <c r="M245" s="218" t="n"/>
      <c r="N245" s="4" t="n"/>
      <c r="O245" s="4" t="n"/>
      <c r="P245" s="4" t="n"/>
      <c r="Q245" s="4" t="n"/>
      <c r="R245" s="4" t="n"/>
      <c r="S245" s="4" t="n"/>
      <c r="T245" s="4" t="n"/>
      <c r="U245" s="4" t="n"/>
      <c r="V245" s="4" t="n"/>
      <c r="W245" s="4" t="n"/>
      <c r="X245" s="4" t="n"/>
      <c r="Y245" s="4" t="n"/>
      <c r="Z245" s="4" t="n"/>
    </row>
    <row r="246" ht="15.75" customHeight="1" s="371">
      <c r="A246" s="218" t="n"/>
      <c r="B246" s="218" t="n"/>
      <c r="C246" s="218" t="n"/>
      <c r="D246" s="218" t="n"/>
      <c r="E246" s="218" t="n"/>
      <c r="F246" s="218" t="n"/>
      <c r="G246" s="218" t="n"/>
      <c r="H246" s="218" t="n"/>
      <c r="I246" s="218" t="n"/>
      <c r="J246" s="218" t="n"/>
      <c r="K246" s="218" t="n"/>
      <c r="L246" s="218" t="n"/>
      <c r="M246" s="218" t="n"/>
      <c r="N246" s="4" t="n"/>
      <c r="O246" s="4" t="n"/>
      <c r="P246" s="4" t="n"/>
      <c r="Q246" s="4" t="n"/>
      <c r="R246" s="4" t="n"/>
      <c r="S246" s="4" t="n"/>
      <c r="T246" s="4" t="n"/>
      <c r="U246" s="4" t="n"/>
      <c r="V246" s="4" t="n"/>
      <c r="W246" s="4" t="n"/>
      <c r="X246" s="4" t="n"/>
      <c r="Y246" s="4" t="n"/>
      <c r="Z246" s="4" t="n"/>
    </row>
    <row r="247" ht="15.75" customHeight="1" s="371">
      <c r="A247" s="218" t="n"/>
      <c r="B247" s="218" t="n"/>
      <c r="C247" s="218" t="n"/>
      <c r="D247" s="218" t="n"/>
      <c r="E247" s="218" t="n"/>
      <c r="F247" s="218" t="n"/>
      <c r="G247" s="218" t="n"/>
      <c r="H247" s="218" t="n"/>
      <c r="I247" s="218" t="n"/>
      <c r="J247" s="218" t="n"/>
      <c r="K247" s="218" t="n"/>
      <c r="L247" s="218" t="n"/>
      <c r="M247" s="218" t="n"/>
      <c r="N247" s="4" t="n"/>
      <c r="O247" s="4" t="n"/>
      <c r="P247" s="4" t="n"/>
      <c r="Q247" s="4" t="n"/>
      <c r="R247" s="4" t="n"/>
      <c r="S247" s="4" t="n"/>
      <c r="T247" s="4" t="n"/>
      <c r="U247" s="4" t="n"/>
      <c r="V247" s="4" t="n"/>
      <c r="W247" s="4" t="n"/>
      <c r="X247" s="4" t="n"/>
      <c r="Y247" s="4" t="n"/>
      <c r="Z247" s="4" t="n"/>
    </row>
    <row r="248" ht="15.75" customHeight="1" s="371">
      <c r="A248" s="218" t="n"/>
      <c r="B248" s="218" t="n"/>
      <c r="C248" s="218" t="n"/>
      <c r="D248" s="218" t="n"/>
      <c r="E248" s="218" t="n"/>
      <c r="F248" s="218" t="n"/>
      <c r="G248" s="218" t="n"/>
      <c r="H248" s="218" t="n"/>
      <c r="I248" s="218" t="n"/>
      <c r="J248" s="218" t="n"/>
      <c r="K248" s="218" t="n"/>
      <c r="L248" s="218" t="n"/>
      <c r="M248" s="218" t="n"/>
      <c r="N248" s="4" t="n"/>
      <c r="O248" s="4" t="n"/>
      <c r="P248" s="4" t="n"/>
      <c r="Q248" s="4" t="n"/>
      <c r="R248" s="4" t="n"/>
      <c r="S248" s="4" t="n"/>
      <c r="T248" s="4" t="n"/>
      <c r="U248" s="4" t="n"/>
      <c r="V248" s="4" t="n"/>
      <c r="W248" s="4" t="n"/>
      <c r="X248" s="4" t="n"/>
      <c r="Y248" s="4" t="n"/>
      <c r="Z248" s="4" t="n"/>
    </row>
    <row r="249" ht="15.75" customHeight="1" s="371">
      <c r="A249" s="218" t="n"/>
      <c r="B249" s="218" t="n"/>
      <c r="C249" s="218" t="n"/>
      <c r="D249" s="218" t="n"/>
      <c r="E249" s="218" t="n"/>
      <c r="F249" s="218" t="n"/>
      <c r="G249" s="218" t="n"/>
      <c r="H249" s="218" t="n"/>
      <c r="I249" s="218" t="n"/>
      <c r="J249" s="218" t="n"/>
      <c r="K249" s="218" t="n"/>
      <c r="L249" s="218" t="n"/>
      <c r="M249" s="218" t="n"/>
      <c r="N249" s="4" t="n"/>
      <c r="O249" s="4" t="n"/>
      <c r="P249" s="4" t="n"/>
      <c r="Q249" s="4" t="n"/>
      <c r="R249" s="4" t="n"/>
      <c r="S249" s="4" t="n"/>
      <c r="T249" s="4" t="n"/>
      <c r="U249" s="4" t="n"/>
      <c r="V249" s="4" t="n"/>
      <c r="W249" s="4" t="n"/>
      <c r="X249" s="4" t="n"/>
      <c r="Y249" s="4" t="n"/>
      <c r="Z249" s="4" t="n"/>
    </row>
    <row r="250" ht="15.75" customHeight="1" s="371">
      <c r="A250" s="218" t="n"/>
      <c r="B250" s="218" t="n"/>
      <c r="C250" s="218" t="n"/>
      <c r="D250" s="218" t="n"/>
      <c r="E250" s="218" t="n"/>
      <c r="F250" s="218" t="n"/>
      <c r="G250" s="218" t="n"/>
      <c r="H250" s="218" t="n"/>
      <c r="I250" s="218" t="n"/>
      <c r="J250" s="218" t="n"/>
      <c r="K250" s="218" t="n"/>
      <c r="L250" s="218" t="n"/>
      <c r="M250" s="218" t="n"/>
      <c r="N250" s="4" t="n"/>
      <c r="O250" s="4" t="n"/>
      <c r="P250" s="4" t="n"/>
      <c r="Q250" s="4" t="n"/>
      <c r="R250" s="4" t="n"/>
      <c r="S250" s="4" t="n"/>
      <c r="T250" s="4" t="n"/>
      <c r="U250" s="4" t="n"/>
      <c r="V250" s="4" t="n"/>
      <c r="W250" s="4" t="n"/>
      <c r="X250" s="4" t="n"/>
      <c r="Y250" s="4" t="n"/>
      <c r="Z250" s="4" t="n"/>
    </row>
    <row r="251" ht="15.75" customHeight="1" s="371">
      <c r="A251" s="218" t="n"/>
      <c r="B251" s="218" t="n"/>
      <c r="C251" s="218" t="n"/>
      <c r="D251" s="218" t="n"/>
      <c r="E251" s="218" t="n"/>
      <c r="F251" s="218" t="n"/>
      <c r="G251" s="218" t="n"/>
      <c r="H251" s="218" t="n"/>
      <c r="I251" s="218" t="n"/>
      <c r="J251" s="218" t="n"/>
      <c r="K251" s="218" t="n"/>
      <c r="L251" s="218" t="n"/>
      <c r="M251" s="218" t="n"/>
      <c r="N251" s="4" t="n"/>
      <c r="O251" s="4" t="n"/>
      <c r="P251" s="4" t="n"/>
      <c r="Q251" s="4" t="n"/>
      <c r="R251" s="4" t="n"/>
      <c r="S251" s="4" t="n"/>
      <c r="T251" s="4" t="n"/>
      <c r="U251" s="4" t="n"/>
      <c r="V251" s="4" t="n"/>
      <c r="W251" s="4" t="n"/>
      <c r="X251" s="4" t="n"/>
      <c r="Y251" s="4" t="n"/>
      <c r="Z251" s="4" t="n"/>
    </row>
    <row r="252" ht="15.75" customHeight="1" s="371">
      <c r="A252" s="218" t="n"/>
      <c r="B252" s="218" t="n"/>
      <c r="C252" s="218" t="n"/>
      <c r="D252" s="218" t="n"/>
      <c r="E252" s="218" t="n"/>
      <c r="F252" s="218" t="n"/>
      <c r="G252" s="218" t="n"/>
      <c r="H252" s="218" t="n"/>
      <c r="I252" s="218" t="n"/>
      <c r="J252" s="218" t="n"/>
      <c r="K252" s="218" t="n"/>
      <c r="L252" s="218" t="n"/>
      <c r="M252" s="218" t="n"/>
      <c r="N252" s="4" t="n"/>
      <c r="O252" s="4" t="n"/>
      <c r="P252" s="4" t="n"/>
      <c r="Q252" s="4" t="n"/>
      <c r="R252" s="4" t="n"/>
      <c r="S252" s="4" t="n"/>
      <c r="T252" s="4" t="n"/>
      <c r="U252" s="4" t="n"/>
      <c r="V252" s="4" t="n"/>
      <c r="W252" s="4" t="n"/>
      <c r="X252" s="4" t="n"/>
      <c r="Y252" s="4" t="n"/>
      <c r="Z252" s="4" t="n"/>
    </row>
    <row r="253" ht="15.75" customHeight="1" s="371">
      <c r="A253" s="218" t="n"/>
      <c r="B253" s="218" t="n"/>
      <c r="C253" s="218" t="n"/>
      <c r="D253" s="218" t="n"/>
      <c r="E253" s="218" t="n"/>
      <c r="F253" s="218" t="n"/>
      <c r="G253" s="218" t="n"/>
      <c r="H253" s="218" t="n"/>
      <c r="I253" s="218" t="n"/>
      <c r="J253" s="218" t="n"/>
      <c r="K253" s="218" t="n"/>
      <c r="L253" s="218" t="n"/>
      <c r="M253" s="218" t="n"/>
      <c r="N253" s="4" t="n"/>
      <c r="O253" s="4" t="n"/>
      <c r="P253" s="4" t="n"/>
      <c r="Q253" s="4" t="n"/>
      <c r="R253" s="4" t="n"/>
      <c r="S253" s="4" t="n"/>
      <c r="T253" s="4" t="n"/>
      <c r="U253" s="4" t="n"/>
      <c r="V253" s="4" t="n"/>
      <c r="W253" s="4" t="n"/>
      <c r="X253" s="4" t="n"/>
      <c r="Y253" s="4" t="n"/>
      <c r="Z253" s="4" t="n"/>
    </row>
    <row r="254" ht="15.75" customHeight="1" s="371">
      <c r="A254" s="218" t="n"/>
      <c r="B254" s="218" t="n"/>
      <c r="C254" s="218" t="n"/>
      <c r="D254" s="218" t="n"/>
      <c r="E254" s="218" t="n"/>
      <c r="F254" s="218" t="n"/>
      <c r="G254" s="218" t="n"/>
      <c r="H254" s="218" t="n"/>
      <c r="I254" s="218" t="n"/>
      <c r="J254" s="218" t="n"/>
      <c r="K254" s="218" t="n"/>
      <c r="L254" s="218" t="n"/>
      <c r="M254" s="218" t="n"/>
      <c r="N254" s="4" t="n"/>
      <c r="O254" s="4" t="n"/>
      <c r="P254" s="4" t="n"/>
      <c r="Q254" s="4" t="n"/>
      <c r="R254" s="4" t="n"/>
      <c r="S254" s="4" t="n"/>
      <c r="T254" s="4" t="n"/>
      <c r="U254" s="4" t="n"/>
      <c r="V254" s="4" t="n"/>
      <c r="W254" s="4" t="n"/>
      <c r="X254" s="4" t="n"/>
      <c r="Y254" s="4" t="n"/>
      <c r="Z254" s="4" t="n"/>
    </row>
    <row r="255" ht="15.75" customHeight="1" s="371">
      <c r="A255" s="218" t="n"/>
      <c r="B255" s="218" t="n"/>
      <c r="C255" s="218" t="n"/>
      <c r="D255" s="218" t="n"/>
      <c r="E255" s="218" t="n"/>
      <c r="F255" s="218" t="n"/>
      <c r="G255" s="218" t="n"/>
      <c r="H255" s="218" t="n"/>
      <c r="I255" s="218" t="n"/>
      <c r="J255" s="218" t="n"/>
      <c r="K255" s="218" t="n"/>
      <c r="L255" s="218" t="n"/>
      <c r="M255" s="218" t="n"/>
      <c r="N255" s="4" t="n"/>
      <c r="O255" s="4" t="n"/>
      <c r="P255" s="4" t="n"/>
      <c r="Q255" s="4" t="n"/>
      <c r="R255" s="4" t="n"/>
      <c r="S255" s="4" t="n"/>
      <c r="T255" s="4" t="n"/>
      <c r="U255" s="4" t="n"/>
      <c r="V255" s="4" t="n"/>
      <c r="W255" s="4" t="n"/>
      <c r="X255" s="4" t="n"/>
      <c r="Y255" s="4" t="n"/>
      <c r="Z255" s="4" t="n"/>
    </row>
    <row r="256" ht="15.75" customHeight="1" s="371">
      <c r="A256" s="218" t="n"/>
      <c r="B256" s="218" t="n"/>
      <c r="C256" s="218" t="n"/>
      <c r="D256" s="218" t="n"/>
      <c r="E256" s="218" t="n"/>
      <c r="F256" s="218" t="n"/>
      <c r="G256" s="218" t="n"/>
      <c r="H256" s="218" t="n"/>
      <c r="I256" s="218" t="n"/>
      <c r="J256" s="218" t="n"/>
      <c r="K256" s="218" t="n"/>
      <c r="L256" s="218" t="n"/>
      <c r="M256" s="218" t="n"/>
      <c r="N256" s="4" t="n"/>
      <c r="O256" s="4" t="n"/>
      <c r="P256" s="4" t="n"/>
      <c r="Q256" s="4" t="n"/>
      <c r="R256" s="4" t="n"/>
      <c r="S256" s="4" t="n"/>
      <c r="T256" s="4" t="n"/>
      <c r="U256" s="4" t="n"/>
      <c r="V256" s="4" t="n"/>
      <c r="W256" s="4" t="n"/>
      <c r="X256" s="4" t="n"/>
      <c r="Y256" s="4" t="n"/>
      <c r="Z256" s="4" t="n"/>
    </row>
    <row r="257" ht="15.75" customHeight="1" s="371">
      <c r="A257" s="218" t="n"/>
      <c r="B257" s="218" t="n"/>
      <c r="C257" s="218" t="n"/>
      <c r="D257" s="218" t="n"/>
      <c r="E257" s="218" t="n"/>
      <c r="F257" s="218" t="n"/>
      <c r="G257" s="218" t="n"/>
      <c r="H257" s="218" t="n"/>
      <c r="I257" s="218" t="n"/>
      <c r="J257" s="218" t="n"/>
      <c r="K257" s="218" t="n"/>
      <c r="L257" s="218" t="n"/>
      <c r="M257" s="218" t="n"/>
      <c r="N257" s="4" t="n"/>
      <c r="O257" s="4" t="n"/>
      <c r="P257" s="4" t="n"/>
      <c r="Q257" s="4" t="n"/>
      <c r="R257" s="4" t="n"/>
      <c r="S257" s="4" t="n"/>
      <c r="T257" s="4" t="n"/>
      <c r="U257" s="4" t="n"/>
      <c r="V257" s="4" t="n"/>
      <c r="W257" s="4" t="n"/>
      <c r="X257" s="4" t="n"/>
      <c r="Y257" s="4" t="n"/>
      <c r="Z257" s="4" t="n"/>
    </row>
    <row r="258" ht="15.75" customHeight="1" s="371">
      <c r="A258" s="218" t="n"/>
      <c r="B258" s="218" t="n"/>
      <c r="C258" s="218" t="n"/>
      <c r="D258" s="218" t="n"/>
      <c r="E258" s="218" t="n"/>
      <c r="F258" s="218" t="n"/>
      <c r="G258" s="218" t="n"/>
      <c r="H258" s="218" t="n"/>
      <c r="I258" s="218" t="n"/>
      <c r="J258" s="218" t="n"/>
      <c r="K258" s="218" t="n"/>
      <c r="L258" s="218" t="n"/>
      <c r="M258" s="218" t="n"/>
      <c r="N258" s="4" t="n"/>
      <c r="O258" s="4" t="n"/>
      <c r="P258" s="4" t="n"/>
      <c r="Q258" s="4" t="n"/>
      <c r="R258" s="4" t="n"/>
      <c r="S258" s="4" t="n"/>
      <c r="T258" s="4" t="n"/>
      <c r="U258" s="4" t="n"/>
      <c r="V258" s="4" t="n"/>
      <c r="W258" s="4" t="n"/>
      <c r="X258" s="4" t="n"/>
      <c r="Y258" s="4" t="n"/>
      <c r="Z258" s="4" t="n"/>
    </row>
    <row r="259" ht="15.75" customHeight="1" s="371">
      <c r="A259" s="218" t="n"/>
      <c r="B259" s="218" t="n"/>
      <c r="C259" s="218" t="n"/>
      <c r="D259" s="218" t="n"/>
      <c r="E259" s="218" t="n"/>
      <c r="F259" s="218" t="n"/>
      <c r="G259" s="218" t="n"/>
      <c r="H259" s="218" t="n"/>
      <c r="I259" s="218" t="n"/>
      <c r="J259" s="218" t="n"/>
      <c r="K259" s="218" t="n"/>
      <c r="L259" s="218" t="n"/>
      <c r="M259" s="218" t="n"/>
      <c r="N259" s="4" t="n"/>
      <c r="O259" s="4" t="n"/>
      <c r="P259" s="4" t="n"/>
      <c r="Q259" s="4" t="n"/>
      <c r="R259" s="4" t="n"/>
      <c r="S259" s="4" t="n"/>
      <c r="T259" s="4" t="n"/>
      <c r="U259" s="4" t="n"/>
      <c r="V259" s="4" t="n"/>
      <c r="W259" s="4" t="n"/>
      <c r="X259" s="4" t="n"/>
      <c r="Y259" s="4" t="n"/>
      <c r="Z259" s="4" t="n"/>
    </row>
    <row r="260" ht="15.75" customHeight="1" s="371">
      <c r="A260" s="218" t="n"/>
      <c r="B260" s="218" t="n"/>
      <c r="C260" s="218" t="n"/>
      <c r="D260" s="218" t="n"/>
      <c r="E260" s="218" t="n"/>
      <c r="F260" s="218" t="n"/>
      <c r="G260" s="218" t="n"/>
      <c r="H260" s="218" t="n"/>
      <c r="I260" s="218" t="n"/>
      <c r="J260" s="218" t="n"/>
      <c r="K260" s="218" t="n"/>
      <c r="L260" s="218" t="n"/>
      <c r="M260" s="218" t="n"/>
      <c r="N260" s="4" t="n"/>
      <c r="O260" s="4" t="n"/>
      <c r="P260" s="4" t="n"/>
      <c r="Q260" s="4" t="n"/>
      <c r="R260" s="4" t="n"/>
      <c r="S260" s="4" t="n"/>
      <c r="T260" s="4" t="n"/>
      <c r="U260" s="4" t="n"/>
      <c r="V260" s="4" t="n"/>
      <c r="W260" s="4" t="n"/>
      <c r="X260" s="4" t="n"/>
      <c r="Y260" s="4" t="n"/>
      <c r="Z260" s="4" t="n"/>
    </row>
    <row r="261" ht="15.75" customHeight="1" s="371">
      <c r="A261" s="218" t="n"/>
      <c r="B261" s="218" t="n"/>
      <c r="C261" s="218" t="n"/>
      <c r="D261" s="218" t="n"/>
      <c r="E261" s="218" t="n"/>
      <c r="F261" s="218" t="n"/>
      <c r="G261" s="218" t="n"/>
      <c r="H261" s="218" t="n"/>
      <c r="I261" s="218" t="n"/>
      <c r="J261" s="218" t="n"/>
      <c r="K261" s="218" t="n"/>
      <c r="L261" s="218" t="n"/>
      <c r="M261" s="218" t="n"/>
      <c r="N261" s="4" t="n"/>
      <c r="O261" s="4" t="n"/>
      <c r="P261" s="4" t="n"/>
      <c r="Q261" s="4" t="n"/>
      <c r="R261" s="4" t="n"/>
      <c r="S261" s="4" t="n"/>
      <c r="T261" s="4" t="n"/>
      <c r="U261" s="4" t="n"/>
      <c r="V261" s="4" t="n"/>
      <c r="W261" s="4" t="n"/>
      <c r="X261" s="4" t="n"/>
      <c r="Y261" s="4" t="n"/>
      <c r="Z261" s="4" t="n"/>
    </row>
    <row r="262" ht="15.75" customHeight="1" s="371">
      <c r="A262" s="218" t="n"/>
      <c r="B262" s="218" t="n"/>
      <c r="C262" s="218" t="n"/>
      <c r="D262" s="218" t="n"/>
      <c r="E262" s="218" t="n"/>
      <c r="F262" s="218" t="n"/>
      <c r="G262" s="218" t="n"/>
      <c r="H262" s="218" t="n"/>
      <c r="I262" s="218" t="n"/>
      <c r="J262" s="218" t="n"/>
      <c r="K262" s="218" t="n"/>
      <c r="L262" s="218" t="n"/>
      <c r="M262" s="218" t="n"/>
      <c r="N262" s="4" t="n"/>
      <c r="O262" s="4" t="n"/>
      <c r="P262" s="4" t="n"/>
      <c r="Q262" s="4" t="n"/>
      <c r="R262" s="4" t="n"/>
      <c r="S262" s="4" t="n"/>
      <c r="T262" s="4" t="n"/>
      <c r="U262" s="4" t="n"/>
      <c r="V262" s="4" t="n"/>
      <c r="W262" s="4" t="n"/>
      <c r="X262" s="4" t="n"/>
      <c r="Y262" s="4" t="n"/>
      <c r="Z262" s="4" t="n"/>
    </row>
    <row r="263" ht="15.75" customHeight="1" s="371">
      <c r="A263" s="218" t="n"/>
      <c r="B263" s="218" t="n"/>
      <c r="C263" s="218" t="n"/>
      <c r="D263" s="218" t="n"/>
      <c r="E263" s="218" t="n"/>
      <c r="F263" s="218" t="n"/>
      <c r="G263" s="218" t="n"/>
      <c r="H263" s="218" t="n"/>
      <c r="I263" s="218" t="n"/>
      <c r="J263" s="218" t="n"/>
      <c r="K263" s="218" t="n"/>
      <c r="L263" s="218" t="n"/>
      <c r="M263" s="218" t="n"/>
      <c r="N263" s="4" t="n"/>
      <c r="O263" s="4" t="n"/>
      <c r="P263" s="4" t="n"/>
      <c r="Q263" s="4" t="n"/>
      <c r="R263" s="4" t="n"/>
      <c r="S263" s="4" t="n"/>
      <c r="T263" s="4" t="n"/>
      <c r="U263" s="4" t="n"/>
      <c r="V263" s="4" t="n"/>
      <c r="W263" s="4" t="n"/>
      <c r="X263" s="4" t="n"/>
      <c r="Y263" s="4" t="n"/>
      <c r="Z263" s="4" t="n"/>
    </row>
    <row r="264" ht="15.75" customHeight="1" s="371">
      <c r="A264" s="218" t="n"/>
      <c r="B264" s="218" t="n"/>
      <c r="C264" s="218" t="n"/>
      <c r="D264" s="218" t="n"/>
      <c r="E264" s="218" t="n"/>
      <c r="F264" s="218" t="n"/>
      <c r="G264" s="218" t="n"/>
      <c r="H264" s="218" t="n"/>
      <c r="I264" s="218" t="n"/>
      <c r="J264" s="218" t="n"/>
      <c r="K264" s="218" t="n"/>
      <c r="L264" s="218" t="n"/>
      <c r="M264" s="218" t="n"/>
      <c r="N264" s="4" t="n"/>
      <c r="O264" s="4" t="n"/>
      <c r="P264" s="4" t="n"/>
      <c r="Q264" s="4" t="n"/>
      <c r="R264" s="4" t="n"/>
      <c r="S264" s="4" t="n"/>
      <c r="T264" s="4" t="n"/>
      <c r="U264" s="4" t="n"/>
      <c r="V264" s="4" t="n"/>
      <c r="W264" s="4" t="n"/>
      <c r="X264" s="4" t="n"/>
      <c r="Y264" s="4" t="n"/>
      <c r="Z264" s="4" t="n"/>
    </row>
    <row r="265" ht="15.75" customHeight="1" s="371">
      <c r="A265" s="218" t="n"/>
      <c r="B265" s="218" t="n"/>
      <c r="C265" s="218" t="n"/>
      <c r="D265" s="218" t="n"/>
      <c r="E265" s="218" t="n"/>
      <c r="F265" s="218" t="n"/>
      <c r="G265" s="218" t="n"/>
      <c r="H265" s="218" t="n"/>
      <c r="I265" s="218" t="n"/>
      <c r="J265" s="218" t="n"/>
      <c r="K265" s="218" t="n"/>
      <c r="L265" s="218" t="n"/>
      <c r="M265" s="218" t="n"/>
      <c r="N265" s="4" t="n"/>
      <c r="O265" s="4" t="n"/>
      <c r="P265" s="4" t="n"/>
      <c r="Q265" s="4" t="n"/>
      <c r="R265" s="4" t="n"/>
      <c r="S265" s="4" t="n"/>
      <c r="T265" s="4" t="n"/>
      <c r="U265" s="4" t="n"/>
      <c r="V265" s="4" t="n"/>
      <c r="W265" s="4" t="n"/>
      <c r="X265" s="4" t="n"/>
      <c r="Y265" s="4" t="n"/>
      <c r="Z265" s="4" t="n"/>
    </row>
    <row r="266" ht="15.75" customHeight="1" s="371">
      <c r="A266" s="218" t="n"/>
      <c r="B266" s="218" t="n"/>
      <c r="C266" s="218" t="n"/>
      <c r="D266" s="218" t="n"/>
      <c r="E266" s="218" t="n"/>
      <c r="F266" s="218" t="n"/>
      <c r="G266" s="218" t="n"/>
      <c r="H266" s="218" t="n"/>
      <c r="I266" s="218" t="n"/>
      <c r="J266" s="218" t="n"/>
      <c r="K266" s="218" t="n"/>
      <c r="L266" s="218" t="n"/>
      <c r="M266" s="218" t="n"/>
      <c r="N266" s="4" t="n"/>
      <c r="O266" s="4" t="n"/>
      <c r="P266" s="4" t="n"/>
      <c r="Q266" s="4" t="n"/>
      <c r="R266" s="4" t="n"/>
      <c r="S266" s="4" t="n"/>
      <c r="T266" s="4" t="n"/>
      <c r="U266" s="4" t="n"/>
      <c r="V266" s="4" t="n"/>
      <c r="W266" s="4" t="n"/>
      <c r="X266" s="4" t="n"/>
      <c r="Y266" s="4" t="n"/>
      <c r="Z266" s="4" t="n"/>
    </row>
    <row r="267" ht="15.75" customHeight="1" s="371">
      <c r="A267" s="218" t="n"/>
      <c r="B267" s="218" t="n"/>
      <c r="C267" s="218" t="n"/>
      <c r="D267" s="218" t="n"/>
      <c r="E267" s="218" t="n"/>
      <c r="F267" s="218" t="n"/>
      <c r="G267" s="218" t="n"/>
      <c r="H267" s="218" t="n"/>
      <c r="I267" s="218" t="n"/>
      <c r="J267" s="218" t="n"/>
      <c r="K267" s="218" t="n"/>
      <c r="L267" s="218" t="n"/>
      <c r="M267" s="218" t="n"/>
      <c r="N267" s="4" t="n"/>
      <c r="O267" s="4" t="n"/>
      <c r="P267" s="4" t="n"/>
      <c r="Q267" s="4" t="n"/>
      <c r="R267" s="4" t="n"/>
      <c r="S267" s="4" t="n"/>
      <c r="T267" s="4" t="n"/>
      <c r="U267" s="4" t="n"/>
      <c r="V267" s="4" t="n"/>
      <c r="W267" s="4" t="n"/>
      <c r="X267" s="4" t="n"/>
      <c r="Y267" s="4" t="n"/>
      <c r="Z267" s="4" t="n"/>
    </row>
    <row r="268" ht="15.75" customHeight="1" s="371">
      <c r="A268" s="218" t="n"/>
      <c r="B268" s="218" t="n"/>
      <c r="C268" s="218" t="n"/>
      <c r="D268" s="218" t="n"/>
      <c r="E268" s="218" t="n"/>
      <c r="F268" s="218" t="n"/>
      <c r="G268" s="218" t="n"/>
      <c r="H268" s="218" t="n"/>
      <c r="I268" s="218" t="n"/>
      <c r="J268" s="218" t="n"/>
      <c r="K268" s="218" t="n"/>
      <c r="L268" s="218" t="n"/>
      <c r="M268" s="218" t="n"/>
      <c r="N268" s="4" t="n"/>
      <c r="O268" s="4" t="n"/>
      <c r="P268" s="4" t="n"/>
      <c r="Q268" s="4" t="n"/>
      <c r="R268" s="4" t="n"/>
      <c r="S268" s="4" t="n"/>
      <c r="T268" s="4" t="n"/>
      <c r="U268" s="4" t="n"/>
      <c r="V268" s="4" t="n"/>
      <c r="W268" s="4" t="n"/>
      <c r="X268" s="4" t="n"/>
      <c r="Y268" s="4" t="n"/>
      <c r="Z268" s="4" t="n"/>
    </row>
    <row r="269" ht="15.75" customHeight="1" s="371">
      <c r="A269" s="218" t="n"/>
      <c r="B269" s="218" t="n"/>
      <c r="C269" s="218" t="n"/>
      <c r="D269" s="218" t="n"/>
      <c r="E269" s="218" t="n"/>
      <c r="F269" s="218" t="n"/>
      <c r="G269" s="218" t="n"/>
      <c r="H269" s="218" t="n"/>
      <c r="I269" s="218" t="n"/>
      <c r="J269" s="218" t="n"/>
      <c r="K269" s="218" t="n"/>
      <c r="L269" s="218" t="n"/>
      <c r="M269" s="218" t="n"/>
      <c r="N269" s="4" t="n"/>
      <c r="O269" s="4" t="n"/>
      <c r="P269" s="4" t="n"/>
      <c r="Q269" s="4" t="n"/>
      <c r="R269" s="4" t="n"/>
      <c r="S269" s="4" t="n"/>
      <c r="T269" s="4" t="n"/>
      <c r="U269" s="4" t="n"/>
      <c r="V269" s="4" t="n"/>
      <c r="W269" s="4" t="n"/>
      <c r="X269" s="4" t="n"/>
      <c r="Y269" s="4" t="n"/>
      <c r="Z269" s="4" t="n"/>
    </row>
    <row r="270" ht="15.75" customHeight="1" s="371">
      <c r="A270" s="218" t="n"/>
      <c r="B270" s="218" t="n"/>
      <c r="C270" s="218" t="n"/>
      <c r="D270" s="218" t="n"/>
      <c r="E270" s="218" t="n"/>
      <c r="F270" s="218" t="n"/>
      <c r="G270" s="218" t="n"/>
      <c r="H270" s="218" t="n"/>
      <c r="I270" s="218" t="n"/>
      <c r="J270" s="218" t="n"/>
      <c r="K270" s="218" t="n"/>
      <c r="L270" s="218" t="n"/>
      <c r="M270" s="218" t="n"/>
      <c r="N270" s="4" t="n"/>
      <c r="O270" s="4" t="n"/>
      <c r="P270" s="4" t="n"/>
      <c r="Q270" s="4" t="n"/>
      <c r="R270" s="4" t="n"/>
      <c r="S270" s="4" t="n"/>
      <c r="T270" s="4" t="n"/>
      <c r="U270" s="4" t="n"/>
      <c r="V270" s="4" t="n"/>
      <c r="W270" s="4" t="n"/>
      <c r="X270" s="4" t="n"/>
      <c r="Y270" s="4" t="n"/>
      <c r="Z270" s="4" t="n"/>
    </row>
    <row r="271" ht="15.75" customHeight="1" s="371">
      <c r="A271" s="218" t="n"/>
      <c r="B271" s="218" t="n"/>
      <c r="C271" s="218" t="n"/>
      <c r="D271" s="218" t="n"/>
      <c r="E271" s="218" t="n"/>
      <c r="F271" s="218" t="n"/>
      <c r="G271" s="218" t="n"/>
      <c r="H271" s="218" t="n"/>
      <c r="I271" s="218" t="n"/>
      <c r="J271" s="218" t="n"/>
      <c r="K271" s="218" t="n"/>
      <c r="L271" s="218" t="n"/>
      <c r="M271" s="218" t="n"/>
      <c r="N271" s="4" t="n"/>
      <c r="O271" s="4" t="n"/>
      <c r="P271" s="4" t="n"/>
      <c r="Q271" s="4" t="n"/>
      <c r="R271" s="4" t="n"/>
      <c r="S271" s="4" t="n"/>
      <c r="T271" s="4" t="n"/>
      <c r="U271" s="4" t="n"/>
      <c r="V271" s="4" t="n"/>
      <c r="W271" s="4" t="n"/>
      <c r="X271" s="4" t="n"/>
      <c r="Y271" s="4" t="n"/>
      <c r="Z271" s="4" t="n"/>
    </row>
    <row r="272" ht="15.75" customHeight="1" s="371">
      <c r="A272" s="218" t="n"/>
      <c r="B272" s="218" t="n"/>
      <c r="C272" s="218" t="n"/>
      <c r="D272" s="218" t="n"/>
      <c r="E272" s="218" t="n"/>
      <c r="F272" s="218" t="n"/>
      <c r="G272" s="218" t="n"/>
      <c r="H272" s="218" t="n"/>
      <c r="I272" s="218" t="n"/>
      <c r="J272" s="218" t="n"/>
      <c r="K272" s="218" t="n"/>
      <c r="L272" s="218" t="n"/>
      <c r="M272" s="218" t="n"/>
      <c r="N272" s="4" t="n"/>
      <c r="O272" s="4" t="n"/>
      <c r="P272" s="4" t="n"/>
      <c r="Q272" s="4" t="n"/>
      <c r="R272" s="4" t="n"/>
      <c r="S272" s="4" t="n"/>
      <c r="T272" s="4" t="n"/>
      <c r="U272" s="4" t="n"/>
      <c r="V272" s="4" t="n"/>
      <c r="W272" s="4" t="n"/>
      <c r="X272" s="4" t="n"/>
      <c r="Y272" s="4" t="n"/>
      <c r="Z272" s="4" t="n"/>
    </row>
    <row r="273" ht="15.75" customHeight="1" s="371">
      <c r="A273" s="218" t="n"/>
      <c r="B273" s="218" t="n"/>
      <c r="C273" s="218" t="n"/>
      <c r="D273" s="218" t="n"/>
      <c r="E273" s="218" t="n"/>
      <c r="F273" s="218" t="n"/>
      <c r="G273" s="218" t="n"/>
      <c r="H273" s="218" t="n"/>
      <c r="I273" s="218" t="n"/>
      <c r="J273" s="218" t="n"/>
      <c r="K273" s="218" t="n"/>
      <c r="L273" s="218" t="n"/>
      <c r="M273" s="218" t="n"/>
      <c r="N273" s="4" t="n"/>
      <c r="O273" s="4" t="n"/>
      <c r="P273" s="4" t="n"/>
      <c r="Q273" s="4" t="n"/>
      <c r="R273" s="4" t="n"/>
      <c r="S273" s="4" t="n"/>
      <c r="T273" s="4" t="n"/>
      <c r="U273" s="4" t="n"/>
      <c r="V273" s="4" t="n"/>
      <c r="W273" s="4" t="n"/>
      <c r="X273" s="4" t="n"/>
      <c r="Y273" s="4" t="n"/>
      <c r="Z273" s="4" t="n"/>
    </row>
    <row r="274" ht="15.75" customHeight="1" s="371">
      <c r="A274" s="218" t="n"/>
      <c r="B274" s="218" t="n"/>
      <c r="C274" s="218" t="n"/>
      <c r="D274" s="218" t="n"/>
      <c r="E274" s="218" t="n"/>
      <c r="F274" s="218" t="n"/>
      <c r="G274" s="218" t="n"/>
      <c r="H274" s="218" t="n"/>
      <c r="I274" s="218" t="n"/>
      <c r="J274" s="218" t="n"/>
      <c r="K274" s="218" t="n"/>
      <c r="L274" s="218" t="n"/>
      <c r="M274" s="218" t="n"/>
      <c r="N274" s="4" t="n"/>
      <c r="O274" s="4" t="n"/>
      <c r="P274" s="4" t="n"/>
      <c r="Q274" s="4" t="n"/>
      <c r="R274" s="4" t="n"/>
      <c r="S274" s="4" t="n"/>
      <c r="T274" s="4" t="n"/>
      <c r="U274" s="4" t="n"/>
      <c r="V274" s="4" t="n"/>
      <c r="W274" s="4" t="n"/>
      <c r="X274" s="4" t="n"/>
      <c r="Y274" s="4" t="n"/>
      <c r="Z274" s="4" t="n"/>
    </row>
    <row r="275" ht="15.75" customHeight="1" s="371">
      <c r="A275" s="218" t="n"/>
      <c r="B275" s="218" t="n"/>
      <c r="C275" s="218" t="n"/>
      <c r="D275" s="218" t="n"/>
      <c r="E275" s="218" t="n"/>
      <c r="F275" s="218" t="n"/>
      <c r="G275" s="218" t="n"/>
      <c r="H275" s="218" t="n"/>
      <c r="I275" s="218" t="n"/>
      <c r="J275" s="218" t="n"/>
      <c r="K275" s="218" t="n"/>
      <c r="L275" s="218" t="n"/>
      <c r="M275" s="218" t="n"/>
      <c r="N275" s="4" t="n"/>
      <c r="O275" s="4" t="n"/>
      <c r="P275" s="4" t="n"/>
      <c r="Q275" s="4" t="n"/>
      <c r="R275" s="4" t="n"/>
      <c r="S275" s="4" t="n"/>
      <c r="T275" s="4" t="n"/>
      <c r="U275" s="4" t="n"/>
      <c r="V275" s="4" t="n"/>
      <c r="W275" s="4" t="n"/>
      <c r="X275" s="4" t="n"/>
      <c r="Y275" s="4" t="n"/>
      <c r="Z275" s="4" t="n"/>
    </row>
    <row r="276" ht="15.75" customHeight="1" s="371">
      <c r="A276" s="218" t="n"/>
      <c r="B276" s="218" t="n"/>
      <c r="C276" s="218" t="n"/>
      <c r="D276" s="218" t="n"/>
      <c r="E276" s="218" t="n"/>
      <c r="F276" s="218" t="n"/>
      <c r="G276" s="218" t="n"/>
      <c r="H276" s="218" t="n"/>
      <c r="I276" s="218" t="n"/>
      <c r="J276" s="218" t="n"/>
      <c r="K276" s="218" t="n"/>
      <c r="L276" s="218" t="n"/>
      <c r="M276" s="218" t="n"/>
      <c r="N276" s="4" t="n"/>
      <c r="O276" s="4" t="n"/>
      <c r="P276" s="4" t="n"/>
      <c r="Q276" s="4" t="n"/>
      <c r="R276" s="4" t="n"/>
      <c r="S276" s="4" t="n"/>
      <c r="T276" s="4" t="n"/>
      <c r="U276" s="4" t="n"/>
      <c r="V276" s="4" t="n"/>
      <c r="W276" s="4" t="n"/>
      <c r="X276" s="4" t="n"/>
      <c r="Y276" s="4" t="n"/>
      <c r="Z276" s="4" t="n"/>
    </row>
    <row r="277" ht="15.75" customHeight="1" s="371">
      <c r="A277" s="218" t="n"/>
      <c r="B277" s="218" t="n"/>
      <c r="C277" s="218" t="n"/>
      <c r="D277" s="218" t="n"/>
      <c r="E277" s="218" t="n"/>
      <c r="F277" s="218" t="n"/>
      <c r="G277" s="218" t="n"/>
      <c r="H277" s="218" t="n"/>
      <c r="I277" s="218" t="n"/>
      <c r="J277" s="218" t="n"/>
      <c r="K277" s="218" t="n"/>
      <c r="L277" s="218" t="n"/>
      <c r="M277" s="218" t="n"/>
      <c r="N277" s="4" t="n"/>
      <c r="O277" s="4" t="n"/>
      <c r="P277" s="4" t="n"/>
      <c r="Q277" s="4" t="n"/>
      <c r="R277" s="4" t="n"/>
      <c r="S277" s="4" t="n"/>
      <c r="T277" s="4" t="n"/>
      <c r="U277" s="4" t="n"/>
      <c r="V277" s="4" t="n"/>
      <c r="W277" s="4" t="n"/>
      <c r="X277" s="4" t="n"/>
      <c r="Y277" s="4" t="n"/>
      <c r="Z277" s="4" t="n"/>
    </row>
    <row r="278" ht="15.75" customHeight="1" s="371">
      <c r="A278" s="218" t="n"/>
      <c r="B278" s="218" t="n"/>
      <c r="C278" s="218" t="n"/>
      <c r="D278" s="218" t="n"/>
      <c r="E278" s="218" t="n"/>
      <c r="F278" s="218" t="n"/>
      <c r="G278" s="218" t="n"/>
      <c r="H278" s="218" t="n"/>
      <c r="I278" s="218" t="n"/>
      <c r="J278" s="218" t="n"/>
      <c r="K278" s="218" t="n"/>
      <c r="L278" s="218" t="n"/>
      <c r="M278" s="218" t="n"/>
      <c r="N278" s="4" t="n"/>
      <c r="O278" s="4" t="n"/>
      <c r="P278" s="4" t="n"/>
      <c r="Q278" s="4" t="n"/>
      <c r="R278" s="4" t="n"/>
      <c r="S278" s="4" t="n"/>
      <c r="T278" s="4" t="n"/>
      <c r="U278" s="4" t="n"/>
      <c r="V278" s="4" t="n"/>
      <c r="W278" s="4" t="n"/>
      <c r="X278" s="4" t="n"/>
      <c r="Y278" s="4" t="n"/>
      <c r="Z278" s="4" t="n"/>
    </row>
    <row r="279" ht="15.75" customHeight="1" s="371">
      <c r="A279" s="218" t="n"/>
      <c r="B279" s="218" t="n"/>
      <c r="C279" s="218" t="n"/>
      <c r="D279" s="218" t="n"/>
      <c r="E279" s="218" t="n"/>
      <c r="F279" s="218" t="n"/>
      <c r="G279" s="218" t="n"/>
      <c r="H279" s="218" t="n"/>
      <c r="I279" s="218" t="n"/>
      <c r="J279" s="218" t="n"/>
      <c r="K279" s="218" t="n"/>
      <c r="L279" s="218" t="n"/>
      <c r="M279" s="218" t="n"/>
      <c r="N279" s="4" t="n"/>
      <c r="O279" s="4" t="n"/>
      <c r="P279" s="4" t="n"/>
      <c r="Q279" s="4" t="n"/>
      <c r="R279" s="4" t="n"/>
      <c r="S279" s="4" t="n"/>
      <c r="T279" s="4" t="n"/>
      <c r="U279" s="4" t="n"/>
      <c r="V279" s="4" t="n"/>
      <c r="W279" s="4" t="n"/>
      <c r="X279" s="4" t="n"/>
      <c r="Y279" s="4" t="n"/>
      <c r="Z279" s="4" t="n"/>
    </row>
    <row r="280" ht="15.75" customHeight="1" s="371">
      <c r="A280" s="218" t="n"/>
      <c r="B280" s="218" t="n"/>
      <c r="C280" s="218" t="n"/>
      <c r="D280" s="218" t="n"/>
      <c r="E280" s="218" t="n"/>
      <c r="F280" s="218" t="n"/>
      <c r="G280" s="218" t="n"/>
      <c r="H280" s="218" t="n"/>
      <c r="I280" s="218" t="n"/>
      <c r="J280" s="218" t="n"/>
      <c r="K280" s="218" t="n"/>
      <c r="L280" s="218" t="n"/>
      <c r="M280" s="218" t="n"/>
      <c r="N280" s="4" t="n"/>
      <c r="O280" s="4" t="n"/>
      <c r="P280" s="4" t="n"/>
      <c r="Q280" s="4" t="n"/>
      <c r="R280" s="4" t="n"/>
      <c r="S280" s="4" t="n"/>
      <c r="T280" s="4" t="n"/>
      <c r="U280" s="4" t="n"/>
      <c r="V280" s="4" t="n"/>
      <c r="W280" s="4" t="n"/>
      <c r="X280" s="4" t="n"/>
      <c r="Y280" s="4" t="n"/>
      <c r="Z280" s="4" t="n"/>
    </row>
    <row r="281" ht="15.75" customHeight="1" s="371">
      <c r="A281" s="218" t="n"/>
      <c r="B281" s="218" t="n"/>
      <c r="C281" s="218" t="n"/>
      <c r="D281" s="218" t="n"/>
      <c r="E281" s="218" t="n"/>
      <c r="F281" s="218" t="n"/>
      <c r="G281" s="218" t="n"/>
      <c r="H281" s="218" t="n"/>
      <c r="I281" s="218" t="n"/>
      <c r="J281" s="218" t="n"/>
      <c r="K281" s="218" t="n"/>
      <c r="L281" s="218" t="n"/>
      <c r="M281" s="218" t="n"/>
      <c r="N281" s="4" t="n"/>
      <c r="O281" s="4" t="n"/>
      <c r="P281" s="4" t="n"/>
      <c r="Q281" s="4" t="n"/>
      <c r="R281" s="4" t="n"/>
      <c r="S281" s="4" t="n"/>
      <c r="T281" s="4" t="n"/>
      <c r="U281" s="4" t="n"/>
      <c r="V281" s="4" t="n"/>
      <c r="W281" s="4" t="n"/>
      <c r="X281" s="4" t="n"/>
      <c r="Y281" s="4" t="n"/>
      <c r="Z281" s="4" t="n"/>
    </row>
    <row r="282" ht="15.75" customHeight="1" s="371">
      <c r="A282" s="218" t="n"/>
      <c r="B282" s="218" t="n"/>
      <c r="C282" s="218" t="n"/>
      <c r="D282" s="218" t="n"/>
      <c r="E282" s="218" t="n"/>
      <c r="F282" s="218" t="n"/>
      <c r="G282" s="218" t="n"/>
      <c r="H282" s="218" t="n"/>
      <c r="I282" s="218" t="n"/>
      <c r="J282" s="218" t="n"/>
      <c r="K282" s="218" t="n"/>
      <c r="L282" s="218" t="n"/>
      <c r="M282" s="218" t="n"/>
      <c r="N282" s="4" t="n"/>
      <c r="O282" s="4" t="n"/>
      <c r="P282" s="4" t="n"/>
      <c r="Q282" s="4" t="n"/>
      <c r="R282" s="4" t="n"/>
      <c r="S282" s="4" t="n"/>
      <c r="T282" s="4" t="n"/>
      <c r="U282" s="4" t="n"/>
      <c r="V282" s="4" t="n"/>
      <c r="W282" s="4" t="n"/>
      <c r="X282" s="4" t="n"/>
      <c r="Y282" s="4" t="n"/>
      <c r="Z282" s="4" t="n"/>
    </row>
    <row r="283" ht="15.75" customHeight="1" s="371">
      <c r="A283" s="218" t="n"/>
      <c r="B283" s="218" t="n"/>
      <c r="C283" s="218" t="n"/>
      <c r="D283" s="218" t="n"/>
      <c r="E283" s="218" t="n"/>
      <c r="F283" s="218" t="n"/>
      <c r="G283" s="218" t="n"/>
      <c r="H283" s="218" t="n"/>
      <c r="I283" s="218" t="n"/>
      <c r="J283" s="218" t="n"/>
      <c r="K283" s="218" t="n"/>
      <c r="L283" s="218" t="n"/>
      <c r="M283" s="218" t="n"/>
      <c r="N283" s="4" t="n"/>
      <c r="O283" s="4" t="n"/>
      <c r="P283" s="4" t="n"/>
      <c r="Q283" s="4" t="n"/>
      <c r="R283" s="4" t="n"/>
      <c r="S283" s="4" t="n"/>
      <c r="T283" s="4" t="n"/>
      <c r="U283" s="4" t="n"/>
      <c r="V283" s="4" t="n"/>
      <c r="W283" s="4" t="n"/>
      <c r="X283" s="4" t="n"/>
      <c r="Y283" s="4" t="n"/>
      <c r="Z283" s="4" t="n"/>
    </row>
    <row r="284" ht="15.75" customHeight="1" s="371">
      <c r="A284" s="218" t="n"/>
      <c r="B284" s="218" t="n"/>
      <c r="C284" s="218" t="n"/>
      <c r="D284" s="218" t="n"/>
      <c r="E284" s="218" t="n"/>
      <c r="F284" s="218" t="n"/>
      <c r="G284" s="218" t="n"/>
      <c r="H284" s="218" t="n"/>
      <c r="I284" s="218" t="n"/>
      <c r="J284" s="218" t="n"/>
      <c r="K284" s="218" t="n"/>
      <c r="L284" s="218" t="n"/>
      <c r="M284" s="218" t="n"/>
      <c r="N284" s="4" t="n"/>
      <c r="O284" s="4" t="n"/>
      <c r="P284" s="4" t="n"/>
      <c r="Q284" s="4" t="n"/>
      <c r="R284" s="4" t="n"/>
      <c r="S284" s="4" t="n"/>
      <c r="T284" s="4" t="n"/>
      <c r="U284" s="4" t="n"/>
      <c r="V284" s="4" t="n"/>
      <c r="W284" s="4" t="n"/>
      <c r="X284" s="4" t="n"/>
      <c r="Y284" s="4" t="n"/>
      <c r="Z284" s="4" t="n"/>
    </row>
    <row r="285" ht="15.75" customHeight="1" s="371">
      <c r="A285" s="218" t="n"/>
      <c r="B285" s="218" t="n"/>
      <c r="C285" s="218" t="n"/>
      <c r="D285" s="218" t="n"/>
      <c r="E285" s="218" t="n"/>
      <c r="F285" s="218" t="n"/>
      <c r="G285" s="218" t="n"/>
      <c r="H285" s="218" t="n"/>
      <c r="I285" s="218" t="n"/>
      <c r="J285" s="218" t="n"/>
      <c r="K285" s="218" t="n"/>
      <c r="L285" s="218" t="n"/>
      <c r="M285" s="218" t="n"/>
      <c r="N285" s="4" t="n"/>
      <c r="O285" s="4" t="n"/>
      <c r="P285" s="4" t="n"/>
      <c r="Q285" s="4" t="n"/>
      <c r="R285" s="4" t="n"/>
      <c r="S285" s="4" t="n"/>
      <c r="T285" s="4" t="n"/>
      <c r="U285" s="4" t="n"/>
      <c r="V285" s="4" t="n"/>
      <c r="W285" s="4" t="n"/>
      <c r="X285" s="4" t="n"/>
      <c r="Y285" s="4" t="n"/>
      <c r="Z285" s="4" t="n"/>
    </row>
    <row r="286" ht="15.75" customHeight="1" s="371">
      <c r="A286" s="218" t="n"/>
      <c r="B286" s="218" t="n"/>
      <c r="C286" s="218" t="n"/>
      <c r="D286" s="218" t="n"/>
      <c r="E286" s="218" t="n"/>
      <c r="F286" s="218" t="n"/>
      <c r="G286" s="218" t="n"/>
      <c r="H286" s="218" t="n"/>
      <c r="I286" s="218" t="n"/>
      <c r="J286" s="218" t="n"/>
      <c r="K286" s="218" t="n"/>
      <c r="L286" s="218" t="n"/>
      <c r="M286" s="218" t="n"/>
      <c r="N286" s="4" t="n"/>
      <c r="O286" s="4" t="n"/>
      <c r="P286" s="4" t="n"/>
      <c r="Q286" s="4" t="n"/>
      <c r="R286" s="4" t="n"/>
      <c r="S286" s="4" t="n"/>
      <c r="T286" s="4" t="n"/>
      <c r="U286" s="4" t="n"/>
      <c r="V286" s="4" t="n"/>
      <c r="W286" s="4" t="n"/>
      <c r="X286" s="4" t="n"/>
      <c r="Y286" s="4" t="n"/>
      <c r="Z286" s="4" t="n"/>
    </row>
    <row r="287" ht="15.75" customHeight="1" s="371">
      <c r="A287" s="218" t="n"/>
      <c r="B287" s="218" t="n"/>
      <c r="C287" s="218" t="n"/>
      <c r="D287" s="218" t="n"/>
      <c r="E287" s="218" t="n"/>
      <c r="F287" s="218" t="n"/>
      <c r="G287" s="218" t="n"/>
      <c r="H287" s="218" t="n"/>
      <c r="I287" s="218" t="n"/>
      <c r="J287" s="218" t="n"/>
      <c r="K287" s="218" t="n"/>
      <c r="L287" s="218" t="n"/>
      <c r="M287" s="218" t="n"/>
      <c r="N287" s="4" t="n"/>
      <c r="O287" s="4" t="n"/>
      <c r="P287" s="4" t="n"/>
      <c r="Q287" s="4" t="n"/>
      <c r="R287" s="4" t="n"/>
      <c r="S287" s="4" t="n"/>
      <c r="T287" s="4" t="n"/>
      <c r="U287" s="4" t="n"/>
      <c r="V287" s="4" t="n"/>
      <c r="W287" s="4" t="n"/>
      <c r="X287" s="4" t="n"/>
      <c r="Y287" s="4" t="n"/>
      <c r="Z287" s="4" t="n"/>
    </row>
    <row r="288" ht="15.75" customHeight="1" s="371">
      <c r="A288" s="218" t="n"/>
      <c r="B288" s="218" t="n"/>
      <c r="C288" s="218" t="n"/>
      <c r="D288" s="218" t="n"/>
      <c r="E288" s="218" t="n"/>
      <c r="F288" s="218" t="n"/>
      <c r="G288" s="218" t="n"/>
      <c r="H288" s="218" t="n"/>
      <c r="I288" s="218" t="n"/>
      <c r="J288" s="218" t="n"/>
      <c r="K288" s="218" t="n"/>
      <c r="L288" s="218" t="n"/>
      <c r="M288" s="218" t="n"/>
      <c r="N288" s="4" t="n"/>
      <c r="O288" s="4" t="n"/>
      <c r="P288" s="4" t="n"/>
      <c r="Q288" s="4" t="n"/>
      <c r="R288" s="4" t="n"/>
      <c r="S288" s="4" t="n"/>
      <c r="T288" s="4" t="n"/>
      <c r="U288" s="4" t="n"/>
      <c r="V288" s="4" t="n"/>
      <c r="W288" s="4" t="n"/>
      <c r="X288" s="4" t="n"/>
      <c r="Y288" s="4" t="n"/>
      <c r="Z288" s="4" t="n"/>
    </row>
    <row r="289" ht="15.75" customHeight="1" s="371">
      <c r="A289" s="218" t="n"/>
      <c r="B289" s="218" t="n"/>
      <c r="C289" s="218" t="n"/>
      <c r="D289" s="218" t="n"/>
      <c r="E289" s="218" t="n"/>
      <c r="F289" s="218" t="n"/>
      <c r="G289" s="218" t="n"/>
      <c r="H289" s="218" t="n"/>
      <c r="I289" s="218" t="n"/>
      <c r="J289" s="218" t="n"/>
      <c r="K289" s="218" t="n"/>
      <c r="L289" s="218" t="n"/>
      <c r="M289" s="218" t="n"/>
      <c r="N289" s="4" t="n"/>
      <c r="O289" s="4" t="n"/>
      <c r="P289" s="4" t="n"/>
      <c r="Q289" s="4" t="n"/>
      <c r="R289" s="4" t="n"/>
      <c r="S289" s="4" t="n"/>
      <c r="T289" s="4" t="n"/>
      <c r="U289" s="4" t="n"/>
      <c r="V289" s="4" t="n"/>
      <c r="W289" s="4" t="n"/>
      <c r="X289" s="4" t="n"/>
      <c r="Y289" s="4" t="n"/>
      <c r="Z289" s="4" t="n"/>
    </row>
    <row r="290" ht="15.75" customHeight="1" s="371">
      <c r="A290" s="218" t="n"/>
      <c r="B290" s="218" t="n"/>
      <c r="C290" s="218" t="n"/>
      <c r="D290" s="218" t="n"/>
      <c r="E290" s="218" t="n"/>
      <c r="F290" s="218" t="n"/>
      <c r="G290" s="218" t="n"/>
      <c r="H290" s="218" t="n"/>
      <c r="I290" s="218" t="n"/>
      <c r="J290" s="218" t="n"/>
      <c r="K290" s="218" t="n"/>
      <c r="L290" s="218" t="n"/>
      <c r="M290" s="218" t="n"/>
      <c r="N290" s="4" t="n"/>
      <c r="O290" s="4" t="n"/>
      <c r="P290" s="4" t="n"/>
      <c r="Q290" s="4" t="n"/>
      <c r="R290" s="4" t="n"/>
      <c r="S290" s="4" t="n"/>
      <c r="T290" s="4" t="n"/>
      <c r="U290" s="4" t="n"/>
      <c r="V290" s="4" t="n"/>
      <c r="W290" s="4" t="n"/>
      <c r="X290" s="4" t="n"/>
      <c r="Y290" s="4" t="n"/>
      <c r="Z290" s="4" t="n"/>
    </row>
    <row r="291" ht="15.75" customHeight="1" s="371">
      <c r="A291" s="218" t="n"/>
      <c r="B291" s="218" t="n"/>
      <c r="C291" s="218" t="n"/>
      <c r="D291" s="218" t="n"/>
      <c r="E291" s="218" t="n"/>
      <c r="F291" s="218" t="n"/>
      <c r="G291" s="218" t="n"/>
      <c r="H291" s="218" t="n"/>
      <c r="I291" s="218" t="n"/>
      <c r="J291" s="218" t="n"/>
      <c r="K291" s="218" t="n"/>
      <c r="L291" s="218" t="n"/>
      <c r="M291" s="218" t="n"/>
      <c r="N291" s="4" t="n"/>
      <c r="O291" s="4" t="n"/>
      <c r="P291" s="4" t="n"/>
      <c r="Q291" s="4" t="n"/>
      <c r="R291" s="4" t="n"/>
      <c r="S291" s="4" t="n"/>
      <c r="T291" s="4" t="n"/>
      <c r="U291" s="4" t="n"/>
      <c r="V291" s="4" t="n"/>
      <c r="W291" s="4" t="n"/>
      <c r="X291" s="4" t="n"/>
      <c r="Y291" s="4" t="n"/>
      <c r="Z291" s="4" t="n"/>
    </row>
    <row r="292" ht="15.75" customHeight="1" s="371">
      <c r="A292" s="218" t="n"/>
      <c r="B292" s="218" t="n"/>
      <c r="C292" s="218" t="n"/>
      <c r="D292" s="218" t="n"/>
      <c r="E292" s="218" t="n"/>
      <c r="F292" s="218" t="n"/>
      <c r="G292" s="218" t="n"/>
      <c r="H292" s="218" t="n"/>
      <c r="I292" s="218" t="n"/>
      <c r="J292" s="218" t="n"/>
      <c r="K292" s="218" t="n"/>
      <c r="L292" s="218" t="n"/>
      <c r="M292" s="218" t="n"/>
      <c r="N292" s="4" t="n"/>
      <c r="O292" s="4" t="n"/>
      <c r="P292" s="4" t="n"/>
      <c r="Q292" s="4" t="n"/>
      <c r="R292" s="4" t="n"/>
      <c r="S292" s="4" t="n"/>
      <c r="T292" s="4" t="n"/>
      <c r="U292" s="4" t="n"/>
      <c r="V292" s="4" t="n"/>
      <c r="W292" s="4" t="n"/>
      <c r="X292" s="4" t="n"/>
      <c r="Y292" s="4" t="n"/>
      <c r="Z292" s="4" t="n"/>
    </row>
    <row r="293" ht="15.75" customHeight="1" s="371">
      <c r="A293" s="218" t="n"/>
      <c r="B293" s="218" t="n"/>
      <c r="C293" s="218" t="n"/>
      <c r="D293" s="218" t="n"/>
      <c r="E293" s="218" t="n"/>
      <c r="F293" s="218" t="n"/>
      <c r="G293" s="218" t="n"/>
      <c r="H293" s="218" t="n"/>
      <c r="I293" s="218" t="n"/>
      <c r="J293" s="218" t="n"/>
      <c r="K293" s="218" t="n"/>
      <c r="L293" s="218" t="n"/>
      <c r="M293" s="218" t="n"/>
      <c r="N293" s="4" t="n"/>
      <c r="O293" s="4" t="n"/>
      <c r="P293" s="4" t="n"/>
      <c r="Q293" s="4" t="n"/>
      <c r="R293" s="4" t="n"/>
      <c r="S293" s="4" t="n"/>
      <c r="T293" s="4" t="n"/>
      <c r="U293" s="4" t="n"/>
      <c r="V293" s="4" t="n"/>
      <c r="W293" s="4" t="n"/>
      <c r="X293" s="4" t="n"/>
      <c r="Y293" s="4" t="n"/>
      <c r="Z293" s="4" t="n"/>
    </row>
    <row r="294" ht="15.75" customHeight="1" s="371">
      <c r="A294" s="218" t="n"/>
      <c r="B294" s="218" t="n"/>
      <c r="C294" s="218" t="n"/>
      <c r="D294" s="218" t="n"/>
      <c r="E294" s="218" t="n"/>
      <c r="F294" s="218" t="n"/>
      <c r="G294" s="218" t="n"/>
      <c r="H294" s="218" t="n"/>
      <c r="I294" s="218" t="n"/>
      <c r="J294" s="218" t="n"/>
      <c r="K294" s="218" t="n"/>
      <c r="L294" s="218" t="n"/>
      <c r="M294" s="218" t="n"/>
      <c r="N294" s="4" t="n"/>
      <c r="O294" s="4" t="n"/>
      <c r="P294" s="4" t="n"/>
      <c r="Q294" s="4" t="n"/>
      <c r="R294" s="4" t="n"/>
      <c r="S294" s="4" t="n"/>
      <c r="T294" s="4" t="n"/>
      <c r="U294" s="4" t="n"/>
      <c r="V294" s="4" t="n"/>
      <c r="W294" s="4" t="n"/>
      <c r="X294" s="4" t="n"/>
      <c r="Y294" s="4" t="n"/>
      <c r="Z294" s="4" t="n"/>
    </row>
    <row r="295" ht="15.75" customHeight="1" s="371">
      <c r="A295" s="218" t="n"/>
      <c r="B295" s="218" t="n"/>
      <c r="C295" s="218" t="n"/>
      <c r="D295" s="218" t="n"/>
      <c r="E295" s="218" t="n"/>
      <c r="F295" s="218" t="n"/>
      <c r="G295" s="218" t="n"/>
      <c r="H295" s="218" t="n"/>
      <c r="I295" s="218" t="n"/>
      <c r="J295" s="218" t="n"/>
      <c r="K295" s="218" t="n"/>
      <c r="L295" s="218" t="n"/>
      <c r="M295" s="218" t="n"/>
      <c r="N295" s="4" t="n"/>
      <c r="O295" s="4" t="n"/>
      <c r="P295" s="4" t="n"/>
      <c r="Q295" s="4" t="n"/>
      <c r="R295" s="4" t="n"/>
      <c r="S295" s="4" t="n"/>
      <c r="T295" s="4" t="n"/>
      <c r="U295" s="4" t="n"/>
      <c r="V295" s="4" t="n"/>
      <c r="W295" s="4" t="n"/>
      <c r="X295" s="4" t="n"/>
      <c r="Y295" s="4" t="n"/>
      <c r="Z295" s="4" t="n"/>
    </row>
    <row r="296" ht="15.75" customHeight="1" s="371">
      <c r="A296" s="218" t="n"/>
      <c r="B296" s="218" t="n"/>
      <c r="C296" s="218" t="n"/>
      <c r="D296" s="218" t="n"/>
      <c r="E296" s="218" t="n"/>
      <c r="F296" s="218" t="n"/>
      <c r="G296" s="218" t="n"/>
      <c r="H296" s="218" t="n"/>
      <c r="I296" s="218" t="n"/>
      <c r="J296" s="218" t="n"/>
      <c r="K296" s="218" t="n"/>
      <c r="L296" s="218" t="n"/>
      <c r="M296" s="218" t="n"/>
      <c r="N296" s="4" t="n"/>
      <c r="O296" s="4" t="n"/>
      <c r="P296" s="4" t="n"/>
      <c r="Q296" s="4" t="n"/>
      <c r="R296" s="4" t="n"/>
      <c r="S296" s="4" t="n"/>
      <c r="T296" s="4" t="n"/>
      <c r="U296" s="4" t="n"/>
      <c r="V296" s="4" t="n"/>
      <c r="W296" s="4" t="n"/>
      <c r="X296" s="4" t="n"/>
      <c r="Y296" s="4" t="n"/>
      <c r="Z296" s="4" t="n"/>
    </row>
    <row r="297" ht="15.75" customHeight="1" s="371">
      <c r="A297" s="218" t="n"/>
      <c r="B297" s="218" t="n"/>
      <c r="C297" s="218" t="n"/>
      <c r="D297" s="218" t="n"/>
      <c r="E297" s="218" t="n"/>
      <c r="F297" s="218" t="n"/>
      <c r="G297" s="218" t="n"/>
      <c r="H297" s="218" t="n"/>
      <c r="I297" s="218" t="n"/>
      <c r="J297" s="218" t="n"/>
      <c r="K297" s="218" t="n"/>
      <c r="L297" s="218" t="n"/>
      <c r="M297" s="218" t="n"/>
      <c r="N297" s="4" t="n"/>
      <c r="O297" s="4" t="n"/>
      <c r="P297" s="4" t="n"/>
      <c r="Q297" s="4" t="n"/>
      <c r="R297" s="4" t="n"/>
      <c r="S297" s="4" t="n"/>
      <c r="T297" s="4" t="n"/>
      <c r="U297" s="4" t="n"/>
      <c r="V297" s="4" t="n"/>
      <c r="W297" s="4" t="n"/>
      <c r="X297" s="4" t="n"/>
      <c r="Y297" s="4" t="n"/>
      <c r="Z297" s="4" t="n"/>
    </row>
    <row r="298" ht="15.75" customHeight="1" s="371">
      <c r="A298" s="218" t="n"/>
      <c r="B298" s="218" t="n"/>
      <c r="C298" s="218" t="n"/>
      <c r="D298" s="218" t="n"/>
      <c r="E298" s="218" t="n"/>
      <c r="F298" s="218" t="n"/>
      <c r="G298" s="218" t="n"/>
      <c r="H298" s="218" t="n"/>
      <c r="I298" s="218" t="n"/>
      <c r="J298" s="218" t="n"/>
      <c r="K298" s="218" t="n"/>
      <c r="L298" s="218" t="n"/>
      <c r="M298" s="218" t="n"/>
      <c r="N298" s="4" t="n"/>
      <c r="O298" s="4" t="n"/>
      <c r="P298" s="4" t="n"/>
      <c r="Q298" s="4" t="n"/>
      <c r="R298" s="4" t="n"/>
      <c r="S298" s="4" t="n"/>
      <c r="T298" s="4" t="n"/>
      <c r="U298" s="4" t="n"/>
      <c r="V298" s="4" t="n"/>
      <c r="W298" s="4" t="n"/>
      <c r="X298" s="4" t="n"/>
      <c r="Y298" s="4" t="n"/>
      <c r="Z298" s="4" t="n"/>
    </row>
    <row r="299" ht="15.75" customHeight="1" s="371">
      <c r="A299" s="218" t="n"/>
      <c r="B299" s="218" t="n"/>
      <c r="C299" s="218" t="n"/>
      <c r="D299" s="218" t="n"/>
      <c r="E299" s="218" t="n"/>
      <c r="F299" s="218" t="n"/>
      <c r="G299" s="218" t="n"/>
      <c r="H299" s="218" t="n"/>
      <c r="I299" s="218" t="n"/>
      <c r="J299" s="218" t="n"/>
      <c r="K299" s="218" t="n"/>
      <c r="L299" s="218" t="n"/>
      <c r="M299" s="218" t="n"/>
      <c r="N299" s="4" t="n"/>
      <c r="O299" s="4" t="n"/>
      <c r="P299" s="4" t="n"/>
      <c r="Q299" s="4" t="n"/>
      <c r="R299" s="4" t="n"/>
      <c r="S299" s="4" t="n"/>
      <c r="T299" s="4" t="n"/>
      <c r="U299" s="4" t="n"/>
      <c r="V299" s="4" t="n"/>
      <c r="W299" s="4" t="n"/>
      <c r="X299" s="4" t="n"/>
      <c r="Y299" s="4" t="n"/>
      <c r="Z299" s="4" t="n"/>
    </row>
    <row r="300" ht="15.75" customHeight="1" s="371">
      <c r="A300" s="218" t="n"/>
      <c r="B300" s="218" t="n"/>
      <c r="C300" s="218" t="n"/>
      <c r="D300" s="218" t="n"/>
      <c r="E300" s="218" t="n"/>
      <c r="F300" s="218" t="n"/>
      <c r="G300" s="218" t="n"/>
      <c r="H300" s="218" t="n"/>
      <c r="I300" s="218" t="n"/>
      <c r="J300" s="218" t="n"/>
      <c r="K300" s="218" t="n"/>
      <c r="L300" s="218" t="n"/>
      <c r="M300" s="218" t="n"/>
      <c r="N300" s="4" t="n"/>
      <c r="O300" s="4" t="n"/>
      <c r="P300" s="4" t="n"/>
      <c r="Q300" s="4" t="n"/>
      <c r="R300" s="4" t="n"/>
      <c r="S300" s="4" t="n"/>
      <c r="T300" s="4" t="n"/>
      <c r="U300" s="4" t="n"/>
      <c r="V300" s="4" t="n"/>
      <c r="W300" s="4" t="n"/>
      <c r="X300" s="4" t="n"/>
      <c r="Y300" s="4" t="n"/>
      <c r="Z300" s="4" t="n"/>
    </row>
    <row r="301" ht="15.75" customHeight="1" s="371">
      <c r="A301" s="218" t="n"/>
      <c r="B301" s="218" t="n"/>
      <c r="C301" s="218" t="n"/>
      <c r="D301" s="218" t="n"/>
      <c r="E301" s="218" t="n"/>
      <c r="F301" s="218" t="n"/>
      <c r="G301" s="218" t="n"/>
      <c r="H301" s="218" t="n"/>
      <c r="I301" s="218" t="n"/>
      <c r="J301" s="218" t="n"/>
      <c r="K301" s="218" t="n"/>
      <c r="L301" s="218" t="n"/>
      <c r="M301" s="218" t="n"/>
      <c r="N301" s="4" t="n"/>
      <c r="O301" s="4" t="n"/>
      <c r="P301" s="4" t="n"/>
      <c r="Q301" s="4" t="n"/>
      <c r="R301" s="4" t="n"/>
      <c r="S301" s="4" t="n"/>
      <c r="T301" s="4" t="n"/>
      <c r="U301" s="4" t="n"/>
      <c r="V301" s="4" t="n"/>
      <c r="W301" s="4" t="n"/>
      <c r="X301" s="4" t="n"/>
      <c r="Y301" s="4" t="n"/>
      <c r="Z301" s="4" t="n"/>
    </row>
    <row r="302" ht="15.75" customHeight="1" s="371">
      <c r="A302" s="218" t="n"/>
      <c r="B302" s="218" t="n"/>
      <c r="C302" s="218" t="n"/>
      <c r="D302" s="218" t="n"/>
      <c r="E302" s="218" t="n"/>
      <c r="F302" s="218" t="n"/>
      <c r="G302" s="218" t="n"/>
      <c r="H302" s="218" t="n"/>
      <c r="I302" s="218" t="n"/>
      <c r="J302" s="218" t="n"/>
      <c r="K302" s="218" t="n"/>
      <c r="L302" s="218" t="n"/>
      <c r="M302" s="218" t="n"/>
      <c r="N302" s="4" t="n"/>
      <c r="O302" s="4" t="n"/>
      <c r="P302" s="4" t="n"/>
      <c r="Q302" s="4" t="n"/>
      <c r="R302" s="4" t="n"/>
      <c r="S302" s="4" t="n"/>
      <c r="T302" s="4" t="n"/>
      <c r="U302" s="4" t="n"/>
      <c r="V302" s="4" t="n"/>
      <c r="W302" s="4" t="n"/>
      <c r="X302" s="4" t="n"/>
      <c r="Y302" s="4" t="n"/>
      <c r="Z302" s="4" t="n"/>
    </row>
    <row r="303" ht="15.75" customHeight="1" s="371">
      <c r="A303" s="218" t="n"/>
      <c r="B303" s="218" t="n"/>
      <c r="C303" s="218" t="n"/>
      <c r="D303" s="218" t="n"/>
      <c r="E303" s="218" t="n"/>
      <c r="F303" s="218" t="n"/>
      <c r="G303" s="218" t="n"/>
      <c r="H303" s="218" t="n"/>
      <c r="I303" s="218" t="n"/>
      <c r="J303" s="218" t="n"/>
      <c r="K303" s="218" t="n"/>
      <c r="L303" s="218" t="n"/>
      <c r="M303" s="218" t="n"/>
      <c r="N303" s="4" t="n"/>
      <c r="O303" s="4" t="n"/>
      <c r="P303" s="4" t="n"/>
      <c r="Q303" s="4" t="n"/>
      <c r="R303" s="4" t="n"/>
      <c r="S303" s="4" t="n"/>
      <c r="T303" s="4" t="n"/>
      <c r="U303" s="4" t="n"/>
      <c r="V303" s="4" t="n"/>
      <c r="W303" s="4" t="n"/>
      <c r="X303" s="4" t="n"/>
      <c r="Y303" s="4" t="n"/>
      <c r="Z303" s="4" t="n"/>
    </row>
    <row r="304" ht="15.75" customHeight="1" s="371">
      <c r="A304" s="218" t="n"/>
      <c r="B304" s="218" t="n"/>
      <c r="C304" s="218" t="n"/>
      <c r="D304" s="218" t="n"/>
      <c r="E304" s="218" t="n"/>
      <c r="F304" s="218" t="n"/>
      <c r="G304" s="218" t="n"/>
      <c r="H304" s="218" t="n"/>
      <c r="I304" s="218" t="n"/>
      <c r="J304" s="218" t="n"/>
      <c r="K304" s="218" t="n"/>
      <c r="L304" s="218" t="n"/>
      <c r="M304" s="218" t="n"/>
      <c r="N304" s="4" t="n"/>
      <c r="O304" s="4" t="n"/>
      <c r="P304" s="4" t="n"/>
      <c r="Q304" s="4" t="n"/>
      <c r="R304" s="4" t="n"/>
      <c r="S304" s="4" t="n"/>
      <c r="T304" s="4" t="n"/>
      <c r="U304" s="4" t="n"/>
      <c r="V304" s="4" t="n"/>
      <c r="W304" s="4" t="n"/>
      <c r="X304" s="4" t="n"/>
      <c r="Y304" s="4" t="n"/>
      <c r="Z304" s="4" t="n"/>
    </row>
    <row r="305" ht="15.75" customHeight="1" s="371">
      <c r="A305" s="218" t="n"/>
      <c r="B305" s="218" t="n"/>
      <c r="C305" s="218" t="n"/>
      <c r="D305" s="218" t="n"/>
      <c r="E305" s="218" t="n"/>
      <c r="F305" s="218" t="n"/>
      <c r="G305" s="218" t="n"/>
      <c r="H305" s="218" t="n"/>
      <c r="I305" s="218" t="n"/>
      <c r="J305" s="218" t="n"/>
      <c r="K305" s="218" t="n"/>
      <c r="L305" s="218" t="n"/>
      <c r="M305" s="218" t="n"/>
      <c r="N305" s="4" t="n"/>
      <c r="O305" s="4" t="n"/>
      <c r="P305" s="4" t="n"/>
      <c r="Q305" s="4" t="n"/>
      <c r="R305" s="4" t="n"/>
      <c r="S305" s="4" t="n"/>
      <c r="T305" s="4" t="n"/>
      <c r="U305" s="4" t="n"/>
      <c r="V305" s="4" t="n"/>
      <c r="W305" s="4" t="n"/>
      <c r="X305" s="4" t="n"/>
      <c r="Y305" s="4" t="n"/>
      <c r="Z305" s="4" t="n"/>
    </row>
    <row r="306" ht="15.75" customHeight="1" s="371">
      <c r="A306" s="218" t="n"/>
      <c r="B306" s="218" t="n"/>
      <c r="C306" s="218" t="n"/>
      <c r="D306" s="218" t="n"/>
      <c r="E306" s="218" t="n"/>
      <c r="F306" s="218" t="n"/>
      <c r="G306" s="218" t="n"/>
      <c r="H306" s="218" t="n"/>
      <c r="I306" s="218" t="n"/>
      <c r="J306" s="218" t="n"/>
      <c r="K306" s="218" t="n"/>
      <c r="L306" s="218" t="n"/>
      <c r="M306" s="218" t="n"/>
      <c r="N306" s="4" t="n"/>
      <c r="O306" s="4" t="n"/>
      <c r="P306" s="4" t="n"/>
      <c r="Q306" s="4" t="n"/>
      <c r="R306" s="4" t="n"/>
      <c r="S306" s="4" t="n"/>
      <c r="T306" s="4" t="n"/>
      <c r="U306" s="4" t="n"/>
      <c r="V306" s="4" t="n"/>
      <c r="W306" s="4" t="n"/>
      <c r="X306" s="4" t="n"/>
      <c r="Y306" s="4" t="n"/>
      <c r="Z306" s="4" t="n"/>
    </row>
    <row r="307" ht="15.75" customHeight="1" s="371">
      <c r="A307" s="218" t="n"/>
      <c r="B307" s="218" t="n"/>
      <c r="C307" s="218" t="n"/>
      <c r="D307" s="218" t="n"/>
      <c r="E307" s="218" t="n"/>
      <c r="F307" s="218" t="n"/>
      <c r="G307" s="218" t="n"/>
      <c r="H307" s="218" t="n"/>
      <c r="I307" s="218" t="n"/>
      <c r="J307" s="218" t="n"/>
      <c r="K307" s="218" t="n"/>
      <c r="L307" s="218" t="n"/>
      <c r="M307" s="218" t="n"/>
      <c r="N307" s="4" t="n"/>
      <c r="O307" s="4" t="n"/>
      <c r="P307" s="4" t="n"/>
      <c r="Q307" s="4" t="n"/>
      <c r="R307" s="4" t="n"/>
      <c r="S307" s="4" t="n"/>
      <c r="T307" s="4" t="n"/>
      <c r="U307" s="4" t="n"/>
      <c r="V307" s="4" t="n"/>
      <c r="W307" s="4" t="n"/>
      <c r="X307" s="4" t="n"/>
      <c r="Y307" s="4" t="n"/>
      <c r="Z307" s="4" t="n"/>
    </row>
    <row r="308" ht="15.75" customHeight="1" s="371">
      <c r="A308" s="218" t="n"/>
      <c r="B308" s="218" t="n"/>
      <c r="C308" s="218" t="n"/>
      <c r="D308" s="218" t="n"/>
      <c r="E308" s="218" t="n"/>
      <c r="F308" s="218" t="n"/>
      <c r="G308" s="218" t="n"/>
      <c r="H308" s="218" t="n"/>
      <c r="I308" s="218" t="n"/>
      <c r="J308" s="218" t="n"/>
      <c r="K308" s="218" t="n"/>
      <c r="L308" s="218" t="n"/>
      <c r="M308" s="218" t="n"/>
      <c r="N308" s="4" t="n"/>
      <c r="O308" s="4" t="n"/>
      <c r="P308" s="4" t="n"/>
      <c r="Q308" s="4" t="n"/>
      <c r="R308" s="4" t="n"/>
      <c r="S308" s="4" t="n"/>
      <c r="T308" s="4" t="n"/>
      <c r="U308" s="4" t="n"/>
      <c r="V308" s="4" t="n"/>
      <c r="W308" s="4" t="n"/>
      <c r="X308" s="4" t="n"/>
      <c r="Y308" s="4" t="n"/>
      <c r="Z308" s="4" t="n"/>
    </row>
    <row r="309" ht="15.75" customHeight="1" s="371">
      <c r="A309" s="218" t="n"/>
      <c r="B309" s="218" t="n"/>
      <c r="C309" s="218" t="n"/>
      <c r="D309" s="218" t="n"/>
      <c r="E309" s="218" t="n"/>
      <c r="F309" s="218" t="n"/>
      <c r="G309" s="218" t="n"/>
      <c r="H309" s="218" t="n"/>
      <c r="I309" s="218" t="n"/>
      <c r="J309" s="218" t="n"/>
      <c r="K309" s="218" t="n"/>
      <c r="L309" s="218" t="n"/>
      <c r="M309" s="218" t="n"/>
      <c r="N309" s="4" t="n"/>
      <c r="O309" s="4" t="n"/>
      <c r="P309" s="4" t="n"/>
      <c r="Q309" s="4" t="n"/>
      <c r="R309" s="4" t="n"/>
      <c r="S309" s="4" t="n"/>
      <c r="T309" s="4" t="n"/>
      <c r="U309" s="4" t="n"/>
      <c r="V309" s="4" t="n"/>
      <c r="W309" s="4" t="n"/>
      <c r="X309" s="4" t="n"/>
      <c r="Y309" s="4" t="n"/>
      <c r="Z309" s="4" t="n"/>
    </row>
    <row r="310" ht="15.75" customHeight="1" s="371">
      <c r="A310" s="218" t="n"/>
      <c r="B310" s="218" t="n"/>
      <c r="C310" s="218" t="n"/>
      <c r="D310" s="218" t="n"/>
      <c r="E310" s="218" t="n"/>
      <c r="F310" s="218" t="n"/>
      <c r="G310" s="218" t="n"/>
      <c r="H310" s="218" t="n"/>
      <c r="I310" s="218" t="n"/>
      <c r="J310" s="218" t="n"/>
      <c r="K310" s="218" t="n"/>
      <c r="L310" s="218" t="n"/>
      <c r="M310" s="218" t="n"/>
      <c r="N310" s="4" t="n"/>
      <c r="O310" s="4" t="n"/>
      <c r="P310" s="4" t="n"/>
      <c r="Q310" s="4" t="n"/>
      <c r="R310" s="4" t="n"/>
      <c r="S310" s="4" t="n"/>
      <c r="T310" s="4" t="n"/>
      <c r="U310" s="4" t="n"/>
      <c r="V310" s="4" t="n"/>
      <c r="W310" s="4" t="n"/>
      <c r="X310" s="4" t="n"/>
      <c r="Y310" s="4" t="n"/>
      <c r="Z310" s="4" t="n"/>
    </row>
    <row r="311" ht="15.75" customHeight="1" s="371">
      <c r="A311" s="218" t="n"/>
      <c r="B311" s="218" t="n"/>
      <c r="C311" s="218" t="n"/>
      <c r="D311" s="218" t="n"/>
      <c r="E311" s="218" t="n"/>
      <c r="F311" s="218" t="n"/>
      <c r="G311" s="218" t="n"/>
      <c r="H311" s="218" t="n"/>
      <c r="I311" s="218" t="n"/>
      <c r="J311" s="218" t="n"/>
      <c r="K311" s="218" t="n"/>
      <c r="L311" s="218" t="n"/>
      <c r="M311" s="218" t="n"/>
      <c r="N311" s="4" t="n"/>
      <c r="O311" s="4" t="n"/>
      <c r="P311" s="4" t="n"/>
      <c r="Q311" s="4" t="n"/>
      <c r="R311" s="4" t="n"/>
      <c r="S311" s="4" t="n"/>
      <c r="T311" s="4" t="n"/>
      <c r="U311" s="4" t="n"/>
      <c r="V311" s="4" t="n"/>
      <c r="W311" s="4" t="n"/>
      <c r="X311" s="4" t="n"/>
      <c r="Y311" s="4" t="n"/>
      <c r="Z311" s="4" t="n"/>
    </row>
    <row r="312" ht="15.75" customHeight="1" s="371">
      <c r="A312" s="218" t="n"/>
      <c r="B312" s="218" t="n"/>
      <c r="C312" s="218" t="n"/>
      <c r="D312" s="218" t="n"/>
      <c r="E312" s="218" t="n"/>
      <c r="F312" s="218" t="n"/>
      <c r="G312" s="218" t="n"/>
      <c r="H312" s="218" t="n"/>
      <c r="I312" s="218" t="n"/>
      <c r="J312" s="218" t="n"/>
      <c r="K312" s="218" t="n"/>
      <c r="L312" s="218" t="n"/>
      <c r="M312" s="218" t="n"/>
      <c r="N312" s="4" t="n"/>
      <c r="O312" s="4" t="n"/>
      <c r="P312" s="4" t="n"/>
      <c r="Q312" s="4" t="n"/>
      <c r="R312" s="4" t="n"/>
      <c r="S312" s="4" t="n"/>
      <c r="T312" s="4" t="n"/>
      <c r="U312" s="4" t="n"/>
      <c r="V312" s="4" t="n"/>
      <c r="W312" s="4" t="n"/>
      <c r="X312" s="4" t="n"/>
      <c r="Y312" s="4" t="n"/>
      <c r="Z312" s="4" t="n"/>
    </row>
    <row r="313" ht="15.75" customHeight="1" s="371">
      <c r="A313" s="218" t="n"/>
      <c r="B313" s="218" t="n"/>
      <c r="C313" s="218" t="n"/>
      <c r="D313" s="218" t="n"/>
      <c r="E313" s="218" t="n"/>
      <c r="F313" s="218" t="n"/>
      <c r="G313" s="218" t="n"/>
      <c r="H313" s="218" t="n"/>
      <c r="I313" s="218" t="n"/>
      <c r="J313" s="218" t="n"/>
      <c r="K313" s="218" t="n"/>
      <c r="L313" s="218" t="n"/>
      <c r="M313" s="218" t="n"/>
      <c r="N313" s="4" t="n"/>
      <c r="O313" s="4" t="n"/>
      <c r="P313" s="4" t="n"/>
      <c r="Q313" s="4" t="n"/>
      <c r="R313" s="4" t="n"/>
      <c r="S313" s="4" t="n"/>
      <c r="T313" s="4" t="n"/>
      <c r="U313" s="4" t="n"/>
      <c r="V313" s="4" t="n"/>
      <c r="W313" s="4" t="n"/>
      <c r="X313" s="4" t="n"/>
      <c r="Y313" s="4" t="n"/>
      <c r="Z313" s="4" t="n"/>
    </row>
    <row r="314" ht="15.75" customHeight="1" s="371">
      <c r="A314" s="218" t="n"/>
      <c r="B314" s="218" t="n"/>
      <c r="C314" s="218" t="n"/>
      <c r="D314" s="218" t="n"/>
      <c r="E314" s="218" t="n"/>
      <c r="F314" s="218" t="n"/>
      <c r="G314" s="218" t="n"/>
      <c r="H314" s="218" t="n"/>
      <c r="I314" s="218" t="n"/>
      <c r="J314" s="218" t="n"/>
      <c r="K314" s="218" t="n"/>
      <c r="L314" s="218" t="n"/>
      <c r="M314" s="218" t="n"/>
      <c r="N314" s="4" t="n"/>
      <c r="O314" s="4" t="n"/>
      <c r="P314" s="4" t="n"/>
      <c r="Q314" s="4" t="n"/>
      <c r="R314" s="4" t="n"/>
      <c r="S314" s="4" t="n"/>
      <c r="T314" s="4" t="n"/>
      <c r="U314" s="4" t="n"/>
      <c r="V314" s="4" t="n"/>
      <c r="W314" s="4" t="n"/>
      <c r="X314" s="4" t="n"/>
      <c r="Y314" s="4" t="n"/>
      <c r="Z314" s="4" t="n"/>
    </row>
    <row r="315" ht="15.75" customHeight="1" s="371">
      <c r="A315" s="218" t="n"/>
      <c r="B315" s="218" t="n"/>
      <c r="C315" s="218" t="n"/>
      <c r="D315" s="218" t="n"/>
      <c r="E315" s="218" t="n"/>
      <c r="F315" s="218" t="n"/>
      <c r="G315" s="218" t="n"/>
      <c r="H315" s="218" t="n"/>
      <c r="I315" s="218" t="n"/>
      <c r="J315" s="218" t="n"/>
      <c r="K315" s="218" t="n"/>
      <c r="L315" s="218" t="n"/>
      <c r="M315" s="218" t="n"/>
      <c r="N315" s="4" t="n"/>
      <c r="O315" s="4" t="n"/>
      <c r="P315" s="4" t="n"/>
      <c r="Q315" s="4" t="n"/>
      <c r="R315" s="4" t="n"/>
      <c r="S315" s="4" t="n"/>
      <c r="T315" s="4" t="n"/>
      <c r="U315" s="4" t="n"/>
      <c r="V315" s="4" t="n"/>
      <c r="W315" s="4" t="n"/>
      <c r="X315" s="4" t="n"/>
      <c r="Y315" s="4" t="n"/>
      <c r="Z315" s="4" t="n"/>
    </row>
    <row r="316" ht="15.75" customHeight="1" s="371">
      <c r="A316" s="218" t="n"/>
      <c r="B316" s="218" t="n"/>
      <c r="C316" s="218" t="n"/>
      <c r="D316" s="218" t="n"/>
      <c r="E316" s="218" t="n"/>
      <c r="F316" s="218" t="n"/>
      <c r="G316" s="218" t="n"/>
      <c r="H316" s="218" t="n"/>
      <c r="I316" s="218" t="n"/>
      <c r="J316" s="218" t="n"/>
      <c r="K316" s="218" t="n"/>
      <c r="L316" s="218" t="n"/>
      <c r="M316" s="218" t="n"/>
      <c r="N316" s="4" t="n"/>
      <c r="O316" s="4" t="n"/>
      <c r="P316" s="4" t="n"/>
      <c r="Q316" s="4" t="n"/>
      <c r="R316" s="4" t="n"/>
      <c r="S316" s="4" t="n"/>
      <c r="T316" s="4" t="n"/>
      <c r="U316" s="4" t="n"/>
      <c r="V316" s="4" t="n"/>
      <c r="W316" s="4" t="n"/>
      <c r="X316" s="4" t="n"/>
      <c r="Y316" s="4" t="n"/>
      <c r="Z316" s="4" t="n"/>
    </row>
    <row r="317" ht="15.75" customHeight="1" s="371">
      <c r="A317" s="218" t="n"/>
      <c r="B317" s="218" t="n"/>
      <c r="C317" s="218" t="n"/>
      <c r="D317" s="218" t="n"/>
      <c r="E317" s="218" t="n"/>
      <c r="F317" s="218" t="n"/>
      <c r="G317" s="218" t="n"/>
      <c r="H317" s="218" t="n"/>
      <c r="I317" s="218" t="n"/>
      <c r="J317" s="218" t="n"/>
      <c r="K317" s="218" t="n"/>
      <c r="L317" s="218" t="n"/>
      <c r="M317" s="218" t="n"/>
      <c r="N317" s="4" t="n"/>
      <c r="O317" s="4" t="n"/>
      <c r="P317" s="4" t="n"/>
      <c r="Q317" s="4" t="n"/>
      <c r="R317" s="4" t="n"/>
      <c r="S317" s="4" t="n"/>
      <c r="T317" s="4" t="n"/>
      <c r="U317" s="4" t="n"/>
      <c r="V317" s="4" t="n"/>
      <c r="W317" s="4" t="n"/>
      <c r="X317" s="4" t="n"/>
      <c r="Y317" s="4" t="n"/>
      <c r="Z317" s="4" t="n"/>
    </row>
    <row r="318" ht="15.75" customHeight="1" s="371">
      <c r="A318" s="218" t="n"/>
      <c r="B318" s="218" t="n"/>
      <c r="C318" s="218" t="n"/>
      <c r="D318" s="218" t="n"/>
      <c r="E318" s="218" t="n"/>
      <c r="F318" s="218" t="n"/>
      <c r="G318" s="218" t="n"/>
      <c r="H318" s="218" t="n"/>
      <c r="I318" s="218" t="n"/>
      <c r="J318" s="218" t="n"/>
      <c r="K318" s="218" t="n"/>
      <c r="L318" s="218" t="n"/>
      <c r="M318" s="218" t="n"/>
      <c r="N318" s="4" t="n"/>
      <c r="O318" s="4" t="n"/>
      <c r="P318" s="4" t="n"/>
      <c r="Q318" s="4" t="n"/>
      <c r="R318" s="4" t="n"/>
      <c r="S318" s="4" t="n"/>
      <c r="T318" s="4" t="n"/>
      <c r="U318" s="4" t="n"/>
      <c r="V318" s="4" t="n"/>
      <c r="W318" s="4" t="n"/>
      <c r="X318" s="4" t="n"/>
      <c r="Y318" s="4" t="n"/>
      <c r="Z318" s="4" t="n"/>
    </row>
    <row r="319" ht="15.75" customHeight="1" s="371">
      <c r="A319" s="218" t="n"/>
      <c r="B319" s="218" t="n"/>
      <c r="C319" s="218" t="n"/>
      <c r="D319" s="218" t="n"/>
      <c r="E319" s="218" t="n"/>
      <c r="F319" s="218" t="n"/>
      <c r="G319" s="218" t="n"/>
      <c r="H319" s="218" t="n"/>
      <c r="I319" s="218" t="n"/>
      <c r="J319" s="218" t="n"/>
      <c r="K319" s="218" t="n"/>
      <c r="L319" s="218" t="n"/>
      <c r="M319" s="218" t="n"/>
      <c r="N319" s="4" t="n"/>
      <c r="O319" s="4" t="n"/>
      <c r="P319" s="4" t="n"/>
      <c r="Q319" s="4" t="n"/>
      <c r="R319" s="4" t="n"/>
      <c r="S319" s="4" t="n"/>
      <c r="T319" s="4" t="n"/>
      <c r="U319" s="4" t="n"/>
      <c r="V319" s="4" t="n"/>
      <c r="W319" s="4" t="n"/>
      <c r="X319" s="4" t="n"/>
      <c r="Y319" s="4" t="n"/>
      <c r="Z319" s="4" t="n"/>
    </row>
    <row r="320" ht="15.75" customHeight="1" s="371">
      <c r="A320" s="218" t="n"/>
      <c r="B320" s="218" t="n"/>
      <c r="C320" s="218" t="n"/>
      <c r="D320" s="218" t="n"/>
      <c r="E320" s="218" t="n"/>
      <c r="F320" s="218" t="n"/>
      <c r="G320" s="218" t="n"/>
      <c r="H320" s="218" t="n"/>
      <c r="I320" s="218" t="n"/>
      <c r="J320" s="218" t="n"/>
      <c r="K320" s="218" t="n"/>
      <c r="L320" s="218" t="n"/>
      <c r="M320" s="218" t="n"/>
      <c r="N320" s="4" t="n"/>
      <c r="O320" s="4" t="n"/>
      <c r="P320" s="4" t="n"/>
      <c r="Q320" s="4" t="n"/>
      <c r="R320" s="4" t="n"/>
      <c r="S320" s="4" t="n"/>
      <c r="T320" s="4" t="n"/>
      <c r="U320" s="4" t="n"/>
      <c r="V320" s="4" t="n"/>
      <c r="W320" s="4" t="n"/>
      <c r="X320" s="4" t="n"/>
      <c r="Y320" s="4" t="n"/>
      <c r="Z320" s="4" t="n"/>
    </row>
    <row r="321" ht="15.75" customHeight="1" s="371">
      <c r="A321" s="218" t="n"/>
      <c r="B321" s="218" t="n"/>
      <c r="C321" s="218" t="n"/>
      <c r="D321" s="218" t="n"/>
      <c r="E321" s="218" t="n"/>
      <c r="F321" s="218" t="n"/>
      <c r="G321" s="218" t="n"/>
      <c r="H321" s="218" t="n"/>
      <c r="I321" s="218" t="n"/>
      <c r="J321" s="218" t="n"/>
      <c r="K321" s="218" t="n"/>
      <c r="L321" s="218" t="n"/>
      <c r="M321" s="218" t="n"/>
      <c r="N321" s="4" t="n"/>
      <c r="O321" s="4" t="n"/>
      <c r="P321" s="4" t="n"/>
      <c r="Q321" s="4" t="n"/>
      <c r="R321" s="4" t="n"/>
      <c r="S321" s="4" t="n"/>
      <c r="T321" s="4" t="n"/>
      <c r="U321" s="4" t="n"/>
      <c r="V321" s="4" t="n"/>
      <c r="W321" s="4" t="n"/>
      <c r="X321" s="4" t="n"/>
      <c r="Y321" s="4" t="n"/>
      <c r="Z321" s="4" t="n"/>
    </row>
    <row r="322" ht="15.75" customHeight="1" s="371">
      <c r="A322" s="218" t="n"/>
      <c r="B322" s="218" t="n"/>
      <c r="C322" s="218" t="n"/>
      <c r="D322" s="218" t="n"/>
      <c r="E322" s="218" t="n"/>
      <c r="F322" s="218" t="n"/>
      <c r="G322" s="218" t="n"/>
      <c r="H322" s="218" t="n"/>
      <c r="I322" s="218" t="n"/>
      <c r="J322" s="218" t="n"/>
      <c r="K322" s="218" t="n"/>
      <c r="L322" s="218" t="n"/>
      <c r="M322" s="218" t="n"/>
      <c r="N322" s="4" t="n"/>
      <c r="O322" s="4" t="n"/>
      <c r="P322" s="4" t="n"/>
      <c r="Q322" s="4" t="n"/>
      <c r="R322" s="4" t="n"/>
      <c r="S322" s="4" t="n"/>
      <c r="T322" s="4" t="n"/>
      <c r="U322" s="4" t="n"/>
      <c r="V322" s="4" t="n"/>
      <c r="W322" s="4" t="n"/>
      <c r="X322" s="4" t="n"/>
      <c r="Y322" s="4" t="n"/>
      <c r="Z322" s="4" t="n"/>
    </row>
    <row r="323" ht="15.75" customHeight="1" s="371">
      <c r="A323" s="218" t="n"/>
      <c r="B323" s="218" t="n"/>
      <c r="C323" s="218" t="n"/>
      <c r="D323" s="218" t="n"/>
      <c r="E323" s="218" t="n"/>
      <c r="F323" s="218" t="n"/>
      <c r="G323" s="218" t="n"/>
      <c r="H323" s="218" t="n"/>
      <c r="I323" s="218" t="n"/>
      <c r="J323" s="218" t="n"/>
      <c r="K323" s="218" t="n"/>
      <c r="L323" s="218" t="n"/>
      <c r="M323" s="218" t="n"/>
      <c r="N323" s="4" t="n"/>
      <c r="O323" s="4" t="n"/>
      <c r="P323" s="4" t="n"/>
      <c r="Q323" s="4" t="n"/>
      <c r="R323" s="4" t="n"/>
      <c r="S323" s="4" t="n"/>
      <c r="T323" s="4" t="n"/>
      <c r="U323" s="4" t="n"/>
      <c r="V323" s="4" t="n"/>
      <c r="W323" s="4" t="n"/>
      <c r="X323" s="4" t="n"/>
      <c r="Y323" s="4" t="n"/>
      <c r="Z323" s="4" t="n"/>
    </row>
    <row r="324" ht="15.75" customHeight="1" s="371">
      <c r="A324" s="218" t="n"/>
      <c r="B324" s="218" t="n"/>
      <c r="C324" s="218" t="n"/>
      <c r="D324" s="218" t="n"/>
      <c r="E324" s="218" t="n"/>
      <c r="F324" s="218" t="n"/>
      <c r="G324" s="218" t="n"/>
      <c r="H324" s="218" t="n"/>
      <c r="I324" s="218" t="n"/>
      <c r="J324" s="218" t="n"/>
      <c r="K324" s="218" t="n"/>
      <c r="L324" s="218" t="n"/>
      <c r="M324" s="218" t="n"/>
      <c r="N324" s="4" t="n"/>
      <c r="O324" s="4" t="n"/>
      <c r="P324" s="4" t="n"/>
      <c r="Q324" s="4" t="n"/>
      <c r="R324" s="4" t="n"/>
      <c r="S324" s="4" t="n"/>
      <c r="T324" s="4" t="n"/>
      <c r="U324" s="4" t="n"/>
      <c r="V324" s="4" t="n"/>
      <c r="W324" s="4" t="n"/>
      <c r="X324" s="4" t="n"/>
      <c r="Y324" s="4" t="n"/>
      <c r="Z324" s="4" t="n"/>
    </row>
    <row r="325" ht="15.75" customHeight="1" s="371">
      <c r="A325" s="218" t="n"/>
      <c r="B325" s="218" t="n"/>
      <c r="C325" s="218" t="n"/>
      <c r="D325" s="218" t="n"/>
      <c r="E325" s="218" t="n"/>
      <c r="F325" s="218" t="n"/>
      <c r="G325" s="218" t="n"/>
      <c r="H325" s="218" t="n"/>
      <c r="I325" s="218" t="n"/>
      <c r="J325" s="218" t="n"/>
      <c r="K325" s="218" t="n"/>
      <c r="L325" s="218" t="n"/>
      <c r="M325" s="218" t="n"/>
      <c r="N325" s="4" t="n"/>
      <c r="O325" s="4" t="n"/>
      <c r="P325" s="4" t="n"/>
      <c r="Q325" s="4" t="n"/>
      <c r="R325" s="4" t="n"/>
      <c r="S325" s="4" t="n"/>
      <c r="T325" s="4" t="n"/>
      <c r="U325" s="4" t="n"/>
      <c r="V325" s="4" t="n"/>
      <c r="W325" s="4" t="n"/>
      <c r="X325" s="4" t="n"/>
      <c r="Y325" s="4" t="n"/>
      <c r="Z325" s="4" t="n"/>
    </row>
    <row r="326" ht="15.75" customHeight="1" s="371">
      <c r="A326" s="218" t="n"/>
      <c r="B326" s="218" t="n"/>
      <c r="C326" s="218" t="n"/>
      <c r="D326" s="218" t="n"/>
      <c r="E326" s="218" t="n"/>
      <c r="F326" s="218" t="n"/>
      <c r="G326" s="218" t="n"/>
      <c r="H326" s="218" t="n"/>
      <c r="I326" s="218" t="n"/>
      <c r="J326" s="218" t="n"/>
      <c r="K326" s="218" t="n"/>
      <c r="L326" s="218" t="n"/>
      <c r="M326" s="218" t="n"/>
      <c r="N326" s="4" t="n"/>
      <c r="O326" s="4" t="n"/>
      <c r="P326" s="4" t="n"/>
      <c r="Q326" s="4" t="n"/>
      <c r="R326" s="4" t="n"/>
      <c r="S326" s="4" t="n"/>
      <c r="T326" s="4" t="n"/>
      <c r="U326" s="4" t="n"/>
      <c r="V326" s="4" t="n"/>
      <c r="W326" s="4" t="n"/>
      <c r="X326" s="4" t="n"/>
      <c r="Y326" s="4" t="n"/>
      <c r="Z326" s="4" t="n"/>
    </row>
    <row r="327" ht="15.75" customHeight="1" s="371">
      <c r="A327" s="218" t="n"/>
      <c r="B327" s="218" t="n"/>
      <c r="C327" s="218" t="n"/>
      <c r="D327" s="218" t="n"/>
      <c r="E327" s="218" t="n"/>
      <c r="F327" s="218" t="n"/>
      <c r="G327" s="218" t="n"/>
      <c r="H327" s="218" t="n"/>
      <c r="I327" s="218" t="n"/>
      <c r="J327" s="218" t="n"/>
      <c r="K327" s="218" t="n"/>
      <c r="L327" s="218" t="n"/>
      <c r="M327" s="218" t="n"/>
      <c r="N327" s="4" t="n"/>
      <c r="O327" s="4" t="n"/>
      <c r="P327" s="4" t="n"/>
      <c r="Q327" s="4" t="n"/>
      <c r="R327" s="4" t="n"/>
      <c r="S327" s="4" t="n"/>
      <c r="T327" s="4" t="n"/>
      <c r="U327" s="4" t="n"/>
      <c r="V327" s="4" t="n"/>
      <c r="W327" s="4" t="n"/>
      <c r="X327" s="4" t="n"/>
      <c r="Y327" s="4" t="n"/>
      <c r="Z327" s="4" t="n"/>
    </row>
    <row r="328" ht="15.75" customHeight="1" s="371">
      <c r="A328" s="218" t="n"/>
      <c r="B328" s="218" t="n"/>
      <c r="C328" s="218" t="n"/>
      <c r="D328" s="218" t="n"/>
      <c r="E328" s="218" t="n"/>
      <c r="F328" s="218" t="n"/>
      <c r="G328" s="218" t="n"/>
      <c r="H328" s="218" t="n"/>
      <c r="I328" s="218" t="n"/>
      <c r="J328" s="218" t="n"/>
      <c r="K328" s="218" t="n"/>
      <c r="L328" s="218" t="n"/>
      <c r="M328" s="218" t="n"/>
      <c r="N328" s="4" t="n"/>
      <c r="O328" s="4" t="n"/>
      <c r="P328" s="4" t="n"/>
      <c r="Q328" s="4" t="n"/>
      <c r="R328" s="4" t="n"/>
      <c r="S328" s="4" t="n"/>
      <c r="T328" s="4" t="n"/>
      <c r="U328" s="4" t="n"/>
      <c r="V328" s="4" t="n"/>
      <c r="W328" s="4" t="n"/>
      <c r="X328" s="4" t="n"/>
      <c r="Y328" s="4" t="n"/>
      <c r="Z328" s="4" t="n"/>
    </row>
    <row r="329" ht="15.75" customHeight="1" s="371">
      <c r="A329" s="218" t="n"/>
      <c r="B329" s="218" t="n"/>
      <c r="C329" s="218" t="n"/>
      <c r="D329" s="218" t="n"/>
      <c r="E329" s="218" t="n"/>
      <c r="F329" s="218" t="n"/>
      <c r="G329" s="218" t="n"/>
      <c r="H329" s="218" t="n"/>
      <c r="I329" s="218" t="n"/>
      <c r="J329" s="218" t="n"/>
      <c r="K329" s="218" t="n"/>
      <c r="L329" s="218" t="n"/>
      <c r="M329" s="218" t="n"/>
      <c r="N329" s="4" t="n"/>
      <c r="O329" s="4" t="n"/>
      <c r="P329" s="4" t="n"/>
      <c r="Q329" s="4" t="n"/>
      <c r="R329" s="4" t="n"/>
      <c r="S329" s="4" t="n"/>
      <c r="T329" s="4" t="n"/>
      <c r="U329" s="4" t="n"/>
      <c r="V329" s="4" t="n"/>
      <c r="W329" s="4" t="n"/>
      <c r="X329" s="4" t="n"/>
      <c r="Y329" s="4" t="n"/>
      <c r="Z329" s="4" t="n"/>
    </row>
    <row r="330" ht="15.75" customHeight="1" s="371">
      <c r="A330" s="218" t="n"/>
      <c r="B330" s="218" t="n"/>
      <c r="C330" s="218" t="n"/>
      <c r="D330" s="218" t="n"/>
      <c r="E330" s="218" t="n"/>
      <c r="F330" s="218" t="n"/>
      <c r="G330" s="218" t="n"/>
      <c r="H330" s="218" t="n"/>
      <c r="I330" s="218" t="n"/>
      <c r="J330" s="218" t="n"/>
      <c r="K330" s="218" t="n"/>
      <c r="L330" s="218" t="n"/>
      <c r="M330" s="218" t="n"/>
      <c r="N330" s="4" t="n"/>
      <c r="O330" s="4" t="n"/>
      <c r="P330" s="4" t="n"/>
      <c r="Q330" s="4" t="n"/>
      <c r="R330" s="4" t="n"/>
      <c r="S330" s="4" t="n"/>
      <c r="T330" s="4" t="n"/>
      <c r="U330" s="4" t="n"/>
      <c r="V330" s="4" t="n"/>
      <c r="W330" s="4" t="n"/>
      <c r="X330" s="4" t="n"/>
      <c r="Y330" s="4" t="n"/>
      <c r="Z330" s="4" t="n"/>
    </row>
    <row r="331" ht="15.75" customHeight="1" s="371">
      <c r="A331" s="218" t="n"/>
      <c r="B331" s="218" t="n"/>
      <c r="C331" s="218" t="n"/>
      <c r="D331" s="218" t="n"/>
      <c r="E331" s="218" t="n"/>
      <c r="F331" s="218" t="n"/>
      <c r="G331" s="218" t="n"/>
      <c r="H331" s="218" t="n"/>
      <c r="I331" s="218" t="n"/>
      <c r="J331" s="218" t="n"/>
      <c r="K331" s="218" t="n"/>
      <c r="L331" s="218" t="n"/>
      <c r="M331" s="218" t="n"/>
      <c r="N331" s="4" t="n"/>
      <c r="O331" s="4" t="n"/>
      <c r="P331" s="4" t="n"/>
      <c r="Q331" s="4" t="n"/>
      <c r="R331" s="4" t="n"/>
      <c r="S331" s="4" t="n"/>
      <c r="T331" s="4" t="n"/>
      <c r="U331" s="4" t="n"/>
      <c r="V331" s="4" t="n"/>
      <c r="W331" s="4" t="n"/>
      <c r="X331" s="4" t="n"/>
      <c r="Y331" s="4" t="n"/>
      <c r="Z331" s="4" t="n"/>
    </row>
    <row r="332" ht="15.75" customHeight="1" s="371">
      <c r="A332" s="218" t="n"/>
      <c r="B332" s="218" t="n"/>
      <c r="C332" s="218" t="n"/>
      <c r="D332" s="218" t="n"/>
      <c r="E332" s="218" t="n"/>
      <c r="F332" s="218" t="n"/>
      <c r="G332" s="218" t="n"/>
      <c r="H332" s="218" t="n"/>
      <c r="I332" s="218" t="n"/>
      <c r="J332" s="218" t="n"/>
      <c r="K332" s="218" t="n"/>
      <c r="L332" s="218" t="n"/>
      <c r="M332" s="218" t="n"/>
      <c r="N332" s="4" t="n"/>
      <c r="O332" s="4" t="n"/>
      <c r="P332" s="4" t="n"/>
      <c r="Q332" s="4" t="n"/>
      <c r="R332" s="4" t="n"/>
      <c r="S332" s="4" t="n"/>
      <c r="T332" s="4" t="n"/>
      <c r="U332" s="4" t="n"/>
      <c r="V332" s="4" t="n"/>
      <c r="W332" s="4" t="n"/>
      <c r="X332" s="4" t="n"/>
      <c r="Y332" s="4" t="n"/>
      <c r="Z332" s="4" t="n"/>
    </row>
    <row r="333" ht="15.75" customHeight="1" s="371">
      <c r="A333" s="218" t="n"/>
      <c r="B333" s="218" t="n"/>
      <c r="C333" s="218" t="n"/>
      <c r="D333" s="218" t="n"/>
      <c r="E333" s="218" t="n"/>
      <c r="F333" s="218" t="n"/>
      <c r="G333" s="218" t="n"/>
      <c r="H333" s="218" t="n"/>
      <c r="I333" s="218" t="n"/>
      <c r="J333" s="218" t="n"/>
      <c r="K333" s="218" t="n"/>
      <c r="L333" s="218" t="n"/>
      <c r="M333" s="218" t="n"/>
      <c r="N333" s="4" t="n"/>
      <c r="O333" s="4" t="n"/>
      <c r="P333" s="4" t="n"/>
      <c r="Q333" s="4" t="n"/>
      <c r="R333" s="4" t="n"/>
      <c r="S333" s="4" t="n"/>
      <c r="T333" s="4" t="n"/>
      <c r="U333" s="4" t="n"/>
      <c r="V333" s="4" t="n"/>
      <c r="W333" s="4" t="n"/>
      <c r="X333" s="4" t="n"/>
      <c r="Y333" s="4" t="n"/>
      <c r="Z333" s="4" t="n"/>
    </row>
    <row r="334" ht="15.75" customHeight="1" s="371">
      <c r="A334" s="218" t="n"/>
      <c r="B334" s="218" t="n"/>
      <c r="C334" s="218" t="n"/>
      <c r="D334" s="218" t="n"/>
      <c r="E334" s="218" t="n"/>
      <c r="F334" s="218" t="n"/>
      <c r="G334" s="218" t="n"/>
      <c r="H334" s="218" t="n"/>
      <c r="I334" s="218" t="n"/>
      <c r="J334" s="218" t="n"/>
      <c r="K334" s="218" t="n"/>
      <c r="L334" s="218" t="n"/>
      <c r="M334" s="218" t="n"/>
      <c r="N334" s="4" t="n"/>
      <c r="O334" s="4" t="n"/>
      <c r="P334" s="4" t="n"/>
      <c r="Q334" s="4" t="n"/>
      <c r="R334" s="4" t="n"/>
      <c r="S334" s="4" t="n"/>
      <c r="T334" s="4" t="n"/>
      <c r="U334" s="4" t="n"/>
      <c r="V334" s="4" t="n"/>
      <c r="W334" s="4" t="n"/>
      <c r="X334" s="4" t="n"/>
      <c r="Y334" s="4" t="n"/>
      <c r="Z334" s="4" t="n"/>
    </row>
    <row r="335" ht="15.75" customHeight="1" s="371">
      <c r="A335" s="218" t="n"/>
      <c r="B335" s="218" t="n"/>
      <c r="C335" s="218" t="n"/>
      <c r="D335" s="218" t="n"/>
      <c r="E335" s="218" t="n"/>
      <c r="F335" s="218" t="n"/>
      <c r="G335" s="218" t="n"/>
      <c r="H335" s="218" t="n"/>
      <c r="I335" s="218" t="n"/>
      <c r="J335" s="218" t="n"/>
      <c r="K335" s="218" t="n"/>
      <c r="L335" s="218" t="n"/>
      <c r="M335" s="218" t="n"/>
      <c r="N335" s="4" t="n"/>
      <c r="O335" s="4" t="n"/>
      <c r="P335" s="4" t="n"/>
      <c r="Q335" s="4" t="n"/>
      <c r="R335" s="4" t="n"/>
      <c r="S335" s="4" t="n"/>
      <c r="T335" s="4" t="n"/>
      <c r="U335" s="4" t="n"/>
      <c r="V335" s="4" t="n"/>
      <c r="W335" s="4" t="n"/>
      <c r="X335" s="4" t="n"/>
      <c r="Y335" s="4" t="n"/>
      <c r="Z335" s="4" t="n"/>
    </row>
    <row r="336" ht="15.75" customHeight="1" s="371">
      <c r="A336" s="218" t="n"/>
      <c r="B336" s="218" t="n"/>
      <c r="C336" s="218" t="n"/>
      <c r="D336" s="218" t="n"/>
      <c r="E336" s="218" t="n"/>
      <c r="F336" s="218" t="n"/>
      <c r="G336" s="218" t="n"/>
      <c r="H336" s="218" t="n"/>
      <c r="I336" s="218" t="n"/>
      <c r="J336" s="218" t="n"/>
      <c r="K336" s="218" t="n"/>
      <c r="L336" s="218" t="n"/>
      <c r="M336" s="218" t="n"/>
      <c r="N336" s="4" t="n"/>
      <c r="O336" s="4" t="n"/>
      <c r="P336" s="4" t="n"/>
      <c r="Q336" s="4" t="n"/>
      <c r="R336" s="4" t="n"/>
      <c r="S336" s="4" t="n"/>
      <c r="T336" s="4" t="n"/>
      <c r="U336" s="4" t="n"/>
      <c r="V336" s="4" t="n"/>
      <c r="W336" s="4" t="n"/>
      <c r="X336" s="4" t="n"/>
      <c r="Y336" s="4" t="n"/>
      <c r="Z336" s="4" t="n"/>
    </row>
    <row r="337" ht="15.75" customHeight="1" s="371">
      <c r="A337" s="218" t="n"/>
      <c r="B337" s="218" t="n"/>
      <c r="C337" s="218" t="n"/>
      <c r="D337" s="218" t="n"/>
      <c r="E337" s="218" t="n"/>
      <c r="F337" s="218" t="n"/>
      <c r="G337" s="218" t="n"/>
      <c r="H337" s="218" t="n"/>
      <c r="I337" s="218" t="n"/>
      <c r="J337" s="218" t="n"/>
      <c r="K337" s="218" t="n"/>
      <c r="L337" s="218" t="n"/>
      <c r="M337" s="218" t="n"/>
      <c r="N337" s="4" t="n"/>
      <c r="O337" s="4" t="n"/>
      <c r="P337" s="4" t="n"/>
      <c r="Q337" s="4" t="n"/>
      <c r="R337" s="4" t="n"/>
      <c r="S337" s="4" t="n"/>
      <c r="T337" s="4" t="n"/>
      <c r="U337" s="4" t="n"/>
      <c r="V337" s="4" t="n"/>
      <c r="W337" s="4" t="n"/>
      <c r="X337" s="4" t="n"/>
      <c r="Y337" s="4" t="n"/>
      <c r="Z337" s="4" t="n"/>
    </row>
    <row r="338" ht="15.75" customHeight="1" s="371">
      <c r="A338" s="218" t="n"/>
      <c r="B338" s="218" t="n"/>
      <c r="C338" s="218" t="n"/>
      <c r="D338" s="218" t="n"/>
      <c r="E338" s="218" t="n"/>
      <c r="F338" s="218" t="n"/>
      <c r="G338" s="218" t="n"/>
      <c r="H338" s="218" t="n"/>
      <c r="I338" s="218" t="n"/>
      <c r="J338" s="218" t="n"/>
      <c r="K338" s="218" t="n"/>
      <c r="L338" s="218" t="n"/>
      <c r="M338" s="218" t="n"/>
      <c r="N338" s="4" t="n"/>
      <c r="O338" s="4" t="n"/>
      <c r="P338" s="4" t="n"/>
      <c r="Q338" s="4" t="n"/>
      <c r="R338" s="4" t="n"/>
      <c r="S338" s="4" t="n"/>
      <c r="T338" s="4" t="n"/>
      <c r="U338" s="4" t="n"/>
      <c r="V338" s="4" t="n"/>
      <c r="W338" s="4" t="n"/>
      <c r="X338" s="4" t="n"/>
      <c r="Y338" s="4" t="n"/>
      <c r="Z338" s="4" t="n"/>
    </row>
    <row r="339" ht="15.75" customHeight="1" s="371">
      <c r="A339" s="218" t="n"/>
      <c r="B339" s="218" t="n"/>
      <c r="C339" s="218" t="n"/>
      <c r="D339" s="218" t="n"/>
      <c r="E339" s="218" t="n"/>
      <c r="F339" s="218" t="n"/>
      <c r="G339" s="218" t="n"/>
      <c r="H339" s="218" t="n"/>
      <c r="I339" s="218" t="n"/>
      <c r="J339" s="218" t="n"/>
      <c r="K339" s="218" t="n"/>
      <c r="L339" s="218" t="n"/>
      <c r="M339" s="218" t="n"/>
      <c r="N339" s="4" t="n"/>
      <c r="O339" s="4" t="n"/>
      <c r="P339" s="4" t="n"/>
      <c r="Q339" s="4" t="n"/>
      <c r="R339" s="4" t="n"/>
      <c r="S339" s="4" t="n"/>
      <c r="T339" s="4" t="n"/>
      <c r="U339" s="4" t="n"/>
      <c r="V339" s="4" t="n"/>
      <c r="W339" s="4" t="n"/>
      <c r="X339" s="4" t="n"/>
      <c r="Y339" s="4" t="n"/>
      <c r="Z339" s="4" t="n"/>
    </row>
    <row r="340" ht="15.75" customHeight="1" s="371">
      <c r="A340" s="218" t="n"/>
      <c r="B340" s="218" t="n"/>
      <c r="C340" s="218" t="n"/>
      <c r="D340" s="218" t="n"/>
      <c r="E340" s="218" t="n"/>
      <c r="F340" s="218" t="n"/>
      <c r="G340" s="218" t="n"/>
      <c r="H340" s="218" t="n"/>
      <c r="I340" s="218" t="n"/>
      <c r="J340" s="218" t="n"/>
      <c r="K340" s="218" t="n"/>
      <c r="L340" s="218" t="n"/>
      <c r="M340" s="218" t="n"/>
      <c r="N340" s="4" t="n"/>
      <c r="O340" s="4" t="n"/>
      <c r="P340" s="4" t="n"/>
      <c r="Q340" s="4" t="n"/>
      <c r="R340" s="4" t="n"/>
      <c r="S340" s="4" t="n"/>
      <c r="T340" s="4" t="n"/>
      <c r="U340" s="4" t="n"/>
      <c r="V340" s="4" t="n"/>
      <c r="W340" s="4" t="n"/>
      <c r="X340" s="4" t="n"/>
      <c r="Y340" s="4" t="n"/>
      <c r="Z340" s="4" t="n"/>
    </row>
    <row r="341" ht="15.75" customHeight="1" s="371">
      <c r="A341" s="218" t="n"/>
      <c r="B341" s="218" t="n"/>
      <c r="C341" s="218" t="n"/>
      <c r="D341" s="218" t="n"/>
      <c r="E341" s="218" t="n"/>
      <c r="F341" s="218" t="n"/>
      <c r="G341" s="218" t="n"/>
      <c r="H341" s="218" t="n"/>
      <c r="I341" s="218" t="n"/>
      <c r="J341" s="218" t="n"/>
      <c r="K341" s="218" t="n"/>
      <c r="L341" s="218" t="n"/>
      <c r="M341" s="218" t="n"/>
      <c r="N341" s="4" t="n"/>
      <c r="O341" s="4" t="n"/>
      <c r="P341" s="4" t="n"/>
      <c r="Q341" s="4" t="n"/>
      <c r="R341" s="4" t="n"/>
      <c r="S341" s="4" t="n"/>
      <c r="T341" s="4" t="n"/>
      <c r="U341" s="4" t="n"/>
      <c r="V341" s="4" t="n"/>
      <c r="W341" s="4" t="n"/>
      <c r="X341" s="4" t="n"/>
      <c r="Y341" s="4" t="n"/>
      <c r="Z341" s="4" t="n"/>
    </row>
    <row r="342" ht="15.75" customHeight="1" s="371">
      <c r="A342" s="218" t="n"/>
      <c r="B342" s="218" t="n"/>
      <c r="C342" s="218" t="n"/>
      <c r="D342" s="218" t="n"/>
      <c r="E342" s="218" t="n"/>
      <c r="F342" s="218" t="n"/>
      <c r="G342" s="218" t="n"/>
      <c r="H342" s="218" t="n"/>
      <c r="I342" s="218" t="n"/>
      <c r="J342" s="218" t="n"/>
      <c r="K342" s="218" t="n"/>
      <c r="L342" s="218" t="n"/>
      <c r="M342" s="218" t="n"/>
      <c r="N342" s="4" t="n"/>
      <c r="O342" s="4" t="n"/>
      <c r="P342" s="4" t="n"/>
      <c r="Q342" s="4" t="n"/>
      <c r="R342" s="4" t="n"/>
      <c r="S342" s="4" t="n"/>
      <c r="T342" s="4" t="n"/>
      <c r="U342" s="4" t="n"/>
      <c r="V342" s="4" t="n"/>
      <c r="W342" s="4" t="n"/>
      <c r="X342" s="4" t="n"/>
      <c r="Y342" s="4" t="n"/>
      <c r="Z342" s="4" t="n"/>
    </row>
    <row r="343" ht="15.75" customHeight="1" s="371">
      <c r="A343" s="218" t="n"/>
      <c r="B343" s="218" t="n"/>
      <c r="C343" s="218" t="n"/>
      <c r="D343" s="218" t="n"/>
      <c r="E343" s="218" t="n"/>
      <c r="F343" s="218" t="n"/>
      <c r="G343" s="218" t="n"/>
      <c r="H343" s="218" t="n"/>
      <c r="I343" s="218" t="n"/>
      <c r="J343" s="218" t="n"/>
      <c r="K343" s="218" t="n"/>
      <c r="L343" s="218" t="n"/>
      <c r="M343" s="218" t="n"/>
      <c r="N343" s="4" t="n"/>
      <c r="O343" s="4" t="n"/>
      <c r="P343" s="4" t="n"/>
      <c r="Q343" s="4" t="n"/>
      <c r="R343" s="4" t="n"/>
      <c r="S343" s="4" t="n"/>
      <c r="T343" s="4" t="n"/>
      <c r="U343" s="4" t="n"/>
      <c r="V343" s="4" t="n"/>
      <c r="W343" s="4" t="n"/>
      <c r="X343" s="4" t="n"/>
      <c r="Y343" s="4" t="n"/>
      <c r="Z343" s="4" t="n"/>
    </row>
    <row r="344" ht="15.75" customHeight="1" s="371">
      <c r="A344" s="218" t="n"/>
      <c r="B344" s="218" t="n"/>
      <c r="C344" s="218" t="n"/>
      <c r="D344" s="218" t="n"/>
      <c r="E344" s="218" t="n"/>
      <c r="F344" s="218" t="n"/>
      <c r="G344" s="218" t="n"/>
      <c r="H344" s="218" t="n"/>
      <c r="I344" s="218" t="n"/>
      <c r="J344" s="218" t="n"/>
      <c r="K344" s="218" t="n"/>
      <c r="L344" s="218" t="n"/>
      <c r="M344" s="218" t="n"/>
      <c r="N344" s="4" t="n"/>
      <c r="O344" s="4" t="n"/>
      <c r="P344" s="4" t="n"/>
      <c r="Q344" s="4" t="n"/>
      <c r="R344" s="4" t="n"/>
      <c r="S344" s="4" t="n"/>
      <c r="T344" s="4" t="n"/>
      <c r="U344" s="4" t="n"/>
      <c r="V344" s="4" t="n"/>
      <c r="W344" s="4" t="n"/>
      <c r="X344" s="4" t="n"/>
      <c r="Y344" s="4" t="n"/>
      <c r="Z344" s="4" t="n"/>
    </row>
    <row r="345" ht="15.75" customHeight="1" s="371">
      <c r="A345" s="218" t="n"/>
      <c r="B345" s="218" t="n"/>
      <c r="C345" s="218" t="n"/>
      <c r="D345" s="218" t="n"/>
      <c r="E345" s="218" t="n"/>
      <c r="F345" s="218" t="n"/>
      <c r="G345" s="218" t="n"/>
      <c r="H345" s="218" t="n"/>
      <c r="I345" s="218" t="n"/>
      <c r="J345" s="218" t="n"/>
      <c r="K345" s="218" t="n"/>
      <c r="L345" s="218" t="n"/>
      <c r="M345" s="218" t="n"/>
      <c r="N345" s="4" t="n"/>
      <c r="O345" s="4" t="n"/>
      <c r="P345" s="4" t="n"/>
      <c r="Q345" s="4" t="n"/>
      <c r="R345" s="4" t="n"/>
      <c r="S345" s="4" t="n"/>
      <c r="T345" s="4" t="n"/>
      <c r="U345" s="4" t="n"/>
      <c r="V345" s="4" t="n"/>
      <c r="W345" s="4" t="n"/>
      <c r="X345" s="4" t="n"/>
      <c r="Y345" s="4" t="n"/>
      <c r="Z345" s="4" t="n"/>
    </row>
    <row r="346" ht="15.75" customHeight="1" s="371">
      <c r="A346" s="218" t="n"/>
      <c r="B346" s="218" t="n"/>
      <c r="C346" s="218" t="n"/>
      <c r="D346" s="218" t="n"/>
      <c r="E346" s="218" t="n"/>
      <c r="F346" s="218" t="n"/>
      <c r="G346" s="218" t="n"/>
      <c r="H346" s="218" t="n"/>
      <c r="I346" s="218" t="n"/>
      <c r="J346" s="218" t="n"/>
      <c r="K346" s="218" t="n"/>
      <c r="L346" s="218" t="n"/>
      <c r="M346" s="218" t="n"/>
      <c r="N346" s="4" t="n"/>
      <c r="O346" s="4" t="n"/>
      <c r="P346" s="4" t="n"/>
      <c r="Q346" s="4" t="n"/>
      <c r="R346" s="4" t="n"/>
      <c r="S346" s="4" t="n"/>
      <c r="T346" s="4" t="n"/>
      <c r="U346" s="4" t="n"/>
      <c r="V346" s="4" t="n"/>
      <c r="W346" s="4" t="n"/>
      <c r="X346" s="4" t="n"/>
      <c r="Y346" s="4" t="n"/>
      <c r="Z346" s="4" t="n"/>
    </row>
    <row r="347" ht="15.75" customHeight="1" s="371">
      <c r="A347" s="218" t="n"/>
      <c r="B347" s="218" t="n"/>
      <c r="C347" s="218" t="n"/>
      <c r="D347" s="218" t="n"/>
      <c r="E347" s="218" t="n"/>
      <c r="F347" s="218" t="n"/>
      <c r="G347" s="218" t="n"/>
      <c r="H347" s="218" t="n"/>
      <c r="I347" s="218" t="n"/>
      <c r="J347" s="218" t="n"/>
      <c r="K347" s="218" t="n"/>
      <c r="L347" s="218" t="n"/>
      <c r="M347" s="218" t="n"/>
      <c r="N347" s="4" t="n"/>
      <c r="O347" s="4" t="n"/>
      <c r="P347" s="4" t="n"/>
      <c r="Q347" s="4" t="n"/>
      <c r="R347" s="4" t="n"/>
      <c r="S347" s="4" t="n"/>
      <c r="T347" s="4" t="n"/>
      <c r="U347" s="4" t="n"/>
      <c r="V347" s="4" t="n"/>
      <c r="W347" s="4" t="n"/>
      <c r="X347" s="4" t="n"/>
      <c r="Y347" s="4" t="n"/>
      <c r="Z347" s="4" t="n"/>
    </row>
    <row r="348" ht="15.75" customHeight="1" s="371">
      <c r="A348" s="218" t="n"/>
      <c r="B348" s="218" t="n"/>
      <c r="C348" s="218" t="n"/>
      <c r="D348" s="218" t="n"/>
      <c r="E348" s="218" t="n"/>
      <c r="F348" s="218" t="n"/>
      <c r="G348" s="218" t="n"/>
      <c r="H348" s="218" t="n"/>
      <c r="I348" s="218" t="n"/>
      <c r="J348" s="218" t="n"/>
      <c r="K348" s="218" t="n"/>
      <c r="L348" s="218" t="n"/>
      <c r="M348" s="218" t="n"/>
      <c r="N348" s="4" t="n"/>
      <c r="O348" s="4" t="n"/>
      <c r="P348" s="4" t="n"/>
      <c r="Q348" s="4" t="n"/>
      <c r="R348" s="4" t="n"/>
      <c r="S348" s="4" t="n"/>
      <c r="T348" s="4" t="n"/>
      <c r="U348" s="4" t="n"/>
      <c r="V348" s="4" t="n"/>
      <c r="W348" s="4" t="n"/>
      <c r="X348" s="4" t="n"/>
      <c r="Y348" s="4" t="n"/>
      <c r="Z348" s="4" t="n"/>
    </row>
    <row r="349" ht="15.75" customHeight="1" s="371">
      <c r="A349" s="218" t="n"/>
      <c r="B349" s="218" t="n"/>
      <c r="C349" s="218" t="n"/>
      <c r="D349" s="218" t="n"/>
      <c r="E349" s="218" t="n"/>
      <c r="F349" s="218" t="n"/>
      <c r="G349" s="218" t="n"/>
      <c r="H349" s="218" t="n"/>
      <c r="I349" s="218" t="n"/>
      <c r="J349" s="218" t="n"/>
      <c r="K349" s="218" t="n"/>
      <c r="L349" s="218" t="n"/>
      <c r="M349" s="218" t="n"/>
      <c r="N349" s="4" t="n"/>
      <c r="O349" s="4" t="n"/>
      <c r="P349" s="4" t="n"/>
      <c r="Q349" s="4" t="n"/>
      <c r="R349" s="4" t="n"/>
      <c r="S349" s="4" t="n"/>
      <c r="T349" s="4" t="n"/>
      <c r="U349" s="4" t="n"/>
      <c r="V349" s="4" t="n"/>
      <c r="W349" s="4" t="n"/>
      <c r="X349" s="4" t="n"/>
      <c r="Y349" s="4" t="n"/>
      <c r="Z349" s="4" t="n"/>
    </row>
    <row r="350" ht="15.75" customHeight="1" s="371">
      <c r="A350" s="218" t="n"/>
      <c r="B350" s="218" t="n"/>
      <c r="C350" s="218" t="n"/>
      <c r="D350" s="218" t="n"/>
      <c r="E350" s="218" t="n"/>
      <c r="F350" s="218" t="n"/>
      <c r="G350" s="218" t="n"/>
      <c r="H350" s="218" t="n"/>
      <c r="I350" s="218" t="n"/>
      <c r="J350" s="218" t="n"/>
      <c r="K350" s="218" t="n"/>
      <c r="L350" s="218" t="n"/>
      <c r="M350" s="218" t="n"/>
      <c r="N350" s="4" t="n"/>
      <c r="O350" s="4" t="n"/>
      <c r="P350" s="4" t="n"/>
      <c r="Q350" s="4" t="n"/>
      <c r="R350" s="4" t="n"/>
      <c r="S350" s="4" t="n"/>
      <c r="T350" s="4" t="n"/>
      <c r="U350" s="4" t="n"/>
      <c r="V350" s="4" t="n"/>
      <c r="W350" s="4" t="n"/>
      <c r="X350" s="4" t="n"/>
      <c r="Y350" s="4" t="n"/>
      <c r="Z350" s="4" t="n"/>
    </row>
    <row r="351" ht="15.75" customHeight="1" s="371">
      <c r="A351" s="218" t="n"/>
      <c r="B351" s="218" t="n"/>
      <c r="C351" s="218" t="n"/>
      <c r="D351" s="218" t="n"/>
      <c r="E351" s="218" t="n"/>
      <c r="F351" s="218" t="n"/>
      <c r="G351" s="218" t="n"/>
      <c r="H351" s="218" t="n"/>
      <c r="I351" s="218" t="n"/>
      <c r="J351" s="218" t="n"/>
      <c r="K351" s="218" t="n"/>
      <c r="L351" s="218" t="n"/>
      <c r="M351" s="218" t="n"/>
      <c r="N351" s="4" t="n"/>
      <c r="O351" s="4" t="n"/>
      <c r="P351" s="4" t="n"/>
      <c r="Q351" s="4" t="n"/>
      <c r="R351" s="4" t="n"/>
      <c r="S351" s="4" t="n"/>
      <c r="T351" s="4" t="n"/>
      <c r="U351" s="4" t="n"/>
      <c r="V351" s="4" t="n"/>
      <c r="W351" s="4" t="n"/>
      <c r="X351" s="4" t="n"/>
      <c r="Y351" s="4" t="n"/>
      <c r="Z351" s="4" t="n"/>
    </row>
    <row r="352" ht="15.75" customHeight="1" s="371">
      <c r="A352" s="218" t="n"/>
      <c r="B352" s="218" t="n"/>
      <c r="C352" s="218" t="n"/>
      <c r="D352" s="218" t="n"/>
      <c r="E352" s="218" t="n"/>
      <c r="F352" s="218" t="n"/>
      <c r="G352" s="218" t="n"/>
      <c r="H352" s="218" t="n"/>
      <c r="I352" s="218" t="n"/>
      <c r="J352" s="218" t="n"/>
      <c r="K352" s="218" t="n"/>
      <c r="L352" s="218" t="n"/>
      <c r="M352" s="218" t="n"/>
      <c r="N352" s="4" t="n"/>
      <c r="O352" s="4" t="n"/>
      <c r="P352" s="4" t="n"/>
      <c r="Q352" s="4" t="n"/>
      <c r="R352" s="4" t="n"/>
      <c r="S352" s="4" t="n"/>
      <c r="T352" s="4" t="n"/>
      <c r="U352" s="4" t="n"/>
      <c r="V352" s="4" t="n"/>
      <c r="W352" s="4" t="n"/>
      <c r="X352" s="4" t="n"/>
      <c r="Y352" s="4" t="n"/>
      <c r="Z352" s="4" t="n"/>
    </row>
    <row r="353" ht="15.75" customHeight="1" s="371">
      <c r="A353" s="218" t="n"/>
      <c r="B353" s="218" t="n"/>
      <c r="C353" s="218" t="n"/>
      <c r="D353" s="218" t="n"/>
      <c r="E353" s="218" t="n"/>
      <c r="F353" s="218" t="n"/>
      <c r="G353" s="218" t="n"/>
      <c r="H353" s="218" t="n"/>
      <c r="I353" s="218" t="n"/>
      <c r="J353" s="218" t="n"/>
      <c r="K353" s="218" t="n"/>
      <c r="L353" s="218" t="n"/>
      <c r="M353" s="218" t="n"/>
      <c r="N353" s="4" t="n"/>
      <c r="O353" s="4" t="n"/>
      <c r="P353" s="4" t="n"/>
      <c r="Q353" s="4" t="n"/>
      <c r="R353" s="4" t="n"/>
      <c r="S353" s="4" t="n"/>
      <c r="T353" s="4" t="n"/>
      <c r="U353" s="4" t="n"/>
      <c r="V353" s="4" t="n"/>
      <c r="W353" s="4" t="n"/>
      <c r="X353" s="4" t="n"/>
      <c r="Y353" s="4" t="n"/>
      <c r="Z353" s="4" t="n"/>
    </row>
    <row r="354" ht="15.75" customHeight="1" s="371">
      <c r="A354" s="218" t="n"/>
      <c r="B354" s="218" t="n"/>
      <c r="C354" s="218" t="n"/>
      <c r="D354" s="218" t="n"/>
      <c r="E354" s="218" t="n"/>
      <c r="F354" s="218" t="n"/>
      <c r="G354" s="218" t="n"/>
      <c r="H354" s="218" t="n"/>
      <c r="I354" s="218" t="n"/>
      <c r="J354" s="218" t="n"/>
      <c r="K354" s="218" t="n"/>
      <c r="L354" s="218" t="n"/>
      <c r="M354" s="218" t="n"/>
      <c r="N354" s="4" t="n"/>
      <c r="O354" s="4" t="n"/>
      <c r="P354" s="4" t="n"/>
      <c r="Q354" s="4" t="n"/>
      <c r="R354" s="4" t="n"/>
      <c r="S354" s="4" t="n"/>
      <c r="T354" s="4" t="n"/>
      <c r="U354" s="4" t="n"/>
      <c r="V354" s="4" t="n"/>
      <c r="W354" s="4" t="n"/>
      <c r="X354" s="4" t="n"/>
      <c r="Y354" s="4" t="n"/>
      <c r="Z354" s="4" t="n"/>
    </row>
    <row r="355" ht="15.75" customHeight="1" s="371">
      <c r="A355" s="218" t="n"/>
      <c r="B355" s="218" t="n"/>
      <c r="C355" s="218" t="n"/>
      <c r="D355" s="218" t="n"/>
      <c r="E355" s="218" t="n"/>
      <c r="F355" s="218" t="n"/>
      <c r="G355" s="218" t="n"/>
      <c r="H355" s="218" t="n"/>
      <c r="I355" s="218" t="n"/>
      <c r="J355" s="218" t="n"/>
      <c r="K355" s="218" t="n"/>
      <c r="L355" s="218" t="n"/>
      <c r="M355" s="218" t="n"/>
      <c r="N355" s="4" t="n"/>
      <c r="O355" s="4" t="n"/>
      <c r="P355" s="4" t="n"/>
      <c r="Q355" s="4" t="n"/>
      <c r="R355" s="4" t="n"/>
      <c r="S355" s="4" t="n"/>
      <c r="T355" s="4" t="n"/>
      <c r="U355" s="4" t="n"/>
      <c r="V355" s="4" t="n"/>
      <c r="W355" s="4" t="n"/>
      <c r="X355" s="4" t="n"/>
      <c r="Y355" s="4" t="n"/>
      <c r="Z355" s="4" t="n"/>
    </row>
    <row r="356" ht="15.75" customHeight="1" s="371">
      <c r="A356" s="218" t="n"/>
      <c r="B356" s="218" t="n"/>
      <c r="C356" s="218" t="n"/>
      <c r="D356" s="218" t="n"/>
      <c r="E356" s="218" t="n"/>
      <c r="F356" s="218" t="n"/>
      <c r="G356" s="218" t="n"/>
      <c r="H356" s="218" t="n"/>
      <c r="I356" s="218" t="n"/>
      <c r="J356" s="218" t="n"/>
      <c r="K356" s="218" t="n"/>
      <c r="L356" s="218" t="n"/>
      <c r="M356" s="218" t="n"/>
      <c r="N356" s="4" t="n"/>
      <c r="O356" s="4" t="n"/>
      <c r="P356" s="4" t="n"/>
      <c r="Q356" s="4" t="n"/>
      <c r="R356" s="4" t="n"/>
      <c r="S356" s="4" t="n"/>
      <c r="T356" s="4" t="n"/>
      <c r="U356" s="4" t="n"/>
      <c r="V356" s="4" t="n"/>
      <c r="W356" s="4" t="n"/>
      <c r="X356" s="4" t="n"/>
      <c r="Y356" s="4" t="n"/>
      <c r="Z356" s="4" t="n"/>
    </row>
    <row r="357" ht="15.75" customHeight="1" s="371">
      <c r="A357" s="218" t="n"/>
      <c r="B357" s="218" t="n"/>
      <c r="C357" s="218" t="n"/>
      <c r="D357" s="218" t="n"/>
      <c r="E357" s="218" t="n"/>
      <c r="F357" s="218" t="n"/>
      <c r="G357" s="218" t="n"/>
      <c r="H357" s="218" t="n"/>
      <c r="I357" s="218" t="n"/>
      <c r="J357" s="218" t="n"/>
      <c r="K357" s="218" t="n"/>
      <c r="L357" s="218" t="n"/>
      <c r="M357" s="218" t="n"/>
      <c r="N357" s="4" t="n"/>
      <c r="O357" s="4" t="n"/>
      <c r="P357" s="4" t="n"/>
      <c r="Q357" s="4" t="n"/>
      <c r="R357" s="4" t="n"/>
      <c r="S357" s="4" t="n"/>
      <c r="T357" s="4" t="n"/>
      <c r="U357" s="4" t="n"/>
      <c r="V357" s="4" t="n"/>
      <c r="W357" s="4" t="n"/>
      <c r="X357" s="4" t="n"/>
      <c r="Y357" s="4" t="n"/>
      <c r="Z357" s="4" t="n"/>
    </row>
    <row r="358" ht="15.75" customHeight="1" s="371">
      <c r="A358" s="218" t="n"/>
      <c r="B358" s="218" t="n"/>
      <c r="C358" s="218" t="n"/>
      <c r="D358" s="218" t="n"/>
      <c r="E358" s="218" t="n"/>
      <c r="F358" s="218" t="n"/>
      <c r="G358" s="218" t="n"/>
      <c r="H358" s="218" t="n"/>
      <c r="I358" s="218" t="n"/>
      <c r="J358" s="218" t="n"/>
      <c r="K358" s="218" t="n"/>
      <c r="L358" s="218" t="n"/>
      <c r="M358" s="218" t="n"/>
      <c r="N358" s="4" t="n"/>
      <c r="O358" s="4" t="n"/>
      <c r="P358" s="4" t="n"/>
      <c r="Q358" s="4" t="n"/>
      <c r="R358" s="4" t="n"/>
      <c r="S358" s="4" t="n"/>
      <c r="T358" s="4" t="n"/>
      <c r="U358" s="4" t="n"/>
      <c r="V358" s="4" t="n"/>
      <c r="W358" s="4" t="n"/>
      <c r="X358" s="4" t="n"/>
      <c r="Y358" s="4" t="n"/>
      <c r="Z358" s="4" t="n"/>
    </row>
    <row r="359" ht="15.75" customHeight="1" s="371">
      <c r="A359" s="218" t="n"/>
      <c r="B359" s="218" t="n"/>
      <c r="C359" s="218" t="n"/>
      <c r="D359" s="218" t="n"/>
      <c r="E359" s="218" t="n"/>
      <c r="F359" s="218" t="n"/>
      <c r="G359" s="218" t="n"/>
      <c r="H359" s="218" t="n"/>
      <c r="I359" s="218" t="n"/>
      <c r="J359" s="218" t="n"/>
      <c r="K359" s="218" t="n"/>
      <c r="L359" s="218" t="n"/>
      <c r="M359" s="218" t="n"/>
      <c r="N359" s="4" t="n"/>
      <c r="O359" s="4" t="n"/>
      <c r="P359" s="4" t="n"/>
      <c r="Q359" s="4" t="n"/>
      <c r="R359" s="4" t="n"/>
      <c r="S359" s="4" t="n"/>
      <c r="T359" s="4" t="n"/>
      <c r="U359" s="4" t="n"/>
      <c r="V359" s="4" t="n"/>
      <c r="W359" s="4" t="n"/>
      <c r="X359" s="4" t="n"/>
      <c r="Y359" s="4" t="n"/>
      <c r="Z359" s="4" t="n"/>
    </row>
    <row r="360" ht="15.75" customHeight="1" s="371">
      <c r="A360" s="218" t="n"/>
      <c r="B360" s="218" t="n"/>
      <c r="C360" s="218" t="n"/>
      <c r="D360" s="218" t="n"/>
      <c r="E360" s="218" t="n"/>
      <c r="F360" s="218" t="n"/>
      <c r="G360" s="218" t="n"/>
      <c r="H360" s="218" t="n"/>
      <c r="I360" s="218" t="n"/>
      <c r="J360" s="218" t="n"/>
      <c r="K360" s="218" t="n"/>
      <c r="L360" s="218" t="n"/>
      <c r="M360" s="218" t="n"/>
      <c r="N360" s="4" t="n"/>
      <c r="O360" s="4" t="n"/>
      <c r="P360" s="4" t="n"/>
      <c r="Q360" s="4" t="n"/>
      <c r="R360" s="4" t="n"/>
      <c r="S360" s="4" t="n"/>
      <c r="T360" s="4" t="n"/>
      <c r="U360" s="4" t="n"/>
      <c r="V360" s="4" t="n"/>
      <c r="W360" s="4" t="n"/>
      <c r="X360" s="4" t="n"/>
      <c r="Y360" s="4" t="n"/>
      <c r="Z360" s="4" t="n"/>
    </row>
    <row r="361" ht="15.75" customHeight="1" s="371">
      <c r="A361" s="218" t="n"/>
      <c r="B361" s="218" t="n"/>
      <c r="C361" s="218" t="n"/>
      <c r="D361" s="218" t="n"/>
      <c r="E361" s="218" t="n"/>
      <c r="F361" s="218" t="n"/>
      <c r="G361" s="218" t="n"/>
      <c r="H361" s="218" t="n"/>
      <c r="I361" s="218" t="n"/>
      <c r="J361" s="218" t="n"/>
      <c r="K361" s="218" t="n"/>
      <c r="L361" s="218" t="n"/>
      <c r="M361" s="218" t="n"/>
      <c r="N361" s="4" t="n"/>
      <c r="O361" s="4" t="n"/>
      <c r="P361" s="4" t="n"/>
      <c r="Q361" s="4" t="n"/>
      <c r="R361" s="4" t="n"/>
      <c r="S361" s="4" t="n"/>
      <c r="T361" s="4" t="n"/>
      <c r="U361" s="4" t="n"/>
      <c r="V361" s="4" t="n"/>
      <c r="W361" s="4" t="n"/>
      <c r="X361" s="4" t="n"/>
      <c r="Y361" s="4" t="n"/>
      <c r="Z361" s="4" t="n"/>
    </row>
    <row r="362" ht="15.75" customHeight="1" s="371">
      <c r="A362" s="218" t="n"/>
      <c r="B362" s="218" t="n"/>
      <c r="C362" s="218" t="n"/>
      <c r="D362" s="218" t="n"/>
      <c r="E362" s="218" t="n"/>
      <c r="F362" s="218" t="n"/>
      <c r="G362" s="218" t="n"/>
      <c r="H362" s="218" t="n"/>
      <c r="I362" s="218" t="n"/>
      <c r="J362" s="218" t="n"/>
      <c r="K362" s="218" t="n"/>
      <c r="L362" s="218" t="n"/>
      <c r="M362" s="218" t="n"/>
      <c r="N362" s="4" t="n"/>
      <c r="O362" s="4" t="n"/>
      <c r="P362" s="4" t="n"/>
      <c r="Q362" s="4" t="n"/>
      <c r="R362" s="4" t="n"/>
      <c r="S362" s="4" t="n"/>
      <c r="T362" s="4" t="n"/>
      <c r="U362" s="4" t="n"/>
      <c r="V362" s="4" t="n"/>
      <c r="W362" s="4" t="n"/>
      <c r="X362" s="4" t="n"/>
      <c r="Y362" s="4" t="n"/>
      <c r="Z362" s="4" t="n"/>
    </row>
    <row r="363" ht="15.75" customHeight="1" s="371">
      <c r="A363" s="218" t="n"/>
      <c r="B363" s="218" t="n"/>
      <c r="C363" s="218" t="n"/>
      <c r="D363" s="218" t="n"/>
      <c r="E363" s="218" t="n"/>
      <c r="F363" s="218" t="n"/>
      <c r="G363" s="218" t="n"/>
      <c r="H363" s="218" t="n"/>
      <c r="I363" s="218" t="n"/>
      <c r="J363" s="218" t="n"/>
      <c r="K363" s="218" t="n"/>
      <c r="L363" s="218" t="n"/>
      <c r="M363" s="218" t="n"/>
      <c r="N363" s="4" t="n"/>
      <c r="O363" s="4" t="n"/>
      <c r="P363" s="4" t="n"/>
      <c r="Q363" s="4" t="n"/>
      <c r="R363" s="4" t="n"/>
      <c r="S363" s="4" t="n"/>
      <c r="T363" s="4" t="n"/>
      <c r="U363" s="4" t="n"/>
      <c r="V363" s="4" t="n"/>
      <c r="W363" s="4" t="n"/>
      <c r="X363" s="4" t="n"/>
      <c r="Y363" s="4" t="n"/>
      <c r="Z363" s="4" t="n"/>
    </row>
    <row r="364" ht="15.75" customHeight="1" s="371">
      <c r="A364" s="218" t="n"/>
      <c r="B364" s="218" t="n"/>
      <c r="C364" s="218" t="n"/>
      <c r="D364" s="218" t="n"/>
      <c r="E364" s="218" t="n"/>
      <c r="F364" s="218" t="n"/>
      <c r="G364" s="218" t="n"/>
      <c r="H364" s="218" t="n"/>
      <c r="I364" s="218" t="n"/>
      <c r="J364" s="218" t="n"/>
      <c r="K364" s="218" t="n"/>
      <c r="L364" s="218" t="n"/>
      <c r="M364" s="218" t="n"/>
      <c r="N364" s="4" t="n"/>
      <c r="O364" s="4" t="n"/>
      <c r="P364" s="4" t="n"/>
      <c r="Q364" s="4" t="n"/>
      <c r="R364" s="4" t="n"/>
      <c r="S364" s="4" t="n"/>
      <c r="T364" s="4" t="n"/>
      <c r="U364" s="4" t="n"/>
      <c r="V364" s="4" t="n"/>
      <c r="W364" s="4" t="n"/>
      <c r="X364" s="4" t="n"/>
      <c r="Y364" s="4" t="n"/>
      <c r="Z364" s="4" t="n"/>
    </row>
    <row r="365" ht="15.75" customHeight="1" s="371">
      <c r="A365" s="218" t="n"/>
      <c r="B365" s="218" t="n"/>
      <c r="C365" s="218" t="n"/>
      <c r="D365" s="218" t="n"/>
      <c r="E365" s="218" t="n"/>
      <c r="F365" s="218" t="n"/>
      <c r="G365" s="218" t="n"/>
      <c r="H365" s="218" t="n"/>
      <c r="I365" s="218" t="n"/>
      <c r="J365" s="218" t="n"/>
      <c r="K365" s="218" t="n"/>
      <c r="L365" s="218" t="n"/>
      <c r="M365" s="218" t="n"/>
      <c r="N365" s="4" t="n"/>
      <c r="O365" s="4" t="n"/>
      <c r="P365" s="4" t="n"/>
      <c r="Q365" s="4" t="n"/>
      <c r="R365" s="4" t="n"/>
      <c r="S365" s="4" t="n"/>
      <c r="T365" s="4" t="n"/>
      <c r="U365" s="4" t="n"/>
      <c r="V365" s="4" t="n"/>
      <c r="W365" s="4" t="n"/>
      <c r="X365" s="4" t="n"/>
      <c r="Y365" s="4" t="n"/>
      <c r="Z365" s="4" t="n"/>
    </row>
    <row r="366" ht="15.75" customHeight="1" s="371">
      <c r="A366" s="218" t="n"/>
      <c r="B366" s="218" t="n"/>
      <c r="C366" s="218" t="n"/>
      <c r="D366" s="218" t="n"/>
      <c r="E366" s="218" t="n"/>
      <c r="F366" s="218" t="n"/>
      <c r="G366" s="218" t="n"/>
      <c r="H366" s="218" t="n"/>
      <c r="I366" s="218" t="n"/>
      <c r="J366" s="218" t="n"/>
      <c r="K366" s="218" t="n"/>
      <c r="L366" s="218" t="n"/>
      <c r="M366" s="218" t="n"/>
      <c r="N366" s="4" t="n"/>
      <c r="O366" s="4" t="n"/>
      <c r="P366" s="4" t="n"/>
      <c r="Q366" s="4" t="n"/>
      <c r="R366" s="4" t="n"/>
      <c r="S366" s="4" t="n"/>
      <c r="T366" s="4" t="n"/>
      <c r="U366" s="4" t="n"/>
      <c r="V366" s="4" t="n"/>
      <c r="W366" s="4" t="n"/>
      <c r="X366" s="4" t="n"/>
      <c r="Y366" s="4" t="n"/>
      <c r="Z366" s="4" t="n"/>
    </row>
    <row r="367" ht="15.75" customHeight="1" s="371">
      <c r="A367" s="218" t="n"/>
      <c r="B367" s="218" t="n"/>
      <c r="C367" s="218" t="n"/>
      <c r="D367" s="218" t="n"/>
      <c r="E367" s="218" t="n"/>
      <c r="F367" s="218" t="n"/>
      <c r="G367" s="218" t="n"/>
      <c r="H367" s="218" t="n"/>
      <c r="I367" s="218" t="n"/>
      <c r="J367" s="218" t="n"/>
      <c r="K367" s="218" t="n"/>
      <c r="L367" s="218" t="n"/>
      <c r="M367" s="218" t="n"/>
      <c r="N367" s="4" t="n"/>
      <c r="O367" s="4" t="n"/>
      <c r="P367" s="4" t="n"/>
      <c r="Q367" s="4" t="n"/>
      <c r="R367" s="4" t="n"/>
      <c r="S367" s="4" t="n"/>
      <c r="T367" s="4" t="n"/>
      <c r="U367" s="4" t="n"/>
      <c r="V367" s="4" t="n"/>
      <c r="W367" s="4" t="n"/>
      <c r="X367" s="4" t="n"/>
      <c r="Y367" s="4" t="n"/>
      <c r="Z367" s="4" t="n"/>
    </row>
    <row r="368" ht="15.75" customHeight="1" s="371">
      <c r="A368" s="218" t="n"/>
      <c r="B368" s="218" t="n"/>
      <c r="C368" s="218" t="n"/>
      <c r="D368" s="218" t="n"/>
      <c r="E368" s="218" t="n"/>
      <c r="F368" s="218" t="n"/>
      <c r="G368" s="218" t="n"/>
      <c r="H368" s="218" t="n"/>
      <c r="I368" s="218" t="n"/>
      <c r="J368" s="218" t="n"/>
      <c r="K368" s="218" t="n"/>
      <c r="L368" s="218" t="n"/>
      <c r="M368" s="218" t="n"/>
      <c r="N368" s="4" t="n"/>
      <c r="O368" s="4" t="n"/>
      <c r="P368" s="4" t="n"/>
      <c r="Q368" s="4" t="n"/>
      <c r="R368" s="4" t="n"/>
      <c r="S368" s="4" t="n"/>
      <c r="T368" s="4" t="n"/>
      <c r="U368" s="4" t="n"/>
      <c r="V368" s="4" t="n"/>
      <c r="W368" s="4" t="n"/>
      <c r="X368" s="4" t="n"/>
      <c r="Y368" s="4" t="n"/>
      <c r="Z368" s="4" t="n"/>
    </row>
    <row r="369" ht="15.75" customHeight="1" s="371">
      <c r="A369" s="218" t="n"/>
      <c r="B369" s="218" t="n"/>
      <c r="C369" s="218" t="n"/>
      <c r="D369" s="218" t="n"/>
      <c r="E369" s="218" t="n"/>
      <c r="F369" s="218" t="n"/>
      <c r="G369" s="218" t="n"/>
      <c r="H369" s="218" t="n"/>
      <c r="I369" s="218" t="n"/>
      <c r="J369" s="218" t="n"/>
      <c r="K369" s="218" t="n"/>
      <c r="L369" s="218" t="n"/>
      <c r="M369" s="218" t="n"/>
      <c r="N369" s="4" t="n"/>
      <c r="O369" s="4" t="n"/>
      <c r="P369" s="4" t="n"/>
      <c r="Q369" s="4" t="n"/>
      <c r="R369" s="4" t="n"/>
      <c r="S369" s="4" t="n"/>
      <c r="T369" s="4" t="n"/>
      <c r="U369" s="4" t="n"/>
      <c r="V369" s="4" t="n"/>
      <c r="W369" s="4" t="n"/>
      <c r="X369" s="4" t="n"/>
      <c r="Y369" s="4" t="n"/>
      <c r="Z369" s="4" t="n"/>
    </row>
    <row r="370" ht="15.75" customHeight="1" s="371">
      <c r="A370" s="218" t="n"/>
      <c r="B370" s="218" t="n"/>
      <c r="C370" s="218" t="n"/>
      <c r="D370" s="218" t="n"/>
      <c r="E370" s="218" t="n"/>
      <c r="F370" s="218" t="n"/>
      <c r="G370" s="218" t="n"/>
      <c r="H370" s="218" t="n"/>
      <c r="I370" s="218" t="n"/>
      <c r="J370" s="218" t="n"/>
      <c r="K370" s="218" t="n"/>
      <c r="L370" s="218" t="n"/>
      <c r="M370" s="218" t="n"/>
      <c r="N370" s="4" t="n"/>
      <c r="O370" s="4" t="n"/>
      <c r="P370" s="4" t="n"/>
      <c r="Q370" s="4" t="n"/>
      <c r="R370" s="4" t="n"/>
      <c r="S370" s="4" t="n"/>
      <c r="T370" s="4" t="n"/>
      <c r="U370" s="4" t="n"/>
      <c r="V370" s="4" t="n"/>
      <c r="W370" s="4" t="n"/>
      <c r="X370" s="4" t="n"/>
      <c r="Y370" s="4" t="n"/>
      <c r="Z370" s="4" t="n"/>
    </row>
    <row r="371" ht="15.75" customHeight="1" s="371">
      <c r="A371" s="218" t="n"/>
      <c r="B371" s="218" t="n"/>
      <c r="C371" s="218" t="n"/>
      <c r="D371" s="218" t="n"/>
      <c r="E371" s="218" t="n"/>
      <c r="F371" s="218" t="n"/>
      <c r="G371" s="218" t="n"/>
      <c r="H371" s="218" t="n"/>
      <c r="I371" s="218" t="n"/>
      <c r="J371" s="218" t="n"/>
      <c r="K371" s="218" t="n"/>
      <c r="L371" s="218" t="n"/>
      <c r="M371" s="218" t="n"/>
      <c r="N371" s="4" t="n"/>
      <c r="O371" s="4" t="n"/>
      <c r="P371" s="4" t="n"/>
      <c r="Q371" s="4" t="n"/>
      <c r="R371" s="4" t="n"/>
      <c r="S371" s="4" t="n"/>
      <c r="T371" s="4" t="n"/>
      <c r="U371" s="4" t="n"/>
      <c r="V371" s="4" t="n"/>
      <c r="W371" s="4" t="n"/>
      <c r="X371" s="4" t="n"/>
      <c r="Y371" s="4" t="n"/>
      <c r="Z371" s="4" t="n"/>
    </row>
    <row r="372" ht="15.75" customHeight="1" s="371">
      <c r="A372" s="218" t="n"/>
      <c r="B372" s="218" t="n"/>
      <c r="C372" s="218" t="n"/>
      <c r="D372" s="218" t="n"/>
      <c r="E372" s="218" t="n"/>
      <c r="F372" s="218" t="n"/>
      <c r="G372" s="218" t="n"/>
      <c r="H372" s="218" t="n"/>
      <c r="I372" s="218" t="n"/>
      <c r="J372" s="218" t="n"/>
      <c r="K372" s="218" t="n"/>
      <c r="L372" s="218" t="n"/>
      <c r="M372" s="218" t="n"/>
      <c r="N372" s="4" t="n"/>
      <c r="O372" s="4" t="n"/>
      <c r="P372" s="4" t="n"/>
      <c r="Q372" s="4" t="n"/>
      <c r="R372" s="4" t="n"/>
      <c r="S372" s="4" t="n"/>
      <c r="T372" s="4" t="n"/>
      <c r="U372" s="4" t="n"/>
      <c r="V372" s="4" t="n"/>
      <c r="W372" s="4" t="n"/>
      <c r="X372" s="4" t="n"/>
      <c r="Y372" s="4" t="n"/>
      <c r="Z372" s="4" t="n"/>
    </row>
    <row r="373" ht="15.75" customHeight="1" s="371">
      <c r="A373" s="218" t="n"/>
      <c r="B373" s="218" t="n"/>
      <c r="C373" s="218" t="n"/>
      <c r="D373" s="218" t="n"/>
      <c r="E373" s="218" t="n"/>
      <c r="F373" s="218" t="n"/>
      <c r="G373" s="218" t="n"/>
      <c r="H373" s="218" t="n"/>
      <c r="I373" s="218" t="n"/>
      <c r="J373" s="218" t="n"/>
      <c r="K373" s="218" t="n"/>
      <c r="L373" s="218" t="n"/>
      <c r="M373" s="218" t="n"/>
      <c r="N373" s="4" t="n"/>
      <c r="O373" s="4" t="n"/>
      <c r="P373" s="4" t="n"/>
      <c r="Q373" s="4" t="n"/>
      <c r="R373" s="4" t="n"/>
      <c r="S373" s="4" t="n"/>
      <c r="T373" s="4" t="n"/>
      <c r="U373" s="4" t="n"/>
      <c r="V373" s="4" t="n"/>
      <c r="W373" s="4" t="n"/>
      <c r="X373" s="4" t="n"/>
      <c r="Y373" s="4" t="n"/>
      <c r="Z373" s="4" t="n"/>
    </row>
    <row r="374" ht="15.75" customHeight="1" s="371">
      <c r="A374" s="218" t="n"/>
      <c r="B374" s="218" t="n"/>
      <c r="C374" s="218" t="n"/>
      <c r="D374" s="218" t="n"/>
      <c r="E374" s="218" t="n"/>
      <c r="F374" s="218" t="n"/>
      <c r="G374" s="218" t="n"/>
      <c r="H374" s="218" t="n"/>
      <c r="I374" s="218" t="n"/>
      <c r="J374" s="218" t="n"/>
      <c r="K374" s="218" t="n"/>
      <c r="L374" s="218" t="n"/>
      <c r="M374" s="218" t="n"/>
      <c r="N374" s="4" t="n"/>
      <c r="O374" s="4" t="n"/>
      <c r="P374" s="4" t="n"/>
      <c r="Q374" s="4" t="n"/>
      <c r="R374" s="4" t="n"/>
      <c r="S374" s="4" t="n"/>
      <c r="T374" s="4" t="n"/>
      <c r="U374" s="4" t="n"/>
      <c r="V374" s="4" t="n"/>
      <c r="W374" s="4" t="n"/>
      <c r="X374" s="4" t="n"/>
      <c r="Y374" s="4" t="n"/>
      <c r="Z374" s="4" t="n"/>
    </row>
    <row r="375" ht="15.75" customHeight="1" s="371">
      <c r="A375" s="218" t="n"/>
      <c r="B375" s="218" t="n"/>
      <c r="C375" s="218" t="n"/>
      <c r="D375" s="218" t="n"/>
      <c r="E375" s="218" t="n"/>
      <c r="F375" s="218" t="n"/>
      <c r="G375" s="218" t="n"/>
      <c r="H375" s="218" t="n"/>
      <c r="I375" s="218" t="n"/>
      <c r="J375" s="218" t="n"/>
      <c r="K375" s="218" t="n"/>
      <c r="L375" s="218" t="n"/>
      <c r="M375" s="218" t="n"/>
      <c r="N375" s="4" t="n"/>
      <c r="O375" s="4" t="n"/>
      <c r="P375" s="4" t="n"/>
      <c r="Q375" s="4" t="n"/>
      <c r="R375" s="4" t="n"/>
      <c r="S375" s="4" t="n"/>
      <c r="T375" s="4" t="n"/>
      <c r="U375" s="4" t="n"/>
      <c r="V375" s="4" t="n"/>
      <c r="W375" s="4" t="n"/>
      <c r="X375" s="4" t="n"/>
      <c r="Y375" s="4" t="n"/>
      <c r="Z375" s="4" t="n"/>
    </row>
    <row r="376" ht="15.75" customHeight="1" s="371">
      <c r="A376" s="218" t="n"/>
      <c r="B376" s="218" t="n"/>
      <c r="C376" s="218" t="n"/>
      <c r="D376" s="218" t="n"/>
      <c r="E376" s="218" t="n"/>
      <c r="F376" s="218" t="n"/>
      <c r="G376" s="218" t="n"/>
      <c r="H376" s="218" t="n"/>
      <c r="I376" s="218" t="n"/>
      <c r="J376" s="218" t="n"/>
      <c r="K376" s="218" t="n"/>
      <c r="L376" s="218" t="n"/>
      <c r="M376" s="218" t="n"/>
      <c r="N376" s="4" t="n"/>
      <c r="O376" s="4" t="n"/>
      <c r="P376" s="4" t="n"/>
      <c r="Q376" s="4" t="n"/>
      <c r="R376" s="4" t="n"/>
      <c r="S376" s="4" t="n"/>
      <c r="T376" s="4" t="n"/>
      <c r="U376" s="4" t="n"/>
      <c r="V376" s="4" t="n"/>
      <c r="W376" s="4" t="n"/>
      <c r="X376" s="4" t="n"/>
      <c r="Y376" s="4" t="n"/>
      <c r="Z376" s="4" t="n"/>
    </row>
    <row r="377" ht="15.75" customHeight="1" s="371">
      <c r="A377" s="218" t="n"/>
      <c r="B377" s="218" t="n"/>
      <c r="C377" s="218" t="n"/>
      <c r="D377" s="218" t="n"/>
      <c r="E377" s="218" t="n"/>
      <c r="F377" s="218" t="n"/>
      <c r="G377" s="218" t="n"/>
      <c r="H377" s="218" t="n"/>
      <c r="I377" s="218" t="n"/>
      <c r="J377" s="218" t="n"/>
      <c r="K377" s="218" t="n"/>
      <c r="L377" s="218" t="n"/>
      <c r="M377" s="218" t="n"/>
      <c r="N377" s="4" t="n"/>
      <c r="O377" s="4" t="n"/>
      <c r="P377" s="4" t="n"/>
      <c r="Q377" s="4" t="n"/>
      <c r="R377" s="4" t="n"/>
      <c r="S377" s="4" t="n"/>
      <c r="T377" s="4" t="n"/>
      <c r="U377" s="4" t="n"/>
      <c r="V377" s="4" t="n"/>
      <c r="W377" s="4" t="n"/>
      <c r="X377" s="4" t="n"/>
      <c r="Y377" s="4" t="n"/>
      <c r="Z377" s="4" t="n"/>
    </row>
    <row r="378" ht="15.75" customHeight="1" s="371">
      <c r="A378" s="218" t="n"/>
      <c r="B378" s="218" t="n"/>
      <c r="C378" s="218" t="n"/>
      <c r="D378" s="218" t="n"/>
      <c r="E378" s="218" t="n"/>
      <c r="F378" s="218" t="n"/>
      <c r="G378" s="218" t="n"/>
      <c r="H378" s="218" t="n"/>
      <c r="I378" s="218" t="n"/>
      <c r="J378" s="218" t="n"/>
      <c r="K378" s="218" t="n"/>
      <c r="L378" s="218" t="n"/>
      <c r="M378" s="218" t="n"/>
      <c r="N378" s="4" t="n"/>
      <c r="O378" s="4" t="n"/>
      <c r="P378" s="4" t="n"/>
      <c r="Q378" s="4" t="n"/>
      <c r="R378" s="4" t="n"/>
      <c r="S378" s="4" t="n"/>
      <c r="T378" s="4" t="n"/>
      <c r="U378" s="4" t="n"/>
      <c r="V378" s="4" t="n"/>
      <c r="W378" s="4" t="n"/>
      <c r="X378" s="4" t="n"/>
      <c r="Y378" s="4" t="n"/>
      <c r="Z378" s="4" t="n"/>
    </row>
    <row r="379" ht="15.75" customHeight="1" s="371">
      <c r="A379" s="218" t="n"/>
      <c r="B379" s="218" t="n"/>
      <c r="C379" s="218" t="n"/>
      <c r="D379" s="218" t="n"/>
      <c r="E379" s="218" t="n"/>
      <c r="F379" s="218" t="n"/>
      <c r="G379" s="218" t="n"/>
      <c r="H379" s="218" t="n"/>
      <c r="I379" s="218" t="n"/>
      <c r="J379" s="218" t="n"/>
      <c r="K379" s="218" t="n"/>
      <c r="L379" s="218" t="n"/>
      <c r="M379" s="218" t="n"/>
      <c r="N379" s="4" t="n"/>
      <c r="O379" s="4" t="n"/>
      <c r="P379" s="4" t="n"/>
      <c r="Q379" s="4" t="n"/>
      <c r="R379" s="4" t="n"/>
      <c r="S379" s="4" t="n"/>
      <c r="T379" s="4" t="n"/>
      <c r="U379" s="4" t="n"/>
      <c r="V379" s="4" t="n"/>
      <c r="W379" s="4" t="n"/>
      <c r="X379" s="4" t="n"/>
      <c r="Y379" s="4" t="n"/>
      <c r="Z379" s="4" t="n"/>
    </row>
    <row r="380" ht="15.75" customHeight="1" s="371">
      <c r="A380" s="218" t="n"/>
      <c r="B380" s="218" t="n"/>
      <c r="C380" s="218" t="n"/>
      <c r="D380" s="218" t="n"/>
      <c r="E380" s="218" t="n"/>
      <c r="F380" s="218" t="n"/>
      <c r="G380" s="218" t="n"/>
      <c r="H380" s="218" t="n"/>
      <c r="I380" s="218" t="n"/>
      <c r="J380" s="218" t="n"/>
      <c r="K380" s="218" t="n"/>
      <c r="L380" s="218" t="n"/>
      <c r="M380" s="218" t="n"/>
      <c r="N380" s="4" t="n"/>
      <c r="O380" s="4" t="n"/>
      <c r="P380" s="4" t="n"/>
      <c r="Q380" s="4" t="n"/>
      <c r="R380" s="4" t="n"/>
      <c r="S380" s="4" t="n"/>
      <c r="T380" s="4" t="n"/>
      <c r="U380" s="4" t="n"/>
      <c r="V380" s="4" t="n"/>
      <c r="W380" s="4" t="n"/>
      <c r="X380" s="4" t="n"/>
      <c r="Y380" s="4" t="n"/>
      <c r="Z380" s="4" t="n"/>
    </row>
    <row r="381" ht="15.75" customHeight="1" s="371">
      <c r="A381" s="218" t="n"/>
      <c r="B381" s="218" t="n"/>
      <c r="C381" s="218" t="n"/>
      <c r="D381" s="218" t="n"/>
      <c r="E381" s="218" t="n"/>
      <c r="F381" s="218" t="n"/>
      <c r="G381" s="218" t="n"/>
      <c r="H381" s="218" t="n"/>
      <c r="I381" s="218" t="n"/>
      <c r="J381" s="218" t="n"/>
      <c r="K381" s="218" t="n"/>
      <c r="L381" s="218" t="n"/>
      <c r="M381" s="218" t="n"/>
      <c r="N381" s="4" t="n"/>
      <c r="O381" s="4" t="n"/>
      <c r="P381" s="4" t="n"/>
      <c r="Q381" s="4" t="n"/>
      <c r="R381" s="4" t="n"/>
      <c r="S381" s="4" t="n"/>
      <c r="T381" s="4" t="n"/>
      <c r="U381" s="4" t="n"/>
      <c r="V381" s="4" t="n"/>
      <c r="W381" s="4" t="n"/>
      <c r="X381" s="4" t="n"/>
      <c r="Y381" s="4" t="n"/>
      <c r="Z381" s="4" t="n"/>
    </row>
    <row r="382" ht="15.75" customHeight="1" s="371">
      <c r="A382" s="218" t="n"/>
      <c r="B382" s="218" t="n"/>
      <c r="C382" s="218" t="n"/>
      <c r="D382" s="218" t="n"/>
      <c r="E382" s="218" t="n"/>
      <c r="F382" s="218" t="n"/>
      <c r="G382" s="218" t="n"/>
      <c r="H382" s="218" t="n"/>
      <c r="I382" s="218" t="n"/>
      <c r="J382" s="218" t="n"/>
      <c r="K382" s="218" t="n"/>
      <c r="L382" s="218" t="n"/>
      <c r="M382" s="218" t="n"/>
      <c r="N382" s="4" t="n"/>
      <c r="O382" s="4" t="n"/>
      <c r="P382" s="4" t="n"/>
      <c r="Q382" s="4" t="n"/>
      <c r="R382" s="4" t="n"/>
      <c r="S382" s="4" t="n"/>
      <c r="T382" s="4" t="n"/>
      <c r="U382" s="4" t="n"/>
      <c r="V382" s="4" t="n"/>
      <c r="W382" s="4" t="n"/>
      <c r="X382" s="4" t="n"/>
      <c r="Y382" s="4" t="n"/>
      <c r="Z382" s="4" t="n"/>
    </row>
    <row r="383" ht="15.75" customHeight="1" s="371">
      <c r="A383" s="218" t="n"/>
      <c r="B383" s="218" t="n"/>
      <c r="C383" s="218" t="n"/>
      <c r="D383" s="218" t="n"/>
      <c r="E383" s="218" t="n"/>
      <c r="F383" s="218" t="n"/>
      <c r="G383" s="218" t="n"/>
      <c r="H383" s="218" t="n"/>
      <c r="I383" s="218" t="n"/>
      <c r="J383" s="218" t="n"/>
      <c r="K383" s="218" t="n"/>
      <c r="L383" s="218" t="n"/>
      <c r="M383" s="218" t="n"/>
      <c r="N383" s="4" t="n"/>
      <c r="O383" s="4" t="n"/>
      <c r="P383" s="4" t="n"/>
      <c r="Q383" s="4" t="n"/>
      <c r="R383" s="4" t="n"/>
      <c r="S383" s="4" t="n"/>
      <c r="T383" s="4" t="n"/>
      <c r="U383" s="4" t="n"/>
      <c r="V383" s="4" t="n"/>
      <c r="W383" s="4" t="n"/>
      <c r="X383" s="4" t="n"/>
      <c r="Y383" s="4" t="n"/>
      <c r="Z383" s="4" t="n"/>
    </row>
    <row r="384" ht="15.75" customHeight="1" s="371">
      <c r="A384" s="218" t="n"/>
      <c r="B384" s="218" t="n"/>
      <c r="C384" s="218" t="n"/>
      <c r="D384" s="218" t="n"/>
      <c r="E384" s="218" t="n"/>
      <c r="F384" s="218" t="n"/>
      <c r="G384" s="218" t="n"/>
      <c r="H384" s="218" t="n"/>
      <c r="I384" s="218" t="n"/>
      <c r="J384" s="218" t="n"/>
      <c r="K384" s="218" t="n"/>
      <c r="L384" s="218" t="n"/>
      <c r="M384" s="218" t="n"/>
      <c r="N384" s="4" t="n"/>
      <c r="O384" s="4" t="n"/>
      <c r="P384" s="4" t="n"/>
      <c r="Q384" s="4" t="n"/>
      <c r="R384" s="4" t="n"/>
      <c r="S384" s="4" t="n"/>
      <c r="T384" s="4" t="n"/>
      <c r="U384" s="4" t="n"/>
      <c r="V384" s="4" t="n"/>
      <c r="W384" s="4" t="n"/>
      <c r="X384" s="4" t="n"/>
      <c r="Y384" s="4" t="n"/>
      <c r="Z384" s="4" t="n"/>
    </row>
    <row r="385" ht="15.75" customHeight="1" s="371">
      <c r="A385" s="218" t="n"/>
      <c r="B385" s="218" t="n"/>
      <c r="C385" s="218" t="n"/>
      <c r="D385" s="218" t="n"/>
      <c r="E385" s="218" t="n"/>
      <c r="F385" s="218" t="n"/>
      <c r="G385" s="218" t="n"/>
      <c r="H385" s="218" t="n"/>
      <c r="I385" s="218" t="n"/>
      <c r="J385" s="218" t="n"/>
      <c r="K385" s="218" t="n"/>
      <c r="L385" s="218" t="n"/>
      <c r="M385" s="218" t="n"/>
      <c r="N385" s="4" t="n"/>
      <c r="O385" s="4" t="n"/>
      <c r="P385" s="4" t="n"/>
      <c r="Q385" s="4" t="n"/>
      <c r="R385" s="4" t="n"/>
      <c r="S385" s="4" t="n"/>
      <c r="T385" s="4" t="n"/>
      <c r="U385" s="4" t="n"/>
      <c r="V385" s="4" t="n"/>
      <c r="W385" s="4" t="n"/>
      <c r="X385" s="4" t="n"/>
      <c r="Y385" s="4" t="n"/>
      <c r="Z385" s="4" t="n"/>
    </row>
    <row r="386" ht="15.75" customHeight="1" s="371">
      <c r="A386" s="218" t="n"/>
      <c r="B386" s="218" t="n"/>
      <c r="C386" s="218" t="n"/>
      <c r="D386" s="218" t="n"/>
      <c r="E386" s="218" t="n"/>
      <c r="F386" s="218" t="n"/>
      <c r="G386" s="218" t="n"/>
      <c r="H386" s="218" t="n"/>
      <c r="I386" s="218" t="n"/>
      <c r="J386" s="218" t="n"/>
      <c r="K386" s="218" t="n"/>
      <c r="L386" s="218" t="n"/>
      <c r="M386" s="218" t="n"/>
      <c r="N386" s="4" t="n"/>
      <c r="O386" s="4" t="n"/>
      <c r="P386" s="4" t="n"/>
      <c r="Q386" s="4" t="n"/>
      <c r="R386" s="4" t="n"/>
      <c r="S386" s="4" t="n"/>
      <c r="T386" s="4" t="n"/>
      <c r="U386" s="4" t="n"/>
      <c r="V386" s="4" t="n"/>
      <c r="W386" s="4" t="n"/>
      <c r="X386" s="4" t="n"/>
      <c r="Y386" s="4" t="n"/>
      <c r="Z386" s="4" t="n"/>
    </row>
    <row r="387" ht="15.75" customHeight="1" s="371">
      <c r="A387" s="218" t="n"/>
      <c r="B387" s="218" t="n"/>
      <c r="C387" s="218" t="n"/>
      <c r="D387" s="218" t="n"/>
      <c r="E387" s="218" t="n"/>
      <c r="F387" s="218" t="n"/>
      <c r="G387" s="218" t="n"/>
      <c r="H387" s="218" t="n"/>
      <c r="I387" s="218" t="n"/>
      <c r="J387" s="218" t="n"/>
      <c r="K387" s="218" t="n"/>
      <c r="L387" s="218" t="n"/>
      <c r="M387" s="218" t="n"/>
      <c r="N387" s="4" t="n"/>
      <c r="O387" s="4" t="n"/>
      <c r="P387" s="4" t="n"/>
      <c r="Q387" s="4" t="n"/>
      <c r="R387" s="4" t="n"/>
      <c r="S387" s="4" t="n"/>
      <c r="T387" s="4" t="n"/>
      <c r="U387" s="4" t="n"/>
      <c r="V387" s="4" t="n"/>
      <c r="W387" s="4" t="n"/>
      <c r="X387" s="4" t="n"/>
      <c r="Y387" s="4" t="n"/>
      <c r="Z387" s="4" t="n"/>
    </row>
    <row r="388" ht="15.75" customHeight="1" s="371">
      <c r="A388" s="218" t="n"/>
      <c r="B388" s="218" t="n"/>
      <c r="C388" s="218" t="n"/>
      <c r="D388" s="218" t="n"/>
      <c r="E388" s="218" t="n"/>
      <c r="F388" s="218" t="n"/>
      <c r="G388" s="218" t="n"/>
      <c r="H388" s="218" t="n"/>
      <c r="I388" s="218" t="n"/>
      <c r="J388" s="218" t="n"/>
      <c r="K388" s="218" t="n"/>
      <c r="L388" s="218" t="n"/>
      <c r="M388" s="218" t="n"/>
      <c r="N388" s="4" t="n"/>
      <c r="O388" s="4" t="n"/>
      <c r="P388" s="4" t="n"/>
      <c r="Q388" s="4" t="n"/>
      <c r="R388" s="4" t="n"/>
      <c r="S388" s="4" t="n"/>
      <c r="T388" s="4" t="n"/>
      <c r="U388" s="4" t="n"/>
      <c r="V388" s="4" t="n"/>
      <c r="W388" s="4" t="n"/>
      <c r="X388" s="4" t="n"/>
      <c r="Y388" s="4" t="n"/>
      <c r="Z388" s="4" t="n"/>
    </row>
    <row r="389" ht="15.75" customHeight="1" s="371">
      <c r="A389" s="218" t="n"/>
      <c r="B389" s="218" t="n"/>
      <c r="C389" s="218" t="n"/>
      <c r="D389" s="218" t="n"/>
      <c r="E389" s="218" t="n"/>
      <c r="F389" s="218" t="n"/>
      <c r="G389" s="218" t="n"/>
      <c r="H389" s="218" t="n"/>
      <c r="I389" s="218" t="n"/>
      <c r="J389" s="218" t="n"/>
      <c r="K389" s="218" t="n"/>
      <c r="L389" s="218" t="n"/>
      <c r="M389" s="218" t="n"/>
      <c r="N389" s="4" t="n"/>
      <c r="O389" s="4" t="n"/>
      <c r="P389" s="4" t="n"/>
      <c r="Q389" s="4" t="n"/>
      <c r="R389" s="4" t="n"/>
      <c r="S389" s="4" t="n"/>
      <c r="T389" s="4" t="n"/>
      <c r="U389" s="4" t="n"/>
      <c r="V389" s="4" t="n"/>
      <c r="W389" s="4" t="n"/>
      <c r="X389" s="4" t="n"/>
      <c r="Y389" s="4" t="n"/>
      <c r="Z389" s="4" t="n"/>
    </row>
    <row r="390" ht="15.75" customHeight="1" s="371">
      <c r="A390" s="218" t="n"/>
      <c r="B390" s="218" t="n"/>
      <c r="C390" s="218" t="n"/>
      <c r="D390" s="218" t="n"/>
      <c r="E390" s="218" t="n"/>
      <c r="F390" s="218" t="n"/>
      <c r="G390" s="218" t="n"/>
      <c r="H390" s="218" t="n"/>
      <c r="I390" s="218" t="n"/>
      <c r="J390" s="218" t="n"/>
      <c r="K390" s="218" t="n"/>
      <c r="L390" s="218" t="n"/>
      <c r="M390" s="218" t="n"/>
      <c r="N390" s="4" t="n"/>
      <c r="O390" s="4" t="n"/>
      <c r="P390" s="4" t="n"/>
      <c r="Q390" s="4" t="n"/>
      <c r="R390" s="4" t="n"/>
      <c r="S390" s="4" t="n"/>
      <c r="T390" s="4" t="n"/>
      <c r="U390" s="4" t="n"/>
      <c r="V390" s="4" t="n"/>
      <c r="W390" s="4" t="n"/>
      <c r="X390" s="4" t="n"/>
      <c r="Y390" s="4" t="n"/>
      <c r="Z390" s="4" t="n"/>
    </row>
    <row r="391" ht="15.75" customHeight="1" s="371">
      <c r="A391" s="218" t="n"/>
      <c r="B391" s="218" t="n"/>
      <c r="C391" s="218" t="n"/>
      <c r="D391" s="218" t="n"/>
      <c r="E391" s="218" t="n"/>
      <c r="F391" s="218" t="n"/>
      <c r="G391" s="218" t="n"/>
      <c r="H391" s="218" t="n"/>
      <c r="I391" s="218" t="n"/>
      <c r="J391" s="218" t="n"/>
      <c r="K391" s="218" t="n"/>
      <c r="L391" s="218" t="n"/>
      <c r="M391" s="218" t="n"/>
      <c r="N391" s="4" t="n"/>
      <c r="O391" s="4" t="n"/>
      <c r="P391" s="4" t="n"/>
      <c r="Q391" s="4" t="n"/>
      <c r="R391" s="4" t="n"/>
      <c r="S391" s="4" t="n"/>
      <c r="T391" s="4" t="n"/>
      <c r="U391" s="4" t="n"/>
      <c r="V391" s="4" t="n"/>
      <c r="W391" s="4" t="n"/>
      <c r="X391" s="4" t="n"/>
      <c r="Y391" s="4" t="n"/>
      <c r="Z391" s="4" t="n"/>
    </row>
    <row r="392" ht="15.75" customHeight="1" s="371">
      <c r="A392" s="218" t="n"/>
      <c r="B392" s="218" t="n"/>
      <c r="C392" s="218" t="n"/>
      <c r="D392" s="218" t="n"/>
      <c r="E392" s="218" t="n"/>
      <c r="F392" s="218" t="n"/>
      <c r="G392" s="218" t="n"/>
      <c r="H392" s="218" t="n"/>
      <c r="I392" s="218" t="n"/>
      <c r="J392" s="218" t="n"/>
      <c r="K392" s="218" t="n"/>
      <c r="L392" s="218" t="n"/>
      <c r="M392" s="218" t="n"/>
      <c r="N392" s="4" t="n"/>
      <c r="O392" s="4" t="n"/>
      <c r="P392" s="4" t="n"/>
      <c r="Q392" s="4" t="n"/>
      <c r="R392" s="4" t="n"/>
      <c r="S392" s="4" t="n"/>
      <c r="T392" s="4" t="n"/>
      <c r="U392" s="4" t="n"/>
      <c r="V392" s="4" t="n"/>
      <c r="W392" s="4" t="n"/>
      <c r="X392" s="4" t="n"/>
      <c r="Y392" s="4" t="n"/>
      <c r="Z392" s="4" t="n"/>
    </row>
    <row r="393" ht="15.75" customHeight="1" s="371">
      <c r="A393" s="218" t="n"/>
      <c r="B393" s="218" t="n"/>
      <c r="C393" s="218" t="n"/>
      <c r="D393" s="218" t="n"/>
      <c r="E393" s="218" t="n"/>
      <c r="F393" s="218" t="n"/>
      <c r="G393" s="218" t="n"/>
      <c r="H393" s="218" t="n"/>
      <c r="I393" s="218" t="n"/>
      <c r="J393" s="218" t="n"/>
      <c r="K393" s="218" t="n"/>
      <c r="L393" s="218" t="n"/>
      <c r="M393" s="218" t="n"/>
      <c r="N393" s="4" t="n"/>
      <c r="O393" s="4" t="n"/>
      <c r="P393" s="4" t="n"/>
      <c r="Q393" s="4" t="n"/>
      <c r="R393" s="4" t="n"/>
      <c r="S393" s="4" t="n"/>
      <c r="T393" s="4" t="n"/>
      <c r="U393" s="4" t="n"/>
      <c r="V393" s="4" t="n"/>
      <c r="W393" s="4" t="n"/>
      <c r="X393" s="4" t="n"/>
      <c r="Y393" s="4" t="n"/>
      <c r="Z393" s="4" t="n"/>
    </row>
    <row r="394" ht="15.75" customHeight="1" s="371">
      <c r="A394" s="218" t="n"/>
      <c r="B394" s="218" t="n"/>
      <c r="C394" s="218" t="n"/>
      <c r="D394" s="218" t="n"/>
      <c r="E394" s="218" t="n"/>
      <c r="F394" s="218" t="n"/>
      <c r="G394" s="218" t="n"/>
      <c r="H394" s="218" t="n"/>
      <c r="I394" s="218" t="n"/>
      <c r="J394" s="218" t="n"/>
      <c r="K394" s="218" t="n"/>
      <c r="L394" s="218" t="n"/>
      <c r="M394" s="218" t="n"/>
      <c r="N394" s="4" t="n"/>
      <c r="O394" s="4" t="n"/>
      <c r="P394" s="4" t="n"/>
      <c r="Q394" s="4" t="n"/>
      <c r="R394" s="4" t="n"/>
      <c r="S394" s="4" t="n"/>
      <c r="T394" s="4" t="n"/>
      <c r="U394" s="4" t="n"/>
      <c r="V394" s="4" t="n"/>
      <c r="W394" s="4" t="n"/>
      <c r="X394" s="4" t="n"/>
      <c r="Y394" s="4" t="n"/>
      <c r="Z394" s="4" t="n"/>
    </row>
    <row r="395" ht="15.75" customHeight="1" s="371">
      <c r="A395" s="218" t="n"/>
      <c r="B395" s="218" t="n"/>
      <c r="C395" s="218" t="n"/>
      <c r="D395" s="218" t="n"/>
      <c r="E395" s="218" t="n"/>
      <c r="F395" s="218" t="n"/>
      <c r="G395" s="218" t="n"/>
      <c r="H395" s="218" t="n"/>
      <c r="I395" s="218" t="n"/>
      <c r="J395" s="218" t="n"/>
      <c r="K395" s="218" t="n"/>
      <c r="L395" s="218" t="n"/>
      <c r="M395" s="218" t="n"/>
      <c r="N395" s="4" t="n"/>
      <c r="O395" s="4" t="n"/>
      <c r="P395" s="4" t="n"/>
      <c r="Q395" s="4" t="n"/>
      <c r="R395" s="4" t="n"/>
      <c r="S395" s="4" t="n"/>
      <c r="T395" s="4" t="n"/>
      <c r="U395" s="4" t="n"/>
      <c r="V395" s="4" t="n"/>
      <c r="W395" s="4" t="n"/>
      <c r="X395" s="4" t="n"/>
      <c r="Y395" s="4" t="n"/>
      <c r="Z395" s="4" t="n"/>
    </row>
    <row r="396" ht="15.75" customHeight="1" s="371">
      <c r="A396" s="218" t="n"/>
      <c r="B396" s="218" t="n"/>
      <c r="C396" s="218" t="n"/>
      <c r="D396" s="218" t="n"/>
      <c r="E396" s="218" t="n"/>
      <c r="F396" s="218" t="n"/>
      <c r="G396" s="218" t="n"/>
      <c r="H396" s="218" t="n"/>
      <c r="I396" s="218" t="n"/>
      <c r="J396" s="218" t="n"/>
      <c r="K396" s="218" t="n"/>
      <c r="L396" s="218" t="n"/>
      <c r="M396" s="218" t="n"/>
      <c r="N396" s="4" t="n"/>
      <c r="O396" s="4" t="n"/>
      <c r="P396" s="4" t="n"/>
      <c r="Q396" s="4" t="n"/>
      <c r="R396" s="4" t="n"/>
      <c r="S396" s="4" t="n"/>
      <c r="T396" s="4" t="n"/>
      <c r="U396" s="4" t="n"/>
      <c r="V396" s="4" t="n"/>
      <c r="W396" s="4" t="n"/>
      <c r="X396" s="4" t="n"/>
      <c r="Y396" s="4" t="n"/>
      <c r="Z396" s="4" t="n"/>
    </row>
    <row r="397" ht="15.75" customHeight="1" s="371">
      <c r="A397" s="218" t="n"/>
      <c r="B397" s="218" t="n"/>
      <c r="C397" s="218" t="n"/>
      <c r="D397" s="218" t="n"/>
      <c r="E397" s="218" t="n"/>
      <c r="F397" s="218" t="n"/>
      <c r="G397" s="218" t="n"/>
      <c r="H397" s="218" t="n"/>
      <c r="I397" s="218" t="n"/>
      <c r="J397" s="218" t="n"/>
      <c r="K397" s="218" t="n"/>
      <c r="L397" s="218" t="n"/>
      <c r="M397" s="218" t="n"/>
      <c r="N397" s="4" t="n"/>
      <c r="O397" s="4" t="n"/>
      <c r="P397" s="4" t="n"/>
      <c r="Q397" s="4" t="n"/>
      <c r="R397" s="4" t="n"/>
      <c r="S397" s="4" t="n"/>
      <c r="T397" s="4" t="n"/>
      <c r="U397" s="4" t="n"/>
      <c r="V397" s="4" t="n"/>
      <c r="W397" s="4" t="n"/>
      <c r="X397" s="4" t="n"/>
      <c r="Y397" s="4" t="n"/>
      <c r="Z397" s="4" t="n"/>
    </row>
    <row r="398" ht="15.75" customHeight="1" s="371">
      <c r="A398" s="218" t="n"/>
      <c r="B398" s="218" t="n"/>
      <c r="C398" s="218" t="n"/>
      <c r="D398" s="218" t="n"/>
      <c r="E398" s="218" t="n"/>
      <c r="F398" s="218" t="n"/>
      <c r="G398" s="218" t="n"/>
      <c r="H398" s="218" t="n"/>
      <c r="I398" s="218" t="n"/>
      <c r="J398" s="218" t="n"/>
      <c r="K398" s="218" t="n"/>
      <c r="L398" s="218" t="n"/>
      <c r="M398" s="218" t="n"/>
      <c r="N398" s="4" t="n"/>
      <c r="O398" s="4" t="n"/>
      <c r="P398" s="4" t="n"/>
      <c r="Q398" s="4" t="n"/>
      <c r="R398" s="4" t="n"/>
      <c r="S398" s="4" t="n"/>
      <c r="T398" s="4" t="n"/>
      <c r="U398" s="4" t="n"/>
      <c r="V398" s="4" t="n"/>
      <c r="W398" s="4" t="n"/>
      <c r="X398" s="4" t="n"/>
      <c r="Y398" s="4" t="n"/>
      <c r="Z398" s="4" t="n"/>
    </row>
    <row r="399" ht="15.75" customHeight="1" s="371">
      <c r="A399" s="218" t="n"/>
      <c r="B399" s="218" t="n"/>
      <c r="C399" s="218" t="n"/>
      <c r="D399" s="218" t="n"/>
      <c r="E399" s="218" t="n"/>
      <c r="F399" s="218" t="n"/>
      <c r="G399" s="218" t="n"/>
      <c r="H399" s="218" t="n"/>
      <c r="I399" s="218" t="n"/>
      <c r="J399" s="218" t="n"/>
      <c r="K399" s="218" t="n"/>
      <c r="L399" s="218" t="n"/>
      <c r="M399" s="218" t="n"/>
      <c r="N399" s="4" t="n"/>
      <c r="O399" s="4" t="n"/>
      <c r="P399" s="4" t="n"/>
      <c r="Q399" s="4" t="n"/>
      <c r="R399" s="4" t="n"/>
      <c r="S399" s="4" t="n"/>
      <c r="T399" s="4" t="n"/>
      <c r="U399" s="4" t="n"/>
      <c r="V399" s="4" t="n"/>
      <c r="W399" s="4" t="n"/>
      <c r="X399" s="4" t="n"/>
      <c r="Y399" s="4" t="n"/>
      <c r="Z399" s="4" t="n"/>
    </row>
    <row r="400" ht="15.75" customHeight="1" s="371">
      <c r="A400" s="218" t="n"/>
      <c r="B400" s="218" t="n"/>
      <c r="C400" s="218" t="n"/>
      <c r="D400" s="218" t="n"/>
      <c r="E400" s="218" t="n"/>
      <c r="F400" s="218" t="n"/>
      <c r="G400" s="218" t="n"/>
      <c r="H400" s="218" t="n"/>
      <c r="I400" s="218" t="n"/>
      <c r="J400" s="218" t="n"/>
      <c r="K400" s="218" t="n"/>
      <c r="L400" s="218" t="n"/>
      <c r="M400" s="218" t="n"/>
      <c r="N400" s="4" t="n"/>
      <c r="O400" s="4" t="n"/>
      <c r="P400" s="4" t="n"/>
      <c r="Q400" s="4" t="n"/>
      <c r="R400" s="4" t="n"/>
      <c r="S400" s="4" t="n"/>
      <c r="T400" s="4" t="n"/>
      <c r="U400" s="4" t="n"/>
      <c r="V400" s="4" t="n"/>
      <c r="W400" s="4" t="n"/>
      <c r="X400" s="4" t="n"/>
      <c r="Y400" s="4" t="n"/>
      <c r="Z400" s="4" t="n"/>
    </row>
    <row r="401" ht="15.75" customHeight="1" s="371">
      <c r="A401" s="218" t="n"/>
      <c r="B401" s="218" t="n"/>
      <c r="C401" s="218" t="n"/>
      <c r="D401" s="218" t="n"/>
      <c r="E401" s="218" t="n"/>
      <c r="F401" s="218" t="n"/>
      <c r="G401" s="218" t="n"/>
      <c r="H401" s="218" t="n"/>
      <c r="I401" s="218" t="n"/>
      <c r="J401" s="218" t="n"/>
      <c r="K401" s="218" t="n"/>
      <c r="L401" s="218" t="n"/>
      <c r="M401" s="218" t="n"/>
      <c r="N401" s="4" t="n"/>
      <c r="O401" s="4" t="n"/>
      <c r="P401" s="4" t="n"/>
      <c r="Q401" s="4" t="n"/>
      <c r="R401" s="4" t="n"/>
      <c r="S401" s="4" t="n"/>
      <c r="T401" s="4" t="n"/>
      <c r="U401" s="4" t="n"/>
      <c r="V401" s="4" t="n"/>
      <c r="W401" s="4" t="n"/>
      <c r="X401" s="4" t="n"/>
      <c r="Y401" s="4" t="n"/>
      <c r="Z401" s="4" t="n"/>
    </row>
    <row r="402" ht="15.75" customHeight="1" s="371">
      <c r="A402" s="218" t="n"/>
      <c r="B402" s="218" t="n"/>
      <c r="C402" s="218" t="n"/>
      <c r="D402" s="218" t="n"/>
      <c r="E402" s="218" t="n"/>
      <c r="F402" s="218" t="n"/>
      <c r="G402" s="218" t="n"/>
      <c r="H402" s="218" t="n"/>
      <c r="I402" s="218" t="n"/>
      <c r="J402" s="218" t="n"/>
      <c r="K402" s="218" t="n"/>
      <c r="L402" s="218" t="n"/>
      <c r="M402" s="218" t="n"/>
      <c r="N402" s="4" t="n"/>
      <c r="O402" s="4" t="n"/>
      <c r="P402" s="4" t="n"/>
      <c r="Q402" s="4" t="n"/>
      <c r="R402" s="4" t="n"/>
      <c r="S402" s="4" t="n"/>
      <c r="T402" s="4" t="n"/>
      <c r="U402" s="4" t="n"/>
      <c r="V402" s="4" t="n"/>
      <c r="W402" s="4" t="n"/>
      <c r="X402" s="4" t="n"/>
      <c r="Y402" s="4" t="n"/>
      <c r="Z402" s="4" t="n"/>
    </row>
    <row r="403" ht="15.75" customHeight="1" s="371">
      <c r="A403" s="218" t="n"/>
      <c r="B403" s="218" t="n"/>
      <c r="C403" s="218" t="n"/>
      <c r="D403" s="218" t="n"/>
      <c r="E403" s="218" t="n"/>
      <c r="F403" s="218" t="n"/>
      <c r="G403" s="218" t="n"/>
      <c r="H403" s="218" t="n"/>
      <c r="I403" s="218" t="n"/>
      <c r="J403" s="218" t="n"/>
      <c r="K403" s="218" t="n"/>
      <c r="L403" s="218" t="n"/>
      <c r="M403" s="218" t="n"/>
      <c r="N403" s="4" t="n"/>
      <c r="O403" s="4" t="n"/>
      <c r="P403" s="4" t="n"/>
      <c r="Q403" s="4" t="n"/>
      <c r="R403" s="4" t="n"/>
      <c r="S403" s="4" t="n"/>
      <c r="T403" s="4" t="n"/>
      <c r="U403" s="4" t="n"/>
      <c r="V403" s="4" t="n"/>
      <c r="W403" s="4" t="n"/>
      <c r="X403" s="4" t="n"/>
      <c r="Y403" s="4" t="n"/>
      <c r="Z403" s="4" t="n"/>
    </row>
    <row r="404" ht="15.75" customHeight="1" s="371">
      <c r="A404" s="218" t="n"/>
      <c r="B404" s="218" t="n"/>
      <c r="C404" s="218" t="n"/>
      <c r="D404" s="218" t="n"/>
      <c r="E404" s="218" t="n"/>
      <c r="F404" s="218" t="n"/>
      <c r="G404" s="218" t="n"/>
      <c r="H404" s="218" t="n"/>
      <c r="I404" s="218" t="n"/>
      <c r="J404" s="218" t="n"/>
      <c r="K404" s="218" t="n"/>
      <c r="L404" s="218" t="n"/>
      <c r="M404" s="218" t="n"/>
      <c r="N404" s="4" t="n"/>
      <c r="O404" s="4" t="n"/>
      <c r="P404" s="4" t="n"/>
      <c r="Q404" s="4" t="n"/>
      <c r="R404" s="4" t="n"/>
      <c r="S404" s="4" t="n"/>
      <c r="T404" s="4" t="n"/>
      <c r="U404" s="4" t="n"/>
      <c r="V404" s="4" t="n"/>
      <c r="W404" s="4" t="n"/>
      <c r="X404" s="4" t="n"/>
      <c r="Y404" s="4" t="n"/>
      <c r="Z404" s="4" t="n"/>
    </row>
    <row r="405" ht="15.75" customHeight="1" s="371">
      <c r="A405" s="218" t="n"/>
      <c r="B405" s="218" t="n"/>
      <c r="C405" s="218" t="n"/>
      <c r="D405" s="218" t="n"/>
      <c r="E405" s="218" t="n"/>
      <c r="F405" s="218" t="n"/>
      <c r="G405" s="218" t="n"/>
      <c r="H405" s="218" t="n"/>
      <c r="I405" s="218" t="n"/>
      <c r="J405" s="218" t="n"/>
      <c r="K405" s="218" t="n"/>
      <c r="L405" s="218" t="n"/>
      <c r="M405" s="218" t="n"/>
      <c r="N405" s="4" t="n"/>
      <c r="O405" s="4" t="n"/>
      <c r="P405" s="4" t="n"/>
      <c r="Q405" s="4" t="n"/>
      <c r="R405" s="4" t="n"/>
      <c r="S405" s="4" t="n"/>
      <c r="T405" s="4" t="n"/>
      <c r="U405" s="4" t="n"/>
      <c r="V405" s="4" t="n"/>
      <c r="W405" s="4" t="n"/>
      <c r="X405" s="4" t="n"/>
      <c r="Y405" s="4" t="n"/>
      <c r="Z405" s="4" t="n"/>
    </row>
    <row r="406" ht="15.75" customHeight="1" s="371">
      <c r="A406" s="218" t="n"/>
      <c r="B406" s="218" t="n"/>
      <c r="C406" s="218" t="n"/>
      <c r="D406" s="218" t="n"/>
      <c r="E406" s="218" t="n"/>
      <c r="F406" s="218" t="n"/>
      <c r="G406" s="218" t="n"/>
      <c r="H406" s="218" t="n"/>
      <c r="I406" s="218" t="n"/>
      <c r="J406" s="218" t="n"/>
      <c r="K406" s="218" t="n"/>
      <c r="L406" s="218" t="n"/>
      <c r="M406" s="218" t="n"/>
      <c r="N406" s="4" t="n"/>
      <c r="O406" s="4" t="n"/>
      <c r="P406" s="4" t="n"/>
      <c r="Q406" s="4" t="n"/>
      <c r="R406" s="4" t="n"/>
      <c r="S406" s="4" t="n"/>
      <c r="T406" s="4" t="n"/>
      <c r="U406" s="4" t="n"/>
      <c r="V406" s="4" t="n"/>
      <c r="W406" s="4" t="n"/>
      <c r="X406" s="4" t="n"/>
      <c r="Y406" s="4" t="n"/>
      <c r="Z406" s="4" t="n"/>
    </row>
    <row r="407" ht="15.75" customHeight="1" s="371">
      <c r="A407" s="218" t="n"/>
      <c r="B407" s="218" t="n"/>
      <c r="C407" s="218" t="n"/>
      <c r="D407" s="218" t="n"/>
      <c r="E407" s="218" t="n"/>
      <c r="F407" s="218" t="n"/>
      <c r="G407" s="218" t="n"/>
      <c r="H407" s="218" t="n"/>
      <c r="I407" s="218" t="n"/>
      <c r="J407" s="218" t="n"/>
      <c r="K407" s="218" t="n"/>
      <c r="L407" s="218" t="n"/>
      <c r="M407" s="218" t="n"/>
      <c r="N407" s="4" t="n"/>
      <c r="O407" s="4" t="n"/>
      <c r="P407" s="4" t="n"/>
      <c r="Q407" s="4" t="n"/>
      <c r="R407" s="4" t="n"/>
      <c r="S407" s="4" t="n"/>
      <c r="T407" s="4" t="n"/>
      <c r="U407" s="4" t="n"/>
      <c r="V407" s="4" t="n"/>
      <c r="W407" s="4" t="n"/>
      <c r="X407" s="4" t="n"/>
      <c r="Y407" s="4" t="n"/>
      <c r="Z407" s="4" t="n"/>
    </row>
    <row r="408" ht="15.75" customHeight="1" s="371">
      <c r="A408" s="218" t="n"/>
      <c r="B408" s="218" t="n"/>
      <c r="C408" s="218" t="n"/>
      <c r="D408" s="218" t="n"/>
      <c r="E408" s="218" t="n"/>
      <c r="F408" s="218" t="n"/>
      <c r="G408" s="218" t="n"/>
      <c r="H408" s="218" t="n"/>
      <c r="I408" s="218" t="n"/>
      <c r="J408" s="218" t="n"/>
      <c r="K408" s="218" t="n"/>
      <c r="L408" s="218" t="n"/>
      <c r="M408" s="218" t="n"/>
      <c r="N408" s="4" t="n"/>
      <c r="O408" s="4" t="n"/>
      <c r="P408" s="4" t="n"/>
      <c r="Q408" s="4" t="n"/>
      <c r="R408" s="4" t="n"/>
      <c r="S408" s="4" t="n"/>
      <c r="T408" s="4" t="n"/>
      <c r="U408" s="4" t="n"/>
      <c r="V408" s="4" t="n"/>
      <c r="W408" s="4" t="n"/>
      <c r="X408" s="4" t="n"/>
      <c r="Y408" s="4" t="n"/>
      <c r="Z408" s="4" t="n"/>
    </row>
    <row r="409" ht="15.75" customHeight="1" s="371">
      <c r="A409" s="218" t="n"/>
      <c r="B409" s="218" t="n"/>
      <c r="C409" s="218" t="n"/>
      <c r="D409" s="218" t="n"/>
      <c r="E409" s="218" t="n"/>
      <c r="F409" s="218" t="n"/>
      <c r="G409" s="218" t="n"/>
      <c r="H409" s="218" t="n"/>
      <c r="I409" s="218" t="n"/>
      <c r="J409" s="218" t="n"/>
      <c r="K409" s="218" t="n"/>
      <c r="L409" s="218" t="n"/>
      <c r="M409" s="218" t="n"/>
      <c r="N409" s="4" t="n"/>
      <c r="O409" s="4" t="n"/>
      <c r="P409" s="4" t="n"/>
      <c r="Q409" s="4" t="n"/>
      <c r="R409" s="4" t="n"/>
      <c r="S409" s="4" t="n"/>
      <c r="T409" s="4" t="n"/>
      <c r="U409" s="4" t="n"/>
      <c r="V409" s="4" t="n"/>
      <c r="W409" s="4" t="n"/>
      <c r="X409" s="4" t="n"/>
      <c r="Y409" s="4" t="n"/>
      <c r="Z409" s="4" t="n"/>
    </row>
    <row r="410" ht="15.75" customHeight="1" s="371">
      <c r="A410" s="218" t="n"/>
      <c r="B410" s="218" t="n"/>
      <c r="C410" s="218" t="n"/>
      <c r="D410" s="218" t="n"/>
      <c r="E410" s="218" t="n"/>
      <c r="F410" s="218" t="n"/>
      <c r="G410" s="218" t="n"/>
      <c r="H410" s="218" t="n"/>
      <c r="I410" s="218" t="n"/>
      <c r="J410" s="218" t="n"/>
      <c r="K410" s="218" t="n"/>
      <c r="L410" s="218" t="n"/>
      <c r="M410" s="218"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1">
    <mergeCell ref="A4:B4"/>
    <mergeCell ref="C2:K2"/>
    <mergeCell ref="A2:B2"/>
    <mergeCell ref="C5:K5"/>
    <mergeCell ref="E210:I210"/>
    <mergeCell ref="A5:B5"/>
    <mergeCell ref="A1:K1"/>
    <mergeCell ref="L1:M5"/>
    <mergeCell ref="C3:K3"/>
    <mergeCell ref="C4:K4"/>
    <mergeCell ref="A3:B3"/>
  </mergeCells>
  <pageMargins left="0.75" right="0.75" top="1" bottom="1" header="0" footer="0"/>
  <pageSetup orientation="portrait" paperSize="9"/>
</worksheet>
</file>

<file path=xl/worksheets/sheet13.xml><?xml version="1.0" encoding="utf-8"?>
<worksheet xmlns="http://schemas.openxmlformats.org/spreadsheetml/2006/main">
  <sheetPr>
    <tabColor rgb="FF9A3412"/>
    <outlinePr summaryBelow="1" summaryRight="1"/>
    <pageSetUpPr/>
  </sheetPr>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baseColWidth="8" defaultColWidth="14.43" defaultRowHeight="15" customHeight="1" outlineLevelRow="2"/>
  <cols>
    <col width="9" customWidth="1" style="371" min="1" max="1"/>
    <col width="28" customWidth="1" style="371" min="2" max="2"/>
    <col width="20" customWidth="1" style="371" min="3" max="4"/>
    <col width="14" customWidth="1" style="371" min="5" max="5"/>
    <col width="5" customWidth="1" style="371" min="6" max="11"/>
    <col width="7" customWidth="1" style="371" min="12" max="12"/>
    <col width="10" customWidth="1" style="371" min="13" max="13"/>
    <col width="13" customWidth="1" style="371" min="14" max="15"/>
    <col width="15" customWidth="1" style="371" min="16" max="16"/>
  </cols>
  <sheetData>
    <row r="1" ht="24" customHeight="1" s="371">
      <c r="A1" s="2" t="inlineStr">
        <is>
          <t>LISTA DE RAYA · NÓMINA SEMANAL</t>
        </is>
      </c>
      <c r="O1" s="372" t="n"/>
      <c r="P1" s="373" t="n"/>
      <c r="Q1" s="4" t="n"/>
      <c r="R1" s="4" t="n"/>
      <c r="S1" s="4" t="n"/>
      <c r="T1" s="4" t="n"/>
      <c r="U1" s="4" t="n"/>
      <c r="V1" s="4" t="n"/>
      <c r="W1" s="4" t="n"/>
      <c r="X1" s="4" t="n"/>
      <c r="Y1" s="4" t="n"/>
      <c r="Z1" s="4" t="n"/>
    </row>
    <row r="2" ht="15" customHeight="1" s="371">
      <c r="A2" s="10" t="inlineStr">
        <is>
          <t>PROYECTO</t>
        </is>
      </c>
      <c r="C2" s="12">
        <f>CARATULA!$C$10</f>
        <v/>
      </c>
      <c r="O2" s="374" t="n"/>
      <c r="P2" s="375" t="n"/>
      <c r="Q2" s="4" t="n"/>
      <c r="R2" s="4" t="n"/>
      <c r="S2" s="4" t="n"/>
      <c r="T2" s="4" t="n"/>
      <c r="U2" s="4" t="n"/>
      <c r="V2" s="4" t="n"/>
      <c r="W2" s="4" t="n"/>
      <c r="X2" s="4" t="n"/>
      <c r="Y2" s="4" t="n"/>
      <c r="Z2" s="4" t="n"/>
    </row>
    <row r="3" ht="15" customHeight="1" s="371">
      <c r="A3" s="10" t="inlineStr">
        <is>
          <t>CLIENTE</t>
        </is>
      </c>
      <c r="C3" s="12">
        <f>CARATULA!$C$12</f>
        <v/>
      </c>
      <c r="O3" s="374" t="n"/>
      <c r="P3" s="375" t="n"/>
      <c r="Q3" s="4" t="n"/>
      <c r="R3" s="4" t="n"/>
      <c r="S3" s="4" t="n"/>
      <c r="T3" s="4" t="n"/>
      <c r="U3" s="4" t="n"/>
      <c r="V3" s="4" t="n"/>
      <c r="W3" s="4" t="n"/>
      <c r="X3" s="4" t="n"/>
      <c r="Y3" s="4" t="n"/>
      <c r="Z3" s="4" t="n"/>
    </row>
    <row r="4" ht="15" customHeight="1" s="371">
      <c r="A4" s="10" t="inlineStr">
        <is>
          <t>UBICACIÓN</t>
        </is>
      </c>
      <c r="C4" s="12">
        <f>CARATULA!$C$14</f>
        <v/>
      </c>
      <c r="O4" s="374" t="n"/>
      <c r="P4" s="375" t="n"/>
      <c r="Q4" s="4" t="n"/>
      <c r="R4" s="4" t="n"/>
      <c r="S4" s="4" t="n"/>
      <c r="T4" s="4" t="n"/>
      <c r="U4" s="4" t="n"/>
      <c r="V4" s="4" t="n"/>
      <c r="W4" s="4" t="n"/>
      <c r="X4" s="4" t="n"/>
      <c r="Y4" s="4" t="n"/>
      <c r="Z4" s="4" t="n"/>
    </row>
    <row r="5" ht="15" customHeight="1" s="371">
      <c r="A5" s="10" t="inlineStr">
        <is>
          <t>EMPRESA</t>
        </is>
      </c>
      <c r="C5" s="12">
        <f>CARATULA!$C$19</f>
        <v/>
      </c>
      <c r="O5" s="376" t="n"/>
      <c r="P5" s="377" t="n"/>
      <c r="Q5" s="4" t="n"/>
      <c r="R5" s="4" t="n"/>
      <c r="S5" s="4" t="n"/>
      <c r="T5" s="4" t="n"/>
      <c r="U5" s="4" t="n"/>
      <c r="V5" s="4" t="n"/>
      <c r="W5" s="4" t="n"/>
      <c r="X5" s="4" t="n"/>
      <c r="Y5" s="4" t="n"/>
      <c r="Z5" s="4" t="n"/>
    </row>
    <row r="6" ht="15" customHeight="1" s="371">
      <c r="A6" s="353" t="inlineStr">
        <is>
          <t>Una fila por trabajador y semana. Se anota 1 por día trabajado y 0.5 por medio día.</t>
        </is>
      </c>
      <c r="B6" s="218" t="n"/>
      <c r="C6" s="218" t="n"/>
      <c r="D6" s="218" t="n"/>
      <c r="E6" s="218" t="n"/>
      <c r="F6" s="218" t="n"/>
      <c r="G6" s="218" t="n"/>
      <c r="H6" s="218" t="n"/>
      <c r="I6" s="218" t="n"/>
      <c r="J6" s="218" t="n"/>
      <c r="K6" s="218" t="n"/>
      <c r="L6" s="218" t="n"/>
      <c r="M6" s="218" t="n"/>
      <c r="N6" s="218" t="n"/>
      <c r="O6" s="218" t="n"/>
      <c r="P6" s="218" t="n"/>
      <c r="Q6" s="4" t="n"/>
      <c r="R6" s="4" t="n"/>
      <c r="S6" s="4" t="n"/>
      <c r="T6" s="4" t="n"/>
      <c r="U6" s="4" t="n"/>
      <c r="V6" s="4" t="n"/>
      <c r="W6" s="4" t="n"/>
      <c r="X6" s="4" t="n"/>
      <c r="Y6" s="4" t="n"/>
      <c r="Z6" s="4" t="n"/>
    </row>
    <row r="7" ht="15" customHeight="1" s="371">
      <c r="A7" s="353" t="inlineStr">
        <is>
          <t>El total de la semana se registra en MOVIMIENTOS como un egreso de categoría Nómina.</t>
        </is>
      </c>
      <c r="B7" s="218" t="n"/>
      <c r="C7" s="218" t="n"/>
      <c r="D7" s="218" t="n"/>
      <c r="E7" s="218" t="n"/>
      <c r="F7" s="218" t="n"/>
      <c r="G7" s="218" t="n"/>
      <c r="H7" s="218" t="n"/>
      <c r="I7" s="218" t="n"/>
      <c r="J7" s="218" t="n"/>
      <c r="K7" s="218" t="n"/>
      <c r="L7" s="218" t="n"/>
      <c r="M7" s="218" t="n"/>
      <c r="N7" s="218" t="n"/>
      <c r="O7" s="218" t="n"/>
      <c r="P7" s="218" t="n"/>
      <c r="Q7" s="4" t="n"/>
      <c r="R7" s="4" t="n"/>
      <c r="S7" s="4" t="n"/>
      <c r="T7" s="4" t="n"/>
      <c r="U7" s="4" t="n"/>
      <c r="V7" s="4" t="n"/>
      <c r="W7" s="4" t="n"/>
      <c r="X7" s="4" t="n"/>
      <c r="Y7" s="4" t="n"/>
      <c r="Z7" s="4" t="n"/>
    </row>
    <row r="8" ht="30" customHeight="1" s="371">
      <c r="A8" s="32" t="inlineStr">
        <is>
          <t>SEMANA</t>
        </is>
      </c>
      <c r="B8" s="32" t="inlineStr">
        <is>
          <t>NOMBRE</t>
        </is>
      </c>
      <c r="C8" s="32" t="inlineStr">
        <is>
          <t>PUESTO</t>
        </is>
      </c>
      <c r="D8" s="32" t="inlineStr">
        <is>
          <t>CABO / MAESTRO</t>
        </is>
      </c>
      <c r="E8" s="32" t="inlineStr">
        <is>
          <t>SALARIO DIARIO</t>
        </is>
      </c>
      <c r="F8" s="32" t="inlineStr">
        <is>
          <t>L</t>
        </is>
      </c>
      <c r="G8" s="32" t="inlineStr">
        <is>
          <t>M</t>
        </is>
      </c>
      <c r="H8" s="32" t="inlineStr">
        <is>
          <t>MI</t>
        </is>
      </c>
      <c r="I8" s="32" t="inlineStr">
        <is>
          <t>J</t>
        </is>
      </c>
      <c r="J8" s="32" t="inlineStr">
        <is>
          <t>V</t>
        </is>
      </c>
      <c r="K8" s="32" t="inlineStr">
        <is>
          <t>S</t>
        </is>
      </c>
      <c r="L8" s="32" t="inlineStr">
        <is>
          <t>DÍAS</t>
        </is>
      </c>
      <c r="M8" s="32" t="inlineStr">
        <is>
          <t>HRS EXTRA</t>
        </is>
      </c>
      <c r="N8" s="32" t="inlineStr">
        <is>
          <t>$ HRS EXTRA</t>
        </is>
      </c>
      <c r="O8" s="32" t="inlineStr">
        <is>
          <t>DEDUCCIONES</t>
        </is>
      </c>
      <c r="P8" s="32" t="inlineStr">
        <is>
          <t>TOTAL A PAGAR</t>
        </is>
      </c>
      <c r="Q8" s="4" t="n"/>
      <c r="R8" s="4" t="n"/>
      <c r="S8" s="4" t="n"/>
      <c r="T8" s="4" t="n"/>
      <c r="U8" s="4" t="n"/>
      <c r="V8" s="4" t="n"/>
      <c r="W8" s="4" t="n"/>
      <c r="X8" s="4" t="n"/>
      <c r="Y8" s="4" t="n"/>
      <c r="Z8" s="4" t="n"/>
    </row>
    <row r="9" ht="15" customHeight="1" s="371">
      <c r="A9" s="34" t="n"/>
      <c r="B9" s="35" t="n"/>
      <c r="C9" s="35" t="n"/>
      <c r="D9" s="35" t="n"/>
      <c r="E9" s="36" t="n"/>
      <c r="F9" s="34" t="n"/>
      <c r="G9" s="34" t="n"/>
      <c r="H9" s="34" t="n"/>
      <c r="I9" s="34" t="n"/>
      <c r="J9" s="34" t="n"/>
      <c r="K9" s="34" t="n"/>
      <c r="L9" s="326">
        <f>SUM(F9:K9)</f>
        <v/>
      </c>
      <c r="M9" s="327" t="n"/>
      <c r="N9" s="44">
        <f>IF(M9="",0,M9*E9/8*1.5)</f>
        <v/>
      </c>
      <c r="O9" s="36" t="n"/>
      <c r="P9" s="44">
        <f>IF(E9="","",L9*E9+N9-IF(O9="",0,O9))</f>
        <v/>
      </c>
      <c r="Q9" s="4" t="n"/>
      <c r="R9" s="4" t="n"/>
      <c r="S9" s="4" t="n"/>
      <c r="T9" s="4" t="n"/>
      <c r="U9" s="4" t="n"/>
      <c r="V9" s="4" t="n"/>
      <c r="W9" s="4" t="n"/>
      <c r="X9" s="4" t="n"/>
      <c r="Y9" s="4" t="n"/>
      <c r="Z9" s="4" t="n"/>
    </row>
    <row r="10" ht="15" customHeight="1" s="371">
      <c r="A10" s="34" t="n"/>
      <c r="B10" s="35" t="n"/>
      <c r="C10" s="35" t="n"/>
      <c r="D10" s="35" t="n"/>
      <c r="E10" s="36" t="n"/>
      <c r="F10" s="34" t="n"/>
      <c r="G10" s="34" t="n"/>
      <c r="H10" s="34" t="n"/>
      <c r="I10" s="34" t="n"/>
      <c r="J10" s="34" t="n"/>
      <c r="K10" s="34" t="n"/>
      <c r="L10" s="326">
        <f>SUM(F10:K10)</f>
        <v/>
      </c>
      <c r="M10" s="327" t="n"/>
      <c r="N10" s="44">
        <f>IF(M10="",0,M10*E10/8*1.5)</f>
        <v/>
      </c>
      <c r="O10" s="36" t="n"/>
      <c r="P10" s="44">
        <f>IF(E10="","",L10*E10+N10-IF(O10="",0,O10))</f>
        <v/>
      </c>
      <c r="Q10" s="4" t="n"/>
      <c r="R10" s="4" t="n"/>
      <c r="S10" s="4" t="n"/>
      <c r="T10" s="4" t="n"/>
      <c r="U10" s="4" t="n"/>
      <c r="V10" s="4" t="n"/>
      <c r="W10" s="4" t="n"/>
      <c r="X10" s="4" t="n"/>
      <c r="Y10" s="4" t="n"/>
      <c r="Z10" s="4" t="n"/>
    </row>
    <row r="11" ht="15" customHeight="1" s="371">
      <c r="A11" s="34" t="n"/>
      <c r="B11" s="35" t="n"/>
      <c r="C11" s="35" t="n"/>
      <c r="D11" s="35" t="n"/>
      <c r="E11" s="36" t="n"/>
      <c r="F11" s="34" t="n"/>
      <c r="G11" s="34" t="n"/>
      <c r="H11" s="34" t="n"/>
      <c r="I11" s="34" t="n"/>
      <c r="J11" s="34" t="n"/>
      <c r="K11" s="34" t="n"/>
      <c r="L11" s="326">
        <f>SUM(F11:K11)</f>
        <v/>
      </c>
      <c r="M11" s="327" t="n"/>
      <c r="N11" s="44">
        <f>IF(M11="",0,M11*E11/8*1.5)</f>
        <v/>
      </c>
      <c r="O11" s="36" t="n"/>
      <c r="P11" s="44">
        <f>IF(E11="","",L11*E11+N11-IF(O11="",0,O11))</f>
        <v/>
      </c>
      <c r="Q11" s="4" t="n"/>
      <c r="R11" s="4" t="n"/>
      <c r="S11" s="4" t="n"/>
      <c r="T11" s="4" t="n"/>
      <c r="U11" s="4" t="n"/>
      <c r="V11" s="4" t="n"/>
      <c r="W11" s="4" t="n"/>
      <c r="X11" s="4" t="n"/>
      <c r="Y11" s="4" t="n"/>
      <c r="Z11" s="4" t="n"/>
    </row>
    <row r="12" ht="15" customHeight="1" s="371">
      <c r="A12" s="34" t="n"/>
      <c r="B12" s="35" t="n"/>
      <c r="C12" s="35" t="n"/>
      <c r="D12" s="35" t="n"/>
      <c r="E12" s="36" t="n"/>
      <c r="F12" s="34" t="n"/>
      <c r="G12" s="34" t="n"/>
      <c r="H12" s="34" t="n"/>
      <c r="I12" s="34" t="n"/>
      <c r="J12" s="34" t="n"/>
      <c r="K12" s="34" t="n"/>
      <c r="L12" s="326">
        <f>SUM(F12:K12)</f>
        <v/>
      </c>
      <c r="M12" s="327" t="n"/>
      <c r="N12" s="44">
        <f>IF(M12="",0,M12*E12/8*1.5)</f>
        <v/>
      </c>
      <c r="O12" s="36" t="n"/>
      <c r="P12" s="44">
        <f>IF(E12="","",L12*E12+N12-IF(O12="",0,O12))</f>
        <v/>
      </c>
      <c r="Q12" s="4" t="n"/>
      <c r="R12" s="4" t="n"/>
      <c r="S12" s="4" t="n"/>
      <c r="T12" s="4" t="n"/>
      <c r="U12" s="4" t="n"/>
      <c r="V12" s="4" t="n"/>
      <c r="W12" s="4" t="n"/>
      <c r="X12" s="4" t="n"/>
      <c r="Y12" s="4" t="n"/>
      <c r="Z12" s="4" t="n"/>
    </row>
    <row r="13" ht="15" customHeight="1" s="371">
      <c r="A13" s="34" t="n"/>
      <c r="B13" s="35" t="n"/>
      <c r="C13" s="35" t="n"/>
      <c r="D13" s="35" t="n"/>
      <c r="E13" s="36" t="n"/>
      <c r="F13" s="34" t="n"/>
      <c r="G13" s="34" t="n"/>
      <c r="H13" s="34" t="n"/>
      <c r="I13" s="34" t="n"/>
      <c r="J13" s="34" t="n"/>
      <c r="K13" s="34" t="n"/>
      <c r="L13" s="326">
        <f>SUM(F13:K13)</f>
        <v/>
      </c>
      <c r="M13" s="327" t="n"/>
      <c r="N13" s="44">
        <f>IF(M13="",0,M13*E13/8*1.5)</f>
        <v/>
      </c>
      <c r="O13" s="36" t="n"/>
      <c r="P13" s="44">
        <f>IF(E13="","",L13*E13+N13-IF(O13="",0,O13))</f>
        <v/>
      </c>
      <c r="Q13" s="4" t="n"/>
      <c r="R13" s="4" t="n"/>
      <c r="S13" s="4" t="n"/>
      <c r="T13" s="4" t="n"/>
      <c r="U13" s="4" t="n"/>
      <c r="V13" s="4" t="n"/>
      <c r="W13" s="4" t="n"/>
      <c r="X13" s="4" t="n"/>
      <c r="Y13" s="4" t="n"/>
      <c r="Z13" s="4" t="n"/>
    </row>
    <row r="14" ht="15" customHeight="1" s="371">
      <c r="A14" s="34" t="n"/>
      <c r="B14" s="35" t="n"/>
      <c r="C14" s="35" t="n"/>
      <c r="D14" s="35" t="n"/>
      <c r="E14" s="36" t="n"/>
      <c r="F14" s="34" t="n"/>
      <c r="G14" s="34" t="n"/>
      <c r="H14" s="34" t="n"/>
      <c r="I14" s="34" t="n"/>
      <c r="J14" s="34" t="n"/>
      <c r="K14" s="34" t="n"/>
      <c r="L14" s="326">
        <f>SUM(F14:K14)</f>
        <v/>
      </c>
      <c r="M14" s="327" t="n"/>
      <c r="N14" s="44">
        <f>IF(M14="",0,M14*E14/8*1.5)</f>
        <v/>
      </c>
      <c r="O14" s="36" t="n"/>
      <c r="P14" s="44">
        <f>IF(E14="","",L14*E14+N14-IF(O14="",0,O14))</f>
        <v/>
      </c>
      <c r="Q14" s="4" t="n"/>
      <c r="R14" s="4" t="n"/>
      <c r="S14" s="4" t="n"/>
      <c r="T14" s="4" t="n"/>
      <c r="U14" s="4" t="n"/>
      <c r="V14" s="4" t="n"/>
      <c r="W14" s="4" t="n"/>
      <c r="X14" s="4" t="n"/>
      <c r="Y14" s="4" t="n"/>
      <c r="Z14" s="4" t="n"/>
    </row>
    <row r="15" ht="15" customHeight="1" s="371">
      <c r="A15" s="34" t="n"/>
      <c r="B15" s="35" t="n"/>
      <c r="C15" s="35" t="n"/>
      <c r="D15" s="35" t="n"/>
      <c r="E15" s="36" t="n"/>
      <c r="F15" s="34" t="n"/>
      <c r="G15" s="34" t="n"/>
      <c r="H15" s="34" t="n"/>
      <c r="I15" s="34" t="n"/>
      <c r="J15" s="34" t="n"/>
      <c r="K15" s="34" t="n"/>
      <c r="L15" s="326">
        <f>SUM(F15:K15)</f>
        <v/>
      </c>
      <c r="M15" s="327" t="n"/>
      <c r="N15" s="44">
        <f>IF(M15="",0,M15*E15/8*1.5)</f>
        <v/>
      </c>
      <c r="O15" s="36" t="n"/>
      <c r="P15" s="44">
        <f>IF(E15="","",L15*E15+N15-IF(O15="",0,O15))</f>
        <v/>
      </c>
      <c r="Q15" s="4" t="n"/>
      <c r="R15" s="4" t="n"/>
      <c r="S15" s="4" t="n"/>
      <c r="T15" s="4" t="n"/>
      <c r="U15" s="4" t="n"/>
      <c r="V15" s="4" t="n"/>
      <c r="W15" s="4" t="n"/>
      <c r="X15" s="4" t="n"/>
      <c r="Y15" s="4" t="n"/>
      <c r="Z15" s="4" t="n"/>
    </row>
    <row r="16" ht="15" customHeight="1" s="371">
      <c r="A16" s="34" t="n"/>
      <c r="B16" s="35" t="n"/>
      <c r="C16" s="35" t="n"/>
      <c r="D16" s="35" t="n"/>
      <c r="E16" s="36" t="n"/>
      <c r="F16" s="34" t="n"/>
      <c r="G16" s="34" t="n"/>
      <c r="H16" s="34" t="n"/>
      <c r="I16" s="34" t="n"/>
      <c r="J16" s="34" t="n"/>
      <c r="K16" s="34" t="n"/>
      <c r="L16" s="326">
        <f>SUM(F16:K16)</f>
        <v/>
      </c>
      <c r="M16" s="327" t="n"/>
      <c r="N16" s="44">
        <f>IF(M16="",0,M16*E16/8*1.5)</f>
        <v/>
      </c>
      <c r="O16" s="36" t="n"/>
      <c r="P16" s="44">
        <f>IF(E16="","",L16*E16+N16-IF(O16="",0,O16))</f>
        <v/>
      </c>
      <c r="Q16" s="4" t="n"/>
      <c r="R16" s="4" t="n"/>
      <c r="S16" s="4" t="n"/>
      <c r="T16" s="4" t="n"/>
      <c r="U16" s="4" t="n"/>
      <c r="V16" s="4" t="n"/>
      <c r="W16" s="4" t="n"/>
      <c r="X16" s="4" t="n"/>
      <c r="Y16" s="4" t="n"/>
      <c r="Z16" s="4" t="n"/>
    </row>
    <row r="17" ht="15" customHeight="1" s="371">
      <c r="A17" s="34" t="n"/>
      <c r="B17" s="35" t="n"/>
      <c r="C17" s="35" t="n"/>
      <c r="D17" s="35" t="n"/>
      <c r="E17" s="36" t="n"/>
      <c r="F17" s="34" t="n"/>
      <c r="G17" s="34" t="n"/>
      <c r="H17" s="34" t="n"/>
      <c r="I17" s="34" t="n"/>
      <c r="J17" s="34" t="n"/>
      <c r="K17" s="34" t="n"/>
      <c r="L17" s="326">
        <f>SUM(F17:K17)</f>
        <v/>
      </c>
      <c r="M17" s="327" t="n"/>
      <c r="N17" s="44">
        <f>IF(M17="",0,M17*E17/8*1.5)</f>
        <v/>
      </c>
      <c r="O17" s="36" t="n"/>
      <c r="P17" s="44">
        <f>IF(E17="","",L17*E17+N17-IF(O17="",0,O17))</f>
        <v/>
      </c>
      <c r="Q17" s="4" t="n"/>
      <c r="R17" s="4" t="n"/>
      <c r="S17" s="4" t="n"/>
      <c r="T17" s="4" t="n"/>
      <c r="U17" s="4" t="n"/>
      <c r="V17" s="4" t="n"/>
      <c r="W17" s="4" t="n"/>
      <c r="X17" s="4" t="n"/>
      <c r="Y17" s="4" t="n"/>
      <c r="Z17" s="4" t="n"/>
    </row>
    <row r="18" ht="15" customHeight="1" s="371">
      <c r="A18" s="34" t="n"/>
      <c r="B18" s="35" t="n"/>
      <c r="C18" s="35" t="n"/>
      <c r="D18" s="35" t="n"/>
      <c r="E18" s="36" t="n"/>
      <c r="F18" s="34" t="n"/>
      <c r="G18" s="34" t="n"/>
      <c r="H18" s="34" t="n"/>
      <c r="I18" s="34" t="n"/>
      <c r="J18" s="34" t="n"/>
      <c r="K18" s="34" t="n"/>
      <c r="L18" s="326">
        <f>SUM(F18:K18)</f>
        <v/>
      </c>
      <c r="M18" s="327" t="n"/>
      <c r="N18" s="44">
        <f>IF(M18="",0,M18*E18/8*1.5)</f>
        <v/>
      </c>
      <c r="O18" s="36" t="n"/>
      <c r="P18" s="44">
        <f>IF(E18="","",L18*E18+N18-IF(O18="",0,O18))</f>
        <v/>
      </c>
      <c r="Q18" s="4" t="n"/>
      <c r="R18" s="4" t="n"/>
      <c r="S18" s="4" t="n"/>
      <c r="T18" s="4" t="n"/>
      <c r="U18" s="4" t="n"/>
      <c r="V18" s="4" t="n"/>
      <c r="W18" s="4" t="n"/>
      <c r="X18" s="4" t="n"/>
      <c r="Y18" s="4" t="n"/>
      <c r="Z18" s="4" t="n"/>
    </row>
    <row r="19" ht="15" customHeight="1" s="371">
      <c r="A19" s="34" t="n"/>
      <c r="B19" s="35" t="n"/>
      <c r="C19" s="35" t="n"/>
      <c r="D19" s="35" t="n"/>
      <c r="E19" s="36" t="n"/>
      <c r="F19" s="34" t="n"/>
      <c r="G19" s="34" t="n"/>
      <c r="H19" s="34" t="n"/>
      <c r="I19" s="34" t="n"/>
      <c r="J19" s="34" t="n"/>
      <c r="K19" s="34" t="n"/>
      <c r="L19" s="326">
        <f>SUM(F19:K19)</f>
        <v/>
      </c>
      <c r="M19" s="327" t="n"/>
      <c r="N19" s="44">
        <f>IF(M19="",0,M19*E19/8*1.5)</f>
        <v/>
      </c>
      <c r="O19" s="36" t="n"/>
      <c r="P19" s="44">
        <f>IF(E19="","",L19*E19+N19-IF(O19="",0,O19))</f>
        <v/>
      </c>
      <c r="Q19" s="4" t="n"/>
      <c r="R19" s="4" t="n"/>
      <c r="S19" s="4" t="n"/>
      <c r="T19" s="4" t="n"/>
      <c r="U19" s="4" t="n"/>
      <c r="V19" s="4" t="n"/>
      <c r="W19" s="4" t="n"/>
      <c r="X19" s="4" t="n"/>
      <c r="Y19" s="4" t="n"/>
      <c r="Z19" s="4" t="n"/>
    </row>
    <row r="20" ht="15" customHeight="1" s="371">
      <c r="A20" s="34" t="n"/>
      <c r="B20" s="35" t="n"/>
      <c r="C20" s="35" t="n"/>
      <c r="D20" s="35" t="n"/>
      <c r="E20" s="36" t="n"/>
      <c r="F20" s="34" t="n"/>
      <c r="G20" s="34" t="n"/>
      <c r="H20" s="34" t="n"/>
      <c r="I20" s="34" t="n"/>
      <c r="J20" s="34" t="n"/>
      <c r="K20" s="34" t="n"/>
      <c r="L20" s="326">
        <f>SUM(F20:K20)</f>
        <v/>
      </c>
      <c r="M20" s="327" t="n"/>
      <c r="N20" s="44">
        <f>IF(M20="",0,M20*E20/8*1.5)</f>
        <v/>
      </c>
      <c r="O20" s="36" t="n"/>
      <c r="P20" s="44">
        <f>IF(E20="","",L20*E20+N20-IF(O20="",0,O20))</f>
        <v/>
      </c>
      <c r="Q20" s="4" t="n"/>
      <c r="R20" s="4" t="n"/>
      <c r="S20" s="4" t="n"/>
      <c r="T20" s="4" t="n"/>
      <c r="U20" s="4" t="n"/>
      <c r="V20" s="4" t="n"/>
      <c r="W20" s="4" t="n"/>
      <c r="X20" s="4" t="n"/>
      <c r="Y20" s="4" t="n"/>
      <c r="Z20" s="4" t="n"/>
    </row>
    <row r="21" ht="15" customHeight="1" s="371">
      <c r="A21" s="34" t="n"/>
      <c r="B21" s="35" t="n"/>
      <c r="C21" s="35" t="n"/>
      <c r="D21" s="35" t="n"/>
      <c r="E21" s="36" t="n"/>
      <c r="F21" s="34" t="n"/>
      <c r="G21" s="34" t="n"/>
      <c r="H21" s="34" t="n"/>
      <c r="I21" s="34" t="n"/>
      <c r="J21" s="34" t="n"/>
      <c r="K21" s="34" t="n"/>
      <c r="L21" s="326">
        <f>SUM(F21:K21)</f>
        <v/>
      </c>
      <c r="M21" s="327" t="n"/>
      <c r="N21" s="44">
        <f>IF(M21="",0,M21*E21/8*1.5)</f>
        <v/>
      </c>
      <c r="O21" s="36" t="n"/>
      <c r="P21" s="44">
        <f>IF(E21="","",L21*E21+N21-IF(O21="",0,O21))</f>
        <v/>
      </c>
      <c r="Q21" s="4" t="n"/>
      <c r="R21" s="4" t="n"/>
      <c r="S21" s="4" t="n"/>
      <c r="T21" s="4" t="n"/>
      <c r="U21" s="4" t="n"/>
      <c r="V21" s="4" t="n"/>
      <c r="W21" s="4" t="n"/>
      <c r="X21" s="4" t="n"/>
      <c r="Y21" s="4" t="n"/>
      <c r="Z21" s="4" t="n"/>
    </row>
    <row r="22" ht="15" customHeight="1" s="371">
      <c r="A22" s="34" t="n"/>
      <c r="B22" s="35" t="n"/>
      <c r="C22" s="35" t="n"/>
      <c r="D22" s="35" t="n"/>
      <c r="E22" s="36" t="n"/>
      <c r="F22" s="34" t="n"/>
      <c r="G22" s="34" t="n"/>
      <c r="H22" s="34" t="n"/>
      <c r="I22" s="34" t="n"/>
      <c r="J22" s="34" t="n"/>
      <c r="K22" s="34" t="n"/>
      <c r="L22" s="326">
        <f>SUM(F22:K22)</f>
        <v/>
      </c>
      <c r="M22" s="327" t="n"/>
      <c r="N22" s="44">
        <f>IF(M22="",0,M22*E22/8*1.5)</f>
        <v/>
      </c>
      <c r="O22" s="36" t="n"/>
      <c r="P22" s="44">
        <f>IF(E22="","",L22*E22+N22-IF(O22="",0,O22))</f>
        <v/>
      </c>
      <c r="Q22" s="4" t="n"/>
      <c r="R22" s="4" t="n"/>
      <c r="S22" s="4" t="n"/>
      <c r="T22" s="4" t="n"/>
      <c r="U22" s="4" t="n"/>
      <c r="V22" s="4" t="n"/>
      <c r="W22" s="4" t="n"/>
      <c r="X22" s="4" t="n"/>
      <c r="Y22" s="4" t="n"/>
      <c r="Z22" s="4" t="n"/>
    </row>
    <row r="23" ht="15" customHeight="1" s="371">
      <c r="A23" s="34" t="n"/>
      <c r="B23" s="35" t="n"/>
      <c r="C23" s="35" t="n"/>
      <c r="D23" s="35" t="n"/>
      <c r="E23" s="36" t="n"/>
      <c r="F23" s="34" t="n"/>
      <c r="G23" s="34" t="n"/>
      <c r="H23" s="34" t="n"/>
      <c r="I23" s="34" t="n"/>
      <c r="J23" s="34" t="n"/>
      <c r="K23" s="34" t="n"/>
      <c r="L23" s="326">
        <f>SUM(F23:K23)</f>
        <v/>
      </c>
      <c r="M23" s="327" t="n"/>
      <c r="N23" s="44">
        <f>IF(M23="",0,M23*E23/8*1.5)</f>
        <v/>
      </c>
      <c r="O23" s="36" t="n"/>
      <c r="P23" s="44">
        <f>IF(E23="","",L23*E23+N23-IF(O23="",0,O23))</f>
        <v/>
      </c>
      <c r="Q23" s="4" t="n"/>
      <c r="R23" s="4" t="n"/>
      <c r="S23" s="4" t="n"/>
      <c r="T23" s="4" t="n"/>
      <c r="U23" s="4" t="n"/>
      <c r="V23" s="4" t="n"/>
      <c r="W23" s="4" t="n"/>
      <c r="X23" s="4" t="n"/>
      <c r="Y23" s="4" t="n"/>
      <c r="Z23" s="4" t="n"/>
    </row>
    <row r="24" ht="15" customHeight="1" s="371">
      <c r="A24" s="34" t="n"/>
      <c r="B24" s="35" t="n"/>
      <c r="C24" s="35" t="n"/>
      <c r="D24" s="35" t="n"/>
      <c r="E24" s="36" t="n"/>
      <c r="F24" s="34" t="n"/>
      <c r="G24" s="34" t="n"/>
      <c r="H24" s="34" t="n"/>
      <c r="I24" s="34" t="n"/>
      <c r="J24" s="34" t="n"/>
      <c r="K24" s="34" t="n"/>
      <c r="L24" s="326">
        <f>SUM(F24:K24)</f>
        <v/>
      </c>
      <c r="M24" s="327" t="n"/>
      <c r="N24" s="44">
        <f>IF(M24="",0,M24*E24/8*1.5)</f>
        <v/>
      </c>
      <c r="O24" s="36" t="n"/>
      <c r="P24" s="44">
        <f>IF(E24="","",L24*E24+N24-IF(O24="",0,O24))</f>
        <v/>
      </c>
      <c r="Q24" s="4" t="n"/>
      <c r="R24" s="4" t="n"/>
      <c r="S24" s="4" t="n"/>
      <c r="T24" s="4" t="n"/>
      <c r="U24" s="4" t="n"/>
      <c r="V24" s="4" t="n"/>
      <c r="W24" s="4" t="n"/>
      <c r="X24" s="4" t="n"/>
      <c r="Y24" s="4" t="n"/>
      <c r="Z24" s="4" t="n"/>
    </row>
    <row r="25" ht="15" customHeight="1" s="371">
      <c r="A25" s="34" t="n"/>
      <c r="B25" s="35" t="n"/>
      <c r="C25" s="35" t="n"/>
      <c r="D25" s="35" t="n"/>
      <c r="E25" s="36" t="n"/>
      <c r="F25" s="34" t="n"/>
      <c r="G25" s="34" t="n"/>
      <c r="H25" s="34" t="n"/>
      <c r="I25" s="34" t="n"/>
      <c r="J25" s="34" t="n"/>
      <c r="K25" s="34" t="n"/>
      <c r="L25" s="326">
        <f>SUM(F25:K25)</f>
        <v/>
      </c>
      <c r="M25" s="327" t="n"/>
      <c r="N25" s="44">
        <f>IF(M25="",0,M25*E25/8*1.5)</f>
        <v/>
      </c>
      <c r="O25" s="36" t="n"/>
      <c r="P25" s="44">
        <f>IF(E25="","",L25*E25+N25-IF(O25="",0,O25))</f>
        <v/>
      </c>
      <c r="Q25" s="4" t="n"/>
      <c r="R25" s="4" t="n"/>
      <c r="S25" s="4" t="n"/>
      <c r="T25" s="4" t="n"/>
      <c r="U25" s="4" t="n"/>
      <c r="V25" s="4" t="n"/>
      <c r="W25" s="4" t="n"/>
      <c r="X25" s="4" t="n"/>
      <c r="Y25" s="4" t="n"/>
      <c r="Z25" s="4" t="n"/>
    </row>
    <row r="26" ht="15" customHeight="1" s="371">
      <c r="A26" s="34" t="n"/>
      <c r="B26" s="35" t="n"/>
      <c r="C26" s="35" t="n"/>
      <c r="D26" s="35" t="n"/>
      <c r="E26" s="36" t="n"/>
      <c r="F26" s="34" t="n"/>
      <c r="G26" s="34" t="n"/>
      <c r="H26" s="34" t="n"/>
      <c r="I26" s="34" t="n"/>
      <c r="J26" s="34" t="n"/>
      <c r="K26" s="34" t="n"/>
      <c r="L26" s="326">
        <f>SUM(F26:K26)</f>
        <v/>
      </c>
      <c r="M26" s="327" t="n"/>
      <c r="N26" s="44">
        <f>IF(M26="",0,M26*E26/8*1.5)</f>
        <v/>
      </c>
      <c r="O26" s="36" t="n"/>
      <c r="P26" s="44">
        <f>IF(E26="","",L26*E26+N26-IF(O26="",0,O26))</f>
        <v/>
      </c>
      <c r="Q26" s="4" t="n"/>
      <c r="R26" s="4" t="n"/>
      <c r="S26" s="4" t="n"/>
      <c r="T26" s="4" t="n"/>
      <c r="U26" s="4" t="n"/>
      <c r="V26" s="4" t="n"/>
      <c r="W26" s="4" t="n"/>
      <c r="X26" s="4" t="n"/>
      <c r="Y26" s="4" t="n"/>
      <c r="Z26" s="4" t="n"/>
    </row>
    <row r="27" ht="15" customHeight="1" s="371">
      <c r="A27" s="34" t="n"/>
      <c r="B27" s="35" t="n"/>
      <c r="C27" s="35" t="n"/>
      <c r="D27" s="35" t="n"/>
      <c r="E27" s="36" t="n"/>
      <c r="F27" s="34" t="n"/>
      <c r="G27" s="34" t="n"/>
      <c r="H27" s="34" t="n"/>
      <c r="I27" s="34" t="n"/>
      <c r="J27" s="34" t="n"/>
      <c r="K27" s="34" t="n"/>
      <c r="L27" s="326">
        <f>SUM(F27:K27)</f>
        <v/>
      </c>
      <c r="M27" s="327" t="n"/>
      <c r="N27" s="44">
        <f>IF(M27="",0,M27*E27/8*1.5)</f>
        <v/>
      </c>
      <c r="O27" s="36" t="n"/>
      <c r="P27" s="44">
        <f>IF(E27="","",L27*E27+N27-IF(O27="",0,O27))</f>
        <v/>
      </c>
      <c r="Q27" s="4" t="n"/>
      <c r="R27" s="4" t="n"/>
      <c r="S27" s="4" t="n"/>
      <c r="T27" s="4" t="n"/>
      <c r="U27" s="4" t="n"/>
      <c r="V27" s="4" t="n"/>
      <c r="W27" s="4" t="n"/>
      <c r="X27" s="4" t="n"/>
      <c r="Y27" s="4" t="n"/>
      <c r="Z27" s="4" t="n"/>
    </row>
    <row r="28" ht="15" customHeight="1" s="371">
      <c r="A28" s="34" t="n"/>
      <c r="B28" s="35" t="n"/>
      <c r="C28" s="35" t="n"/>
      <c r="D28" s="35" t="n"/>
      <c r="E28" s="36" t="n"/>
      <c r="F28" s="34" t="n"/>
      <c r="G28" s="34" t="n"/>
      <c r="H28" s="34" t="n"/>
      <c r="I28" s="34" t="n"/>
      <c r="J28" s="34" t="n"/>
      <c r="K28" s="34" t="n"/>
      <c r="L28" s="326">
        <f>SUM(F28:K28)</f>
        <v/>
      </c>
      <c r="M28" s="327" t="n"/>
      <c r="N28" s="44">
        <f>IF(M28="",0,M28*E28/8*1.5)</f>
        <v/>
      </c>
      <c r="O28" s="36" t="n"/>
      <c r="P28" s="44">
        <f>IF(E28="","",L28*E28+N28-IF(O28="",0,O28))</f>
        <v/>
      </c>
      <c r="Q28" s="4" t="n"/>
      <c r="R28" s="4" t="n"/>
      <c r="S28" s="4" t="n"/>
      <c r="T28" s="4" t="n"/>
      <c r="U28" s="4" t="n"/>
      <c r="V28" s="4" t="n"/>
      <c r="W28" s="4" t="n"/>
      <c r="X28" s="4" t="n"/>
      <c r="Y28" s="4" t="n"/>
      <c r="Z28" s="4" t="n"/>
    </row>
    <row r="29" ht="15" customHeight="1" s="371">
      <c r="A29" s="34" t="n"/>
      <c r="B29" s="35" t="n"/>
      <c r="C29" s="35" t="n"/>
      <c r="D29" s="35" t="n"/>
      <c r="E29" s="36" t="n"/>
      <c r="F29" s="34" t="n"/>
      <c r="G29" s="34" t="n"/>
      <c r="H29" s="34" t="n"/>
      <c r="I29" s="34" t="n"/>
      <c r="J29" s="34" t="n"/>
      <c r="K29" s="34" t="n"/>
      <c r="L29" s="326">
        <f>SUM(F29:K29)</f>
        <v/>
      </c>
      <c r="M29" s="327" t="n"/>
      <c r="N29" s="44">
        <f>IF(M29="",0,M29*E29/8*1.5)</f>
        <v/>
      </c>
      <c r="O29" s="36" t="n"/>
      <c r="P29" s="44">
        <f>IF(E29="","",L29*E29+N29-IF(O29="",0,O29))</f>
        <v/>
      </c>
      <c r="Q29" s="4" t="n"/>
      <c r="R29" s="4" t="n"/>
      <c r="S29" s="4" t="n"/>
      <c r="T29" s="4" t="n"/>
      <c r="U29" s="4" t="n"/>
      <c r="V29" s="4" t="n"/>
      <c r="W29" s="4" t="n"/>
      <c r="X29" s="4" t="n"/>
      <c r="Y29" s="4" t="n"/>
      <c r="Z29" s="4" t="n"/>
    </row>
    <row r="30" ht="15" customHeight="1" s="371">
      <c r="A30" s="34" t="n"/>
      <c r="B30" s="35" t="n"/>
      <c r="C30" s="35" t="n"/>
      <c r="D30" s="35" t="n"/>
      <c r="E30" s="36" t="n"/>
      <c r="F30" s="34" t="n"/>
      <c r="G30" s="34" t="n"/>
      <c r="H30" s="34" t="n"/>
      <c r="I30" s="34" t="n"/>
      <c r="J30" s="34" t="n"/>
      <c r="K30" s="34" t="n"/>
      <c r="L30" s="326">
        <f>SUM(F30:K30)</f>
        <v/>
      </c>
      <c r="M30" s="327" t="n"/>
      <c r="N30" s="44">
        <f>IF(M30="",0,M30*E30/8*1.5)</f>
        <v/>
      </c>
      <c r="O30" s="36" t="n"/>
      <c r="P30" s="44">
        <f>IF(E30="","",L30*E30+N30-IF(O30="",0,O30))</f>
        <v/>
      </c>
      <c r="Q30" s="4" t="n"/>
      <c r="R30" s="4" t="n"/>
      <c r="S30" s="4" t="n"/>
      <c r="T30" s="4" t="n"/>
      <c r="U30" s="4" t="n"/>
      <c r="V30" s="4" t="n"/>
      <c r="W30" s="4" t="n"/>
      <c r="X30" s="4" t="n"/>
      <c r="Y30" s="4" t="n"/>
      <c r="Z30" s="4" t="n"/>
    </row>
    <row r="31" ht="15" customHeight="1" s="371">
      <c r="A31" s="34" t="n"/>
      <c r="B31" s="35" t="n"/>
      <c r="C31" s="35" t="n"/>
      <c r="D31" s="35" t="n"/>
      <c r="E31" s="36" t="n"/>
      <c r="F31" s="34" t="n"/>
      <c r="G31" s="34" t="n"/>
      <c r="H31" s="34" t="n"/>
      <c r="I31" s="34" t="n"/>
      <c r="J31" s="34" t="n"/>
      <c r="K31" s="34" t="n"/>
      <c r="L31" s="326">
        <f>SUM(F31:K31)</f>
        <v/>
      </c>
      <c r="M31" s="327" t="n"/>
      <c r="N31" s="44">
        <f>IF(M31="",0,M31*E31/8*1.5)</f>
        <v/>
      </c>
      <c r="O31" s="36" t="n"/>
      <c r="P31" s="44">
        <f>IF(E31="","",L31*E31+N31-IF(O31="",0,O31))</f>
        <v/>
      </c>
      <c r="Q31" s="4" t="n"/>
      <c r="R31" s="4" t="n"/>
      <c r="S31" s="4" t="n"/>
      <c r="T31" s="4" t="n"/>
      <c r="U31" s="4" t="n"/>
      <c r="V31" s="4" t="n"/>
      <c r="W31" s="4" t="n"/>
      <c r="X31" s="4" t="n"/>
      <c r="Y31" s="4" t="n"/>
      <c r="Z31" s="4" t="n"/>
    </row>
    <row r="32" ht="15" customHeight="1" s="371">
      <c r="A32" s="34" t="n"/>
      <c r="B32" s="35" t="n"/>
      <c r="C32" s="35" t="n"/>
      <c r="D32" s="35" t="n"/>
      <c r="E32" s="36" t="n"/>
      <c r="F32" s="34" t="n"/>
      <c r="G32" s="34" t="n"/>
      <c r="H32" s="34" t="n"/>
      <c r="I32" s="34" t="n"/>
      <c r="J32" s="34" t="n"/>
      <c r="K32" s="34" t="n"/>
      <c r="L32" s="326">
        <f>SUM(F32:K32)</f>
        <v/>
      </c>
      <c r="M32" s="327" t="n"/>
      <c r="N32" s="44">
        <f>IF(M32="",0,M32*E32/8*1.5)</f>
        <v/>
      </c>
      <c r="O32" s="36" t="n"/>
      <c r="P32" s="44">
        <f>IF(E32="","",L32*E32+N32-IF(O32="",0,O32))</f>
        <v/>
      </c>
      <c r="Q32" s="4" t="n"/>
      <c r="R32" s="4" t="n"/>
      <c r="S32" s="4" t="n"/>
      <c r="T32" s="4" t="n"/>
      <c r="U32" s="4" t="n"/>
      <c r="V32" s="4" t="n"/>
      <c r="W32" s="4" t="n"/>
      <c r="X32" s="4" t="n"/>
      <c r="Y32" s="4" t="n"/>
      <c r="Z32" s="4" t="n"/>
    </row>
    <row r="33" ht="15" customHeight="1" s="371">
      <c r="A33" s="34" t="n"/>
      <c r="B33" s="35" t="n"/>
      <c r="C33" s="35" t="n"/>
      <c r="D33" s="35" t="n"/>
      <c r="E33" s="36" t="n"/>
      <c r="F33" s="34" t="n"/>
      <c r="G33" s="34" t="n"/>
      <c r="H33" s="34" t="n"/>
      <c r="I33" s="34" t="n"/>
      <c r="J33" s="34" t="n"/>
      <c r="K33" s="34" t="n"/>
      <c r="L33" s="326">
        <f>SUM(F33:K33)</f>
        <v/>
      </c>
      <c r="M33" s="327" t="n"/>
      <c r="N33" s="44">
        <f>IF(M33="",0,M33*E33/8*1.5)</f>
        <v/>
      </c>
      <c r="O33" s="36" t="n"/>
      <c r="P33" s="44">
        <f>IF(E33="","",L33*E33+N33-IF(O33="",0,O33))</f>
        <v/>
      </c>
      <c r="Q33" s="4" t="n"/>
      <c r="R33" s="4" t="n"/>
      <c r="S33" s="4" t="n"/>
      <c r="T33" s="4" t="n"/>
      <c r="U33" s="4" t="n"/>
      <c r="V33" s="4" t="n"/>
      <c r="W33" s="4" t="n"/>
      <c r="X33" s="4" t="n"/>
      <c r="Y33" s="4" t="n"/>
      <c r="Z33" s="4" t="n"/>
    </row>
    <row r="34" ht="15" customHeight="1" s="371">
      <c r="A34" s="34" t="n"/>
      <c r="B34" s="35" t="n"/>
      <c r="C34" s="35" t="n"/>
      <c r="D34" s="35" t="n"/>
      <c r="E34" s="36" t="n"/>
      <c r="F34" s="34" t="n"/>
      <c r="G34" s="34" t="n"/>
      <c r="H34" s="34" t="n"/>
      <c r="I34" s="34" t="n"/>
      <c r="J34" s="34" t="n"/>
      <c r="K34" s="34" t="n"/>
      <c r="L34" s="326">
        <f>SUM(F34:K34)</f>
        <v/>
      </c>
      <c r="M34" s="327" t="n"/>
      <c r="N34" s="44">
        <f>IF(M34="",0,M34*E34/8*1.5)</f>
        <v/>
      </c>
      <c r="O34" s="36" t="n"/>
      <c r="P34" s="44">
        <f>IF(E34="","",L34*E34+N34-IF(O34="",0,O34))</f>
        <v/>
      </c>
      <c r="Q34" s="4" t="n"/>
      <c r="R34" s="4" t="n"/>
      <c r="S34" s="4" t="n"/>
      <c r="T34" s="4" t="n"/>
      <c r="U34" s="4" t="n"/>
      <c r="V34" s="4" t="n"/>
      <c r="W34" s="4" t="n"/>
      <c r="X34" s="4" t="n"/>
      <c r="Y34" s="4" t="n"/>
      <c r="Z34" s="4" t="n"/>
    </row>
    <row r="35" ht="15" customHeight="1" s="371">
      <c r="A35" s="34" t="n"/>
      <c r="B35" s="35" t="n"/>
      <c r="C35" s="35" t="n"/>
      <c r="D35" s="35" t="n"/>
      <c r="E35" s="36" t="n"/>
      <c r="F35" s="34" t="n"/>
      <c r="G35" s="34" t="n"/>
      <c r="H35" s="34" t="n"/>
      <c r="I35" s="34" t="n"/>
      <c r="J35" s="34" t="n"/>
      <c r="K35" s="34" t="n"/>
      <c r="L35" s="326">
        <f>SUM(F35:K35)</f>
        <v/>
      </c>
      <c r="M35" s="327" t="n"/>
      <c r="N35" s="44">
        <f>IF(M35="",0,M35*E35/8*1.5)</f>
        <v/>
      </c>
      <c r="O35" s="36" t="n"/>
      <c r="P35" s="44">
        <f>IF(E35="","",L35*E35+N35-IF(O35="",0,O35))</f>
        <v/>
      </c>
      <c r="Q35" s="4" t="n"/>
      <c r="R35" s="4" t="n"/>
      <c r="S35" s="4" t="n"/>
      <c r="T35" s="4" t="n"/>
      <c r="U35" s="4" t="n"/>
      <c r="V35" s="4" t="n"/>
      <c r="W35" s="4" t="n"/>
      <c r="X35" s="4" t="n"/>
      <c r="Y35" s="4" t="n"/>
      <c r="Z35" s="4" t="n"/>
    </row>
    <row r="36" ht="15" customHeight="1" s="371">
      <c r="A36" s="34" t="n"/>
      <c r="B36" s="35" t="n"/>
      <c r="C36" s="35" t="n"/>
      <c r="D36" s="35" t="n"/>
      <c r="E36" s="36" t="n"/>
      <c r="F36" s="34" t="n"/>
      <c r="G36" s="34" t="n"/>
      <c r="H36" s="34" t="n"/>
      <c r="I36" s="34" t="n"/>
      <c r="J36" s="34" t="n"/>
      <c r="K36" s="34" t="n"/>
      <c r="L36" s="326">
        <f>SUM(F36:K36)</f>
        <v/>
      </c>
      <c r="M36" s="327" t="n"/>
      <c r="N36" s="44">
        <f>IF(M36="",0,M36*E36/8*1.5)</f>
        <v/>
      </c>
      <c r="O36" s="36" t="n"/>
      <c r="P36" s="44">
        <f>IF(E36="","",L36*E36+N36-IF(O36="",0,O36))</f>
        <v/>
      </c>
      <c r="Q36" s="4" t="n"/>
      <c r="R36" s="4" t="n"/>
      <c r="S36" s="4" t="n"/>
      <c r="T36" s="4" t="n"/>
      <c r="U36" s="4" t="n"/>
      <c r="V36" s="4" t="n"/>
      <c r="W36" s="4" t="n"/>
      <c r="X36" s="4" t="n"/>
      <c r="Y36" s="4" t="n"/>
      <c r="Z36" s="4" t="n"/>
    </row>
    <row r="37" ht="15" customHeight="1" s="371">
      <c r="A37" s="34" t="n"/>
      <c r="B37" s="35" t="n"/>
      <c r="C37" s="35" t="n"/>
      <c r="D37" s="35" t="n"/>
      <c r="E37" s="36" t="n"/>
      <c r="F37" s="34" t="n"/>
      <c r="G37" s="34" t="n"/>
      <c r="H37" s="34" t="n"/>
      <c r="I37" s="34" t="n"/>
      <c r="J37" s="34" t="n"/>
      <c r="K37" s="34" t="n"/>
      <c r="L37" s="326">
        <f>SUM(F37:K37)</f>
        <v/>
      </c>
      <c r="M37" s="327" t="n"/>
      <c r="N37" s="44">
        <f>IF(M37="",0,M37*E37/8*1.5)</f>
        <v/>
      </c>
      <c r="O37" s="36" t="n"/>
      <c r="P37" s="44">
        <f>IF(E37="","",L37*E37+N37-IF(O37="",0,O37))</f>
        <v/>
      </c>
      <c r="Q37" s="4" t="n"/>
      <c r="R37" s="4" t="n"/>
      <c r="S37" s="4" t="n"/>
      <c r="T37" s="4" t="n"/>
      <c r="U37" s="4" t="n"/>
      <c r="V37" s="4" t="n"/>
      <c r="W37" s="4" t="n"/>
      <c r="X37" s="4" t="n"/>
      <c r="Y37" s="4" t="n"/>
      <c r="Z37" s="4" t="n"/>
    </row>
    <row r="38" ht="15" customHeight="1" s="371">
      <c r="A38" s="34" t="n"/>
      <c r="B38" s="35" t="n"/>
      <c r="C38" s="35" t="n"/>
      <c r="D38" s="35" t="n"/>
      <c r="E38" s="36" t="n"/>
      <c r="F38" s="34" t="n"/>
      <c r="G38" s="34" t="n"/>
      <c r="H38" s="34" t="n"/>
      <c r="I38" s="34" t="n"/>
      <c r="J38" s="34" t="n"/>
      <c r="K38" s="34" t="n"/>
      <c r="L38" s="326">
        <f>SUM(F38:K38)</f>
        <v/>
      </c>
      <c r="M38" s="327" t="n"/>
      <c r="N38" s="44">
        <f>IF(M38="",0,M38*E38/8*1.5)</f>
        <v/>
      </c>
      <c r="O38" s="36" t="n"/>
      <c r="P38" s="44">
        <f>IF(E38="","",L38*E38+N38-IF(O38="",0,O38))</f>
        <v/>
      </c>
      <c r="Q38" s="4" t="n"/>
      <c r="R38" s="4" t="n"/>
      <c r="S38" s="4" t="n"/>
      <c r="T38" s="4" t="n"/>
      <c r="U38" s="4" t="n"/>
      <c r="V38" s="4" t="n"/>
      <c r="W38" s="4" t="n"/>
      <c r="X38" s="4" t="n"/>
      <c r="Y38" s="4" t="n"/>
      <c r="Z38" s="4" t="n"/>
    </row>
    <row r="39" ht="15" customHeight="1" s="371">
      <c r="A39" s="34" t="n"/>
      <c r="B39" s="35" t="n"/>
      <c r="C39" s="35" t="n"/>
      <c r="D39" s="35" t="n"/>
      <c r="E39" s="36" t="n"/>
      <c r="F39" s="34" t="n"/>
      <c r="G39" s="34" t="n"/>
      <c r="H39" s="34" t="n"/>
      <c r="I39" s="34" t="n"/>
      <c r="J39" s="34" t="n"/>
      <c r="K39" s="34" t="n"/>
      <c r="L39" s="326">
        <f>SUM(F39:K39)</f>
        <v/>
      </c>
      <c r="M39" s="327" t="n"/>
      <c r="N39" s="44">
        <f>IF(M39="",0,M39*E39/8*1.5)</f>
        <v/>
      </c>
      <c r="O39" s="36" t="n"/>
      <c r="P39" s="44">
        <f>IF(E39="","",L39*E39+N39-IF(O39="",0,O39))</f>
        <v/>
      </c>
      <c r="Q39" s="4" t="n"/>
      <c r="R39" s="4" t="n"/>
      <c r="S39" s="4" t="n"/>
      <c r="T39" s="4" t="n"/>
      <c r="U39" s="4" t="n"/>
      <c r="V39" s="4" t="n"/>
      <c r="W39" s="4" t="n"/>
      <c r="X39" s="4" t="n"/>
      <c r="Y39" s="4" t="n"/>
      <c r="Z39" s="4" t="n"/>
    </row>
    <row r="40" ht="15" customHeight="1" s="371">
      <c r="A40" s="34" t="n"/>
      <c r="B40" s="35" t="n"/>
      <c r="C40" s="35" t="n"/>
      <c r="D40" s="35" t="n"/>
      <c r="E40" s="36" t="n"/>
      <c r="F40" s="34" t="n"/>
      <c r="G40" s="34" t="n"/>
      <c r="H40" s="34" t="n"/>
      <c r="I40" s="34" t="n"/>
      <c r="J40" s="34" t="n"/>
      <c r="K40" s="34" t="n"/>
      <c r="L40" s="326">
        <f>SUM(F40:K40)</f>
        <v/>
      </c>
      <c r="M40" s="327" t="n"/>
      <c r="N40" s="44">
        <f>IF(M40="",0,M40*E40/8*1.5)</f>
        <v/>
      </c>
      <c r="O40" s="36" t="n"/>
      <c r="P40" s="44">
        <f>IF(E40="","",L40*E40+N40-IF(O40="",0,O40))</f>
        <v/>
      </c>
      <c r="Q40" s="4" t="n"/>
      <c r="R40" s="4" t="n"/>
      <c r="S40" s="4" t="n"/>
      <c r="T40" s="4" t="n"/>
      <c r="U40" s="4" t="n"/>
      <c r="V40" s="4" t="n"/>
      <c r="W40" s="4" t="n"/>
      <c r="X40" s="4" t="n"/>
      <c r="Y40" s="4" t="n"/>
      <c r="Z40" s="4" t="n"/>
    </row>
    <row r="41" ht="15" customHeight="1" s="371">
      <c r="A41" s="34" t="n"/>
      <c r="B41" s="35" t="n"/>
      <c r="C41" s="35" t="n"/>
      <c r="D41" s="35" t="n"/>
      <c r="E41" s="36" t="n"/>
      <c r="F41" s="34" t="n"/>
      <c r="G41" s="34" t="n"/>
      <c r="H41" s="34" t="n"/>
      <c r="I41" s="34" t="n"/>
      <c r="J41" s="34" t="n"/>
      <c r="K41" s="34" t="n"/>
      <c r="L41" s="326">
        <f>SUM(F41:K41)</f>
        <v/>
      </c>
      <c r="M41" s="327" t="n"/>
      <c r="N41" s="44">
        <f>IF(M41="",0,M41*E41/8*1.5)</f>
        <v/>
      </c>
      <c r="O41" s="36" t="n"/>
      <c r="P41" s="44">
        <f>IF(E41="","",L41*E41+N41-IF(O41="",0,O41))</f>
        <v/>
      </c>
      <c r="Q41" s="4" t="n"/>
      <c r="R41" s="4" t="n"/>
      <c r="S41" s="4" t="n"/>
      <c r="T41" s="4" t="n"/>
      <c r="U41" s="4" t="n"/>
      <c r="V41" s="4" t="n"/>
      <c r="W41" s="4" t="n"/>
      <c r="X41" s="4" t="n"/>
      <c r="Y41" s="4" t="n"/>
      <c r="Z41" s="4" t="n"/>
    </row>
    <row r="42" ht="15" customHeight="1" s="371">
      <c r="A42" s="34" t="n"/>
      <c r="B42" s="35" t="n"/>
      <c r="C42" s="35" t="n"/>
      <c r="D42" s="35" t="n"/>
      <c r="E42" s="36" t="n"/>
      <c r="F42" s="34" t="n"/>
      <c r="G42" s="34" t="n"/>
      <c r="H42" s="34" t="n"/>
      <c r="I42" s="34" t="n"/>
      <c r="J42" s="34" t="n"/>
      <c r="K42" s="34" t="n"/>
      <c r="L42" s="326">
        <f>SUM(F42:K42)</f>
        <v/>
      </c>
      <c r="M42" s="327" t="n"/>
      <c r="N42" s="44">
        <f>IF(M42="",0,M42*E42/8*1.5)</f>
        <v/>
      </c>
      <c r="O42" s="36" t="n"/>
      <c r="P42" s="44">
        <f>IF(E42="","",L42*E42+N42-IF(O42="",0,O42))</f>
        <v/>
      </c>
      <c r="Q42" s="4" t="n"/>
      <c r="R42" s="4" t="n"/>
      <c r="S42" s="4" t="n"/>
      <c r="T42" s="4" t="n"/>
      <c r="U42" s="4" t="n"/>
      <c r="V42" s="4" t="n"/>
      <c r="W42" s="4" t="n"/>
      <c r="X42" s="4" t="n"/>
      <c r="Y42" s="4" t="n"/>
      <c r="Z42" s="4" t="n"/>
    </row>
    <row r="43" ht="15" customHeight="1" s="371">
      <c r="A43" s="34" t="n"/>
      <c r="B43" s="35" t="n"/>
      <c r="C43" s="35" t="n"/>
      <c r="D43" s="35" t="n"/>
      <c r="E43" s="36" t="n"/>
      <c r="F43" s="34" t="n"/>
      <c r="G43" s="34" t="n"/>
      <c r="H43" s="34" t="n"/>
      <c r="I43" s="34" t="n"/>
      <c r="J43" s="34" t="n"/>
      <c r="K43" s="34" t="n"/>
      <c r="L43" s="326">
        <f>SUM(F43:K43)</f>
        <v/>
      </c>
      <c r="M43" s="327" t="n"/>
      <c r="N43" s="44">
        <f>IF(M43="",0,M43*E43/8*1.5)</f>
        <v/>
      </c>
      <c r="O43" s="36" t="n"/>
      <c r="P43" s="44">
        <f>IF(E43="","",L43*E43+N43-IF(O43="",0,O43))</f>
        <v/>
      </c>
      <c r="Q43" s="4" t="n"/>
      <c r="R43" s="4" t="n"/>
      <c r="S43" s="4" t="n"/>
      <c r="T43" s="4" t="n"/>
      <c r="U43" s="4" t="n"/>
      <c r="V43" s="4" t="n"/>
      <c r="W43" s="4" t="n"/>
      <c r="X43" s="4" t="n"/>
      <c r="Y43" s="4" t="n"/>
      <c r="Z43" s="4" t="n"/>
    </row>
    <row r="44" ht="15" customHeight="1" s="371">
      <c r="A44" s="34" t="n"/>
      <c r="B44" s="35" t="n"/>
      <c r="C44" s="35" t="n"/>
      <c r="D44" s="35" t="n"/>
      <c r="E44" s="36" t="n"/>
      <c r="F44" s="34" t="n"/>
      <c r="G44" s="34" t="n"/>
      <c r="H44" s="34" t="n"/>
      <c r="I44" s="34" t="n"/>
      <c r="J44" s="34" t="n"/>
      <c r="K44" s="34" t="n"/>
      <c r="L44" s="326">
        <f>SUM(F44:K44)</f>
        <v/>
      </c>
      <c r="M44" s="327" t="n"/>
      <c r="N44" s="44">
        <f>IF(M44="",0,M44*E44/8*1.5)</f>
        <v/>
      </c>
      <c r="O44" s="36" t="n"/>
      <c r="P44" s="44">
        <f>IF(E44="","",L44*E44+N44-IF(O44="",0,O44))</f>
        <v/>
      </c>
      <c r="Q44" s="4" t="n"/>
      <c r="R44" s="4" t="n"/>
      <c r="S44" s="4" t="n"/>
      <c r="T44" s="4" t="n"/>
      <c r="U44" s="4" t="n"/>
      <c r="V44" s="4" t="n"/>
      <c r="W44" s="4" t="n"/>
      <c r="X44" s="4" t="n"/>
      <c r="Y44" s="4" t="n"/>
      <c r="Z44" s="4" t="n"/>
    </row>
    <row r="45" ht="15" customHeight="1" s="371">
      <c r="A45" s="34" t="n"/>
      <c r="B45" s="35" t="n"/>
      <c r="C45" s="35" t="n"/>
      <c r="D45" s="35" t="n"/>
      <c r="E45" s="36" t="n"/>
      <c r="F45" s="34" t="n"/>
      <c r="G45" s="34" t="n"/>
      <c r="H45" s="34" t="n"/>
      <c r="I45" s="34" t="n"/>
      <c r="J45" s="34" t="n"/>
      <c r="K45" s="34" t="n"/>
      <c r="L45" s="326">
        <f>SUM(F45:K45)</f>
        <v/>
      </c>
      <c r="M45" s="327" t="n"/>
      <c r="N45" s="44">
        <f>IF(M45="",0,M45*E45/8*1.5)</f>
        <v/>
      </c>
      <c r="O45" s="36" t="n"/>
      <c r="P45" s="44">
        <f>IF(E45="","",L45*E45+N45-IF(O45="",0,O45))</f>
        <v/>
      </c>
      <c r="Q45" s="4" t="n"/>
      <c r="R45" s="4" t="n"/>
      <c r="S45" s="4" t="n"/>
      <c r="T45" s="4" t="n"/>
      <c r="U45" s="4" t="n"/>
      <c r="V45" s="4" t="n"/>
      <c r="W45" s="4" t="n"/>
      <c r="X45" s="4" t="n"/>
      <c r="Y45" s="4" t="n"/>
      <c r="Z45" s="4" t="n"/>
    </row>
    <row r="46" ht="15" customHeight="1" s="371">
      <c r="A46" s="34" t="n"/>
      <c r="B46" s="35" t="n"/>
      <c r="C46" s="35" t="n"/>
      <c r="D46" s="35" t="n"/>
      <c r="E46" s="36" t="n"/>
      <c r="F46" s="34" t="n"/>
      <c r="G46" s="34" t="n"/>
      <c r="H46" s="34" t="n"/>
      <c r="I46" s="34" t="n"/>
      <c r="J46" s="34" t="n"/>
      <c r="K46" s="34" t="n"/>
      <c r="L46" s="326">
        <f>SUM(F46:K46)</f>
        <v/>
      </c>
      <c r="M46" s="327" t="n"/>
      <c r="N46" s="44">
        <f>IF(M46="",0,M46*E46/8*1.5)</f>
        <v/>
      </c>
      <c r="O46" s="36" t="n"/>
      <c r="P46" s="44">
        <f>IF(E46="","",L46*E46+N46-IF(O46="",0,O46))</f>
        <v/>
      </c>
      <c r="Q46" s="4" t="n"/>
      <c r="R46" s="4" t="n"/>
      <c r="S46" s="4" t="n"/>
      <c r="T46" s="4" t="n"/>
      <c r="U46" s="4" t="n"/>
      <c r="V46" s="4" t="n"/>
      <c r="W46" s="4" t="n"/>
      <c r="X46" s="4" t="n"/>
      <c r="Y46" s="4" t="n"/>
      <c r="Z46" s="4" t="n"/>
    </row>
    <row r="47" ht="15" customHeight="1" s="371">
      <c r="A47" s="34" t="n"/>
      <c r="B47" s="35" t="n"/>
      <c r="C47" s="35" t="n"/>
      <c r="D47" s="35" t="n"/>
      <c r="E47" s="36" t="n"/>
      <c r="F47" s="34" t="n"/>
      <c r="G47" s="34" t="n"/>
      <c r="H47" s="34" t="n"/>
      <c r="I47" s="34" t="n"/>
      <c r="J47" s="34" t="n"/>
      <c r="K47" s="34" t="n"/>
      <c r="L47" s="326">
        <f>SUM(F47:K47)</f>
        <v/>
      </c>
      <c r="M47" s="327" t="n"/>
      <c r="N47" s="44">
        <f>IF(M47="",0,M47*E47/8*1.5)</f>
        <v/>
      </c>
      <c r="O47" s="36" t="n"/>
      <c r="P47" s="44">
        <f>IF(E47="","",L47*E47+N47-IF(O47="",0,O47))</f>
        <v/>
      </c>
      <c r="Q47" s="4" t="n"/>
      <c r="R47" s="4" t="n"/>
      <c r="S47" s="4" t="n"/>
      <c r="T47" s="4" t="n"/>
      <c r="U47" s="4" t="n"/>
      <c r="V47" s="4" t="n"/>
      <c r="W47" s="4" t="n"/>
      <c r="X47" s="4" t="n"/>
      <c r="Y47" s="4" t="n"/>
      <c r="Z47" s="4" t="n"/>
    </row>
    <row r="48" ht="15" customHeight="1" s="371">
      <c r="A48" s="34" t="n"/>
      <c r="B48" s="35" t="n"/>
      <c r="C48" s="35" t="n"/>
      <c r="D48" s="35" t="n"/>
      <c r="E48" s="36" t="n"/>
      <c r="F48" s="34" t="n"/>
      <c r="G48" s="34" t="n"/>
      <c r="H48" s="34" t="n"/>
      <c r="I48" s="34" t="n"/>
      <c r="J48" s="34" t="n"/>
      <c r="K48" s="34" t="n"/>
      <c r="L48" s="326">
        <f>SUM(F48:K48)</f>
        <v/>
      </c>
      <c r="M48" s="327" t="n"/>
      <c r="N48" s="44">
        <f>IF(M48="",0,M48*E48/8*1.5)</f>
        <v/>
      </c>
      <c r="O48" s="36" t="n"/>
      <c r="P48" s="44">
        <f>IF(E48="","",L48*E48+N48-IF(O48="",0,O48))</f>
        <v/>
      </c>
      <c r="Q48" s="4" t="n"/>
      <c r="R48" s="4" t="n"/>
      <c r="S48" s="4" t="n"/>
      <c r="T48" s="4" t="n"/>
      <c r="U48" s="4" t="n"/>
      <c r="V48" s="4" t="n"/>
      <c r="W48" s="4" t="n"/>
      <c r="X48" s="4" t="n"/>
      <c r="Y48" s="4" t="n"/>
      <c r="Z48" s="4" t="n"/>
    </row>
    <row r="49" ht="15" customHeight="1" s="371">
      <c r="A49" s="34" t="n"/>
      <c r="B49" s="35" t="n"/>
      <c r="C49" s="35" t="n"/>
      <c r="D49" s="35" t="n"/>
      <c r="E49" s="36" t="n"/>
      <c r="F49" s="34" t="n"/>
      <c r="G49" s="34" t="n"/>
      <c r="H49" s="34" t="n"/>
      <c r="I49" s="34" t="n"/>
      <c r="J49" s="34" t="n"/>
      <c r="K49" s="34" t="n"/>
      <c r="L49" s="326">
        <f>SUM(F49:K49)</f>
        <v/>
      </c>
      <c r="M49" s="327" t="n"/>
      <c r="N49" s="44">
        <f>IF(M49="",0,M49*E49/8*1.5)</f>
        <v/>
      </c>
      <c r="O49" s="36" t="n"/>
      <c r="P49" s="44">
        <f>IF(E49="","",L49*E49+N49-IF(O49="",0,O49))</f>
        <v/>
      </c>
      <c r="Q49" s="4" t="n"/>
      <c r="R49" s="4" t="n"/>
      <c r="S49" s="4" t="n"/>
      <c r="T49" s="4" t="n"/>
      <c r="U49" s="4" t="n"/>
      <c r="V49" s="4" t="n"/>
      <c r="W49" s="4" t="n"/>
      <c r="X49" s="4" t="n"/>
      <c r="Y49" s="4" t="n"/>
      <c r="Z49" s="4" t="n"/>
    </row>
    <row r="50" ht="15" customHeight="1" s="371">
      <c r="A50" s="34" t="n"/>
      <c r="B50" s="35" t="n"/>
      <c r="C50" s="35" t="n"/>
      <c r="D50" s="35" t="n"/>
      <c r="E50" s="36" t="n"/>
      <c r="F50" s="34" t="n"/>
      <c r="G50" s="34" t="n"/>
      <c r="H50" s="34" t="n"/>
      <c r="I50" s="34" t="n"/>
      <c r="J50" s="34" t="n"/>
      <c r="K50" s="34" t="n"/>
      <c r="L50" s="326">
        <f>SUM(F50:K50)</f>
        <v/>
      </c>
      <c r="M50" s="327" t="n"/>
      <c r="N50" s="44">
        <f>IF(M50="",0,M50*E50/8*1.5)</f>
        <v/>
      </c>
      <c r="O50" s="36" t="n"/>
      <c r="P50" s="44">
        <f>IF(E50="","",L50*E50+N50-IF(O50="",0,O50))</f>
        <v/>
      </c>
      <c r="Q50" s="4" t="n"/>
      <c r="R50" s="4" t="n"/>
      <c r="S50" s="4" t="n"/>
      <c r="T50" s="4" t="n"/>
      <c r="U50" s="4" t="n"/>
      <c r="V50" s="4" t="n"/>
      <c r="W50" s="4" t="n"/>
      <c r="X50" s="4" t="n"/>
      <c r="Y50" s="4" t="n"/>
      <c r="Z50" s="4" t="n"/>
    </row>
    <row r="51" ht="15" customHeight="1" s="371">
      <c r="A51" s="34" t="n"/>
      <c r="B51" s="35" t="n"/>
      <c r="C51" s="35" t="n"/>
      <c r="D51" s="35" t="n"/>
      <c r="E51" s="36" t="n"/>
      <c r="F51" s="34" t="n"/>
      <c r="G51" s="34" t="n"/>
      <c r="H51" s="34" t="n"/>
      <c r="I51" s="34" t="n"/>
      <c r="J51" s="34" t="n"/>
      <c r="K51" s="34" t="n"/>
      <c r="L51" s="326">
        <f>SUM(F51:K51)</f>
        <v/>
      </c>
      <c r="M51" s="327" t="n"/>
      <c r="N51" s="44">
        <f>IF(M51="",0,M51*E51/8*1.5)</f>
        <v/>
      </c>
      <c r="O51" s="36" t="n"/>
      <c r="P51" s="44">
        <f>IF(E51="","",L51*E51+N51-IF(O51="",0,O51))</f>
        <v/>
      </c>
      <c r="Q51" s="4" t="n"/>
      <c r="R51" s="4" t="n"/>
      <c r="S51" s="4" t="n"/>
      <c r="T51" s="4" t="n"/>
      <c r="U51" s="4" t="n"/>
      <c r="V51" s="4" t="n"/>
      <c r="W51" s="4" t="n"/>
      <c r="X51" s="4" t="n"/>
      <c r="Y51" s="4" t="n"/>
      <c r="Z51" s="4" t="n"/>
    </row>
    <row r="52" ht="15" customHeight="1" s="371">
      <c r="A52" s="34" t="n"/>
      <c r="B52" s="35" t="n"/>
      <c r="C52" s="35" t="n"/>
      <c r="D52" s="35" t="n"/>
      <c r="E52" s="36" t="n"/>
      <c r="F52" s="34" t="n"/>
      <c r="G52" s="34" t="n"/>
      <c r="H52" s="34" t="n"/>
      <c r="I52" s="34" t="n"/>
      <c r="J52" s="34" t="n"/>
      <c r="K52" s="34" t="n"/>
      <c r="L52" s="326">
        <f>SUM(F52:K52)</f>
        <v/>
      </c>
      <c r="M52" s="327" t="n"/>
      <c r="N52" s="44">
        <f>IF(M52="",0,M52*E52/8*1.5)</f>
        <v/>
      </c>
      <c r="O52" s="36" t="n"/>
      <c r="P52" s="44">
        <f>IF(E52="","",L52*E52+N52-IF(O52="",0,O52))</f>
        <v/>
      </c>
      <c r="Q52" s="4" t="n"/>
      <c r="R52" s="4" t="n"/>
      <c r="S52" s="4" t="n"/>
      <c r="T52" s="4" t="n"/>
      <c r="U52" s="4" t="n"/>
      <c r="V52" s="4" t="n"/>
      <c r="W52" s="4" t="n"/>
      <c r="X52" s="4" t="n"/>
      <c r="Y52" s="4" t="n"/>
      <c r="Z52" s="4" t="n"/>
    </row>
    <row r="53" ht="15" customHeight="1" s="371">
      <c r="A53" s="34" t="n"/>
      <c r="B53" s="35" t="n"/>
      <c r="C53" s="35" t="n"/>
      <c r="D53" s="35" t="n"/>
      <c r="E53" s="36" t="n"/>
      <c r="F53" s="34" t="n"/>
      <c r="G53" s="34" t="n"/>
      <c r="H53" s="34" t="n"/>
      <c r="I53" s="34" t="n"/>
      <c r="J53" s="34" t="n"/>
      <c r="K53" s="34" t="n"/>
      <c r="L53" s="326">
        <f>SUM(F53:K53)</f>
        <v/>
      </c>
      <c r="M53" s="327" t="n"/>
      <c r="N53" s="44">
        <f>IF(M53="",0,M53*E53/8*1.5)</f>
        <v/>
      </c>
      <c r="O53" s="36" t="n"/>
      <c r="P53" s="44">
        <f>IF(E53="","",L53*E53+N53-IF(O53="",0,O53))</f>
        <v/>
      </c>
      <c r="Q53" s="4" t="n"/>
      <c r="R53" s="4" t="n"/>
      <c r="S53" s="4" t="n"/>
      <c r="T53" s="4" t="n"/>
      <c r="U53" s="4" t="n"/>
      <c r="V53" s="4" t="n"/>
      <c r="W53" s="4" t="n"/>
      <c r="X53" s="4" t="n"/>
      <c r="Y53" s="4" t="n"/>
      <c r="Z53" s="4" t="n"/>
    </row>
    <row r="54" ht="15" customHeight="1" s="371">
      <c r="A54" s="34" t="n"/>
      <c r="B54" s="35" t="n"/>
      <c r="C54" s="35" t="n"/>
      <c r="D54" s="35" t="n"/>
      <c r="E54" s="36" t="n"/>
      <c r="F54" s="34" t="n"/>
      <c r="G54" s="34" t="n"/>
      <c r="H54" s="34" t="n"/>
      <c r="I54" s="34" t="n"/>
      <c r="J54" s="34" t="n"/>
      <c r="K54" s="34" t="n"/>
      <c r="L54" s="326">
        <f>SUM(F54:K54)</f>
        <v/>
      </c>
      <c r="M54" s="327" t="n"/>
      <c r="N54" s="44">
        <f>IF(M54="",0,M54*E54/8*1.5)</f>
        <v/>
      </c>
      <c r="O54" s="36" t="n"/>
      <c r="P54" s="44">
        <f>IF(E54="","",L54*E54+N54-IF(O54="",0,O54))</f>
        <v/>
      </c>
      <c r="Q54" s="4" t="n"/>
      <c r="R54" s="4" t="n"/>
      <c r="S54" s="4" t="n"/>
      <c r="T54" s="4" t="n"/>
      <c r="U54" s="4" t="n"/>
      <c r="V54" s="4" t="n"/>
      <c r="W54" s="4" t="n"/>
      <c r="X54" s="4" t="n"/>
      <c r="Y54" s="4" t="n"/>
      <c r="Z54" s="4" t="n"/>
    </row>
    <row r="55" ht="15" customHeight="1" s="371">
      <c r="A55" s="34" t="n"/>
      <c r="B55" s="35" t="n"/>
      <c r="C55" s="35" t="n"/>
      <c r="D55" s="35" t="n"/>
      <c r="E55" s="36" t="n"/>
      <c r="F55" s="34" t="n"/>
      <c r="G55" s="34" t="n"/>
      <c r="H55" s="34" t="n"/>
      <c r="I55" s="34" t="n"/>
      <c r="J55" s="34" t="n"/>
      <c r="K55" s="34" t="n"/>
      <c r="L55" s="326">
        <f>SUM(F55:K55)</f>
        <v/>
      </c>
      <c r="M55" s="327" t="n"/>
      <c r="N55" s="44">
        <f>IF(M55="",0,M55*E55/8*1.5)</f>
        <v/>
      </c>
      <c r="O55" s="36" t="n"/>
      <c r="P55" s="44">
        <f>IF(E55="","",L55*E55+N55-IF(O55="",0,O55))</f>
        <v/>
      </c>
      <c r="Q55" s="4" t="n"/>
      <c r="R55" s="4" t="n"/>
      <c r="S55" s="4" t="n"/>
      <c r="T55" s="4" t="n"/>
      <c r="U55" s="4" t="n"/>
      <c r="V55" s="4" t="n"/>
      <c r="W55" s="4" t="n"/>
      <c r="X55" s="4" t="n"/>
      <c r="Y55" s="4" t="n"/>
      <c r="Z55" s="4" t="n"/>
    </row>
    <row r="56" ht="15" customHeight="1" s="371">
      <c r="A56" s="34" t="n"/>
      <c r="B56" s="35" t="n"/>
      <c r="C56" s="35" t="n"/>
      <c r="D56" s="35" t="n"/>
      <c r="E56" s="36" t="n"/>
      <c r="F56" s="34" t="n"/>
      <c r="G56" s="34" t="n"/>
      <c r="H56" s="34" t="n"/>
      <c r="I56" s="34" t="n"/>
      <c r="J56" s="34" t="n"/>
      <c r="K56" s="34" t="n"/>
      <c r="L56" s="326">
        <f>SUM(F56:K56)</f>
        <v/>
      </c>
      <c r="M56" s="327" t="n"/>
      <c r="N56" s="44">
        <f>IF(M56="",0,M56*E56/8*1.5)</f>
        <v/>
      </c>
      <c r="O56" s="36" t="n"/>
      <c r="P56" s="44">
        <f>IF(E56="","",L56*E56+N56-IF(O56="",0,O56))</f>
        <v/>
      </c>
      <c r="Q56" s="4" t="n"/>
      <c r="R56" s="4" t="n"/>
      <c r="S56" s="4" t="n"/>
      <c r="T56" s="4" t="n"/>
      <c r="U56" s="4" t="n"/>
      <c r="V56" s="4" t="n"/>
      <c r="W56" s="4" t="n"/>
      <c r="X56" s="4" t="n"/>
      <c r="Y56" s="4" t="n"/>
      <c r="Z56" s="4" t="n"/>
    </row>
    <row r="57" ht="15" customHeight="1" s="371">
      <c r="A57" s="34" t="n"/>
      <c r="B57" s="35" t="n"/>
      <c r="C57" s="35" t="n"/>
      <c r="D57" s="35" t="n"/>
      <c r="E57" s="36" t="n"/>
      <c r="F57" s="34" t="n"/>
      <c r="G57" s="34" t="n"/>
      <c r="H57" s="34" t="n"/>
      <c r="I57" s="34" t="n"/>
      <c r="J57" s="34" t="n"/>
      <c r="K57" s="34" t="n"/>
      <c r="L57" s="326">
        <f>SUM(F57:K57)</f>
        <v/>
      </c>
      <c r="M57" s="327" t="n"/>
      <c r="N57" s="44">
        <f>IF(M57="",0,M57*E57/8*1.5)</f>
        <v/>
      </c>
      <c r="O57" s="36" t="n"/>
      <c r="P57" s="44">
        <f>IF(E57="","",L57*E57+N57-IF(O57="",0,O57))</f>
        <v/>
      </c>
      <c r="Q57" s="4" t="n"/>
      <c r="R57" s="4" t="n"/>
      <c r="S57" s="4" t="n"/>
      <c r="T57" s="4" t="n"/>
      <c r="U57" s="4" t="n"/>
      <c r="V57" s="4" t="n"/>
      <c r="W57" s="4" t="n"/>
      <c r="X57" s="4" t="n"/>
      <c r="Y57" s="4" t="n"/>
      <c r="Z57" s="4" t="n"/>
    </row>
    <row r="58" ht="15" customHeight="1" s="371">
      <c r="A58" s="34" t="n"/>
      <c r="B58" s="35" t="n"/>
      <c r="C58" s="35" t="n"/>
      <c r="D58" s="35" t="n"/>
      <c r="E58" s="36" t="n"/>
      <c r="F58" s="34" t="n"/>
      <c r="G58" s="34" t="n"/>
      <c r="H58" s="34" t="n"/>
      <c r="I58" s="34" t="n"/>
      <c r="J58" s="34" t="n"/>
      <c r="K58" s="34" t="n"/>
      <c r="L58" s="326">
        <f>SUM(F58:K58)</f>
        <v/>
      </c>
      <c r="M58" s="327" t="n"/>
      <c r="N58" s="44">
        <f>IF(M58="",0,M58*E58/8*1.5)</f>
        <v/>
      </c>
      <c r="O58" s="36" t="n"/>
      <c r="P58" s="44">
        <f>IF(E58="","",L58*E58+N58-IF(O58="",0,O58))</f>
        <v/>
      </c>
      <c r="Q58" s="4" t="n"/>
      <c r="R58" s="4" t="n"/>
      <c r="S58" s="4" t="n"/>
      <c r="T58" s="4" t="n"/>
      <c r="U58" s="4" t="n"/>
      <c r="V58" s="4" t="n"/>
      <c r="W58" s="4" t="n"/>
      <c r="X58" s="4" t="n"/>
      <c r="Y58" s="4" t="n"/>
      <c r="Z58" s="4" t="n"/>
    </row>
    <row r="59" ht="15" customHeight="1" s="371">
      <c r="A59" s="34" t="n"/>
      <c r="B59" s="35" t="n"/>
      <c r="C59" s="35" t="n"/>
      <c r="D59" s="35" t="n"/>
      <c r="E59" s="36" t="n"/>
      <c r="F59" s="34" t="n"/>
      <c r="G59" s="34" t="n"/>
      <c r="H59" s="34" t="n"/>
      <c r="I59" s="34" t="n"/>
      <c r="J59" s="34" t="n"/>
      <c r="K59" s="34" t="n"/>
      <c r="L59" s="326">
        <f>SUM(F59:K59)</f>
        <v/>
      </c>
      <c r="M59" s="327" t="n"/>
      <c r="N59" s="44">
        <f>IF(M59="",0,M59*E59/8*1.5)</f>
        <v/>
      </c>
      <c r="O59" s="36" t="n"/>
      <c r="P59" s="44">
        <f>IF(E59="","",L59*E59+N59-IF(O59="",0,O59))</f>
        <v/>
      </c>
      <c r="Q59" s="4" t="n"/>
      <c r="R59" s="4" t="n"/>
      <c r="S59" s="4" t="n"/>
      <c r="T59" s="4" t="n"/>
      <c r="U59" s="4" t="n"/>
      <c r="V59" s="4" t="n"/>
      <c r="W59" s="4" t="n"/>
      <c r="X59" s="4" t="n"/>
      <c r="Y59" s="4" t="n"/>
      <c r="Z59" s="4" t="n"/>
    </row>
    <row r="60" ht="15" customHeight="1" s="371">
      <c r="A60" s="34" t="n"/>
      <c r="B60" s="35" t="n"/>
      <c r="C60" s="35" t="n"/>
      <c r="D60" s="35" t="n"/>
      <c r="E60" s="36" t="n"/>
      <c r="F60" s="34" t="n"/>
      <c r="G60" s="34" t="n"/>
      <c r="H60" s="34" t="n"/>
      <c r="I60" s="34" t="n"/>
      <c r="J60" s="34" t="n"/>
      <c r="K60" s="34" t="n"/>
      <c r="L60" s="326">
        <f>SUM(F60:K60)</f>
        <v/>
      </c>
      <c r="M60" s="327" t="n"/>
      <c r="N60" s="44">
        <f>IF(M60="",0,M60*E60/8*1.5)</f>
        <v/>
      </c>
      <c r="O60" s="36" t="n"/>
      <c r="P60" s="44">
        <f>IF(E60="","",L60*E60+N60-IF(O60="",0,O60))</f>
        <v/>
      </c>
      <c r="Q60" s="4" t="n"/>
      <c r="R60" s="4" t="n"/>
      <c r="S60" s="4" t="n"/>
      <c r="T60" s="4" t="n"/>
      <c r="U60" s="4" t="n"/>
      <c r="V60" s="4" t="n"/>
      <c r="W60" s="4" t="n"/>
      <c r="X60" s="4" t="n"/>
      <c r="Y60" s="4" t="n"/>
      <c r="Z60" s="4" t="n"/>
    </row>
    <row r="61" ht="15" customHeight="1" s="371">
      <c r="A61" s="34" t="n"/>
      <c r="B61" s="35" t="n"/>
      <c r="C61" s="35" t="n"/>
      <c r="D61" s="35" t="n"/>
      <c r="E61" s="36" t="n"/>
      <c r="F61" s="34" t="n"/>
      <c r="G61" s="34" t="n"/>
      <c r="H61" s="34" t="n"/>
      <c r="I61" s="34" t="n"/>
      <c r="J61" s="34" t="n"/>
      <c r="K61" s="34" t="n"/>
      <c r="L61" s="326">
        <f>SUM(F61:K61)</f>
        <v/>
      </c>
      <c r="M61" s="327" t="n"/>
      <c r="N61" s="44">
        <f>IF(M61="",0,M61*E61/8*1.5)</f>
        <v/>
      </c>
      <c r="O61" s="36" t="n"/>
      <c r="P61" s="44">
        <f>IF(E61="","",L61*E61+N61-IF(O61="",0,O61))</f>
        <v/>
      </c>
      <c r="Q61" s="4" t="n"/>
      <c r="R61" s="4" t="n"/>
      <c r="S61" s="4" t="n"/>
      <c r="T61" s="4" t="n"/>
      <c r="U61" s="4" t="n"/>
      <c r="V61" s="4" t="n"/>
      <c r="W61" s="4" t="n"/>
      <c r="X61" s="4" t="n"/>
      <c r="Y61" s="4" t="n"/>
      <c r="Z61" s="4" t="n"/>
    </row>
    <row r="62" ht="15" customHeight="1" s="371">
      <c r="A62" s="34" t="n"/>
      <c r="B62" s="35" t="n"/>
      <c r="C62" s="35" t="n"/>
      <c r="D62" s="35" t="n"/>
      <c r="E62" s="36" t="n"/>
      <c r="F62" s="34" t="n"/>
      <c r="G62" s="34" t="n"/>
      <c r="H62" s="34" t="n"/>
      <c r="I62" s="34" t="n"/>
      <c r="J62" s="34" t="n"/>
      <c r="K62" s="34" t="n"/>
      <c r="L62" s="326">
        <f>SUM(F62:K62)</f>
        <v/>
      </c>
      <c r="M62" s="327" t="n"/>
      <c r="N62" s="44">
        <f>IF(M62="",0,M62*E62/8*1.5)</f>
        <v/>
      </c>
      <c r="O62" s="36" t="n"/>
      <c r="P62" s="44">
        <f>IF(E62="","",L62*E62+N62-IF(O62="",0,O62))</f>
        <v/>
      </c>
      <c r="Q62" s="4" t="n"/>
      <c r="R62" s="4" t="n"/>
      <c r="S62" s="4" t="n"/>
      <c r="T62" s="4" t="n"/>
      <c r="U62" s="4" t="n"/>
      <c r="V62" s="4" t="n"/>
      <c r="W62" s="4" t="n"/>
      <c r="X62" s="4" t="n"/>
      <c r="Y62" s="4" t="n"/>
      <c r="Z62" s="4" t="n"/>
    </row>
    <row r="63" ht="15" customHeight="1" s="371">
      <c r="A63" s="34" t="n"/>
      <c r="B63" s="35" t="n"/>
      <c r="C63" s="35" t="n"/>
      <c r="D63" s="35" t="n"/>
      <c r="E63" s="36" t="n"/>
      <c r="F63" s="34" t="n"/>
      <c r="G63" s="34" t="n"/>
      <c r="H63" s="34" t="n"/>
      <c r="I63" s="34" t="n"/>
      <c r="J63" s="34" t="n"/>
      <c r="K63" s="34" t="n"/>
      <c r="L63" s="326">
        <f>SUM(F63:K63)</f>
        <v/>
      </c>
      <c r="M63" s="327" t="n"/>
      <c r="N63" s="44">
        <f>IF(M63="",0,M63*E63/8*1.5)</f>
        <v/>
      </c>
      <c r="O63" s="36" t="n"/>
      <c r="P63" s="44">
        <f>IF(E63="","",L63*E63+N63-IF(O63="",0,O63))</f>
        <v/>
      </c>
      <c r="Q63" s="4" t="n"/>
      <c r="R63" s="4" t="n"/>
      <c r="S63" s="4" t="n"/>
      <c r="T63" s="4" t="n"/>
      <c r="U63" s="4" t="n"/>
      <c r="V63" s="4" t="n"/>
      <c r="W63" s="4" t="n"/>
      <c r="X63" s="4" t="n"/>
      <c r="Y63" s="4" t="n"/>
      <c r="Z63" s="4" t="n"/>
    </row>
    <row r="64" ht="15" customHeight="1" s="371">
      <c r="A64" s="34" t="n"/>
      <c r="B64" s="35" t="n"/>
      <c r="C64" s="35" t="n"/>
      <c r="D64" s="35" t="n"/>
      <c r="E64" s="36" t="n"/>
      <c r="F64" s="34" t="n"/>
      <c r="G64" s="34" t="n"/>
      <c r="H64" s="34" t="n"/>
      <c r="I64" s="34" t="n"/>
      <c r="J64" s="34" t="n"/>
      <c r="K64" s="34" t="n"/>
      <c r="L64" s="326">
        <f>SUM(F64:K64)</f>
        <v/>
      </c>
      <c r="M64" s="327" t="n"/>
      <c r="N64" s="44">
        <f>IF(M64="",0,M64*E64/8*1.5)</f>
        <v/>
      </c>
      <c r="O64" s="36" t="n"/>
      <c r="P64" s="44">
        <f>IF(E64="","",L64*E64+N64-IF(O64="",0,O64))</f>
        <v/>
      </c>
      <c r="Q64" s="4" t="n"/>
      <c r="R64" s="4" t="n"/>
      <c r="S64" s="4" t="n"/>
      <c r="T64" s="4" t="n"/>
      <c r="U64" s="4" t="n"/>
      <c r="V64" s="4" t="n"/>
      <c r="W64" s="4" t="n"/>
      <c r="X64" s="4" t="n"/>
      <c r="Y64" s="4" t="n"/>
      <c r="Z64" s="4" t="n"/>
    </row>
    <row r="65" ht="15" customHeight="1" s="371">
      <c r="A65" s="34" t="n"/>
      <c r="B65" s="35" t="n"/>
      <c r="C65" s="35" t="n"/>
      <c r="D65" s="35" t="n"/>
      <c r="E65" s="36" t="n"/>
      <c r="F65" s="34" t="n"/>
      <c r="G65" s="34" t="n"/>
      <c r="H65" s="34" t="n"/>
      <c r="I65" s="34" t="n"/>
      <c r="J65" s="34" t="n"/>
      <c r="K65" s="34" t="n"/>
      <c r="L65" s="326">
        <f>SUM(F65:K65)</f>
        <v/>
      </c>
      <c r="M65" s="327" t="n"/>
      <c r="N65" s="44">
        <f>IF(M65="",0,M65*E65/8*1.5)</f>
        <v/>
      </c>
      <c r="O65" s="36" t="n"/>
      <c r="P65" s="44">
        <f>IF(E65="","",L65*E65+N65-IF(O65="",0,O65))</f>
        <v/>
      </c>
      <c r="Q65" s="4" t="n"/>
      <c r="R65" s="4" t="n"/>
      <c r="S65" s="4" t="n"/>
      <c r="T65" s="4" t="n"/>
      <c r="U65" s="4" t="n"/>
      <c r="V65" s="4" t="n"/>
      <c r="W65" s="4" t="n"/>
      <c r="X65" s="4" t="n"/>
      <c r="Y65" s="4" t="n"/>
      <c r="Z65" s="4" t="n"/>
    </row>
    <row r="66" ht="15" customHeight="1" s="371">
      <c r="A66" s="34" t="n"/>
      <c r="B66" s="35" t="n"/>
      <c r="C66" s="35" t="n"/>
      <c r="D66" s="35" t="n"/>
      <c r="E66" s="36" t="n"/>
      <c r="F66" s="34" t="n"/>
      <c r="G66" s="34" t="n"/>
      <c r="H66" s="34" t="n"/>
      <c r="I66" s="34" t="n"/>
      <c r="J66" s="34" t="n"/>
      <c r="K66" s="34" t="n"/>
      <c r="L66" s="326">
        <f>SUM(F66:K66)</f>
        <v/>
      </c>
      <c r="M66" s="327" t="n"/>
      <c r="N66" s="44">
        <f>IF(M66="",0,M66*E66/8*1.5)</f>
        <v/>
      </c>
      <c r="O66" s="36" t="n"/>
      <c r="P66" s="44">
        <f>IF(E66="","",L66*E66+N66-IF(O66="",0,O66))</f>
        <v/>
      </c>
      <c r="Q66" s="4" t="n"/>
      <c r="R66" s="4" t="n"/>
      <c r="S66" s="4" t="n"/>
      <c r="T66" s="4" t="n"/>
      <c r="U66" s="4" t="n"/>
      <c r="V66" s="4" t="n"/>
      <c r="W66" s="4" t="n"/>
      <c r="X66" s="4" t="n"/>
      <c r="Y66" s="4" t="n"/>
      <c r="Z66" s="4" t="n"/>
    </row>
    <row r="67" ht="15" customHeight="1" s="371">
      <c r="A67" s="34" t="n"/>
      <c r="B67" s="35" t="n"/>
      <c r="C67" s="35" t="n"/>
      <c r="D67" s="35" t="n"/>
      <c r="E67" s="36" t="n"/>
      <c r="F67" s="34" t="n"/>
      <c r="G67" s="34" t="n"/>
      <c r="H67" s="34" t="n"/>
      <c r="I67" s="34" t="n"/>
      <c r="J67" s="34" t="n"/>
      <c r="K67" s="34" t="n"/>
      <c r="L67" s="326">
        <f>SUM(F67:K67)</f>
        <v/>
      </c>
      <c r="M67" s="327" t="n"/>
      <c r="N67" s="44">
        <f>IF(M67="",0,M67*E67/8*1.5)</f>
        <v/>
      </c>
      <c r="O67" s="36" t="n"/>
      <c r="P67" s="44">
        <f>IF(E67="","",L67*E67+N67-IF(O67="",0,O67))</f>
        <v/>
      </c>
      <c r="Q67" s="4" t="n"/>
      <c r="R67" s="4" t="n"/>
      <c r="S67" s="4" t="n"/>
      <c r="T67" s="4" t="n"/>
      <c r="U67" s="4" t="n"/>
      <c r="V67" s="4" t="n"/>
      <c r="W67" s="4" t="n"/>
      <c r="X67" s="4" t="n"/>
      <c r="Y67" s="4" t="n"/>
      <c r="Z67" s="4" t="n"/>
    </row>
    <row r="68" ht="15" customHeight="1" s="371">
      <c r="A68" s="34" t="n"/>
      <c r="B68" s="35" t="n"/>
      <c r="C68" s="35" t="n"/>
      <c r="D68" s="35" t="n"/>
      <c r="E68" s="36" t="n"/>
      <c r="F68" s="34" t="n"/>
      <c r="G68" s="34" t="n"/>
      <c r="H68" s="34" t="n"/>
      <c r="I68" s="34" t="n"/>
      <c r="J68" s="34" t="n"/>
      <c r="K68" s="34" t="n"/>
      <c r="L68" s="326">
        <f>SUM(F68:K68)</f>
        <v/>
      </c>
      <c r="M68" s="327" t="n"/>
      <c r="N68" s="44">
        <f>IF(M68="",0,M68*E68/8*1.5)</f>
        <v/>
      </c>
      <c r="O68" s="36" t="n"/>
      <c r="P68" s="44">
        <f>IF(E68="","",L68*E68+N68-IF(O68="",0,O68))</f>
        <v/>
      </c>
      <c r="Q68" s="4" t="n"/>
      <c r="R68" s="4" t="n"/>
      <c r="S68" s="4" t="n"/>
      <c r="T68" s="4" t="n"/>
      <c r="U68" s="4" t="n"/>
      <c r="V68" s="4" t="n"/>
      <c r="W68" s="4" t="n"/>
      <c r="X68" s="4" t="n"/>
      <c r="Y68" s="4" t="n"/>
      <c r="Z68" s="4" t="n"/>
    </row>
    <row r="69" ht="15" customHeight="1" s="371">
      <c r="A69" s="34" t="n"/>
      <c r="B69" s="35" t="n"/>
      <c r="C69" s="35" t="n"/>
      <c r="D69" s="35" t="n"/>
      <c r="E69" s="36" t="n"/>
      <c r="F69" s="34" t="n"/>
      <c r="G69" s="34" t="n"/>
      <c r="H69" s="34" t="n"/>
      <c r="I69" s="34" t="n"/>
      <c r="J69" s="34" t="n"/>
      <c r="K69" s="34" t="n"/>
      <c r="L69" s="326">
        <f>SUM(F69:K69)</f>
        <v/>
      </c>
      <c r="M69" s="327" t="n"/>
      <c r="N69" s="44">
        <f>IF(M69="",0,M69*E69/8*1.5)</f>
        <v/>
      </c>
      <c r="O69" s="36" t="n"/>
      <c r="P69" s="44">
        <f>IF(E69="","",L69*E69+N69-IF(O69="",0,O69))</f>
        <v/>
      </c>
      <c r="Q69" s="4" t="n"/>
      <c r="R69" s="4" t="n"/>
      <c r="S69" s="4" t="n"/>
      <c r="T69" s="4" t="n"/>
      <c r="U69" s="4" t="n"/>
      <c r="V69" s="4" t="n"/>
      <c r="W69" s="4" t="n"/>
      <c r="X69" s="4" t="n"/>
      <c r="Y69" s="4" t="n"/>
      <c r="Z69" s="4" t="n"/>
    </row>
    <row r="70" ht="15" customHeight="1" s="371">
      <c r="A70" s="34" t="n"/>
      <c r="B70" s="35" t="n"/>
      <c r="C70" s="35" t="n"/>
      <c r="D70" s="35" t="n"/>
      <c r="E70" s="36" t="n"/>
      <c r="F70" s="34" t="n"/>
      <c r="G70" s="34" t="n"/>
      <c r="H70" s="34" t="n"/>
      <c r="I70" s="34" t="n"/>
      <c r="J70" s="34" t="n"/>
      <c r="K70" s="34" t="n"/>
      <c r="L70" s="326">
        <f>SUM(F70:K70)</f>
        <v/>
      </c>
      <c r="M70" s="327" t="n"/>
      <c r="N70" s="44">
        <f>IF(M70="",0,M70*E70/8*1.5)</f>
        <v/>
      </c>
      <c r="O70" s="36" t="n"/>
      <c r="P70" s="44">
        <f>IF(E70="","",L70*E70+N70-IF(O70="",0,O70))</f>
        <v/>
      </c>
      <c r="Q70" s="4" t="n"/>
      <c r="R70" s="4" t="n"/>
      <c r="S70" s="4" t="n"/>
      <c r="T70" s="4" t="n"/>
      <c r="U70" s="4" t="n"/>
      <c r="V70" s="4" t="n"/>
      <c r="W70" s="4" t="n"/>
      <c r="X70" s="4" t="n"/>
      <c r="Y70" s="4" t="n"/>
      <c r="Z70" s="4" t="n"/>
    </row>
    <row r="71" ht="15" customHeight="1" s="371">
      <c r="A71" s="34" t="n"/>
      <c r="B71" s="35" t="n"/>
      <c r="C71" s="35" t="n"/>
      <c r="D71" s="35" t="n"/>
      <c r="E71" s="36" t="n"/>
      <c r="F71" s="34" t="n"/>
      <c r="G71" s="34" t="n"/>
      <c r="H71" s="34" t="n"/>
      <c r="I71" s="34" t="n"/>
      <c r="J71" s="34" t="n"/>
      <c r="K71" s="34" t="n"/>
      <c r="L71" s="326">
        <f>SUM(F71:K71)</f>
        <v/>
      </c>
      <c r="M71" s="327" t="n"/>
      <c r="N71" s="44">
        <f>IF(M71="",0,M71*E71/8*1.5)</f>
        <v/>
      </c>
      <c r="O71" s="36" t="n"/>
      <c r="P71" s="44">
        <f>IF(E71="","",L71*E71+N71-IF(O71="",0,O71))</f>
        <v/>
      </c>
      <c r="Q71" s="4" t="n"/>
      <c r="R71" s="4" t="n"/>
      <c r="S71" s="4" t="n"/>
      <c r="T71" s="4" t="n"/>
      <c r="U71" s="4" t="n"/>
      <c r="V71" s="4" t="n"/>
      <c r="W71" s="4" t="n"/>
      <c r="X71" s="4" t="n"/>
      <c r="Y71" s="4" t="n"/>
      <c r="Z71" s="4" t="n"/>
    </row>
    <row r="72" ht="15" customHeight="1" s="371">
      <c r="A72" s="34" t="n"/>
      <c r="B72" s="35" t="n"/>
      <c r="C72" s="35" t="n"/>
      <c r="D72" s="35" t="n"/>
      <c r="E72" s="36" t="n"/>
      <c r="F72" s="34" t="n"/>
      <c r="G72" s="34" t="n"/>
      <c r="H72" s="34" t="n"/>
      <c r="I72" s="34" t="n"/>
      <c r="J72" s="34" t="n"/>
      <c r="K72" s="34" t="n"/>
      <c r="L72" s="326">
        <f>SUM(F72:K72)</f>
        <v/>
      </c>
      <c r="M72" s="327" t="n"/>
      <c r="N72" s="44">
        <f>IF(M72="",0,M72*E72/8*1.5)</f>
        <v/>
      </c>
      <c r="O72" s="36" t="n"/>
      <c r="P72" s="44">
        <f>IF(E72="","",L72*E72+N72-IF(O72="",0,O72))</f>
        <v/>
      </c>
      <c r="Q72" s="4" t="n"/>
      <c r="R72" s="4" t="n"/>
      <c r="S72" s="4" t="n"/>
      <c r="T72" s="4" t="n"/>
      <c r="U72" s="4" t="n"/>
      <c r="V72" s="4" t="n"/>
      <c r="W72" s="4" t="n"/>
      <c r="X72" s="4" t="n"/>
      <c r="Y72" s="4" t="n"/>
      <c r="Z72" s="4" t="n"/>
    </row>
    <row r="73" ht="15" customHeight="1" s="371">
      <c r="A73" s="34" t="n"/>
      <c r="B73" s="35" t="n"/>
      <c r="C73" s="35" t="n"/>
      <c r="D73" s="35" t="n"/>
      <c r="E73" s="36" t="n"/>
      <c r="F73" s="34" t="n"/>
      <c r="G73" s="34" t="n"/>
      <c r="H73" s="34" t="n"/>
      <c r="I73" s="34" t="n"/>
      <c r="J73" s="34" t="n"/>
      <c r="K73" s="34" t="n"/>
      <c r="L73" s="326">
        <f>SUM(F73:K73)</f>
        <v/>
      </c>
      <c r="M73" s="327" t="n"/>
      <c r="N73" s="44">
        <f>IF(M73="",0,M73*E73/8*1.5)</f>
        <v/>
      </c>
      <c r="O73" s="36" t="n"/>
      <c r="P73" s="44">
        <f>IF(E73="","",L73*E73+N73-IF(O73="",0,O73))</f>
        <v/>
      </c>
      <c r="Q73" s="4" t="n"/>
      <c r="R73" s="4" t="n"/>
      <c r="S73" s="4" t="n"/>
      <c r="T73" s="4" t="n"/>
      <c r="U73" s="4" t="n"/>
      <c r="V73" s="4" t="n"/>
      <c r="W73" s="4" t="n"/>
      <c r="X73" s="4" t="n"/>
      <c r="Y73" s="4" t="n"/>
      <c r="Z73" s="4" t="n"/>
    </row>
    <row r="74" ht="15" customHeight="1" s="371">
      <c r="A74" s="34" t="n"/>
      <c r="B74" s="35" t="n"/>
      <c r="C74" s="35" t="n"/>
      <c r="D74" s="35" t="n"/>
      <c r="E74" s="36" t="n"/>
      <c r="F74" s="34" t="n"/>
      <c r="G74" s="34" t="n"/>
      <c r="H74" s="34" t="n"/>
      <c r="I74" s="34" t="n"/>
      <c r="J74" s="34" t="n"/>
      <c r="K74" s="34" t="n"/>
      <c r="L74" s="326">
        <f>SUM(F74:K74)</f>
        <v/>
      </c>
      <c r="M74" s="327" t="n"/>
      <c r="N74" s="44">
        <f>IF(M74="",0,M74*E74/8*1.5)</f>
        <v/>
      </c>
      <c r="O74" s="36" t="n"/>
      <c r="P74" s="44">
        <f>IF(E74="","",L74*E74+N74-IF(O74="",0,O74))</f>
        <v/>
      </c>
      <c r="Q74" s="4" t="n"/>
      <c r="R74" s="4" t="n"/>
      <c r="S74" s="4" t="n"/>
      <c r="T74" s="4" t="n"/>
      <c r="U74" s="4" t="n"/>
      <c r="V74" s="4" t="n"/>
      <c r="W74" s="4" t="n"/>
      <c r="X74" s="4" t="n"/>
      <c r="Y74" s="4" t="n"/>
      <c r="Z74" s="4" t="n"/>
    </row>
    <row r="75" ht="15" customHeight="1" s="371">
      <c r="A75" s="34" t="n"/>
      <c r="B75" s="35" t="n"/>
      <c r="C75" s="35" t="n"/>
      <c r="D75" s="35" t="n"/>
      <c r="E75" s="36" t="n"/>
      <c r="F75" s="34" t="n"/>
      <c r="G75" s="34" t="n"/>
      <c r="H75" s="34" t="n"/>
      <c r="I75" s="34" t="n"/>
      <c r="J75" s="34" t="n"/>
      <c r="K75" s="34" t="n"/>
      <c r="L75" s="326">
        <f>SUM(F75:K75)</f>
        <v/>
      </c>
      <c r="M75" s="327" t="n"/>
      <c r="N75" s="44">
        <f>IF(M75="",0,M75*E75/8*1.5)</f>
        <v/>
      </c>
      <c r="O75" s="36" t="n"/>
      <c r="P75" s="44">
        <f>IF(E75="","",L75*E75+N75-IF(O75="",0,O75))</f>
        <v/>
      </c>
      <c r="Q75" s="4" t="n"/>
      <c r="R75" s="4" t="n"/>
      <c r="S75" s="4" t="n"/>
      <c r="T75" s="4" t="n"/>
      <c r="U75" s="4" t="n"/>
      <c r="V75" s="4" t="n"/>
      <c r="W75" s="4" t="n"/>
      <c r="X75" s="4" t="n"/>
      <c r="Y75" s="4" t="n"/>
      <c r="Z75" s="4" t="n"/>
    </row>
    <row r="76" ht="15" customHeight="1" s="371">
      <c r="A76" s="34" t="n"/>
      <c r="B76" s="35" t="n"/>
      <c r="C76" s="35" t="n"/>
      <c r="D76" s="35" t="n"/>
      <c r="E76" s="36" t="n"/>
      <c r="F76" s="34" t="n"/>
      <c r="G76" s="34" t="n"/>
      <c r="H76" s="34" t="n"/>
      <c r="I76" s="34" t="n"/>
      <c r="J76" s="34" t="n"/>
      <c r="K76" s="34" t="n"/>
      <c r="L76" s="326">
        <f>SUM(F76:K76)</f>
        <v/>
      </c>
      <c r="M76" s="327" t="n"/>
      <c r="N76" s="44">
        <f>IF(M76="",0,M76*E76/8*1.5)</f>
        <v/>
      </c>
      <c r="O76" s="36" t="n"/>
      <c r="P76" s="44">
        <f>IF(E76="","",L76*E76+N76-IF(O76="",0,O76))</f>
        <v/>
      </c>
      <c r="Q76" s="4" t="n"/>
      <c r="R76" s="4" t="n"/>
      <c r="S76" s="4" t="n"/>
      <c r="T76" s="4" t="n"/>
      <c r="U76" s="4" t="n"/>
      <c r="V76" s="4" t="n"/>
      <c r="W76" s="4" t="n"/>
      <c r="X76" s="4" t="n"/>
      <c r="Y76" s="4" t="n"/>
      <c r="Z76" s="4" t="n"/>
    </row>
    <row r="77" ht="15" customHeight="1" s="371">
      <c r="A77" s="34" t="n"/>
      <c r="B77" s="35" t="n"/>
      <c r="C77" s="35" t="n"/>
      <c r="D77" s="35" t="n"/>
      <c r="E77" s="36" t="n"/>
      <c r="F77" s="34" t="n"/>
      <c r="G77" s="34" t="n"/>
      <c r="H77" s="34" t="n"/>
      <c r="I77" s="34" t="n"/>
      <c r="J77" s="34" t="n"/>
      <c r="K77" s="34" t="n"/>
      <c r="L77" s="326">
        <f>SUM(F77:K77)</f>
        <v/>
      </c>
      <c r="M77" s="327" t="n"/>
      <c r="N77" s="44">
        <f>IF(M77="",0,M77*E77/8*1.5)</f>
        <v/>
      </c>
      <c r="O77" s="36" t="n"/>
      <c r="P77" s="44">
        <f>IF(E77="","",L77*E77+N77-IF(O77="",0,O77))</f>
        <v/>
      </c>
      <c r="Q77" s="4" t="n"/>
      <c r="R77" s="4" t="n"/>
      <c r="S77" s="4" t="n"/>
      <c r="T77" s="4" t="n"/>
      <c r="U77" s="4" t="n"/>
      <c r="V77" s="4" t="n"/>
      <c r="W77" s="4" t="n"/>
      <c r="X77" s="4" t="n"/>
      <c r="Y77" s="4" t="n"/>
      <c r="Z77" s="4" t="n"/>
    </row>
    <row r="78" ht="15" customHeight="1" s="371">
      <c r="A78" s="34" t="n"/>
      <c r="B78" s="35" t="n"/>
      <c r="C78" s="35" t="n"/>
      <c r="D78" s="35" t="n"/>
      <c r="E78" s="36" t="n"/>
      <c r="F78" s="34" t="n"/>
      <c r="G78" s="34" t="n"/>
      <c r="H78" s="34" t="n"/>
      <c r="I78" s="34" t="n"/>
      <c r="J78" s="34" t="n"/>
      <c r="K78" s="34" t="n"/>
      <c r="L78" s="326">
        <f>SUM(F78:K78)</f>
        <v/>
      </c>
      <c r="M78" s="327" t="n"/>
      <c r="N78" s="44">
        <f>IF(M78="",0,M78*E78/8*1.5)</f>
        <v/>
      </c>
      <c r="O78" s="36" t="n"/>
      <c r="P78" s="44">
        <f>IF(E78="","",L78*E78+N78-IF(O78="",0,O78))</f>
        <v/>
      </c>
      <c r="Q78" s="4" t="n"/>
      <c r="R78" s="4" t="n"/>
      <c r="S78" s="4" t="n"/>
      <c r="T78" s="4" t="n"/>
      <c r="U78" s="4" t="n"/>
      <c r="V78" s="4" t="n"/>
      <c r="W78" s="4" t="n"/>
      <c r="X78" s="4" t="n"/>
      <c r="Y78" s="4" t="n"/>
      <c r="Z78" s="4" t="n"/>
    </row>
    <row r="79" ht="15" customHeight="1" s="371">
      <c r="A79" s="34" t="n"/>
      <c r="B79" s="35" t="n"/>
      <c r="C79" s="35" t="n"/>
      <c r="D79" s="35" t="n"/>
      <c r="E79" s="36" t="n"/>
      <c r="F79" s="34" t="n"/>
      <c r="G79" s="34" t="n"/>
      <c r="H79" s="34" t="n"/>
      <c r="I79" s="34" t="n"/>
      <c r="J79" s="34" t="n"/>
      <c r="K79" s="34" t="n"/>
      <c r="L79" s="326">
        <f>SUM(F79:K79)</f>
        <v/>
      </c>
      <c r="M79" s="327" t="n"/>
      <c r="N79" s="44">
        <f>IF(M79="",0,M79*E79/8*1.5)</f>
        <v/>
      </c>
      <c r="O79" s="36" t="n"/>
      <c r="P79" s="44">
        <f>IF(E79="","",L79*E79+N79-IF(O79="",0,O79))</f>
        <v/>
      </c>
      <c r="Q79" s="4" t="n"/>
      <c r="R79" s="4" t="n"/>
      <c r="S79" s="4" t="n"/>
      <c r="T79" s="4" t="n"/>
      <c r="U79" s="4" t="n"/>
      <c r="V79" s="4" t="n"/>
      <c r="W79" s="4" t="n"/>
      <c r="X79" s="4" t="n"/>
      <c r="Y79" s="4" t="n"/>
      <c r="Z79" s="4" t="n"/>
    </row>
    <row r="80" ht="15" customHeight="1" s="371">
      <c r="A80" s="34" t="n"/>
      <c r="B80" s="35" t="n"/>
      <c r="C80" s="35" t="n"/>
      <c r="D80" s="35" t="n"/>
      <c r="E80" s="36" t="n"/>
      <c r="F80" s="34" t="n"/>
      <c r="G80" s="34" t="n"/>
      <c r="H80" s="34" t="n"/>
      <c r="I80" s="34" t="n"/>
      <c r="J80" s="34" t="n"/>
      <c r="K80" s="34" t="n"/>
      <c r="L80" s="326">
        <f>SUM(F80:K80)</f>
        <v/>
      </c>
      <c r="M80" s="327" t="n"/>
      <c r="N80" s="44">
        <f>IF(M80="",0,M80*E80/8*1.5)</f>
        <v/>
      </c>
      <c r="O80" s="36" t="n"/>
      <c r="P80" s="44">
        <f>IF(E80="","",L80*E80+N80-IF(O80="",0,O80))</f>
        <v/>
      </c>
      <c r="Q80" s="4" t="n"/>
      <c r="R80" s="4" t="n"/>
      <c r="S80" s="4" t="n"/>
      <c r="T80" s="4" t="n"/>
      <c r="U80" s="4" t="n"/>
      <c r="V80" s="4" t="n"/>
      <c r="W80" s="4" t="n"/>
      <c r="X80" s="4" t="n"/>
      <c r="Y80" s="4" t="n"/>
      <c r="Z80" s="4" t="n"/>
    </row>
    <row r="81" ht="15" customHeight="1" s="371">
      <c r="A81" s="34" t="n"/>
      <c r="B81" s="35" t="n"/>
      <c r="C81" s="35" t="n"/>
      <c r="D81" s="35" t="n"/>
      <c r="E81" s="36" t="n"/>
      <c r="F81" s="34" t="n"/>
      <c r="G81" s="34" t="n"/>
      <c r="H81" s="34" t="n"/>
      <c r="I81" s="34" t="n"/>
      <c r="J81" s="34" t="n"/>
      <c r="K81" s="34" t="n"/>
      <c r="L81" s="326">
        <f>SUM(F81:K81)</f>
        <v/>
      </c>
      <c r="M81" s="327" t="n"/>
      <c r="N81" s="44">
        <f>IF(M81="",0,M81*E81/8*1.5)</f>
        <v/>
      </c>
      <c r="O81" s="36" t="n"/>
      <c r="P81" s="44">
        <f>IF(E81="","",L81*E81+N81-IF(O81="",0,O81))</f>
        <v/>
      </c>
      <c r="Q81" s="4" t="n"/>
      <c r="R81" s="4" t="n"/>
      <c r="S81" s="4" t="n"/>
      <c r="T81" s="4" t="n"/>
      <c r="U81" s="4" t="n"/>
      <c r="V81" s="4" t="n"/>
      <c r="W81" s="4" t="n"/>
      <c r="X81" s="4" t="n"/>
      <c r="Y81" s="4" t="n"/>
      <c r="Z81" s="4" t="n"/>
    </row>
    <row r="82" ht="15" customHeight="1" s="371">
      <c r="A82" s="34" t="n"/>
      <c r="B82" s="35" t="n"/>
      <c r="C82" s="35" t="n"/>
      <c r="D82" s="35" t="n"/>
      <c r="E82" s="36" t="n"/>
      <c r="F82" s="34" t="n"/>
      <c r="G82" s="34" t="n"/>
      <c r="H82" s="34" t="n"/>
      <c r="I82" s="34" t="n"/>
      <c r="J82" s="34" t="n"/>
      <c r="K82" s="34" t="n"/>
      <c r="L82" s="326">
        <f>SUM(F82:K82)</f>
        <v/>
      </c>
      <c r="M82" s="327" t="n"/>
      <c r="N82" s="44">
        <f>IF(M82="",0,M82*E82/8*1.5)</f>
        <v/>
      </c>
      <c r="O82" s="36" t="n"/>
      <c r="P82" s="44">
        <f>IF(E82="","",L82*E82+N82-IF(O82="",0,O82))</f>
        <v/>
      </c>
      <c r="Q82" s="4" t="n"/>
      <c r="R82" s="4" t="n"/>
      <c r="S82" s="4" t="n"/>
      <c r="T82" s="4" t="n"/>
      <c r="U82" s="4" t="n"/>
      <c r="V82" s="4" t="n"/>
      <c r="W82" s="4" t="n"/>
      <c r="X82" s="4" t="n"/>
      <c r="Y82" s="4" t="n"/>
      <c r="Z82" s="4" t="n"/>
    </row>
    <row r="83" ht="15" customHeight="1" s="371">
      <c r="A83" s="34" t="n"/>
      <c r="B83" s="35" t="n"/>
      <c r="C83" s="35" t="n"/>
      <c r="D83" s="35" t="n"/>
      <c r="E83" s="36" t="n"/>
      <c r="F83" s="34" t="n"/>
      <c r="G83" s="34" t="n"/>
      <c r="H83" s="34" t="n"/>
      <c r="I83" s="34" t="n"/>
      <c r="J83" s="34" t="n"/>
      <c r="K83" s="34" t="n"/>
      <c r="L83" s="326">
        <f>SUM(F83:K83)</f>
        <v/>
      </c>
      <c r="M83" s="327" t="n"/>
      <c r="N83" s="44">
        <f>IF(M83="",0,M83*E83/8*1.5)</f>
        <v/>
      </c>
      <c r="O83" s="36" t="n"/>
      <c r="P83" s="44">
        <f>IF(E83="","",L83*E83+N83-IF(O83="",0,O83))</f>
        <v/>
      </c>
      <c r="Q83" s="4" t="n"/>
      <c r="R83" s="4" t="n"/>
      <c r="S83" s="4" t="n"/>
      <c r="T83" s="4" t="n"/>
      <c r="U83" s="4" t="n"/>
      <c r="V83" s="4" t="n"/>
      <c r="W83" s="4" t="n"/>
      <c r="X83" s="4" t="n"/>
      <c r="Y83" s="4" t="n"/>
      <c r="Z83" s="4" t="n"/>
    </row>
    <row r="84" ht="15" customHeight="1" s="371">
      <c r="A84" s="34" t="n"/>
      <c r="B84" s="35" t="n"/>
      <c r="C84" s="35" t="n"/>
      <c r="D84" s="35" t="n"/>
      <c r="E84" s="36" t="n"/>
      <c r="F84" s="34" t="n"/>
      <c r="G84" s="34" t="n"/>
      <c r="H84" s="34" t="n"/>
      <c r="I84" s="34" t="n"/>
      <c r="J84" s="34" t="n"/>
      <c r="K84" s="34" t="n"/>
      <c r="L84" s="326">
        <f>SUM(F84:K84)</f>
        <v/>
      </c>
      <c r="M84" s="327" t="n"/>
      <c r="N84" s="44">
        <f>IF(M84="",0,M84*E84/8*1.5)</f>
        <v/>
      </c>
      <c r="O84" s="36" t="n"/>
      <c r="P84" s="44">
        <f>IF(E84="","",L84*E84+N84-IF(O84="",0,O84))</f>
        <v/>
      </c>
      <c r="Q84" s="4" t="n"/>
      <c r="R84" s="4" t="n"/>
      <c r="S84" s="4" t="n"/>
      <c r="T84" s="4" t="n"/>
      <c r="U84" s="4" t="n"/>
      <c r="V84" s="4" t="n"/>
      <c r="W84" s="4" t="n"/>
      <c r="X84" s="4" t="n"/>
      <c r="Y84" s="4" t="n"/>
      <c r="Z84" s="4" t="n"/>
    </row>
    <row r="85" ht="15" customHeight="1" s="371">
      <c r="A85" s="34" t="n"/>
      <c r="B85" s="35" t="n"/>
      <c r="C85" s="35" t="n"/>
      <c r="D85" s="35" t="n"/>
      <c r="E85" s="36" t="n"/>
      <c r="F85" s="34" t="n"/>
      <c r="G85" s="34" t="n"/>
      <c r="H85" s="34" t="n"/>
      <c r="I85" s="34" t="n"/>
      <c r="J85" s="34" t="n"/>
      <c r="K85" s="34" t="n"/>
      <c r="L85" s="326">
        <f>SUM(F85:K85)</f>
        <v/>
      </c>
      <c r="M85" s="327" t="n"/>
      <c r="N85" s="44">
        <f>IF(M85="",0,M85*E85/8*1.5)</f>
        <v/>
      </c>
      <c r="O85" s="36" t="n"/>
      <c r="P85" s="44">
        <f>IF(E85="","",L85*E85+N85-IF(O85="",0,O85))</f>
        <v/>
      </c>
      <c r="Q85" s="4" t="n"/>
      <c r="R85" s="4" t="n"/>
      <c r="S85" s="4" t="n"/>
      <c r="T85" s="4" t="n"/>
      <c r="U85" s="4" t="n"/>
      <c r="V85" s="4" t="n"/>
      <c r="W85" s="4" t="n"/>
      <c r="X85" s="4" t="n"/>
      <c r="Y85" s="4" t="n"/>
      <c r="Z85" s="4" t="n"/>
    </row>
    <row r="86" ht="15" customHeight="1" s="371">
      <c r="A86" s="34" t="n"/>
      <c r="B86" s="35" t="n"/>
      <c r="C86" s="35" t="n"/>
      <c r="D86" s="35" t="n"/>
      <c r="E86" s="36" t="n"/>
      <c r="F86" s="34" t="n"/>
      <c r="G86" s="34" t="n"/>
      <c r="H86" s="34" t="n"/>
      <c r="I86" s="34" t="n"/>
      <c r="J86" s="34" t="n"/>
      <c r="K86" s="34" t="n"/>
      <c r="L86" s="326">
        <f>SUM(F86:K86)</f>
        <v/>
      </c>
      <c r="M86" s="327" t="n"/>
      <c r="N86" s="44">
        <f>IF(M86="",0,M86*E86/8*1.5)</f>
        <v/>
      </c>
      <c r="O86" s="36" t="n"/>
      <c r="P86" s="44">
        <f>IF(E86="","",L86*E86+N86-IF(O86="",0,O86))</f>
        <v/>
      </c>
      <c r="Q86" s="4" t="n"/>
      <c r="R86" s="4" t="n"/>
      <c r="S86" s="4" t="n"/>
      <c r="T86" s="4" t="n"/>
      <c r="U86" s="4" t="n"/>
      <c r="V86" s="4" t="n"/>
      <c r="W86" s="4" t="n"/>
      <c r="X86" s="4" t="n"/>
      <c r="Y86" s="4" t="n"/>
      <c r="Z86" s="4" t="n"/>
    </row>
    <row r="87" ht="15" customHeight="1" s="371">
      <c r="A87" s="34" t="n"/>
      <c r="B87" s="35" t="n"/>
      <c r="C87" s="35" t="n"/>
      <c r="D87" s="35" t="n"/>
      <c r="E87" s="36" t="n"/>
      <c r="F87" s="34" t="n"/>
      <c r="G87" s="34" t="n"/>
      <c r="H87" s="34" t="n"/>
      <c r="I87" s="34" t="n"/>
      <c r="J87" s="34" t="n"/>
      <c r="K87" s="34" t="n"/>
      <c r="L87" s="326">
        <f>SUM(F87:K87)</f>
        <v/>
      </c>
      <c r="M87" s="327" t="n"/>
      <c r="N87" s="44">
        <f>IF(M87="",0,M87*E87/8*1.5)</f>
        <v/>
      </c>
      <c r="O87" s="36" t="n"/>
      <c r="P87" s="44">
        <f>IF(E87="","",L87*E87+N87-IF(O87="",0,O87))</f>
        <v/>
      </c>
      <c r="Q87" s="4" t="n"/>
      <c r="R87" s="4" t="n"/>
      <c r="S87" s="4" t="n"/>
      <c r="T87" s="4" t="n"/>
      <c r="U87" s="4" t="n"/>
      <c r="V87" s="4" t="n"/>
      <c r="W87" s="4" t="n"/>
      <c r="X87" s="4" t="n"/>
      <c r="Y87" s="4" t="n"/>
      <c r="Z87" s="4" t="n"/>
    </row>
    <row r="88" ht="15" customHeight="1" s="371">
      <c r="A88" s="34" t="n"/>
      <c r="B88" s="35" t="n"/>
      <c r="C88" s="35" t="n"/>
      <c r="D88" s="35" t="n"/>
      <c r="E88" s="36" t="n"/>
      <c r="F88" s="34" t="n"/>
      <c r="G88" s="34" t="n"/>
      <c r="H88" s="34" t="n"/>
      <c r="I88" s="34" t="n"/>
      <c r="J88" s="34" t="n"/>
      <c r="K88" s="34" t="n"/>
      <c r="L88" s="326">
        <f>SUM(F88:K88)</f>
        <v/>
      </c>
      <c r="M88" s="327" t="n"/>
      <c r="N88" s="44">
        <f>IF(M88="",0,M88*E88/8*1.5)</f>
        <v/>
      </c>
      <c r="O88" s="36" t="n"/>
      <c r="P88" s="44">
        <f>IF(E88="","",L88*E88+N88-IF(O88="",0,O88))</f>
        <v/>
      </c>
      <c r="Q88" s="4" t="n"/>
      <c r="R88" s="4" t="n"/>
      <c r="S88" s="4" t="n"/>
      <c r="T88" s="4" t="n"/>
      <c r="U88" s="4" t="n"/>
      <c r="V88" s="4" t="n"/>
      <c r="W88" s="4" t="n"/>
      <c r="X88" s="4" t="n"/>
      <c r="Y88" s="4" t="n"/>
      <c r="Z88" s="4" t="n"/>
    </row>
    <row r="89" ht="15" customHeight="1" s="371">
      <c r="A89" s="34" t="n"/>
      <c r="B89" s="35" t="n"/>
      <c r="C89" s="35" t="n"/>
      <c r="D89" s="35" t="n"/>
      <c r="E89" s="36" t="n"/>
      <c r="F89" s="34" t="n"/>
      <c r="G89" s="34" t="n"/>
      <c r="H89" s="34" t="n"/>
      <c r="I89" s="34" t="n"/>
      <c r="J89" s="34" t="n"/>
      <c r="K89" s="34" t="n"/>
      <c r="L89" s="326">
        <f>SUM(F89:K89)</f>
        <v/>
      </c>
      <c r="M89" s="327" t="n"/>
      <c r="N89" s="44">
        <f>IF(M89="",0,M89*E89/8*1.5)</f>
        <v/>
      </c>
      <c r="O89" s="36" t="n"/>
      <c r="P89" s="44">
        <f>IF(E89="","",L89*E89+N89-IF(O89="",0,O89))</f>
        <v/>
      </c>
      <c r="Q89" s="4" t="n"/>
      <c r="R89" s="4" t="n"/>
      <c r="S89" s="4" t="n"/>
      <c r="T89" s="4" t="n"/>
      <c r="U89" s="4" t="n"/>
      <c r="V89" s="4" t="n"/>
      <c r="W89" s="4" t="n"/>
      <c r="X89" s="4" t="n"/>
      <c r="Y89" s="4" t="n"/>
      <c r="Z89" s="4" t="n"/>
    </row>
    <row r="90" ht="15" customHeight="1" s="371">
      <c r="A90" s="34" t="n"/>
      <c r="B90" s="35" t="n"/>
      <c r="C90" s="35" t="n"/>
      <c r="D90" s="35" t="n"/>
      <c r="E90" s="36" t="n"/>
      <c r="F90" s="34" t="n"/>
      <c r="G90" s="34" t="n"/>
      <c r="H90" s="34" t="n"/>
      <c r="I90" s="34" t="n"/>
      <c r="J90" s="34" t="n"/>
      <c r="K90" s="34" t="n"/>
      <c r="L90" s="326">
        <f>SUM(F90:K90)</f>
        <v/>
      </c>
      <c r="M90" s="327" t="n"/>
      <c r="N90" s="44">
        <f>IF(M90="",0,M90*E90/8*1.5)</f>
        <v/>
      </c>
      <c r="O90" s="36" t="n"/>
      <c r="P90" s="44">
        <f>IF(E90="","",L90*E90+N90-IF(O90="",0,O90))</f>
        <v/>
      </c>
      <c r="Q90" s="4" t="n"/>
      <c r="R90" s="4" t="n"/>
      <c r="S90" s="4" t="n"/>
      <c r="T90" s="4" t="n"/>
      <c r="U90" s="4" t="n"/>
      <c r="V90" s="4" t="n"/>
      <c r="W90" s="4" t="n"/>
      <c r="X90" s="4" t="n"/>
      <c r="Y90" s="4" t="n"/>
      <c r="Z90" s="4" t="n"/>
    </row>
    <row r="91" ht="15" customHeight="1" s="371">
      <c r="A91" s="34" t="n"/>
      <c r="B91" s="35" t="n"/>
      <c r="C91" s="35" t="n"/>
      <c r="D91" s="35" t="n"/>
      <c r="E91" s="36" t="n"/>
      <c r="F91" s="34" t="n"/>
      <c r="G91" s="34" t="n"/>
      <c r="H91" s="34" t="n"/>
      <c r="I91" s="34" t="n"/>
      <c r="J91" s="34" t="n"/>
      <c r="K91" s="34" t="n"/>
      <c r="L91" s="326">
        <f>SUM(F91:K91)</f>
        <v/>
      </c>
      <c r="M91" s="327" t="n"/>
      <c r="N91" s="44">
        <f>IF(M91="",0,M91*E91/8*1.5)</f>
        <v/>
      </c>
      <c r="O91" s="36" t="n"/>
      <c r="P91" s="44">
        <f>IF(E91="","",L91*E91+N91-IF(O91="",0,O91))</f>
        <v/>
      </c>
      <c r="Q91" s="4" t="n"/>
      <c r="R91" s="4" t="n"/>
      <c r="S91" s="4" t="n"/>
      <c r="T91" s="4" t="n"/>
      <c r="U91" s="4" t="n"/>
      <c r="V91" s="4" t="n"/>
      <c r="W91" s="4" t="n"/>
      <c r="X91" s="4" t="n"/>
      <c r="Y91" s="4" t="n"/>
      <c r="Z91" s="4" t="n"/>
    </row>
    <row r="92" ht="15" customHeight="1" s="371">
      <c r="A92" s="34" t="n"/>
      <c r="B92" s="35" t="n"/>
      <c r="C92" s="35" t="n"/>
      <c r="D92" s="35" t="n"/>
      <c r="E92" s="36" t="n"/>
      <c r="F92" s="34" t="n"/>
      <c r="G92" s="34" t="n"/>
      <c r="H92" s="34" t="n"/>
      <c r="I92" s="34" t="n"/>
      <c r="J92" s="34" t="n"/>
      <c r="K92" s="34" t="n"/>
      <c r="L92" s="326">
        <f>SUM(F92:K92)</f>
        <v/>
      </c>
      <c r="M92" s="327" t="n"/>
      <c r="N92" s="44">
        <f>IF(M92="",0,M92*E92/8*1.5)</f>
        <v/>
      </c>
      <c r="O92" s="36" t="n"/>
      <c r="P92" s="44">
        <f>IF(E92="","",L92*E92+N92-IF(O92="",0,O92))</f>
        <v/>
      </c>
      <c r="Q92" s="4" t="n"/>
      <c r="R92" s="4" t="n"/>
      <c r="S92" s="4" t="n"/>
      <c r="T92" s="4" t="n"/>
      <c r="U92" s="4" t="n"/>
      <c r="V92" s="4" t="n"/>
      <c r="W92" s="4" t="n"/>
      <c r="X92" s="4" t="n"/>
      <c r="Y92" s="4" t="n"/>
      <c r="Z92" s="4" t="n"/>
    </row>
    <row r="93" ht="15" customHeight="1" s="371">
      <c r="A93" s="34" t="n"/>
      <c r="B93" s="35" t="n"/>
      <c r="C93" s="35" t="n"/>
      <c r="D93" s="35" t="n"/>
      <c r="E93" s="36" t="n"/>
      <c r="F93" s="34" t="n"/>
      <c r="G93" s="34" t="n"/>
      <c r="H93" s="34" t="n"/>
      <c r="I93" s="34" t="n"/>
      <c r="J93" s="34" t="n"/>
      <c r="K93" s="34" t="n"/>
      <c r="L93" s="326">
        <f>SUM(F93:K93)</f>
        <v/>
      </c>
      <c r="M93" s="327" t="n"/>
      <c r="N93" s="44">
        <f>IF(M93="",0,M93*E93/8*1.5)</f>
        <v/>
      </c>
      <c r="O93" s="36" t="n"/>
      <c r="P93" s="44">
        <f>IF(E93="","",L93*E93+N93-IF(O93="",0,O93))</f>
        <v/>
      </c>
      <c r="Q93" s="4" t="n"/>
      <c r="R93" s="4" t="n"/>
      <c r="S93" s="4" t="n"/>
      <c r="T93" s="4" t="n"/>
      <c r="U93" s="4" t="n"/>
      <c r="V93" s="4" t="n"/>
      <c r="W93" s="4" t="n"/>
      <c r="X93" s="4" t="n"/>
      <c r="Y93" s="4" t="n"/>
      <c r="Z93" s="4" t="n"/>
    </row>
    <row r="94" ht="15" customHeight="1" s="371">
      <c r="A94" s="34" t="n"/>
      <c r="B94" s="35" t="n"/>
      <c r="C94" s="35" t="n"/>
      <c r="D94" s="35" t="n"/>
      <c r="E94" s="36" t="n"/>
      <c r="F94" s="34" t="n"/>
      <c r="G94" s="34" t="n"/>
      <c r="H94" s="34" t="n"/>
      <c r="I94" s="34" t="n"/>
      <c r="J94" s="34" t="n"/>
      <c r="K94" s="34" t="n"/>
      <c r="L94" s="326">
        <f>SUM(F94:K94)</f>
        <v/>
      </c>
      <c r="M94" s="327" t="n"/>
      <c r="N94" s="44">
        <f>IF(M94="",0,M94*E94/8*1.5)</f>
        <v/>
      </c>
      <c r="O94" s="36" t="n"/>
      <c r="P94" s="44">
        <f>IF(E94="","",L94*E94+N94-IF(O94="",0,O94))</f>
        <v/>
      </c>
      <c r="Q94" s="4" t="n"/>
      <c r="R94" s="4" t="n"/>
      <c r="S94" s="4" t="n"/>
      <c r="T94" s="4" t="n"/>
      <c r="U94" s="4" t="n"/>
      <c r="V94" s="4" t="n"/>
      <c r="W94" s="4" t="n"/>
      <c r="X94" s="4" t="n"/>
      <c r="Y94" s="4" t="n"/>
      <c r="Z94" s="4" t="n"/>
    </row>
    <row r="95" ht="15" customHeight="1" s="371">
      <c r="A95" s="34" t="n"/>
      <c r="B95" s="35" t="n"/>
      <c r="C95" s="35" t="n"/>
      <c r="D95" s="35" t="n"/>
      <c r="E95" s="36" t="n"/>
      <c r="F95" s="34" t="n"/>
      <c r="G95" s="34" t="n"/>
      <c r="H95" s="34" t="n"/>
      <c r="I95" s="34" t="n"/>
      <c r="J95" s="34" t="n"/>
      <c r="K95" s="34" t="n"/>
      <c r="L95" s="326">
        <f>SUM(F95:K95)</f>
        <v/>
      </c>
      <c r="M95" s="327" t="n"/>
      <c r="N95" s="44">
        <f>IF(M95="",0,M95*E95/8*1.5)</f>
        <v/>
      </c>
      <c r="O95" s="36" t="n"/>
      <c r="P95" s="44">
        <f>IF(E95="","",L95*E95+N95-IF(O95="",0,O95))</f>
        <v/>
      </c>
      <c r="Q95" s="4" t="n"/>
      <c r="R95" s="4" t="n"/>
      <c r="S95" s="4" t="n"/>
      <c r="T95" s="4" t="n"/>
      <c r="U95" s="4" t="n"/>
      <c r="V95" s="4" t="n"/>
      <c r="W95" s="4" t="n"/>
      <c r="X95" s="4" t="n"/>
      <c r="Y95" s="4" t="n"/>
      <c r="Z95" s="4" t="n"/>
    </row>
    <row r="96" ht="15" customHeight="1" s="371">
      <c r="A96" s="34" t="n"/>
      <c r="B96" s="35" t="n"/>
      <c r="C96" s="35" t="n"/>
      <c r="D96" s="35" t="n"/>
      <c r="E96" s="36" t="n"/>
      <c r="F96" s="34" t="n"/>
      <c r="G96" s="34" t="n"/>
      <c r="H96" s="34" t="n"/>
      <c r="I96" s="34" t="n"/>
      <c r="J96" s="34" t="n"/>
      <c r="K96" s="34" t="n"/>
      <c r="L96" s="326">
        <f>SUM(F96:K96)</f>
        <v/>
      </c>
      <c r="M96" s="327" t="n"/>
      <c r="N96" s="44">
        <f>IF(M96="",0,M96*E96/8*1.5)</f>
        <v/>
      </c>
      <c r="O96" s="36" t="n"/>
      <c r="P96" s="44">
        <f>IF(E96="","",L96*E96+N96-IF(O96="",0,O96))</f>
        <v/>
      </c>
      <c r="Q96" s="4" t="n"/>
      <c r="R96" s="4" t="n"/>
      <c r="S96" s="4" t="n"/>
      <c r="T96" s="4" t="n"/>
      <c r="U96" s="4" t="n"/>
      <c r="V96" s="4" t="n"/>
      <c r="W96" s="4" t="n"/>
      <c r="X96" s="4" t="n"/>
      <c r="Y96" s="4" t="n"/>
      <c r="Z96" s="4" t="n"/>
    </row>
    <row r="97" ht="15" customHeight="1" s="371">
      <c r="A97" s="34" t="n"/>
      <c r="B97" s="35" t="n"/>
      <c r="C97" s="35" t="n"/>
      <c r="D97" s="35" t="n"/>
      <c r="E97" s="36" t="n"/>
      <c r="F97" s="34" t="n"/>
      <c r="G97" s="34" t="n"/>
      <c r="H97" s="34" t="n"/>
      <c r="I97" s="34" t="n"/>
      <c r="J97" s="34" t="n"/>
      <c r="K97" s="34" t="n"/>
      <c r="L97" s="326">
        <f>SUM(F97:K97)</f>
        <v/>
      </c>
      <c r="M97" s="327" t="n"/>
      <c r="N97" s="44">
        <f>IF(M97="",0,M97*E97/8*1.5)</f>
        <v/>
      </c>
      <c r="O97" s="36" t="n"/>
      <c r="P97" s="44">
        <f>IF(E97="","",L97*E97+N97-IF(O97="",0,O97))</f>
        <v/>
      </c>
      <c r="Q97" s="4" t="n"/>
      <c r="R97" s="4" t="n"/>
      <c r="S97" s="4" t="n"/>
      <c r="T97" s="4" t="n"/>
      <c r="U97" s="4" t="n"/>
      <c r="V97" s="4" t="n"/>
      <c r="W97" s="4" t="n"/>
      <c r="X97" s="4" t="n"/>
      <c r="Y97" s="4" t="n"/>
      <c r="Z97" s="4" t="n"/>
    </row>
    <row r="98" ht="15" customHeight="1" s="371">
      <c r="A98" s="34" t="n"/>
      <c r="B98" s="35" t="n"/>
      <c r="C98" s="35" t="n"/>
      <c r="D98" s="35" t="n"/>
      <c r="E98" s="36" t="n"/>
      <c r="F98" s="34" t="n"/>
      <c r="G98" s="34" t="n"/>
      <c r="H98" s="34" t="n"/>
      <c r="I98" s="34" t="n"/>
      <c r="J98" s="34" t="n"/>
      <c r="K98" s="34" t="n"/>
      <c r="L98" s="326">
        <f>SUM(F98:K98)</f>
        <v/>
      </c>
      <c r="M98" s="327" t="n"/>
      <c r="N98" s="44">
        <f>IF(M98="",0,M98*E98/8*1.5)</f>
        <v/>
      </c>
      <c r="O98" s="36" t="n"/>
      <c r="P98" s="44">
        <f>IF(E98="","",L98*E98+N98-IF(O98="",0,O98))</f>
        <v/>
      </c>
      <c r="Q98" s="4" t="n"/>
      <c r="R98" s="4" t="n"/>
      <c r="S98" s="4" t="n"/>
      <c r="T98" s="4" t="n"/>
      <c r="U98" s="4" t="n"/>
      <c r="V98" s="4" t="n"/>
      <c r="W98" s="4" t="n"/>
      <c r="X98" s="4" t="n"/>
      <c r="Y98" s="4" t="n"/>
      <c r="Z98" s="4" t="n"/>
    </row>
    <row r="99" ht="15" customHeight="1" s="371">
      <c r="A99" s="34" t="n"/>
      <c r="B99" s="35" t="n"/>
      <c r="C99" s="35" t="n"/>
      <c r="D99" s="35" t="n"/>
      <c r="E99" s="36" t="n"/>
      <c r="F99" s="34" t="n"/>
      <c r="G99" s="34" t="n"/>
      <c r="H99" s="34" t="n"/>
      <c r="I99" s="34" t="n"/>
      <c r="J99" s="34" t="n"/>
      <c r="K99" s="34" t="n"/>
      <c r="L99" s="326">
        <f>SUM(F99:K99)</f>
        <v/>
      </c>
      <c r="M99" s="327" t="n"/>
      <c r="N99" s="44">
        <f>IF(M99="",0,M99*E99/8*1.5)</f>
        <v/>
      </c>
      <c r="O99" s="36" t="n"/>
      <c r="P99" s="44">
        <f>IF(E99="","",L99*E99+N99-IF(O99="",0,O99))</f>
        <v/>
      </c>
      <c r="Q99" s="4" t="n"/>
      <c r="R99" s="4" t="n"/>
      <c r="S99" s="4" t="n"/>
      <c r="T99" s="4" t="n"/>
      <c r="U99" s="4" t="n"/>
      <c r="V99" s="4" t="n"/>
      <c r="W99" s="4" t="n"/>
      <c r="X99" s="4" t="n"/>
      <c r="Y99" s="4" t="n"/>
      <c r="Z99" s="4" t="n"/>
    </row>
    <row r="100" ht="15" customHeight="1" s="371">
      <c r="A100" s="34" t="n"/>
      <c r="B100" s="35" t="n"/>
      <c r="C100" s="35" t="n"/>
      <c r="D100" s="35" t="n"/>
      <c r="E100" s="36" t="n"/>
      <c r="F100" s="34" t="n"/>
      <c r="G100" s="34" t="n"/>
      <c r="H100" s="34" t="n"/>
      <c r="I100" s="34" t="n"/>
      <c r="J100" s="34" t="n"/>
      <c r="K100" s="34" t="n"/>
      <c r="L100" s="326">
        <f>SUM(F100:K100)</f>
        <v/>
      </c>
      <c r="M100" s="327" t="n"/>
      <c r="N100" s="44">
        <f>IF(M100="",0,M100*E100/8*1.5)</f>
        <v/>
      </c>
      <c r="O100" s="36" t="n"/>
      <c r="P100" s="44">
        <f>IF(E100="","",L100*E100+N100-IF(O100="",0,O100))</f>
        <v/>
      </c>
      <c r="Q100" s="4" t="n"/>
      <c r="R100" s="4" t="n"/>
      <c r="S100" s="4" t="n"/>
      <c r="T100" s="4" t="n"/>
      <c r="U100" s="4" t="n"/>
      <c r="V100" s="4" t="n"/>
      <c r="W100" s="4" t="n"/>
      <c r="X100" s="4" t="n"/>
      <c r="Y100" s="4" t="n"/>
      <c r="Z100" s="4" t="n"/>
    </row>
    <row r="101" ht="15" customHeight="1" s="371">
      <c r="A101" s="34" t="n"/>
      <c r="B101" s="35" t="n"/>
      <c r="C101" s="35" t="n"/>
      <c r="D101" s="35" t="n"/>
      <c r="E101" s="36" t="n"/>
      <c r="F101" s="34" t="n"/>
      <c r="G101" s="34" t="n"/>
      <c r="H101" s="34" t="n"/>
      <c r="I101" s="34" t="n"/>
      <c r="J101" s="34" t="n"/>
      <c r="K101" s="34" t="n"/>
      <c r="L101" s="326">
        <f>SUM(F101:K101)</f>
        <v/>
      </c>
      <c r="M101" s="327" t="n"/>
      <c r="N101" s="44">
        <f>IF(M101="",0,M101*E101/8*1.5)</f>
        <v/>
      </c>
      <c r="O101" s="36" t="n"/>
      <c r="P101" s="44">
        <f>IF(E101="","",L101*E101+N101-IF(O101="",0,O101))</f>
        <v/>
      </c>
      <c r="Q101" s="4" t="n"/>
      <c r="R101" s="4" t="n"/>
      <c r="S101" s="4" t="n"/>
      <c r="T101" s="4" t="n"/>
      <c r="U101" s="4" t="n"/>
      <c r="V101" s="4" t="n"/>
      <c r="W101" s="4" t="n"/>
      <c r="X101" s="4" t="n"/>
      <c r="Y101" s="4" t="n"/>
      <c r="Z101" s="4" t="n"/>
    </row>
    <row r="102" ht="15" customHeight="1" s="371">
      <c r="A102" s="34" t="n"/>
      <c r="B102" s="35" t="n"/>
      <c r="C102" s="35" t="n"/>
      <c r="D102" s="35" t="n"/>
      <c r="E102" s="36" t="n"/>
      <c r="F102" s="34" t="n"/>
      <c r="G102" s="34" t="n"/>
      <c r="H102" s="34" t="n"/>
      <c r="I102" s="34" t="n"/>
      <c r="J102" s="34" t="n"/>
      <c r="K102" s="34" t="n"/>
      <c r="L102" s="326">
        <f>SUM(F102:K102)</f>
        <v/>
      </c>
      <c r="M102" s="327" t="n"/>
      <c r="N102" s="44">
        <f>IF(M102="",0,M102*E102/8*1.5)</f>
        <v/>
      </c>
      <c r="O102" s="36" t="n"/>
      <c r="P102" s="44">
        <f>IF(E102="","",L102*E102+N102-IF(O102="",0,O102))</f>
        <v/>
      </c>
      <c r="Q102" s="4" t="n"/>
      <c r="R102" s="4" t="n"/>
      <c r="S102" s="4" t="n"/>
      <c r="T102" s="4" t="n"/>
      <c r="U102" s="4" t="n"/>
      <c r="V102" s="4" t="n"/>
      <c r="W102" s="4" t="n"/>
      <c r="X102" s="4" t="n"/>
      <c r="Y102" s="4" t="n"/>
      <c r="Z102" s="4" t="n"/>
    </row>
    <row r="103" ht="15" customHeight="1" s="371">
      <c r="A103" s="34" t="n"/>
      <c r="B103" s="35" t="n"/>
      <c r="C103" s="35" t="n"/>
      <c r="D103" s="35" t="n"/>
      <c r="E103" s="36" t="n"/>
      <c r="F103" s="34" t="n"/>
      <c r="G103" s="34" t="n"/>
      <c r="H103" s="34" t="n"/>
      <c r="I103" s="34" t="n"/>
      <c r="J103" s="34" t="n"/>
      <c r="K103" s="34" t="n"/>
      <c r="L103" s="326">
        <f>SUM(F103:K103)</f>
        <v/>
      </c>
      <c r="M103" s="327" t="n"/>
      <c r="N103" s="44">
        <f>IF(M103="",0,M103*E103/8*1.5)</f>
        <v/>
      </c>
      <c r="O103" s="36" t="n"/>
      <c r="P103" s="44">
        <f>IF(E103="","",L103*E103+N103-IF(O103="",0,O103))</f>
        <v/>
      </c>
      <c r="Q103" s="4" t="n"/>
      <c r="R103" s="4" t="n"/>
      <c r="S103" s="4" t="n"/>
      <c r="T103" s="4" t="n"/>
      <c r="U103" s="4" t="n"/>
      <c r="V103" s="4" t="n"/>
      <c r="W103" s="4" t="n"/>
      <c r="X103" s="4" t="n"/>
      <c r="Y103" s="4" t="n"/>
      <c r="Z103" s="4" t="n"/>
    </row>
    <row r="104" ht="15" customHeight="1" s="371">
      <c r="A104" s="34" t="n"/>
      <c r="B104" s="35" t="n"/>
      <c r="C104" s="35" t="n"/>
      <c r="D104" s="35" t="n"/>
      <c r="E104" s="36" t="n"/>
      <c r="F104" s="34" t="n"/>
      <c r="G104" s="34" t="n"/>
      <c r="H104" s="34" t="n"/>
      <c r="I104" s="34" t="n"/>
      <c r="J104" s="34" t="n"/>
      <c r="K104" s="34" t="n"/>
      <c r="L104" s="326">
        <f>SUM(F104:K104)</f>
        <v/>
      </c>
      <c r="M104" s="327" t="n"/>
      <c r="N104" s="44">
        <f>IF(M104="",0,M104*E104/8*1.5)</f>
        <v/>
      </c>
      <c r="O104" s="36" t="n"/>
      <c r="P104" s="44">
        <f>IF(E104="","",L104*E104+N104-IF(O104="",0,O104))</f>
        <v/>
      </c>
      <c r="Q104" s="4" t="n"/>
      <c r="R104" s="4" t="n"/>
      <c r="S104" s="4" t="n"/>
      <c r="T104" s="4" t="n"/>
      <c r="U104" s="4" t="n"/>
      <c r="V104" s="4" t="n"/>
      <c r="W104" s="4" t="n"/>
      <c r="X104" s="4" t="n"/>
      <c r="Y104" s="4" t="n"/>
      <c r="Z104" s="4" t="n"/>
    </row>
    <row r="105" ht="15" customHeight="1" s="371">
      <c r="A105" s="34" t="n"/>
      <c r="B105" s="35" t="n"/>
      <c r="C105" s="35" t="n"/>
      <c r="D105" s="35" t="n"/>
      <c r="E105" s="36" t="n"/>
      <c r="F105" s="34" t="n"/>
      <c r="G105" s="34" t="n"/>
      <c r="H105" s="34" t="n"/>
      <c r="I105" s="34" t="n"/>
      <c r="J105" s="34" t="n"/>
      <c r="K105" s="34" t="n"/>
      <c r="L105" s="326">
        <f>SUM(F105:K105)</f>
        <v/>
      </c>
      <c r="M105" s="327" t="n"/>
      <c r="N105" s="44">
        <f>IF(M105="",0,M105*E105/8*1.5)</f>
        <v/>
      </c>
      <c r="O105" s="36" t="n"/>
      <c r="P105" s="44">
        <f>IF(E105="","",L105*E105+N105-IF(O105="",0,O105))</f>
        <v/>
      </c>
      <c r="Q105" s="4" t="n"/>
      <c r="R105" s="4" t="n"/>
      <c r="S105" s="4" t="n"/>
      <c r="T105" s="4" t="n"/>
      <c r="U105" s="4" t="n"/>
      <c r="V105" s="4" t="n"/>
      <c r="W105" s="4" t="n"/>
      <c r="X105" s="4" t="n"/>
      <c r="Y105" s="4" t="n"/>
      <c r="Z105" s="4" t="n"/>
    </row>
    <row r="106" ht="15" customHeight="1" s="371">
      <c r="A106" s="34" t="n"/>
      <c r="B106" s="35" t="n"/>
      <c r="C106" s="35" t="n"/>
      <c r="D106" s="35" t="n"/>
      <c r="E106" s="36" t="n"/>
      <c r="F106" s="34" t="n"/>
      <c r="G106" s="34" t="n"/>
      <c r="H106" s="34" t="n"/>
      <c r="I106" s="34" t="n"/>
      <c r="J106" s="34" t="n"/>
      <c r="K106" s="34" t="n"/>
      <c r="L106" s="326">
        <f>SUM(F106:K106)</f>
        <v/>
      </c>
      <c r="M106" s="327" t="n"/>
      <c r="N106" s="44">
        <f>IF(M106="",0,M106*E106/8*1.5)</f>
        <v/>
      </c>
      <c r="O106" s="36" t="n"/>
      <c r="P106" s="44">
        <f>IF(E106="","",L106*E106+N106-IF(O106="",0,O106))</f>
        <v/>
      </c>
      <c r="Q106" s="4" t="n"/>
      <c r="R106" s="4" t="n"/>
      <c r="S106" s="4" t="n"/>
      <c r="T106" s="4" t="n"/>
      <c r="U106" s="4" t="n"/>
      <c r="V106" s="4" t="n"/>
      <c r="W106" s="4" t="n"/>
      <c r="X106" s="4" t="n"/>
      <c r="Y106" s="4" t="n"/>
      <c r="Z106" s="4" t="n"/>
    </row>
    <row r="107" ht="15" customHeight="1" s="371">
      <c r="A107" s="34" t="n"/>
      <c r="B107" s="35" t="n"/>
      <c r="C107" s="35" t="n"/>
      <c r="D107" s="35" t="n"/>
      <c r="E107" s="36" t="n"/>
      <c r="F107" s="34" t="n"/>
      <c r="G107" s="34" t="n"/>
      <c r="H107" s="34" t="n"/>
      <c r="I107" s="34" t="n"/>
      <c r="J107" s="34" t="n"/>
      <c r="K107" s="34" t="n"/>
      <c r="L107" s="326">
        <f>SUM(F107:K107)</f>
        <v/>
      </c>
      <c r="M107" s="327" t="n"/>
      <c r="N107" s="44">
        <f>IF(M107="",0,M107*E107/8*1.5)</f>
        <v/>
      </c>
      <c r="O107" s="36" t="n"/>
      <c r="P107" s="44">
        <f>IF(E107="","",L107*E107+N107-IF(O107="",0,O107))</f>
        <v/>
      </c>
      <c r="Q107" s="4" t="n"/>
      <c r="R107" s="4" t="n"/>
      <c r="S107" s="4" t="n"/>
      <c r="T107" s="4" t="n"/>
      <c r="U107" s="4" t="n"/>
      <c r="V107" s="4" t="n"/>
      <c r="W107" s="4" t="n"/>
      <c r="X107" s="4" t="n"/>
      <c r="Y107" s="4" t="n"/>
      <c r="Z107" s="4" t="n"/>
    </row>
    <row r="108" ht="15" customHeight="1" s="371">
      <c r="A108" s="34" t="n"/>
      <c r="B108" s="35" t="n"/>
      <c r="C108" s="35" t="n"/>
      <c r="D108" s="35" t="n"/>
      <c r="E108" s="36" t="n"/>
      <c r="F108" s="34" t="n"/>
      <c r="G108" s="34" t="n"/>
      <c r="H108" s="34" t="n"/>
      <c r="I108" s="34" t="n"/>
      <c r="J108" s="34" t="n"/>
      <c r="K108" s="34" t="n"/>
      <c r="L108" s="326">
        <f>SUM(F108:K108)</f>
        <v/>
      </c>
      <c r="M108" s="327" t="n"/>
      <c r="N108" s="44">
        <f>IF(M108="",0,M108*E108/8*1.5)</f>
        <v/>
      </c>
      <c r="O108" s="36" t="n"/>
      <c r="P108" s="44">
        <f>IF(E108="","",L108*E108+N108-IF(O108="",0,O108))</f>
        <v/>
      </c>
      <c r="Q108" s="4" t="n"/>
      <c r="R108" s="4" t="n"/>
      <c r="S108" s="4" t="n"/>
      <c r="T108" s="4" t="n"/>
      <c r="U108" s="4" t="n"/>
      <c r="V108" s="4" t="n"/>
      <c r="W108" s="4" t="n"/>
      <c r="X108" s="4" t="n"/>
      <c r="Y108" s="4" t="n"/>
      <c r="Z108" s="4" t="n"/>
    </row>
    <row r="109" ht="15" customHeight="1" s="371">
      <c r="A109" s="34" t="n"/>
      <c r="B109" s="35" t="n"/>
      <c r="C109" s="35" t="n"/>
      <c r="D109" s="35" t="n"/>
      <c r="E109" s="36" t="n"/>
      <c r="F109" s="34" t="n"/>
      <c r="G109" s="34" t="n"/>
      <c r="H109" s="34" t="n"/>
      <c r="I109" s="34" t="n"/>
      <c r="J109" s="34" t="n"/>
      <c r="K109" s="34" t="n"/>
      <c r="L109" s="326">
        <f>SUM(F109:K109)</f>
        <v/>
      </c>
      <c r="M109" s="327" t="n"/>
      <c r="N109" s="44">
        <f>IF(M109="",0,M109*E109/8*1.5)</f>
        <v/>
      </c>
      <c r="O109" s="36" t="n"/>
      <c r="P109" s="44">
        <f>IF(E109="","",L109*E109+N109-IF(O109="",0,O109))</f>
        <v/>
      </c>
      <c r="Q109" s="4" t="n"/>
      <c r="R109" s="4" t="n"/>
      <c r="S109" s="4" t="n"/>
      <c r="T109" s="4" t="n"/>
      <c r="U109" s="4" t="n"/>
      <c r="V109" s="4" t="n"/>
      <c r="W109" s="4" t="n"/>
      <c r="X109" s="4" t="n"/>
      <c r="Y109" s="4" t="n"/>
      <c r="Z109" s="4" t="n"/>
    </row>
    <row r="110" ht="15" customHeight="1" s="371">
      <c r="A110" s="34" t="n"/>
      <c r="B110" s="35" t="n"/>
      <c r="C110" s="35" t="n"/>
      <c r="D110" s="35" t="n"/>
      <c r="E110" s="36" t="n"/>
      <c r="F110" s="34" t="n"/>
      <c r="G110" s="34" t="n"/>
      <c r="H110" s="34" t="n"/>
      <c r="I110" s="34" t="n"/>
      <c r="J110" s="34" t="n"/>
      <c r="K110" s="34" t="n"/>
      <c r="L110" s="326">
        <f>SUM(F110:K110)</f>
        <v/>
      </c>
      <c r="M110" s="327" t="n"/>
      <c r="N110" s="44">
        <f>IF(M110="",0,M110*E110/8*1.5)</f>
        <v/>
      </c>
      <c r="O110" s="36" t="n"/>
      <c r="P110" s="44">
        <f>IF(E110="","",L110*E110+N110-IF(O110="",0,O110))</f>
        <v/>
      </c>
      <c r="Q110" s="4" t="n"/>
      <c r="R110" s="4" t="n"/>
      <c r="S110" s="4" t="n"/>
      <c r="T110" s="4" t="n"/>
      <c r="U110" s="4" t="n"/>
      <c r="V110" s="4" t="n"/>
      <c r="W110" s="4" t="n"/>
      <c r="X110" s="4" t="n"/>
      <c r="Y110" s="4" t="n"/>
      <c r="Z110" s="4" t="n"/>
    </row>
    <row r="111" ht="15" customHeight="1" s="371">
      <c r="A111" s="34" t="n"/>
      <c r="B111" s="35" t="n"/>
      <c r="C111" s="35" t="n"/>
      <c r="D111" s="35" t="n"/>
      <c r="E111" s="36" t="n"/>
      <c r="F111" s="34" t="n"/>
      <c r="G111" s="34" t="n"/>
      <c r="H111" s="34" t="n"/>
      <c r="I111" s="34" t="n"/>
      <c r="J111" s="34" t="n"/>
      <c r="K111" s="34" t="n"/>
      <c r="L111" s="326">
        <f>SUM(F111:K111)</f>
        <v/>
      </c>
      <c r="M111" s="327" t="n"/>
      <c r="N111" s="44">
        <f>IF(M111="",0,M111*E111/8*1.5)</f>
        <v/>
      </c>
      <c r="O111" s="36" t="n"/>
      <c r="P111" s="44">
        <f>IF(E111="","",L111*E111+N111-IF(O111="",0,O111))</f>
        <v/>
      </c>
      <c r="Q111" s="4" t="n"/>
      <c r="R111" s="4" t="n"/>
      <c r="S111" s="4" t="n"/>
      <c r="T111" s="4" t="n"/>
      <c r="U111" s="4" t="n"/>
      <c r="V111" s="4" t="n"/>
      <c r="W111" s="4" t="n"/>
      <c r="X111" s="4" t="n"/>
      <c r="Y111" s="4" t="n"/>
      <c r="Z111" s="4" t="n"/>
    </row>
    <row r="112" ht="15" customHeight="1" s="371">
      <c r="A112" s="34" t="n"/>
      <c r="B112" s="35" t="n"/>
      <c r="C112" s="35" t="n"/>
      <c r="D112" s="35" t="n"/>
      <c r="E112" s="36" t="n"/>
      <c r="F112" s="34" t="n"/>
      <c r="G112" s="34" t="n"/>
      <c r="H112" s="34" t="n"/>
      <c r="I112" s="34" t="n"/>
      <c r="J112" s="34" t="n"/>
      <c r="K112" s="34" t="n"/>
      <c r="L112" s="326">
        <f>SUM(F112:K112)</f>
        <v/>
      </c>
      <c r="M112" s="327" t="n"/>
      <c r="N112" s="44">
        <f>IF(M112="",0,M112*E112/8*1.5)</f>
        <v/>
      </c>
      <c r="O112" s="36" t="n"/>
      <c r="P112" s="44">
        <f>IF(E112="","",L112*E112+N112-IF(O112="",0,O112))</f>
        <v/>
      </c>
      <c r="Q112" s="4" t="n"/>
      <c r="R112" s="4" t="n"/>
      <c r="S112" s="4" t="n"/>
      <c r="T112" s="4" t="n"/>
      <c r="U112" s="4" t="n"/>
      <c r="V112" s="4" t="n"/>
      <c r="W112" s="4" t="n"/>
      <c r="X112" s="4" t="n"/>
      <c r="Y112" s="4" t="n"/>
      <c r="Z112" s="4" t="n"/>
    </row>
    <row r="113" ht="15" customHeight="1" s="371">
      <c r="A113" s="34" t="n"/>
      <c r="B113" s="35" t="n"/>
      <c r="C113" s="35" t="n"/>
      <c r="D113" s="35" t="n"/>
      <c r="E113" s="36" t="n"/>
      <c r="F113" s="34" t="n"/>
      <c r="G113" s="34" t="n"/>
      <c r="H113" s="34" t="n"/>
      <c r="I113" s="34" t="n"/>
      <c r="J113" s="34" t="n"/>
      <c r="K113" s="34" t="n"/>
      <c r="L113" s="326">
        <f>SUM(F113:K113)</f>
        <v/>
      </c>
      <c r="M113" s="327" t="n"/>
      <c r="N113" s="44">
        <f>IF(M113="",0,M113*E113/8*1.5)</f>
        <v/>
      </c>
      <c r="O113" s="36" t="n"/>
      <c r="P113" s="44">
        <f>IF(E113="","",L113*E113+N113-IF(O113="",0,O113))</f>
        <v/>
      </c>
      <c r="Q113" s="4" t="n"/>
      <c r="R113" s="4" t="n"/>
      <c r="S113" s="4" t="n"/>
      <c r="T113" s="4" t="n"/>
      <c r="U113" s="4" t="n"/>
      <c r="V113" s="4" t="n"/>
      <c r="W113" s="4" t="n"/>
      <c r="X113" s="4" t="n"/>
      <c r="Y113" s="4" t="n"/>
      <c r="Z113" s="4" t="n"/>
    </row>
    <row r="114" ht="15" customHeight="1" s="371">
      <c r="A114" s="34" t="n"/>
      <c r="B114" s="35" t="n"/>
      <c r="C114" s="35" t="n"/>
      <c r="D114" s="35" t="n"/>
      <c r="E114" s="36" t="n"/>
      <c r="F114" s="34" t="n"/>
      <c r="G114" s="34" t="n"/>
      <c r="H114" s="34" t="n"/>
      <c r="I114" s="34" t="n"/>
      <c r="J114" s="34" t="n"/>
      <c r="K114" s="34" t="n"/>
      <c r="L114" s="326">
        <f>SUM(F114:K114)</f>
        <v/>
      </c>
      <c r="M114" s="327" t="n"/>
      <c r="N114" s="44">
        <f>IF(M114="",0,M114*E114/8*1.5)</f>
        <v/>
      </c>
      <c r="O114" s="36" t="n"/>
      <c r="P114" s="44">
        <f>IF(E114="","",L114*E114+N114-IF(O114="",0,O114))</f>
        <v/>
      </c>
      <c r="Q114" s="4" t="n"/>
      <c r="R114" s="4" t="n"/>
      <c r="S114" s="4" t="n"/>
      <c r="T114" s="4" t="n"/>
      <c r="U114" s="4" t="n"/>
      <c r="V114" s="4" t="n"/>
      <c r="W114" s="4" t="n"/>
      <c r="X114" s="4" t="n"/>
      <c r="Y114" s="4" t="n"/>
      <c r="Z114" s="4" t="n"/>
    </row>
    <row r="115" ht="15" customHeight="1" s="371">
      <c r="A115" s="34" t="n"/>
      <c r="B115" s="35" t="n"/>
      <c r="C115" s="35" t="n"/>
      <c r="D115" s="35" t="n"/>
      <c r="E115" s="36" t="n"/>
      <c r="F115" s="34" t="n"/>
      <c r="G115" s="34" t="n"/>
      <c r="H115" s="34" t="n"/>
      <c r="I115" s="34" t="n"/>
      <c r="J115" s="34" t="n"/>
      <c r="K115" s="34" t="n"/>
      <c r="L115" s="326">
        <f>SUM(F115:K115)</f>
        <v/>
      </c>
      <c r="M115" s="327" t="n"/>
      <c r="N115" s="44">
        <f>IF(M115="",0,M115*E115/8*1.5)</f>
        <v/>
      </c>
      <c r="O115" s="36" t="n"/>
      <c r="P115" s="44">
        <f>IF(E115="","",L115*E115+N115-IF(O115="",0,O115))</f>
        <v/>
      </c>
      <c r="Q115" s="4" t="n"/>
      <c r="R115" s="4" t="n"/>
      <c r="S115" s="4" t="n"/>
      <c r="T115" s="4" t="n"/>
      <c r="U115" s="4" t="n"/>
      <c r="V115" s="4" t="n"/>
      <c r="W115" s="4" t="n"/>
      <c r="X115" s="4" t="n"/>
      <c r="Y115" s="4" t="n"/>
      <c r="Z115" s="4" t="n"/>
    </row>
    <row r="116" ht="15" customHeight="1" s="371">
      <c r="A116" s="34" t="n"/>
      <c r="B116" s="35" t="n"/>
      <c r="C116" s="35" t="n"/>
      <c r="D116" s="35" t="n"/>
      <c r="E116" s="36" t="n"/>
      <c r="F116" s="34" t="n"/>
      <c r="G116" s="34" t="n"/>
      <c r="H116" s="34" t="n"/>
      <c r="I116" s="34" t="n"/>
      <c r="J116" s="34" t="n"/>
      <c r="K116" s="34" t="n"/>
      <c r="L116" s="326">
        <f>SUM(F116:K116)</f>
        <v/>
      </c>
      <c r="M116" s="327" t="n"/>
      <c r="N116" s="44">
        <f>IF(M116="",0,M116*E116/8*1.5)</f>
        <v/>
      </c>
      <c r="O116" s="36" t="n"/>
      <c r="P116" s="44">
        <f>IF(E116="","",L116*E116+N116-IF(O116="",0,O116))</f>
        <v/>
      </c>
      <c r="Q116" s="4" t="n"/>
      <c r="R116" s="4" t="n"/>
      <c r="S116" s="4" t="n"/>
      <c r="T116" s="4" t="n"/>
      <c r="U116" s="4" t="n"/>
      <c r="V116" s="4" t="n"/>
      <c r="W116" s="4" t="n"/>
      <c r="X116" s="4" t="n"/>
      <c r="Y116" s="4" t="n"/>
      <c r="Z116" s="4" t="n"/>
    </row>
    <row r="117" ht="15" customHeight="1" s="371">
      <c r="A117" s="34" t="n"/>
      <c r="B117" s="35" t="n"/>
      <c r="C117" s="35" t="n"/>
      <c r="D117" s="35" t="n"/>
      <c r="E117" s="36" t="n"/>
      <c r="F117" s="34" t="n"/>
      <c r="G117" s="34" t="n"/>
      <c r="H117" s="34" t="n"/>
      <c r="I117" s="34" t="n"/>
      <c r="J117" s="34" t="n"/>
      <c r="K117" s="34" t="n"/>
      <c r="L117" s="326">
        <f>SUM(F117:K117)</f>
        <v/>
      </c>
      <c r="M117" s="327" t="n"/>
      <c r="N117" s="44">
        <f>IF(M117="",0,M117*E117/8*1.5)</f>
        <v/>
      </c>
      <c r="O117" s="36" t="n"/>
      <c r="P117" s="44">
        <f>IF(E117="","",L117*E117+N117-IF(O117="",0,O117))</f>
        <v/>
      </c>
      <c r="Q117" s="4" t="n"/>
      <c r="R117" s="4" t="n"/>
      <c r="S117" s="4" t="n"/>
      <c r="T117" s="4" t="n"/>
      <c r="U117" s="4" t="n"/>
      <c r="V117" s="4" t="n"/>
      <c r="W117" s="4" t="n"/>
      <c r="X117" s="4" t="n"/>
      <c r="Y117" s="4" t="n"/>
      <c r="Z117" s="4" t="n"/>
    </row>
    <row r="118" ht="15" customHeight="1" s="371">
      <c r="A118" s="34" t="n"/>
      <c r="B118" s="35" t="n"/>
      <c r="C118" s="35" t="n"/>
      <c r="D118" s="35" t="n"/>
      <c r="E118" s="36" t="n"/>
      <c r="F118" s="34" t="n"/>
      <c r="G118" s="34" t="n"/>
      <c r="H118" s="34" t="n"/>
      <c r="I118" s="34" t="n"/>
      <c r="J118" s="34" t="n"/>
      <c r="K118" s="34" t="n"/>
      <c r="L118" s="326">
        <f>SUM(F118:K118)</f>
        <v/>
      </c>
      <c r="M118" s="327" t="n"/>
      <c r="N118" s="44">
        <f>IF(M118="",0,M118*E118/8*1.5)</f>
        <v/>
      </c>
      <c r="O118" s="36" t="n"/>
      <c r="P118" s="44">
        <f>IF(E118="","",L118*E118+N118-IF(O118="",0,O118))</f>
        <v/>
      </c>
      <c r="Q118" s="4" t="n"/>
      <c r="R118" s="4" t="n"/>
      <c r="S118" s="4" t="n"/>
      <c r="T118" s="4" t="n"/>
      <c r="U118" s="4" t="n"/>
      <c r="V118" s="4" t="n"/>
      <c r="W118" s="4" t="n"/>
      <c r="X118" s="4" t="n"/>
      <c r="Y118" s="4" t="n"/>
      <c r="Z118" s="4" t="n"/>
    </row>
    <row r="119" ht="15" customHeight="1" s="371">
      <c r="A119" s="34" t="n"/>
      <c r="B119" s="35" t="n"/>
      <c r="C119" s="35" t="n"/>
      <c r="D119" s="35" t="n"/>
      <c r="E119" s="36" t="n"/>
      <c r="F119" s="34" t="n"/>
      <c r="G119" s="34" t="n"/>
      <c r="H119" s="34" t="n"/>
      <c r="I119" s="34" t="n"/>
      <c r="J119" s="34" t="n"/>
      <c r="K119" s="34" t="n"/>
      <c r="L119" s="326">
        <f>SUM(F119:K119)</f>
        <v/>
      </c>
      <c r="M119" s="327" t="n"/>
      <c r="N119" s="44">
        <f>IF(M119="",0,M119*E119/8*1.5)</f>
        <v/>
      </c>
      <c r="O119" s="36" t="n"/>
      <c r="P119" s="44">
        <f>IF(E119="","",L119*E119+N119-IF(O119="",0,O119))</f>
        <v/>
      </c>
      <c r="Q119" s="4" t="n"/>
      <c r="R119" s="4" t="n"/>
      <c r="S119" s="4" t="n"/>
      <c r="T119" s="4" t="n"/>
      <c r="U119" s="4" t="n"/>
      <c r="V119" s="4" t="n"/>
      <c r="W119" s="4" t="n"/>
      <c r="X119" s="4" t="n"/>
      <c r="Y119" s="4" t="n"/>
      <c r="Z119" s="4" t="n"/>
    </row>
    <row r="120" ht="15" customHeight="1" s="371">
      <c r="A120" s="34" t="n"/>
      <c r="B120" s="35" t="n"/>
      <c r="C120" s="35" t="n"/>
      <c r="D120" s="35" t="n"/>
      <c r="E120" s="36" t="n"/>
      <c r="F120" s="34" t="n"/>
      <c r="G120" s="34" t="n"/>
      <c r="H120" s="34" t="n"/>
      <c r="I120" s="34" t="n"/>
      <c r="J120" s="34" t="n"/>
      <c r="K120" s="34" t="n"/>
      <c r="L120" s="326">
        <f>SUM(F120:K120)</f>
        <v/>
      </c>
      <c r="M120" s="327" t="n"/>
      <c r="N120" s="44">
        <f>IF(M120="",0,M120*E120/8*1.5)</f>
        <v/>
      </c>
      <c r="O120" s="36" t="n"/>
      <c r="P120" s="44">
        <f>IF(E120="","",L120*E120+N120-IF(O120="",0,O120))</f>
        <v/>
      </c>
      <c r="Q120" s="4" t="n"/>
      <c r="R120" s="4" t="n"/>
      <c r="S120" s="4" t="n"/>
      <c r="T120" s="4" t="n"/>
      <c r="U120" s="4" t="n"/>
      <c r="V120" s="4" t="n"/>
      <c r="W120" s="4" t="n"/>
      <c r="X120" s="4" t="n"/>
      <c r="Y120" s="4" t="n"/>
      <c r="Z120" s="4" t="n"/>
    </row>
    <row r="121" ht="15" customHeight="1" s="371">
      <c r="A121" s="34" t="n"/>
      <c r="B121" s="35" t="n"/>
      <c r="C121" s="35" t="n"/>
      <c r="D121" s="35" t="n"/>
      <c r="E121" s="36" t="n"/>
      <c r="F121" s="34" t="n"/>
      <c r="G121" s="34" t="n"/>
      <c r="H121" s="34" t="n"/>
      <c r="I121" s="34" t="n"/>
      <c r="J121" s="34" t="n"/>
      <c r="K121" s="34" t="n"/>
      <c r="L121" s="326">
        <f>SUM(F121:K121)</f>
        <v/>
      </c>
      <c r="M121" s="327" t="n"/>
      <c r="N121" s="44">
        <f>IF(M121="",0,M121*E121/8*1.5)</f>
        <v/>
      </c>
      <c r="O121" s="36" t="n"/>
      <c r="P121" s="44">
        <f>IF(E121="","",L121*E121+N121-IF(O121="",0,O121))</f>
        <v/>
      </c>
      <c r="Q121" s="4" t="n"/>
      <c r="R121" s="4" t="n"/>
      <c r="S121" s="4" t="n"/>
      <c r="T121" s="4" t="n"/>
      <c r="U121" s="4" t="n"/>
      <c r="V121" s="4" t="n"/>
      <c r="W121" s="4" t="n"/>
      <c r="X121" s="4" t="n"/>
      <c r="Y121" s="4" t="n"/>
      <c r="Z121" s="4" t="n"/>
    </row>
    <row r="122" ht="15" customHeight="1" s="371">
      <c r="A122" s="34" t="n"/>
      <c r="B122" s="35" t="n"/>
      <c r="C122" s="35" t="n"/>
      <c r="D122" s="35" t="n"/>
      <c r="E122" s="36" t="n"/>
      <c r="F122" s="34" t="n"/>
      <c r="G122" s="34" t="n"/>
      <c r="H122" s="34" t="n"/>
      <c r="I122" s="34" t="n"/>
      <c r="J122" s="34" t="n"/>
      <c r="K122" s="34" t="n"/>
      <c r="L122" s="326">
        <f>SUM(F122:K122)</f>
        <v/>
      </c>
      <c r="M122" s="327" t="n"/>
      <c r="N122" s="44">
        <f>IF(M122="",0,M122*E122/8*1.5)</f>
        <v/>
      </c>
      <c r="O122" s="36" t="n"/>
      <c r="P122" s="44">
        <f>IF(E122="","",L122*E122+N122-IF(O122="",0,O122))</f>
        <v/>
      </c>
      <c r="Q122" s="4" t="n"/>
      <c r="R122" s="4" t="n"/>
      <c r="S122" s="4" t="n"/>
      <c r="T122" s="4" t="n"/>
      <c r="U122" s="4" t="n"/>
      <c r="V122" s="4" t="n"/>
      <c r="W122" s="4" t="n"/>
      <c r="X122" s="4" t="n"/>
      <c r="Y122" s="4" t="n"/>
      <c r="Z122" s="4" t="n"/>
    </row>
    <row r="123" ht="15" customHeight="1" s="371">
      <c r="A123" s="34" t="n"/>
      <c r="B123" s="35" t="n"/>
      <c r="C123" s="35" t="n"/>
      <c r="D123" s="35" t="n"/>
      <c r="E123" s="36" t="n"/>
      <c r="F123" s="34" t="n"/>
      <c r="G123" s="34" t="n"/>
      <c r="H123" s="34" t="n"/>
      <c r="I123" s="34" t="n"/>
      <c r="J123" s="34" t="n"/>
      <c r="K123" s="34" t="n"/>
      <c r="L123" s="326">
        <f>SUM(F123:K123)</f>
        <v/>
      </c>
      <c r="M123" s="327" t="n"/>
      <c r="N123" s="44">
        <f>IF(M123="",0,M123*E123/8*1.5)</f>
        <v/>
      </c>
      <c r="O123" s="36" t="n"/>
      <c r="P123" s="44">
        <f>IF(E123="","",L123*E123+N123-IF(O123="",0,O123))</f>
        <v/>
      </c>
      <c r="Q123" s="4" t="n"/>
      <c r="R123" s="4" t="n"/>
      <c r="S123" s="4" t="n"/>
      <c r="T123" s="4" t="n"/>
      <c r="U123" s="4" t="n"/>
      <c r="V123" s="4" t="n"/>
      <c r="W123" s="4" t="n"/>
      <c r="X123" s="4" t="n"/>
      <c r="Y123" s="4" t="n"/>
      <c r="Z123" s="4" t="n"/>
    </row>
    <row r="124" ht="15" customHeight="1" s="371">
      <c r="A124" s="34" t="n"/>
      <c r="B124" s="35" t="n"/>
      <c r="C124" s="35" t="n"/>
      <c r="D124" s="35" t="n"/>
      <c r="E124" s="36" t="n"/>
      <c r="F124" s="34" t="n"/>
      <c r="G124" s="34" t="n"/>
      <c r="H124" s="34" t="n"/>
      <c r="I124" s="34" t="n"/>
      <c r="J124" s="34" t="n"/>
      <c r="K124" s="34" t="n"/>
      <c r="L124" s="326">
        <f>SUM(F124:K124)</f>
        <v/>
      </c>
      <c r="M124" s="327" t="n"/>
      <c r="N124" s="44">
        <f>IF(M124="",0,M124*E124/8*1.5)</f>
        <v/>
      </c>
      <c r="O124" s="36" t="n"/>
      <c r="P124" s="44">
        <f>IF(E124="","",L124*E124+N124-IF(O124="",0,O124))</f>
        <v/>
      </c>
      <c r="Q124" s="4" t="n"/>
      <c r="R124" s="4" t="n"/>
      <c r="S124" s="4" t="n"/>
      <c r="T124" s="4" t="n"/>
      <c r="U124" s="4" t="n"/>
      <c r="V124" s="4" t="n"/>
      <c r="W124" s="4" t="n"/>
      <c r="X124" s="4" t="n"/>
      <c r="Y124" s="4" t="n"/>
      <c r="Z124" s="4" t="n"/>
    </row>
    <row r="125" ht="15" customHeight="1" s="371">
      <c r="A125" s="34" t="n"/>
      <c r="B125" s="35" t="n"/>
      <c r="C125" s="35" t="n"/>
      <c r="D125" s="35" t="n"/>
      <c r="E125" s="36" t="n"/>
      <c r="F125" s="34" t="n"/>
      <c r="G125" s="34" t="n"/>
      <c r="H125" s="34" t="n"/>
      <c r="I125" s="34" t="n"/>
      <c r="J125" s="34" t="n"/>
      <c r="K125" s="34" t="n"/>
      <c r="L125" s="326">
        <f>SUM(F125:K125)</f>
        <v/>
      </c>
      <c r="M125" s="327" t="n"/>
      <c r="N125" s="44">
        <f>IF(M125="",0,M125*E125/8*1.5)</f>
        <v/>
      </c>
      <c r="O125" s="36" t="n"/>
      <c r="P125" s="44">
        <f>IF(E125="","",L125*E125+N125-IF(O125="",0,O125))</f>
        <v/>
      </c>
      <c r="Q125" s="4" t="n"/>
      <c r="R125" s="4" t="n"/>
      <c r="S125" s="4" t="n"/>
      <c r="T125" s="4" t="n"/>
      <c r="U125" s="4" t="n"/>
      <c r="V125" s="4" t="n"/>
      <c r="W125" s="4" t="n"/>
      <c r="X125" s="4" t="n"/>
      <c r="Y125" s="4" t="n"/>
      <c r="Z125" s="4" t="n"/>
    </row>
    <row r="126" ht="15" customHeight="1" s="371">
      <c r="A126" s="34" t="n"/>
      <c r="B126" s="35" t="n"/>
      <c r="C126" s="35" t="n"/>
      <c r="D126" s="35" t="n"/>
      <c r="E126" s="36" t="n"/>
      <c r="F126" s="34" t="n"/>
      <c r="G126" s="34" t="n"/>
      <c r="H126" s="34" t="n"/>
      <c r="I126" s="34" t="n"/>
      <c r="J126" s="34" t="n"/>
      <c r="K126" s="34" t="n"/>
      <c r="L126" s="326">
        <f>SUM(F126:K126)</f>
        <v/>
      </c>
      <c r="M126" s="327" t="n"/>
      <c r="N126" s="44">
        <f>IF(M126="",0,M126*E126/8*1.5)</f>
        <v/>
      </c>
      <c r="O126" s="36" t="n"/>
      <c r="P126" s="44">
        <f>IF(E126="","",L126*E126+N126-IF(O126="",0,O126))</f>
        <v/>
      </c>
      <c r="Q126" s="4" t="n"/>
      <c r="R126" s="4" t="n"/>
      <c r="S126" s="4" t="n"/>
      <c r="T126" s="4" t="n"/>
      <c r="U126" s="4" t="n"/>
      <c r="V126" s="4" t="n"/>
      <c r="W126" s="4" t="n"/>
      <c r="X126" s="4" t="n"/>
      <c r="Y126" s="4" t="n"/>
      <c r="Z126" s="4" t="n"/>
    </row>
    <row r="127" ht="15" customHeight="1" s="371">
      <c r="A127" s="34" t="n"/>
      <c r="B127" s="35" t="n"/>
      <c r="C127" s="35" t="n"/>
      <c r="D127" s="35" t="n"/>
      <c r="E127" s="36" t="n"/>
      <c r="F127" s="34" t="n"/>
      <c r="G127" s="34" t="n"/>
      <c r="H127" s="34" t="n"/>
      <c r="I127" s="34" t="n"/>
      <c r="J127" s="34" t="n"/>
      <c r="K127" s="34" t="n"/>
      <c r="L127" s="326">
        <f>SUM(F127:K127)</f>
        <v/>
      </c>
      <c r="M127" s="327" t="n"/>
      <c r="N127" s="44">
        <f>IF(M127="",0,M127*E127/8*1.5)</f>
        <v/>
      </c>
      <c r="O127" s="36" t="n"/>
      <c r="P127" s="44">
        <f>IF(E127="","",L127*E127+N127-IF(O127="",0,O127))</f>
        <v/>
      </c>
      <c r="Q127" s="4" t="n"/>
      <c r="R127" s="4" t="n"/>
      <c r="S127" s="4" t="n"/>
      <c r="T127" s="4" t="n"/>
      <c r="U127" s="4" t="n"/>
      <c r="V127" s="4" t="n"/>
      <c r="W127" s="4" t="n"/>
      <c r="X127" s="4" t="n"/>
      <c r="Y127" s="4" t="n"/>
      <c r="Z127" s="4" t="n"/>
    </row>
    <row r="128" ht="15" customHeight="1" s="371">
      <c r="A128" s="34" t="n"/>
      <c r="B128" s="35" t="n"/>
      <c r="C128" s="35" t="n"/>
      <c r="D128" s="35" t="n"/>
      <c r="E128" s="36" t="n"/>
      <c r="F128" s="34" t="n"/>
      <c r="G128" s="34" t="n"/>
      <c r="H128" s="34" t="n"/>
      <c r="I128" s="34" t="n"/>
      <c r="J128" s="34" t="n"/>
      <c r="K128" s="34" t="n"/>
      <c r="L128" s="326">
        <f>SUM(F128:K128)</f>
        <v/>
      </c>
      <c r="M128" s="327" t="n"/>
      <c r="N128" s="44">
        <f>IF(M128="",0,M128*E128/8*1.5)</f>
        <v/>
      </c>
      <c r="O128" s="36" t="n"/>
      <c r="P128" s="44">
        <f>IF(E128="","",L128*E128+N128-IF(O128="",0,O128))</f>
        <v/>
      </c>
      <c r="Q128" s="4" t="n"/>
      <c r="R128" s="4" t="n"/>
      <c r="S128" s="4" t="n"/>
      <c r="T128" s="4" t="n"/>
      <c r="U128" s="4" t="n"/>
      <c r="V128" s="4" t="n"/>
      <c r="W128" s="4" t="n"/>
      <c r="X128" s="4" t="n"/>
      <c r="Y128" s="4" t="n"/>
      <c r="Z128" s="4" t="n"/>
    </row>
    <row r="129" ht="15" customHeight="1" s="371">
      <c r="A129" s="34" t="n"/>
      <c r="B129" s="35" t="n"/>
      <c r="C129" s="35" t="n"/>
      <c r="D129" s="35" t="n"/>
      <c r="E129" s="36" t="n"/>
      <c r="F129" s="34" t="n"/>
      <c r="G129" s="34" t="n"/>
      <c r="H129" s="34" t="n"/>
      <c r="I129" s="34" t="n"/>
      <c r="J129" s="34" t="n"/>
      <c r="K129" s="34" t="n"/>
      <c r="L129" s="326">
        <f>SUM(F129:K129)</f>
        <v/>
      </c>
      <c r="M129" s="327" t="n"/>
      <c r="N129" s="44">
        <f>IF(M129="",0,M129*E129/8*1.5)</f>
        <v/>
      </c>
      <c r="O129" s="36" t="n"/>
      <c r="P129" s="44">
        <f>IF(E129="","",L129*E129+N129-IF(O129="",0,O129))</f>
        <v/>
      </c>
      <c r="Q129" s="4" t="n"/>
      <c r="R129" s="4" t="n"/>
      <c r="S129" s="4" t="n"/>
      <c r="T129" s="4" t="n"/>
      <c r="U129" s="4" t="n"/>
      <c r="V129" s="4" t="n"/>
      <c r="W129" s="4" t="n"/>
      <c r="X129" s="4" t="n"/>
      <c r="Y129" s="4" t="n"/>
      <c r="Z129" s="4" t="n"/>
    </row>
    <row r="130" ht="15" customHeight="1" s="371">
      <c r="A130" s="34" t="n"/>
      <c r="B130" s="35" t="n"/>
      <c r="C130" s="35" t="n"/>
      <c r="D130" s="35" t="n"/>
      <c r="E130" s="36" t="n"/>
      <c r="F130" s="34" t="n"/>
      <c r="G130" s="34" t="n"/>
      <c r="H130" s="34" t="n"/>
      <c r="I130" s="34" t="n"/>
      <c r="J130" s="34" t="n"/>
      <c r="K130" s="34" t="n"/>
      <c r="L130" s="326">
        <f>SUM(F130:K130)</f>
        <v/>
      </c>
      <c r="M130" s="327" t="n"/>
      <c r="N130" s="44">
        <f>IF(M130="",0,M130*E130/8*1.5)</f>
        <v/>
      </c>
      <c r="O130" s="36" t="n"/>
      <c r="P130" s="44">
        <f>IF(E130="","",L130*E130+N130-IF(O130="",0,O130))</f>
        <v/>
      </c>
      <c r="Q130" s="4" t="n"/>
      <c r="R130" s="4" t="n"/>
      <c r="S130" s="4" t="n"/>
      <c r="T130" s="4" t="n"/>
      <c r="U130" s="4" t="n"/>
      <c r="V130" s="4" t="n"/>
      <c r="W130" s="4" t="n"/>
      <c r="X130" s="4" t="n"/>
      <c r="Y130" s="4" t="n"/>
      <c r="Z130" s="4" t="n"/>
    </row>
    <row r="131" ht="15" customHeight="1" s="371">
      <c r="A131" s="34" t="n"/>
      <c r="B131" s="35" t="n"/>
      <c r="C131" s="35" t="n"/>
      <c r="D131" s="35" t="n"/>
      <c r="E131" s="36" t="n"/>
      <c r="F131" s="34" t="n"/>
      <c r="G131" s="34" t="n"/>
      <c r="H131" s="34" t="n"/>
      <c r="I131" s="34" t="n"/>
      <c r="J131" s="34" t="n"/>
      <c r="K131" s="34" t="n"/>
      <c r="L131" s="326">
        <f>SUM(F131:K131)</f>
        <v/>
      </c>
      <c r="M131" s="327" t="n"/>
      <c r="N131" s="44">
        <f>IF(M131="",0,M131*E131/8*1.5)</f>
        <v/>
      </c>
      <c r="O131" s="36" t="n"/>
      <c r="P131" s="44">
        <f>IF(E131="","",L131*E131+N131-IF(O131="",0,O131))</f>
        <v/>
      </c>
      <c r="Q131" s="4" t="n"/>
      <c r="R131" s="4" t="n"/>
      <c r="S131" s="4" t="n"/>
      <c r="T131" s="4" t="n"/>
      <c r="U131" s="4" t="n"/>
      <c r="V131" s="4" t="n"/>
      <c r="W131" s="4" t="n"/>
      <c r="X131" s="4" t="n"/>
      <c r="Y131" s="4" t="n"/>
      <c r="Z131" s="4" t="n"/>
    </row>
    <row r="132" ht="15" customHeight="1" s="371">
      <c r="A132" s="34" t="n"/>
      <c r="B132" s="35" t="n"/>
      <c r="C132" s="35" t="n"/>
      <c r="D132" s="35" t="n"/>
      <c r="E132" s="36" t="n"/>
      <c r="F132" s="34" t="n"/>
      <c r="G132" s="34" t="n"/>
      <c r="H132" s="34" t="n"/>
      <c r="I132" s="34" t="n"/>
      <c r="J132" s="34" t="n"/>
      <c r="K132" s="34" t="n"/>
      <c r="L132" s="326">
        <f>SUM(F132:K132)</f>
        <v/>
      </c>
      <c r="M132" s="327" t="n"/>
      <c r="N132" s="44">
        <f>IF(M132="",0,M132*E132/8*1.5)</f>
        <v/>
      </c>
      <c r="O132" s="36" t="n"/>
      <c r="P132" s="44">
        <f>IF(E132="","",L132*E132+N132-IF(O132="",0,O132))</f>
        <v/>
      </c>
      <c r="Q132" s="4" t="n"/>
      <c r="R132" s="4" t="n"/>
      <c r="S132" s="4" t="n"/>
      <c r="T132" s="4" t="n"/>
      <c r="U132" s="4" t="n"/>
      <c r="V132" s="4" t="n"/>
      <c r="W132" s="4" t="n"/>
      <c r="X132" s="4" t="n"/>
      <c r="Y132" s="4" t="n"/>
      <c r="Z132" s="4" t="n"/>
    </row>
    <row r="133" ht="15" customHeight="1" s="371">
      <c r="A133" s="34" t="n"/>
      <c r="B133" s="35" t="n"/>
      <c r="C133" s="35" t="n"/>
      <c r="D133" s="35" t="n"/>
      <c r="E133" s="36" t="n"/>
      <c r="F133" s="34" t="n"/>
      <c r="G133" s="34" t="n"/>
      <c r="H133" s="34" t="n"/>
      <c r="I133" s="34" t="n"/>
      <c r="J133" s="34" t="n"/>
      <c r="K133" s="34" t="n"/>
      <c r="L133" s="326">
        <f>SUM(F133:K133)</f>
        <v/>
      </c>
      <c r="M133" s="327" t="n"/>
      <c r="N133" s="44">
        <f>IF(M133="",0,M133*E133/8*1.5)</f>
        <v/>
      </c>
      <c r="O133" s="36" t="n"/>
      <c r="P133" s="44">
        <f>IF(E133="","",L133*E133+N133-IF(O133="",0,O133))</f>
        <v/>
      </c>
      <c r="Q133" s="4" t="n"/>
      <c r="R133" s="4" t="n"/>
      <c r="S133" s="4" t="n"/>
      <c r="T133" s="4" t="n"/>
      <c r="U133" s="4" t="n"/>
      <c r="V133" s="4" t="n"/>
      <c r="W133" s="4" t="n"/>
      <c r="X133" s="4" t="n"/>
      <c r="Y133" s="4" t="n"/>
      <c r="Z133" s="4" t="n"/>
    </row>
    <row r="134" ht="15" customHeight="1" s="371">
      <c r="A134" s="34" t="n"/>
      <c r="B134" s="35" t="n"/>
      <c r="C134" s="35" t="n"/>
      <c r="D134" s="35" t="n"/>
      <c r="E134" s="36" t="n"/>
      <c r="F134" s="34" t="n"/>
      <c r="G134" s="34" t="n"/>
      <c r="H134" s="34" t="n"/>
      <c r="I134" s="34" t="n"/>
      <c r="J134" s="34" t="n"/>
      <c r="K134" s="34" t="n"/>
      <c r="L134" s="326">
        <f>SUM(F134:K134)</f>
        <v/>
      </c>
      <c r="M134" s="327" t="n"/>
      <c r="N134" s="44">
        <f>IF(M134="",0,M134*E134/8*1.5)</f>
        <v/>
      </c>
      <c r="O134" s="36" t="n"/>
      <c r="P134" s="44">
        <f>IF(E134="","",L134*E134+N134-IF(O134="",0,O134))</f>
        <v/>
      </c>
      <c r="Q134" s="4" t="n"/>
      <c r="R134" s="4" t="n"/>
      <c r="S134" s="4" t="n"/>
      <c r="T134" s="4" t="n"/>
      <c r="U134" s="4" t="n"/>
      <c r="V134" s="4" t="n"/>
      <c r="W134" s="4" t="n"/>
      <c r="X134" s="4" t="n"/>
      <c r="Y134" s="4" t="n"/>
      <c r="Z134" s="4" t="n"/>
    </row>
    <row r="135" ht="15" customHeight="1" s="371">
      <c r="A135" s="34" t="n"/>
      <c r="B135" s="35" t="n"/>
      <c r="C135" s="35" t="n"/>
      <c r="D135" s="35" t="n"/>
      <c r="E135" s="36" t="n"/>
      <c r="F135" s="34" t="n"/>
      <c r="G135" s="34" t="n"/>
      <c r="H135" s="34" t="n"/>
      <c r="I135" s="34" t="n"/>
      <c r="J135" s="34" t="n"/>
      <c r="K135" s="34" t="n"/>
      <c r="L135" s="326">
        <f>SUM(F135:K135)</f>
        <v/>
      </c>
      <c r="M135" s="327" t="n"/>
      <c r="N135" s="44">
        <f>IF(M135="",0,M135*E135/8*1.5)</f>
        <v/>
      </c>
      <c r="O135" s="36" t="n"/>
      <c r="P135" s="44">
        <f>IF(E135="","",L135*E135+N135-IF(O135="",0,O135))</f>
        <v/>
      </c>
      <c r="Q135" s="4" t="n"/>
      <c r="R135" s="4" t="n"/>
      <c r="S135" s="4" t="n"/>
      <c r="T135" s="4" t="n"/>
      <c r="U135" s="4" t="n"/>
      <c r="V135" s="4" t="n"/>
      <c r="W135" s="4" t="n"/>
      <c r="X135" s="4" t="n"/>
      <c r="Y135" s="4" t="n"/>
      <c r="Z135" s="4" t="n"/>
    </row>
    <row r="136" ht="15" customHeight="1" s="371">
      <c r="A136" s="34" t="n"/>
      <c r="B136" s="35" t="n"/>
      <c r="C136" s="35" t="n"/>
      <c r="D136" s="35" t="n"/>
      <c r="E136" s="36" t="n"/>
      <c r="F136" s="34" t="n"/>
      <c r="G136" s="34" t="n"/>
      <c r="H136" s="34" t="n"/>
      <c r="I136" s="34" t="n"/>
      <c r="J136" s="34" t="n"/>
      <c r="K136" s="34" t="n"/>
      <c r="L136" s="326">
        <f>SUM(F136:K136)</f>
        <v/>
      </c>
      <c r="M136" s="327" t="n"/>
      <c r="N136" s="44">
        <f>IF(M136="",0,M136*E136/8*1.5)</f>
        <v/>
      </c>
      <c r="O136" s="36" t="n"/>
      <c r="P136" s="44">
        <f>IF(E136="","",L136*E136+N136-IF(O136="",0,O136))</f>
        <v/>
      </c>
      <c r="Q136" s="4" t="n"/>
      <c r="R136" s="4" t="n"/>
      <c r="S136" s="4" t="n"/>
      <c r="T136" s="4" t="n"/>
      <c r="U136" s="4" t="n"/>
      <c r="V136" s="4" t="n"/>
      <c r="W136" s="4" t="n"/>
      <c r="X136" s="4" t="n"/>
      <c r="Y136" s="4" t="n"/>
      <c r="Z136" s="4" t="n"/>
    </row>
    <row r="137" ht="15" customHeight="1" s="371">
      <c r="A137" s="34" t="n"/>
      <c r="B137" s="35" t="n"/>
      <c r="C137" s="35" t="n"/>
      <c r="D137" s="35" t="n"/>
      <c r="E137" s="36" t="n"/>
      <c r="F137" s="34" t="n"/>
      <c r="G137" s="34" t="n"/>
      <c r="H137" s="34" t="n"/>
      <c r="I137" s="34" t="n"/>
      <c r="J137" s="34" t="n"/>
      <c r="K137" s="34" t="n"/>
      <c r="L137" s="326">
        <f>SUM(F137:K137)</f>
        <v/>
      </c>
      <c r="M137" s="327" t="n"/>
      <c r="N137" s="44">
        <f>IF(M137="",0,M137*E137/8*1.5)</f>
        <v/>
      </c>
      <c r="O137" s="36" t="n"/>
      <c r="P137" s="44">
        <f>IF(E137="","",L137*E137+N137-IF(O137="",0,O137))</f>
        <v/>
      </c>
      <c r="Q137" s="4" t="n"/>
      <c r="R137" s="4" t="n"/>
      <c r="S137" s="4" t="n"/>
      <c r="T137" s="4" t="n"/>
      <c r="U137" s="4" t="n"/>
      <c r="V137" s="4" t="n"/>
      <c r="W137" s="4" t="n"/>
      <c r="X137" s="4" t="n"/>
      <c r="Y137" s="4" t="n"/>
      <c r="Z137" s="4" t="n"/>
    </row>
    <row r="138" ht="15" customHeight="1" s="371">
      <c r="A138" s="34" t="n"/>
      <c r="B138" s="35" t="n"/>
      <c r="C138" s="35" t="n"/>
      <c r="D138" s="35" t="n"/>
      <c r="E138" s="36" t="n"/>
      <c r="F138" s="34" t="n"/>
      <c r="G138" s="34" t="n"/>
      <c r="H138" s="34" t="n"/>
      <c r="I138" s="34" t="n"/>
      <c r="J138" s="34" t="n"/>
      <c r="K138" s="34" t="n"/>
      <c r="L138" s="326">
        <f>SUM(F138:K138)</f>
        <v/>
      </c>
      <c r="M138" s="327" t="n"/>
      <c r="N138" s="44">
        <f>IF(M138="",0,M138*E138/8*1.5)</f>
        <v/>
      </c>
      <c r="O138" s="36" t="n"/>
      <c r="P138" s="44">
        <f>IF(E138="","",L138*E138+N138-IF(O138="",0,O138))</f>
        <v/>
      </c>
      <c r="Q138" s="4" t="n"/>
      <c r="R138" s="4" t="n"/>
      <c r="S138" s="4" t="n"/>
      <c r="T138" s="4" t="n"/>
      <c r="U138" s="4" t="n"/>
      <c r="V138" s="4" t="n"/>
      <c r="W138" s="4" t="n"/>
      <c r="X138" s="4" t="n"/>
      <c r="Y138" s="4" t="n"/>
      <c r="Z138" s="4" t="n"/>
    </row>
    <row r="139" ht="15" customHeight="1" s="371">
      <c r="A139" s="34" t="n"/>
      <c r="B139" s="35" t="n"/>
      <c r="C139" s="35" t="n"/>
      <c r="D139" s="35" t="n"/>
      <c r="E139" s="36" t="n"/>
      <c r="F139" s="34" t="n"/>
      <c r="G139" s="34" t="n"/>
      <c r="H139" s="34" t="n"/>
      <c r="I139" s="34" t="n"/>
      <c r="J139" s="34" t="n"/>
      <c r="K139" s="34" t="n"/>
      <c r="L139" s="326">
        <f>SUM(F139:K139)</f>
        <v/>
      </c>
      <c r="M139" s="327" t="n"/>
      <c r="N139" s="44">
        <f>IF(M139="",0,M139*E139/8*1.5)</f>
        <v/>
      </c>
      <c r="O139" s="36" t="n"/>
      <c r="P139" s="44">
        <f>IF(E139="","",L139*E139+N139-IF(O139="",0,O139))</f>
        <v/>
      </c>
      <c r="Q139" s="4" t="n"/>
      <c r="R139" s="4" t="n"/>
      <c r="S139" s="4" t="n"/>
      <c r="T139" s="4" t="n"/>
      <c r="U139" s="4" t="n"/>
      <c r="V139" s="4" t="n"/>
      <c r="W139" s="4" t="n"/>
      <c r="X139" s="4" t="n"/>
      <c r="Y139" s="4" t="n"/>
      <c r="Z139" s="4" t="n"/>
    </row>
    <row r="140" ht="15" customHeight="1" s="371">
      <c r="A140" s="34" t="n"/>
      <c r="B140" s="35" t="n"/>
      <c r="C140" s="35" t="n"/>
      <c r="D140" s="35" t="n"/>
      <c r="E140" s="36" t="n"/>
      <c r="F140" s="34" t="n"/>
      <c r="G140" s="34" t="n"/>
      <c r="H140" s="34" t="n"/>
      <c r="I140" s="34" t="n"/>
      <c r="J140" s="34" t="n"/>
      <c r="K140" s="34" t="n"/>
      <c r="L140" s="326">
        <f>SUM(F140:K140)</f>
        <v/>
      </c>
      <c r="M140" s="327" t="n"/>
      <c r="N140" s="44">
        <f>IF(M140="",0,M140*E140/8*1.5)</f>
        <v/>
      </c>
      <c r="O140" s="36" t="n"/>
      <c r="P140" s="44">
        <f>IF(E140="","",L140*E140+N140-IF(O140="",0,O140))</f>
        <v/>
      </c>
      <c r="Q140" s="4" t="n"/>
      <c r="R140" s="4" t="n"/>
      <c r="S140" s="4" t="n"/>
      <c r="T140" s="4" t="n"/>
      <c r="U140" s="4" t="n"/>
      <c r="V140" s="4" t="n"/>
      <c r="W140" s="4" t="n"/>
      <c r="X140" s="4" t="n"/>
      <c r="Y140" s="4" t="n"/>
      <c r="Z140" s="4" t="n"/>
    </row>
    <row r="141" ht="15" customHeight="1" s="371">
      <c r="A141" s="34" t="n"/>
      <c r="B141" s="35" t="n"/>
      <c r="C141" s="35" t="n"/>
      <c r="D141" s="35" t="n"/>
      <c r="E141" s="36" t="n"/>
      <c r="F141" s="34" t="n"/>
      <c r="G141" s="34" t="n"/>
      <c r="H141" s="34" t="n"/>
      <c r="I141" s="34" t="n"/>
      <c r="J141" s="34" t="n"/>
      <c r="K141" s="34" t="n"/>
      <c r="L141" s="326">
        <f>SUM(F141:K141)</f>
        <v/>
      </c>
      <c r="M141" s="327" t="n"/>
      <c r="N141" s="44">
        <f>IF(M141="",0,M141*E141/8*1.5)</f>
        <v/>
      </c>
      <c r="O141" s="36" t="n"/>
      <c r="P141" s="44">
        <f>IF(E141="","",L141*E141+N141-IF(O141="",0,O141))</f>
        <v/>
      </c>
      <c r="Q141" s="4" t="n"/>
      <c r="R141" s="4" t="n"/>
      <c r="S141" s="4" t="n"/>
      <c r="T141" s="4" t="n"/>
      <c r="U141" s="4" t="n"/>
      <c r="V141" s="4" t="n"/>
      <c r="W141" s="4" t="n"/>
      <c r="X141" s="4" t="n"/>
      <c r="Y141" s="4" t="n"/>
      <c r="Z141" s="4" t="n"/>
    </row>
    <row r="142" ht="15" customHeight="1" s="371">
      <c r="A142" s="34" t="n"/>
      <c r="B142" s="35" t="n"/>
      <c r="C142" s="35" t="n"/>
      <c r="D142" s="35" t="n"/>
      <c r="E142" s="36" t="n"/>
      <c r="F142" s="34" t="n"/>
      <c r="G142" s="34" t="n"/>
      <c r="H142" s="34" t="n"/>
      <c r="I142" s="34" t="n"/>
      <c r="J142" s="34" t="n"/>
      <c r="K142" s="34" t="n"/>
      <c r="L142" s="326">
        <f>SUM(F142:K142)</f>
        <v/>
      </c>
      <c r="M142" s="327" t="n"/>
      <c r="N142" s="44">
        <f>IF(M142="",0,M142*E142/8*1.5)</f>
        <v/>
      </c>
      <c r="O142" s="36" t="n"/>
      <c r="P142" s="44">
        <f>IF(E142="","",L142*E142+N142-IF(O142="",0,O142))</f>
        <v/>
      </c>
      <c r="Q142" s="4" t="n"/>
      <c r="R142" s="4" t="n"/>
      <c r="S142" s="4" t="n"/>
      <c r="T142" s="4" t="n"/>
      <c r="U142" s="4" t="n"/>
      <c r="V142" s="4" t="n"/>
      <c r="W142" s="4" t="n"/>
      <c r="X142" s="4" t="n"/>
      <c r="Y142" s="4" t="n"/>
      <c r="Z142" s="4" t="n"/>
    </row>
    <row r="143" ht="15" customHeight="1" s="371">
      <c r="A143" s="34" t="n"/>
      <c r="B143" s="35" t="n"/>
      <c r="C143" s="35" t="n"/>
      <c r="D143" s="35" t="n"/>
      <c r="E143" s="36" t="n"/>
      <c r="F143" s="34" t="n"/>
      <c r="G143" s="34" t="n"/>
      <c r="H143" s="34" t="n"/>
      <c r="I143" s="34" t="n"/>
      <c r="J143" s="34" t="n"/>
      <c r="K143" s="34" t="n"/>
      <c r="L143" s="326">
        <f>SUM(F143:K143)</f>
        <v/>
      </c>
      <c r="M143" s="327" t="n"/>
      <c r="N143" s="44">
        <f>IF(M143="",0,M143*E143/8*1.5)</f>
        <v/>
      </c>
      <c r="O143" s="36" t="n"/>
      <c r="P143" s="44">
        <f>IF(E143="","",L143*E143+N143-IF(O143="",0,O143))</f>
        <v/>
      </c>
      <c r="Q143" s="4" t="n"/>
      <c r="R143" s="4" t="n"/>
      <c r="S143" s="4" t="n"/>
      <c r="T143" s="4" t="n"/>
      <c r="U143" s="4" t="n"/>
      <c r="V143" s="4" t="n"/>
      <c r="W143" s="4" t="n"/>
      <c r="X143" s="4" t="n"/>
      <c r="Y143" s="4" t="n"/>
      <c r="Z143" s="4" t="n"/>
    </row>
    <row r="144" ht="15" customHeight="1" s="371">
      <c r="A144" s="34" t="n"/>
      <c r="B144" s="35" t="n"/>
      <c r="C144" s="35" t="n"/>
      <c r="D144" s="35" t="n"/>
      <c r="E144" s="36" t="n"/>
      <c r="F144" s="34" t="n"/>
      <c r="G144" s="34" t="n"/>
      <c r="H144" s="34" t="n"/>
      <c r="I144" s="34" t="n"/>
      <c r="J144" s="34" t="n"/>
      <c r="K144" s="34" t="n"/>
      <c r="L144" s="326">
        <f>SUM(F144:K144)</f>
        <v/>
      </c>
      <c r="M144" s="327" t="n"/>
      <c r="N144" s="44">
        <f>IF(M144="",0,M144*E144/8*1.5)</f>
        <v/>
      </c>
      <c r="O144" s="36" t="n"/>
      <c r="P144" s="44">
        <f>IF(E144="","",L144*E144+N144-IF(O144="",0,O144))</f>
        <v/>
      </c>
      <c r="Q144" s="4" t="n"/>
      <c r="R144" s="4" t="n"/>
      <c r="S144" s="4" t="n"/>
      <c r="T144" s="4" t="n"/>
      <c r="U144" s="4" t="n"/>
      <c r="V144" s="4" t="n"/>
      <c r="W144" s="4" t="n"/>
      <c r="X144" s="4" t="n"/>
      <c r="Y144" s="4" t="n"/>
      <c r="Z144" s="4" t="n"/>
    </row>
    <row r="145" ht="15" customHeight="1" s="371">
      <c r="A145" s="34" t="n"/>
      <c r="B145" s="35" t="n"/>
      <c r="C145" s="35" t="n"/>
      <c r="D145" s="35" t="n"/>
      <c r="E145" s="36" t="n"/>
      <c r="F145" s="34" t="n"/>
      <c r="G145" s="34" t="n"/>
      <c r="H145" s="34" t="n"/>
      <c r="I145" s="34" t="n"/>
      <c r="J145" s="34" t="n"/>
      <c r="K145" s="34" t="n"/>
      <c r="L145" s="326">
        <f>SUM(F145:K145)</f>
        <v/>
      </c>
      <c r="M145" s="327" t="n"/>
      <c r="N145" s="44">
        <f>IF(M145="",0,M145*E145/8*1.5)</f>
        <v/>
      </c>
      <c r="O145" s="36" t="n"/>
      <c r="P145" s="44">
        <f>IF(E145="","",L145*E145+N145-IF(O145="",0,O145))</f>
        <v/>
      </c>
      <c r="Q145" s="4" t="n"/>
      <c r="R145" s="4" t="n"/>
      <c r="S145" s="4" t="n"/>
      <c r="T145" s="4" t="n"/>
      <c r="U145" s="4" t="n"/>
      <c r="V145" s="4" t="n"/>
      <c r="W145" s="4" t="n"/>
      <c r="X145" s="4" t="n"/>
      <c r="Y145" s="4" t="n"/>
      <c r="Z145" s="4" t="n"/>
    </row>
    <row r="146" ht="15" customHeight="1" s="371">
      <c r="A146" s="34" t="n"/>
      <c r="B146" s="35" t="n"/>
      <c r="C146" s="35" t="n"/>
      <c r="D146" s="35" t="n"/>
      <c r="E146" s="36" t="n"/>
      <c r="F146" s="34" t="n"/>
      <c r="G146" s="34" t="n"/>
      <c r="H146" s="34" t="n"/>
      <c r="I146" s="34" t="n"/>
      <c r="J146" s="34" t="n"/>
      <c r="K146" s="34" t="n"/>
      <c r="L146" s="326">
        <f>SUM(F146:K146)</f>
        <v/>
      </c>
      <c r="M146" s="327" t="n"/>
      <c r="N146" s="44">
        <f>IF(M146="",0,M146*E146/8*1.5)</f>
        <v/>
      </c>
      <c r="O146" s="36" t="n"/>
      <c r="P146" s="44">
        <f>IF(E146="","",L146*E146+N146-IF(O146="",0,O146))</f>
        <v/>
      </c>
      <c r="Q146" s="4" t="n"/>
      <c r="R146" s="4" t="n"/>
      <c r="S146" s="4" t="n"/>
      <c r="T146" s="4" t="n"/>
      <c r="U146" s="4" t="n"/>
      <c r="V146" s="4" t="n"/>
      <c r="W146" s="4" t="n"/>
      <c r="X146" s="4" t="n"/>
      <c r="Y146" s="4" t="n"/>
      <c r="Z146" s="4" t="n"/>
    </row>
    <row r="147" ht="15" customHeight="1" s="371">
      <c r="A147" s="34" t="n"/>
      <c r="B147" s="35" t="n"/>
      <c r="C147" s="35" t="n"/>
      <c r="D147" s="35" t="n"/>
      <c r="E147" s="36" t="n"/>
      <c r="F147" s="34" t="n"/>
      <c r="G147" s="34" t="n"/>
      <c r="H147" s="34" t="n"/>
      <c r="I147" s="34" t="n"/>
      <c r="J147" s="34" t="n"/>
      <c r="K147" s="34" t="n"/>
      <c r="L147" s="326">
        <f>SUM(F147:K147)</f>
        <v/>
      </c>
      <c r="M147" s="327" t="n"/>
      <c r="N147" s="44">
        <f>IF(M147="",0,M147*E147/8*1.5)</f>
        <v/>
      </c>
      <c r="O147" s="36" t="n"/>
      <c r="P147" s="44">
        <f>IF(E147="","",L147*E147+N147-IF(O147="",0,O147))</f>
        <v/>
      </c>
      <c r="Q147" s="4" t="n"/>
      <c r="R147" s="4" t="n"/>
      <c r="S147" s="4" t="n"/>
      <c r="T147" s="4" t="n"/>
      <c r="U147" s="4" t="n"/>
      <c r="V147" s="4" t="n"/>
      <c r="W147" s="4" t="n"/>
      <c r="X147" s="4" t="n"/>
      <c r="Y147" s="4" t="n"/>
      <c r="Z147" s="4" t="n"/>
    </row>
    <row r="148" ht="15" customHeight="1" s="371">
      <c r="A148" s="34" t="n"/>
      <c r="B148" s="35" t="n"/>
      <c r="C148" s="35" t="n"/>
      <c r="D148" s="35" t="n"/>
      <c r="E148" s="36" t="n"/>
      <c r="F148" s="34" t="n"/>
      <c r="G148" s="34" t="n"/>
      <c r="H148" s="34" t="n"/>
      <c r="I148" s="34" t="n"/>
      <c r="J148" s="34" t="n"/>
      <c r="K148" s="34" t="n"/>
      <c r="L148" s="326">
        <f>SUM(F148:K148)</f>
        <v/>
      </c>
      <c r="M148" s="327" t="n"/>
      <c r="N148" s="44">
        <f>IF(M148="",0,M148*E148/8*1.5)</f>
        <v/>
      </c>
      <c r="O148" s="36" t="n"/>
      <c r="P148" s="44">
        <f>IF(E148="","",L148*E148+N148-IF(O148="",0,O148))</f>
        <v/>
      </c>
      <c r="Q148" s="4" t="n"/>
      <c r="R148" s="4" t="n"/>
      <c r="S148" s="4" t="n"/>
      <c r="T148" s="4" t="n"/>
      <c r="U148" s="4" t="n"/>
      <c r="V148" s="4" t="n"/>
      <c r="W148" s="4" t="n"/>
      <c r="X148" s="4" t="n"/>
      <c r="Y148" s="4" t="n"/>
      <c r="Z148" s="4" t="n"/>
    </row>
    <row r="149" ht="15" customHeight="1" s="371">
      <c r="A149" s="34" t="n"/>
      <c r="B149" s="35" t="n"/>
      <c r="C149" s="35" t="n"/>
      <c r="D149" s="35" t="n"/>
      <c r="E149" s="36" t="n"/>
      <c r="F149" s="34" t="n"/>
      <c r="G149" s="34" t="n"/>
      <c r="H149" s="34" t="n"/>
      <c r="I149" s="34" t="n"/>
      <c r="J149" s="34" t="n"/>
      <c r="K149" s="34" t="n"/>
      <c r="L149" s="326">
        <f>SUM(F149:K149)</f>
        <v/>
      </c>
      <c r="M149" s="327" t="n"/>
      <c r="N149" s="44">
        <f>IF(M149="",0,M149*E149/8*1.5)</f>
        <v/>
      </c>
      <c r="O149" s="36" t="n"/>
      <c r="P149" s="44">
        <f>IF(E149="","",L149*E149+N149-IF(O149="",0,O149))</f>
        <v/>
      </c>
      <c r="Q149" s="4" t="n"/>
      <c r="R149" s="4" t="n"/>
      <c r="S149" s="4" t="n"/>
      <c r="T149" s="4" t="n"/>
      <c r="U149" s="4" t="n"/>
      <c r="V149" s="4" t="n"/>
      <c r="W149" s="4" t="n"/>
      <c r="X149" s="4" t="n"/>
      <c r="Y149" s="4" t="n"/>
      <c r="Z149" s="4" t="n"/>
    </row>
    <row r="150" ht="15" customHeight="1" s="371">
      <c r="A150" s="34" t="n"/>
      <c r="B150" s="35" t="n"/>
      <c r="C150" s="35" t="n"/>
      <c r="D150" s="35" t="n"/>
      <c r="E150" s="36" t="n"/>
      <c r="F150" s="34" t="n"/>
      <c r="G150" s="34" t="n"/>
      <c r="H150" s="34" t="n"/>
      <c r="I150" s="34" t="n"/>
      <c r="J150" s="34" t="n"/>
      <c r="K150" s="34" t="n"/>
      <c r="L150" s="326">
        <f>SUM(F150:K150)</f>
        <v/>
      </c>
      <c r="M150" s="327" t="n"/>
      <c r="N150" s="44">
        <f>IF(M150="",0,M150*E150/8*1.5)</f>
        <v/>
      </c>
      <c r="O150" s="36" t="n"/>
      <c r="P150" s="44">
        <f>IF(E150="","",L150*E150+N150-IF(O150="",0,O150))</f>
        <v/>
      </c>
      <c r="Q150" s="4" t="n"/>
      <c r="R150" s="4" t="n"/>
      <c r="S150" s="4" t="n"/>
      <c r="T150" s="4" t="n"/>
      <c r="U150" s="4" t="n"/>
      <c r="V150" s="4" t="n"/>
      <c r="W150" s="4" t="n"/>
      <c r="X150" s="4" t="n"/>
      <c r="Y150" s="4" t="n"/>
      <c r="Z150" s="4" t="n"/>
    </row>
    <row r="151" ht="15" customHeight="1" s="371">
      <c r="A151" s="34" t="n"/>
      <c r="B151" s="35" t="n"/>
      <c r="C151" s="35" t="n"/>
      <c r="D151" s="35" t="n"/>
      <c r="E151" s="36" t="n"/>
      <c r="F151" s="34" t="n"/>
      <c r="G151" s="34" t="n"/>
      <c r="H151" s="34" t="n"/>
      <c r="I151" s="34" t="n"/>
      <c r="J151" s="34" t="n"/>
      <c r="K151" s="34" t="n"/>
      <c r="L151" s="326">
        <f>SUM(F151:K151)</f>
        <v/>
      </c>
      <c r="M151" s="327" t="n"/>
      <c r="N151" s="44">
        <f>IF(M151="",0,M151*E151/8*1.5)</f>
        <v/>
      </c>
      <c r="O151" s="36" t="n"/>
      <c r="P151" s="44">
        <f>IF(E151="","",L151*E151+N151-IF(O151="",0,O151))</f>
        <v/>
      </c>
      <c r="Q151" s="4" t="n"/>
      <c r="R151" s="4" t="n"/>
      <c r="S151" s="4" t="n"/>
      <c r="T151" s="4" t="n"/>
      <c r="U151" s="4" t="n"/>
      <c r="V151" s="4" t="n"/>
      <c r="W151" s="4" t="n"/>
      <c r="X151" s="4" t="n"/>
      <c r="Y151" s="4" t="n"/>
      <c r="Z151" s="4" t="n"/>
    </row>
    <row r="152" ht="15" customHeight="1" s="371">
      <c r="A152" s="34" t="n"/>
      <c r="B152" s="35" t="n"/>
      <c r="C152" s="35" t="n"/>
      <c r="D152" s="35" t="n"/>
      <c r="E152" s="36" t="n"/>
      <c r="F152" s="34" t="n"/>
      <c r="G152" s="34" t="n"/>
      <c r="H152" s="34" t="n"/>
      <c r="I152" s="34" t="n"/>
      <c r="J152" s="34" t="n"/>
      <c r="K152" s="34" t="n"/>
      <c r="L152" s="326">
        <f>SUM(F152:K152)</f>
        <v/>
      </c>
      <c r="M152" s="327" t="n"/>
      <c r="N152" s="44">
        <f>IF(M152="",0,M152*E152/8*1.5)</f>
        <v/>
      </c>
      <c r="O152" s="36" t="n"/>
      <c r="P152" s="44">
        <f>IF(E152="","",L152*E152+N152-IF(O152="",0,O152))</f>
        <v/>
      </c>
      <c r="Q152" s="4" t="n"/>
      <c r="R152" s="4" t="n"/>
      <c r="S152" s="4" t="n"/>
      <c r="T152" s="4" t="n"/>
      <c r="U152" s="4" t="n"/>
      <c r="V152" s="4" t="n"/>
      <c r="W152" s="4" t="n"/>
      <c r="X152" s="4" t="n"/>
      <c r="Y152" s="4" t="n"/>
      <c r="Z152" s="4" t="n"/>
    </row>
    <row r="153" ht="15" customHeight="1" s="371">
      <c r="A153" s="34" t="n"/>
      <c r="B153" s="35" t="n"/>
      <c r="C153" s="35" t="n"/>
      <c r="D153" s="35" t="n"/>
      <c r="E153" s="36" t="n"/>
      <c r="F153" s="34" t="n"/>
      <c r="G153" s="34" t="n"/>
      <c r="H153" s="34" t="n"/>
      <c r="I153" s="34" t="n"/>
      <c r="J153" s="34" t="n"/>
      <c r="K153" s="34" t="n"/>
      <c r="L153" s="326">
        <f>SUM(F153:K153)</f>
        <v/>
      </c>
      <c r="M153" s="327" t="n"/>
      <c r="N153" s="44">
        <f>IF(M153="",0,M153*E153/8*1.5)</f>
        <v/>
      </c>
      <c r="O153" s="36" t="n"/>
      <c r="P153" s="44">
        <f>IF(E153="","",L153*E153+N153-IF(O153="",0,O153))</f>
        <v/>
      </c>
      <c r="Q153" s="4" t="n"/>
      <c r="R153" s="4" t="n"/>
      <c r="S153" s="4" t="n"/>
      <c r="T153" s="4" t="n"/>
      <c r="U153" s="4" t="n"/>
      <c r="V153" s="4" t="n"/>
      <c r="W153" s="4" t="n"/>
      <c r="X153" s="4" t="n"/>
      <c r="Y153" s="4" t="n"/>
      <c r="Z153" s="4" t="n"/>
    </row>
    <row r="154" ht="15" customHeight="1" s="371">
      <c r="A154" s="34" t="n"/>
      <c r="B154" s="35" t="n"/>
      <c r="C154" s="35" t="n"/>
      <c r="D154" s="35" t="n"/>
      <c r="E154" s="36" t="n"/>
      <c r="F154" s="34" t="n"/>
      <c r="G154" s="34" t="n"/>
      <c r="H154" s="34" t="n"/>
      <c r="I154" s="34" t="n"/>
      <c r="J154" s="34" t="n"/>
      <c r="K154" s="34" t="n"/>
      <c r="L154" s="326">
        <f>SUM(F154:K154)</f>
        <v/>
      </c>
      <c r="M154" s="327" t="n"/>
      <c r="N154" s="44">
        <f>IF(M154="",0,M154*E154/8*1.5)</f>
        <v/>
      </c>
      <c r="O154" s="36" t="n"/>
      <c r="P154" s="44">
        <f>IF(E154="","",L154*E154+N154-IF(O154="",0,O154))</f>
        <v/>
      </c>
      <c r="Q154" s="4" t="n"/>
      <c r="R154" s="4" t="n"/>
      <c r="S154" s="4" t="n"/>
      <c r="T154" s="4" t="n"/>
      <c r="U154" s="4" t="n"/>
      <c r="V154" s="4" t="n"/>
      <c r="W154" s="4" t="n"/>
      <c r="X154" s="4" t="n"/>
      <c r="Y154" s="4" t="n"/>
      <c r="Z154" s="4" t="n"/>
    </row>
    <row r="155" ht="15" customHeight="1" s="371">
      <c r="A155" s="34" t="n"/>
      <c r="B155" s="35" t="n"/>
      <c r="C155" s="35" t="n"/>
      <c r="D155" s="35" t="n"/>
      <c r="E155" s="36" t="n"/>
      <c r="F155" s="34" t="n"/>
      <c r="G155" s="34" t="n"/>
      <c r="H155" s="34" t="n"/>
      <c r="I155" s="34" t="n"/>
      <c r="J155" s="34" t="n"/>
      <c r="K155" s="34" t="n"/>
      <c r="L155" s="326">
        <f>SUM(F155:K155)</f>
        <v/>
      </c>
      <c r="M155" s="327" t="n"/>
      <c r="N155" s="44">
        <f>IF(M155="",0,M155*E155/8*1.5)</f>
        <v/>
      </c>
      <c r="O155" s="36" t="n"/>
      <c r="P155" s="44">
        <f>IF(E155="","",L155*E155+N155-IF(O155="",0,O155))</f>
        <v/>
      </c>
      <c r="Q155" s="4" t="n"/>
      <c r="R155" s="4" t="n"/>
      <c r="S155" s="4" t="n"/>
      <c r="T155" s="4" t="n"/>
      <c r="U155" s="4" t="n"/>
      <c r="V155" s="4" t="n"/>
      <c r="W155" s="4" t="n"/>
      <c r="X155" s="4" t="n"/>
      <c r="Y155" s="4" t="n"/>
      <c r="Z155" s="4" t="n"/>
    </row>
    <row r="156" ht="15" customHeight="1" s="371">
      <c r="A156" s="34" t="n"/>
      <c r="B156" s="35" t="n"/>
      <c r="C156" s="35" t="n"/>
      <c r="D156" s="35" t="n"/>
      <c r="E156" s="36" t="n"/>
      <c r="F156" s="34" t="n"/>
      <c r="G156" s="34" t="n"/>
      <c r="H156" s="34" t="n"/>
      <c r="I156" s="34" t="n"/>
      <c r="J156" s="34" t="n"/>
      <c r="K156" s="34" t="n"/>
      <c r="L156" s="326">
        <f>SUM(F156:K156)</f>
        <v/>
      </c>
      <c r="M156" s="327" t="n"/>
      <c r="N156" s="44">
        <f>IF(M156="",0,M156*E156/8*1.5)</f>
        <v/>
      </c>
      <c r="O156" s="36" t="n"/>
      <c r="P156" s="44">
        <f>IF(E156="","",L156*E156+N156-IF(O156="",0,O156))</f>
        <v/>
      </c>
      <c r="Q156" s="4" t="n"/>
      <c r="R156" s="4" t="n"/>
      <c r="S156" s="4" t="n"/>
      <c r="T156" s="4" t="n"/>
      <c r="U156" s="4" t="n"/>
      <c r="V156" s="4" t="n"/>
      <c r="W156" s="4" t="n"/>
      <c r="X156" s="4" t="n"/>
      <c r="Y156" s="4" t="n"/>
      <c r="Z156" s="4" t="n"/>
    </row>
    <row r="157" ht="15" customHeight="1" s="371">
      <c r="A157" s="34" t="n"/>
      <c r="B157" s="35" t="n"/>
      <c r="C157" s="35" t="n"/>
      <c r="D157" s="35" t="n"/>
      <c r="E157" s="36" t="n"/>
      <c r="F157" s="34" t="n"/>
      <c r="G157" s="34" t="n"/>
      <c r="H157" s="34" t="n"/>
      <c r="I157" s="34" t="n"/>
      <c r="J157" s="34" t="n"/>
      <c r="K157" s="34" t="n"/>
      <c r="L157" s="326">
        <f>SUM(F157:K157)</f>
        <v/>
      </c>
      <c r="M157" s="327" t="n"/>
      <c r="N157" s="44">
        <f>IF(M157="",0,M157*E157/8*1.5)</f>
        <v/>
      </c>
      <c r="O157" s="36" t="n"/>
      <c r="P157" s="44">
        <f>IF(E157="","",L157*E157+N157-IF(O157="",0,O157))</f>
        <v/>
      </c>
      <c r="Q157" s="4" t="n"/>
      <c r="R157" s="4" t="n"/>
      <c r="S157" s="4" t="n"/>
      <c r="T157" s="4" t="n"/>
      <c r="U157" s="4" t="n"/>
      <c r="V157" s="4" t="n"/>
      <c r="W157" s="4" t="n"/>
      <c r="X157" s="4" t="n"/>
      <c r="Y157" s="4" t="n"/>
      <c r="Z157" s="4" t="n"/>
    </row>
    <row r="158" ht="15" customHeight="1" s="371">
      <c r="A158" s="34" t="n"/>
      <c r="B158" s="35" t="n"/>
      <c r="C158" s="35" t="n"/>
      <c r="D158" s="35" t="n"/>
      <c r="E158" s="36" t="n"/>
      <c r="F158" s="34" t="n"/>
      <c r="G158" s="34" t="n"/>
      <c r="H158" s="34" t="n"/>
      <c r="I158" s="34" t="n"/>
      <c r="J158" s="34" t="n"/>
      <c r="K158" s="34" t="n"/>
      <c r="L158" s="326">
        <f>SUM(F158:K158)</f>
        <v/>
      </c>
      <c r="M158" s="327" t="n"/>
      <c r="N158" s="44">
        <f>IF(M158="",0,M158*E158/8*1.5)</f>
        <v/>
      </c>
      <c r="O158" s="36" t="n"/>
      <c r="P158" s="44">
        <f>IF(E158="","",L158*E158+N158-IF(O158="",0,O158))</f>
        <v/>
      </c>
      <c r="Q158" s="4" t="n"/>
      <c r="R158" s="4" t="n"/>
      <c r="S158" s="4" t="n"/>
      <c r="T158" s="4" t="n"/>
      <c r="U158" s="4" t="n"/>
      <c r="V158" s="4" t="n"/>
      <c r="W158" s="4" t="n"/>
      <c r="X158" s="4" t="n"/>
      <c r="Y158" s="4" t="n"/>
      <c r="Z158" s="4" t="n"/>
    </row>
    <row r="159" ht="15.75" customHeight="1" s="371">
      <c r="A159" s="218" t="n"/>
      <c r="B159" s="218" t="n"/>
      <c r="C159" s="218" t="n"/>
      <c r="D159" s="218" t="n"/>
      <c r="E159" s="218" t="n"/>
      <c r="F159" s="218" t="n"/>
      <c r="G159" s="218" t="n"/>
      <c r="H159" s="218" t="n"/>
      <c r="I159" s="218" t="n"/>
      <c r="J159" s="218" t="n"/>
      <c r="K159" s="218" t="n"/>
      <c r="L159" s="218" t="n"/>
      <c r="M159" s="218" t="n"/>
      <c r="N159" s="218" t="n"/>
      <c r="O159" s="218" t="n"/>
      <c r="P159" s="218" t="n"/>
      <c r="Q159" s="4" t="n"/>
      <c r="R159" s="4" t="n"/>
      <c r="S159" s="4" t="n"/>
      <c r="T159" s="4" t="n"/>
      <c r="U159" s="4" t="n"/>
      <c r="V159" s="4" t="n"/>
      <c r="W159" s="4" t="n"/>
      <c r="X159" s="4" t="n"/>
      <c r="Y159" s="4" t="n"/>
      <c r="Z159" s="4" t="n"/>
    </row>
    <row r="160" ht="15" customHeight="1" s="371">
      <c r="A160" s="218" t="n"/>
      <c r="B160" s="321" t="inlineStr">
        <is>
          <t>TOTAL NÓMINA</t>
        </is>
      </c>
      <c r="C160" s="379" t="n"/>
      <c r="D160" s="381" t="n"/>
      <c r="E160" s="218" t="n"/>
      <c r="F160" s="218" t="n"/>
      <c r="G160" s="218" t="n"/>
      <c r="H160" s="218" t="n"/>
      <c r="I160" s="218" t="n"/>
      <c r="J160" s="218" t="n"/>
      <c r="K160" s="218" t="n"/>
      <c r="L160" s="218" t="n"/>
      <c r="M160" s="218" t="n"/>
      <c r="N160" s="218" t="n"/>
      <c r="O160" s="218" t="n"/>
      <c r="P160" s="121">
        <f>SUM(P9:P158)</f>
        <v/>
      </c>
      <c r="Q160" s="4" t="n"/>
      <c r="R160" s="4" t="n"/>
      <c r="S160" s="4" t="n"/>
      <c r="T160" s="4" t="n"/>
      <c r="U160" s="4" t="n"/>
      <c r="V160" s="4" t="n"/>
      <c r="W160" s="4" t="n"/>
      <c r="X160" s="4" t="n"/>
      <c r="Y160" s="4" t="n"/>
      <c r="Z160" s="4" t="n"/>
    </row>
    <row r="161" ht="15.75" customHeight="1" s="371">
      <c r="A161" s="218" t="n"/>
      <c r="B161" s="218" t="n"/>
      <c r="C161" s="218" t="n"/>
      <c r="D161" s="218" t="n"/>
      <c r="E161" s="218" t="n"/>
      <c r="F161" s="218" t="n"/>
      <c r="G161" s="218" t="n"/>
      <c r="H161" s="218" t="n"/>
      <c r="I161" s="218" t="n"/>
      <c r="J161" s="218" t="n"/>
      <c r="K161" s="218" t="n"/>
      <c r="L161" s="218" t="n"/>
      <c r="M161" s="218" t="n"/>
      <c r="N161" s="218" t="n"/>
      <c r="O161" s="218" t="n"/>
      <c r="P161" s="218" t="n"/>
      <c r="Q161" s="4" t="n"/>
      <c r="R161" s="4" t="n"/>
      <c r="S161" s="4" t="n"/>
      <c r="T161" s="4" t="n"/>
      <c r="U161" s="4" t="n"/>
      <c r="V161" s="4" t="n"/>
      <c r="W161" s="4" t="n"/>
      <c r="X161" s="4" t="n"/>
      <c r="Y161" s="4" t="n"/>
      <c r="Z161" s="4" t="n"/>
    </row>
    <row r="162" ht="15.75" customHeight="1" s="371">
      <c r="A162" s="218" t="n"/>
      <c r="B162" s="218" t="n"/>
      <c r="C162" s="218" t="n"/>
      <c r="D162" s="218" t="n"/>
      <c r="E162" s="218" t="n"/>
      <c r="F162" s="218" t="n"/>
      <c r="G162" s="218" t="n"/>
      <c r="H162" s="218" t="n"/>
      <c r="I162" s="218" t="n"/>
      <c r="J162" s="218" t="n"/>
      <c r="K162" s="218" t="n"/>
      <c r="L162" s="218" t="n"/>
      <c r="M162" s="218" t="n"/>
      <c r="N162" s="218" t="n"/>
      <c r="O162" s="218" t="n"/>
      <c r="P162" s="218" t="n"/>
      <c r="Q162" s="4" t="n"/>
      <c r="R162" s="4" t="n"/>
      <c r="S162" s="4" t="n"/>
      <c r="T162" s="4" t="n"/>
      <c r="U162" s="4" t="n"/>
      <c r="V162" s="4" t="n"/>
      <c r="W162" s="4" t="n"/>
      <c r="X162" s="4" t="n"/>
      <c r="Y162" s="4" t="n"/>
      <c r="Z162" s="4" t="n"/>
    </row>
    <row r="163" ht="15.75" customHeight="1" s="371">
      <c r="A163" s="218" t="n"/>
      <c r="B163" s="218" t="n"/>
      <c r="C163" s="218" t="n"/>
      <c r="D163" s="218" t="n"/>
      <c r="E163" s="218" t="n"/>
      <c r="F163" s="218" t="n"/>
      <c r="G163" s="218" t="n"/>
      <c r="H163" s="218" t="n"/>
      <c r="I163" s="218" t="n"/>
      <c r="J163" s="218" t="n"/>
      <c r="K163" s="218" t="n"/>
      <c r="L163" s="218" t="n"/>
      <c r="M163" s="218" t="n"/>
      <c r="N163" s="218" t="n"/>
      <c r="O163" s="218" t="n"/>
      <c r="P163" s="218" t="n"/>
      <c r="Q163" s="4" t="n"/>
      <c r="R163" s="4" t="n"/>
      <c r="S163" s="4" t="n"/>
      <c r="T163" s="4" t="n"/>
      <c r="U163" s="4" t="n"/>
      <c r="V163" s="4" t="n"/>
      <c r="W163" s="4" t="n"/>
      <c r="X163" s="4" t="n"/>
      <c r="Y163" s="4" t="n"/>
      <c r="Z163" s="4" t="n"/>
    </row>
    <row r="164" ht="15.75" customHeight="1" s="371">
      <c r="A164" s="218" t="n"/>
      <c r="B164" s="218" t="n"/>
      <c r="C164" s="218" t="n"/>
      <c r="D164" s="218" t="n"/>
      <c r="E164" s="218" t="n"/>
      <c r="F164" s="218" t="n"/>
      <c r="G164" s="218" t="n"/>
      <c r="H164" s="218" t="n"/>
      <c r="I164" s="218" t="n"/>
      <c r="J164" s="218" t="n"/>
      <c r="K164" s="218" t="n"/>
      <c r="L164" s="218" t="n"/>
      <c r="M164" s="218" t="n"/>
      <c r="N164" s="218" t="n"/>
      <c r="O164" s="218" t="n"/>
      <c r="P164" s="218" t="n"/>
      <c r="Q164" s="4" t="n"/>
      <c r="R164" s="4" t="n"/>
      <c r="S164" s="4" t="n"/>
      <c r="T164" s="4" t="n"/>
      <c r="U164" s="4" t="n"/>
      <c r="V164" s="4" t="n"/>
      <c r="W164" s="4" t="n"/>
      <c r="X164" s="4" t="n"/>
      <c r="Y164" s="4" t="n"/>
      <c r="Z164" s="4" t="n"/>
    </row>
    <row r="165" ht="15.75" customHeight="1" s="371">
      <c r="A165" s="218" t="n"/>
      <c r="B165" s="218" t="n"/>
      <c r="C165" s="218" t="n"/>
      <c r="D165" s="218" t="n"/>
      <c r="E165" s="218" t="n"/>
      <c r="F165" s="218" t="n"/>
      <c r="G165" s="218" t="n"/>
      <c r="H165" s="218" t="n"/>
      <c r="I165" s="218" t="n"/>
      <c r="J165" s="218" t="n"/>
      <c r="K165" s="218" t="n"/>
      <c r="L165" s="218" t="n"/>
      <c r="M165" s="218" t="n"/>
      <c r="N165" s="218" t="n"/>
      <c r="O165" s="218" t="n"/>
      <c r="P165" s="218" t="n"/>
      <c r="Q165" s="4" t="n"/>
      <c r="R165" s="4" t="n"/>
      <c r="S165" s="4" t="n"/>
      <c r="T165" s="4" t="n"/>
      <c r="U165" s="4" t="n"/>
      <c r="V165" s="4" t="n"/>
      <c r="W165" s="4" t="n"/>
      <c r="X165" s="4" t="n"/>
      <c r="Y165" s="4" t="n"/>
      <c r="Z165" s="4" t="n"/>
    </row>
    <row r="166" ht="15.75" customHeight="1" s="371">
      <c r="A166" s="218" t="n"/>
      <c r="B166" s="218" t="n"/>
      <c r="C166" s="218" t="n"/>
      <c r="D166" s="218" t="n"/>
      <c r="E166" s="218" t="n"/>
      <c r="F166" s="218" t="n"/>
      <c r="G166" s="218" t="n"/>
      <c r="H166" s="218" t="n"/>
      <c r="I166" s="218" t="n"/>
      <c r="J166" s="218" t="n"/>
      <c r="K166" s="218" t="n"/>
      <c r="L166" s="218" t="n"/>
      <c r="M166" s="218" t="n"/>
      <c r="N166" s="218" t="n"/>
      <c r="O166" s="218" t="n"/>
      <c r="P166" s="218" t="n"/>
      <c r="Q166" s="4" t="n"/>
      <c r="R166" s="4" t="n"/>
      <c r="S166" s="4" t="n"/>
      <c r="T166" s="4" t="n"/>
      <c r="U166" s="4" t="n"/>
      <c r="V166" s="4" t="n"/>
      <c r="W166" s="4" t="n"/>
      <c r="X166" s="4" t="n"/>
      <c r="Y166" s="4" t="n"/>
      <c r="Z166" s="4" t="n"/>
    </row>
    <row r="167" ht="15.75" customHeight="1" s="371">
      <c r="A167" s="218" t="n"/>
      <c r="B167" s="218" t="n"/>
      <c r="C167" s="218" t="n"/>
      <c r="D167" s="218" t="n"/>
      <c r="E167" s="218" t="n"/>
      <c r="F167" s="218" t="n"/>
      <c r="G167" s="218" t="n"/>
      <c r="H167" s="218" t="n"/>
      <c r="I167" s="218" t="n"/>
      <c r="J167" s="218" t="n"/>
      <c r="K167" s="218" t="n"/>
      <c r="L167" s="218" t="n"/>
      <c r="M167" s="218" t="n"/>
      <c r="N167" s="218" t="n"/>
      <c r="O167" s="218" t="n"/>
      <c r="P167" s="218" t="n"/>
      <c r="Q167" s="4" t="n"/>
      <c r="R167" s="4" t="n"/>
      <c r="S167" s="4" t="n"/>
      <c r="T167" s="4" t="n"/>
      <c r="U167" s="4" t="n"/>
      <c r="V167" s="4" t="n"/>
      <c r="W167" s="4" t="n"/>
      <c r="X167" s="4" t="n"/>
      <c r="Y167" s="4" t="n"/>
      <c r="Z167" s="4" t="n"/>
    </row>
    <row r="168" ht="15.75" customHeight="1" s="371">
      <c r="A168" s="218" t="n"/>
      <c r="B168" s="218" t="n"/>
      <c r="C168" s="218" t="n"/>
      <c r="D168" s="218" t="n"/>
      <c r="E168" s="218" t="n"/>
      <c r="F168" s="218" t="n"/>
      <c r="G168" s="218" t="n"/>
      <c r="H168" s="218" t="n"/>
      <c r="I168" s="218" t="n"/>
      <c r="J168" s="218" t="n"/>
      <c r="K168" s="218" t="n"/>
      <c r="L168" s="218" t="n"/>
      <c r="M168" s="218" t="n"/>
      <c r="N168" s="218" t="n"/>
      <c r="O168" s="218" t="n"/>
      <c r="P168" s="218" t="n"/>
      <c r="Q168" s="4" t="n"/>
      <c r="R168" s="4" t="n"/>
      <c r="S168" s="4" t="n"/>
      <c r="T168" s="4" t="n"/>
      <c r="U168" s="4" t="n"/>
      <c r="V168" s="4" t="n"/>
      <c r="W168" s="4" t="n"/>
      <c r="X168" s="4" t="n"/>
      <c r="Y168" s="4" t="n"/>
      <c r="Z168" s="4" t="n"/>
    </row>
    <row r="169" ht="15.75" customHeight="1" s="371">
      <c r="A169" s="218" t="n"/>
      <c r="B169" s="218" t="n"/>
      <c r="C169" s="218" t="n"/>
      <c r="D169" s="218" t="n"/>
      <c r="E169" s="218" t="n"/>
      <c r="F169" s="218" t="n"/>
      <c r="G169" s="218" t="n"/>
      <c r="H169" s="218" t="n"/>
      <c r="I169" s="218" t="n"/>
      <c r="J169" s="218" t="n"/>
      <c r="K169" s="218" t="n"/>
      <c r="L169" s="218" t="n"/>
      <c r="M169" s="218" t="n"/>
      <c r="N169" s="218" t="n"/>
      <c r="O169" s="218" t="n"/>
      <c r="P169" s="218" t="n"/>
      <c r="Q169" s="4" t="n"/>
      <c r="R169" s="4" t="n"/>
      <c r="S169" s="4" t="n"/>
      <c r="T169" s="4" t="n"/>
      <c r="U169" s="4" t="n"/>
      <c r="V169" s="4" t="n"/>
      <c r="W169" s="4" t="n"/>
      <c r="X169" s="4" t="n"/>
      <c r="Y169" s="4" t="n"/>
      <c r="Z169" s="4" t="n"/>
    </row>
    <row r="170" ht="15.75" customHeight="1" s="371">
      <c r="A170" s="218" t="n"/>
      <c r="B170" s="218" t="n"/>
      <c r="C170" s="218" t="n"/>
      <c r="D170" s="218" t="n"/>
      <c r="E170" s="218" t="n"/>
      <c r="F170" s="218" t="n"/>
      <c r="G170" s="218" t="n"/>
      <c r="H170" s="218" t="n"/>
      <c r="I170" s="218" t="n"/>
      <c r="J170" s="218" t="n"/>
      <c r="K170" s="218" t="n"/>
      <c r="L170" s="218" t="n"/>
      <c r="M170" s="218" t="n"/>
      <c r="N170" s="218" t="n"/>
      <c r="O170" s="218" t="n"/>
      <c r="P170" s="218" t="n"/>
      <c r="Q170" s="4" t="n"/>
      <c r="R170" s="4" t="n"/>
      <c r="S170" s="4" t="n"/>
      <c r="T170" s="4" t="n"/>
      <c r="U170" s="4" t="n"/>
      <c r="V170" s="4" t="n"/>
      <c r="W170" s="4" t="n"/>
      <c r="X170" s="4" t="n"/>
      <c r="Y170" s="4" t="n"/>
      <c r="Z170" s="4" t="n"/>
    </row>
    <row r="171" ht="15.75" customHeight="1" s="371">
      <c r="A171" s="218" t="n"/>
      <c r="B171" s="218" t="n"/>
      <c r="C171" s="218" t="n"/>
      <c r="D171" s="218" t="n"/>
      <c r="E171" s="218" t="n"/>
      <c r="F171" s="218" t="n"/>
      <c r="G171" s="218" t="n"/>
      <c r="H171" s="218" t="n"/>
      <c r="I171" s="218" t="n"/>
      <c r="J171" s="218" t="n"/>
      <c r="K171" s="218" t="n"/>
      <c r="L171" s="218" t="n"/>
      <c r="M171" s="218" t="n"/>
      <c r="N171" s="218" t="n"/>
      <c r="O171" s="218" t="n"/>
      <c r="P171" s="218" t="n"/>
      <c r="Q171" s="4" t="n"/>
      <c r="R171" s="4" t="n"/>
      <c r="S171" s="4" t="n"/>
      <c r="T171" s="4" t="n"/>
      <c r="U171" s="4" t="n"/>
      <c r="V171" s="4" t="n"/>
      <c r="W171" s="4" t="n"/>
      <c r="X171" s="4" t="n"/>
      <c r="Y171" s="4" t="n"/>
      <c r="Z171" s="4" t="n"/>
    </row>
    <row r="172" ht="15.75" customHeight="1" s="371">
      <c r="A172" s="218" t="n"/>
      <c r="B172" s="218" t="n"/>
      <c r="C172" s="218" t="n"/>
      <c r="D172" s="218" t="n"/>
      <c r="E172" s="218" t="n"/>
      <c r="F172" s="218" t="n"/>
      <c r="G172" s="218" t="n"/>
      <c r="H172" s="218" t="n"/>
      <c r="I172" s="218" t="n"/>
      <c r="J172" s="218" t="n"/>
      <c r="K172" s="218" t="n"/>
      <c r="L172" s="218" t="n"/>
      <c r="M172" s="218" t="n"/>
      <c r="N172" s="218" t="n"/>
      <c r="O172" s="218" t="n"/>
      <c r="P172" s="218" t="n"/>
      <c r="Q172" s="4" t="n"/>
      <c r="R172" s="4" t="n"/>
      <c r="S172" s="4" t="n"/>
      <c r="T172" s="4" t="n"/>
      <c r="U172" s="4" t="n"/>
      <c r="V172" s="4" t="n"/>
      <c r="W172" s="4" t="n"/>
      <c r="X172" s="4" t="n"/>
      <c r="Y172" s="4" t="n"/>
      <c r="Z172" s="4" t="n"/>
    </row>
    <row r="173" ht="15.75" customHeight="1" s="371">
      <c r="A173" s="218" t="n"/>
      <c r="B173" s="218" t="n"/>
      <c r="C173" s="218" t="n"/>
      <c r="D173" s="218" t="n"/>
      <c r="E173" s="218" t="n"/>
      <c r="F173" s="218" t="n"/>
      <c r="G173" s="218" t="n"/>
      <c r="H173" s="218" t="n"/>
      <c r="I173" s="218" t="n"/>
      <c r="J173" s="218" t="n"/>
      <c r="K173" s="218" t="n"/>
      <c r="L173" s="218" t="n"/>
      <c r="M173" s="218" t="n"/>
      <c r="N173" s="218" t="n"/>
      <c r="O173" s="218" t="n"/>
      <c r="P173" s="218" t="n"/>
      <c r="Q173" s="4" t="n"/>
      <c r="R173" s="4" t="n"/>
      <c r="S173" s="4" t="n"/>
      <c r="T173" s="4" t="n"/>
      <c r="U173" s="4" t="n"/>
      <c r="V173" s="4" t="n"/>
      <c r="W173" s="4" t="n"/>
      <c r="X173" s="4" t="n"/>
      <c r="Y173" s="4" t="n"/>
      <c r="Z173" s="4" t="n"/>
    </row>
    <row r="174" ht="15.75" customHeight="1" s="371">
      <c r="A174" s="218" t="n"/>
      <c r="B174" s="218" t="n"/>
      <c r="C174" s="218" t="n"/>
      <c r="D174" s="218" t="n"/>
      <c r="E174" s="218" t="n"/>
      <c r="F174" s="218" t="n"/>
      <c r="G174" s="218" t="n"/>
      <c r="H174" s="218" t="n"/>
      <c r="I174" s="218" t="n"/>
      <c r="J174" s="218" t="n"/>
      <c r="K174" s="218" t="n"/>
      <c r="L174" s="218" t="n"/>
      <c r="M174" s="218" t="n"/>
      <c r="N174" s="218" t="n"/>
      <c r="O174" s="218" t="n"/>
      <c r="P174" s="218" t="n"/>
      <c r="Q174" s="4" t="n"/>
      <c r="R174" s="4" t="n"/>
      <c r="S174" s="4" t="n"/>
      <c r="T174" s="4" t="n"/>
      <c r="U174" s="4" t="n"/>
      <c r="V174" s="4" t="n"/>
      <c r="W174" s="4" t="n"/>
      <c r="X174" s="4" t="n"/>
      <c r="Y174" s="4" t="n"/>
      <c r="Z174" s="4" t="n"/>
    </row>
    <row r="175" ht="15.75" customHeight="1" s="371">
      <c r="A175" s="218" t="n"/>
      <c r="B175" s="218" t="n"/>
      <c r="C175" s="218" t="n"/>
      <c r="D175" s="218" t="n"/>
      <c r="E175" s="218" t="n"/>
      <c r="F175" s="218" t="n"/>
      <c r="G175" s="218" t="n"/>
      <c r="H175" s="218" t="n"/>
      <c r="I175" s="218" t="n"/>
      <c r="J175" s="218" t="n"/>
      <c r="K175" s="218" t="n"/>
      <c r="L175" s="218" t="n"/>
      <c r="M175" s="218" t="n"/>
      <c r="N175" s="218" t="n"/>
      <c r="O175" s="218" t="n"/>
      <c r="P175" s="218" t="n"/>
      <c r="Q175" s="4" t="n"/>
      <c r="R175" s="4" t="n"/>
      <c r="S175" s="4" t="n"/>
      <c r="T175" s="4" t="n"/>
      <c r="U175" s="4" t="n"/>
      <c r="V175" s="4" t="n"/>
      <c r="W175" s="4" t="n"/>
      <c r="X175" s="4" t="n"/>
      <c r="Y175" s="4" t="n"/>
      <c r="Z175" s="4" t="n"/>
    </row>
    <row r="176" ht="15.75" customHeight="1" s="371">
      <c r="A176" s="218" t="n"/>
      <c r="B176" s="218" t="n"/>
      <c r="C176" s="218" t="n"/>
      <c r="D176" s="218" t="n"/>
      <c r="E176" s="218" t="n"/>
      <c r="F176" s="218" t="n"/>
      <c r="G176" s="218" t="n"/>
      <c r="H176" s="218" t="n"/>
      <c r="I176" s="218" t="n"/>
      <c r="J176" s="218" t="n"/>
      <c r="K176" s="218" t="n"/>
      <c r="L176" s="218" t="n"/>
      <c r="M176" s="218" t="n"/>
      <c r="N176" s="218" t="n"/>
      <c r="O176" s="218" t="n"/>
      <c r="P176" s="218" t="n"/>
      <c r="Q176" s="4" t="n"/>
      <c r="R176" s="4" t="n"/>
      <c r="S176" s="4" t="n"/>
      <c r="T176" s="4" t="n"/>
      <c r="U176" s="4" t="n"/>
      <c r="V176" s="4" t="n"/>
      <c r="W176" s="4" t="n"/>
      <c r="X176" s="4" t="n"/>
      <c r="Y176" s="4" t="n"/>
      <c r="Z176" s="4" t="n"/>
    </row>
    <row r="177" ht="15.75" customHeight="1" s="371">
      <c r="A177" s="218" t="n"/>
      <c r="B177" s="218" t="n"/>
      <c r="C177" s="218" t="n"/>
      <c r="D177" s="218" t="n"/>
      <c r="E177" s="218" t="n"/>
      <c r="F177" s="218" t="n"/>
      <c r="G177" s="218" t="n"/>
      <c r="H177" s="218" t="n"/>
      <c r="I177" s="218" t="n"/>
      <c r="J177" s="218" t="n"/>
      <c r="K177" s="218" t="n"/>
      <c r="L177" s="218" t="n"/>
      <c r="M177" s="218" t="n"/>
      <c r="N177" s="218" t="n"/>
      <c r="O177" s="218" t="n"/>
      <c r="P177" s="218" t="n"/>
      <c r="Q177" s="4" t="n"/>
      <c r="R177" s="4" t="n"/>
      <c r="S177" s="4" t="n"/>
      <c r="T177" s="4" t="n"/>
      <c r="U177" s="4" t="n"/>
      <c r="V177" s="4" t="n"/>
      <c r="W177" s="4" t="n"/>
      <c r="X177" s="4" t="n"/>
      <c r="Y177" s="4" t="n"/>
      <c r="Z177" s="4" t="n"/>
    </row>
    <row r="178" ht="15.75" customHeight="1" s="371">
      <c r="A178" s="218" t="n"/>
      <c r="B178" s="218" t="n"/>
      <c r="C178" s="218" t="n"/>
      <c r="D178" s="218" t="n"/>
      <c r="E178" s="218" t="n"/>
      <c r="F178" s="218" t="n"/>
      <c r="G178" s="218" t="n"/>
      <c r="H178" s="218" t="n"/>
      <c r="I178" s="218" t="n"/>
      <c r="J178" s="218" t="n"/>
      <c r="K178" s="218" t="n"/>
      <c r="L178" s="218" t="n"/>
      <c r="M178" s="218" t="n"/>
      <c r="N178" s="218" t="n"/>
      <c r="O178" s="218" t="n"/>
      <c r="P178" s="218" t="n"/>
      <c r="Q178" s="4" t="n"/>
      <c r="R178" s="4" t="n"/>
      <c r="S178" s="4" t="n"/>
      <c r="T178" s="4" t="n"/>
      <c r="U178" s="4" t="n"/>
      <c r="V178" s="4" t="n"/>
      <c r="W178" s="4" t="n"/>
      <c r="X178" s="4" t="n"/>
      <c r="Y178" s="4" t="n"/>
      <c r="Z178" s="4" t="n"/>
    </row>
    <row r="179" ht="15.75" customHeight="1" s="371">
      <c r="A179" s="218" t="n"/>
      <c r="B179" s="218" t="n"/>
      <c r="C179" s="218" t="n"/>
      <c r="D179" s="218" t="n"/>
      <c r="E179" s="218" t="n"/>
      <c r="F179" s="218" t="n"/>
      <c r="G179" s="218" t="n"/>
      <c r="H179" s="218" t="n"/>
      <c r="I179" s="218" t="n"/>
      <c r="J179" s="218" t="n"/>
      <c r="K179" s="218" t="n"/>
      <c r="L179" s="218" t="n"/>
      <c r="M179" s="218" t="n"/>
      <c r="N179" s="218" t="n"/>
      <c r="O179" s="218" t="n"/>
      <c r="P179" s="218" t="n"/>
      <c r="Q179" s="4" t="n"/>
      <c r="R179" s="4" t="n"/>
      <c r="S179" s="4" t="n"/>
      <c r="T179" s="4" t="n"/>
      <c r="U179" s="4" t="n"/>
      <c r="V179" s="4" t="n"/>
      <c r="W179" s="4" t="n"/>
      <c r="X179" s="4" t="n"/>
      <c r="Y179" s="4" t="n"/>
      <c r="Z179" s="4" t="n"/>
    </row>
    <row r="180" ht="15.75" customHeight="1" s="371">
      <c r="A180" s="218" t="n"/>
      <c r="B180" s="218" t="n"/>
      <c r="C180" s="218" t="n"/>
      <c r="D180" s="218" t="n"/>
      <c r="E180" s="218" t="n"/>
      <c r="F180" s="218" t="n"/>
      <c r="G180" s="218" t="n"/>
      <c r="H180" s="218" t="n"/>
      <c r="I180" s="218" t="n"/>
      <c r="J180" s="218" t="n"/>
      <c r="K180" s="218" t="n"/>
      <c r="L180" s="218" t="n"/>
      <c r="M180" s="218" t="n"/>
      <c r="N180" s="218" t="n"/>
      <c r="O180" s="218" t="n"/>
      <c r="P180" s="218" t="n"/>
      <c r="Q180" s="4" t="n"/>
      <c r="R180" s="4" t="n"/>
      <c r="S180" s="4" t="n"/>
      <c r="T180" s="4" t="n"/>
      <c r="U180" s="4" t="n"/>
      <c r="V180" s="4" t="n"/>
      <c r="W180" s="4" t="n"/>
      <c r="X180" s="4" t="n"/>
      <c r="Y180" s="4" t="n"/>
      <c r="Z180" s="4" t="n"/>
    </row>
    <row r="181" ht="15.75" customHeight="1" s="371">
      <c r="A181" s="218" t="n"/>
      <c r="B181" s="218" t="n"/>
      <c r="C181" s="218" t="n"/>
      <c r="D181" s="218" t="n"/>
      <c r="E181" s="218" t="n"/>
      <c r="F181" s="218" t="n"/>
      <c r="G181" s="218" t="n"/>
      <c r="H181" s="218" t="n"/>
      <c r="I181" s="218" t="n"/>
      <c r="J181" s="218" t="n"/>
      <c r="K181" s="218" t="n"/>
      <c r="L181" s="218" t="n"/>
      <c r="M181" s="218" t="n"/>
      <c r="N181" s="218" t="n"/>
      <c r="O181" s="218" t="n"/>
      <c r="P181" s="218" t="n"/>
      <c r="Q181" s="4" t="n"/>
      <c r="R181" s="4" t="n"/>
      <c r="S181" s="4" t="n"/>
      <c r="T181" s="4" t="n"/>
      <c r="U181" s="4" t="n"/>
      <c r="V181" s="4" t="n"/>
      <c r="W181" s="4" t="n"/>
      <c r="X181" s="4" t="n"/>
      <c r="Y181" s="4" t="n"/>
      <c r="Z181" s="4" t="n"/>
    </row>
    <row r="182" ht="15.75" customHeight="1" s="371">
      <c r="A182" s="218" t="n"/>
      <c r="B182" s="218" t="n"/>
      <c r="C182" s="218" t="n"/>
      <c r="D182" s="218" t="n"/>
      <c r="E182" s="218" t="n"/>
      <c r="F182" s="218" t="n"/>
      <c r="G182" s="218" t="n"/>
      <c r="H182" s="218" t="n"/>
      <c r="I182" s="218" t="n"/>
      <c r="J182" s="218" t="n"/>
      <c r="K182" s="218" t="n"/>
      <c r="L182" s="218" t="n"/>
      <c r="M182" s="218" t="n"/>
      <c r="N182" s="218" t="n"/>
      <c r="O182" s="218" t="n"/>
      <c r="P182" s="218" t="n"/>
      <c r="Q182" s="4" t="n"/>
      <c r="R182" s="4" t="n"/>
      <c r="S182" s="4" t="n"/>
      <c r="T182" s="4" t="n"/>
      <c r="U182" s="4" t="n"/>
      <c r="V182" s="4" t="n"/>
      <c r="W182" s="4" t="n"/>
      <c r="X182" s="4" t="n"/>
      <c r="Y182" s="4" t="n"/>
      <c r="Z182" s="4" t="n"/>
    </row>
    <row r="183" ht="15.75" customHeight="1" s="371">
      <c r="A183" s="218" t="n"/>
      <c r="B183" s="218" t="n"/>
      <c r="C183" s="218" t="n"/>
      <c r="D183" s="218" t="n"/>
      <c r="E183" s="218" t="n"/>
      <c r="F183" s="218" t="n"/>
      <c r="G183" s="218" t="n"/>
      <c r="H183" s="218" t="n"/>
      <c r="I183" s="218" t="n"/>
      <c r="J183" s="218" t="n"/>
      <c r="K183" s="218" t="n"/>
      <c r="L183" s="218" t="n"/>
      <c r="M183" s="218" t="n"/>
      <c r="N183" s="218" t="n"/>
      <c r="O183" s="218" t="n"/>
      <c r="P183" s="218" t="n"/>
      <c r="Q183" s="4" t="n"/>
      <c r="R183" s="4" t="n"/>
      <c r="S183" s="4" t="n"/>
      <c r="T183" s="4" t="n"/>
      <c r="U183" s="4" t="n"/>
      <c r="V183" s="4" t="n"/>
      <c r="W183" s="4" t="n"/>
      <c r="X183" s="4" t="n"/>
      <c r="Y183" s="4" t="n"/>
      <c r="Z183" s="4" t="n"/>
    </row>
    <row r="184" ht="15.75" customHeight="1" s="371">
      <c r="A184" s="218" t="n"/>
      <c r="B184" s="218" t="n"/>
      <c r="C184" s="218" t="n"/>
      <c r="D184" s="218" t="n"/>
      <c r="E184" s="218" t="n"/>
      <c r="F184" s="218" t="n"/>
      <c r="G184" s="218" t="n"/>
      <c r="H184" s="218" t="n"/>
      <c r="I184" s="218" t="n"/>
      <c r="J184" s="218" t="n"/>
      <c r="K184" s="218" t="n"/>
      <c r="L184" s="218" t="n"/>
      <c r="M184" s="218" t="n"/>
      <c r="N184" s="218" t="n"/>
      <c r="O184" s="218" t="n"/>
      <c r="P184" s="218" t="n"/>
      <c r="Q184" s="4" t="n"/>
      <c r="R184" s="4" t="n"/>
      <c r="S184" s="4" t="n"/>
      <c r="T184" s="4" t="n"/>
      <c r="U184" s="4" t="n"/>
      <c r="V184" s="4" t="n"/>
      <c r="W184" s="4" t="n"/>
      <c r="X184" s="4" t="n"/>
      <c r="Y184" s="4" t="n"/>
      <c r="Z184" s="4" t="n"/>
    </row>
    <row r="185" ht="15.75" customHeight="1" s="371">
      <c r="A185" s="218" t="n"/>
      <c r="B185" s="218" t="n"/>
      <c r="C185" s="218" t="n"/>
      <c r="D185" s="218" t="n"/>
      <c r="E185" s="218" t="n"/>
      <c r="F185" s="218" t="n"/>
      <c r="G185" s="218" t="n"/>
      <c r="H185" s="218" t="n"/>
      <c r="I185" s="218" t="n"/>
      <c r="J185" s="218" t="n"/>
      <c r="K185" s="218" t="n"/>
      <c r="L185" s="218" t="n"/>
      <c r="M185" s="218" t="n"/>
      <c r="N185" s="218" t="n"/>
      <c r="O185" s="218" t="n"/>
      <c r="P185" s="218" t="n"/>
      <c r="Q185" s="4" t="n"/>
      <c r="R185" s="4" t="n"/>
      <c r="S185" s="4" t="n"/>
      <c r="T185" s="4" t="n"/>
      <c r="U185" s="4" t="n"/>
      <c r="V185" s="4" t="n"/>
      <c r="W185" s="4" t="n"/>
      <c r="X185" s="4" t="n"/>
      <c r="Y185" s="4" t="n"/>
      <c r="Z185" s="4" t="n"/>
    </row>
    <row r="186" ht="15.75" customHeight="1" s="371">
      <c r="A186" s="218" t="n"/>
      <c r="B186" s="218" t="n"/>
      <c r="C186" s="218" t="n"/>
      <c r="D186" s="218" t="n"/>
      <c r="E186" s="218" t="n"/>
      <c r="F186" s="218" t="n"/>
      <c r="G186" s="218" t="n"/>
      <c r="H186" s="218" t="n"/>
      <c r="I186" s="218" t="n"/>
      <c r="J186" s="218" t="n"/>
      <c r="K186" s="218" t="n"/>
      <c r="L186" s="218" t="n"/>
      <c r="M186" s="218" t="n"/>
      <c r="N186" s="218" t="n"/>
      <c r="O186" s="218" t="n"/>
      <c r="P186" s="218" t="n"/>
      <c r="Q186" s="4" t="n"/>
      <c r="R186" s="4" t="n"/>
      <c r="S186" s="4" t="n"/>
      <c r="T186" s="4" t="n"/>
      <c r="U186" s="4" t="n"/>
      <c r="V186" s="4" t="n"/>
      <c r="W186" s="4" t="n"/>
      <c r="X186" s="4" t="n"/>
      <c r="Y186" s="4" t="n"/>
      <c r="Z186" s="4" t="n"/>
    </row>
    <row r="187" ht="15.75" customHeight="1" s="371">
      <c r="A187" s="218" t="n"/>
      <c r="B187" s="218" t="n"/>
      <c r="C187" s="218" t="n"/>
      <c r="D187" s="218" t="n"/>
      <c r="E187" s="218" t="n"/>
      <c r="F187" s="218" t="n"/>
      <c r="G187" s="218" t="n"/>
      <c r="H187" s="218" t="n"/>
      <c r="I187" s="218" t="n"/>
      <c r="J187" s="218" t="n"/>
      <c r="K187" s="218" t="n"/>
      <c r="L187" s="218" t="n"/>
      <c r="M187" s="218" t="n"/>
      <c r="N187" s="218" t="n"/>
      <c r="O187" s="218" t="n"/>
      <c r="P187" s="218" t="n"/>
      <c r="Q187" s="4" t="n"/>
      <c r="R187" s="4" t="n"/>
      <c r="S187" s="4" t="n"/>
      <c r="T187" s="4" t="n"/>
      <c r="U187" s="4" t="n"/>
      <c r="V187" s="4" t="n"/>
      <c r="W187" s="4" t="n"/>
      <c r="X187" s="4" t="n"/>
      <c r="Y187" s="4" t="n"/>
      <c r="Z187" s="4" t="n"/>
    </row>
    <row r="188" ht="15.75" customHeight="1" s="371">
      <c r="A188" s="218" t="n"/>
      <c r="B188" s="218" t="n"/>
      <c r="C188" s="218" t="n"/>
      <c r="D188" s="218" t="n"/>
      <c r="E188" s="218" t="n"/>
      <c r="F188" s="218" t="n"/>
      <c r="G188" s="218" t="n"/>
      <c r="H188" s="218" t="n"/>
      <c r="I188" s="218" t="n"/>
      <c r="J188" s="218" t="n"/>
      <c r="K188" s="218" t="n"/>
      <c r="L188" s="218" t="n"/>
      <c r="M188" s="218" t="n"/>
      <c r="N188" s="218" t="n"/>
      <c r="O188" s="218" t="n"/>
      <c r="P188" s="218" t="n"/>
      <c r="Q188" s="4" t="n"/>
      <c r="R188" s="4" t="n"/>
      <c r="S188" s="4" t="n"/>
      <c r="T188" s="4" t="n"/>
      <c r="U188" s="4" t="n"/>
      <c r="V188" s="4" t="n"/>
      <c r="W188" s="4" t="n"/>
      <c r="X188" s="4" t="n"/>
      <c r="Y188" s="4" t="n"/>
      <c r="Z188" s="4" t="n"/>
    </row>
    <row r="189" ht="15.75" customHeight="1" s="371">
      <c r="A189" s="218" t="n"/>
      <c r="B189" s="218" t="n"/>
      <c r="C189" s="218" t="n"/>
      <c r="D189" s="218" t="n"/>
      <c r="E189" s="218" t="n"/>
      <c r="F189" s="218" t="n"/>
      <c r="G189" s="218" t="n"/>
      <c r="H189" s="218" t="n"/>
      <c r="I189" s="218" t="n"/>
      <c r="J189" s="218" t="n"/>
      <c r="K189" s="218" t="n"/>
      <c r="L189" s="218" t="n"/>
      <c r="M189" s="218" t="n"/>
      <c r="N189" s="218" t="n"/>
      <c r="O189" s="218" t="n"/>
      <c r="P189" s="218" t="n"/>
      <c r="Q189" s="4" t="n"/>
      <c r="R189" s="4" t="n"/>
      <c r="S189" s="4" t="n"/>
      <c r="T189" s="4" t="n"/>
      <c r="U189" s="4" t="n"/>
      <c r="V189" s="4" t="n"/>
      <c r="W189" s="4" t="n"/>
      <c r="X189" s="4" t="n"/>
      <c r="Y189" s="4" t="n"/>
      <c r="Z189" s="4" t="n"/>
    </row>
    <row r="190" ht="15.75" customHeight="1" s="371">
      <c r="A190" s="218" t="n"/>
      <c r="B190" s="218" t="n"/>
      <c r="C190" s="218" t="n"/>
      <c r="D190" s="218" t="n"/>
      <c r="E190" s="218" t="n"/>
      <c r="F190" s="218" t="n"/>
      <c r="G190" s="218" t="n"/>
      <c r="H190" s="218" t="n"/>
      <c r="I190" s="218" t="n"/>
      <c r="J190" s="218" t="n"/>
      <c r="K190" s="218" t="n"/>
      <c r="L190" s="218" t="n"/>
      <c r="M190" s="218" t="n"/>
      <c r="N190" s="218" t="n"/>
      <c r="O190" s="218" t="n"/>
      <c r="P190" s="218" t="n"/>
      <c r="Q190" s="4" t="n"/>
      <c r="R190" s="4" t="n"/>
      <c r="S190" s="4" t="n"/>
      <c r="T190" s="4" t="n"/>
      <c r="U190" s="4" t="n"/>
      <c r="V190" s="4" t="n"/>
      <c r="W190" s="4" t="n"/>
      <c r="X190" s="4" t="n"/>
      <c r="Y190" s="4" t="n"/>
      <c r="Z190" s="4" t="n"/>
    </row>
    <row r="191" ht="15.75" customHeight="1" s="371">
      <c r="A191" s="218" t="n"/>
      <c r="B191" s="218" t="n"/>
      <c r="C191" s="218" t="n"/>
      <c r="D191" s="218" t="n"/>
      <c r="E191" s="218" t="n"/>
      <c r="F191" s="218" t="n"/>
      <c r="G191" s="218" t="n"/>
      <c r="H191" s="218" t="n"/>
      <c r="I191" s="218" t="n"/>
      <c r="J191" s="218" t="n"/>
      <c r="K191" s="218" t="n"/>
      <c r="L191" s="218" t="n"/>
      <c r="M191" s="218" t="n"/>
      <c r="N191" s="218" t="n"/>
      <c r="O191" s="218" t="n"/>
      <c r="P191" s="218" t="n"/>
      <c r="Q191" s="4" t="n"/>
      <c r="R191" s="4" t="n"/>
      <c r="S191" s="4" t="n"/>
      <c r="T191" s="4" t="n"/>
      <c r="U191" s="4" t="n"/>
      <c r="V191" s="4" t="n"/>
      <c r="W191" s="4" t="n"/>
      <c r="X191" s="4" t="n"/>
      <c r="Y191" s="4" t="n"/>
      <c r="Z191" s="4" t="n"/>
    </row>
    <row r="192" ht="15.75" customHeight="1" s="371">
      <c r="A192" s="218" t="n"/>
      <c r="B192" s="218" t="n"/>
      <c r="C192" s="218" t="n"/>
      <c r="D192" s="218" t="n"/>
      <c r="E192" s="218" t="n"/>
      <c r="F192" s="218" t="n"/>
      <c r="G192" s="218" t="n"/>
      <c r="H192" s="218" t="n"/>
      <c r="I192" s="218" t="n"/>
      <c r="J192" s="218" t="n"/>
      <c r="K192" s="218" t="n"/>
      <c r="L192" s="218" t="n"/>
      <c r="M192" s="218" t="n"/>
      <c r="N192" s="218" t="n"/>
      <c r="O192" s="218" t="n"/>
      <c r="P192" s="218" t="n"/>
      <c r="Q192" s="4" t="n"/>
      <c r="R192" s="4" t="n"/>
      <c r="S192" s="4" t="n"/>
      <c r="T192" s="4" t="n"/>
      <c r="U192" s="4" t="n"/>
      <c r="V192" s="4" t="n"/>
      <c r="W192" s="4" t="n"/>
      <c r="X192" s="4" t="n"/>
      <c r="Y192" s="4" t="n"/>
      <c r="Z192" s="4" t="n"/>
    </row>
    <row r="193" ht="15.75" customHeight="1" s="371">
      <c r="A193" s="218" t="n"/>
      <c r="B193" s="218" t="n"/>
      <c r="C193" s="218" t="n"/>
      <c r="D193" s="218" t="n"/>
      <c r="E193" s="218" t="n"/>
      <c r="F193" s="218" t="n"/>
      <c r="G193" s="218" t="n"/>
      <c r="H193" s="218" t="n"/>
      <c r="I193" s="218" t="n"/>
      <c r="J193" s="218" t="n"/>
      <c r="K193" s="218" t="n"/>
      <c r="L193" s="218" t="n"/>
      <c r="M193" s="218" t="n"/>
      <c r="N193" s="218" t="n"/>
      <c r="O193" s="218" t="n"/>
      <c r="P193" s="218" t="n"/>
      <c r="Q193" s="4" t="n"/>
      <c r="R193" s="4" t="n"/>
      <c r="S193" s="4" t="n"/>
      <c r="T193" s="4" t="n"/>
      <c r="U193" s="4" t="n"/>
      <c r="V193" s="4" t="n"/>
      <c r="W193" s="4" t="n"/>
      <c r="X193" s="4" t="n"/>
      <c r="Y193" s="4" t="n"/>
      <c r="Z193" s="4" t="n"/>
    </row>
    <row r="194" ht="15.75" customHeight="1" s="371">
      <c r="A194" s="218" t="n"/>
      <c r="B194" s="218" t="n"/>
      <c r="C194" s="218" t="n"/>
      <c r="D194" s="218" t="n"/>
      <c r="E194" s="218" t="n"/>
      <c r="F194" s="218" t="n"/>
      <c r="G194" s="218" t="n"/>
      <c r="H194" s="218" t="n"/>
      <c r="I194" s="218" t="n"/>
      <c r="J194" s="218" t="n"/>
      <c r="K194" s="218" t="n"/>
      <c r="L194" s="218" t="n"/>
      <c r="M194" s="218" t="n"/>
      <c r="N194" s="218" t="n"/>
      <c r="O194" s="218" t="n"/>
      <c r="P194" s="218" t="n"/>
      <c r="Q194" s="4" t="n"/>
      <c r="R194" s="4" t="n"/>
      <c r="S194" s="4" t="n"/>
      <c r="T194" s="4" t="n"/>
      <c r="U194" s="4" t="n"/>
      <c r="V194" s="4" t="n"/>
      <c r="W194" s="4" t="n"/>
      <c r="X194" s="4" t="n"/>
      <c r="Y194" s="4" t="n"/>
      <c r="Z194" s="4" t="n"/>
    </row>
    <row r="195" ht="15.75" customHeight="1" s="371">
      <c r="A195" s="218" t="n"/>
      <c r="B195" s="218" t="n"/>
      <c r="C195" s="218" t="n"/>
      <c r="D195" s="218" t="n"/>
      <c r="E195" s="218" t="n"/>
      <c r="F195" s="218" t="n"/>
      <c r="G195" s="218" t="n"/>
      <c r="H195" s="218" t="n"/>
      <c r="I195" s="218" t="n"/>
      <c r="J195" s="218" t="n"/>
      <c r="K195" s="218" t="n"/>
      <c r="L195" s="218" t="n"/>
      <c r="M195" s="218" t="n"/>
      <c r="N195" s="218" t="n"/>
      <c r="O195" s="218" t="n"/>
      <c r="P195" s="218" t="n"/>
      <c r="Q195" s="4" t="n"/>
      <c r="R195" s="4" t="n"/>
      <c r="S195" s="4" t="n"/>
      <c r="T195" s="4" t="n"/>
      <c r="U195" s="4" t="n"/>
      <c r="V195" s="4" t="n"/>
      <c r="W195" s="4" t="n"/>
      <c r="X195" s="4" t="n"/>
      <c r="Y195" s="4" t="n"/>
      <c r="Z195" s="4" t="n"/>
    </row>
    <row r="196" ht="15.75" customHeight="1" s="371">
      <c r="A196" s="218" t="n"/>
      <c r="B196" s="218" t="n"/>
      <c r="C196" s="218" t="n"/>
      <c r="D196" s="218" t="n"/>
      <c r="E196" s="218" t="n"/>
      <c r="F196" s="218" t="n"/>
      <c r="G196" s="218" t="n"/>
      <c r="H196" s="218" t="n"/>
      <c r="I196" s="218" t="n"/>
      <c r="J196" s="218" t="n"/>
      <c r="K196" s="218" t="n"/>
      <c r="L196" s="218" t="n"/>
      <c r="M196" s="218" t="n"/>
      <c r="N196" s="218" t="n"/>
      <c r="O196" s="218" t="n"/>
      <c r="P196" s="218" t="n"/>
      <c r="Q196" s="4" t="n"/>
      <c r="R196" s="4" t="n"/>
      <c r="S196" s="4" t="n"/>
      <c r="T196" s="4" t="n"/>
      <c r="U196" s="4" t="n"/>
      <c r="V196" s="4" t="n"/>
      <c r="W196" s="4" t="n"/>
      <c r="X196" s="4" t="n"/>
      <c r="Y196" s="4" t="n"/>
      <c r="Z196" s="4" t="n"/>
    </row>
    <row r="197" ht="15.75" customHeight="1" s="371">
      <c r="A197" s="218" t="n"/>
      <c r="B197" s="218" t="n"/>
      <c r="C197" s="218" t="n"/>
      <c r="D197" s="218" t="n"/>
      <c r="E197" s="218" t="n"/>
      <c r="F197" s="218" t="n"/>
      <c r="G197" s="218" t="n"/>
      <c r="H197" s="218" t="n"/>
      <c r="I197" s="218" t="n"/>
      <c r="J197" s="218" t="n"/>
      <c r="K197" s="218" t="n"/>
      <c r="L197" s="218" t="n"/>
      <c r="M197" s="218" t="n"/>
      <c r="N197" s="218" t="n"/>
      <c r="O197" s="218" t="n"/>
      <c r="P197" s="218" t="n"/>
      <c r="Q197" s="4" t="n"/>
      <c r="R197" s="4" t="n"/>
      <c r="S197" s="4" t="n"/>
      <c r="T197" s="4" t="n"/>
      <c r="U197" s="4" t="n"/>
      <c r="V197" s="4" t="n"/>
      <c r="W197" s="4" t="n"/>
      <c r="X197" s="4" t="n"/>
      <c r="Y197" s="4" t="n"/>
      <c r="Z197" s="4" t="n"/>
    </row>
    <row r="198" ht="15.75" customHeight="1" s="371">
      <c r="A198" s="218" t="n"/>
      <c r="B198" s="218" t="n"/>
      <c r="C198" s="218" t="n"/>
      <c r="D198" s="218" t="n"/>
      <c r="E198" s="218" t="n"/>
      <c r="F198" s="218" t="n"/>
      <c r="G198" s="218" t="n"/>
      <c r="H198" s="218" t="n"/>
      <c r="I198" s="218" t="n"/>
      <c r="J198" s="218" t="n"/>
      <c r="K198" s="218" t="n"/>
      <c r="L198" s="218" t="n"/>
      <c r="M198" s="218" t="n"/>
      <c r="N198" s="218" t="n"/>
      <c r="O198" s="218" t="n"/>
      <c r="P198" s="218" t="n"/>
      <c r="Q198" s="4" t="n"/>
      <c r="R198" s="4" t="n"/>
      <c r="S198" s="4" t="n"/>
      <c r="T198" s="4" t="n"/>
      <c r="U198" s="4" t="n"/>
      <c r="V198" s="4" t="n"/>
      <c r="W198" s="4" t="n"/>
      <c r="X198" s="4" t="n"/>
      <c r="Y198" s="4" t="n"/>
      <c r="Z198" s="4" t="n"/>
    </row>
    <row r="199" ht="15.75" customHeight="1" s="371">
      <c r="A199" s="218" t="n"/>
      <c r="B199" s="218" t="n"/>
      <c r="C199" s="218" t="n"/>
      <c r="D199" s="218" t="n"/>
      <c r="E199" s="218" t="n"/>
      <c r="F199" s="218" t="n"/>
      <c r="G199" s="218" t="n"/>
      <c r="H199" s="218" t="n"/>
      <c r="I199" s="218" t="n"/>
      <c r="J199" s="218" t="n"/>
      <c r="K199" s="218" t="n"/>
      <c r="L199" s="218" t="n"/>
      <c r="M199" s="218" t="n"/>
      <c r="N199" s="218" t="n"/>
      <c r="O199" s="218" t="n"/>
      <c r="P199" s="218" t="n"/>
      <c r="Q199" s="4" t="n"/>
      <c r="R199" s="4" t="n"/>
      <c r="S199" s="4" t="n"/>
      <c r="T199" s="4" t="n"/>
      <c r="U199" s="4" t="n"/>
      <c r="V199" s="4" t="n"/>
      <c r="W199" s="4" t="n"/>
      <c r="X199" s="4" t="n"/>
      <c r="Y199" s="4" t="n"/>
      <c r="Z199" s="4" t="n"/>
    </row>
    <row r="200" ht="15.75" customHeight="1" s="371">
      <c r="A200" s="218" t="n"/>
      <c r="B200" s="218" t="n"/>
      <c r="C200" s="218" t="n"/>
      <c r="D200" s="218" t="n"/>
      <c r="E200" s="218" t="n"/>
      <c r="F200" s="218" t="n"/>
      <c r="G200" s="218" t="n"/>
      <c r="H200" s="218" t="n"/>
      <c r="I200" s="218" t="n"/>
      <c r="J200" s="218" t="n"/>
      <c r="K200" s="218" t="n"/>
      <c r="L200" s="218" t="n"/>
      <c r="M200" s="218" t="n"/>
      <c r="N200" s="218" t="n"/>
      <c r="O200" s="218" t="n"/>
      <c r="P200" s="218" t="n"/>
      <c r="Q200" s="4" t="n"/>
      <c r="R200" s="4" t="n"/>
      <c r="S200" s="4" t="n"/>
      <c r="T200" s="4" t="n"/>
      <c r="U200" s="4" t="n"/>
      <c r="V200" s="4" t="n"/>
      <c r="W200" s="4" t="n"/>
      <c r="X200" s="4" t="n"/>
      <c r="Y200" s="4" t="n"/>
      <c r="Z200" s="4" t="n"/>
    </row>
    <row r="201" ht="15.75" customHeight="1" s="371">
      <c r="A201" s="218" t="n"/>
      <c r="B201" s="218" t="n"/>
      <c r="C201" s="218" t="n"/>
      <c r="D201" s="218" t="n"/>
      <c r="E201" s="218" t="n"/>
      <c r="F201" s="218" t="n"/>
      <c r="G201" s="218" t="n"/>
      <c r="H201" s="218" t="n"/>
      <c r="I201" s="218" t="n"/>
      <c r="J201" s="218" t="n"/>
      <c r="K201" s="218" t="n"/>
      <c r="L201" s="218" t="n"/>
      <c r="M201" s="218" t="n"/>
      <c r="N201" s="218" t="n"/>
      <c r="O201" s="218" t="n"/>
      <c r="P201" s="218" t="n"/>
      <c r="Q201" s="4" t="n"/>
      <c r="R201" s="4" t="n"/>
      <c r="S201" s="4" t="n"/>
      <c r="T201" s="4" t="n"/>
      <c r="U201" s="4" t="n"/>
      <c r="V201" s="4" t="n"/>
      <c r="W201" s="4" t="n"/>
      <c r="X201" s="4" t="n"/>
      <c r="Y201" s="4" t="n"/>
      <c r="Z201" s="4" t="n"/>
    </row>
    <row r="202" ht="15.75" customHeight="1" s="371">
      <c r="A202" s="218" t="n"/>
      <c r="B202" s="218" t="n"/>
      <c r="C202" s="218" t="n"/>
      <c r="D202" s="218" t="n"/>
      <c r="E202" s="218" t="n"/>
      <c r="F202" s="218" t="n"/>
      <c r="G202" s="218" t="n"/>
      <c r="H202" s="218" t="n"/>
      <c r="I202" s="218" t="n"/>
      <c r="J202" s="218" t="n"/>
      <c r="K202" s="218" t="n"/>
      <c r="L202" s="218" t="n"/>
      <c r="M202" s="218" t="n"/>
      <c r="N202" s="218" t="n"/>
      <c r="O202" s="218" t="n"/>
      <c r="P202" s="218" t="n"/>
      <c r="Q202" s="4" t="n"/>
      <c r="R202" s="4" t="n"/>
      <c r="S202" s="4" t="n"/>
      <c r="T202" s="4" t="n"/>
      <c r="U202" s="4" t="n"/>
      <c r="V202" s="4" t="n"/>
      <c r="W202" s="4" t="n"/>
      <c r="X202" s="4" t="n"/>
      <c r="Y202" s="4" t="n"/>
      <c r="Z202" s="4" t="n"/>
    </row>
    <row r="203" ht="15.75" customHeight="1" s="371">
      <c r="A203" s="218" t="n"/>
      <c r="B203" s="218" t="n"/>
      <c r="C203" s="218" t="n"/>
      <c r="D203" s="218" t="n"/>
      <c r="E203" s="218" t="n"/>
      <c r="F203" s="218" t="n"/>
      <c r="G203" s="218" t="n"/>
      <c r="H203" s="218" t="n"/>
      <c r="I203" s="218" t="n"/>
      <c r="J203" s="218" t="n"/>
      <c r="K203" s="218" t="n"/>
      <c r="L203" s="218" t="n"/>
      <c r="M203" s="218" t="n"/>
      <c r="N203" s="218" t="n"/>
      <c r="O203" s="218" t="n"/>
      <c r="P203" s="218" t="n"/>
      <c r="Q203" s="4" t="n"/>
      <c r="R203" s="4" t="n"/>
      <c r="S203" s="4" t="n"/>
      <c r="T203" s="4" t="n"/>
      <c r="U203" s="4" t="n"/>
      <c r="V203" s="4" t="n"/>
      <c r="W203" s="4" t="n"/>
      <c r="X203" s="4" t="n"/>
      <c r="Y203" s="4" t="n"/>
      <c r="Z203" s="4" t="n"/>
    </row>
    <row r="204" ht="15.75" customHeight="1" s="371">
      <c r="A204" s="218" t="n"/>
      <c r="B204" s="218" t="n"/>
      <c r="C204" s="218" t="n"/>
      <c r="D204" s="218" t="n"/>
      <c r="E204" s="218" t="n"/>
      <c r="F204" s="218" t="n"/>
      <c r="G204" s="218" t="n"/>
      <c r="H204" s="218" t="n"/>
      <c r="I204" s="218" t="n"/>
      <c r="J204" s="218" t="n"/>
      <c r="K204" s="218" t="n"/>
      <c r="L204" s="218" t="n"/>
      <c r="M204" s="218" t="n"/>
      <c r="N204" s="218" t="n"/>
      <c r="O204" s="218" t="n"/>
      <c r="P204" s="218" t="n"/>
      <c r="Q204" s="4" t="n"/>
      <c r="R204" s="4" t="n"/>
      <c r="S204" s="4" t="n"/>
      <c r="T204" s="4" t="n"/>
      <c r="U204" s="4" t="n"/>
      <c r="V204" s="4" t="n"/>
      <c r="W204" s="4" t="n"/>
      <c r="X204" s="4" t="n"/>
      <c r="Y204" s="4" t="n"/>
      <c r="Z204" s="4" t="n"/>
    </row>
    <row r="205" ht="15.75" customHeight="1" s="371">
      <c r="A205" s="218" t="n"/>
      <c r="B205" s="218" t="n"/>
      <c r="C205" s="218" t="n"/>
      <c r="D205" s="218" t="n"/>
      <c r="E205" s="218" t="n"/>
      <c r="F205" s="218" t="n"/>
      <c r="G205" s="218" t="n"/>
      <c r="H205" s="218" t="n"/>
      <c r="I205" s="218" t="n"/>
      <c r="J205" s="218" t="n"/>
      <c r="K205" s="218" t="n"/>
      <c r="L205" s="218" t="n"/>
      <c r="M205" s="218" t="n"/>
      <c r="N205" s="218" t="n"/>
      <c r="O205" s="218" t="n"/>
      <c r="P205" s="218" t="n"/>
      <c r="Q205" s="4" t="n"/>
      <c r="R205" s="4" t="n"/>
      <c r="S205" s="4" t="n"/>
      <c r="T205" s="4" t="n"/>
      <c r="U205" s="4" t="n"/>
      <c r="V205" s="4" t="n"/>
      <c r="W205" s="4" t="n"/>
      <c r="X205" s="4" t="n"/>
      <c r="Y205" s="4" t="n"/>
      <c r="Z205" s="4" t="n"/>
    </row>
    <row r="206" ht="15.75" customHeight="1" s="371">
      <c r="A206" s="218" t="n"/>
      <c r="B206" s="218" t="n"/>
      <c r="C206" s="218" t="n"/>
      <c r="D206" s="218" t="n"/>
      <c r="E206" s="218" t="n"/>
      <c r="F206" s="218" t="n"/>
      <c r="G206" s="218" t="n"/>
      <c r="H206" s="218" t="n"/>
      <c r="I206" s="218" t="n"/>
      <c r="J206" s="218" t="n"/>
      <c r="K206" s="218" t="n"/>
      <c r="L206" s="218" t="n"/>
      <c r="M206" s="218" t="n"/>
      <c r="N206" s="218" t="n"/>
      <c r="O206" s="218" t="n"/>
      <c r="P206" s="218" t="n"/>
      <c r="Q206" s="4" t="n"/>
      <c r="R206" s="4" t="n"/>
      <c r="S206" s="4" t="n"/>
      <c r="T206" s="4" t="n"/>
      <c r="U206" s="4" t="n"/>
      <c r="V206" s="4" t="n"/>
      <c r="W206" s="4" t="n"/>
      <c r="X206" s="4" t="n"/>
      <c r="Y206" s="4" t="n"/>
      <c r="Z206" s="4" t="n"/>
    </row>
    <row r="207" ht="15.75" customHeight="1" s="371">
      <c r="A207" s="218" t="n"/>
      <c r="B207" s="218" t="n"/>
      <c r="C207" s="218" t="n"/>
      <c r="D207" s="218" t="n"/>
      <c r="E207" s="218" t="n"/>
      <c r="F207" s="218" t="n"/>
      <c r="G207" s="218" t="n"/>
      <c r="H207" s="218" t="n"/>
      <c r="I207" s="218" t="n"/>
      <c r="J207" s="218" t="n"/>
      <c r="K207" s="218" t="n"/>
      <c r="L207" s="218" t="n"/>
      <c r="M207" s="218" t="n"/>
      <c r="N207" s="218" t="n"/>
      <c r="O207" s="218" t="n"/>
      <c r="P207" s="218" t="n"/>
      <c r="Q207" s="4" t="n"/>
      <c r="R207" s="4" t="n"/>
      <c r="S207" s="4" t="n"/>
      <c r="T207" s="4" t="n"/>
      <c r="U207" s="4" t="n"/>
      <c r="V207" s="4" t="n"/>
      <c r="W207" s="4" t="n"/>
      <c r="X207" s="4" t="n"/>
      <c r="Y207" s="4" t="n"/>
      <c r="Z207" s="4" t="n"/>
    </row>
    <row r="208" ht="15.75" customHeight="1" s="371">
      <c r="A208" s="218" t="n"/>
      <c r="B208" s="218" t="n"/>
      <c r="C208" s="218" t="n"/>
      <c r="D208" s="218" t="n"/>
      <c r="E208" s="218" t="n"/>
      <c r="F208" s="218" t="n"/>
      <c r="G208" s="218" t="n"/>
      <c r="H208" s="218" t="n"/>
      <c r="I208" s="218" t="n"/>
      <c r="J208" s="218" t="n"/>
      <c r="K208" s="218" t="n"/>
      <c r="L208" s="218" t="n"/>
      <c r="M208" s="218" t="n"/>
      <c r="N208" s="218" t="n"/>
      <c r="O208" s="218" t="n"/>
      <c r="P208" s="218"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218" t="n"/>
      <c r="H209" s="218" t="n"/>
      <c r="I209" s="218" t="n"/>
      <c r="J209" s="218" t="n"/>
      <c r="K209" s="218" t="n"/>
      <c r="L209" s="218" t="n"/>
      <c r="M209" s="218" t="n"/>
      <c r="N209" s="218" t="n"/>
      <c r="O209" s="218" t="n"/>
      <c r="P209" s="218" t="n"/>
      <c r="Q209" s="4" t="n"/>
      <c r="R209" s="4" t="n"/>
      <c r="S209" s="4" t="n"/>
      <c r="T209" s="4" t="n"/>
      <c r="U209" s="4" t="n"/>
      <c r="V209" s="4" t="n"/>
      <c r="W209" s="4" t="n"/>
      <c r="X209" s="4" t="n"/>
      <c r="Y209" s="4" t="n"/>
      <c r="Z209" s="4" t="n"/>
    </row>
    <row r="210" ht="15.75" customHeight="1" s="371">
      <c r="A210" s="218" t="n"/>
      <c r="B210" s="218" t="n"/>
      <c r="C210" s="218" t="n"/>
      <c r="D210" s="218" t="n"/>
      <c r="E210" s="218" t="n"/>
      <c r="F210" s="218" t="n"/>
      <c r="G210" s="218" t="n"/>
      <c r="H210" s="218" t="n"/>
      <c r="I210" s="218" t="n"/>
      <c r="J210" s="218" t="n"/>
      <c r="K210" s="218" t="n"/>
      <c r="L210" s="218" t="n"/>
      <c r="M210" s="218" t="n"/>
      <c r="N210" s="218" t="n"/>
      <c r="O210" s="218" t="n"/>
      <c r="P210" s="218"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218" t="n"/>
      <c r="H211" s="218" t="n"/>
      <c r="I211" s="218" t="n"/>
      <c r="J211" s="218" t="n"/>
      <c r="K211" s="218" t="n"/>
      <c r="L211" s="218" t="n"/>
      <c r="M211" s="218" t="n"/>
      <c r="N211" s="218" t="n"/>
      <c r="O211" s="218" t="n"/>
      <c r="P211" s="218"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218" t="n"/>
      <c r="H212" s="218" t="n"/>
      <c r="I212" s="218" t="n"/>
      <c r="J212" s="218" t="n"/>
      <c r="K212" s="218" t="n"/>
      <c r="L212" s="218" t="n"/>
      <c r="M212" s="218" t="n"/>
      <c r="N212" s="218" t="n"/>
      <c r="O212" s="218" t="n"/>
      <c r="P212" s="218"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218" t="n"/>
      <c r="H213" s="218" t="n"/>
      <c r="I213" s="218" t="n"/>
      <c r="J213" s="218" t="n"/>
      <c r="K213" s="218" t="n"/>
      <c r="L213" s="218" t="n"/>
      <c r="M213" s="218" t="n"/>
      <c r="N213" s="218" t="n"/>
      <c r="O213" s="218" t="n"/>
      <c r="P213" s="218"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218" t="n"/>
      <c r="H214" s="218" t="n"/>
      <c r="I214" s="218" t="n"/>
      <c r="J214" s="218" t="n"/>
      <c r="K214" s="218" t="n"/>
      <c r="L214" s="218" t="n"/>
      <c r="M214" s="218" t="n"/>
      <c r="N214" s="218" t="n"/>
      <c r="O214" s="218" t="n"/>
      <c r="P214" s="218"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218" t="n"/>
      <c r="H215" s="218" t="n"/>
      <c r="I215" s="218" t="n"/>
      <c r="J215" s="218" t="n"/>
      <c r="K215" s="218" t="n"/>
      <c r="L215" s="218" t="n"/>
      <c r="M215" s="218" t="n"/>
      <c r="N215" s="218" t="n"/>
      <c r="O215" s="218" t="n"/>
      <c r="P215" s="218"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218" t="n"/>
      <c r="H216" s="218" t="n"/>
      <c r="I216" s="218" t="n"/>
      <c r="J216" s="218" t="n"/>
      <c r="K216" s="218" t="n"/>
      <c r="L216" s="218" t="n"/>
      <c r="M216" s="218" t="n"/>
      <c r="N216" s="218" t="n"/>
      <c r="O216" s="218" t="n"/>
      <c r="P216" s="218"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218" t="n"/>
      <c r="H217" s="218" t="n"/>
      <c r="I217" s="218" t="n"/>
      <c r="J217" s="218" t="n"/>
      <c r="K217" s="218" t="n"/>
      <c r="L217" s="218" t="n"/>
      <c r="M217" s="218" t="n"/>
      <c r="N217" s="218" t="n"/>
      <c r="O217" s="218" t="n"/>
      <c r="P217" s="218"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218" t="n"/>
      <c r="H218" s="218" t="n"/>
      <c r="I218" s="218" t="n"/>
      <c r="J218" s="218" t="n"/>
      <c r="K218" s="218" t="n"/>
      <c r="L218" s="218" t="n"/>
      <c r="M218" s="218" t="n"/>
      <c r="N218" s="218" t="n"/>
      <c r="O218" s="218" t="n"/>
      <c r="P218" s="218"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218" t="n"/>
      <c r="H219" s="218" t="n"/>
      <c r="I219" s="218" t="n"/>
      <c r="J219" s="218" t="n"/>
      <c r="K219" s="218" t="n"/>
      <c r="L219" s="218" t="n"/>
      <c r="M219" s="218" t="n"/>
      <c r="N219" s="218" t="n"/>
      <c r="O219" s="218" t="n"/>
      <c r="P219" s="218"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218" t="n"/>
      <c r="H220" s="218" t="n"/>
      <c r="I220" s="218" t="n"/>
      <c r="J220" s="218" t="n"/>
      <c r="K220" s="218" t="n"/>
      <c r="L220" s="218" t="n"/>
      <c r="M220" s="218" t="n"/>
      <c r="N220" s="218" t="n"/>
      <c r="O220" s="218" t="n"/>
      <c r="P220" s="218"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t="n"/>
      <c r="H221" s="218" t="n"/>
      <c r="I221" s="218" t="n"/>
      <c r="J221" s="218" t="n"/>
      <c r="K221" s="218" t="n"/>
      <c r="L221" s="218" t="n"/>
      <c r="M221" s="218" t="n"/>
      <c r="N221" s="218" t="n"/>
      <c r="O221" s="218" t="n"/>
      <c r="P221" s="218"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t="n"/>
      <c r="H222" s="218" t="n"/>
      <c r="I222" s="218" t="n"/>
      <c r="J222" s="218" t="n"/>
      <c r="K222" s="218" t="n"/>
      <c r="L222" s="218" t="n"/>
      <c r="M222" s="218" t="n"/>
      <c r="N222" s="218" t="n"/>
      <c r="O222" s="218" t="n"/>
      <c r="P222" s="218"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t="n"/>
      <c r="H223" s="218" t="n"/>
      <c r="I223" s="218" t="n"/>
      <c r="J223" s="218" t="n"/>
      <c r="K223" s="218" t="n"/>
      <c r="L223" s="218" t="n"/>
      <c r="M223" s="218" t="n"/>
      <c r="N223" s="218" t="n"/>
      <c r="O223" s="218" t="n"/>
      <c r="P223" s="218"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218" t="n"/>
      <c r="H224" s="218" t="n"/>
      <c r="I224" s="218" t="n"/>
      <c r="J224" s="218" t="n"/>
      <c r="K224" s="218" t="n"/>
      <c r="L224" s="218" t="n"/>
      <c r="M224" s="218" t="n"/>
      <c r="N224" s="218" t="n"/>
      <c r="O224" s="218" t="n"/>
      <c r="P224" s="218"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218" t="n"/>
      <c r="H225" s="218" t="n"/>
      <c r="I225" s="218" t="n"/>
      <c r="J225" s="218" t="n"/>
      <c r="K225" s="218" t="n"/>
      <c r="L225" s="218" t="n"/>
      <c r="M225" s="218" t="n"/>
      <c r="N225" s="218" t="n"/>
      <c r="O225" s="218" t="n"/>
      <c r="P225" s="218"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218" t="n"/>
      <c r="H226" s="218" t="n"/>
      <c r="I226" s="218" t="n"/>
      <c r="J226" s="218" t="n"/>
      <c r="K226" s="218" t="n"/>
      <c r="L226" s="218" t="n"/>
      <c r="M226" s="218" t="n"/>
      <c r="N226" s="218" t="n"/>
      <c r="O226" s="218" t="n"/>
      <c r="P226" s="218"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218" t="n"/>
      <c r="H227" s="218" t="n"/>
      <c r="I227" s="218" t="n"/>
      <c r="J227" s="218" t="n"/>
      <c r="K227" s="218" t="n"/>
      <c r="L227" s="218" t="n"/>
      <c r="M227" s="218" t="n"/>
      <c r="N227" s="218" t="n"/>
      <c r="O227" s="218" t="n"/>
      <c r="P227" s="218"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218" t="n"/>
      <c r="H228" s="218" t="n"/>
      <c r="I228" s="218" t="n"/>
      <c r="J228" s="218" t="n"/>
      <c r="K228" s="218" t="n"/>
      <c r="L228" s="218" t="n"/>
      <c r="M228" s="218" t="n"/>
      <c r="N228" s="218" t="n"/>
      <c r="O228" s="218" t="n"/>
      <c r="P228" s="218"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t="n"/>
      <c r="H229" s="218" t="n"/>
      <c r="I229" s="218" t="n"/>
      <c r="J229" s="218" t="n"/>
      <c r="K229" s="218" t="n"/>
      <c r="L229" s="218" t="n"/>
      <c r="M229" s="218" t="n"/>
      <c r="N229" s="218" t="n"/>
      <c r="O229" s="218" t="n"/>
      <c r="P229" s="218"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218" t="n"/>
      <c r="H230" s="218" t="n"/>
      <c r="I230" s="218" t="n"/>
      <c r="J230" s="218" t="n"/>
      <c r="K230" s="218" t="n"/>
      <c r="L230" s="218" t="n"/>
      <c r="M230" s="218" t="n"/>
      <c r="N230" s="218" t="n"/>
      <c r="O230" s="218" t="n"/>
      <c r="P230" s="218"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218" t="n"/>
      <c r="H231" s="218" t="n"/>
      <c r="I231" s="218" t="n"/>
      <c r="J231" s="218" t="n"/>
      <c r="K231" s="218" t="n"/>
      <c r="L231" s="218" t="n"/>
      <c r="M231" s="218" t="n"/>
      <c r="N231" s="218" t="n"/>
      <c r="O231" s="218" t="n"/>
      <c r="P231" s="218"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218" t="n"/>
      <c r="H232" s="218" t="n"/>
      <c r="I232" s="218" t="n"/>
      <c r="J232" s="218" t="n"/>
      <c r="K232" s="218" t="n"/>
      <c r="L232" s="218" t="n"/>
      <c r="M232" s="218" t="n"/>
      <c r="N232" s="218" t="n"/>
      <c r="O232" s="218" t="n"/>
      <c r="P232" s="218"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218" t="n"/>
      <c r="H233" s="218" t="n"/>
      <c r="I233" s="218" t="n"/>
      <c r="J233" s="218" t="n"/>
      <c r="K233" s="218" t="n"/>
      <c r="L233" s="218" t="n"/>
      <c r="M233" s="218" t="n"/>
      <c r="N233" s="218" t="n"/>
      <c r="O233" s="218" t="n"/>
      <c r="P233" s="218"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218" t="n"/>
      <c r="H234" s="218" t="n"/>
      <c r="I234" s="218" t="n"/>
      <c r="J234" s="218" t="n"/>
      <c r="K234" s="218" t="n"/>
      <c r="L234" s="218" t="n"/>
      <c r="M234" s="218" t="n"/>
      <c r="N234" s="218" t="n"/>
      <c r="O234" s="218" t="n"/>
      <c r="P234" s="218"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218" t="n"/>
      <c r="H235" s="218" t="n"/>
      <c r="I235" s="218" t="n"/>
      <c r="J235" s="218" t="n"/>
      <c r="K235" s="218" t="n"/>
      <c r="L235" s="218" t="n"/>
      <c r="M235" s="218" t="n"/>
      <c r="N235" s="218" t="n"/>
      <c r="O235" s="218" t="n"/>
      <c r="P235" s="218" t="n"/>
      <c r="Q235" s="4" t="n"/>
      <c r="R235" s="4" t="n"/>
      <c r="S235" s="4" t="n"/>
      <c r="T235" s="4" t="n"/>
      <c r="U235" s="4" t="n"/>
      <c r="V235" s="4" t="n"/>
      <c r="W235" s="4" t="n"/>
      <c r="X235" s="4" t="n"/>
      <c r="Y235" s="4" t="n"/>
      <c r="Z235" s="4" t="n"/>
    </row>
    <row r="236" ht="15.75" customHeight="1" s="371">
      <c r="A236" s="218" t="n"/>
      <c r="B236" s="218" t="n"/>
      <c r="C236" s="218" t="n"/>
      <c r="D236" s="218" t="n"/>
      <c r="E236" s="218" t="n"/>
      <c r="F236" s="218" t="n"/>
      <c r="G236" s="218" t="n"/>
      <c r="H236" s="218" t="n"/>
      <c r="I236" s="218" t="n"/>
      <c r="J236" s="218" t="n"/>
      <c r="K236" s="218" t="n"/>
      <c r="L236" s="218" t="n"/>
      <c r="M236" s="218" t="n"/>
      <c r="N236" s="218" t="n"/>
      <c r="O236" s="218" t="n"/>
      <c r="P236" s="218" t="n"/>
      <c r="Q236" s="4" t="n"/>
      <c r="R236" s="4" t="n"/>
      <c r="S236" s="4" t="n"/>
      <c r="T236" s="4" t="n"/>
      <c r="U236" s="4" t="n"/>
      <c r="V236" s="4" t="n"/>
      <c r="W236" s="4" t="n"/>
      <c r="X236" s="4" t="n"/>
      <c r="Y236" s="4" t="n"/>
      <c r="Z236" s="4" t="n"/>
    </row>
    <row r="237" ht="15.75" customHeight="1" s="371">
      <c r="A237" s="218" t="n"/>
      <c r="B237" s="218" t="n"/>
      <c r="C237" s="218" t="n"/>
      <c r="D237" s="218" t="n"/>
      <c r="E237" s="218" t="n"/>
      <c r="F237" s="218" t="n"/>
      <c r="G237" s="218" t="n"/>
      <c r="H237" s="218" t="n"/>
      <c r="I237" s="218" t="n"/>
      <c r="J237" s="218" t="n"/>
      <c r="K237" s="218" t="n"/>
      <c r="L237" s="218" t="n"/>
      <c r="M237" s="218" t="n"/>
      <c r="N237" s="218" t="n"/>
      <c r="O237" s="218" t="n"/>
      <c r="P237" s="218" t="n"/>
      <c r="Q237" s="4" t="n"/>
      <c r="R237" s="4" t="n"/>
      <c r="S237" s="4" t="n"/>
      <c r="T237" s="4" t="n"/>
      <c r="U237" s="4" t="n"/>
      <c r="V237" s="4" t="n"/>
      <c r="W237" s="4" t="n"/>
      <c r="X237" s="4" t="n"/>
      <c r="Y237" s="4" t="n"/>
      <c r="Z237" s="4" t="n"/>
    </row>
    <row r="238" ht="15.75" customHeight="1" s="371">
      <c r="A238" s="218" t="n"/>
      <c r="B238" s="218" t="n"/>
      <c r="C238" s="218" t="n"/>
      <c r="D238" s="218" t="n"/>
      <c r="E238" s="218" t="n"/>
      <c r="F238" s="218" t="n"/>
      <c r="G238" s="218" t="n"/>
      <c r="H238" s="218" t="n"/>
      <c r="I238" s="218" t="n"/>
      <c r="J238" s="218" t="n"/>
      <c r="K238" s="218" t="n"/>
      <c r="L238" s="218" t="n"/>
      <c r="M238" s="218" t="n"/>
      <c r="N238" s="218" t="n"/>
      <c r="O238" s="218" t="n"/>
      <c r="P238" s="218" t="n"/>
      <c r="Q238" s="4" t="n"/>
      <c r="R238" s="4" t="n"/>
      <c r="S238" s="4" t="n"/>
      <c r="T238" s="4" t="n"/>
      <c r="U238" s="4" t="n"/>
      <c r="V238" s="4" t="n"/>
      <c r="W238" s="4" t="n"/>
      <c r="X238" s="4" t="n"/>
      <c r="Y238" s="4" t="n"/>
      <c r="Z238" s="4" t="n"/>
    </row>
    <row r="239" ht="15.75" customHeight="1" s="371">
      <c r="A239" s="218" t="n"/>
      <c r="B239" s="218" t="n"/>
      <c r="C239" s="218" t="n"/>
      <c r="D239" s="218" t="n"/>
      <c r="E239" s="218" t="n"/>
      <c r="F239" s="218" t="n"/>
      <c r="G239" s="218" t="n"/>
      <c r="H239" s="218" t="n"/>
      <c r="I239" s="218" t="n"/>
      <c r="J239" s="218" t="n"/>
      <c r="K239" s="218" t="n"/>
      <c r="L239" s="218" t="n"/>
      <c r="M239" s="218" t="n"/>
      <c r="N239" s="218" t="n"/>
      <c r="O239" s="218" t="n"/>
      <c r="P239" s="218" t="n"/>
      <c r="Q239" s="4" t="n"/>
      <c r="R239" s="4" t="n"/>
      <c r="S239" s="4" t="n"/>
      <c r="T239" s="4" t="n"/>
      <c r="U239" s="4" t="n"/>
      <c r="V239" s="4" t="n"/>
      <c r="W239" s="4" t="n"/>
      <c r="X239" s="4" t="n"/>
      <c r="Y239" s="4" t="n"/>
      <c r="Z239" s="4" t="n"/>
    </row>
    <row r="240" ht="15.75" customHeight="1" s="371">
      <c r="A240" s="218" t="n"/>
      <c r="B240" s="218" t="n"/>
      <c r="C240" s="218" t="n"/>
      <c r="D240" s="218" t="n"/>
      <c r="E240" s="218" t="n"/>
      <c r="F240" s="218" t="n"/>
      <c r="G240" s="218" t="n"/>
      <c r="H240" s="218" t="n"/>
      <c r="I240" s="218" t="n"/>
      <c r="J240" s="218" t="n"/>
      <c r="K240" s="218" t="n"/>
      <c r="L240" s="218" t="n"/>
      <c r="M240" s="218" t="n"/>
      <c r="N240" s="218" t="n"/>
      <c r="O240" s="218" t="n"/>
      <c r="P240" s="218" t="n"/>
      <c r="Q240" s="4" t="n"/>
      <c r="R240" s="4" t="n"/>
      <c r="S240" s="4" t="n"/>
      <c r="T240" s="4" t="n"/>
      <c r="U240" s="4" t="n"/>
      <c r="V240" s="4" t="n"/>
      <c r="W240" s="4" t="n"/>
      <c r="X240" s="4" t="n"/>
      <c r="Y240" s="4" t="n"/>
      <c r="Z240" s="4" t="n"/>
    </row>
    <row r="241" ht="15.75" customHeight="1" s="371">
      <c r="A241" s="218" t="n"/>
      <c r="B241" s="218" t="n"/>
      <c r="C241" s="218" t="n"/>
      <c r="D241" s="218" t="n"/>
      <c r="E241" s="218" t="n"/>
      <c r="F241" s="218" t="n"/>
      <c r="G241" s="218" t="n"/>
      <c r="H241" s="218" t="n"/>
      <c r="I241" s="218" t="n"/>
      <c r="J241" s="218" t="n"/>
      <c r="K241" s="218" t="n"/>
      <c r="L241" s="218" t="n"/>
      <c r="M241" s="218" t="n"/>
      <c r="N241" s="218" t="n"/>
      <c r="O241" s="218" t="n"/>
      <c r="P241" s="218" t="n"/>
      <c r="Q241" s="4" t="n"/>
      <c r="R241" s="4" t="n"/>
      <c r="S241" s="4" t="n"/>
      <c r="T241" s="4" t="n"/>
      <c r="U241" s="4" t="n"/>
      <c r="V241" s="4" t="n"/>
      <c r="W241" s="4" t="n"/>
      <c r="X241" s="4" t="n"/>
      <c r="Y241" s="4" t="n"/>
      <c r="Z241" s="4" t="n"/>
    </row>
    <row r="242" ht="15.75" customHeight="1" s="371">
      <c r="A242" s="218" t="n"/>
      <c r="B242" s="218" t="n"/>
      <c r="C242" s="218" t="n"/>
      <c r="D242" s="218" t="n"/>
      <c r="E242" s="218" t="n"/>
      <c r="F242" s="218" t="n"/>
      <c r="G242" s="218" t="n"/>
      <c r="H242" s="218" t="n"/>
      <c r="I242" s="218" t="n"/>
      <c r="J242" s="218" t="n"/>
      <c r="K242" s="218" t="n"/>
      <c r="L242" s="218" t="n"/>
      <c r="M242" s="218" t="n"/>
      <c r="N242" s="218" t="n"/>
      <c r="O242" s="218" t="n"/>
      <c r="P242" s="218" t="n"/>
      <c r="Q242" s="4" t="n"/>
      <c r="R242" s="4" t="n"/>
      <c r="S242" s="4" t="n"/>
      <c r="T242" s="4" t="n"/>
      <c r="U242" s="4" t="n"/>
      <c r="V242" s="4" t="n"/>
      <c r="W242" s="4" t="n"/>
      <c r="X242" s="4" t="n"/>
      <c r="Y242" s="4" t="n"/>
      <c r="Z242" s="4" t="n"/>
    </row>
    <row r="243" ht="15.75" customHeight="1" s="371">
      <c r="A243" s="218" t="n"/>
      <c r="B243" s="218" t="n"/>
      <c r="C243" s="218" t="n"/>
      <c r="D243" s="218" t="n"/>
      <c r="E243" s="218" t="n"/>
      <c r="F243" s="218" t="n"/>
      <c r="G243" s="218" t="n"/>
      <c r="H243" s="218" t="n"/>
      <c r="I243" s="218" t="n"/>
      <c r="J243" s="218" t="n"/>
      <c r="K243" s="218" t="n"/>
      <c r="L243" s="218" t="n"/>
      <c r="M243" s="218" t="n"/>
      <c r="N243" s="218" t="n"/>
      <c r="O243" s="218" t="n"/>
      <c r="P243" s="218" t="n"/>
      <c r="Q243" s="4" t="n"/>
      <c r="R243" s="4" t="n"/>
      <c r="S243" s="4" t="n"/>
      <c r="T243" s="4" t="n"/>
      <c r="U243" s="4" t="n"/>
      <c r="V243" s="4" t="n"/>
      <c r="W243" s="4" t="n"/>
      <c r="X243" s="4" t="n"/>
      <c r="Y243" s="4" t="n"/>
      <c r="Z243" s="4" t="n"/>
    </row>
    <row r="244" ht="15.75" customHeight="1" s="371">
      <c r="A244" s="218" t="n"/>
      <c r="B244" s="218" t="n"/>
      <c r="C244" s="218" t="n"/>
      <c r="D244" s="218" t="n"/>
      <c r="E244" s="218" t="n"/>
      <c r="F244" s="218" t="n"/>
      <c r="G244" s="218" t="n"/>
      <c r="H244" s="218" t="n"/>
      <c r="I244" s="218" t="n"/>
      <c r="J244" s="218" t="n"/>
      <c r="K244" s="218" t="n"/>
      <c r="L244" s="218" t="n"/>
      <c r="M244" s="218" t="n"/>
      <c r="N244" s="218" t="n"/>
      <c r="O244" s="218" t="n"/>
      <c r="P244" s="218" t="n"/>
      <c r="Q244" s="4" t="n"/>
      <c r="R244" s="4" t="n"/>
      <c r="S244" s="4" t="n"/>
      <c r="T244" s="4" t="n"/>
      <c r="U244" s="4" t="n"/>
      <c r="V244" s="4" t="n"/>
      <c r="W244" s="4" t="n"/>
      <c r="X244" s="4" t="n"/>
      <c r="Y244" s="4" t="n"/>
      <c r="Z244" s="4" t="n"/>
    </row>
    <row r="245" ht="15.75" customHeight="1" s="371">
      <c r="A245" s="218" t="n"/>
      <c r="B245" s="218" t="n"/>
      <c r="C245" s="218" t="n"/>
      <c r="D245" s="218" t="n"/>
      <c r="E245" s="218" t="n"/>
      <c r="F245" s="218" t="n"/>
      <c r="G245" s="218" t="n"/>
      <c r="H245" s="218" t="n"/>
      <c r="I245" s="218" t="n"/>
      <c r="J245" s="218" t="n"/>
      <c r="K245" s="218" t="n"/>
      <c r="L245" s="218" t="n"/>
      <c r="M245" s="218" t="n"/>
      <c r="N245" s="218" t="n"/>
      <c r="O245" s="218" t="n"/>
      <c r="P245" s="218" t="n"/>
      <c r="Q245" s="4" t="n"/>
      <c r="R245" s="4" t="n"/>
      <c r="S245" s="4" t="n"/>
      <c r="T245" s="4" t="n"/>
      <c r="U245" s="4" t="n"/>
      <c r="V245" s="4" t="n"/>
      <c r="W245" s="4" t="n"/>
      <c r="X245" s="4" t="n"/>
      <c r="Y245" s="4" t="n"/>
      <c r="Z245" s="4" t="n"/>
    </row>
    <row r="246" ht="15.75" customHeight="1" s="371">
      <c r="A246" s="218" t="n"/>
      <c r="B246" s="218" t="n"/>
      <c r="C246" s="218" t="n"/>
      <c r="D246" s="218" t="n"/>
      <c r="E246" s="218" t="n"/>
      <c r="F246" s="218" t="n"/>
      <c r="G246" s="218" t="n"/>
      <c r="H246" s="218" t="n"/>
      <c r="I246" s="218" t="n"/>
      <c r="J246" s="218" t="n"/>
      <c r="K246" s="218" t="n"/>
      <c r="L246" s="218" t="n"/>
      <c r="M246" s="218" t="n"/>
      <c r="N246" s="218" t="n"/>
      <c r="O246" s="218" t="n"/>
      <c r="P246" s="218" t="n"/>
      <c r="Q246" s="4" t="n"/>
      <c r="R246" s="4" t="n"/>
      <c r="S246" s="4" t="n"/>
      <c r="T246" s="4" t="n"/>
      <c r="U246" s="4" t="n"/>
      <c r="V246" s="4" t="n"/>
      <c r="W246" s="4" t="n"/>
      <c r="X246" s="4" t="n"/>
      <c r="Y246" s="4" t="n"/>
      <c r="Z246" s="4" t="n"/>
    </row>
    <row r="247" ht="15.75" customHeight="1" s="371">
      <c r="A247" s="218" t="n"/>
      <c r="B247" s="218" t="n"/>
      <c r="C247" s="218" t="n"/>
      <c r="D247" s="218" t="n"/>
      <c r="E247" s="218" t="n"/>
      <c r="F247" s="218" t="n"/>
      <c r="G247" s="218" t="n"/>
      <c r="H247" s="218" t="n"/>
      <c r="I247" s="218" t="n"/>
      <c r="J247" s="218" t="n"/>
      <c r="K247" s="218" t="n"/>
      <c r="L247" s="218" t="n"/>
      <c r="M247" s="218" t="n"/>
      <c r="N247" s="218" t="n"/>
      <c r="O247" s="218" t="n"/>
      <c r="P247" s="218" t="n"/>
      <c r="Q247" s="4" t="n"/>
      <c r="R247" s="4" t="n"/>
      <c r="S247" s="4" t="n"/>
      <c r="T247" s="4" t="n"/>
      <c r="U247" s="4" t="n"/>
      <c r="V247" s="4" t="n"/>
      <c r="W247" s="4" t="n"/>
      <c r="X247" s="4" t="n"/>
      <c r="Y247" s="4" t="n"/>
      <c r="Z247" s="4" t="n"/>
    </row>
    <row r="248" ht="15.75" customHeight="1" s="371">
      <c r="A248" s="218" t="n"/>
      <c r="B248" s="218" t="n"/>
      <c r="C248" s="218" t="n"/>
      <c r="D248" s="218" t="n"/>
      <c r="E248" s="218" t="n"/>
      <c r="F248" s="218" t="n"/>
      <c r="G248" s="218" t="n"/>
      <c r="H248" s="218" t="n"/>
      <c r="I248" s="218" t="n"/>
      <c r="J248" s="218" t="n"/>
      <c r="K248" s="218" t="n"/>
      <c r="L248" s="218" t="n"/>
      <c r="M248" s="218" t="n"/>
      <c r="N248" s="218" t="n"/>
      <c r="O248" s="218" t="n"/>
      <c r="P248" s="218" t="n"/>
      <c r="Q248" s="4" t="n"/>
      <c r="R248" s="4" t="n"/>
      <c r="S248" s="4" t="n"/>
      <c r="T248" s="4" t="n"/>
      <c r="U248" s="4" t="n"/>
      <c r="V248" s="4" t="n"/>
      <c r="W248" s="4" t="n"/>
      <c r="X248" s="4" t="n"/>
      <c r="Y248" s="4" t="n"/>
      <c r="Z248" s="4" t="n"/>
    </row>
    <row r="249" ht="15.75" customHeight="1" s="371">
      <c r="A249" s="218" t="n"/>
      <c r="B249" s="218" t="n"/>
      <c r="C249" s="218" t="n"/>
      <c r="D249" s="218" t="n"/>
      <c r="E249" s="218" t="n"/>
      <c r="F249" s="218" t="n"/>
      <c r="G249" s="218" t="n"/>
      <c r="H249" s="218" t="n"/>
      <c r="I249" s="218" t="n"/>
      <c r="J249" s="218" t="n"/>
      <c r="K249" s="218" t="n"/>
      <c r="L249" s="218" t="n"/>
      <c r="M249" s="218" t="n"/>
      <c r="N249" s="218" t="n"/>
      <c r="O249" s="218" t="n"/>
      <c r="P249" s="218" t="n"/>
      <c r="Q249" s="4" t="n"/>
      <c r="R249" s="4" t="n"/>
      <c r="S249" s="4" t="n"/>
      <c r="T249" s="4" t="n"/>
      <c r="U249" s="4" t="n"/>
      <c r="V249" s="4" t="n"/>
      <c r="W249" s="4" t="n"/>
      <c r="X249" s="4" t="n"/>
      <c r="Y249" s="4" t="n"/>
      <c r="Z249" s="4" t="n"/>
    </row>
    <row r="250" ht="15.75" customHeight="1" s="371">
      <c r="A250" s="218" t="n"/>
      <c r="B250" s="218" t="n"/>
      <c r="C250" s="218" t="n"/>
      <c r="D250" s="218" t="n"/>
      <c r="E250" s="218" t="n"/>
      <c r="F250" s="218" t="n"/>
      <c r="G250" s="218" t="n"/>
      <c r="H250" s="218" t="n"/>
      <c r="I250" s="218" t="n"/>
      <c r="J250" s="218" t="n"/>
      <c r="K250" s="218" t="n"/>
      <c r="L250" s="218" t="n"/>
      <c r="M250" s="218" t="n"/>
      <c r="N250" s="218" t="n"/>
      <c r="O250" s="218" t="n"/>
      <c r="P250" s="218" t="n"/>
      <c r="Q250" s="4" t="n"/>
      <c r="R250" s="4" t="n"/>
      <c r="S250" s="4" t="n"/>
      <c r="T250" s="4" t="n"/>
      <c r="U250" s="4" t="n"/>
      <c r="V250" s="4" t="n"/>
      <c r="W250" s="4" t="n"/>
      <c r="X250" s="4" t="n"/>
      <c r="Y250" s="4" t="n"/>
      <c r="Z250" s="4" t="n"/>
    </row>
    <row r="251" ht="15.75" customHeight="1" s="371">
      <c r="A251" s="218" t="n"/>
      <c r="B251" s="218" t="n"/>
      <c r="C251" s="218" t="n"/>
      <c r="D251" s="218" t="n"/>
      <c r="E251" s="218" t="n"/>
      <c r="F251" s="218" t="n"/>
      <c r="G251" s="218" t="n"/>
      <c r="H251" s="218" t="n"/>
      <c r="I251" s="218" t="n"/>
      <c r="J251" s="218" t="n"/>
      <c r="K251" s="218" t="n"/>
      <c r="L251" s="218" t="n"/>
      <c r="M251" s="218" t="n"/>
      <c r="N251" s="218" t="n"/>
      <c r="O251" s="218" t="n"/>
      <c r="P251" s="218" t="n"/>
      <c r="Q251" s="4" t="n"/>
      <c r="R251" s="4" t="n"/>
      <c r="S251" s="4" t="n"/>
      <c r="T251" s="4" t="n"/>
      <c r="U251" s="4" t="n"/>
      <c r="V251" s="4" t="n"/>
      <c r="W251" s="4" t="n"/>
      <c r="X251" s="4" t="n"/>
      <c r="Y251" s="4" t="n"/>
      <c r="Z251" s="4" t="n"/>
    </row>
    <row r="252" ht="15.75" customHeight="1" s="371">
      <c r="A252" s="218" t="n"/>
      <c r="B252" s="218" t="n"/>
      <c r="C252" s="218" t="n"/>
      <c r="D252" s="218" t="n"/>
      <c r="E252" s="218" t="n"/>
      <c r="F252" s="218" t="n"/>
      <c r="G252" s="218" t="n"/>
      <c r="H252" s="218" t="n"/>
      <c r="I252" s="218" t="n"/>
      <c r="J252" s="218" t="n"/>
      <c r="K252" s="218" t="n"/>
      <c r="L252" s="218" t="n"/>
      <c r="M252" s="218" t="n"/>
      <c r="N252" s="218" t="n"/>
      <c r="O252" s="218" t="n"/>
      <c r="P252" s="218" t="n"/>
      <c r="Q252" s="4" t="n"/>
      <c r="R252" s="4" t="n"/>
      <c r="S252" s="4" t="n"/>
      <c r="T252" s="4" t="n"/>
      <c r="U252" s="4" t="n"/>
      <c r="V252" s="4" t="n"/>
      <c r="W252" s="4" t="n"/>
      <c r="X252" s="4" t="n"/>
      <c r="Y252" s="4" t="n"/>
      <c r="Z252" s="4" t="n"/>
    </row>
    <row r="253" ht="15.75" customHeight="1" s="371">
      <c r="A253" s="218" t="n"/>
      <c r="B253" s="218" t="n"/>
      <c r="C253" s="218" t="n"/>
      <c r="D253" s="218" t="n"/>
      <c r="E253" s="218" t="n"/>
      <c r="F253" s="218" t="n"/>
      <c r="G253" s="218" t="n"/>
      <c r="H253" s="218" t="n"/>
      <c r="I253" s="218" t="n"/>
      <c r="J253" s="218" t="n"/>
      <c r="K253" s="218" t="n"/>
      <c r="L253" s="218" t="n"/>
      <c r="M253" s="218" t="n"/>
      <c r="N253" s="218" t="n"/>
      <c r="O253" s="218" t="n"/>
      <c r="P253" s="218" t="n"/>
      <c r="Q253" s="4" t="n"/>
      <c r="R253" s="4" t="n"/>
      <c r="S253" s="4" t="n"/>
      <c r="T253" s="4" t="n"/>
      <c r="U253" s="4" t="n"/>
      <c r="V253" s="4" t="n"/>
      <c r="W253" s="4" t="n"/>
      <c r="X253" s="4" t="n"/>
      <c r="Y253" s="4" t="n"/>
      <c r="Z253" s="4" t="n"/>
    </row>
    <row r="254" ht="15.75" customHeight="1" s="371">
      <c r="A254" s="218" t="n"/>
      <c r="B254" s="218" t="n"/>
      <c r="C254" s="218" t="n"/>
      <c r="D254" s="218" t="n"/>
      <c r="E254" s="218" t="n"/>
      <c r="F254" s="218" t="n"/>
      <c r="G254" s="218" t="n"/>
      <c r="H254" s="218" t="n"/>
      <c r="I254" s="218" t="n"/>
      <c r="J254" s="218" t="n"/>
      <c r="K254" s="218" t="n"/>
      <c r="L254" s="218" t="n"/>
      <c r="M254" s="218" t="n"/>
      <c r="N254" s="218" t="n"/>
      <c r="O254" s="218" t="n"/>
      <c r="P254" s="218" t="n"/>
      <c r="Q254" s="4" t="n"/>
      <c r="R254" s="4" t="n"/>
      <c r="S254" s="4" t="n"/>
      <c r="T254" s="4" t="n"/>
      <c r="U254" s="4" t="n"/>
      <c r="V254" s="4" t="n"/>
      <c r="W254" s="4" t="n"/>
      <c r="X254" s="4" t="n"/>
      <c r="Y254" s="4" t="n"/>
      <c r="Z254" s="4" t="n"/>
    </row>
    <row r="255" ht="15.75" customHeight="1" s="371">
      <c r="A255" s="218" t="n"/>
      <c r="B255" s="218" t="n"/>
      <c r="C255" s="218" t="n"/>
      <c r="D255" s="218" t="n"/>
      <c r="E255" s="218" t="n"/>
      <c r="F255" s="218" t="n"/>
      <c r="G255" s="218" t="n"/>
      <c r="H255" s="218" t="n"/>
      <c r="I255" s="218" t="n"/>
      <c r="J255" s="218" t="n"/>
      <c r="K255" s="218" t="n"/>
      <c r="L255" s="218" t="n"/>
      <c r="M255" s="218" t="n"/>
      <c r="N255" s="218" t="n"/>
      <c r="O255" s="218" t="n"/>
      <c r="P255" s="218" t="n"/>
      <c r="Q255" s="4" t="n"/>
      <c r="R255" s="4" t="n"/>
      <c r="S255" s="4" t="n"/>
      <c r="T255" s="4" t="n"/>
      <c r="U255" s="4" t="n"/>
      <c r="V255" s="4" t="n"/>
      <c r="W255" s="4" t="n"/>
      <c r="X255" s="4" t="n"/>
      <c r="Y255" s="4" t="n"/>
      <c r="Z255" s="4" t="n"/>
    </row>
    <row r="256" ht="15.75" customHeight="1" s="371">
      <c r="A256" s="218" t="n"/>
      <c r="B256" s="218" t="n"/>
      <c r="C256" s="218" t="n"/>
      <c r="D256" s="218" t="n"/>
      <c r="E256" s="218" t="n"/>
      <c r="F256" s="218" t="n"/>
      <c r="G256" s="218" t="n"/>
      <c r="H256" s="218" t="n"/>
      <c r="I256" s="218" t="n"/>
      <c r="J256" s="218" t="n"/>
      <c r="K256" s="218" t="n"/>
      <c r="L256" s="218" t="n"/>
      <c r="M256" s="218" t="n"/>
      <c r="N256" s="218" t="n"/>
      <c r="O256" s="218" t="n"/>
      <c r="P256" s="218" t="n"/>
      <c r="Q256" s="4" t="n"/>
      <c r="R256" s="4" t="n"/>
      <c r="S256" s="4" t="n"/>
      <c r="T256" s="4" t="n"/>
      <c r="U256" s="4" t="n"/>
      <c r="V256" s="4" t="n"/>
      <c r="W256" s="4" t="n"/>
      <c r="X256" s="4" t="n"/>
      <c r="Y256" s="4" t="n"/>
      <c r="Z256" s="4" t="n"/>
    </row>
    <row r="257" ht="15.75" customHeight="1" s="371">
      <c r="A257" s="218" t="n"/>
      <c r="B257" s="218" t="n"/>
      <c r="C257" s="218" t="n"/>
      <c r="D257" s="218" t="n"/>
      <c r="E257" s="218" t="n"/>
      <c r="F257" s="218" t="n"/>
      <c r="G257" s="218" t="n"/>
      <c r="H257" s="218" t="n"/>
      <c r="I257" s="218" t="n"/>
      <c r="J257" s="218" t="n"/>
      <c r="K257" s="218" t="n"/>
      <c r="L257" s="218" t="n"/>
      <c r="M257" s="218" t="n"/>
      <c r="N257" s="218" t="n"/>
      <c r="O257" s="218" t="n"/>
      <c r="P257" s="218" t="n"/>
      <c r="Q257" s="4" t="n"/>
      <c r="R257" s="4" t="n"/>
      <c r="S257" s="4" t="n"/>
      <c r="T257" s="4" t="n"/>
      <c r="U257" s="4" t="n"/>
      <c r="V257" s="4" t="n"/>
      <c r="W257" s="4" t="n"/>
      <c r="X257" s="4" t="n"/>
      <c r="Y257" s="4" t="n"/>
      <c r="Z257" s="4" t="n"/>
    </row>
    <row r="258" ht="15.75" customHeight="1" s="371">
      <c r="A258" s="218" t="n"/>
      <c r="B258" s="218" t="n"/>
      <c r="C258" s="218" t="n"/>
      <c r="D258" s="218" t="n"/>
      <c r="E258" s="218" t="n"/>
      <c r="F258" s="218" t="n"/>
      <c r="G258" s="218" t="n"/>
      <c r="H258" s="218" t="n"/>
      <c r="I258" s="218" t="n"/>
      <c r="J258" s="218" t="n"/>
      <c r="K258" s="218" t="n"/>
      <c r="L258" s="218" t="n"/>
      <c r="M258" s="218" t="n"/>
      <c r="N258" s="218" t="n"/>
      <c r="O258" s="218" t="n"/>
      <c r="P258" s="218" t="n"/>
      <c r="Q258" s="4" t="n"/>
      <c r="R258" s="4" t="n"/>
      <c r="S258" s="4" t="n"/>
      <c r="T258" s="4" t="n"/>
      <c r="U258" s="4" t="n"/>
      <c r="V258" s="4" t="n"/>
      <c r="W258" s="4" t="n"/>
      <c r="X258" s="4" t="n"/>
      <c r="Y258" s="4" t="n"/>
      <c r="Z258" s="4" t="n"/>
    </row>
    <row r="259" ht="15.75" customHeight="1" s="371">
      <c r="A259" s="218" t="n"/>
      <c r="B259" s="218" t="n"/>
      <c r="C259" s="218" t="n"/>
      <c r="D259" s="218" t="n"/>
      <c r="E259" s="218" t="n"/>
      <c r="F259" s="218" t="n"/>
      <c r="G259" s="218" t="n"/>
      <c r="H259" s="218" t="n"/>
      <c r="I259" s="218" t="n"/>
      <c r="J259" s="218" t="n"/>
      <c r="K259" s="218" t="n"/>
      <c r="L259" s="218" t="n"/>
      <c r="M259" s="218" t="n"/>
      <c r="N259" s="218" t="n"/>
      <c r="O259" s="218" t="n"/>
      <c r="P259" s="218" t="n"/>
      <c r="Q259" s="4" t="n"/>
      <c r="R259" s="4" t="n"/>
      <c r="S259" s="4" t="n"/>
      <c r="T259" s="4" t="n"/>
      <c r="U259" s="4" t="n"/>
      <c r="V259" s="4" t="n"/>
      <c r="W259" s="4" t="n"/>
      <c r="X259" s="4" t="n"/>
      <c r="Y259" s="4" t="n"/>
      <c r="Z259" s="4" t="n"/>
    </row>
    <row r="260" ht="15.75" customHeight="1" s="371">
      <c r="A260" s="218" t="n"/>
      <c r="B260" s="218" t="n"/>
      <c r="C260" s="218" t="n"/>
      <c r="D260" s="218" t="n"/>
      <c r="E260" s="218" t="n"/>
      <c r="F260" s="218" t="n"/>
      <c r="G260" s="218" t="n"/>
      <c r="H260" s="218" t="n"/>
      <c r="I260" s="218" t="n"/>
      <c r="J260" s="218" t="n"/>
      <c r="K260" s="218" t="n"/>
      <c r="L260" s="218" t="n"/>
      <c r="M260" s="218" t="n"/>
      <c r="N260" s="218" t="n"/>
      <c r="O260" s="218" t="n"/>
      <c r="P260" s="218" t="n"/>
      <c r="Q260" s="4" t="n"/>
      <c r="R260" s="4" t="n"/>
      <c r="S260" s="4" t="n"/>
      <c r="T260" s="4" t="n"/>
      <c r="U260" s="4" t="n"/>
      <c r="V260" s="4" t="n"/>
      <c r="W260" s="4" t="n"/>
      <c r="X260" s="4" t="n"/>
      <c r="Y260" s="4" t="n"/>
      <c r="Z260" s="4" t="n"/>
    </row>
    <row r="261" ht="15.75" customHeight="1" s="371">
      <c r="A261" s="218" t="n"/>
      <c r="B261" s="218" t="n"/>
      <c r="C261" s="218" t="n"/>
      <c r="D261" s="218" t="n"/>
      <c r="E261" s="218" t="n"/>
      <c r="F261" s="218" t="n"/>
      <c r="G261" s="218" t="n"/>
      <c r="H261" s="218" t="n"/>
      <c r="I261" s="218" t="n"/>
      <c r="J261" s="218" t="n"/>
      <c r="K261" s="218" t="n"/>
      <c r="L261" s="218" t="n"/>
      <c r="M261" s="218" t="n"/>
      <c r="N261" s="218" t="n"/>
      <c r="O261" s="218" t="n"/>
      <c r="P261" s="218" t="n"/>
      <c r="Q261" s="4" t="n"/>
      <c r="R261" s="4" t="n"/>
      <c r="S261" s="4" t="n"/>
      <c r="T261" s="4" t="n"/>
      <c r="U261" s="4" t="n"/>
      <c r="V261" s="4" t="n"/>
      <c r="W261" s="4" t="n"/>
      <c r="X261" s="4" t="n"/>
      <c r="Y261" s="4" t="n"/>
      <c r="Z261" s="4" t="n"/>
    </row>
    <row r="262" ht="15.75" customHeight="1" s="371">
      <c r="A262" s="218" t="n"/>
      <c r="B262" s="218" t="n"/>
      <c r="C262" s="218" t="n"/>
      <c r="D262" s="218" t="n"/>
      <c r="E262" s="218" t="n"/>
      <c r="F262" s="218" t="n"/>
      <c r="G262" s="218" t="n"/>
      <c r="H262" s="218" t="n"/>
      <c r="I262" s="218" t="n"/>
      <c r="J262" s="218" t="n"/>
      <c r="K262" s="218" t="n"/>
      <c r="L262" s="218" t="n"/>
      <c r="M262" s="218" t="n"/>
      <c r="N262" s="218" t="n"/>
      <c r="O262" s="218" t="n"/>
      <c r="P262" s="218" t="n"/>
      <c r="Q262" s="4" t="n"/>
      <c r="R262" s="4" t="n"/>
      <c r="S262" s="4" t="n"/>
      <c r="T262" s="4" t="n"/>
      <c r="U262" s="4" t="n"/>
      <c r="V262" s="4" t="n"/>
      <c r="W262" s="4" t="n"/>
      <c r="X262" s="4" t="n"/>
      <c r="Y262" s="4" t="n"/>
      <c r="Z262" s="4" t="n"/>
    </row>
    <row r="263" ht="15.75" customHeight="1" s="371">
      <c r="A263" s="218" t="n"/>
      <c r="B263" s="218" t="n"/>
      <c r="C263" s="218" t="n"/>
      <c r="D263" s="218" t="n"/>
      <c r="E263" s="218" t="n"/>
      <c r="F263" s="218" t="n"/>
      <c r="G263" s="218" t="n"/>
      <c r="H263" s="218" t="n"/>
      <c r="I263" s="218" t="n"/>
      <c r="J263" s="218" t="n"/>
      <c r="K263" s="218" t="n"/>
      <c r="L263" s="218" t="n"/>
      <c r="M263" s="218" t="n"/>
      <c r="N263" s="218" t="n"/>
      <c r="O263" s="218" t="n"/>
      <c r="P263" s="218" t="n"/>
      <c r="Q263" s="4" t="n"/>
      <c r="R263" s="4" t="n"/>
      <c r="S263" s="4" t="n"/>
      <c r="T263" s="4" t="n"/>
      <c r="U263" s="4" t="n"/>
      <c r="V263" s="4" t="n"/>
      <c r="W263" s="4" t="n"/>
      <c r="X263" s="4" t="n"/>
      <c r="Y263" s="4" t="n"/>
      <c r="Z263" s="4" t="n"/>
    </row>
    <row r="264" ht="15.75" customHeight="1" s="371">
      <c r="A264" s="218" t="n"/>
      <c r="B264" s="218" t="n"/>
      <c r="C264" s="218" t="n"/>
      <c r="D264" s="218" t="n"/>
      <c r="E264" s="218" t="n"/>
      <c r="F264" s="218" t="n"/>
      <c r="G264" s="218" t="n"/>
      <c r="H264" s="218" t="n"/>
      <c r="I264" s="218" t="n"/>
      <c r="J264" s="218" t="n"/>
      <c r="K264" s="218" t="n"/>
      <c r="L264" s="218" t="n"/>
      <c r="M264" s="218" t="n"/>
      <c r="N264" s="218" t="n"/>
      <c r="O264" s="218" t="n"/>
      <c r="P264" s="218" t="n"/>
      <c r="Q264" s="4" t="n"/>
      <c r="R264" s="4" t="n"/>
      <c r="S264" s="4" t="n"/>
      <c r="T264" s="4" t="n"/>
      <c r="U264" s="4" t="n"/>
      <c r="V264" s="4" t="n"/>
      <c r="W264" s="4" t="n"/>
      <c r="X264" s="4" t="n"/>
      <c r="Y264" s="4" t="n"/>
      <c r="Z264" s="4" t="n"/>
    </row>
    <row r="265" ht="15.75" customHeight="1" s="371">
      <c r="A265" s="218" t="n"/>
      <c r="B265" s="218" t="n"/>
      <c r="C265" s="218" t="n"/>
      <c r="D265" s="218" t="n"/>
      <c r="E265" s="218" t="n"/>
      <c r="F265" s="218" t="n"/>
      <c r="G265" s="218" t="n"/>
      <c r="H265" s="218" t="n"/>
      <c r="I265" s="218" t="n"/>
      <c r="J265" s="218" t="n"/>
      <c r="K265" s="218" t="n"/>
      <c r="L265" s="218" t="n"/>
      <c r="M265" s="218" t="n"/>
      <c r="N265" s="218" t="n"/>
      <c r="O265" s="218" t="n"/>
      <c r="P265" s="218" t="n"/>
      <c r="Q265" s="4" t="n"/>
      <c r="R265" s="4" t="n"/>
      <c r="S265" s="4" t="n"/>
      <c r="T265" s="4" t="n"/>
      <c r="U265" s="4" t="n"/>
      <c r="V265" s="4" t="n"/>
      <c r="W265" s="4" t="n"/>
      <c r="X265" s="4" t="n"/>
      <c r="Y265" s="4" t="n"/>
      <c r="Z265" s="4" t="n"/>
    </row>
    <row r="266" ht="15.75" customHeight="1" s="371">
      <c r="A266" s="218" t="n"/>
      <c r="B266" s="218" t="n"/>
      <c r="C266" s="218" t="n"/>
      <c r="D266" s="218" t="n"/>
      <c r="E266" s="218" t="n"/>
      <c r="F266" s="218" t="n"/>
      <c r="G266" s="218" t="n"/>
      <c r="H266" s="218" t="n"/>
      <c r="I266" s="218" t="n"/>
      <c r="J266" s="218" t="n"/>
      <c r="K266" s="218" t="n"/>
      <c r="L266" s="218" t="n"/>
      <c r="M266" s="218" t="n"/>
      <c r="N266" s="218" t="n"/>
      <c r="O266" s="218" t="n"/>
      <c r="P266" s="218" t="n"/>
      <c r="Q266" s="4" t="n"/>
      <c r="R266" s="4" t="n"/>
      <c r="S266" s="4" t="n"/>
      <c r="T266" s="4" t="n"/>
      <c r="U266" s="4" t="n"/>
      <c r="V266" s="4" t="n"/>
      <c r="W266" s="4" t="n"/>
      <c r="X266" s="4" t="n"/>
      <c r="Y266" s="4" t="n"/>
      <c r="Z266" s="4" t="n"/>
    </row>
    <row r="267" ht="15.75" customHeight="1" s="371">
      <c r="A267" s="218" t="n"/>
      <c r="B267" s="218" t="n"/>
      <c r="C267" s="218" t="n"/>
      <c r="D267" s="218" t="n"/>
      <c r="E267" s="218" t="n"/>
      <c r="F267" s="218" t="n"/>
      <c r="G267" s="218" t="n"/>
      <c r="H267" s="218" t="n"/>
      <c r="I267" s="218" t="n"/>
      <c r="J267" s="218" t="n"/>
      <c r="K267" s="218" t="n"/>
      <c r="L267" s="218" t="n"/>
      <c r="M267" s="218" t="n"/>
      <c r="N267" s="218" t="n"/>
      <c r="O267" s="218" t="n"/>
      <c r="P267" s="218" t="n"/>
      <c r="Q267" s="4" t="n"/>
      <c r="R267" s="4" t="n"/>
      <c r="S267" s="4" t="n"/>
      <c r="T267" s="4" t="n"/>
      <c r="U267" s="4" t="n"/>
      <c r="V267" s="4" t="n"/>
      <c r="W267" s="4" t="n"/>
      <c r="X267" s="4" t="n"/>
      <c r="Y267" s="4" t="n"/>
      <c r="Z267" s="4" t="n"/>
    </row>
    <row r="268" ht="15.75" customHeight="1" s="371">
      <c r="A268" s="218" t="n"/>
      <c r="B268" s="218" t="n"/>
      <c r="C268" s="218" t="n"/>
      <c r="D268" s="218" t="n"/>
      <c r="E268" s="218" t="n"/>
      <c r="F268" s="218" t="n"/>
      <c r="G268" s="218" t="n"/>
      <c r="H268" s="218" t="n"/>
      <c r="I268" s="218" t="n"/>
      <c r="J268" s="218" t="n"/>
      <c r="K268" s="218" t="n"/>
      <c r="L268" s="218" t="n"/>
      <c r="M268" s="218" t="n"/>
      <c r="N268" s="218" t="n"/>
      <c r="O268" s="218" t="n"/>
      <c r="P268" s="218" t="n"/>
      <c r="Q268" s="4" t="n"/>
      <c r="R268" s="4" t="n"/>
      <c r="S268" s="4" t="n"/>
      <c r="T268" s="4" t="n"/>
      <c r="U268" s="4" t="n"/>
      <c r="V268" s="4" t="n"/>
      <c r="W268" s="4" t="n"/>
      <c r="X268" s="4" t="n"/>
      <c r="Y268" s="4" t="n"/>
      <c r="Z268" s="4" t="n"/>
    </row>
    <row r="269" ht="15.75" customHeight="1" s="371">
      <c r="A269" s="218" t="n"/>
      <c r="B269" s="218" t="n"/>
      <c r="C269" s="218" t="n"/>
      <c r="D269" s="218" t="n"/>
      <c r="E269" s="218" t="n"/>
      <c r="F269" s="218" t="n"/>
      <c r="G269" s="218" t="n"/>
      <c r="H269" s="218" t="n"/>
      <c r="I269" s="218" t="n"/>
      <c r="J269" s="218" t="n"/>
      <c r="K269" s="218" t="n"/>
      <c r="L269" s="218" t="n"/>
      <c r="M269" s="218" t="n"/>
      <c r="N269" s="218" t="n"/>
      <c r="O269" s="218" t="n"/>
      <c r="P269" s="218" t="n"/>
      <c r="Q269" s="4" t="n"/>
      <c r="R269" s="4" t="n"/>
      <c r="S269" s="4" t="n"/>
      <c r="T269" s="4" t="n"/>
      <c r="U269" s="4" t="n"/>
      <c r="V269" s="4" t="n"/>
      <c r="W269" s="4" t="n"/>
      <c r="X269" s="4" t="n"/>
      <c r="Y269" s="4" t="n"/>
      <c r="Z269" s="4" t="n"/>
    </row>
    <row r="270" ht="15.75" customHeight="1" s="371">
      <c r="A270" s="218" t="n"/>
      <c r="B270" s="218" t="n"/>
      <c r="C270" s="218" t="n"/>
      <c r="D270" s="218" t="n"/>
      <c r="E270" s="218" t="n"/>
      <c r="F270" s="218" t="n"/>
      <c r="G270" s="218" t="n"/>
      <c r="H270" s="218" t="n"/>
      <c r="I270" s="218" t="n"/>
      <c r="J270" s="218" t="n"/>
      <c r="K270" s="218" t="n"/>
      <c r="L270" s="218" t="n"/>
      <c r="M270" s="218" t="n"/>
      <c r="N270" s="218" t="n"/>
      <c r="O270" s="218" t="n"/>
      <c r="P270" s="218" t="n"/>
      <c r="Q270" s="4" t="n"/>
      <c r="R270" s="4" t="n"/>
      <c r="S270" s="4" t="n"/>
      <c r="T270" s="4" t="n"/>
      <c r="U270" s="4" t="n"/>
      <c r="V270" s="4" t="n"/>
      <c r="W270" s="4" t="n"/>
      <c r="X270" s="4" t="n"/>
      <c r="Y270" s="4" t="n"/>
      <c r="Z270" s="4" t="n"/>
    </row>
    <row r="271" ht="15.75" customHeight="1" s="371">
      <c r="A271" s="218" t="n"/>
      <c r="B271" s="218" t="n"/>
      <c r="C271" s="218" t="n"/>
      <c r="D271" s="218" t="n"/>
      <c r="E271" s="218" t="n"/>
      <c r="F271" s="218" t="n"/>
      <c r="G271" s="218" t="n"/>
      <c r="H271" s="218" t="n"/>
      <c r="I271" s="218" t="n"/>
      <c r="J271" s="218" t="n"/>
      <c r="K271" s="218" t="n"/>
      <c r="L271" s="218" t="n"/>
      <c r="M271" s="218" t="n"/>
      <c r="N271" s="218" t="n"/>
      <c r="O271" s="218" t="n"/>
      <c r="P271" s="218" t="n"/>
      <c r="Q271" s="4" t="n"/>
      <c r="R271" s="4" t="n"/>
      <c r="S271" s="4" t="n"/>
      <c r="T271" s="4" t="n"/>
      <c r="U271" s="4" t="n"/>
      <c r="V271" s="4" t="n"/>
      <c r="W271" s="4" t="n"/>
      <c r="X271" s="4" t="n"/>
      <c r="Y271" s="4" t="n"/>
      <c r="Z271" s="4" t="n"/>
    </row>
    <row r="272" ht="15.75" customHeight="1" s="371">
      <c r="A272" s="218" t="n"/>
      <c r="B272" s="218" t="n"/>
      <c r="C272" s="218" t="n"/>
      <c r="D272" s="218" t="n"/>
      <c r="E272" s="218" t="n"/>
      <c r="F272" s="218" t="n"/>
      <c r="G272" s="218" t="n"/>
      <c r="H272" s="218" t="n"/>
      <c r="I272" s="218" t="n"/>
      <c r="J272" s="218" t="n"/>
      <c r="K272" s="218" t="n"/>
      <c r="L272" s="218" t="n"/>
      <c r="M272" s="218" t="n"/>
      <c r="N272" s="218" t="n"/>
      <c r="O272" s="218" t="n"/>
      <c r="P272" s="218" t="n"/>
      <c r="Q272" s="4" t="n"/>
      <c r="R272" s="4" t="n"/>
      <c r="S272" s="4" t="n"/>
      <c r="T272" s="4" t="n"/>
      <c r="U272" s="4" t="n"/>
      <c r="V272" s="4" t="n"/>
      <c r="W272" s="4" t="n"/>
      <c r="X272" s="4" t="n"/>
      <c r="Y272" s="4" t="n"/>
      <c r="Z272" s="4" t="n"/>
    </row>
    <row r="273" ht="15.75" customHeight="1" s="371">
      <c r="A273" s="218" t="n"/>
      <c r="B273" s="218" t="n"/>
      <c r="C273" s="218" t="n"/>
      <c r="D273" s="218" t="n"/>
      <c r="E273" s="218" t="n"/>
      <c r="F273" s="218" t="n"/>
      <c r="G273" s="218" t="n"/>
      <c r="H273" s="218" t="n"/>
      <c r="I273" s="218" t="n"/>
      <c r="J273" s="218" t="n"/>
      <c r="K273" s="218" t="n"/>
      <c r="L273" s="218" t="n"/>
      <c r="M273" s="218" t="n"/>
      <c r="N273" s="218" t="n"/>
      <c r="O273" s="218" t="n"/>
      <c r="P273" s="218" t="n"/>
      <c r="Q273" s="4" t="n"/>
      <c r="R273" s="4" t="n"/>
      <c r="S273" s="4" t="n"/>
      <c r="T273" s="4" t="n"/>
      <c r="U273" s="4" t="n"/>
      <c r="V273" s="4" t="n"/>
      <c r="W273" s="4" t="n"/>
      <c r="X273" s="4" t="n"/>
      <c r="Y273" s="4" t="n"/>
      <c r="Z273" s="4" t="n"/>
    </row>
    <row r="274" ht="15.75" customHeight="1" s="371">
      <c r="A274" s="218" t="n"/>
      <c r="B274" s="218" t="n"/>
      <c r="C274" s="218" t="n"/>
      <c r="D274" s="218" t="n"/>
      <c r="E274" s="218" t="n"/>
      <c r="F274" s="218" t="n"/>
      <c r="G274" s="218" t="n"/>
      <c r="H274" s="218" t="n"/>
      <c r="I274" s="218" t="n"/>
      <c r="J274" s="218" t="n"/>
      <c r="K274" s="218" t="n"/>
      <c r="L274" s="218" t="n"/>
      <c r="M274" s="218" t="n"/>
      <c r="N274" s="218" t="n"/>
      <c r="O274" s="218" t="n"/>
      <c r="P274" s="218" t="n"/>
      <c r="Q274" s="4" t="n"/>
      <c r="R274" s="4" t="n"/>
      <c r="S274" s="4" t="n"/>
      <c r="T274" s="4" t="n"/>
      <c r="U274" s="4" t="n"/>
      <c r="V274" s="4" t="n"/>
      <c r="W274" s="4" t="n"/>
      <c r="X274" s="4" t="n"/>
      <c r="Y274" s="4" t="n"/>
      <c r="Z274" s="4" t="n"/>
    </row>
    <row r="275" ht="15.75" customHeight="1" s="371">
      <c r="A275" s="218" t="n"/>
      <c r="B275" s="218" t="n"/>
      <c r="C275" s="218" t="n"/>
      <c r="D275" s="218" t="n"/>
      <c r="E275" s="218" t="n"/>
      <c r="F275" s="218" t="n"/>
      <c r="G275" s="218" t="n"/>
      <c r="H275" s="218" t="n"/>
      <c r="I275" s="218" t="n"/>
      <c r="J275" s="218" t="n"/>
      <c r="K275" s="218" t="n"/>
      <c r="L275" s="218" t="n"/>
      <c r="M275" s="218" t="n"/>
      <c r="N275" s="218" t="n"/>
      <c r="O275" s="218" t="n"/>
      <c r="P275" s="218" t="n"/>
      <c r="Q275" s="4" t="n"/>
      <c r="R275" s="4" t="n"/>
      <c r="S275" s="4" t="n"/>
      <c r="T275" s="4" t="n"/>
      <c r="U275" s="4" t="n"/>
      <c r="V275" s="4" t="n"/>
      <c r="W275" s="4" t="n"/>
      <c r="X275" s="4" t="n"/>
      <c r="Y275" s="4" t="n"/>
      <c r="Z275" s="4" t="n"/>
    </row>
    <row r="276" ht="15.75" customHeight="1" s="371">
      <c r="A276" s="218" t="n"/>
      <c r="B276" s="218" t="n"/>
      <c r="C276" s="218" t="n"/>
      <c r="D276" s="218" t="n"/>
      <c r="E276" s="218" t="n"/>
      <c r="F276" s="218" t="n"/>
      <c r="G276" s="218" t="n"/>
      <c r="H276" s="218" t="n"/>
      <c r="I276" s="218" t="n"/>
      <c r="J276" s="218" t="n"/>
      <c r="K276" s="218" t="n"/>
      <c r="L276" s="218" t="n"/>
      <c r="M276" s="218" t="n"/>
      <c r="N276" s="218" t="n"/>
      <c r="O276" s="218" t="n"/>
      <c r="P276" s="218" t="n"/>
      <c r="Q276" s="4" t="n"/>
      <c r="R276" s="4" t="n"/>
      <c r="S276" s="4" t="n"/>
      <c r="T276" s="4" t="n"/>
      <c r="U276" s="4" t="n"/>
      <c r="V276" s="4" t="n"/>
      <c r="W276" s="4" t="n"/>
      <c r="X276" s="4" t="n"/>
      <c r="Y276" s="4" t="n"/>
      <c r="Z276" s="4" t="n"/>
    </row>
    <row r="277" ht="15.75" customHeight="1" s="371">
      <c r="A277" s="218" t="n"/>
      <c r="B277" s="218" t="n"/>
      <c r="C277" s="218" t="n"/>
      <c r="D277" s="218" t="n"/>
      <c r="E277" s="218" t="n"/>
      <c r="F277" s="218" t="n"/>
      <c r="G277" s="218" t="n"/>
      <c r="H277" s="218" t="n"/>
      <c r="I277" s="218" t="n"/>
      <c r="J277" s="218" t="n"/>
      <c r="K277" s="218" t="n"/>
      <c r="L277" s="218" t="n"/>
      <c r="M277" s="218" t="n"/>
      <c r="N277" s="218" t="n"/>
      <c r="O277" s="218" t="n"/>
      <c r="P277" s="218" t="n"/>
      <c r="Q277" s="4" t="n"/>
      <c r="R277" s="4" t="n"/>
      <c r="S277" s="4" t="n"/>
      <c r="T277" s="4" t="n"/>
      <c r="U277" s="4" t="n"/>
      <c r="V277" s="4" t="n"/>
      <c r="W277" s="4" t="n"/>
      <c r="X277" s="4" t="n"/>
      <c r="Y277" s="4" t="n"/>
      <c r="Z277" s="4" t="n"/>
    </row>
    <row r="278" ht="15.75" customHeight="1" s="371">
      <c r="A278" s="218" t="n"/>
      <c r="B278" s="218" t="n"/>
      <c r="C278" s="218" t="n"/>
      <c r="D278" s="218" t="n"/>
      <c r="E278" s="218" t="n"/>
      <c r="F278" s="218" t="n"/>
      <c r="G278" s="218" t="n"/>
      <c r="H278" s="218" t="n"/>
      <c r="I278" s="218" t="n"/>
      <c r="J278" s="218" t="n"/>
      <c r="K278" s="218" t="n"/>
      <c r="L278" s="218" t="n"/>
      <c r="M278" s="218" t="n"/>
      <c r="N278" s="218" t="n"/>
      <c r="O278" s="218" t="n"/>
      <c r="P278" s="218" t="n"/>
      <c r="Q278" s="4" t="n"/>
      <c r="R278" s="4" t="n"/>
      <c r="S278" s="4" t="n"/>
      <c r="T278" s="4" t="n"/>
      <c r="U278" s="4" t="n"/>
      <c r="V278" s="4" t="n"/>
      <c r="W278" s="4" t="n"/>
      <c r="X278" s="4" t="n"/>
      <c r="Y278" s="4" t="n"/>
      <c r="Z278" s="4" t="n"/>
    </row>
    <row r="279" ht="15.75" customHeight="1" s="371">
      <c r="A279" s="218" t="n"/>
      <c r="B279" s="218" t="n"/>
      <c r="C279" s="218" t="n"/>
      <c r="D279" s="218" t="n"/>
      <c r="E279" s="218" t="n"/>
      <c r="F279" s="218" t="n"/>
      <c r="G279" s="218" t="n"/>
      <c r="H279" s="218" t="n"/>
      <c r="I279" s="218" t="n"/>
      <c r="J279" s="218" t="n"/>
      <c r="K279" s="218" t="n"/>
      <c r="L279" s="218" t="n"/>
      <c r="M279" s="218" t="n"/>
      <c r="N279" s="218" t="n"/>
      <c r="O279" s="218" t="n"/>
      <c r="P279" s="218" t="n"/>
      <c r="Q279" s="4" t="n"/>
      <c r="R279" s="4" t="n"/>
      <c r="S279" s="4" t="n"/>
      <c r="T279" s="4" t="n"/>
      <c r="U279" s="4" t="n"/>
      <c r="V279" s="4" t="n"/>
      <c r="W279" s="4" t="n"/>
      <c r="X279" s="4" t="n"/>
      <c r="Y279" s="4" t="n"/>
      <c r="Z279" s="4" t="n"/>
    </row>
    <row r="280" ht="15.75" customHeight="1" s="371">
      <c r="A280" s="218" t="n"/>
      <c r="B280" s="218" t="n"/>
      <c r="C280" s="218" t="n"/>
      <c r="D280" s="218" t="n"/>
      <c r="E280" s="218" t="n"/>
      <c r="F280" s="218" t="n"/>
      <c r="G280" s="218" t="n"/>
      <c r="H280" s="218" t="n"/>
      <c r="I280" s="218" t="n"/>
      <c r="J280" s="218" t="n"/>
      <c r="K280" s="218" t="n"/>
      <c r="L280" s="218" t="n"/>
      <c r="M280" s="218" t="n"/>
      <c r="N280" s="218" t="n"/>
      <c r="O280" s="218" t="n"/>
      <c r="P280" s="218" t="n"/>
      <c r="Q280" s="4" t="n"/>
      <c r="R280" s="4" t="n"/>
      <c r="S280" s="4" t="n"/>
      <c r="T280" s="4" t="n"/>
      <c r="U280" s="4" t="n"/>
      <c r="V280" s="4" t="n"/>
      <c r="W280" s="4" t="n"/>
      <c r="X280" s="4" t="n"/>
      <c r="Y280" s="4" t="n"/>
      <c r="Z280" s="4" t="n"/>
    </row>
    <row r="281" ht="15.75" customHeight="1" s="371">
      <c r="A281" s="218" t="n"/>
      <c r="B281" s="218" t="n"/>
      <c r="C281" s="218" t="n"/>
      <c r="D281" s="218" t="n"/>
      <c r="E281" s="218" t="n"/>
      <c r="F281" s="218" t="n"/>
      <c r="G281" s="218" t="n"/>
      <c r="H281" s="218" t="n"/>
      <c r="I281" s="218" t="n"/>
      <c r="J281" s="218" t="n"/>
      <c r="K281" s="218" t="n"/>
      <c r="L281" s="218" t="n"/>
      <c r="M281" s="218" t="n"/>
      <c r="N281" s="218" t="n"/>
      <c r="O281" s="218" t="n"/>
      <c r="P281" s="218" t="n"/>
      <c r="Q281" s="4" t="n"/>
      <c r="R281" s="4" t="n"/>
      <c r="S281" s="4" t="n"/>
      <c r="T281" s="4" t="n"/>
      <c r="U281" s="4" t="n"/>
      <c r="V281" s="4" t="n"/>
      <c r="W281" s="4" t="n"/>
      <c r="X281" s="4" t="n"/>
      <c r="Y281" s="4" t="n"/>
      <c r="Z281" s="4" t="n"/>
    </row>
    <row r="282" ht="15.75" customHeight="1" s="371">
      <c r="A282" s="218" t="n"/>
      <c r="B282" s="218" t="n"/>
      <c r="C282" s="218" t="n"/>
      <c r="D282" s="218" t="n"/>
      <c r="E282" s="218" t="n"/>
      <c r="F282" s="218" t="n"/>
      <c r="G282" s="218" t="n"/>
      <c r="H282" s="218" t="n"/>
      <c r="I282" s="218" t="n"/>
      <c r="J282" s="218" t="n"/>
      <c r="K282" s="218" t="n"/>
      <c r="L282" s="218" t="n"/>
      <c r="M282" s="218" t="n"/>
      <c r="N282" s="218" t="n"/>
      <c r="O282" s="218" t="n"/>
      <c r="P282" s="218" t="n"/>
      <c r="Q282" s="4" t="n"/>
      <c r="R282" s="4" t="n"/>
      <c r="S282" s="4" t="n"/>
      <c r="T282" s="4" t="n"/>
      <c r="U282" s="4" t="n"/>
      <c r="V282" s="4" t="n"/>
      <c r="W282" s="4" t="n"/>
      <c r="X282" s="4" t="n"/>
      <c r="Y282" s="4" t="n"/>
      <c r="Z282" s="4" t="n"/>
    </row>
    <row r="283" ht="15.75" customHeight="1" s="371">
      <c r="A283" s="218" t="n"/>
      <c r="B283" s="218" t="n"/>
      <c r="C283" s="218" t="n"/>
      <c r="D283" s="218" t="n"/>
      <c r="E283" s="218" t="n"/>
      <c r="F283" s="218" t="n"/>
      <c r="G283" s="218" t="n"/>
      <c r="H283" s="218" t="n"/>
      <c r="I283" s="218" t="n"/>
      <c r="J283" s="218" t="n"/>
      <c r="K283" s="218" t="n"/>
      <c r="L283" s="218" t="n"/>
      <c r="M283" s="218" t="n"/>
      <c r="N283" s="218" t="n"/>
      <c r="O283" s="218" t="n"/>
      <c r="P283" s="218" t="n"/>
      <c r="Q283" s="4" t="n"/>
      <c r="R283" s="4" t="n"/>
      <c r="S283" s="4" t="n"/>
      <c r="T283" s="4" t="n"/>
      <c r="U283" s="4" t="n"/>
      <c r="V283" s="4" t="n"/>
      <c r="W283" s="4" t="n"/>
      <c r="X283" s="4" t="n"/>
      <c r="Y283" s="4" t="n"/>
      <c r="Z283" s="4" t="n"/>
    </row>
    <row r="284" ht="15.75" customHeight="1" s="371">
      <c r="A284" s="218" t="n"/>
      <c r="B284" s="218" t="n"/>
      <c r="C284" s="218" t="n"/>
      <c r="D284" s="218" t="n"/>
      <c r="E284" s="218" t="n"/>
      <c r="F284" s="218" t="n"/>
      <c r="G284" s="218" t="n"/>
      <c r="H284" s="218" t="n"/>
      <c r="I284" s="218" t="n"/>
      <c r="J284" s="218" t="n"/>
      <c r="K284" s="218" t="n"/>
      <c r="L284" s="218" t="n"/>
      <c r="M284" s="218" t="n"/>
      <c r="N284" s="218" t="n"/>
      <c r="O284" s="218" t="n"/>
      <c r="P284" s="218" t="n"/>
      <c r="Q284" s="4" t="n"/>
      <c r="R284" s="4" t="n"/>
      <c r="S284" s="4" t="n"/>
      <c r="T284" s="4" t="n"/>
      <c r="U284" s="4" t="n"/>
      <c r="V284" s="4" t="n"/>
      <c r="W284" s="4" t="n"/>
      <c r="X284" s="4" t="n"/>
      <c r="Y284" s="4" t="n"/>
      <c r="Z284" s="4" t="n"/>
    </row>
    <row r="285" ht="15.75" customHeight="1" s="371">
      <c r="A285" s="218" t="n"/>
      <c r="B285" s="218" t="n"/>
      <c r="C285" s="218" t="n"/>
      <c r="D285" s="218" t="n"/>
      <c r="E285" s="218" t="n"/>
      <c r="F285" s="218" t="n"/>
      <c r="G285" s="218" t="n"/>
      <c r="H285" s="218" t="n"/>
      <c r="I285" s="218" t="n"/>
      <c r="J285" s="218" t="n"/>
      <c r="K285" s="218" t="n"/>
      <c r="L285" s="218" t="n"/>
      <c r="M285" s="218" t="n"/>
      <c r="N285" s="218" t="n"/>
      <c r="O285" s="218" t="n"/>
      <c r="P285" s="218" t="n"/>
      <c r="Q285" s="4" t="n"/>
      <c r="R285" s="4" t="n"/>
      <c r="S285" s="4" t="n"/>
      <c r="T285" s="4" t="n"/>
      <c r="U285" s="4" t="n"/>
      <c r="V285" s="4" t="n"/>
      <c r="W285" s="4" t="n"/>
      <c r="X285" s="4" t="n"/>
      <c r="Y285" s="4" t="n"/>
      <c r="Z285" s="4" t="n"/>
    </row>
    <row r="286" ht="15.75" customHeight="1" s="371">
      <c r="A286" s="218" t="n"/>
      <c r="B286" s="218" t="n"/>
      <c r="C286" s="218" t="n"/>
      <c r="D286" s="218" t="n"/>
      <c r="E286" s="218" t="n"/>
      <c r="F286" s="218" t="n"/>
      <c r="G286" s="218" t="n"/>
      <c r="H286" s="218" t="n"/>
      <c r="I286" s="218" t="n"/>
      <c r="J286" s="218" t="n"/>
      <c r="K286" s="218" t="n"/>
      <c r="L286" s="218" t="n"/>
      <c r="M286" s="218" t="n"/>
      <c r="N286" s="218" t="n"/>
      <c r="O286" s="218" t="n"/>
      <c r="P286" s="218" t="n"/>
      <c r="Q286" s="4" t="n"/>
      <c r="R286" s="4" t="n"/>
      <c r="S286" s="4" t="n"/>
      <c r="T286" s="4" t="n"/>
      <c r="U286" s="4" t="n"/>
      <c r="V286" s="4" t="n"/>
      <c r="W286" s="4" t="n"/>
      <c r="X286" s="4" t="n"/>
      <c r="Y286" s="4" t="n"/>
      <c r="Z286" s="4" t="n"/>
    </row>
    <row r="287" ht="15.75" customHeight="1" s="371">
      <c r="A287" s="218" t="n"/>
      <c r="B287" s="218" t="n"/>
      <c r="C287" s="218" t="n"/>
      <c r="D287" s="218" t="n"/>
      <c r="E287" s="218" t="n"/>
      <c r="F287" s="218" t="n"/>
      <c r="G287" s="218" t="n"/>
      <c r="H287" s="218" t="n"/>
      <c r="I287" s="218" t="n"/>
      <c r="J287" s="218" t="n"/>
      <c r="K287" s="218" t="n"/>
      <c r="L287" s="218" t="n"/>
      <c r="M287" s="218" t="n"/>
      <c r="N287" s="218" t="n"/>
      <c r="O287" s="218" t="n"/>
      <c r="P287" s="218" t="n"/>
      <c r="Q287" s="4" t="n"/>
      <c r="R287" s="4" t="n"/>
      <c r="S287" s="4" t="n"/>
      <c r="T287" s="4" t="n"/>
      <c r="U287" s="4" t="n"/>
      <c r="V287" s="4" t="n"/>
      <c r="W287" s="4" t="n"/>
      <c r="X287" s="4" t="n"/>
      <c r="Y287" s="4" t="n"/>
      <c r="Z287" s="4" t="n"/>
    </row>
    <row r="288" ht="15.75" customHeight="1" s="371">
      <c r="A288" s="218" t="n"/>
      <c r="B288" s="218" t="n"/>
      <c r="C288" s="218" t="n"/>
      <c r="D288" s="218" t="n"/>
      <c r="E288" s="218" t="n"/>
      <c r="F288" s="218" t="n"/>
      <c r="G288" s="218" t="n"/>
      <c r="H288" s="218" t="n"/>
      <c r="I288" s="218" t="n"/>
      <c r="J288" s="218" t="n"/>
      <c r="K288" s="218" t="n"/>
      <c r="L288" s="218" t="n"/>
      <c r="M288" s="218" t="n"/>
      <c r="N288" s="218" t="n"/>
      <c r="O288" s="218" t="n"/>
      <c r="P288" s="218" t="n"/>
      <c r="Q288" s="4" t="n"/>
      <c r="R288" s="4" t="n"/>
      <c r="S288" s="4" t="n"/>
      <c r="T288" s="4" t="n"/>
      <c r="U288" s="4" t="n"/>
      <c r="V288" s="4" t="n"/>
      <c r="W288" s="4" t="n"/>
      <c r="X288" s="4" t="n"/>
      <c r="Y288" s="4" t="n"/>
      <c r="Z288" s="4" t="n"/>
    </row>
    <row r="289" ht="15.75" customHeight="1" s="371">
      <c r="A289" s="218" t="n"/>
      <c r="B289" s="218" t="n"/>
      <c r="C289" s="218" t="n"/>
      <c r="D289" s="218" t="n"/>
      <c r="E289" s="218" t="n"/>
      <c r="F289" s="218" t="n"/>
      <c r="G289" s="218" t="n"/>
      <c r="H289" s="218" t="n"/>
      <c r="I289" s="218" t="n"/>
      <c r="J289" s="218" t="n"/>
      <c r="K289" s="218" t="n"/>
      <c r="L289" s="218" t="n"/>
      <c r="M289" s="218" t="n"/>
      <c r="N289" s="218" t="n"/>
      <c r="O289" s="218" t="n"/>
      <c r="P289" s="218" t="n"/>
      <c r="Q289" s="4" t="n"/>
      <c r="R289" s="4" t="n"/>
      <c r="S289" s="4" t="n"/>
      <c r="T289" s="4" t="n"/>
      <c r="U289" s="4" t="n"/>
      <c r="V289" s="4" t="n"/>
      <c r="W289" s="4" t="n"/>
      <c r="X289" s="4" t="n"/>
      <c r="Y289" s="4" t="n"/>
      <c r="Z289" s="4" t="n"/>
    </row>
    <row r="290" ht="15.75" customHeight="1" s="371">
      <c r="A290" s="218" t="n"/>
      <c r="B290" s="218" t="n"/>
      <c r="C290" s="218" t="n"/>
      <c r="D290" s="218" t="n"/>
      <c r="E290" s="218" t="n"/>
      <c r="F290" s="218" t="n"/>
      <c r="G290" s="218" t="n"/>
      <c r="H290" s="218" t="n"/>
      <c r="I290" s="218" t="n"/>
      <c r="J290" s="218" t="n"/>
      <c r="K290" s="218" t="n"/>
      <c r="L290" s="218" t="n"/>
      <c r="M290" s="218" t="n"/>
      <c r="N290" s="218" t="n"/>
      <c r="O290" s="218" t="n"/>
      <c r="P290" s="218" t="n"/>
      <c r="Q290" s="4" t="n"/>
      <c r="R290" s="4" t="n"/>
      <c r="S290" s="4" t="n"/>
      <c r="T290" s="4" t="n"/>
      <c r="U290" s="4" t="n"/>
      <c r="V290" s="4" t="n"/>
      <c r="W290" s="4" t="n"/>
      <c r="X290" s="4" t="n"/>
      <c r="Y290" s="4" t="n"/>
      <c r="Z290" s="4" t="n"/>
    </row>
    <row r="291" ht="15.75" customHeight="1" s="371">
      <c r="A291" s="218" t="n"/>
      <c r="B291" s="218" t="n"/>
      <c r="C291" s="218" t="n"/>
      <c r="D291" s="218" t="n"/>
      <c r="E291" s="218" t="n"/>
      <c r="F291" s="218" t="n"/>
      <c r="G291" s="218" t="n"/>
      <c r="H291" s="218" t="n"/>
      <c r="I291" s="218" t="n"/>
      <c r="J291" s="218" t="n"/>
      <c r="K291" s="218" t="n"/>
      <c r="L291" s="218" t="n"/>
      <c r="M291" s="218" t="n"/>
      <c r="N291" s="218" t="n"/>
      <c r="O291" s="218" t="n"/>
      <c r="P291" s="218" t="n"/>
      <c r="Q291" s="4" t="n"/>
      <c r="R291" s="4" t="n"/>
      <c r="S291" s="4" t="n"/>
      <c r="T291" s="4" t="n"/>
      <c r="U291" s="4" t="n"/>
      <c r="V291" s="4" t="n"/>
      <c r="W291" s="4" t="n"/>
      <c r="X291" s="4" t="n"/>
      <c r="Y291" s="4" t="n"/>
      <c r="Z291" s="4" t="n"/>
    </row>
    <row r="292" ht="15.75" customHeight="1" s="371">
      <c r="A292" s="218" t="n"/>
      <c r="B292" s="218" t="n"/>
      <c r="C292" s="218" t="n"/>
      <c r="D292" s="218" t="n"/>
      <c r="E292" s="218" t="n"/>
      <c r="F292" s="218" t="n"/>
      <c r="G292" s="218" t="n"/>
      <c r="H292" s="218" t="n"/>
      <c r="I292" s="218" t="n"/>
      <c r="J292" s="218" t="n"/>
      <c r="K292" s="218" t="n"/>
      <c r="L292" s="218" t="n"/>
      <c r="M292" s="218" t="n"/>
      <c r="N292" s="218" t="n"/>
      <c r="O292" s="218" t="n"/>
      <c r="P292" s="218" t="n"/>
      <c r="Q292" s="4" t="n"/>
      <c r="R292" s="4" t="n"/>
      <c r="S292" s="4" t="n"/>
      <c r="T292" s="4" t="n"/>
      <c r="U292" s="4" t="n"/>
      <c r="V292" s="4" t="n"/>
      <c r="W292" s="4" t="n"/>
      <c r="X292" s="4" t="n"/>
      <c r="Y292" s="4" t="n"/>
      <c r="Z292" s="4" t="n"/>
    </row>
    <row r="293" ht="15.75" customHeight="1" s="371">
      <c r="A293" s="218" t="n"/>
      <c r="B293" s="218" t="n"/>
      <c r="C293" s="218" t="n"/>
      <c r="D293" s="218" t="n"/>
      <c r="E293" s="218" t="n"/>
      <c r="F293" s="218" t="n"/>
      <c r="G293" s="218" t="n"/>
      <c r="H293" s="218" t="n"/>
      <c r="I293" s="218" t="n"/>
      <c r="J293" s="218" t="n"/>
      <c r="K293" s="218" t="n"/>
      <c r="L293" s="218" t="n"/>
      <c r="M293" s="218" t="n"/>
      <c r="N293" s="218" t="n"/>
      <c r="O293" s="218" t="n"/>
      <c r="P293" s="218" t="n"/>
      <c r="Q293" s="4" t="n"/>
      <c r="R293" s="4" t="n"/>
      <c r="S293" s="4" t="n"/>
      <c r="T293" s="4" t="n"/>
      <c r="U293" s="4" t="n"/>
      <c r="V293" s="4" t="n"/>
      <c r="W293" s="4" t="n"/>
      <c r="X293" s="4" t="n"/>
      <c r="Y293" s="4" t="n"/>
      <c r="Z293" s="4" t="n"/>
    </row>
    <row r="294" ht="15.75" customHeight="1" s="371">
      <c r="A294" s="218" t="n"/>
      <c r="B294" s="218" t="n"/>
      <c r="C294" s="218" t="n"/>
      <c r="D294" s="218" t="n"/>
      <c r="E294" s="218" t="n"/>
      <c r="F294" s="218" t="n"/>
      <c r="G294" s="218" t="n"/>
      <c r="H294" s="218" t="n"/>
      <c r="I294" s="218" t="n"/>
      <c r="J294" s="218" t="n"/>
      <c r="K294" s="218" t="n"/>
      <c r="L294" s="218" t="n"/>
      <c r="M294" s="218" t="n"/>
      <c r="N294" s="218" t="n"/>
      <c r="O294" s="218" t="n"/>
      <c r="P294" s="218" t="n"/>
      <c r="Q294" s="4" t="n"/>
      <c r="R294" s="4" t="n"/>
      <c r="S294" s="4" t="n"/>
      <c r="T294" s="4" t="n"/>
      <c r="U294" s="4" t="n"/>
      <c r="V294" s="4" t="n"/>
      <c r="W294" s="4" t="n"/>
      <c r="X294" s="4" t="n"/>
      <c r="Y294" s="4" t="n"/>
      <c r="Z294" s="4" t="n"/>
    </row>
    <row r="295" ht="15.75" customHeight="1" s="371">
      <c r="A295" s="218" t="n"/>
      <c r="B295" s="218" t="n"/>
      <c r="C295" s="218" t="n"/>
      <c r="D295" s="218" t="n"/>
      <c r="E295" s="218" t="n"/>
      <c r="F295" s="218" t="n"/>
      <c r="G295" s="218" t="n"/>
      <c r="H295" s="218" t="n"/>
      <c r="I295" s="218" t="n"/>
      <c r="J295" s="218" t="n"/>
      <c r="K295" s="218" t="n"/>
      <c r="L295" s="218" t="n"/>
      <c r="M295" s="218" t="n"/>
      <c r="N295" s="218" t="n"/>
      <c r="O295" s="218" t="n"/>
      <c r="P295" s="218" t="n"/>
      <c r="Q295" s="4" t="n"/>
      <c r="R295" s="4" t="n"/>
      <c r="S295" s="4" t="n"/>
      <c r="T295" s="4" t="n"/>
      <c r="U295" s="4" t="n"/>
      <c r="V295" s="4" t="n"/>
      <c r="W295" s="4" t="n"/>
      <c r="X295" s="4" t="n"/>
      <c r="Y295" s="4" t="n"/>
      <c r="Z295" s="4" t="n"/>
    </row>
    <row r="296" ht="15.75" customHeight="1" s="371">
      <c r="A296" s="218" t="n"/>
      <c r="B296" s="218" t="n"/>
      <c r="C296" s="218" t="n"/>
      <c r="D296" s="218" t="n"/>
      <c r="E296" s="218" t="n"/>
      <c r="F296" s="218" t="n"/>
      <c r="G296" s="218" t="n"/>
      <c r="H296" s="218" t="n"/>
      <c r="I296" s="218" t="n"/>
      <c r="J296" s="218" t="n"/>
      <c r="K296" s="218" t="n"/>
      <c r="L296" s="218" t="n"/>
      <c r="M296" s="218" t="n"/>
      <c r="N296" s="218" t="n"/>
      <c r="O296" s="218" t="n"/>
      <c r="P296" s="218" t="n"/>
      <c r="Q296" s="4" t="n"/>
      <c r="R296" s="4" t="n"/>
      <c r="S296" s="4" t="n"/>
      <c r="T296" s="4" t="n"/>
      <c r="U296" s="4" t="n"/>
      <c r="V296" s="4" t="n"/>
      <c r="W296" s="4" t="n"/>
      <c r="X296" s="4" t="n"/>
      <c r="Y296" s="4" t="n"/>
      <c r="Z296" s="4" t="n"/>
    </row>
    <row r="297" ht="15.75" customHeight="1" s="371">
      <c r="A297" s="218" t="n"/>
      <c r="B297" s="218" t="n"/>
      <c r="C297" s="218" t="n"/>
      <c r="D297" s="218" t="n"/>
      <c r="E297" s="218" t="n"/>
      <c r="F297" s="218" t="n"/>
      <c r="G297" s="218" t="n"/>
      <c r="H297" s="218" t="n"/>
      <c r="I297" s="218" t="n"/>
      <c r="J297" s="218" t="n"/>
      <c r="K297" s="218" t="n"/>
      <c r="L297" s="218" t="n"/>
      <c r="M297" s="218" t="n"/>
      <c r="N297" s="218" t="n"/>
      <c r="O297" s="218" t="n"/>
      <c r="P297" s="218" t="n"/>
      <c r="Q297" s="4" t="n"/>
      <c r="R297" s="4" t="n"/>
      <c r="S297" s="4" t="n"/>
      <c r="T297" s="4" t="n"/>
      <c r="U297" s="4" t="n"/>
      <c r="V297" s="4" t="n"/>
      <c r="W297" s="4" t="n"/>
      <c r="X297" s="4" t="n"/>
      <c r="Y297" s="4" t="n"/>
      <c r="Z297" s="4" t="n"/>
    </row>
    <row r="298" ht="15.75" customHeight="1" s="371">
      <c r="A298" s="218" t="n"/>
      <c r="B298" s="218" t="n"/>
      <c r="C298" s="218" t="n"/>
      <c r="D298" s="218" t="n"/>
      <c r="E298" s="218" t="n"/>
      <c r="F298" s="218" t="n"/>
      <c r="G298" s="218" t="n"/>
      <c r="H298" s="218" t="n"/>
      <c r="I298" s="218" t="n"/>
      <c r="J298" s="218" t="n"/>
      <c r="K298" s="218" t="n"/>
      <c r="L298" s="218" t="n"/>
      <c r="M298" s="218" t="n"/>
      <c r="N298" s="218" t="n"/>
      <c r="O298" s="218" t="n"/>
      <c r="P298" s="218" t="n"/>
      <c r="Q298" s="4" t="n"/>
      <c r="R298" s="4" t="n"/>
      <c r="S298" s="4" t="n"/>
      <c r="T298" s="4" t="n"/>
      <c r="U298" s="4" t="n"/>
      <c r="V298" s="4" t="n"/>
      <c r="W298" s="4" t="n"/>
      <c r="X298" s="4" t="n"/>
      <c r="Y298" s="4" t="n"/>
      <c r="Z298" s="4" t="n"/>
    </row>
    <row r="299" ht="15.75" customHeight="1" s="371">
      <c r="A299" s="218" t="n"/>
      <c r="B299" s="218" t="n"/>
      <c r="C299" s="218" t="n"/>
      <c r="D299" s="218" t="n"/>
      <c r="E299" s="218" t="n"/>
      <c r="F299" s="218" t="n"/>
      <c r="G299" s="218" t="n"/>
      <c r="H299" s="218" t="n"/>
      <c r="I299" s="218" t="n"/>
      <c r="J299" s="218" t="n"/>
      <c r="K299" s="218" t="n"/>
      <c r="L299" s="218" t="n"/>
      <c r="M299" s="218" t="n"/>
      <c r="N299" s="218" t="n"/>
      <c r="O299" s="218" t="n"/>
      <c r="P299" s="218" t="n"/>
      <c r="Q299" s="4" t="n"/>
      <c r="R299" s="4" t="n"/>
      <c r="S299" s="4" t="n"/>
      <c r="T299" s="4" t="n"/>
      <c r="U299" s="4" t="n"/>
      <c r="V299" s="4" t="n"/>
      <c r="W299" s="4" t="n"/>
      <c r="X299" s="4" t="n"/>
      <c r="Y299" s="4" t="n"/>
      <c r="Z299" s="4" t="n"/>
    </row>
    <row r="300" ht="15.75" customHeight="1" s="371">
      <c r="A300" s="218" t="n"/>
      <c r="B300" s="218" t="n"/>
      <c r="C300" s="218" t="n"/>
      <c r="D300" s="218" t="n"/>
      <c r="E300" s="218" t="n"/>
      <c r="F300" s="218" t="n"/>
      <c r="G300" s="218" t="n"/>
      <c r="H300" s="218" t="n"/>
      <c r="I300" s="218" t="n"/>
      <c r="J300" s="218" t="n"/>
      <c r="K300" s="218" t="n"/>
      <c r="L300" s="218" t="n"/>
      <c r="M300" s="218" t="n"/>
      <c r="N300" s="218" t="n"/>
      <c r="O300" s="218" t="n"/>
      <c r="P300" s="218" t="n"/>
      <c r="Q300" s="4" t="n"/>
      <c r="R300" s="4" t="n"/>
      <c r="S300" s="4" t="n"/>
      <c r="T300" s="4" t="n"/>
      <c r="U300" s="4" t="n"/>
      <c r="V300" s="4" t="n"/>
      <c r="W300" s="4" t="n"/>
      <c r="X300" s="4" t="n"/>
      <c r="Y300" s="4" t="n"/>
      <c r="Z300" s="4" t="n"/>
    </row>
    <row r="301" ht="15.75" customHeight="1" s="371">
      <c r="A301" s="218" t="n"/>
      <c r="B301" s="218" t="n"/>
      <c r="C301" s="218" t="n"/>
      <c r="D301" s="218" t="n"/>
      <c r="E301" s="218" t="n"/>
      <c r="F301" s="218" t="n"/>
      <c r="G301" s="218" t="n"/>
      <c r="H301" s="218" t="n"/>
      <c r="I301" s="218" t="n"/>
      <c r="J301" s="218" t="n"/>
      <c r="K301" s="218" t="n"/>
      <c r="L301" s="218" t="n"/>
      <c r="M301" s="218" t="n"/>
      <c r="N301" s="218" t="n"/>
      <c r="O301" s="218" t="n"/>
      <c r="P301" s="218" t="n"/>
      <c r="Q301" s="4" t="n"/>
      <c r="R301" s="4" t="n"/>
      <c r="S301" s="4" t="n"/>
      <c r="T301" s="4" t="n"/>
      <c r="U301" s="4" t="n"/>
      <c r="V301" s="4" t="n"/>
      <c r="W301" s="4" t="n"/>
      <c r="X301" s="4" t="n"/>
      <c r="Y301" s="4" t="n"/>
      <c r="Z301" s="4" t="n"/>
    </row>
    <row r="302" ht="15.75" customHeight="1" s="371">
      <c r="A302" s="218" t="n"/>
      <c r="B302" s="218" t="n"/>
      <c r="C302" s="218" t="n"/>
      <c r="D302" s="218" t="n"/>
      <c r="E302" s="218" t="n"/>
      <c r="F302" s="218" t="n"/>
      <c r="G302" s="218" t="n"/>
      <c r="H302" s="218" t="n"/>
      <c r="I302" s="218" t="n"/>
      <c r="J302" s="218" t="n"/>
      <c r="K302" s="218" t="n"/>
      <c r="L302" s="218" t="n"/>
      <c r="M302" s="218" t="n"/>
      <c r="N302" s="218" t="n"/>
      <c r="O302" s="218" t="n"/>
      <c r="P302" s="218" t="n"/>
      <c r="Q302" s="4" t="n"/>
      <c r="R302" s="4" t="n"/>
      <c r="S302" s="4" t="n"/>
      <c r="T302" s="4" t="n"/>
      <c r="U302" s="4" t="n"/>
      <c r="V302" s="4" t="n"/>
      <c r="W302" s="4" t="n"/>
      <c r="X302" s="4" t="n"/>
      <c r="Y302" s="4" t="n"/>
      <c r="Z302" s="4" t="n"/>
    </row>
    <row r="303" ht="15.75" customHeight="1" s="371">
      <c r="A303" s="218" t="n"/>
      <c r="B303" s="218" t="n"/>
      <c r="C303" s="218" t="n"/>
      <c r="D303" s="218" t="n"/>
      <c r="E303" s="218" t="n"/>
      <c r="F303" s="218" t="n"/>
      <c r="G303" s="218" t="n"/>
      <c r="H303" s="218" t="n"/>
      <c r="I303" s="218" t="n"/>
      <c r="J303" s="218" t="n"/>
      <c r="K303" s="218" t="n"/>
      <c r="L303" s="218" t="n"/>
      <c r="M303" s="218" t="n"/>
      <c r="N303" s="218" t="n"/>
      <c r="O303" s="218" t="n"/>
      <c r="P303" s="218" t="n"/>
      <c r="Q303" s="4" t="n"/>
      <c r="R303" s="4" t="n"/>
      <c r="S303" s="4" t="n"/>
      <c r="T303" s="4" t="n"/>
      <c r="U303" s="4" t="n"/>
      <c r="V303" s="4" t="n"/>
      <c r="W303" s="4" t="n"/>
      <c r="X303" s="4" t="n"/>
      <c r="Y303" s="4" t="n"/>
      <c r="Z303" s="4" t="n"/>
    </row>
    <row r="304" ht="15.75" customHeight="1" s="371">
      <c r="A304" s="218" t="n"/>
      <c r="B304" s="218" t="n"/>
      <c r="C304" s="218" t="n"/>
      <c r="D304" s="218" t="n"/>
      <c r="E304" s="218" t="n"/>
      <c r="F304" s="218" t="n"/>
      <c r="G304" s="218" t="n"/>
      <c r="H304" s="218" t="n"/>
      <c r="I304" s="218" t="n"/>
      <c r="J304" s="218" t="n"/>
      <c r="K304" s="218" t="n"/>
      <c r="L304" s="218" t="n"/>
      <c r="M304" s="218" t="n"/>
      <c r="N304" s="218" t="n"/>
      <c r="O304" s="218" t="n"/>
      <c r="P304" s="218" t="n"/>
      <c r="Q304" s="4" t="n"/>
      <c r="R304" s="4" t="n"/>
      <c r="S304" s="4" t="n"/>
      <c r="T304" s="4" t="n"/>
      <c r="U304" s="4" t="n"/>
      <c r="V304" s="4" t="n"/>
      <c r="W304" s="4" t="n"/>
      <c r="X304" s="4" t="n"/>
      <c r="Y304" s="4" t="n"/>
      <c r="Z304" s="4" t="n"/>
    </row>
    <row r="305" ht="15.75" customHeight="1" s="371">
      <c r="A305" s="218" t="n"/>
      <c r="B305" s="218" t="n"/>
      <c r="C305" s="218" t="n"/>
      <c r="D305" s="218" t="n"/>
      <c r="E305" s="218" t="n"/>
      <c r="F305" s="218" t="n"/>
      <c r="G305" s="218" t="n"/>
      <c r="H305" s="218" t="n"/>
      <c r="I305" s="218" t="n"/>
      <c r="J305" s="218" t="n"/>
      <c r="K305" s="218" t="n"/>
      <c r="L305" s="218" t="n"/>
      <c r="M305" s="218" t="n"/>
      <c r="N305" s="218" t="n"/>
      <c r="O305" s="218" t="n"/>
      <c r="P305" s="218" t="n"/>
      <c r="Q305" s="4" t="n"/>
      <c r="R305" s="4" t="n"/>
      <c r="S305" s="4" t="n"/>
      <c r="T305" s="4" t="n"/>
      <c r="U305" s="4" t="n"/>
      <c r="V305" s="4" t="n"/>
      <c r="W305" s="4" t="n"/>
      <c r="X305" s="4" t="n"/>
      <c r="Y305" s="4" t="n"/>
      <c r="Z305" s="4" t="n"/>
    </row>
    <row r="306" ht="15.75" customHeight="1" s="371">
      <c r="A306" s="218" t="n"/>
      <c r="B306" s="218" t="n"/>
      <c r="C306" s="218" t="n"/>
      <c r="D306" s="218" t="n"/>
      <c r="E306" s="218" t="n"/>
      <c r="F306" s="218" t="n"/>
      <c r="G306" s="218" t="n"/>
      <c r="H306" s="218" t="n"/>
      <c r="I306" s="218" t="n"/>
      <c r="J306" s="218" t="n"/>
      <c r="K306" s="218" t="n"/>
      <c r="L306" s="218" t="n"/>
      <c r="M306" s="218" t="n"/>
      <c r="N306" s="218" t="n"/>
      <c r="O306" s="218" t="n"/>
      <c r="P306" s="218" t="n"/>
      <c r="Q306" s="4" t="n"/>
      <c r="R306" s="4" t="n"/>
      <c r="S306" s="4" t="n"/>
      <c r="T306" s="4" t="n"/>
      <c r="U306" s="4" t="n"/>
      <c r="V306" s="4" t="n"/>
      <c r="W306" s="4" t="n"/>
      <c r="X306" s="4" t="n"/>
      <c r="Y306" s="4" t="n"/>
      <c r="Z306" s="4" t="n"/>
    </row>
    <row r="307" ht="15.75" customHeight="1" s="371">
      <c r="A307" s="218" t="n"/>
      <c r="B307" s="218" t="n"/>
      <c r="C307" s="218" t="n"/>
      <c r="D307" s="218" t="n"/>
      <c r="E307" s="218" t="n"/>
      <c r="F307" s="218" t="n"/>
      <c r="G307" s="218" t="n"/>
      <c r="H307" s="218" t="n"/>
      <c r="I307" s="218" t="n"/>
      <c r="J307" s="218" t="n"/>
      <c r="K307" s="218" t="n"/>
      <c r="L307" s="218" t="n"/>
      <c r="M307" s="218" t="n"/>
      <c r="N307" s="218" t="n"/>
      <c r="O307" s="218" t="n"/>
      <c r="P307" s="218" t="n"/>
      <c r="Q307" s="4" t="n"/>
      <c r="R307" s="4" t="n"/>
      <c r="S307" s="4" t="n"/>
      <c r="T307" s="4" t="n"/>
      <c r="U307" s="4" t="n"/>
      <c r="V307" s="4" t="n"/>
      <c r="W307" s="4" t="n"/>
      <c r="X307" s="4" t="n"/>
      <c r="Y307" s="4" t="n"/>
      <c r="Z307" s="4" t="n"/>
    </row>
    <row r="308" ht="15.75" customHeight="1" s="371">
      <c r="A308" s="218" t="n"/>
      <c r="B308" s="218" t="n"/>
      <c r="C308" s="218" t="n"/>
      <c r="D308" s="218" t="n"/>
      <c r="E308" s="218" t="n"/>
      <c r="F308" s="218" t="n"/>
      <c r="G308" s="218" t="n"/>
      <c r="H308" s="218" t="n"/>
      <c r="I308" s="218" t="n"/>
      <c r="J308" s="218" t="n"/>
      <c r="K308" s="218" t="n"/>
      <c r="L308" s="218" t="n"/>
      <c r="M308" s="218" t="n"/>
      <c r="N308" s="218" t="n"/>
      <c r="O308" s="218" t="n"/>
      <c r="P308" s="218" t="n"/>
      <c r="Q308" s="4" t="n"/>
      <c r="R308" s="4" t="n"/>
      <c r="S308" s="4" t="n"/>
      <c r="T308" s="4" t="n"/>
      <c r="U308" s="4" t="n"/>
      <c r="V308" s="4" t="n"/>
      <c r="W308" s="4" t="n"/>
      <c r="X308" s="4" t="n"/>
      <c r="Y308" s="4" t="n"/>
      <c r="Z308" s="4" t="n"/>
    </row>
    <row r="309" ht="15.75" customHeight="1" s="371">
      <c r="A309" s="218" t="n"/>
      <c r="B309" s="218" t="n"/>
      <c r="C309" s="218" t="n"/>
      <c r="D309" s="218" t="n"/>
      <c r="E309" s="218" t="n"/>
      <c r="F309" s="218" t="n"/>
      <c r="G309" s="218" t="n"/>
      <c r="H309" s="218" t="n"/>
      <c r="I309" s="218" t="n"/>
      <c r="J309" s="218" t="n"/>
      <c r="K309" s="218" t="n"/>
      <c r="L309" s="218" t="n"/>
      <c r="M309" s="218" t="n"/>
      <c r="N309" s="218" t="n"/>
      <c r="O309" s="218" t="n"/>
      <c r="P309" s="218" t="n"/>
      <c r="Q309" s="4" t="n"/>
      <c r="R309" s="4" t="n"/>
      <c r="S309" s="4" t="n"/>
      <c r="T309" s="4" t="n"/>
      <c r="U309" s="4" t="n"/>
      <c r="V309" s="4" t="n"/>
      <c r="W309" s="4" t="n"/>
      <c r="X309" s="4" t="n"/>
      <c r="Y309" s="4" t="n"/>
      <c r="Z309" s="4" t="n"/>
    </row>
    <row r="310" ht="15.75" customHeight="1" s="371">
      <c r="A310" s="218" t="n"/>
      <c r="B310" s="218" t="n"/>
      <c r="C310" s="218" t="n"/>
      <c r="D310" s="218" t="n"/>
      <c r="E310" s="218" t="n"/>
      <c r="F310" s="218" t="n"/>
      <c r="G310" s="218" t="n"/>
      <c r="H310" s="218" t="n"/>
      <c r="I310" s="218" t="n"/>
      <c r="J310" s="218" t="n"/>
      <c r="K310" s="218" t="n"/>
      <c r="L310" s="218" t="n"/>
      <c r="M310" s="218" t="n"/>
      <c r="N310" s="218" t="n"/>
      <c r="O310" s="218" t="n"/>
      <c r="P310" s="218" t="n"/>
      <c r="Q310" s="4" t="n"/>
      <c r="R310" s="4" t="n"/>
      <c r="S310" s="4" t="n"/>
      <c r="T310" s="4" t="n"/>
      <c r="U310" s="4" t="n"/>
      <c r="V310" s="4" t="n"/>
      <c r="W310" s="4" t="n"/>
      <c r="X310" s="4" t="n"/>
      <c r="Y310" s="4" t="n"/>
      <c r="Z310" s="4" t="n"/>
    </row>
    <row r="311" ht="15.75" customHeight="1" s="371">
      <c r="A311" s="218" t="n"/>
      <c r="B311" s="218" t="n"/>
      <c r="C311" s="218" t="n"/>
      <c r="D311" s="218" t="n"/>
      <c r="E311" s="218" t="n"/>
      <c r="F311" s="218" t="n"/>
      <c r="G311" s="218" t="n"/>
      <c r="H311" s="218" t="n"/>
      <c r="I311" s="218" t="n"/>
      <c r="J311" s="218" t="n"/>
      <c r="K311" s="218" t="n"/>
      <c r="L311" s="218" t="n"/>
      <c r="M311" s="218" t="n"/>
      <c r="N311" s="218" t="n"/>
      <c r="O311" s="218" t="n"/>
      <c r="P311" s="218" t="n"/>
      <c r="Q311" s="4" t="n"/>
      <c r="R311" s="4" t="n"/>
      <c r="S311" s="4" t="n"/>
      <c r="T311" s="4" t="n"/>
      <c r="U311" s="4" t="n"/>
      <c r="V311" s="4" t="n"/>
      <c r="W311" s="4" t="n"/>
      <c r="X311" s="4" t="n"/>
      <c r="Y311" s="4" t="n"/>
      <c r="Z311" s="4" t="n"/>
    </row>
    <row r="312" ht="15.75" customHeight="1" s="371">
      <c r="A312" s="218" t="n"/>
      <c r="B312" s="218" t="n"/>
      <c r="C312" s="218" t="n"/>
      <c r="D312" s="218" t="n"/>
      <c r="E312" s="218" t="n"/>
      <c r="F312" s="218" t="n"/>
      <c r="G312" s="218" t="n"/>
      <c r="H312" s="218" t="n"/>
      <c r="I312" s="218" t="n"/>
      <c r="J312" s="218" t="n"/>
      <c r="K312" s="218" t="n"/>
      <c r="L312" s="218" t="n"/>
      <c r="M312" s="218" t="n"/>
      <c r="N312" s="218" t="n"/>
      <c r="O312" s="218" t="n"/>
      <c r="P312" s="218" t="n"/>
      <c r="Q312" s="4" t="n"/>
      <c r="R312" s="4" t="n"/>
      <c r="S312" s="4" t="n"/>
      <c r="T312" s="4" t="n"/>
      <c r="U312" s="4" t="n"/>
      <c r="V312" s="4" t="n"/>
      <c r="W312" s="4" t="n"/>
      <c r="X312" s="4" t="n"/>
      <c r="Y312" s="4" t="n"/>
      <c r="Z312" s="4" t="n"/>
    </row>
    <row r="313" ht="15.75" customHeight="1" s="371">
      <c r="A313" s="218" t="n"/>
      <c r="B313" s="218" t="n"/>
      <c r="C313" s="218" t="n"/>
      <c r="D313" s="218" t="n"/>
      <c r="E313" s="218" t="n"/>
      <c r="F313" s="218" t="n"/>
      <c r="G313" s="218" t="n"/>
      <c r="H313" s="218" t="n"/>
      <c r="I313" s="218" t="n"/>
      <c r="J313" s="218" t="n"/>
      <c r="K313" s="218" t="n"/>
      <c r="L313" s="218" t="n"/>
      <c r="M313" s="218" t="n"/>
      <c r="N313" s="218" t="n"/>
      <c r="O313" s="218" t="n"/>
      <c r="P313" s="218" t="n"/>
      <c r="Q313" s="4" t="n"/>
      <c r="R313" s="4" t="n"/>
      <c r="S313" s="4" t="n"/>
      <c r="T313" s="4" t="n"/>
      <c r="U313" s="4" t="n"/>
      <c r="V313" s="4" t="n"/>
      <c r="W313" s="4" t="n"/>
      <c r="X313" s="4" t="n"/>
      <c r="Y313" s="4" t="n"/>
      <c r="Z313" s="4" t="n"/>
    </row>
    <row r="314" ht="15.75" customHeight="1" s="371">
      <c r="A314" s="218" t="n"/>
      <c r="B314" s="218" t="n"/>
      <c r="C314" s="218" t="n"/>
      <c r="D314" s="218" t="n"/>
      <c r="E314" s="218" t="n"/>
      <c r="F314" s="218" t="n"/>
      <c r="G314" s="218" t="n"/>
      <c r="H314" s="218" t="n"/>
      <c r="I314" s="218" t="n"/>
      <c r="J314" s="218" t="n"/>
      <c r="K314" s="218" t="n"/>
      <c r="L314" s="218" t="n"/>
      <c r="M314" s="218" t="n"/>
      <c r="N314" s="218" t="n"/>
      <c r="O314" s="218" t="n"/>
      <c r="P314" s="218" t="n"/>
      <c r="Q314" s="4" t="n"/>
      <c r="R314" s="4" t="n"/>
      <c r="S314" s="4" t="n"/>
      <c r="T314" s="4" t="n"/>
      <c r="U314" s="4" t="n"/>
      <c r="V314" s="4" t="n"/>
      <c r="W314" s="4" t="n"/>
      <c r="X314" s="4" t="n"/>
      <c r="Y314" s="4" t="n"/>
      <c r="Z314" s="4" t="n"/>
    </row>
    <row r="315" ht="15.75" customHeight="1" s="371">
      <c r="A315" s="218" t="n"/>
      <c r="B315" s="218" t="n"/>
      <c r="C315" s="218" t="n"/>
      <c r="D315" s="218" t="n"/>
      <c r="E315" s="218" t="n"/>
      <c r="F315" s="218" t="n"/>
      <c r="G315" s="218" t="n"/>
      <c r="H315" s="218" t="n"/>
      <c r="I315" s="218" t="n"/>
      <c r="J315" s="218" t="n"/>
      <c r="K315" s="218" t="n"/>
      <c r="L315" s="218" t="n"/>
      <c r="M315" s="218" t="n"/>
      <c r="N315" s="218" t="n"/>
      <c r="O315" s="218" t="n"/>
      <c r="P315" s="218" t="n"/>
      <c r="Q315" s="4" t="n"/>
      <c r="R315" s="4" t="n"/>
      <c r="S315" s="4" t="n"/>
      <c r="T315" s="4" t="n"/>
      <c r="U315" s="4" t="n"/>
      <c r="V315" s="4" t="n"/>
      <c r="W315" s="4" t="n"/>
      <c r="X315" s="4" t="n"/>
      <c r="Y315" s="4" t="n"/>
      <c r="Z315" s="4" t="n"/>
    </row>
    <row r="316" ht="15.75" customHeight="1" s="371">
      <c r="A316" s="218" t="n"/>
      <c r="B316" s="218" t="n"/>
      <c r="C316" s="218" t="n"/>
      <c r="D316" s="218" t="n"/>
      <c r="E316" s="218" t="n"/>
      <c r="F316" s="218" t="n"/>
      <c r="G316" s="218" t="n"/>
      <c r="H316" s="218" t="n"/>
      <c r="I316" s="218" t="n"/>
      <c r="J316" s="218" t="n"/>
      <c r="K316" s="218" t="n"/>
      <c r="L316" s="218" t="n"/>
      <c r="M316" s="218" t="n"/>
      <c r="N316" s="218" t="n"/>
      <c r="O316" s="218" t="n"/>
      <c r="P316" s="218" t="n"/>
      <c r="Q316" s="4" t="n"/>
      <c r="R316" s="4" t="n"/>
      <c r="S316" s="4" t="n"/>
      <c r="T316" s="4" t="n"/>
      <c r="U316" s="4" t="n"/>
      <c r="V316" s="4" t="n"/>
      <c r="W316" s="4" t="n"/>
      <c r="X316" s="4" t="n"/>
      <c r="Y316" s="4" t="n"/>
      <c r="Z316" s="4" t="n"/>
    </row>
    <row r="317" ht="15.75" customHeight="1" s="371">
      <c r="A317" s="218" t="n"/>
      <c r="B317" s="218" t="n"/>
      <c r="C317" s="218" t="n"/>
      <c r="D317" s="218" t="n"/>
      <c r="E317" s="218" t="n"/>
      <c r="F317" s="218" t="n"/>
      <c r="G317" s="218" t="n"/>
      <c r="H317" s="218" t="n"/>
      <c r="I317" s="218" t="n"/>
      <c r="J317" s="218" t="n"/>
      <c r="K317" s="218" t="n"/>
      <c r="L317" s="218" t="n"/>
      <c r="M317" s="218" t="n"/>
      <c r="N317" s="218" t="n"/>
      <c r="O317" s="218" t="n"/>
      <c r="P317" s="218" t="n"/>
      <c r="Q317" s="4" t="n"/>
      <c r="R317" s="4" t="n"/>
      <c r="S317" s="4" t="n"/>
      <c r="T317" s="4" t="n"/>
      <c r="U317" s="4" t="n"/>
      <c r="V317" s="4" t="n"/>
      <c r="W317" s="4" t="n"/>
      <c r="X317" s="4" t="n"/>
      <c r="Y317" s="4" t="n"/>
      <c r="Z317" s="4" t="n"/>
    </row>
    <row r="318" ht="15.75" customHeight="1" s="371">
      <c r="A318" s="218" t="n"/>
      <c r="B318" s="218" t="n"/>
      <c r="C318" s="218" t="n"/>
      <c r="D318" s="218" t="n"/>
      <c r="E318" s="218" t="n"/>
      <c r="F318" s="218" t="n"/>
      <c r="G318" s="218" t="n"/>
      <c r="H318" s="218" t="n"/>
      <c r="I318" s="218" t="n"/>
      <c r="J318" s="218" t="n"/>
      <c r="K318" s="218" t="n"/>
      <c r="L318" s="218" t="n"/>
      <c r="M318" s="218" t="n"/>
      <c r="N318" s="218" t="n"/>
      <c r="O318" s="218" t="n"/>
      <c r="P318" s="218" t="n"/>
      <c r="Q318" s="4" t="n"/>
      <c r="R318" s="4" t="n"/>
      <c r="S318" s="4" t="n"/>
      <c r="T318" s="4" t="n"/>
      <c r="U318" s="4" t="n"/>
      <c r="V318" s="4" t="n"/>
      <c r="W318" s="4" t="n"/>
      <c r="X318" s="4" t="n"/>
      <c r="Y318" s="4" t="n"/>
      <c r="Z318" s="4" t="n"/>
    </row>
    <row r="319" ht="15.75" customHeight="1" s="371">
      <c r="A319" s="218" t="n"/>
      <c r="B319" s="218" t="n"/>
      <c r="C319" s="218" t="n"/>
      <c r="D319" s="218" t="n"/>
      <c r="E319" s="218" t="n"/>
      <c r="F319" s="218" t="n"/>
      <c r="G319" s="218" t="n"/>
      <c r="H319" s="218" t="n"/>
      <c r="I319" s="218" t="n"/>
      <c r="J319" s="218" t="n"/>
      <c r="K319" s="218" t="n"/>
      <c r="L319" s="218" t="n"/>
      <c r="M319" s="218" t="n"/>
      <c r="N319" s="218" t="n"/>
      <c r="O319" s="218" t="n"/>
      <c r="P319" s="218" t="n"/>
      <c r="Q319" s="4" t="n"/>
      <c r="R319" s="4" t="n"/>
      <c r="S319" s="4" t="n"/>
      <c r="T319" s="4" t="n"/>
      <c r="U319" s="4" t="n"/>
      <c r="V319" s="4" t="n"/>
      <c r="W319" s="4" t="n"/>
      <c r="X319" s="4" t="n"/>
      <c r="Y319" s="4" t="n"/>
      <c r="Z319" s="4" t="n"/>
    </row>
    <row r="320" ht="15.75" customHeight="1" s="371">
      <c r="A320" s="218" t="n"/>
      <c r="B320" s="218" t="n"/>
      <c r="C320" s="218" t="n"/>
      <c r="D320" s="218" t="n"/>
      <c r="E320" s="218" t="n"/>
      <c r="F320" s="218" t="n"/>
      <c r="G320" s="218" t="n"/>
      <c r="H320" s="218" t="n"/>
      <c r="I320" s="218" t="n"/>
      <c r="J320" s="218" t="n"/>
      <c r="K320" s="218" t="n"/>
      <c r="L320" s="218" t="n"/>
      <c r="M320" s="218" t="n"/>
      <c r="N320" s="218" t="n"/>
      <c r="O320" s="218" t="n"/>
      <c r="P320" s="218" t="n"/>
      <c r="Q320" s="4" t="n"/>
      <c r="R320" s="4" t="n"/>
      <c r="S320" s="4" t="n"/>
      <c r="T320" s="4" t="n"/>
      <c r="U320" s="4" t="n"/>
      <c r="V320" s="4" t="n"/>
      <c r="W320" s="4" t="n"/>
      <c r="X320" s="4" t="n"/>
      <c r="Y320" s="4" t="n"/>
      <c r="Z320" s="4" t="n"/>
    </row>
    <row r="321" ht="15.75" customHeight="1" s="371">
      <c r="A321" s="218" t="n"/>
      <c r="B321" s="218" t="n"/>
      <c r="C321" s="218" t="n"/>
      <c r="D321" s="218" t="n"/>
      <c r="E321" s="218" t="n"/>
      <c r="F321" s="218" t="n"/>
      <c r="G321" s="218" t="n"/>
      <c r="H321" s="218" t="n"/>
      <c r="I321" s="218" t="n"/>
      <c r="J321" s="218" t="n"/>
      <c r="K321" s="218" t="n"/>
      <c r="L321" s="218" t="n"/>
      <c r="M321" s="218" t="n"/>
      <c r="N321" s="218" t="n"/>
      <c r="O321" s="218" t="n"/>
      <c r="P321" s="218" t="n"/>
      <c r="Q321" s="4" t="n"/>
      <c r="R321" s="4" t="n"/>
      <c r="S321" s="4" t="n"/>
      <c r="T321" s="4" t="n"/>
      <c r="U321" s="4" t="n"/>
      <c r="V321" s="4" t="n"/>
      <c r="W321" s="4" t="n"/>
      <c r="X321" s="4" t="n"/>
      <c r="Y321" s="4" t="n"/>
      <c r="Z321" s="4" t="n"/>
    </row>
    <row r="322" ht="15.75" customHeight="1" s="371">
      <c r="A322" s="218" t="n"/>
      <c r="B322" s="218" t="n"/>
      <c r="C322" s="218" t="n"/>
      <c r="D322" s="218" t="n"/>
      <c r="E322" s="218" t="n"/>
      <c r="F322" s="218" t="n"/>
      <c r="G322" s="218" t="n"/>
      <c r="H322" s="218" t="n"/>
      <c r="I322" s="218" t="n"/>
      <c r="J322" s="218" t="n"/>
      <c r="K322" s="218" t="n"/>
      <c r="L322" s="218" t="n"/>
      <c r="M322" s="218" t="n"/>
      <c r="N322" s="218" t="n"/>
      <c r="O322" s="218" t="n"/>
      <c r="P322" s="218" t="n"/>
      <c r="Q322" s="4" t="n"/>
      <c r="R322" s="4" t="n"/>
      <c r="S322" s="4" t="n"/>
      <c r="T322" s="4" t="n"/>
      <c r="U322" s="4" t="n"/>
      <c r="V322" s="4" t="n"/>
      <c r="W322" s="4" t="n"/>
      <c r="X322" s="4" t="n"/>
      <c r="Y322" s="4" t="n"/>
      <c r="Z322" s="4" t="n"/>
    </row>
    <row r="323" ht="15.75" customHeight="1" s="371">
      <c r="A323" s="218" t="n"/>
      <c r="B323" s="218" t="n"/>
      <c r="C323" s="218" t="n"/>
      <c r="D323" s="218" t="n"/>
      <c r="E323" s="218" t="n"/>
      <c r="F323" s="218" t="n"/>
      <c r="G323" s="218" t="n"/>
      <c r="H323" s="218" t="n"/>
      <c r="I323" s="218" t="n"/>
      <c r="J323" s="218" t="n"/>
      <c r="K323" s="218" t="n"/>
      <c r="L323" s="218" t="n"/>
      <c r="M323" s="218" t="n"/>
      <c r="N323" s="218" t="n"/>
      <c r="O323" s="218" t="n"/>
      <c r="P323" s="218" t="n"/>
      <c r="Q323" s="4" t="n"/>
      <c r="R323" s="4" t="n"/>
      <c r="S323" s="4" t="n"/>
      <c r="T323" s="4" t="n"/>
      <c r="U323" s="4" t="n"/>
      <c r="V323" s="4" t="n"/>
      <c r="W323" s="4" t="n"/>
      <c r="X323" s="4" t="n"/>
      <c r="Y323" s="4" t="n"/>
      <c r="Z323" s="4" t="n"/>
    </row>
    <row r="324" ht="15.75" customHeight="1" s="371">
      <c r="A324" s="218" t="n"/>
      <c r="B324" s="218" t="n"/>
      <c r="C324" s="218" t="n"/>
      <c r="D324" s="218" t="n"/>
      <c r="E324" s="218" t="n"/>
      <c r="F324" s="218" t="n"/>
      <c r="G324" s="218" t="n"/>
      <c r="H324" s="218" t="n"/>
      <c r="I324" s="218" t="n"/>
      <c r="J324" s="218" t="n"/>
      <c r="K324" s="218" t="n"/>
      <c r="L324" s="218" t="n"/>
      <c r="M324" s="218" t="n"/>
      <c r="N324" s="218" t="n"/>
      <c r="O324" s="218" t="n"/>
      <c r="P324" s="218" t="n"/>
      <c r="Q324" s="4" t="n"/>
      <c r="R324" s="4" t="n"/>
      <c r="S324" s="4" t="n"/>
      <c r="T324" s="4" t="n"/>
      <c r="U324" s="4" t="n"/>
      <c r="V324" s="4" t="n"/>
      <c r="W324" s="4" t="n"/>
      <c r="X324" s="4" t="n"/>
      <c r="Y324" s="4" t="n"/>
      <c r="Z324" s="4" t="n"/>
    </row>
    <row r="325" ht="15.75" customHeight="1" s="371">
      <c r="A325" s="218" t="n"/>
      <c r="B325" s="218" t="n"/>
      <c r="C325" s="218" t="n"/>
      <c r="D325" s="218" t="n"/>
      <c r="E325" s="218" t="n"/>
      <c r="F325" s="218" t="n"/>
      <c r="G325" s="218" t="n"/>
      <c r="H325" s="218" t="n"/>
      <c r="I325" s="218" t="n"/>
      <c r="J325" s="218" t="n"/>
      <c r="K325" s="218" t="n"/>
      <c r="L325" s="218" t="n"/>
      <c r="M325" s="218" t="n"/>
      <c r="N325" s="218" t="n"/>
      <c r="O325" s="218" t="n"/>
      <c r="P325" s="218" t="n"/>
      <c r="Q325" s="4" t="n"/>
      <c r="R325" s="4" t="n"/>
      <c r="S325" s="4" t="n"/>
      <c r="T325" s="4" t="n"/>
      <c r="U325" s="4" t="n"/>
      <c r="V325" s="4" t="n"/>
      <c r="W325" s="4" t="n"/>
      <c r="X325" s="4" t="n"/>
      <c r="Y325" s="4" t="n"/>
      <c r="Z325" s="4" t="n"/>
    </row>
    <row r="326" ht="15.75" customHeight="1" s="371">
      <c r="A326" s="218" t="n"/>
      <c r="B326" s="218" t="n"/>
      <c r="C326" s="218" t="n"/>
      <c r="D326" s="218" t="n"/>
      <c r="E326" s="218" t="n"/>
      <c r="F326" s="218" t="n"/>
      <c r="G326" s="218" t="n"/>
      <c r="H326" s="218" t="n"/>
      <c r="I326" s="218" t="n"/>
      <c r="J326" s="218" t="n"/>
      <c r="K326" s="218" t="n"/>
      <c r="L326" s="218" t="n"/>
      <c r="M326" s="218" t="n"/>
      <c r="N326" s="218" t="n"/>
      <c r="O326" s="218" t="n"/>
      <c r="P326" s="218" t="n"/>
      <c r="Q326" s="4" t="n"/>
      <c r="R326" s="4" t="n"/>
      <c r="S326" s="4" t="n"/>
      <c r="T326" s="4" t="n"/>
      <c r="U326" s="4" t="n"/>
      <c r="V326" s="4" t="n"/>
      <c r="W326" s="4" t="n"/>
      <c r="X326" s="4" t="n"/>
      <c r="Y326" s="4" t="n"/>
      <c r="Z326" s="4" t="n"/>
    </row>
    <row r="327" ht="15.75" customHeight="1" s="371">
      <c r="A327" s="218" t="n"/>
      <c r="B327" s="218" t="n"/>
      <c r="C327" s="218" t="n"/>
      <c r="D327" s="218" t="n"/>
      <c r="E327" s="218" t="n"/>
      <c r="F327" s="218" t="n"/>
      <c r="G327" s="218" t="n"/>
      <c r="H327" s="218" t="n"/>
      <c r="I327" s="218" t="n"/>
      <c r="J327" s="218" t="n"/>
      <c r="K327" s="218" t="n"/>
      <c r="L327" s="218" t="n"/>
      <c r="M327" s="218" t="n"/>
      <c r="N327" s="218" t="n"/>
      <c r="O327" s="218" t="n"/>
      <c r="P327" s="218" t="n"/>
      <c r="Q327" s="4" t="n"/>
      <c r="R327" s="4" t="n"/>
      <c r="S327" s="4" t="n"/>
      <c r="T327" s="4" t="n"/>
      <c r="U327" s="4" t="n"/>
      <c r="V327" s="4" t="n"/>
      <c r="W327" s="4" t="n"/>
      <c r="X327" s="4" t="n"/>
      <c r="Y327" s="4" t="n"/>
      <c r="Z327" s="4" t="n"/>
    </row>
    <row r="328" ht="15.75" customHeight="1" s="371">
      <c r="A328" s="218" t="n"/>
      <c r="B328" s="218" t="n"/>
      <c r="C328" s="218" t="n"/>
      <c r="D328" s="218" t="n"/>
      <c r="E328" s="218" t="n"/>
      <c r="F328" s="218" t="n"/>
      <c r="G328" s="218" t="n"/>
      <c r="H328" s="218" t="n"/>
      <c r="I328" s="218" t="n"/>
      <c r="J328" s="218" t="n"/>
      <c r="K328" s="218" t="n"/>
      <c r="L328" s="218" t="n"/>
      <c r="M328" s="218" t="n"/>
      <c r="N328" s="218" t="n"/>
      <c r="O328" s="218" t="n"/>
      <c r="P328" s="218" t="n"/>
      <c r="Q328" s="4" t="n"/>
      <c r="R328" s="4" t="n"/>
      <c r="S328" s="4" t="n"/>
      <c r="T328" s="4" t="n"/>
      <c r="U328" s="4" t="n"/>
      <c r="V328" s="4" t="n"/>
      <c r="W328" s="4" t="n"/>
      <c r="X328" s="4" t="n"/>
      <c r="Y328" s="4" t="n"/>
      <c r="Z328" s="4" t="n"/>
    </row>
    <row r="329" ht="15.75" customHeight="1" s="371">
      <c r="A329" s="218" t="n"/>
      <c r="B329" s="218" t="n"/>
      <c r="C329" s="218" t="n"/>
      <c r="D329" s="218" t="n"/>
      <c r="E329" s="218" t="n"/>
      <c r="F329" s="218" t="n"/>
      <c r="G329" s="218" t="n"/>
      <c r="H329" s="218" t="n"/>
      <c r="I329" s="218" t="n"/>
      <c r="J329" s="218" t="n"/>
      <c r="K329" s="218" t="n"/>
      <c r="L329" s="218" t="n"/>
      <c r="M329" s="218" t="n"/>
      <c r="N329" s="218" t="n"/>
      <c r="O329" s="218" t="n"/>
      <c r="P329" s="218" t="n"/>
      <c r="Q329" s="4" t="n"/>
      <c r="R329" s="4" t="n"/>
      <c r="S329" s="4" t="n"/>
      <c r="T329" s="4" t="n"/>
      <c r="U329" s="4" t="n"/>
      <c r="V329" s="4" t="n"/>
      <c r="W329" s="4" t="n"/>
      <c r="X329" s="4" t="n"/>
      <c r="Y329" s="4" t="n"/>
      <c r="Z329" s="4" t="n"/>
    </row>
    <row r="330" ht="15.75" customHeight="1" s="371">
      <c r="A330" s="218" t="n"/>
      <c r="B330" s="218" t="n"/>
      <c r="C330" s="218" t="n"/>
      <c r="D330" s="218" t="n"/>
      <c r="E330" s="218" t="n"/>
      <c r="F330" s="218" t="n"/>
      <c r="G330" s="218" t="n"/>
      <c r="H330" s="218" t="n"/>
      <c r="I330" s="218" t="n"/>
      <c r="J330" s="218" t="n"/>
      <c r="K330" s="218" t="n"/>
      <c r="L330" s="218" t="n"/>
      <c r="M330" s="218" t="n"/>
      <c r="N330" s="218" t="n"/>
      <c r="O330" s="218" t="n"/>
      <c r="P330" s="218" t="n"/>
      <c r="Q330" s="4" t="n"/>
      <c r="R330" s="4" t="n"/>
      <c r="S330" s="4" t="n"/>
      <c r="T330" s="4" t="n"/>
      <c r="U330" s="4" t="n"/>
      <c r="V330" s="4" t="n"/>
      <c r="W330" s="4" t="n"/>
      <c r="X330" s="4" t="n"/>
      <c r="Y330" s="4" t="n"/>
      <c r="Z330" s="4" t="n"/>
    </row>
    <row r="331" ht="15.75" customHeight="1" s="371">
      <c r="A331" s="218" t="n"/>
      <c r="B331" s="218" t="n"/>
      <c r="C331" s="218" t="n"/>
      <c r="D331" s="218" t="n"/>
      <c r="E331" s="218" t="n"/>
      <c r="F331" s="218" t="n"/>
      <c r="G331" s="218" t="n"/>
      <c r="H331" s="218" t="n"/>
      <c r="I331" s="218" t="n"/>
      <c r="J331" s="218" t="n"/>
      <c r="K331" s="218" t="n"/>
      <c r="L331" s="218" t="n"/>
      <c r="M331" s="218" t="n"/>
      <c r="N331" s="218" t="n"/>
      <c r="O331" s="218" t="n"/>
      <c r="P331" s="218" t="n"/>
      <c r="Q331" s="4" t="n"/>
      <c r="R331" s="4" t="n"/>
      <c r="S331" s="4" t="n"/>
      <c r="T331" s="4" t="n"/>
      <c r="U331" s="4" t="n"/>
      <c r="V331" s="4" t="n"/>
      <c r="W331" s="4" t="n"/>
      <c r="X331" s="4" t="n"/>
      <c r="Y331" s="4" t="n"/>
      <c r="Z331" s="4" t="n"/>
    </row>
    <row r="332" ht="15.75" customHeight="1" s="371">
      <c r="A332" s="218" t="n"/>
      <c r="B332" s="218" t="n"/>
      <c r="C332" s="218" t="n"/>
      <c r="D332" s="218" t="n"/>
      <c r="E332" s="218" t="n"/>
      <c r="F332" s="218" t="n"/>
      <c r="G332" s="218" t="n"/>
      <c r="H332" s="218" t="n"/>
      <c r="I332" s="218" t="n"/>
      <c r="J332" s="218" t="n"/>
      <c r="K332" s="218" t="n"/>
      <c r="L332" s="218" t="n"/>
      <c r="M332" s="218" t="n"/>
      <c r="N332" s="218" t="n"/>
      <c r="O332" s="218" t="n"/>
      <c r="P332" s="218" t="n"/>
      <c r="Q332" s="4" t="n"/>
      <c r="R332" s="4" t="n"/>
      <c r="S332" s="4" t="n"/>
      <c r="T332" s="4" t="n"/>
      <c r="U332" s="4" t="n"/>
      <c r="V332" s="4" t="n"/>
      <c r="W332" s="4" t="n"/>
      <c r="X332" s="4" t="n"/>
      <c r="Y332" s="4" t="n"/>
      <c r="Z332" s="4" t="n"/>
    </row>
    <row r="333" ht="15.75" customHeight="1" s="371">
      <c r="A333" s="218" t="n"/>
      <c r="B333" s="218" t="n"/>
      <c r="C333" s="218" t="n"/>
      <c r="D333" s="218" t="n"/>
      <c r="E333" s="218" t="n"/>
      <c r="F333" s="218" t="n"/>
      <c r="G333" s="218" t="n"/>
      <c r="H333" s="218" t="n"/>
      <c r="I333" s="218" t="n"/>
      <c r="J333" s="218" t="n"/>
      <c r="K333" s="218" t="n"/>
      <c r="L333" s="218" t="n"/>
      <c r="M333" s="218" t="n"/>
      <c r="N333" s="218" t="n"/>
      <c r="O333" s="218" t="n"/>
      <c r="P333" s="218" t="n"/>
      <c r="Q333" s="4" t="n"/>
      <c r="R333" s="4" t="n"/>
      <c r="S333" s="4" t="n"/>
      <c r="T333" s="4" t="n"/>
      <c r="U333" s="4" t="n"/>
      <c r="V333" s="4" t="n"/>
      <c r="W333" s="4" t="n"/>
      <c r="X333" s="4" t="n"/>
      <c r="Y333" s="4" t="n"/>
      <c r="Z333" s="4" t="n"/>
    </row>
    <row r="334" ht="15.75" customHeight="1" s="371">
      <c r="A334" s="218" t="n"/>
      <c r="B334" s="218" t="n"/>
      <c r="C334" s="218" t="n"/>
      <c r="D334" s="218" t="n"/>
      <c r="E334" s="218" t="n"/>
      <c r="F334" s="218" t="n"/>
      <c r="G334" s="218" t="n"/>
      <c r="H334" s="218" t="n"/>
      <c r="I334" s="218" t="n"/>
      <c r="J334" s="218" t="n"/>
      <c r="K334" s="218" t="n"/>
      <c r="L334" s="218" t="n"/>
      <c r="M334" s="218" t="n"/>
      <c r="N334" s="218" t="n"/>
      <c r="O334" s="218" t="n"/>
      <c r="P334" s="218" t="n"/>
      <c r="Q334" s="4" t="n"/>
      <c r="R334" s="4" t="n"/>
      <c r="S334" s="4" t="n"/>
      <c r="T334" s="4" t="n"/>
      <c r="U334" s="4" t="n"/>
      <c r="V334" s="4" t="n"/>
      <c r="W334" s="4" t="n"/>
      <c r="X334" s="4" t="n"/>
      <c r="Y334" s="4" t="n"/>
      <c r="Z334" s="4" t="n"/>
    </row>
    <row r="335" ht="15.75" customHeight="1" s="371">
      <c r="A335" s="218" t="n"/>
      <c r="B335" s="218" t="n"/>
      <c r="C335" s="218" t="n"/>
      <c r="D335" s="218" t="n"/>
      <c r="E335" s="218" t="n"/>
      <c r="F335" s="218" t="n"/>
      <c r="G335" s="218" t="n"/>
      <c r="H335" s="218" t="n"/>
      <c r="I335" s="218" t="n"/>
      <c r="J335" s="218" t="n"/>
      <c r="K335" s="218" t="n"/>
      <c r="L335" s="218" t="n"/>
      <c r="M335" s="218" t="n"/>
      <c r="N335" s="218" t="n"/>
      <c r="O335" s="218" t="n"/>
      <c r="P335" s="218" t="n"/>
      <c r="Q335" s="4" t="n"/>
      <c r="R335" s="4" t="n"/>
      <c r="S335" s="4" t="n"/>
      <c r="T335" s="4" t="n"/>
      <c r="U335" s="4" t="n"/>
      <c r="V335" s="4" t="n"/>
      <c r="W335" s="4" t="n"/>
      <c r="X335" s="4" t="n"/>
      <c r="Y335" s="4" t="n"/>
      <c r="Z335" s="4" t="n"/>
    </row>
    <row r="336" ht="15.75" customHeight="1" s="371">
      <c r="A336" s="218" t="n"/>
      <c r="B336" s="218" t="n"/>
      <c r="C336" s="218" t="n"/>
      <c r="D336" s="218" t="n"/>
      <c r="E336" s="218" t="n"/>
      <c r="F336" s="218" t="n"/>
      <c r="G336" s="218" t="n"/>
      <c r="H336" s="218" t="n"/>
      <c r="I336" s="218" t="n"/>
      <c r="J336" s="218" t="n"/>
      <c r="K336" s="218" t="n"/>
      <c r="L336" s="218" t="n"/>
      <c r="M336" s="218" t="n"/>
      <c r="N336" s="218" t="n"/>
      <c r="O336" s="218" t="n"/>
      <c r="P336" s="218" t="n"/>
      <c r="Q336" s="4" t="n"/>
      <c r="R336" s="4" t="n"/>
      <c r="S336" s="4" t="n"/>
      <c r="T336" s="4" t="n"/>
      <c r="U336" s="4" t="n"/>
      <c r="V336" s="4" t="n"/>
      <c r="W336" s="4" t="n"/>
      <c r="X336" s="4" t="n"/>
      <c r="Y336" s="4" t="n"/>
      <c r="Z336" s="4" t="n"/>
    </row>
    <row r="337" ht="15.75" customHeight="1" s="371">
      <c r="A337" s="218" t="n"/>
      <c r="B337" s="218" t="n"/>
      <c r="C337" s="218" t="n"/>
      <c r="D337" s="218" t="n"/>
      <c r="E337" s="218" t="n"/>
      <c r="F337" s="218" t="n"/>
      <c r="G337" s="218" t="n"/>
      <c r="H337" s="218" t="n"/>
      <c r="I337" s="218" t="n"/>
      <c r="J337" s="218" t="n"/>
      <c r="K337" s="218" t="n"/>
      <c r="L337" s="218" t="n"/>
      <c r="M337" s="218" t="n"/>
      <c r="N337" s="218" t="n"/>
      <c r="O337" s="218" t="n"/>
      <c r="P337" s="218" t="n"/>
      <c r="Q337" s="4" t="n"/>
      <c r="R337" s="4" t="n"/>
      <c r="S337" s="4" t="n"/>
      <c r="T337" s="4" t="n"/>
      <c r="U337" s="4" t="n"/>
      <c r="V337" s="4" t="n"/>
      <c r="W337" s="4" t="n"/>
      <c r="X337" s="4" t="n"/>
      <c r="Y337" s="4" t="n"/>
      <c r="Z337" s="4" t="n"/>
    </row>
    <row r="338" ht="15.75" customHeight="1" s="371">
      <c r="A338" s="218" t="n"/>
      <c r="B338" s="218" t="n"/>
      <c r="C338" s="218" t="n"/>
      <c r="D338" s="218" t="n"/>
      <c r="E338" s="218" t="n"/>
      <c r="F338" s="218" t="n"/>
      <c r="G338" s="218" t="n"/>
      <c r="H338" s="218" t="n"/>
      <c r="I338" s="218" t="n"/>
      <c r="J338" s="218" t="n"/>
      <c r="K338" s="218" t="n"/>
      <c r="L338" s="218" t="n"/>
      <c r="M338" s="218" t="n"/>
      <c r="N338" s="218" t="n"/>
      <c r="O338" s="218" t="n"/>
      <c r="P338" s="218" t="n"/>
      <c r="Q338" s="4" t="n"/>
      <c r="R338" s="4" t="n"/>
      <c r="S338" s="4" t="n"/>
      <c r="T338" s="4" t="n"/>
      <c r="U338" s="4" t="n"/>
      <c r="V338" s="4" t="n"/>
      <c r="W338" s="4" t="n"/>
      <c r="X338" s="4" t="n"/>
      <c r="Y338" s="4" t="n"/>
      <c r="Z338" s="4" t="n"/>
    </row>
    <row r="339" ht="15.75" customHeight="1" s="371">
      <c r="A339" s="218" t="n"/>
      <c r="B339" s="218" t="n"/>
      <c r="C339" s="218" t="n"/>
      <c r="D339" s="218" t="n"/>
      <c r="E339" s="218" t="n"/>
      <c r="F339" s="218" t="n"/>
      <c r="G339" s="218" t="n"/>
      <c r="H339" s="218" t="n"/>
      <c r="I339" s="218" t="n"/>
      <c r="J339" s="218" t="n"/>
      <c r="K339" s="218" t="n"/>
      <c r="L339" s="218" t="n"/>
      <c r="M339" s="218" t="n"/>
      <c r="N339" s="218" t="n"/>
      <c r="O339" s="218" t="n"/>
      <c r="P339" s="218" t="n"/>
      <c r="Q339" s="4" t="n"/>
      <c r="R339" s="4" t="n"/>
      <c r="S339" s="4" t="n"/>
      <c r="T339" s="4" t="n"/>
      <c r="U339" s="4" t="n"/>
      <c r="V339" s="4" t="n"/>
      <c r="W339" s="4" t="n"/>
      <c r="X339" s="4" t="n"/>
      <c r="Y339" s="4" t="n"/>
      <c r="Z339" s="4" t="n"/>
    </row>
    <row r="340" ht="15.75" customHeight="1" s="371">
      <c r="A340" s="218" t="n"/>
      <c r="B340" s="218" t="n"/>
      <c r="C340" s="218" t="n"/>
      <c r="D340" s="218" t="n"/>
      <c r="E340" s="218" t="n"/>
      <c r="F340" s="218" t="n"/>
      <c r="G340" s="218" t="n"/>
      <c r="H340" s="218" t="n"/>
      <c r="I340" s="218" t="n"/>
      <c r="J340" s="218" t="n"/>
      <c r="K340" s="218" t="n"/>
      <c r="L340" s="218" t="n"/>
      <c r="M340" s="218" t="n"/>
      <c r="N340" s="218" t="n"/>
      <c r="O340" s="218" t="n"/>
      <c r="P340" s="218" t="n"/>
      <c r="Q340" s="4" t="n"/>
      <c r="R340" s="4" t="n"/>
      <c r="S340" s="4" t="n"/>
      <c r="T340" s="4" t="n"/>
      <c r="U340" s="4" t="n"/>
      <c r="V340" s="4" t="n"/>
      <c r="W340" s="4" t="n"/>
      <c r="X340" s="4" t="n"/>
      <c r="Y340" s="4" t="n"/>
      <c r="Z340" s="4" t="n"/>
    </row>
    <row r="341" ht="15.75" customHeight="1" s="371">
      <c r="A341" s="218" t="n"/>
      <c r="B341" s="218" t="n"/>
      <c r="C341" s="218" t="n"/>
      <c r="D341" s="218" t="n"/>
      <c r="E341" s="218" t="n"/>
      <c r="F341" s="218" t="n"/>
      <c r="G341" s="218" t="n"/>
      <c r="H341" s="218" t="n"/>
      <c r="I341" s="218" t="n"/>
      <c r="J341" s="218" t="n"/>
      <c r="K341" s="218" t="n"/>
      <c r="L341" s="218" t="n"/>
      <c r="M341" s="218" t="n"/>
      <c r="N341" s="218" t="n"/>
      <c r="O341" s="218" t="n"/>
      <c r="P341" s="218" t="n"/>
      <c r="Q341" s="4" t="n"/>
      <c r="R341" s="4" t="n"/>
      <c r="S341" s="4" t="n"/>
      <c r="T341" s="4" t="n"/>
      <c r="U341" s="4" t="n"/>
      <c r="V341" s="4" t="n"/>
      <c r="W341" s="4" t="n"/>
      <c r="X341" s="4" t="n"/>
      <c r="Y341" s="4" t="n"/>
      <c r="Z341" s="4" t="n"/>
    </row>
    <row r="342" ht="15.75" customHeight="1" s="371">
      <c r="A342" s="218" t="n"/>
      <c r="B342" s="218" t="n"/>
      <c r="C342" s="218" t="n"/>
      <c r="D342" s="218" t="n"/>
      <c r="E342" s="218" t="n"/>
      <c r="F342" s="218" t="n"/>
      <c r="G342" s="218" t="n"/>
      <c r="H342" s="218" t="n"/>
      <c r="I342" s="218" t="n"/>
      <c r="J342" s="218" t="n"/>
      <c r="K342" s="218" t="n"/>
      <c r="L342" s="218" t="n"/>
      <c r="M342" s="218" t="n"/>
      <c r="N342" s="218" t="n"/>
      <c r="O342" s="218" t="n"/>
      <c r="P342" s="218" t="n"/>
      <c r="Q342" s="4" t="n"/>
      <c r="R342" s="4" t="n"/>
      <c r="S342" s="4" t="n"/>
      <c r="T342" s="4" t="n"/>
      <c r="U342" s="4" t="n"/>
      <c r="V342" s="4" t="n"/>
      <c r="W342" s="4" t="n"/>
      <c r="X342" s="4" t="n"/>
      <c r="Y342" s="4" t="n"/>
      <c r="Z342" s="4" t="n"/>
    </row>
    <row r="343" ht="15.75" customHeight="1" s="371">
      <c r="A343" s="218" t="n"/>
      <c r="B343" s="218" t="n"/>
      <c r="C343" s="218" t="n"/>
      <c r="D343" s="218" t="n"/>
      <c r="E343" s="218" t="n"/>
      <c r="F343" s="218" t="n"/>
      <c r="G343" s="218" t="n"/>
      <c r="H343" s="218" t="n"/>
      <c r="I343" s="218" t="n"/>
      <c r="J343" s="218" t="n"/>
      <c r="K343" s="218" t="n"/>
      <c r="L343" s="218" t="n"/>
      <c r="M343" s="218" t="n"/>
      <c r="N343" s="218" t="n"/>
      <c r="O343" s="218" t="n"/>
      <c r="P343" s="218" t="n"/>
      <c r="Q343" s="4" t="n"/>
      <c r="R343" s="4" t="n"/>
      <c r="S343" s="4" t="n"/>
      <c r="T343" s="4" t="n"/>
      <c r="U343" s="4" t="n"/>
      <c r="V343" s="4" t="n"/>
      <c r="W343" s="4" t="n"/>
      <c r="X343" s="4" t="n"/>
      <c r="Y343" s="4" t="n"/>
      <c r="Z343" s="4" t="n"/>
    </row>
    <row r="344" ht="15.75" customHeight="1" s="371">
      <c r="A344" s="218" t="n"/>
      <c r="B344" s="218" t="n"/>
      <c r="C344" s="218" t="n"/>
      <c r="D344" s="218" t="n"/>
      <c r="E344" s="218" t="n"/>
      <c r="F344" s="218" t="n"/>
      <c r="G344" s="218" t="n"/>
      <c r="H344" s="218" t="n"/>
      <c r="I344" s="218" t="n"/>
      <c r="J344" s="218" t="n"/>
      <c r="K344" s="218" t="n"/>
      <c r="L344" s="218" t="n"/>
      <c r="M344" s="218" t="n"/>
      <c r="N344" s="218" t="n"/>
      <c r="O344" s="218" t="n"/>
      <c r="P344" s="218" t="n"/>
      <c r="Q344" s="4" t="n"/>
      <c r="R344" s="4" t="n"/>
      <c r="S344" s="4" t="n"/>
      <c r="T344" s="4" t="n"/>
      <c r="U344" s="4" t="n"/>
      <c r="V344" s="4" t="n"/>
      <c r="W344" s="4" t="n"/>
      <c r="X344" s="4" t="n"/>
      <c r="Y344" s="4" t="n"/>
      <c r="Z344" s="4" t="n"/>
    </row>
    <row r="345" ht="15.75" customHeight="1" s="371">
      <c r="A345" s="218" t="n"/>
      <c r="B345" s="218" t="n"/>
      <c r="C345" s="218" t="n"/>
      <c r="D345" s="218" t="n"/>
      <c r="E345" s="218" t="n"/>
      <c r="F345" s="218" t="n"/>
      <c r="G345" s="218" t="n"/>
      <c r="H345" s="218" t="n"/>
      <c r="I345" s="218" t="n"/>
      <c r="J345" s="218" t="n"/>
      <c r="K345" s="218" t="n"/>
      <c r="L345" s="218" t="n"/>
      <c r="M345" s="218" t="n"/>
      <c r="N345" s="218" t="n"/>
      <c r="O345" s="218" t="n"/>
      <c r="P345" s="218" t="n"/>
      <c r="Q345" s="4" t="n"/>
      <c r="R345" s="4" t="n"/>
      <c r="S345" s="4" t="n"/>
      <c r="T345" s="4" t="n"/>
      <c r="U345" s="4" t="n"/>
      <c r="V345" s="4" t="n"/>
      <c r="W345" s="4" t="n"/>
      <c r="X345" s="4" t="n"/>
      <c r="Y345" s="4" t="n"/>
      <c r="Z345" s="4" t="n"/>
    </row>
    <row r="346" ht="15.75" customHeight="1" s="371">
      <c r="A346" s="218" t="n"/>
      <c r="B346" s="218" t="n"/>
      <c r="C346" s="218" t="n"/>
      <c r="D346" s="218" t="n"/>
      <c r="E346" s="218" t="n"/>
      <c r="F346" s="218" t="n"/>
      <c r="G346" s="218" t="n"/>
      <c r="H346" s="218" t="n"/>
      <c r="I346" s="218" t="n"/>
      <c r="J346" s="218" t="n"/>
      <c r="K346" s="218" t="n"/>
      <c r="L346" s="218" t="n"/>
      <c r="M346" s="218" t="n"/>
      <c r="N346" s="218" t="n"/>
      <c r="O346" s="218" t="n"/>
      <c r="P346" s="218" t="n"/>
      <c r="Q346" s="4" t="n"/>
      <c r="R346" s="4" t="n"/>
      <c r="S346" s="4" t="n"/>
      <c r="T346" s="4" t="n"/>
      <c r="U346" s="4" t="n"/>
      <c r="V346" s="4" t="n"/>
      <c r="W346" s="4" t="n"/>
      <c r="X346" s="4" t="n"/>
      <c r="Y346" s="4" t="n"/>
      <c r="Z346" s="4" t="n"/>
    </row>
    <row r="347" ht="15.75" customHeight="1" s="371">
      <c r="A347" s="218" t="n"/>
      <c r="B347" s="218" t="n"/>
      <c r="C347" s="218" t="n"/>
      <c r="D347" s="218" t="n"/>
      <c r="E347" s="218" t="n"/>
      <c r="F347" s="218" t="n"/>
      <c r="G347" s="218" t="n"/>
      <c r="H347" s="218" t="n"/>
      <c r="I347" s="218" t="n"/>
      <c r="J347" s="218" t="n"/>
      <c r="K347" s="218" t="n"/>
      <c r="L347" s="218" t="n"/>
      <c r="M347" s="218" t="n"/>
      <c r="N347" s="218" t="n"/>
      <c r="O347" s="218" t="n"/>
      <c r="P347" s="218" t="n"/>
      <c r="Q347" s="4" t="n"/>
      <c r="R347" s="4" t="n"/>
      <c r="S347" s="4" t="n"/>
      <c r="T347" s="4" t="n"/>
      <c r="U347" s="4" t="n"/>
      <c r="V347" s="4" t="n"/>
      <c r="W347" s="4" t="n"/>
      <c r="X347" s="4" t="n"/>
      <c r="Y347" s="4" t="n"/>
      <c r="Z347" s="4" t="n"/>
    </row>
    <row r="348" ht="15.75" customHeight="1" s="371">
      <c r="A348" s="218" t="n"/>
      <c r="B348" s="218" t="n"/>
      <c r="C348" s="218" t="n"/>
      <c r="D348" s="218" t="n"/>
      <c r="E348" s="218" t="n"/>
      <c r="F348" s="218" t="n"/>
      <c r="G348" s="218" t="n"/>
      <c r="H348" s="218" t="n"/>
      <c r="I348" s="218" t="n"/>
      <c r="J348" s="218" t="n"/>
      <c r="K348" s="218" t="n"/>
      <c r="L348" s="218" t="n"/>
      <c r="M348" s="218" t="n"/>
      <c r="N348" s="218" t="n"/>
      <c r="O348" s="218" t="n"/>
      <c r="P348" s="218" t="n"/>
      <c r="Q348" s="4" t="n"/>
      <c r="R348" s="4" t="n"/>
      <c r="S348" s="4" t="n"/>
      <c r="T348" s="4" t="n"/>
      <c r="U348" s="4" t="n"/>
      <c r="V348" s="4" t="n"/>
      <c r="W348" s="4" t="n"/>
      <c r="X348" s="4" t="n"/>
      <c r="Y348" s="4" t="n"/>
      <c r="Z348" s="4" t="n"/>
    </row>
    <row r="349" ht="15.75" customHeight="1" s="371">
      <c r="A349" s="218" t="n"/>
      <c r="B349" s="218" t="n"/>
      <c r="C349" s="218" t="n"/>
      <c r="D349" s="218" t="n"/>
      <c r="E349" s="218" t="n"/>
      <c r="F349" s="218" t="n"/>
      <c r="G349" s="218" t="n"/>
      <c r="H349" s="218" t="n"/>
      <c r="I349" s="218" t="n"/>
      <c r="J349" s="218" t="n"/>
      <c r="K349" s="218" t="n"/>
      <c r="L349" s="218" t="n"/>
      <c r="M349" s="218" t="n"/>
      <c r="N349" s="218" t="n"/>
      <c r="O349" s="218" t="n"/>
      <c r="P349" s="218" t="n"/>
      <c r="Q349" s="4" t="n"/>
      <c r="R349" s="4" t="n"/>
      <c r="S349" s="4" t="n"/>
      <c r="T349" s="4" t="n"/>
      <c r="U349" s="4" t="n"/>
      <c r="V349" s="4" t="n"/>
      <c r="W349" s="4" t="n"/>
      <c r="X349" s="4" t="n"/>
      <c r="Y349" s="4" t="n"/>
      <c r="Z349" s="4" t="n"/>
    </row>
    <row r="350" ht="15.75" customHeight="1" s="371">
      <c r="A350" s="218" t="n"/>
      <c r="B350" s="218" t="n"/>
      <c r="C350" s="218" t="n"/>
      <c r="D350" s="218" t="n"/>
      <c r="E350" s="218" t="n"/>
      <c r="F350" s="218" t="n"/>
      <c r="G350" s="218" t="n"/>
      <c r="H350" s="218" t="n"/>
      <c r="I350" s="218" t="n"/>
      <c r="J350" s="218" t="n"/>
      <c r="K350" s="218" t="n"/>
      <c r="L350" s="218" t="n"/>
      <c r="M350" s="218" t="n"/>
      <c r="N350" s="218" t="n"/>
      <c r="O350" s="218" t="n"/>
      <c r="P350" s="218" t="n"/>
      <c r="Q350" s="4" t="n"/>
      <c r="R350" s="4" t="n"/>
      <c r="S350" s="4" t="n"/>
      <c r="T350" s="4" t="n"/>
      <c r="U350" s="4" t="n"/>
      <c r="V350" s="4" t="n"/>
      <c r="W350" s="4" t="n"/>
      <c r="X350" s="4" t="n"/>
      <c r="Y350" s="4" t="n"/>
      <c r="Z350" s="4" t="n"/>
    </row>
    <row r="351" ht="15.75" customHeight="1" s="371">
      <c r="A351" s="218" t="n"/>
      <c r="B351" s="218" t="n"/>
      <c r="C351" s="218" t="n"/>
      <c r="D351" s="218" t="n"/>
      <c r="E351" s="218" t="n"/>
      <c r="F351" s="218" t="n"/>
      <c r="G351" s="218" t="n"/>
      <c r="H351" s="218" t="n"/>
      <c r="I351" s="218" t="n"/>
      <c r="J351" s="218" t="n"/>
      <c r="K351" s="218" t="n"/>
      <c r="L351" s="218" t="n"/>
      <c r="M351" s="218" t="n"/>
      <c r="N351" s="218" t="n"/>
      <c r="O351" s="218" t="n"/>
      <c r="P351" s="218" t="n"/>
      <c r="Q351" s="4" t="n"/>
      <c r="R351" s="4" t="n"/>
      <c r="S351" s="4" t="n"/>
      <c r="T351" s="4" t="n"/>
      <c r="U351" s="4" t="n"/>
      <c r="V351" s="4" t="n"/>
      <c r="W351" s="4" t="n"/>
      <c r="X351" s="4" t="n"/>
      <c r="Y351" s="4" t="n"/>
      <c r="Z351" s="4" t="n"/>
    </row>
    <row r="352" ht="15.75" customHeight="1" s="371">
      <c r="A352" s="218" t="n"/>
      <c r="B352" s="218" t="n"/>
      <c r="C352" s="218" t="n"/>
      <c r="D352" s="218" t="n"/>
      <c r="E352" s="218" t="n"/>
      <c r="F352" s="218" t="n"/>
      <c r="G352" s="218" t="n"/>
      <c r="H352" s="218" t="n"/>
      <c r="I352" s="218" t="n"/>
      <c r="J352" s="218" t="n"/>
      <c r="K352" s="218" t="n"/>
      <c r="L352" s="218" t="n"/>
      <c r="M352" s="218" t="n"/>
      <c r="N352" s="218" t="n"/>
      <c r="O352" s="218" t="n"/>
      <c r="P352" s="218" t="n"/>
      <c r="Q352" s="4" t="n"/>
      <c r="R352" s="4" t="n"/>
      <c r="S352" s="4" t="n"/>
      <c r="T352" s="4" t="n"/>
      <c r="U352" s="4" t="n"/>
      <c r="V352" s="4" t="n"/>
      <c r="W352" s="4" t="n"/>
      <c r="X352" s="4" t="n"/>
      <c r="Y352" s="4" t="n"/>
      <c r="Z352" s="4" t="n"/>
    </row>
    <row r="353" ht="15.75" customHeight="1" s="371">
      <c r="A353" s="218" t="n"/>
      <c r="B353" s="218" t="n"/>
      <c r="C353" s="218" t="n"/>
      <c r="D353" s="218" t="n"/>
      <c r="E353" s="218" t="n"/>
      <c r="F353" s="218" t="n"/>
      <c r="G353" s="218" t="n"/>
      <c r="H353" s="218" t="n"/>
      <c r="I353" s="218" t="n"/>
      <c r="J353" s="218" t="n"/>
      <c r="K353" s="218" t="n"/>
      <c r="L353" s="218" t="n"/>
      <c r="M353" s="218" t="n"/>
      <c r="N353" s="218" t="n"/>
      <c r="O353" s="218" t="n"/>
      <c r="P353" s="218" t="n"/>
      <c r="Q353" s="4" t="n"/>
      <c r="R353" s="4" t="n"/>
      <c r="S353" s="4" t="n"/>
      <c r="T353" s="4" t="n"/>
      <c r="U353" s="4" t="n"/>
      <c r="V353" s="4" t="n"/>
      <c r="W353" s="4" t="n"/>
      <c r="X353" s="4" t="n"/>
      <c r="Y353" s="4" t="n"/>
      <c r="Z353" s="4" t="n"/>
    </row>
    <row r="354" ht="15.75" customHeight="1" s="371">
      <c r="A354" s="218" t="n"/>
      <c r="B354" s="218" t="n"/>
      <c r="C354" s="218" t="n"/>
      <c r="D354" s="218" t="n"/>
      <c r="E354" s="218" t="n"/>
      <c r="F354" s="218" t="n"/>
      <c r="G354" s="218" t="n"/>
      <c r="H354" s="218" t="n"/>
      <c r="I354" s="218" t="n"/>
      <c r="J354" s="218" t="n"/>
      <c r="K354" s="218" t="n"/>
      <c r="L354" s="218" t="n"/>
      <c r="M354" s="218" t="n"/>
      <c r="N354" s="218" t="n"/>
      <c r="O354" s="218" t="n"/>
      <c r="P354" s="218" t="n"/>
      <c r="Q354" s="4" t="n"/>
      <c r="R354" s="4" t="n"/>
      <c r="S354" s="4" t="n"/>
      <c r="T354" s="4" t="n"/>
      <c r="U354" s="4" t="n"/>
      <c r="V354" s="4" t="n"/>
      <c r="W354" s="4" t="n"/>
      <c r="X354" s="4" t="n"/>
      <c r="Y354" s="4" t="n"/>
      <c r="Z354" s="4" t="n"/>
    </row>
    <row r="355" ht="15.75" customHeight="1" s="371">
      <c r="A355" s="218" t="n"/>
      <c r="B355" s="218" t="n"/>
      <c r="C355" s="218" t="n"/>
      <c r="D355" s="218" t="n"/>
      <c r="E355" s="218" t="n"/>
      <c r="F355" s="218" t="n"/>
      <c r="G355" s="218" t="n"/>
      <c r="H355" s="218" t="n"/>
      <c r="I355" s="218" t="n"/>
      <c r="J355" s="218" t="n"/>
      <c r="K355" s="218" t="n"/>
      <c r="L355" s="218" t="n"/>
      <c r="M355" s="218" t="n"/>
      <c r="N355" s="218" t="n"/>
      <c r="O355" s="218" t="n"/>
      <c r="P355" s="218" t="n"/>
      <c r="Q355" s="4" t="n"/>
      <c r="R355" s="4" t="n"/>
      <c r="S355" s="4" t="n"/>
      <c r="T355" s="4" t="n"/>
      <c r="U355" s="4" t="n"/>
      <c r="V355" s="4" t="n"/>
      <c r="W355" s="4" t="n"/>
      <c r="X355" s="4" t="n"/>
      <c r="Y355" s="4" t="n"/>
      <c r="Z355" s="4" t="n"/>
    </row>
    <row r="356" ht="15.75" customHeight="1" s="371">
      <c r="A356" s="218" t="n"/>
      <c r="B356" s="218" t="n"/>
      <c r="C356" s="218" t="n"/>
      <c r="D356" s="218" t="n"/>
      <c r="E356" s="218" t="n"/>
      <c r="F356" s="218" t="n"/>
      <c r="G356" s="218" t="n"/>
      <c r="H356" s="218" t="n"/>
      <c r="I356" s="218" t="n"/>
      <c r="J356" s="218" t="n"/>
      <c r="K356" s="218" t="n"/>
      <c r="L356" s="218" t="n"/>
      <c r="M356" s="218" t="n"/>
      <c r="N356" s="218" t="n"/>
      <c r="O356" s="218" t="n"/>
      <c r="P356" s="218" t="n"/>
      <c r="Q356" s="4" t="n"/>
      <c r="R356" s="4" t="n"/>
      <c r="S356" s="4" t="n"/>
      <c r="T356" s="4" t="n"/>
      <c r="U356" s="4" t="n"/>
      <c r="V356" s="4" t="n"/>
      <c r="W356" s="4" t="n"/>
      <c r="X356" s="4" t="n"/>
      <c r="Y356" s="4" t="n"/>
      <c r="Z356" s="4" t="n"/>
    </row>
    <row r="357" ht="15.75" customHeight="1" s="371">
      <c r="A357" s="218" t="n"/>
      <c r="B357" s="218" t="n"/>
      <c r="C357" s="218" t="n"/>
      <c r="D357" s="218" t="n"/>
      <c r="E357" s="218" t="n"/>
      <c r="F357" s="218" t="n"/>
      <c r="G357" s="218" t="n"/>
      <c r="H357" s="218" t="n"/>
      <c r="I357" s="218" t="n"/>
      <c r="J357" s="218" t="n"/>
      <c r="K357" s="218" t="n"/>
      <c r="L357" s="218" t="n"/>
      <c r="M357" s="218" t="n"/>
      <c r="N357" s="218" t="n"/>
      <c r="O357" s="218" t="n"/>
      <c r="P357" s="218" t="n"/>
      <c r="Q357" s="4" t="n"/>
      <c r="R357" s="4" t="n"/>
      <c r="S357" s="4" t="n"/>
      <c r="T357" s="4" t="n"/>
      <c r="U357" s="4" t="n"/>
      <c r="V357" s="4" t="n"/>
      <c r="W357" s="4" t="n"/>
      <c r="X357" s="4" t="n"/>
      <c r="Y357" s="4" t="n"/>
      <c r="Z357" s="4" t="n"/>
    </row>
    <row r="358" ht="15.75" customHeight="1" s="371">
      <c r="A358" s="218" t="n"/>
      <c r="B358" s="218" t="n"/>
      <c r="C358" s="218" t="n"/>
      <c r="D358" s="218" t="n"/>
      <c r="E358" s="218" t="n"/>
      <c r="F358" s="218" t="n"/>
      <c r="G358" s="218" t="n"/>
      <c r="H358" s="218" t="n"/>
      <c r="I358" s="218" t="n"/>
      <c r="J358" s="218" t="n"/>
      <c r="K358" s="218" t="n"/>
      <c r="L358" s="218" t="n"/>
      <c r="M358" s="218" t="n"/>
      <c r="N358" s="218" t="n"/>
      <c r="O358" s="218" t="n"/>
      <c r="P358" s="218" t="n"/>
      <c r="Q358" s="4" t="n"/>
      <c r="R358" s="4" t="n"/>
      <c r="S358" s="4" t="n"/>
      <c r="T358" s="4" t="n"/>
      <c r="U358" s="4" t="n"/>
      <c r="V358" s="4" t="n"/>
      <c r="W358" s="4" t="n"/>
      <c r="X358" s="4" t="n"/>
      <c r="Y358" s="4" t="n"/>
      <c r="Z358" s="4" t="n"/>
    </row>
    <row r="359" ht="15.75" customHeight="1" s="371">
      <c r="A359" s="218" t="n"/>
      <c r="B359" s="218" t="n"/>
      <c r="C359" s="218" t="n"/>
      <c r="D359" s="218" t="n"/>
      <c r="E359" s="218" t="n"/>
      <c r="F359" s="218" t="n"/>
      <c r="G359" s="218" t="n"/>
      <c r="H359" s="218" t="n"/>
      <c r="I359" s="218" t="n"/>
      <c r="J359" s="218" t="n"/>
      <c r="K359" s="218" t="n"/>
      <c r="L359" s="218" t="n"/>
      <c r="M359" s="218" t="n"/>
      <c r="N359" s="218" t="n"/>
      <c r="O359" s="218" t="n"/>
      <c r="P359" s="218" t="n"/>
      <c r="Q359" s="4" t="n"/>
      <c r="R359" s="4" t="n"/>
      <c r="S359" s="4" t="n"/>
      <c r="T359" s="4" t="n"/>
      <c r="U359" s="4" t="n"/>
      <c r="V359" s="4" t="n"/>
      <c r="W359" s="4" t="n"/>
      <c r="X359" s="4" t="n"/>
      <c r="Y359" s="4" t="n"/>
      <c r="Z359" s="4" t="n"/>
    </row>
    <row r="360" ht="15.75" customHeight="1" s="371">
      <c r="A360" s="218" t="n"/>
      <c r="B360" s="218" t="n"/>
      <c r="C360" s="218" t="n"/>
      <c r="D360" s="218" t="n"/>
      <c r="E360" s="218" t="n"/>
      <c r="F360" s="218" t="n"/>
      <c r="G360" s="218" t="n"/>
      <c r="H360" s="218" t="n"/>
      <c r="I360" s="218" t="n"/>
      <c r="J360" s="218" t="n"/>
      <c r="K360" s="218" t="n"/>
      <c r="L360" s="218" t="n"/>
      <c r="M360" s="218" t="n"/>
      <c r="N360" s="218" t="n"/>
      <c r="O360" s="218" t="n"/>
      <c r="P360" s="218"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1">
    <mergeCell ref="A4:B4"/>
    <mergeCell ref="A2:B2"/>
    <mergeCell ref="C2:N2"/>
    <mergeCell ref="B160:D160"/>
    <mergeCell ref="C5:N5"/>
    <mergeCell ref="A5:B5"/>
    <mergeCell ref="O1:P5"/>
    <mergeCell ref="C3:N3"/>
    <mergeCell ref="A3:B3"/>
    <mergeCell ref="C4:N4"/>
    <mergeCell ref="A1:N1"/>
  </mergeCells>
  <pageMargins left="0.75" right="0.75" top="1" bottom="1" header="0" footer="0"/>
  <pageSetup orientation="portrait" paperSize="9"/>
</worksheet>
</file>

<file path=xl/worksheets/sheet14.xml><?xml version="1.0" encoding="utf-8"?>
<worksheet xmlns="http://schemas.openxmlformats.org/spreadsheetml/2006/main">
  <sheetPr>
    <tabColor rgb="FF9A3412"/>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outlineLevelRow="2"/>
  <cols>
    <col width="30" customWidth="1" style="371" min="1" max="1"/>
    <col width="24" customWidth="1" style="371" min="2" max="2"/>
    <col width="17" customWidth="1" style="371" min="3" max="5"/>
    <col width="11" customWidth="1" style="371" min="6" max="6"/>
    <col width="14" customWidth="1" style="371" min="7" max="8"/>
    <col width="30" customWidth="1" style="371" min="9" max="9"/>
  </cols>
  <sheetData>
    <row r="1" ht="24" customHeight="1" s="371">
      <c r="A1" s="2" t="inlineStr">
        <is>
          <t>ESTADO DE CUENTA POR PROVEEDOR</t>
        </is>
      </c>
      <c r="H1" s="372" t="n"/>
      <c r="I1" s="373" t="n"/>
      <c r="J1" s="4" t="n"/>
      <c r="K1" s="4" t="n"/>
      <c r="L1" s="4" t="n"/>
      <c r="M1" s="4" t="n"/>
      <c r="N1" s="4" t="n"/>
      <c r="O1" s="4" t="n"/>
      <c r="P1" s="4" t="n"/>
      <c r="Q1" s="4" t="n"/>
      <c r="R1" s="4" t="n"/>
      <c r="S1" s="4" t="n"/>
      <c r="T1" s="4" t="n"/>
      <c r="U1" s="4" t="n"/>
      <c r="V1" s="4" t="n"/>
      <c r="W1" s="4" t="n"/>
      <c r="X1" s="4" t="n"/>
      <c r="Y1" s="4" t="n"/>
      <c r="Z1" s="4" t="n"/>
    </row>
    <row r="2" ht="15" customHeight="1" s="371">
      <c r="A2" s="10" t="inlineStr">
        <is>
          <t>PROYECTO</t>
        </is>
      </c>
      <c r="C2" s="12">
        <f>CARATULA!$C$10</f>
        <v/>
      </c>
      <c r="H2" s="374" t="n"/>
      <c r="I2" s="375" t="n"/>
      <c r="J2" s="4" t="n"/>
      <c r="K2" s="4" t="n"/>
      <c r="L2" s="4" t="n"/>
      <c r="M2" s="4" t="n"/>
      <c r="N2" s="4" t="n"/>
      <c r="O2" s="4" t="n"/>
      <c r="P2" s="4" t="n"/>
      <c r="Q2" s="4" t="n"/>
      <c r="R2" s="4" t="n"/>
      <c r="S2" s="4" t="n"/>
      <c r="T2" s="4" t="n"/>
      <c r="U2" s="4" t="n"/>
      <c r="V2" s="4" t="n"/>
      <c r="W2" s="4" t="n"/>
      <c r="X2" s="4" t="n"/>
      <c r="Y2" s="4" t="n"/>
      <c r="Z2" s="4" t="n"/>
    </row>
    <row r="3" ht="15" customHeight="1" s="371">
      <c r="A3" s="10" t="inlineStr">
        <is>
          <t>CLIENTE</t>
        </is>
      </c>
      <c r="C3" s="12">
        <f>CARATULA!$C$12</f>
        <v/>
      </c>
      <c r="H3" s="374" t="n"/>
      <c r="I3" s="375" t="n"/>
      <c r="J3" s="4" t="n"/>
      <c r="K3" s="4" t="n"/>
      <c r="L3" s="4" t="n"/>
      <c r="M3" s="4" t="n"/>
      <c r="N3" s="4" t="n"/>
      <c r="O3" s="4" t="n"/>
      <c r="P3" s="4" t="n"/>
      <c r="Q3" s="4" t="n"/>
      <c r="R3" s="4" t="n"/>
      <c r="S3" s="4" t="n"/>
      <c r="T3" s="4" t="n"/>
      <c r="U3" s="4" t="n"/>
      <c r="V3" s="4" t="n"/>
      <c r="W3" s="4" t="n"/>
      <c r="X3" s="4" t="n"/>
      <c r="Y3" s="4" t="n"/>
      <c r="Z3" s="4" t="n"/>
    </row>
    <row r="4" ht="15" customHeight="1" s="371">
      <c r="A4" s="10" t="inlineStr">
        <is>
          <t>UBICACIÓN</t>
        </is>
      </c>
      <c r="C4" s="12">
        <f>CARATULA!$C$14</f>
        <v/>
      </c>
      <c r="H4" s="374" t="n"/>
      <c r="I4" s="375" t="n"/>
      <c r="J4" s="4" t="n"/>
      <c r="K4" s="4" t="n"/>
      <c r="L4" s="4" t="n"/>
      <c r="M4" s="4" t="n"/>
      <c r="N4" s="4" t="n"/>
      <c r="O4" s="4" t="n"/>
      <c r="P4" s="4" t="n"/>
      <c r="Q4" s="4" t="n"/>
      <c r="R4" s="4" t="n"/>
      <c r="S4" s="4" t="n"/>
      <c r="T4" s="4" t="n"/>
      <c r="U4" s="4" t="n"/>
      <c r="V4" s="4" t="n"/>
      <c r="W4" s="4" t="n"/>
      <c r="X4" s="4" t="n"/>
      <c r="Y4" s="4" t="n"/>
      <c r="Z4" s="4" t="n"/>
    </row>
    <row r="5" ht="15" customHeight="1" s="371">
      <c r="A5" s="10" t="inlineStr">
        <is>
          <t>EMPRESA</t>
        </is>
      </c>
      <c r="C5" s="12">
        <f>CARATULA!$C$19</f>
        <v/>
      </c>
      <c r="H5" s="376" t="n"/>
      <c r="I5" s="377" t="n"/>
      <c r="J5" s="4" t="n"/>
      <c r="K5" s="4" t="n"/>
      <c r="L5" s="4" t="n"/>
      <c r="M5" s="4" t="n"/>
      <c r="N5" s="4" t="n"/>
      <c r="O5" s="4" t="n"/>
      <c r="P5" s="4" t="n"/>
      <c r="Q5" s="4" t="n"/>
      <c r="R5" s="4" t="n"/>
      <c r="S5" s="4" t="n"/>
      <c r="T5" s="4" t="n"/>
      <c r="U5" s="4" t="n"/>
      <c r="V5" s="4" t="n"/>
      <c r="W5" s="4" t="n"/>
      <c r="X5" s="4" t="n"/>
      <c r="Y5" s="4" t="n"/>
      <c r="Z5" s="4" t="n"/>
    </row>
    <row r="6" ht="15" customHeight="1" s="371">
      <c r="A6" s="353" t="inlineStr">
        <is>
          <t>El nombre debe escribirse EXACTAMENTE igual que en MOVIMIENTOS. Lo demás se calcula.</t>
        </is>
      </c>
      <c r="B6" s="218" t="n"/>
      <c r="C6" s="218" t="n"/>
      <c r="D6" s="218" t="n"/>
      <c r="E6" s="218" t="n"/>
      <c r="F6" s="218" t="n"/>
      <c r="G6" s="218" t="n"/>
      <c r="H6" s="218" t="n"/>
      <c r="I6" s="218" t="n"/>
      <c r="J6" s="4" t="n"/>
      <c r="K6" s="4" t="n"/>
      <c r="L6" s="4" t="n"/>
      <c r="M6" s="4" t="n"/>
      <c r="N6" s="4" t="n"/>
      <c r="O6" s="4" t="n"/>
      <c r="P6" s="4" t="n"/>
      <c r="Q6" s="4" t="n"/>
      <c r="R6" s="4" t="n"/>
      <c r="S6" s="4" t="n"/>
      <c r="T6" s="4" t="n"/>
      <c r="U6" s="4" t="n"/>
      <c r="V6" s="4" t="n"/>
      <c r="W6" s="4" t="n"/>
      <c r="X6" s="4" t="n"/>
      <c r="Y6" s="4" t="n"/>
      <c r="Z6" s="4" t="n"/>
    </row>
    <row r="7">
      <c r="A7" s="218" t="n"/>
      <c r="B7" s="218" t="n"/>
      <c r="C7" s="218" t="n"/>
      <c r="D7" s="218" t="n"/>
      <c r="E7" s="218" t="n"/>
      <c r="F7" s="218" t="n"/>
      <c r="G7" s="218" t="n"/>
      <c r="H7" s="218" t="n"/>
      <c r="I7" s="218" t="n"/>
      <c r="J7" s="4" t="n"/>
      <c r="K7" s="4" t="n"/>
      <c r="L7" s="4" t="n"/>
      <c r="M7" s="4" t="n"/>
      <c r="N7" s="4" t="n"/>
      <c r="O7" s="4" t="n"/>
      <c r="P7" s="4" t="n"/>
      <c r="Q7" s="4" t="n"/>
      <c r="R7" s="4" t="n"/>
      <c r="S7" s="4" t="n"/>
      <c r="T7" s="4" t="n"/>
      <c r="U7" s="4" t="n"/>
      <c r="V7" s="4" t="n"/>
      <c r="W7" s="4" t="n"/>
      <c r="X7" s="4" t="n"/>
      <c r="Y7" s="4" t="n"/>
      <c r="Z7" s="4" t="n"/>
    </row>
    <row r="8" ht="30" customHeight="1" s="371">
      <c r="A8" s="32" t="inlineStr">
        <is>
          <t>PROVEEDOR</t>
        </is>
      </c>
      <c r="B8" s="32" t="inlineStr">
        <is>
          <t>ESPECIALIDAD</t>
        </is>
      </c>
      <c r="C8" s="32" t="inlineStr">
        <is>
          <t>MONTO COTIZADO</t>
        </is>
      </c>
      <c r="D8" s="32" t="inlineStr">
        <is>
          <t>ANTICIPO</t>
        </is>
      </c>
      <c r="E8" s="32" t="inlineStr">
        <is>
          <t>PAGADO</t>
        </is>
      </c>
      <c r="F8" s="32" t="inlineStr">
        <is>
          <t>SALDO</t>
        </is>
      </c>
      <c r="G8" s="32" t="inlineStr">
        <is>
          <t>% PAGADO</t>
        </is>
      </c>
      <c r="H8" s="32" t="inlineStr">
        <is>
          <t>MOVIMIENTOS</t>
        </is>
      </c>
      <c r="I8" s="32" t="inlineStr">
        <is>
          <t>NOTAS</t>
        </is>
      </c>
      <c r="J8" s="4" t="n"/>
      <c r="K8" s="4" t="n"/>
      <c r="L8" s="4" t="n"/>
      <c r="M8" s="4" t="n"/>
      <c r="N8" s="4" t="n"/>
      <c r="O8" s="4" t="n"/>
      <c r="P8" s="4" t="n"/>
      <c r="Q8" s="4" t="n"/>
      <c r="R8" s="4" t="n"/>
      <c r="S8" s="4" t="n"/>
      <c r="T8" s="4" t="n"/>
      <c r="U8" s="4" t="n"/>
      <c r="V8" s="4" t="n"/>
      <c r="W8" s="4" t="n"/>
      <c r="X8" s="4" t="n"/>
      <c r="Y8" s="4" t="n"/>
      <c r="Z8" s="4" t="n"/>
    </row>
    <row r="9" ht="15" customHeight="1" s="371">
      <c r="A9" s="35" t="n"/>
      <c r="B9" s="35" t="n"/>
      <c r="C9" s="36" t="n"/>
      <c r="D9" s="36" t="n"/>
      <c r="E9" s="44">
        <f>IF($A9="",0,SUMIFS(MOVIMIENTOS!$H$9:$H$608,MOVIMIENTOS!$F$9:$F$608,$A9,MOVIMIENTOS!$D$9:$D$608,"Egreso"))</f>
        <v/>
      </c>
      <c r="F9" s="44">
        <f>IF($A9="",0,C9-E9)</f>
        <v/>
      </c>
      <c r="G9" s="312">
        <f>IFERROR(E9/C9,0)</f>
        <v/>
      </c>
      <c r="H9" s="120">
        <f>IF($A9="",0,COUNTIF(MOVIMIENTOS!$F$9:$F$608,$A9))</f>
        <v/>
      </c>
      <c r="I9" s="35" t="n"/>
      <c r="J9" s="4" t="n"/>
      <c r="K9" s="4" t="n"/>
      <c r="L9" s="4" t="n"/>
      <c r="M9" s="4" t="n"/>
      <c r="N9" s="4" t="n"/>
      <c r="O9" s="4" t="n"/>
      <c r="P9" s="4" t="n"/>
      <c r="Q9" s="4" t="n"/>
      <c r="R9" s="4" t="n"/>
      <c r="S9" s="4" t="n"/>
      <c r="T9" s="4" t="n"/>
      <c r="U9" s="4" t="n"/>
      <c r="V9" s="4" t="n"/>
      <c r="W9" s="4" t="n"/>
      <c r="X9" s="4" t="n"/>
      <c r="Y9" s="4" t="n"/>
      <c r="Z9" s="4" t="n"/>
    </row>
    <row r="10" ht="15" customHeight="1" s="371">
      <c r="A10" s="35" t="n"/>
      <c r="B10" s="35" t="n"/>
      <c r="C10" s="36" t="n"/>
      <c r="D10" s="36" t="n"/>
      <c r="E10" s="44">
        <f>IF($A10="",0,SUMIFS(MOVIMIENTOS!$H$9:$H$608,MOVIMIENTOS!$F$9:$F$608,$A10,MOVIMIENTOS!$D$9:$D$608,"Egreso"))</f>
        <v/>
      </c>
      <c r="F10" s="44">
        <f>IF($A10="",0,C10-E10)</f>
        <v/>
      </c>
      <c r="G10" s="312">
        <f>IFERROR(E10/C10,0)</f>
        <v/>
      </c>
      <c r="H10" s="120">
        <f>IF($A10="",0,COUNTIF(MOVIMIENTOS!$F$9:$F$608,$A10))</f>
        <v/>
      </c>
      <c r="I10" s="35" t="n"/>
      <c r="J10" s="4" t="n"/>
      <c r="K10" s="4" t="n"/>
      <c r="L10" s="4" t="n"/>
      <c r="M10" s="4" t="n"/>
      <c r="N10" s="4" t="n"/>
      <c r="O10" s="4" t="n"/>
      <c r="P10" s="4" t="n"/>
      <c r="Q10" s="4" t="n"/>
      <c r="R10" s="4" t="n"/>
      <c r="S10" s="4" t="n"/>
      <c r="T10" s="4" t="n"/>
      <c r="U10" s="4" t="n"/>
      <c r="V10" s="4" t="n"/>
      <c r="W10" s="4" t="n"/>
      <c r="X10" s="4" t="n"/>
      <c r="Y10" s="4" t="n"/>
      <c r="Z10" s="4" t="n"/>
    </row>
    <row r="11" ht="15" customHeight="1" s="371">
      <c r="A11" s="35" t="n"/>
      <c r="B11" s="35" t="n"/>
      <c r="C11" s="36" t="n"/>
      <c r="D11" s="36" t="n"/>
      <c r="E11" s="44">
        <f>IF($A11="",0,SUMIFS(MOVIMIENTOS!$H$9:$H$608,MOVIMIENTOS!$F$9:$F$608,$A11,MOVIMIENTOS!$D$9:$D$608,"Egreso"))</f>
        <v/>
      </c>
      <c r="F11" s="44">
        <f>IF($A11="",0,C11-E11)</f>
        <v/>
      </c>
      <c r="G11" s="312">
        <f>IFERROR(E11/C11,0)</f>
        <v/>
      </c>
      <c r="H11" s="120">
        <f>IF($A11="",0,COUNTIF(MOVIMIENTOS!$F$9:$F$608,$A11))</f>
        <v/>
      </c>
      <c r="I11" s="35" t="n"/>
      <c r="J11" s="4" t="n"/>
      <c r="K11" s="4" t="n"/>
      <c r="L11" s="4" t="n"/>
      <c r="M11" s="4" t="n"/>
      <c r="N11" s="4" t="n"/>
      <c r="O11" s="4" t="n"/>
      <c r="P11" s="4" t="n"/>
      <c r="Q11" s="4" t="n"/>
      <c r="R11" s="4" t="n"/>
      <c r="S11" s="4" t="n"/>
      <c r="T11" s="4" t="n"/>
      <c r="U11" s="4" t="n"/>
      <c r="V11" s="4" t="n"/>
      <c r="W11" s="4" t="n"/>
      <c r="X11" s="4" t="n"/>
      <c r="Y11" s="4" t="n"/>
      <c r="Z11" s="4" t="n"/>
    </row>
    <row r="12" ht="15" customHeight="1" s="371">
      <c r="A12" s="35" t="n"/>
      <c r="B12" s="35" t="n"/>
      <c r="C12" s="36" t="n"/>
      <c r="D12" s="36" t="n"/>
      <c r="E12" s="44">
        <f>IF($A12="",0,SUMIFS(MOVIMIENTOS!$H$9:$H$608,MOVIMIENTOS!$F$9:$F$608,$A12,MOVIMIENTOS!$D$9:$D$608,"Egreso"))</f>
        <v/>
      </c>
      <c r="F12" s="44">
        <f>IF($A12="",0,C12-E12)</f>
        <v/>
      </c>
      <c r="G12" s="312">
        <f>IFERROR(E12/C12,0)</f>
        <v/>
      </c>
      <c r="H12" s="120">
        <f>IF($A12="",0,COUNTIF(MOVIMIENTOS!$F$9:$F$608,$A12))</f>
        <v/>
      </c>
      <c r="I12" s="35" t="n"/>
      <c r="J12" s="4" t="n"/>
      <c r="K12" s="4" t="n"/>
      <c r="L12" s="4" t="n"/>
      <c r="M12" s="4" t="n"/>
      <c r="N12" s="4" t="n"/>
      <c r="O12" s="4" t="n"/>
      <c r="P12" s="4" t="n"/>
      <c r="Q12" s="4" t="n"/>
      <c r="R12" s="4" t="n"/>
      <c r="S12" s="4" t="n"/>
      <c r="T12" s="4" t="n"/>
      <c r="U12" s="4" t="n"/>
      <c r="V12" s="4" t="n"/>
      <c r="W12" s="4" t="n"/>
      <c r="X12" s="4" t="n"/>
      <c r="Y12" s="4" t="n"/>
      <c r="Z12" s="4" t="n"/>
    </row>
    <row r="13" ht="15" customHeight="1" s="371">
      <c r="A13" s="35" t="n"/>
      <c r="B13" s="35" t="n"/>
      <c r="C13" s="36" t="n"/>
      <c r="D13" s="36" t="n"/>
      <c r="E13" s="44">
        <f>IF($A13="",0,SUMIFS(MOVIMIENTOS!$H$9:$H$608,MOVIMIENTOS!$F$9:$F$608,$A13,MOVIMIENTOS!$D$9:$D$608,"Egreso"))</f>
        <v/>
      </c>
      <c r="F13" s="44">
        <f>IF($A13="",0,C13-E13)</f>
        <v/>
      </c>
      <c r="G13" s="312">
        <f>IFERROR(E13/C13,0)</f>
        <v/>
      </c>
      <c r="H13" s="120">
        <f>IF($A13="",0,COUNTIF(MOVIMIENTOS!$F$9:$F$608,$A13))</f>
        <v/>
      </c>
      <c r="I13" s="35" t="n"/>
      <c r="J13" s="4" t="n"/>
      <c r="K13" s="4" t="n"/>
      <c r="L13" s="4" t="n"/>
      <c r="M13" s="4" t="n"/>
      <c r="N13" s="4" t="n"/>
      <c r="O13" s="4" t="n"/>
      <c r="P13" s="4" t="n"/>
      <c r="Q13" s="4" t="n"/>
      <c r="R13" s="4" t="n"/>
      <c r="S13" s="4" t="n"/>
      <c r="T13" s="4" t="n"/>
      <c r="U13" s="4" t="n"/>
      <c r="V13" s="4" t="n"/>
      <c r="W13" s="4" t="n"/>
      <c r="X13" s="4" t="n"/>
      <c r="Y13" s="4" t="n"/>
      <c r="Z13" s="4" t="n"/>
    </row>
    <row r="14" ht="15" customHeight="1" s="371">
      <c r="A14" s="35" t="n"/>
      <c r="B14" s="35" t="n"/>
      <c r="C14" s="36" t="n"/>
      <c r="D14" s="36" t="n"/>
      <c r="E14" s="44">
        <f>IF($A14="",0,SUMIFS(MOVIMIENTOS!$H$9:$H$608,MOVIMIENTOS!$F$9:$F$608,$A14,MOVIMIENTOS!$D$9:$D$608,"Egreso"))</f>
        <v/>
      </c>
      <c r="F14" s="44">
        <f>IF($A14="",0,C14-E14)</f>
        <v/>
      </c>
      <c r="G14" s="312">
        <f>IFERROR(E14/C14,0)</f>
        <v/>
      </c>
      <c r="H14" s="120">
        <f>IF($A14="",0,COUNTIF(MOVIMIENTOS!$F$9:$F$608,$A14))</f>
        <v/>
      </c>
      <c r="I14" s="35" t="n"/>
      <c r="J14" s="4" t="n"/>
      <c r="K14" s="4" t="n"/>
      <c r="L14" s="4" t="n"/>
      <c r="M14" s="4" t="n"/>
      <c r="N14" s="4" t="n"/>
      <c r="O14" s="4" t="n"/>
      <c r="P14" s="4" t="n"/>
      <c r="Q14" s="4" t="n"/>
      <c r="R14" s="4" t="n"/>
      <c r="S14" s="4" t="n"/>
      <c r="T14" s="4" t="n"/>
      <c r="U14" s="4" t="n"/>
      <c r="V14" s="4" t="n"/>
      <c r="W14" s="4" t="n"/>
      <c r="X14" s="4" t="n"/>
      <c r="Y14" s="4" t="n"/>
      <c r="Z14" s="4" t="n"/>
    </row>
    <row r="15" ht="15" customHeight="1" s="371">
      <c r="A15" s="35" t="n"/>
      <c r="B15" s="35" t="n"/>
      <c r="C15" s="36" t="n"/>
      <c r="D15" s="36" t="n"/>
      <c r="E15" s="44">
        <f>IF($A15="",0,SUMIFS(MOVIMIENTOS!$H$9:$H$608,MOVIMIENTOS!$F$9:$F$608,$A15,MOVIMIENTOS!$D$9:$D$608,"Egreso"))</f>
        <v/>
      </c>
      <c r="F15" s="44">
        <f>IF($A15="",0,C15-E15)</f>
        <v/>
      </c>
      <c r="G15" s="312">
        <f>IFERROR(E15/C15,0)</f>
        <v/>
      </c>
      <c r="H15" s="120">
        <f>IF($A15="",0,COUNTIF(MOVIMIENTOS!$F$9:$F$608,$A15))</f>
        <v/>
      </c>
      <c r="I15" s="35" t="n"/>
      <c r="J15" s="4" t="n"/>
      <c r="K15" s="4" t="n"/>
      <c r="L15" s="4" t="n"/>
      <c r="M15" s="4" t="n"/>
      <c r="N15" s="4" t="n"/>
      <c r="O15" s="4" t="n"/>
      <c r="P15" s="4" t="n"/>
      <c r="Q15" s="4" t="n"/>
      <c r="R15" s="4" t="n"/>
      <c r="S15" s="4" t="n"/>
      <c r="T15" s="4" t="n"/>
      <c r="U15" s="4" t="n"/>
      <c r="V15" s="4" t="n"/>
      <c r="W15" s="4" t="n"/>
      <c r="X15" s="4" t="n"/>
      <c r="Y15" s="4" t="n"/>
      <c r="Z15" s="4" t="n"/>
    </row>
    <row r="16" ht="15" customHeight="1" s="371">
      <c r="A16" s="35" t="n"/>
      <c r="B16" s="35" t="n"/>
      <c r="C16" s="36" t="n"/>
      <c r="D16" s="36" t="n"/>
      <c r="E16" s="44">
        <f>IF($A16="",0,SUMIFS(MOVIMIENTOS!$H$9:$H$608,MOVIMIENTOS!$F$9:$F$608,$A16,MOVIMIENTOS!$D$9:$D$608,"Egreso"))</f>
        <v/>
      </c>
      <c r="F16" s="44">
        <f>IF($A16="",0,C16-E16)</f>
        <v/>
      </c>
      <c r="G16" s="312">
        <f>IFERROR(E16/C16,0)</f>
        <v/>
      </c>
      <c r="H16" s="120">
        <f>IF($A16="",0,COUNTIF(MOVIMIENTOS!$F$9:$F$608,$A16))</f>
        <v/>
      </c>
      <c r="I16" s="35" t="n"/>
      <c r="J16" s="4" t="n"/>
      <c r="K16" s="4" t="n"/>
      <c r="L16" s="4" t="n"/>
      <c r="M16" s="4" t="n"/>
      <c r="N16" s="4" t="n"/>
      <c r="O16" s="4" t="n"/>
      <c r="P16" s="4" t="n"/>
      <c r="Q16" s="4" t="n"/>
      <c r="R16" s="4" t="n"/>
      <c r="S16" s="4" t="n"/>
      <c r="T16" s="4" t="n"/>
      <c r="U16" s="4" t="n"/>
      <c r="V16" s="4" t="n"/>
      <c r="W16" s="4" t="n"/>
      <c r="X16" s="4" t="n"/>
      <c r="Y16" s="4" t="n"/>
      <c r="Z16" s="4" t="n"/>
    </row>
    <row r="17" ht="15" customHeight="1" s="371">
      <c r="A17" s="35" t="n"/>
      <c r="B17" s="35" t="n"/>
      <c r="C17" s="36" t="n"/>
      <c r="D17" s="36" t="n"/>
      <c r="E17" s="44">
        <f>IF($A17="",0,SUMIFS(MOVIMIENTOS!$H$9:$H$608,MOVIMIENTOS!$F$9:$F$608,$A17,MOVIMIENTOS!$D$9:$D$608,"Egreso"))</f>
        <v/>
      </c>
      <c r="F17" s="44">
        <f>IF($A17="",0,C17-E17)</f>
        <v/>
      </c>
      <c r="G17" s="312">
        <f>IFERROR(E17/C17,0)</f>
        <v/>
      </c>
      <c r="H17" s="120">
        <f>IF($A17="",0,COUNTIF(MOVIMIENTOS!$F$9:$F$608,$A17))</f>
        <v/>
      </c>
      <c r="I17" s="35" t="n"/>
      <c r="J17" s="4" t="n"/>
      <c r="K17" s="4" t="n"/>
      <c r="L17" s="4" t="n"/>
      <c r="M17" s="4" t="n"/>
      <c r="N17" s="4" t="n"/>
      <c r="O17" s="4" t="n"/>
      <c r="P17" s="4" t="n"/>
      <c r="Q17" s="4" t="n"/>
      <c r="R17" s="4" t="n"/>
      <c r="S17" s="4" t="n"/>
      <c r="T17" s="4" t="n"/>
      <c r="U17" s="4" t="n"/>
      <c r="V17" s="4" t="n"/>
      <c r="W17" s="4" t="n"/>
      <c r="X17" s="4" t="n"/>
      <c r="Y17" s="4" t="n"/>
      <c r="Z17" s="4" t="n"/>
    </row>
    <row r="18" ht="15" customHeight="1" s="371">
      <c r="A18" s="35" t="n"/>
      <c r="B18" s="35" t="n"/>
      <c r="C18" s="36" t="n"/>
      <c r="D18" s="36" t="n"/>
      <c r="E18" s="44">
        <f>IF($A18="",0,SUMIFS(MOVIMIENTOS!$H$9:$H$608,MOVIMIENTOS!$F$9:$F$608,$A18,MOVIMIENTOS!$D$9:$D$608,"Egreso"))</f>
        <v/>
      </c>
      <c r="F18" s="44">
        <f>IF($A18="",0,C18-E18)</f>
        <v/>
      </c>
      <c r="G18" s="312">
        <f>IFERROR(E18/C18,0)</f>
        <v/>
      </c>
      <c r="H18" s="120">
        <f>IF($A18="",0,COUNTIF(MOVIMIENTOS!$F$9:$F$608,$A18))</f>
        <v/>
      </c>
      <c r="I18" s="35" t="n"/>
      <c r="J18" s="4" t="n"/>
      <c r="K18" s="4" t="n"/>
      <c r="L18" s="4" t="n"/>
      <c r="M18" s="4" t="n"/>
      <c r="N18" s="4" t="n"/>
      <c r="O18" s="4" t="n"/>
      <c r="P18" s="4" t="n"/>
      <c r="Q18" s="4" t="n"/>
      <c r="R18" s="4" t="n"/>
      <c r="S18" s="4" t="n"/>
      <c r="T18" s="4" t="n"/>
      <c r="U18" s="4" t="n"/>
      <c r="V18" s="4" t="n"/>
      <c r="W18" s="4" t="n"/>
      <c r="X18" s="4" t="n"/>
      <c r="Y18" s="4" t="n"/>
      <c r="Z18" s="4" t="n"/>
    </row>
    <row r="19" ht="15" customHeight="1" s="371">
      <c r="A19" s="35" t="n"/>
      <c r="B19" s="35" t="n"/>
      <c r="C19" s="36" t="n"/>
      <c r="D19" s="36" t="n"/>
      <c r="E19" s="44">
        <f>IF($A19="",0,SUMIFS(MOVIMIENTOS!$H$9:$H$608,MOVIMIENTOS!$F$9:$F$608,$A19,MOVIMIENTOS!$D$9:$D$608,"Egreso"))</f>
        <v/>
      </c>
      <c r="F19" s="44">
        <f>IF($A19="",0,C19-E19)</f>
        <v/>
      </c>
      <c r="G19" s="312">
        <f>IFERROR(E19/C19,0)</f>
        <v/>
      </c>
      <c r="H19" s="120">
        <f>IF($A19="",0,COUNTIF(MOVIMIENTOS!$F$9:$F$608,$A19))</f>
        <v/>
      </c>
      <c r="I19" s="35" t="n"/>
      <c r="J19" s="4" t="n"/>
      <c r="K19" s="4" t="n"/>
      <c r="L19" s="4" t="n"/>
      <c r="M19" s="4" t="n"/>
      <c r="N19" s="4" t="n"/>
      <c r="O19" s="4" t="n"/>
      <c r="P19" s="4" t="n"/>
      <c r="Q19" s="4" t="n"/>
      <c r="R19" s="4" t="n"/>
      <c r="S19" s="4" t="n"/>
      <c r="T19" s="4" t="n"/>
      <c r="U19" s="4" t="n"/>
      <c r="V19" s="4" t="n"/>
      <c r="W19" s="4" t="n"/>
      <c r="X19" s="4" t="n"/>
      <c r="Y19" s="4" t="n"/>
      <c r="Z19" s="4" t="n"/>
    </row>
    <row r="20" ht="15" customHeight="1" s="371">
      <c r="A20" s="35" t="n"/>
      <c r="B20" s="35" t="n"/>
      <c r="C20" s="36" t="n"/>
      <c r="D20" s="36" t="n"/>
      <c r="E20" s="44">
        <f>IF($A20="",0,SUMIFS(MOVIMIENTOS!$H$9:$H$608,MOVIMIENTOS!$F$9:$F$608,$A20,MOVIMIENTOS!$D$9:$D$608,"Egreso"))</f>
        <v/>
      </c>
      <c r="F20" s="44">
        <f>IF($A20="",0,C20-E20)</f>
        <v/>
      </c>
      <c r="G20" s="312">
        <f>IFERROR(E20/C20,0)</f>
        <v/>
      </c>
      <c r="H20" s="120">
        <f>IF($A20="",0,COUNTIF(MOVIMIENTOS!$F$9:$F$608,$A20))</f>
        <v/>
      </c>
      <c r="I20" s="35" t="n"/>
      <c r="J20" s="4" t="n"/>
      <c r="K20" s="4" t="n"/>
      <c r="L20" s="4" t="n"/>
      <c r="M20" s="4" t="n"/>
      <c r="N20" s="4" t="n"/>
      <c r="O20" s="4" t="n"/>
      <c r="P20" s="4" t="n"/>
      <c r="Q20" s="4" t="n"/>
      <c r="R20" s="4" t="n"/>
      <c r="S20" s="4" t="n"/>
      <c r="T20" s="4" t="n"/>
      <c r="U20" s="4" t="n"/>
      <c r="V20" s="4" t="n"/>
      <c r="W20" s="4" t="n"/>
      <c r="X20" s="4" t="n"/>
      <c r="Y20" s="4" t="n"/>
      <c r="Z20" s="4" t="n"/>
    </row>
    <row r="21" ht="15" customHeight="1" s="371">
      <c r="A21" s="35" t="n"/>
      <c r="B21" s="35" t="n"/>
      <c r="C21" s="36" t="n"/>
      <c r="D21" s="36" t="n"/>
      <c r="E21" s="44">
        <f>IF($A21="",0,SUMIFS(MOVIMIENTOS!$H$9:$H$608,MOVIMIENTOS!$F$9:$F$608,$A21,MOVIMIENTOS!$D$9:$D$608,"Egreso"))</f>
        <v/>
      </c>
      <c r="F21" s="44">
        <f>IF($A21="",0,C21-E21)</f>
        <v/>
      </c>
      <c r="G21" s="312">
        <f>IFERROR(E21/C21,0)</f>
        <v/>
      </c>
      <c r="H21" s="120">
        <f>IF($A21="",0,COUNTIF(MOVIMIENTOS!$F$9:$F$608,$A21))</f>
        <v/>
      </c>
      <c r="I21" s="35" t="n"/>
      <c r="J21" s="4" t="n"/>
      <c r="K21" s="4" t="n"/>
      <c r="L21" s="4" t="n"/>
      <c r="M21" s="4" t="n"/>
      <c r="N21" s="4" t="n"/>
      <c r="O21" s="4" t="n"/>
      <c r="P21" s="4" t="n"/>
      <c r="Q21" s="4" t="n"/>
      <c r="R21" s="4" t="n"/>
      <c r="S21" s="4" t="n"/>
      <c r="T21" s="4" t="n"/>
      <c r="U21" s="4" t="n"/>
      <c r="V21" s="4" t="n"/>
      <c r="W21" s="4" t="n"/>
      <c r="X21" s="4" t="n"/>
      <c r="Y21" s="4" t="n"/>
      <c r="Z21" s="4" t="n"/>
    </row>
    <row r="22" ht="15" customHeight="1" s="371">
      <c r="A22" s="35" t="n"/>
      <c r="B22" s="35" t="n"/>
      <c r="C22" s="36" t="n"/>
      <c r="D22" s="36" t="n"/>
      <c r="E22" s="44">
        <f>IF($A22="",0,SUMIFS(MOVIMIENTOS!$H$9:$H$608,MOVIMIENTOS!$F$9:$F$608,$A22,MOVIMIENTOS!$D$9:$D$608,"Egreso"))</f>
        <v/>
      </c>
      <c r="F22" s="44">
        <f>IF($A22="",0,C22-E22)</f>
        <v/>
      </c>
      <c r="G22" s="312">
        <f>IFERROR(E22/C22,0)</f>
        <v/>
      </c>
      <c r="H22" s="120">
        <f>IF($A22="",0,COUNTIF(MOVIMIENTOS!$F$9:$F$608,$A22))</f>
        <v/>
      </c>
      <c r="I22" s="35" t="n"/>
      <c r="J22" s="4" t="n"/>
      <c r="K22" s="4" t="n"/>
      <c r="L22" s="4" t="n"/>
      <c r="M22" s="4" t="n"/>
      <c r="N22" s="4" t="n"/>
      <c r="O22" s="4" t="n"/>
      <c r="P22" s="4" t="n"/>
      <c r="Q22" s="4" t="n"/>
      <c r="R22" s="4" t="n"/>
      <c r="S22" s="4" t="n"/>
      <c r="T22" s="4" t="n"/>
      <c r="U22" s="4" t="n"/>
      <c r="V22" s="4" t="n"/>
      <c r="W22" s="4" t="n"/>
      <c r="X22" s="4" t="n"/>
      <c r="Y22" s="4" t="n"/>
      <c r="Z22" s="4" t="n"/>
    </row>
    <row r="23" ht="15" customHeight="1" s="371">
      <c r="A23" s="35" t="n"/>
      <c r="B23" s="35" t="n"/>
      <c r="C23" s="36" t="n"/>
      <c r="D23" s="36" t="n"/>
      <c r="E23" s="44">
        <f>IF($A23="",0,SUMIFS(MOVIMIENTOS!$H$9:$H$608,MOVIMIENTOS!$F$9:$F$608,$A23,MOVIMIENTOS!$D$9:$D$608,"Egreso"))</f>
        <v/>
      </c>
      <c r="F23" s="44">
        <f>IF($A23="",0,C23-E23)</f>
        <v/>
      </c>
      <c r="G23" s="312">
        <f>IFERROR(E23/C23,0)</f>
        <v/>
      </c>
      <c r="H23" s="120">
        <f>IF($A23="",0,COUNTIF(MOVIMIENTOS!$F$9:$F$608,$A23))</f>
        <v/>
      </c>
      <c r="I23" s="35" t="n"/>
      <c r="J23" s="4" t="n"/>
      <c r="K23" s="4" t="n"/>
      <c r="L23" s="4" t="n"/>
      <c r="M23" s="4" t="n"/>
      <c r="N23" s="4" t="n"/>
      <c r="O23" s="4" t="n"/>
      <c r="P23" s="4" t="n"/>
      <c r="Q23" s="4" t="n"/>
      <c r="R23" s="4" t="n"/>
      <c r="S23" s="4" t="n"/>
      <c r="T23" s="4" t="n"/>
      <c r="U23" s="4" t="n"/>
      <c r="V23" s="4" t="n"/>
      <c r="W23" s="4" t="n"/>
      <c r="X23" s="4" t="n"/>
      <c r="Y23" s="4" t="n"/>
      <c r="Z23" s="4" t="n"/>
    </row>
    <row r="24" ht="15" customHeight="1" s="371">
      <c r="A24" s="35" t="n"/>
      <c r="B24" s="35" t="n"/>
      <c r="C24" s="36" t="n"/>
      <c r="D24" s="36" t="n"/>
      <c r="E24" s="44">
        <f>IF($A24="",0,SUMIFS(MOVIMIENTOS!$H$9:$H$608,MOVIMIENTOS!$F$9:$F$608,$A24,MOVIMIENTOS!$D$9:$D$608,"Egreso"))</f>
        <v/>
      </c>
      <c r="F24" s="44">
        <f>IF($A24="",0,C24-E24)</f>
        <v/>
      </c>
      <c r="G24" s="312">
        <f>IFERROR(E24/C24,0)</f>
        <v/>
      </c>
      <c r="H24" s="120">
        <f>IF($A24="",0,COUNTIF(MOVIMIENTOS!$F$9:$F$608,$A24))</f>
        <v/>
      </c>
      <c r="I24" s="35" t="n"/>
      <c r="J24" s="4" t="n"/>
      <c r="K24" s="4" t="n"/>
      <c r="L24" s="4" t="n"/>
      <c r="M24" s="4" t="n"/>
      <c r="N24" s="4" t="n"/>
      <c r="O24" s="4" t="n"/>
      <c r="P24" s="4" t="n"/>
      <c r="Q24" s="4" t="n"/>
      <c r="R24" s="4" t="n"/>
      <c r="S24" s="4" t="n"/>
      <c r="T24" s="4" t="n"/>
      <c r="U24" s="4" t="n"/>
      <c r="V24" s="4" t="n"/>
      <c r="W24" s="4" t="n"/>
      <c r="X24" s="4" t="n"/>
      <c r="Y24" s="4" t="n"/>
      <c r="Z24" s="4" t="n"/>
    </row>
    <row r="25" ht="15" customHeight="1" s="371">
      <c r="A25" s="35" t="n"/>
      <c r="B25" s="35" t="n"/>
      <c r="C25" s="36" t="n"/>
      <c r="D25" s="36" t="n"/>
      <c r="E25" s="44">
        <f>IF($A25="",0,SUMIFS(MOVIMIENTOS!$H$9:$H$608,MOVIMIENTOS!$F$9:$F$608,$A25,MOVIMIENTOS!$D$9:$D$608,"Egreso"))</f>
        <v/>
      </c>
      <c r="F25" s="44">
        <f>IF($A25="",0,C25-E25)</f>
        <v/>
      </c>
      <c r="G25" s="312">
        <f>IFERROR(E25/C25,0)</f>
        <v/>
      </c>
      <c r="H25" s="120">
        <f>IF($A25="",0,COUNTIF(MOVIMIENTOS!$F$9:$F$608,$A25))</f>
        <v/>
      </c>
      <c r="I25" s="35" t="n"/>
      <c r="J25" s="4" t="n"/>
      <c r="K25" s="4" t="n"/>
      <c r="L25" s="4" t="n"/>
      <c r="M25" s="4" t="n"/>
      <c r="N25" s="4" t="n"/>
      <c r="O25" s="4" t="n"/>
      <c r="P25" s="4" t="n"/>
      <c r="Q25" s="4" t="n"/>
      <c r="R25" s="4" t="n"/>
      <c r="S25" s="4" t="n"/>
      <c r="T25" s="4" t="n"/>
      <c r="U25" s="4" t="n"/>
      <c r="V25" s="4" t="n"/>
      <c r="W25" s="4" t="n"/>
      <c r="X25" s="4" t="n"/>
      <c r="Y25" s="4" t="n"/>
      <c r="Z25" s="4" t="n"/>
    </row>
    <row r="26" ht="15" customHeight="1" s="371">
      <c r="A26" s="35" t="n"/>
      <c r="B26" s="35" t="n"/>
      <c r="C26" s="36" t="n"/>
      <c r="D26" s="36" t="n"/>
      <c r="E26" s="44">
        <f>IF($A26="",0,SUMIFS(MOVIMIENTOS!$H$9:$H$608,MOVIMIENTOS!$F$9:$F$608,$A26,MOVIMIENTOS!$D$9:$D$608,"Egreso"))</f>
        <v/>
      </c>
      <c r="F26" s="44">
        <f>IF($A26="",0,C26-E26)</f>
        <v/>
      </c>
      <c r="G26" s="312">
        <f>IFERROR(E26/C26,0)</f>
        <v/>
      </c>
      <c r="H26" s="120">
        <f>IF($A26="",0,COUNTIF(MOVIMIENTOS!$F$9:$F$608,$A26))</f>
        <v/>
      </c>
      <c r="I26" s="35" t="n"/>
      <c r="J26" s="4" t="n"/>
      <c r="K26" s="4" t="n"/>
      <c r="L26" s="4" t="n"/>
      <c r="M26" s="4" t="n"/>
      <c r="N26" s="4" t="n"/>
      <c r="O26" s="4" t="n"/>
      <c r="P26" s="4" t="n"/>
      <c r="Q26" s="4" t="n"/>
      <c r="R26" s="4" t="n"/>
      <c r="S26" s="4" t="n"/>
      <c r="T26" s="4" t="n"/>
      <c r="U26" s="4" t="n"/>
      <c r="V26" s="4" t="n"/>
      <c r="W26" s="4" t="n"/>
      <c r="X26" s="4" t="n"/>
      <c r="Y26" s="4" t="n"/>
      <c r="Z26" s="4" t="n"/>
    </row>
    <row r="27" ht="15" customHeight="1" s="371">
      <c r="A27" s="35" t="n"/>
      <c r="B27" s="35" t="n"/>
      <c r="C27" s="36" t="n"/>
      <c r="D27" s="36" t="n"/>
      <c r="E27" s="44">
        <f>IF($A27="",0,SUMIFS(MOVIMIENTOS!$H$9:$H$608,MOVIMIENTOS!$F$9:$F$608,$A27,MOVIMIENTOS!$D$9:$D$608,"Egreso"))</f>
        <v/>
      </c>
      <c r="F27" s="44">
        <f>IF($A27="",0,C27-E27)</f>
        <v/>
      </c>
      <c r="G27" s="312">
        <f>IFERROR(E27/C27,0)</f>
        <v/>
      </c>
      <c r="H27" s="120">
        <f>IF($A27="",0,COUNTIF(MOVIMIENTOS!$F$9:$F$608,$A27))</f>
        <v/>
      </c>
      <c r="I27" s="35" t="n"/>
      <c r="J27" s="4" t="n"/>
      <c r="K27" s="4" t="n"/>
      <c r="L27" s="4" t="n"/>
      <c r="M27" s="4" t="n"/>
      <c r="N27" s="4" t="n"/>
      <c r="O27" s="4" t="n"/>
      <c r="P27" s="4" t="n"/>
      <c r="Q27" s="4" t="n"/>
      <c r="R27" s="4" t="n"/>
      <c r="S27" s="4" t="n"/>
      <c r="T27" s="4" t="n"/>
      <c r="U27" s="4" t="n"/>
      <c r="V27" s="4" t="n"/>
      <c r="W27" s="4" t="n"/>
      <c r="X27" s="4" t="n"/>
      <c r="Y27" s="4" t="n"/>
      <c r="Z27" s="4" t="n"/>
    </row>
    <row r="28" ht="15" customHeight="1" s="371">
      <c r="A28" s="35" t="n"/>
      <c r="B28" s="35" t="n"/>
      <c r="C28" s="36" t="n"/>
      <c r="D28" s="36" t="n"/>
      <c r="E28" s="44">
        <f>IF($A28="",0,SUMIFS(MOVIMIENTOS!$H$9:$H$608,MOVIMIENTOS!$F$9:$F$608,$A28,MOVIMIENTOS!$D$9:$D$608,"Egreso"))</f>
        <v/>
      </c>
      <c r="F28" s="44">
        <f>IF($A28="",0,C28-E28)</f>
        <v/>
      </c>
      <c r="G28" s="312">
        <f>IFERROR(E28/C28,0)</f>
        <v/>
      </c>
      <c r="H28" s="120">
        <f>IF($A28="",0,COUNTIF(MOVIMIENTOS!$F$9:$F$608,$A28))</f>
        <v/>
      </c>
      <c r="I28" s="35" t="n"/>
      <c r="J28" s="4" t="n"/>
      <c r="K28" s="4" t="n"/>
      <c r="L28" s="4" t="n"/>
      <c r="M28" s="4" t="n"/>
      <c r="N28" s="4" t="n"/>
      <c r="O28" s="4" t="n"/>
      <c r="P28" s="4" t="n"/>
      <c r="Q28" s="4" t="n"/>
      <c r="R28" s="4" t="n"/>
      <c r="S28" s="4" t="n"/>
      <c r="T28" s="4" t="n"/>
      <c r="U28" s="4" t="n"/>
      <c r="V28" s="4" t="n"/>
      <c r="W28" s="4" t="n"/>
      <c r="X28" s="4" t="n"/>
      <c r="Y28" s="4" t="n"/>
      <c r="Z28" s="4" t="n"/>
    </row>
    <row r="29" ht="15" customHeight="1" s="371">
      <c r="A29" s="35" t="n"/>
      <c r="B29" s="35" t="n"/>
      <c r="C29" s="36" t="n"/>
      <c r="D29" s="36" t="n"/>
      <c r="E29" s="44">
        <f>IF($A29="",0,SUMIFS(MOVIMIENTOS!$H$9:$H$608,MOVIMIENTOS!$F$9:$F$608,$A29,MOVIMIENTOS!$D$9:$D$608,"Egreso"))</f>
        <v/>
      </c>
      <c r="F29" s="44">
        <f>IF($A29="",0,C29-E29)</f>
        <v/>
      </c>
      <c r="G29" s="312">
        <f>IFERROR(E29/C29,0)</f>
        <v/>
      </c>
      <c r="H29" s="120">
        <f>IF($A29="",0,COUNTIF(MOVIMIENTOS!$F$9:$F$608,$A29))</f>
        <v/>
      </c>
      <c r="I29" s="35" t="n"/>
      <c r="J29" s="4" t="n"/>
      <c r="K29" s="4" t="n"/>
      <c r="L29" s="4" t="n"/>
      <c r="M29" s="4" t="n"/>
      <c r="N29" s="4" t="n"/>
      <c r="O29" s="4" t="n"/>
      <c r="P29" s="4" t="n"/>
      <c r="Q29" s="4" t="n"/>
      <c r="R29" s="4" t="n"/>
      <c r="S29" s="4" t="n"/>
      <c r="T29" s="4" t="n"/>
      <c r="U29" s="4" t="n"/>
      <c r="V29" s="4" t="n"/>
      <c r="W29" s="4" t="n"/>
      <c r="X29" s="4" t="n"/>
      <c r="Y29" s="4" t="n"/>
      <c r="Z29" s="4" t="n"/>
    </row>
    <row r="30" ht="15" customHeight="1" s="371">
      <c r="A30" s="35" t="n"/>
      <c r="B30" s="35" t="n"/>
      <c r="C30" s="36" t="n"/>
      <c r="D30" s="36" t="n"/>
      <c r="E30" s="44">
        <f>IF($A30="",0,SUMIFS(MOVIMIENTOS!$H$9:$H$608,MOVIMIENTOS!$F$9:$F$608,$A30,MOVIMIENTOS!$D$9:$D$608,"Egreso"))</f>
        <v/>
      </c>
      <c r="F30" s="44">
        <f>IF($A30="",0,C30-E30)</f>
        <v/>
      </c>
      <c r="G30" s="312">
        <f>IFERROR(E30/C30,0)</f>
        <v/>
      </c>
      <c r="H30" s="120">
        <f>IF($A30="",0,COUNTIF(MOVIMIENTOS!$F$9:$F$608,$A30))</f>
        <v/>
      </c>
      <c r="I30" s="35" t="n"/>
      <c r="J30" s="4" t="n"/>
      <c r="K30" s="4" t="n"/>
      <c r="L30" s="4" t="n"/>
      <c r="M30" s="4" t="n"/>
      <c r="N30" s="4" t="n"/>
      <c r="O30" s="4" t="n"/>
      <c r="P30" s="4" t="n"/>
      <c r="Q30" s="4" t="n"/>
      <c r="R30" s="4" t="n"/>
      <c r="S30" s="4" t="n"/>
      <c r="T30" s="4" t="n"/>
      <c r="U30" s="4" t="n"/>
      <c r="V30" s="4" t="n"/>
      <c r="W30" s="4" t="n"/>
      <c r="X30" s="4" t="n"/>
      <c r="Y30" s="4" t="n"/>
      <c r="Z30" s="4" t="n"/>
    </row>
    <row r="31" ht="15" customHeight="1" s="371">
      <c r="A31" s="35" t="n"/>
      <c r="B31" s="35" t="n"/>
      <c r="C31" s="36" t="n"/>
      <c r="D31" s="36" t="n"/>
      <c r="E31" s="44">
        <f>IF($A31="",0,SUMIFS(MOVIMIENTOS!$H$9:$H$608,MOVIMIENTOS!$F$9:$F$608,$A31,MOVIMIENTOS!$D$9:$D$608,"Egreso"))</f>
        <v/>
      </c>
      <c r="F31" s="44">
        <f>IF($A31="",0,C31-E31)</f>
        <v/>
      </c>
      <c r="G31" s="312">
        <f>IFERROR(E31/C31,0)</f>
        <v/>
      </c>
      <c r="H31" s="120">
        <f>IF($A31="",0,COUNTIF(MOVIMIENTOS!$F$9:$F$608,$A31))</f>
        <v/>
      </c>
      <c r="I31" s="35" t="n"/>
      <c r="J31" s="4" t="n"/>
      <c r="K31" s="4" t="n"/>
      <c r="L31" s="4" t="n"/>
      <c r="M31" s="4" t="n"/>
      <c r="N31" s="4" t="n"/>
      <c r="O31" s="4" t="n"/>
      <c r="P31" s="4" t="n"/>
      <c r="Q31" s="4" t="n"/>
      <c r="R31" s="4" t="n"/>
      <c r="S31" s="4" t="n"/>
      <c r="T31" s="4" t="n"/>
      <c r="U31" s="4" t="n"/>
      <c r="V31" s="4" t="n"/>
      <c r="W31" s="4" t="n"/>
      <c r="X31" s="4" t="n"/>
      <c r="Y31" s="4" t="n"/>
      <c r="Z31" s="4" t="n"/>
    </row>
    <row r="32" ht="15" customHeight="1" s="371">
      <c r="A32" s="35" t="n"/>
      <c r="B32" s="35" t="n"/>
      <c r="C32" s="36" t="n"/>
      <c r="D32" s="36" t="n"/>
      <c r="E32" s="44">
        <f>IF($A32="",0,SUMIFS(MOVIMIENTOS!$H$9:$H$608,MOVIMIENTOS!$F$9:$F$608,$A32,MOVIMIENTOS!$D$9:$D$608,"Egreso"))</f>
        <v/>
      </c>
      <c r="F32" s="44">
        <f>IF($A32="",0,C32-E32)</f>
        <v/>
      </c>
      <c r="G32" s="312">
        <f>IFERROR(E32/C32,0)</f>
        <v/>
      </c>
      <c r="H32" s="120">
        <f>IF($A32="",0,COUNTIF(MOVIMIENTOS!$F$9:$F$608,$A32))</f>
        <v/>
      </c>
      <c r="I32" s="35" t="n"/>
      <c r="J32" s="4" t="n"/>
      <c r="K32" s="4" t="n"/>
      <c r="L32" s="4" t="n"/>
      <c r="M32" s="4" t="n"/>
      <c r="N32" s="4" t="n"/>
      <c r="O32" s="4" t="n"/>
      <c r="P32" s="4" t="n"/>
      <c r="Q32" s="4" t="n"/>
      <c r="R32" s="4" t="n"/>
      <c r="S32" s="4" t="n"/>
      <c r="T32" s="4" t="n"/>
      <c r="U32" s="4" t="n"/>
      <c r="V32" s="4" t="n"/>
      <c r="W32" s="4" t="n"/>
      <c r="X32" s="4" t="n"/>
      <c r="Y32" s="4" t="n"/>
      <c r="Z32" s="4" t="n"/>
    </row>
    <row r="33" ht="15" customHeight="1" s="371">
      <c r="A33" s="35" t="n"/>
      <c r="B33" s="35" t="n"/>
      <c r="C33" s="36" t="n"/>
      <c r="D33" s="36" t="n"/>
      <c r="E33" s="44">
        <f>IF($A33="",0,SUMIFS(MOVIMIENTOS!$H$9:$H$608,MOVIMIENTOS!$F$9:$F$608,$A33,MOVIMIENTOS!$D$9:$D$608,"Egreso"))</f>
        <v/>
      </c>
      <c r="F33" s="44">
        <f>IF($A33="",0,C33-E33)</f>
        <v/>
      </c>
      <c r="G33" s="312">
        <f>IFERROR(E33/C33,0)</f>
        <v/>
      </c>
      <c r="H33" s="120">
        <f>IF($A33="",0,COUNTIF(MOVIMIENTOS!$F$9:$F$608,$A33))</f>
        <v/>
      </c>
      <c r="I33" s="35" t="n"/>
      <c r="J33" s="4" t="n"/>
      <c r="K33" s="4" t="n"/>
      <c r="L33" s="4" t="n"/>
      <c r="M33" s="4" t="n"/>
      <c r="N33" s="4" t="n"/>
      <c r="O33" s="4" t="n"/>
      <c r="P33" s="4" t="n"/>
      <c r="Q33" s="4" t="n"/>
      <c r="R33" s="4" t="n"/>
      <c r="S33" s="4" t="n"/>
      <c r="T33" s="4" t="n"/>
      <c r="U33" s="4" t="n"/>
      <c r="V33" s="4" t="n"/>
      <c r="W33" s="4" t="n"/>
      <c r="X33" s="4" t="n"/>
      <c r="Y33" s="4" t="n"/>
      <c r="Z33" s="4" t="n"/>
    </row>
    <row r="34" ht="15" customHeight="1" s="371">
      <c r="A34" s="35" t="n"/>
      <c r="B34" s="35" t="n"/>
      <c r="C34" s="36" t="n"/>
      <c r="D34" s="36" t="n"/>
      <c r="E34" s="44">
        <f>IF($A34="",0,SUMIFS(MOVIMIENTOS!$H$9:$H$608,MOVIMIENTOS!$F$9:$F$608,$A34,MOVIMIENTOS!$D$9:$D$608,"Egreso"))</f>
        <v/>
      </c>
      <c r="F34" s="44">
        <f>IF($A34="",0,C34-E34)</f>
        <v/>
      </c>
      <c r="G34" s="312">
        <f>IFERROR(E34/C34,0)</f>
        <v/>
      </c>
      <c r="H34" s="120">
        <f>IF($A34="",0,COUNTIF(MOVIMIENTOS!$F$9:$F$608,$A34))</f>
        <v/>
      </c>
      <c r="I34" s="35" t="n"/>
      <c r="J34" s="4" t="n"/>
      <c r="K34" s="4" t="n"/>
      <c r="L34" s="4" t="n"/>
      <c r="M34" s="4" t="n"/>
      <c r="N34" s="4" t="n"/>
      <c r="O34" s="4" t="n"/>
      <c r="P34" s="4" t="n"/>
      <c r="Q34" s="4" t="n"/>
      <c r="R34" s="4" t="n"/>
      <c r="S34" s="4" t="n"/>
      <c r="T34" s="4" t="n"/>
      <c r="U34" s="4" t="n"/>
      <c r="V34" s="4" t="n"/>
      <c r="W34" s="4" t="n"/>
      <c r="X34" s="4" t="n"/>
      <c r="Y34" s="4" t="n"/>
      <c r="Z34" s="4" t="n"/>
    </row>
    <row r="35" ht="15" customHeight="1" s="371">
      <c r="A35" s="35" t="n"/>
      <c r="B35" s="35" t="n"/>
      <c r="C35" s="36" t="n"/>
      <c r="D35" s="36" t="n"/>
      <c r="E35" s="44">
        <f>IF($A35="",0,SUMIFS(MOVIMIENTOS!$H$9:$H$608,MOVIMIENTOS!$F$9:$F$608,$A35,MOVIMIENTOS!$D$9:$D$608,"Egreso"))</f>
        <v/>
      </c>
      <c r="F35" s="44">
        <f>IF($A35="",0,C35-E35)</f>
        <v/>
      </c>
      <c r="G35" s="312">
        <f>IFERROR(E35/C35,0)</f>
        <v/>
      </c>
      <c r="H35" s="120">
        <f>IF($A35="",0,COUNTIF(MOVIMIENTOS!$F$9:$F$608,$A35))</f>
        <v/>
      </c>
      <c r="I35" s="35" t="n"/>
      <c r="J35" s="4" t="n"/>
      <c r="K35" s="4" t="n"/>
      <c r="L35" s="4" t="n"/>
      <c r="M35" s="4" t="n"/>
      <c r="N35" s="4" t="n"/>
      <c r="O35" s="4" t="n"/>
      <c r="P35" s="4" t="n"/>
      <c r="Q35" s="4" t="n"/>
      <c r="R35" s="4" t="n"/>
      <c r="S35" s="4" t="n"/>
      <c r="T35" s="4" t="n"/>
      <c r="U35" s="4" t="n"/>
      <c r="V35" s="4" t="n"/>
      <c r="W35" s="4" t="n"/>
      <c r="X35" s="4" t="n"/>
      <c r="Y35" s="4" t="n"/>
      <c r="Z35" s="4" t="n"/>
    </row>
    <row r="36" ht="15" customHeight="1" s="371">
      <c r="A36" s="35" t="n"/>
      <c r="B36" s="35" t="n"/>
      <c r="C36" s="36" t="n"/>
      <c r="D36" s="36" t="n"/>
      <c r="E36" s="44">
        <f>IF($A36="",0,SUMIFS(MOVIMIENTOS!$H$9:$H$608,MOVIMIENTOS!$F$9:$F$608,$A36,MOVIMIENTOS!$D$9:$D$608,"Egreso"))</f>
        <v/>
      </c>
      <c r="F36" s="44">
        <f>IF($A36="",0,C36-E36)</f>
        <v/>
      </c>
      <c r="G36" s="312">
        <f>IFERROR(E36/C36,0)</f>
        <v/>
      </c>
      <c r="H36" s="120">
        <f>IF($A36="",0,COUNTIF(MOVIMIENTOS!$F$9:$F$608,$A36))</f>
        <v/>
      </c>
      <c r="I36" s="35" t="n"/>
      <c r="J36" s="4" t="n"/>
      <c r="K36" s="4" t="n"/>
      <c r="L36" s="4" t="n"/>
      <c r="M36" s="4" t="n"/>
      <c r="N36" s="4" t="n"/>
      <c r="O36" s="4" t="n"/>
      <c r="P36" s="4" t="n"/>
      <c r="Q36" s="4" t="n"/>
      <c r="R36" s="4" t="n"/>
      <c r="S36" s="4" t="n"/>
      <c r="T36" s="4" t="n"/>
      <c r="U36" s="4" t="n"/>
      <c r="V36" s="4" t="n"/>
      <c r="W36" s="4" t="n"/>
      <c r="X36" s="4" t="n"/>
      <c r="Y36" s="4" t="n"/>
      <c r="Z36" s="4" t="n"/>
    </row>
    <row r="37" ht="15" customHeight="1" s="371">
      <c r="A37" s="35" t="n"/>
      <c r="B37" s="35" t="n"/>
      <c r="C37" s="36" t="n"/>
      <c r="D37" s="36" t="n"/>
      <c r="E37" s="44">
        <f>IF($A37="",0,SUMIFS(MOVIMIENTOS!$H$9:$H$608,MOVIMIENTOS!$F$9:$F$608,$A37,MOVIMIENTOS!$D$9:$D$608,"Egreso"))</f>
        <v/>
      </c>
      <c r="F37" s="44">
        <f>IF($A37="",0,C37-E37)</f>
        <v/>
      </c>
      <c r="G37" s="312">
        <f>IFERROR(E37/C37,0)</f>
        <v/>
      </c>
      <c r="H37" s="120">
        <f>IF($A37="",0,COUNTIF(MOVIMIENTOS!$F$9:$F$608,$A37))</f>
        <v/>
      </c>
      <c r="I37" s="35" t="n"/>
      <c r="J37" s="4" t="n"/>
      <c r="K37" s="4" t="n"/>
      <c r="L37" s="4" t="n"/>
      <c r="M37" s="4" t="n"/>
      <c r="N37" s="4" t="n"/>
      <c r="O37" s="4" t="n"/>
      <c r="P37" s="4" t="n"/>
      <c r="Q37" s="4" t="n"/>
      <c r="R37" s="4" t="n"/>
      <c r="S37" s="4" t="n"/>
      <c r="T37" s="4" t="n"/>
      <c r="U37" s="4" t="n"/>
      <c r="V37" s="4" t="n"/>
      <c r="W37" s="4" t="n"/>
      <c r="X37" s="4" t="n"/>
      <c r="Y37" s="4" t="n"/>
      <c r="Z37" s="4" t="n"/>
    </row>
    <row r="38" ht="15" customHeight="1" s="371">
      <c r="A38" s="35" t="n"/>
      <c r="B38" s="35" t="n"/>
      <c r="C38" s="36" t="n"/>
      <c r="D38" s="36" t="n"/>
      <c r="E38" s="44">
        <f>IF($A38="",0,SUMIFS(MOVIMIENTOS!$H$9:$H$608,MOVIMIENTOS!$F$9:$F$608,$A38,MOVIMIENTOS!$D$9:$D$608,"Egreso"))</f>
        <v/>
      </c>
      <c r="F38" s="44">
        <f>IF($A38="",0,C38-E38)</f>
        <v/>
      </c>
      <c r="G38" s="312">
        <f>IFERROR(E38/C38,0)</f>
        <v/>
      </c>
      <c r="H38" s="120">
        <f>IF($A38="",0,COUNTIF(MOVIMIENTOS!$F$9:$F$608,$A38))</f>
        <v/>
      </c>
      <c r="I38" s="35" t="n"/>
      <c r="J38" s="4" t="n"/>
      <c r="K38" s="4" t="n"/>
      <c r="L38" s="4" t="n"/>
      <c r="M38" s="4" t="n"/>
      <c r="N38" s="4" t="n"/>
      <c r="O38" s="4" t="n"/>
      <c r="P38" s="4" t="n"/>
      <c r="Q38" s="4" t="n"/>
      <c r="R38" s="4" t="n"/>
      <c r="S38" s="4" t="n"/>
      <c r="T38" s="4" t="n"/>
      <c r="U38" s="4" t="n"/>
      <c r="V38" s="4" t="n"/>
      <c r="W38" s="4" t="n"/>
      <c r="X38" s="4" t="n"/>
      <c r="Y38" s="4" t="n"/>
      <c r="Z38" s="4" t="n"/>
    </row>
    <row r="39" ht="15" customHeight="1" s="371">
      <c r="A39" s="35" t="n"/>
      <c r="B39" s="35" t="n"/>
      <c r="C39" s="36" t="n"/>
      <c r="D39" s="36" t="n"/>
      <c r="E39" s="44">
        <f>IF($A39="",0,SUMIFS(MOVIMIENTOS!$H$9:$H$608,MOVIMIENTOS!$F$9:$F$608,$A39,MOVIMIENTOS!$D$9:$D$608,"Egreso"))</f>
        <v/>
      </c>
      <c r="F39" s="44">
        <f>IF($A39="",0,C39-E39)</f>
        <v/>
      </c>
      <c r="G39" s="312">
        <f>IFERROR(E39/C39,0)</f>
        <v/>
      </c>
      <c r="H39" s="120">
        <f>IF($A39="",0,COUNTIF(MOVIMIENTOS!$F$9:$F$608,$A39))</f>
        <v/>
      </c>
      <c r="I39" s="35" t="n"/>
      <c r="J39" s="4" t="n"/>
      <c r="K39" s="4" t="n"/>
      <c r="L39" s="4" t="n"/>
      <c r="M39" s="4" t="n"/>
      <c r="N39" s="4" t="n"/>
      <c r="O39" s="4" t="n"/>
      <c r="P39" s="4" t="n"/>
      <c r="Q39" s="4" t="n"/>
      <c r="R39" s="4" t="n"/>
      <c r="S39" s="4" t="n"/>
      <c r="T39" s="4" t="n"/>
      <c r="U39" s="4" t="n"/>
      <c r="V39" s="4" t="n"/>
      <c r="W39" s="4" t="n"/>
      <c r="X39" s="4" t="n"/>
      <c r="Y39" s="4" t="n"/>
      <c r="Z39" s="4" t="n"/>
    </row>
    <row r="40" ht="15" customHeight="1" s="371">
      <c r="A40" s="35" t="n"/>
      <c r="B40" s="35" t="n"/>
      <c r="C40" s="36" t="n"/>
      <c r="D40" s="36" t="n"/>
      <c r="E40" s="44">
        <f>IF($A40="",0,SUMIFS(MOVIMIENTOS!$H$9:$H$608,MOVIMIENTOS!$F$9:$F$608,$A40,MOVIMIENTOS!$D$9:$D$608,"Egreso"))</f>
        <v/>
      </c>
      <c r="F40" s="44">
        <f>IF($A40="",0,C40-E40)</f>
        <v/>
      </c>
      <c r="G40" s="312">
        <f>IFERROR(E40/C40,0)</f>
        <v/>
      </c>
      <c r="H40" s="120">
        <f>IF($A40="",0,COUNTIF(MOVIMIENTOS!$F$9:$F$608,$A40))</f>
        <v/>
      </c>
      <c r="I40" s="35" t="n"/>
      <c r="J40" s="4" t="n"/>
      <c r="K40" s="4" t="n"/>
      <c r="L40" s="4" t="n"/>
      <c r="M40" s="4" t="n"/>
      <c r="N40" s="4" t="n"/>
      <c r="O40" s="4" t="n"/>
      <c r="P40" s="4" t="n"/>
      <c r="Q40" s="4" t="n"/>
      <c r="R40" s="4" t="n"/>
      <c r="S40" s="4" t="n"/>
      <c r="T40" s="4" t="n"/>
      <c r="U40" s="4" t="n"/>
      <c r="V40" s="4" t="n"/>
      <c r="W40" s="4" t="n"/>
      <c r="X40" s="4" t="n"/>
      <c r="Y40" s="4" t="n"/>
      <c r="Z40" s="4" t="n"/>
    </row>
    <row r="41" ht="15" customHeight="1" s="371">
      <c r="A41" s="35" t="n"/>
      <c r="B41" s="35" t="n"/>
      <c r="C41" s="36" t="n"/>
      <c r="D41" s="36" t="n"/>
      <c r="E41" s="44">
        <f>IF($A41="",0,SUMIFS(MOVIMIENTOS!$H$9:$H$608,MOVIMIENTOS!$F$9:$F$608,$A41,MOVIMIENTOS!$D$9:$D$608,"Egreso"))</f>
        <v/>
      </c>
      <c r="F41" s="44">
        <f>IF($A41="",0,C41-E41)</f>
        <v/>
      </c>
      <c r="G41" s="312">
        <f>IFERROR(E41/C41,0)</f>
        <v/>
      </c>
      <c r="H41" s="120">
        <f>IF($A41="",0,COUNTIF(MOVIMIENTOS!$F$9:$F$608,$A41))</f>
        <v/>
      </c>
      <c r="I41" s="35" t="n"/>
      <c r="J41" s="4" t="n"/>
      <c r="K41" s="4" t="n"/>
      <c r="L41" s="4" t="n"/>
      <c r="M41" s="4" t="n"/>
      <c r="N41" s="4" t="n"/>
      <c r="O41" s="4" t="n"/>
      <c r="P41" s="4" t="n"/>
      <c r="Q41" s="4" t="n"/>
      <c r="R41" s="4" t="n"/>
      <c r="S41" s="4" t="n"/>
      <c r="T41" s="4" t="n"/>
      <c r="U41" s="4" t="n"/>
      <c r="V41" s="4" t="n"/>
      <c r="W41" s="4" t="n"/>
      <c r="X41" s="4" t="n"/>
      <c r="Y41" s="4" t="n"/>
      <c r="Z41" s="4" t="n"/>
    </row>
    <row r="42" ht="15" customHeight="1" s="371">
      <c r="A42" s="35" t="n"/>
      <c r="B42" s="35" t="n"/>
      <c r="C42" s="36" t="n"/>
      <c r="D42" s="36" t="n"/>
      <c r="E42" s="44">
        <f>IF($A42="",0,SUMIFS(MOVIMIENTOS!$H$9:$H$608,MOVIMIENTOS!$F$9:$F$608,$A42,MOVIMIENTOS!$D$9:$D$608,"Egreso"))</f>
        <v/>
      </c>
      <c r="F42" s="44">
        <f>IF($A42="",0,C42-E42)</f>
        <v/>
      </c>
      <c r="G42" s="312">
        <f>IFERROR(E42/C42,0)</f>
        <v/>
      </c>
      <c r="H42" s="120">
        <f>IF($A42="",0,COUNTIF(MOVIMIENTOS!$F$9:$F$608,$A42))</f>
        <v/>
      </c>
      <c r="I42" s="35" t="n"/>
      <c r="J42" s="4" t="n"/>
      <c r="K42" s="4" t="n"/>
      <c r="L42" s="4" t="n"/>
      <c r="M42" s="4" t="n"/>
      <c r="N42" s="4" t="n"/>
      <c r="O42" s="4" t="n"/>
      <c r="P42" s="4" t="n"/>
      <c r="Q42" s="4" t="n"/>
      <c r="R42" s="4" t="n"/>
      <c r="S42" s="4" t="n"/>
      <c r="T42" s="4" t="n"/>
      <c r="U42" s="4" t="n"/>
      <c r="V42" s="4" t="n"/>
      <c r="W42" s="4" t="n"/>
      <c r="X42" s="4" t="n"/>
      <c r="Y42" s="4" t="n"/>
      <c r="Z42" s="4" t="n"/>
    </row>
    <row r="43" ht="15" customHeight="1" s="371">
      <c r="A43" s="35" t="n"/>
      <c r="B43" s="35" t="n"/>
      <c r="C43" s="36" t="n"/>
      <c r="D43" s="36" t="n"/>
      <c r="E43" s="44">
        <f>IF($A43="",0,SUMIFS(MOVIMIENTOS!$H$9:$H$608,MOVIMIENTOS!$F$9:$F$608,$A43,MOVIMIENTOS!$D$9:$D$608,"Egreso"))</f>
        <v/>
      </c>
      <c r="F43" s="44">
        <f>IF($A43="",0,C43-E43)</f>
        <v/>
      </c>
      <c r="G43" s="312">
        <f>IFERROR(E43/C43,0)</f>
        <v/>
      </c>
      <c r="H43" s="120">
        <f>IF($A43="",0,COUNTIF(MOVIMIENTOS!$F$9:$F$608,$A43))</f>
        <v/>
      </c>
      <c r="I43" s="35" t="n"/>
      <c r="J43" s="4" t="n"/>
      <c r="K43" s="4" t="n"/>
      <c r="L43" s="4" t="n"/>
      <c r="M43" s="4" t="n"/>
      <c r="N43" s="4" t="n"/>
      <c r="O43" s="4" t="n"/>
      <c r="P43" s="4" t="n"/>
      <c r="Q43" s="4" t="n"/>
      <c r="R43" s="4" t="n"/>
      <c r="S43" s="4" t="n"/>
      <c r="T43" s="4" t="n"/>
      <c r="U43" s="4" t="n"/>
      <c r="V43" s="4" t="n"/>
      <c r="W43" s="4" t="n"/>
      <c r="X43" s="4" t="n"/>
      <c r="Y43" s="4" t="n"/>
      <c r="Z43" s="4" t="n"/>
    </row>
    <row r="44" ht="15" customHeight="1" s="371">
      <c r="A44" s="35" t="n"/>
      <c r="B44" s="35" t="n"/>
      <c r="C44" s="36" t="n"/>
      <c r="D44" s="36" t="n"/>
      <c r="E44" s="44">
        <f>IF($A44="",0,SUMIFS(MOVIMIENTOS!$H$9:$H$608,MOVIMIENTOS!$F$9:$F$608,$A44,MOVIMIENTOS!$D$9:$D$608,"Egreso"))</f>
        <v/>
      </c>
      <c r="F44" s="44">
        <f>IF($A44="",0,C44-E44)</f>
        <v/>
      </c>
      <c r="G44" s="312">
        <f>IFERROR(E44/C44,0)</f>
        <v/>
      </c>
      <c r="H44" s="120">
        <f>IF($A44="",0,COUNTIF(MOVIMIENTOS!$F$9:$F$608,$A44))</f>
        <v/>
      </c>
      <c r="I44" s="35" t="n"/>
      <c r="J44" s="4" t="n"/>
      <c r="K44" s="4" t="n"/>
      <c r="L44" s="4" t="n"/>
      <c r="M44" s="4" t="n"/>
      <c r="N44" s="4" t="n"/>
      <c r="O44" s="4" t="n"/>
      <c r="P44" s="4" t="n"/>
      <c r="Q44" s="4" t="n"/>
      <c r="R44" s="4" t="n"/>
      <c r="S44" s="4" t="n"/>
      <c r="T44" s="4" t="n"/>
      <c r="U44" s="4" t="n"/>
      <c r="V44" s="4" t="n"/>
      <c r="W44" s="4" t="n"/>
      <c r="X44" s="4" t="n"/>
      <c r="Y44" s="4" t="n"/>
      <c r="Z44" s="4" t="n"/>
    </row>
    <row r="45" ht="15" customHeight="1" s="371">
      <c r="A45" s="35" t="n"/>
      <c r="B45" s="35" t="n"/>
      <c r="C45" s="36" t="n"/>
      <c r="D45" s="36" t="n"/>
      <c r="E45" s="44">
        <f>IF($A45="",0,SUMIFS(MOVIMIENTOS!$H$9:$H$608,MOVIMIENTOS!$F$9:$F$608,$A45,MOVIMIENTOS!$D$9:$D$608,"Egreso"))</f>
        <v/>
      </c>
      <c r="F45" s="44">
        <f>IF($A45="",0,C45-E45)</f>
        <v/>
      </c>
      <c r="G45" s="312">
        <f>IFERROR(E45/C45,0)</f>
        <v/>
      </c>
      <c r="H45" s="120">
        <f>IF($A45="",0,COUNTIF(MOVIMIENTOS!$F$9:$F$608,$A45))</f>
        <v/>
      </c>
      <c r="I45" s="35" t="n"/>
      <c r="J45" s="4" t="n"/>
      <c r="K45" s="4" t="n"/>
      <c r="L45" s="4" t="n"/>
      <c r="M45" s="4" t="n"/>
      <c r="N45" s="4" t="n"/>
      <c r="O45" s="4" t="n"/>
      <c r="P45" s="4" t="n"/>
      <c r="Q45" s="4" t="n"/>
      <c r="R45" s="4" t="n"/>
      <c r="S45" s="4" t="n"/>
      <c r="T45" s="4" t="n"/>
      <c r="U45" s="4" t="n"/>
      <c r="V45" s="4" t="n"/>
      <c r="W45" s="4" t="n"/>
      <c r="X45" s="4" t="n"/>
      <c r="Y45" s="4" t="n"/>
      <c r="Z45" s="4" t="n"/>
    </row>
    <row r="46" ht="15" customHeight="1" s="371">
      <c r="A46" s="35" t="n"/>
      <c r="B46" s="35" t="n"/>
      <c r="C46" s="36" t="n"/>
      <c r="D46" s="36" t="n"/>
      <c r="E46" s="44">
        <f>IF($A46="",0,SUMIFS(MOVIMIENTOS!$H$9:$H$608,MOVIMIENTOS!$F$9:$F$608,$A46,MOVIMIENTOS!$D$9:$D$608,"Egreso"))</f>
        <v/>
      </c>
      <c r="F46" s="44">
        <f>IF($A46="",0,C46-E46)</f>
        <v/>
      </c>
      <c r="G46" s="312">
        <f>IFERROR(E46/C46,0)</f>
        <v/>
      </c>
      <c r="H46" s="120">
        <f>IF($A46="",0,COUNTIF(MOVIMIENTOS!$F$9:$F$608,$A46))</f>
        <v/>
      </c>
      <c r="I46" s="35" t="n"/>
      <c r="J46" s="4" t="n"/>
      <c r="K46" s="4" t="n"/>
      <c r="L46" s="4" t="n"/>
      <c r="M46" s="4" t="n"/>
      <c r="N46" s="4" t="n"/>
      <c r="O46" s="4" t="n"/>
      <c r="P46" s="4" t="n"/>
      <c r="Q46" s="4" t="n"/>
      <c r="R46" s="4" t="n"/>
      <c r="S46" s="4" t="n"/>
      <c r="T46" s="4" t="n"/>
      <c r="U46" s="4" t="n"/>
      <c r="V46" s="4" t="n"/>
      <c r="W46" s="4" t="n"/>
      <c r="X46" s="4" t="n"/>
      <c r="Y46" s="4" t="n"/>
      <c r="Z46" s="4" t="n"/>
    </row>
    <row r="47" ht="15" customHeight="1" s="371">
      <c r="A47" s="35" t="n"/>
      <c r="B47" s="35" t="n"/>
      <c r="C47" s="36" t="n"/>
      <c r="D47" s="36" t="n"/>
      <c r="E47" s="44">
        <f>IF($A47="",0,SUMIFS(MOVIMIENTOS!$H$9:$H$608,MOVIMIENTOS!$F$9:$F$608,$A47,MOVIMIENTOS!$D$9:$D$608,"Egreso"))</f>
        <v/>
      </c>
      <c r="F47" s="44">
        <f>IF($A47="",0,C47-E47)</f>
        <v/>
      </c>
      <c r="G47" s="312">
        <f>IFERROR(E47/C47,0)</f>
        <v/>
      </c>
      <c r="H47" s="120">
        <f>IF($A47="",0,COUNTIF(MOVIMIENTOS!$F$9:$F$608,$A47))</f>
        <v/>
      </c>
      <c r="I47" s="35" t="n"/>
      <c r="J47" s="4" t="n"/>
      <c r="K47" s="4" t="n"/>
      <c r="L47" s="4" t="n"/>
      <c r="M47" s="4" t="n"/>
      <c r="N47" s="4" t="n"/>
      <c r="O47" s="4" t="n"/>
      <c r="P47" s="4" t="n"/>
      <c r="Q47" s="4" t="n"/>
      <c r="R47" s="4" t="n"/>
      <c r="S47" s="4" t="n"/>
      <c r="T47" s="4" t="n"/>
      <c r="U47" s="4" t="n"/>
      <c r="V47" s="4" t="n"/>
      <c r="W47" s="4" t="n"/>
      <c r="X47" s="4" t="n"/>
      <c r="Y47" s="4" t="n"/>
      <c r="Z47" s="4" t="n"/>
    </row>
    <row r="48" ht="15" customHeight="1" s="371">
      <c r="A48" s="35" t="n"/>
      <c r="B48" s="35" t="n"/>
      <c r="C48" s="36" t="n"/>
      <c r="D48" s="36" t="n"/>
      <c r="E48" s="44">
        <f>IF($A48="",0,SUMIFS(MOVIMIENTOS!$H$9:$H$608,MOVIMIENTOS!$F$9:$F$608,$A48,MOVIMIENTOS!$D$9:$D$608,"Egreso"))</f>
        <v/>
      </c>
      <c r="F48" s="44">
        <f>IF($A48="",0,C48-E48)</f>
        <v/>
      </c>
      <c r="G48" s="312">
        <f>IFERROR(E48/C48,0)</f>
        <v/>
      </c>
      <c r="H48" s="120">
        <f>IF($A48="",0,COUNTIF(MOVIMIENTOS!$F$9:$F$608,$A48))</f>
        <v/>
      </c>
      <c r="I48" s="35" t="n"/>
      <c r="J48" s="4" t="n"/>
      <c r="K48" s="4" t="n"/>
      <c r="L48" s="4" t="n"/>
      <c r="M48" s="4" t="n"/>
      <c r="N48" s="4" t="n"/>
      <c r="O48" s="4" t="n"/>
      <c r="P48" s="4" t="n"/>
      <c r="Q48" s="4" t="n"/>
      <c r="R48" s="4" t="n"/>
      <c r="S48" s="4" t="n"/>
      <c r="T48" s="4" t="n"/>
      <c r="U48" s="4" t="n"/>
      <c r="V48" s="4" t="n"/>
      <c r="W48" s="4" t="n"/>
      <c r="X48" s="4" t="n"/>
      <c r="Y48" s="4" t="n"/>
      <c r="Z48" s="4" t="n"/>
    </row>
    <row r="49" ht="15" customHeight="1" s="371">
      <c r="A49" s="35" t="n"/>
      <c r="B49" s="35" t="n"/>
      <c r="C49" s="36" t="n"/>
      <c r="D49" s="36" t="n"/>
      <c r="E49" s="44">
        <f>IF($A49="",0,SUMIFS(MOVIMIENTOS!$H$9:$H$608,MOVIMIENTOS!$F$9:$F$608,$A49,MOVIMIENTOS!$D$9:$D$608,"Egreso"))</f>
        <v/>
      </c>
      <c r="F49" s="44">
        <f>IF($A49="",0,C49-E49)</f>
        <v/>
      </c>
      <c r="G49" s="312">
        <f>IFERROR(E49/C49,0)</f>
        <v/>
      </c>
      <c r="H49" s="120">
        <f>IF($A49="",0,COUNTIF(MOVIMIENTOS!$F$9:$F$608,$A49))</f>
        <v/>
      </c>
      <c r="I49" s="35" t="n"/>
      <c r="J49" s="4" t="n"/>
      <c r="K49" s="4" t="n"/>
      <c r="L49" s="4" t="n"/>
      <c r="M49" s="4" t="n"/>
      <c r="N49" s="4" t="n"/>
      <c r="O49" s="4" t="n"/>
      <c r="P49" s="4" t="n"/>
      <c r="Q49" s="4" t="n"/>
      <c r="R49" s="4" t="n"/>
      <c r="S49" s="4" t="n"/>
      <c r="T49" s="4" t="n"/>
      <c r="U49" s="4" t="n"/>
      <c r="V49" s="4" t="n"/>
      <c r="W49" s="4" t="n"/>
      <c r="X49" s="4" t="n"/>
      <c r="Y49" s="4" t="n"/>
      <c r="Z49" s="4" t="n"/>
    </row>
    <row r="50" ht="15" customHeight="1" s="371">
      <c r="A50" s="35" t="n"/>
      <c r="B50" s="35" t="n"/>
      <c r="C50" s="36" t="n"/>
      <c r="D50" s="36" t="n"/>
      <c r="E50" s="44">
        <f>IF($A50="",0,SUMIFS(MOVIMIENTOS!$H$9:$H$608,MOVIMIENTOS!$F$9:$F$608,$A50,MOVIMIENTOS!$D$9:$D$608,"Egreso"))</f>
        <v/>
      </c>
      <c r="F50" s="44">
        <f>IF($A50="",0,C50-E50)</f>
        <v/>
      </c>
      <c r="G50" s="312">
        <f>IFERROR(E50/C50,0)</f>
        <v/>
      </c>
      <c r="H50" s="120">
        <f>IF($A50="",0,COUNTIF(MOVIMIENTOS!$F$9:$F$608,$A50))</f>
        <v/>
      </c>
      <c r="I50" s="35" t="n"/>
      <c r="J50" s="4" t="n"/>
      <c r="K50" s="4" t="n"/>
      <c r="L50" s="4" t="n"/>
      <c r="M50" s="4" t="n"/>
      <c r="N50" s="4" t="n"/>
      <c r="O50" s="4" t="n"/>
      <c r="P50" s="4" t="n"/>
      <c r="Q50" s="4" t="n"/>
      <c r="R50" s="4" t="n"/>
      <c r="S50" s="4" t="n"/>
      <c r="T50" s="4" t="n"/>
      <c r="U50" s="4" t="n"/>
      <c r="V50" s="4" t="n"/>
      <c r="W50" s="4" t="n"/>
      <c r="X50" s="4" t="n"/>
      <c r="Y50" s="4" t="n"/>
      <c r="Z50" s="4" t="n"/>
    </row>
    <row r="51" ht="15" customHeight="1" s="371">
      <c r="A51" s="35" t="n"/>
      <c r="B51" s="35" t="n"/>
      <c r="C51" s="36" t="n"/>
      <c r="D51" s="36" t="n"/>
      <c r="E51" s="44">
        <f>IF($A51="",0,SUMIFS(MOVIMIENTOS!$H$9:$H$608,MOVIMIENTOS!$F$9:$F$608,$A51,MOVIMIENTOS!$D$9:$D$608,"Egreso"))</f>
        <v/>
      </c>
      <c r="F51" s="44">
        <f>IF($A51="",0,C51-E51)</f>
        <v/>
      </c>
      <c r="G51" s="312">
        <f>IFERROR(E51/C51,0)</f>
        <v/>
      </c>
      <c r="H51" s="120">
        <f>IF($A51="",0,COUNTIF(MOVIMIENTOS!$F$9:$F$608,$A51))</f>
        <v/>
      </c>
      <c r="I51" s="35" t="n"/>
      <c r="J51" s="4" t="n"/>
      <c r="K51" s="4" t="n"/>
      <c r="L51" s="4" t="n"/>
      <c r="M51" s="4" t="n"/>
      <c r="N51" s="4" t="n"/>
      <c r="O51" s="4" t="n"/>
      <c r="P51" s="4" t="n"/>
      <c r="Q51" s="4" t="n"/>
      <c r="R51" s="4" t="n"/>
      <c r="S51" s="4" t="n"/>
      <c r="T51" s="4" t="n"/>
      <c r="U51" s="4" t="n"/>
      <c r="V51" s="4" t="n"/>
      <c r="W51" s="4" t="n"/>
      <c r="X51" s="4" t="n"/>
      <c r="Y51" s="4" t="n"/>
      <c r="Z51" s="4" t="n"/>
    </row>
    <row r="52" ht="15" customHeight="1" s="371">
      <c r="A52" s="35" t="n"/>
      <c r="B52" s="35" t="n"/>
      <c r="C52" s="36" t="n"/>
      <c r="D52" s="36" t="n"/>
      <c r="E52" s="44">
        <f>IF($A52="",0,SUMIFS(MOVIMIENTOS!$H$9:$H$608,MOVIMIENTOS!$F$9:$F$608,$A52,MOVIMIENTOS!$D$9:$D$608,"Egreso"))</f>
        <v/>
      </c>
      <c r="F52" s="44">
        <f>IF($A52="",0,C52-E52)</f>
        <v/>
      </c>
      <c r="G52" s="312">
        <f>IFERROR(E52/C52,0)</f>
        <v/>
      </c>
      <c r="H52" s="120">
        <f>IF($A52="",0,COUNTIF(MOVIMIENTOS!$F$9:$F$608,$A52))</f>
        <v/>
      </c>
      <c r="I52" s="35" t="n"/>
      <c r="J52" s="4" t="n"/>
      <c r="K52" s="4" t="n"/>
      <c r="L52" s="4" t="n"/>
      <c r="M52" s="4" t="n"/>
      <c r="N52" s="4" t="n"/>
      <c r="O52" s="4" t="n"/>
      <c r="P52" s="4" t="n"/>
      <c r="Q52" s="4" t="n"/>
      <c r="R52" s="4" t="n"/>
      <c r="S52" s="4" t="n"/>
      <c r="T52" s="4" t="n"/>
      <c r="U52" s="4" t="n"/>
      <c r="V52" s="4" t="n"/>
      <c r="W52" s="4" t="n"/>
      <c r="X52" s="4" t="n"/>
      <c r="Y52" s="4" t="n"/>
      <c r="Z52" s="4" t="n"/>
    </row>
    <row r="53" ht="15" customHeight="1" s="371">
      <c r="A53" s="35" t="n"/>
      <c r="B53" s="35" t="n"/>
      <c r="C53" s="36" t="n"/>
      <c r="D53" s="36" t="n"/>
      <c r="E53" s="44">
        <f>IF($A53="",0,SUMIFS(MOVIMIENTOS!$H$9:$H$608,MOVIMIENTOS!$F$9:$F$608,$A53,MOVIMIENTOS!$D$9:$D$608,"Egreso"))</f>
        <v/>
      </c>
      <c r="F53" s="44">
        <f>IF($A53="",0,C53-E53)</f>
        <v/>
      </c>
      <c r="G53" s="312">
        <f>IFERROR(E53/C53,0)</f>
        <v/>
      </c>
      <c r="H53" s="120">
        <f>IF($A53="",0,COUNTIF(MOVIMIENTOS!$F$9:$F$608,$A53))</f>
        <v/>
      </c>
      <c r="I53" s="35" t="n"/>
      <c r="J53" s="4" t="n"/>
      <c r="K53" s="4" t="n"/>
      <c r="L53" s="4" t="n"/>
      <c r="M53" s="4" t="n"/>
      <c r="N53" s="4" t="n"/>
      <c r="O53" s="4" t="n"/>
      <c r="P53" s="4" t="n"/>
      <c r="Q53" s="4" t="n"/>
      <c r="R53" s="4" t="n"/>
      <c r="S53" s="4" t="n"/>
      <c r="T53" s="4" t="n"/>
      <c r="U53" s="4" t="n"/>
      <c r="V53" s="4" t="n"/>
      <c r="W53" s="4" t="n"/>
      <c r="X53" s="4" t="n"/>
      <c r="Y53" s="4" t="n"/>
      <c r="Z53" s="4" t="n"/>
    </row>
    <row r="54" ht="15" customHeight="1" s="371">
      <c r="A54" s="35" t="n"/>
      <c r="B54" s="35" t="n"/>
      <c r="C54" s="36" t="n"/>
      <c r="D54" s="36" t="n"/>
      <c r="E54" s="44">
        <f>IF($A54="",0,SUMIFS(MOVIMIENTOS!$H$9:$H$608,MOVIMIENTOS!$F$9:$F$608,$A54,MOVIMIENTOS!$D$9:$D$608,"Egreso"))</f>
        <v/>
      </c>
      <c r="F54" s="44">
        <f>IF($A54="",0,C54-E54)</f>
        <v/>
      </c>
      <c r="G54" s="312">
        <f>IFERROR(E54/C54,0)</f>
        <v/>
      </c>
      <c r="H54" s="120">
        <f>IF($A54="",0,COUNTIF(MOVIMIENTOS!$F$9:$F$608,$A54))</f>
        <v/>
      </c>
      <c r="I54" s="35" t="n"/>
      <c r="J54" s="4" t="n"/>
      <c r="K54" s="4" t="n"/>
      <c r="L54" s="4" t="n"/>
      <c r="M54" s="4" t="n"/>
      <c r="N54" s="4" t="n"/>
      <c r="O54" s="4" t="n"/>
      <c r="P54" s="4" t="n"/>
      <c r="Q54" s="4" t="n"/>
      <c r="R54" s="4" t="n"/>
      <c r="S54" s="4" t="n"/>
      <c r="T54" s="4" t="n"/>
      <c r="U54" s="4" t="n"/>
      <c r="V54" s="4" t="n"/>
      <c r="W54" s="4" t="n"/>
      <c r="X54" s="4" t="n"/>
      <c r="Y54" s="4" t="n"/>
      <c r="Z54" s="4" t="n"/>
    </row>
    <row r="55" ht="15" customHeight="1" s="371">
      <c r="A55" s="35" t="n"/>
      <c r="B55" s="35" t="n"/>
      <c r="C55" s="36" t="n"/>
      <c r="D55" s="36" t="n"/>
      <c r="E55" s="44">
        <f>IF($A55="",0,SUMIFS(MOVIMIENTOS!$H$9:$H$608,MOVIMIENTOS!$F$9:$F$608,$A55,MOVIMIENTOS!$D$9:$D$608,"Egreso"))</f>
        <v/>
      </c>
      <c r="F55" s="44">
        <f>IF($A55="",0,C55-E55)</f>
        <v/>
      </c>
      <c r="G55" s="312">
        <f>IFERROR(E55/C55,0)</f>
        <v/>
      </c>
      <c r="H55" s="120">
        <f>IF($A55="",0,COUNTIF(MOVIMIENTOS!$F$9:$F$608,$A55))</f>
        <v/>
      </c>
      <c r="I55" s="35" t="n"/>
      <c r="J55" s="4" t="n"/>
      <c r="K55" s="4" t="n"/>
      <c r="L55" s="4" t="n"/>
      <c r="M55" s="4" t="n"/>
      <c r="N55" s="4" t="n"/>
      <c r="O55" s="4" t="n"/>
      <c r="P55" s="4" t="n"/>
      <c r="Q55" s="4" t="n"/>
      <c r="R55" s="4" t="n"/>
      <c r="S55" s="4" t="n"/>
      <c r="T55" s="4" t="n"/>
      <c r="U55" s="4" t="n"/>
      <c r="V55" s="4" t="n"/>
      <c r="W55" s="4" t="n"/>
      <c r="X55" s="4" t="n"/>
      <c r="Y55" s="4" t="n"/>
      <c r="Z55" s="4" t="n"/>
    </row>
    <row r="56" ht="15" customHeight="1" s="371">
      <c r="A56" s="35" t="n"/>
      <c r="B56" s="35" t="n"/>
      <c r="C56" s="36" t="n"/>
      <c r="D56" s="36" t="n"/>
      <c r="E56" s="44">
        <f>IF($A56="",0,SUMIFS(MOVIMIENTOS!$H$9:$H$608,MOVIMIENTOS!$F$9:$F$608,$A56,MOVIMIENTOS!$D$9:$D$608,"Egreso"))</f>
        <v/>
      </c>
      <c r="F56" s="44">
        <f>IF($A56="",0,C56-E56)</f>
        <v/>
      </c>
      <c r="G56" s="312">
        <f>IFERROR(E56/C56,0)</f>
        <v/>
      </c>
      <c r="H56" s="120">
        <f>IF($A56="",0,COUNTIF(MOVIMIENTOS!$F$9:$F$608,$A56))</f>
        <v/>
      </c>
      <c r="I56" s="35" t="n"/>
      <c r="J56" s="4" t="n"/>
      <c r="K56" s="4" t="n"/>
      <c r="L56" s="4" t="n"/>
      <c r="M56" s="4" t="n"/>
      <c r="N56" s="4" t="n"/>
      <c r="O56" s="4" t="n"/>
      <c r="P56" s="4" t="n"/>
      <c r="Q56" s="4" t="n"/>
      <c r="R56" s="4" t="n"/>
      <c r="S56" s="4" t="n"/>
      <c r="T56" s="4" t="n"/>
      <c r="U56" s="4" t="n"/>
      <c r="V56" s="4" t="n"/>
      <c r="W56" s="4" t="n"/>
      <c r="X56" s="4" t="n"/>
      <c r="Y56" s="4" t="n"/>
      <c r="Z56" s="4" t="n"/>
    </row>
    <row r="57" ht="15" customHeight="1" s="371">
      <c r="A57" s="35" t="n"/>
      <c r="B57" s="35" t="n"/>
      <c r="C57" s="36" t="n"/>
      <c r="D57" s="36" t="n"/>
      <c r="E57" s="44">
        <f>IF($A57="",0,SUMIFS(MOVIMIENTOS!$H$9:$H$608,MOVIMIENTOS!$F$9:$F$608,$A57,MOVIMIENTOS!$D$9:$D$608,"Egreso"))</f>
        <v/>
      </c>
      <c r="F57" s="44">
        <f>IF($A57="",0,C57-E57)</f>
        <v/>
      </c>
      <c r="G57" s="312">
        <f>IFERROR(E57/C57,0)</f>
        <v/>
      </c>
      <c r="H57" s="120">
        <f>IF($A57="",0,COUNTIF(MOVIMIENTOS!$F$9:$F$608,$A57))</f>
        <v/>
      </c>
      <c r="I57" s="35" t="n"/>
      <c r="J57" s="4" t="n"/>
      <c r="K57" s="4" t="n"/>
      <c r="L57" s="4" t="n"/>
      <c r="M57" s="4" t="n"/>
      <c r="N57" s="4" t="n"/>
      <c r="O57" s="4" t="n"/>
      <c r="P57" s="4" t="n"/>
      <c r="Q57" s="4" t="n"/>
      <c r="R57" s="4" t="n"/>
      <c r="S57" s="4" t="n"/>
      <c r="T57" s="4" t="n"/>
      <c r="U57" s="4" t="n"/>
      <c r="V57" s="4" t="n"/>
      <c r="W57" s="4" t="n"/>
      <c r="X57" s="4" t="n"/>
      <c r="Y57" s="4" t="n"/>
      <c r="Z57" s="4" t="n"/>
    </row>
    <row r="58" ht="15" customHeight="1" s="371">
      <c r="A58" s="35" t="n"/>
      <c r="B58" s="35" t="n"/>
      <c r="C58" s="36" t="n"/>
      <c r="D58" s="36" t="n"/>
      <c r="E58" s="44">
        <f>IF($A58="",0,SUMIFS(MOVIMIENTOS!$H$9:$H$608,MOVIMIENTOS!$F$9:$F$608,$A58,MOVIMIENTOS!$D$9:$D$608,"Egreso"))</f>
        <v/>
      </c>
      <c r="F58" s="44">
        <f>IF($A58="",0,C58-E58)</f>
        <v/>
      </c>
      <c r="G58" s="312">
        <f>IFERROR(E58/C58,0)</f>
        <v/>
      </c>
      <c r="H58" s="120">
        <f>IF($A58="",0,COUNTIF(MOVIMIENTOS!$F$9:$F$608,$A58))</f>
        <v/>
      </c>
      <c r="I58" s="35" t="n"/>
      <c r="J58" s="4" t="n"/>
      <c r="K58" s="4" t="n"/>
      <c r="L58" s="4" t="n"/>
      <c r="M58" s="4" t="n"/>
      <c r="N58" s="4" t="n"/>
      <c r="O58" s="4" t="n"/>
      <c r="P58" s="4" t="n"/>
      <c r="Q58" s="4" t="n"/>
      <c r="R58" s="4" t="n"/>
      <c r="S58" s="4" t="n"/>
      <c r="T58" s="4" t="n"/>
      <c r="U58" s="4" t="n"/>
      <c r="V58" s="4" t="n"/>
      <c r="W58" s="4" t="n"/>
      <c r="X58" s="4" t="n"/>
      <c r="Y58" s="4" t="n"/>
      <c r="Z58" s="4" t="n"/>
    </row>
    <row r="59" ht="15.75" customHeight="1" s="371">
      <c r="A59" s="218" t="n"/>
      <c r="B59" s="218" t="n"/>
      <c r="C59" s="218" t="n"/>
      <c r="D59" s="218" t="n"/>
      <c r="E59" s="218" t="n"/>
      <c r="F59" s="218" t="n"/>
      <c r="G59" s="218" t="n"/>
      <c r="H59" s="218" t="n"/>
      <c r="I59" s="218" t="n"/>
      <c r="J59" s="4" t="n"/>
      <c r="K59" s="4" t="n"/>
      <c r="L59" s="4" t="n"/>
      <c r="M59" s="4" t="n"/>
      <c r="N59" s="4" t="n"/>
      <c r="O59" s="4" t="n"/>
      <c r="P59" s="4" t="n"/>
      <c r="Q59" s="4" t="n"/>
      <c r="R59" s="4" t="n"/>
      <c r="S59" s="4" t="n"/>
      <c r="T59" s="4" t="n"/>
      <c r="U59" s="4" t="n"/>
      <c r="V59" s="4" t="n"/>
      <c r="W59" s="4" t="n"/>
      <c r="X59" s="4" t="n"/>
      <c r="Y59" s="4" t="n"/>
      <c r="Z59" s="4" t="n"/>
    </row>
    <row r="60" ht="15" customHeight="1" s="371">
      <c r="A60" s="321" t="inlineStr">
        <is>
          <t>TOTALES</t>
        </is>
      </c>
      <c r="B60" s="381" t="n"/>
      <c r="C60" s="121">
        <f>SUM(C9:C58)</f>
        <v/>
      </c>
      <c r="D60" s="121">
        <f>SUM(D9:D58)</f>
        <v/>
      </c>
      <c r="E60" s="121">
        <f>SUM(E9:E58)</f>
        <v/>
      </c>
      <c r="F60" s="121">
        <f>SUM(F9:F58)</f>
        <v/>
      </c>
      <c r="G60" s="218" t="n"/>
      <c r="H60" s="218" t="n"/>
      <c r="I60" s="218" t="n"/>
      <c r="J60" s="4" t="n"/>
      <c r="K60" s="4" t="n"/>
      <c r="L60" s="4" t="n"/>
      <c r="M60" s="4" t="n"/>
      <c r="N60" s="4" t="n"/>
      <c r="O60" s="4" t="n"/>
      <c r="P60" s="4" t="n"/>
      <c r="Q60" s="4" t="n"/>
      <c r="R60" s="4" t="n"/>
      <c r="S60" s="4" t="n"/>
      <c r="T60" s="4" t="n"/>
      <c r="U60" s="4" t="n"/>
      <c r="V60" s="4" t="n"/>
      <c r="W60" s="4" t="n"/>
      <c r="X60" s="4" t="n"/>
      <c r="Y60" s="4" t="n"/>
      <c r="Z60" s="4" t="n"/>
    </row>
    <row r="61" ht="15.75" customHeight="1" s="371">
      <c r="A61" s="218" t="n"/>
      <c r="B61" s="218" t="n"/>
      <c r="C61" s="218" t="n"/>
      <c r="D61" s="218" t="n"/>
      <c r="E61" s="218" t="n"/>
      <c r="F61" s="218" t="n"/>
      <c r="G61" s="218" t="n"/>
      <c r="H61" s="218" t="n"/>
      <c r="I61" s="218" t="n"/>
      <c r="J61" s="4" t="n"/>
      <c r="K61" s="4" t="n"/>
      <c r="L61" s="4" t="n"/>
      <c r="M61" s="4" t="n"/>
      <c r="N61" s="4" t="n"/>
      <c r="O61" s="4" t="n"/>
      <c r="P61" s="4" t="n"/>
      <c r="Q61" s="4" t="n"/>
      <c r="R61" s="4" t="n"/>
      <c r="S61" s="4" t="n"/>
      <c r="T61" s="4" t="n"/>
      <c r="U61" s="4" t="n"/>
      <c r="V61" s="4" t="n"/>
      <c r="W61" s="4" t="n"/>
      <c r="X61" s="4" t="n"/>
      <c r="Y61" s="4" t="n"/>
      <c r="Z61" s="4" t="n"/>
    </row>
    <row r="62" ht="15" customHeight="1" s="371">
      <c r="A62" s="353" t="inlineStr">
        <is>
          <t>Renglón en rojo = se ha pagado MÁS de lo cotizado.</t>
        </is>
      </c>
      <c r="B62" s="218" t="n"/>
      <c r="C62" s="218" t="n"/>
      <c r="D62" s="218" t="n"/>
      <c r="E62" s="218" t="n"/>
      <c r="F62" s="218" t="n"/>
      <c r="G62" s="218" t="n"/>
      <c r="H62" s="218" t="n"/>
      <c r="I62" s="218" t="n"/>
      <c r="J62" s="4" t="n"/>
      <c r="K62" s="4" t="n"/>
      <c r="L62" s="4" t="n"/>
      <c r="M62" s="4" t="n"/>
      <c r="N62" s="4" t="n"/>
      <c r="O62" s="4" t="n"/>
      <c r="P62" s="4" t="n"/>
      <c r="Q62" s="4" t="n"/>
      <c r="R62" s="4" t="n"/>
      <c r="S62" s="4" t="n"/>
      <c r="T62" s="4" t="n"/>
      <c r="U62" s="4" t="n"/>
      <c r="V62" s="4" t="n"/>
      <c r="W62" s="4" t="n"/>
      <c r="X62" s="4" t="n"/>
      <c r="Y62" s="4" t="n"/>
      <c r="Z62" s="4" t="n"/>
    </row>
    <row r="63" ht="15.75" customHeight="1" s="371">
      <c r="A63" s="218" t="n"/>
      <c r="B63" s="218" t="n"/>
      <c r="C63" s="218" t="n"/>
      <c r="D63" s="218" t="n"/>
      <c r="E63" s="218" t="n"/>
      <c r="F63" s="218" t="n"/>
      <c r="G63" s="218" t="n"/>
      <c r="H63" s="218" t="n"/>
      <c r="I63" s="218" t="n"/>
      <c r="J63" s="4" t="n"/>
      <c r="K63" s="4" t="n"/>
      <c r="L63" s="4" t="n"/>
      <c r="M63" s="4" t="n"/>
      <c r="N63" s="4" t="n"/>
      <c r="O63" s="4" t="n"/>
      <c r="P63" s="4" t="n"/>
      <c r="Q63" s="4" t="n"/>
      <c r="R63" s="4" t="n"/>
      <c r="S63" s="4" t="n"/>
      <c r="T63" s="4" t="n"/>
      <c r="U63" s="4" t="n"/>
      <c r="V63" s="4" t="n"/>
      <c r="W63" s="4" t="n"/>
      <c r="X63" s="4" t="n"/>
      <c r="Y63" s="4" t="n"/>
      <c r="Z63" s="4" t="n"/>
    </row>
    <row r="64" ht="15.75" customHeight="1" s="371">
      <c r="A64" s="218" t="n"/>
      <c r="B64" s="218" t="n"/>
      <c r="C64" s="218" t="n"/>
      <c r="D64" s="218" t="n"/>
      <c r="E64" s="218" t="n"/>
      <c r="F64" s="218" t="n"/>
      <c r="G64" s="218" t="n"/>
      <c r="H64" s="218" t="n"/>
      <c r="I64" s="218" t="n"/>
      <c r="J64" s="4" t="n"/>
      <c r="K64" s="4" t="n"/>
      <c r="L64" s="4" t="n"/>
      <c r="M64" s="4" t="n"/>
      <c r="N64" s="4" t="n"/>
      <c r="O64" s="4" t="n"/>
      <c r="P64" s="4" t="n"/>
      <c r="Q64" s="4" t="n"/>
      <c r="R64" s="4" t="n"/>
      <c r="S64" s="4" t="n"/>
      <c r="T64" s="4" t="n"/>
      <c r="U64" s="4" t="n"/>
      <c r="V64" s="4" t="n"/>
      <c r="W64" s="4" t="n"/>
      <c r="X64" s="4" t="n"/>
      <c r="Y64" s="4" t="n"/>
      <c r="Z64" s="4" t="n"/>
    </row>
    <row r="65" ht="15.75" customHeight="1" s="371">
      <c r="A65" s="218" t="n"/>
      <c r="B65" s="218" t="n"/>
      <c r="C65" s="218" t="n"/>
      <c r="D65" s="218" t="n"/>
      <c r="E65" s="218" t="n"/>
      <c r="F65" s="218" t="n"/>
      <c r="G65" s="218" t="n"/>
      <c r="H65" s="218" t="n"/>
      <c r="I65" s="218" t="n"/>
      <c r="J65" s="4" t="n"/>
      <c r="K65" s="4" t="n"/>
      <c r="L65" s="4" t="n"/>
      <c r="M65" s="4" t="n"/>
      <c r="N65" s="4" t="n"/>
      <c r="O65" s="4" t="n"/>
      <c r="P65" s="4" t="n"/>
      <c r="Q65" s="4" t="n"/>
      <c r="R65" s="4" t="n"/>
      <c r="S65" s="4" t="n"/>
      <c r="T65" s="4" t="n"/>
      <c r="U65" s="4" t="n"/>
      <c r="V65" s="4" t="n"/>
      <c r="W65" s="4" t="n"/>
      <c r="X65" s="4" t="n"/>
      <c r="Y65" s="4" t="n"/>
      <c r="Z65" s="4" t="n"/>
    </row>
    <row r="66" ht="15.75" customHeight="1" s="371">
      <c r="A66" s="218" t="n"/>
      <c r="B66" s="218" t="n"/>
      <c r="C66" s="218" t="n"/>
      <c r="D66" s="218" t="n"/>
      <c r="E66" s="218" t="n"/>
      <c r="F66" s="218" t="n"/>
      <c r="G66" s="218" t="n"/>
      <c r="H66" s="218" t="n"/>
      <c r="I66" s="218" t="n"/>
      <c r="J66" s="4" t="n"/>
      <c r="K66" s="4" t="n"/>
      <c r="L66" s="4" t="n"/>
      <c r="M66" s="4" t="n"/>
      <c r="N66" s="4" t="n"/>
      <c r="O66" s="4" t="n"/>
      <c r="P66" s="4" t="n"/>
      <c r="Q66" s="4" t="n"/>
      <c r="R66" s="4" t="n"/>
      <c r="S66" s="4" t="n"/>
      <c r="T66" s="4" t="n"/>
      <c r="U66" s="4" t="n"/>
      <c r="V66" s="4" t="n"/>
      <c r="W66" s="4" t="n"/>
      <c r="X66" s="4" t="n"/>
      <c r="Y66" s="4" t="n"/>
      <c r="Z66" s="4" t="n"/>
    </row>
    <row r="67" ht="15.75" customHeight="1" s="371">
      <c r="A67" s="218" t="n"/>
      <c r="B67" s="218" t="n"/>
      <c r="C67" s="218" t="n"/>
      <c r="D67" s="218" t="n"/>
      <c r="E67" s="218" t="n"/>
      <c r="F67" s="218" t="n"/>
      <c r="G67" s="218" t="n"/>
      <c r="H67" s="218" t="n"/>
      <c r="I67" s="218" t="n"/>
      <c r="J67" s="4" t="n"/>
      <c r="K67" s="4" t="n"/>
      <c r="L67" s="4" t="n"/>
      <c r="M67" s="4" t="n"/>
      <c r="N67" s="4" t="n"/>
      <c r="O67" s="4" t="n"/>
      <c r="P67" s="4" t="n"/>
      <c r="Q67" s="4" t="n"/>
      <c r="R67" s="4" t="n"/>
      <c r="S67" s="4" t="n"/>
      <c r="T67" s="4" t="n"/>
      <c r="U67" s="4" t="n"/>
      <c r="V67" s="4" t="n"/>
      <c r="W67" s="4" t="n"/>
      <c r="X67" s="4" t="n"/>
      <c r="Y67" s="4" t="n"/>
      <c r="Z67" s="4" t="n"/>
    </row>
    <row r="68" ht="15.75" customHeight="1" s="371">
      <c r="A68" s="218" t="n"/>
      <c r="B68" s="218" t="n"/>
      <c r="C68" s="218" t="n"/>
      <c r="D68" s="218" t="n"/>
      <c r="E68" s="218" t="n"/>
      <c r="F68" s="218" t="n"/>
      <c r="G68" s="218" t="n"/>
      <c r="H68" s="218" t="n"/>
      <c r="I68" s="218" t="n"/>
      <c r="J68" s="4" t="n"/>
      <c r="K68" s="4" t="n"/>
      <c r="L68" s="4" t="n"/>
      <c r="M68" s="4" t="n"/>
      <c r="N68" s="4" t="n"/>
      <c r="O68" s="4" t="n"/>
      <c r="P68" s="4" t="n"/>
      <c r="Q68" s="4" t="n"/>
      <c r="R68" s="4" t="n"/>
      <c r="S68" s="4" t="n"/>
      <c r="T68" s="4" t="n"/>
      <c r="U68" s="4" t="n"/>
      <c r="V68" s="4" t="n"/>
      <c r="W68" s="4" t="n"/>
      <c r="X68" s="4" t="n"/>
      <c r="Y68" s="4" t="n"/>
      <c r="Z68" s="4" t="n"/>
    </row>
    <row r="69" ht="15.75" customHeight="1" s="371">
      <c r="A69" s="218" t="n"/>
      <c r="B69" s="218" t="n"/>
      <c r="C69" s="218" t="n"/>
      <c r="D69" s="218" t="n"/>
      <c r="E69" s="218" t="n"/>
      <c r="F69" s="218" t="n"/>
      <c r="G69" s="218" t="n"/>
      <c r="H69" s="218" t="n"/>
      <c r="I69" s="218" t="n"/>
      <c r="J69" s="4" t="n"/>
      <c r="K69" s="4" t="n"/>
      <c r="L69" s="4" t="n"/>
      <c r="M69" s="4" t="n"/>
      <c r="N69" s="4" t="n"/>
      <c r="O69" s="4" t="n"/>
      <c r="P69" s="4" t="n"/>
      <c r="Q69" s="4" t="n"/>
      <c r="R69" s="4" t="n"/>
      <c r="S69" s="4" t="n"/>
      <c r="T69" s="4" t="n"/>
      <c r="U69" s="4" t="n"/>
      <c r="V69" s="4" t="n"/>
      <c r="W69" s="4" t="n"/>
      <c r="X69" s="4" t="n"/>
      <c r="Y69" s="4" t="n"/>
      <c r="Z69" s="4" t="n"/>
    </row>
    <row r="70" ht="15.75" customHeight="1" s="371">
      <c r="A70" s="218" t="n"/>
      <c r="B70" s="218" t="n"/>
      <c r="C70" s="218" t="n"/>
      <c r="D70" s="218" t="n"/>
      <c r="E70" s="218" t="n"/>
      <c r="F70" s="218" t="n"/>
      <c r="G70" s="218" t="n"/>
      <c r="H70" s="218" t="n"/>
      <c r="I70" s="218" t="n"/>
      <c r="J70" s="4" t="n"/>
      <c r="K70" s="4" t="n"/>
      <c r="L70" s="4" t="n"/>
      <c r="M70" s="4" t="n"/>
      <c r="N70" s="4" t="n"/>
      <c r="O70" s="4" t="n"/>
      <c r="P70" s="4" t="n"/>
      <c r="Q70" s="4" t="n"/>
      <c r="R70" s="4" t="n"/>
      <c r="S70" s="4" t="n"/>
      <c r="T70" s="4" t="n"/>
      <c r="U70" s="4" t="n"/>
      <c r="V70" s="4" t="n"/>
      <c r="W70" s="4" t="n"/>
      <c r="X70" s="4" t="n"/>
      <c r="Y70" s="4" t="n"/>
      <c r="Z70" s="4" t="n"/>
    </row>
    <row r="71" ht="15.75" customHeight="1" s="371">
      <c r="A71" s="218" t="n"/>
      <c r="B71" s="218" t="n"/>
      <c r="C71" s="218" t="n"/>
      <c r="D71" s="218" t="n"/>
      <c r="E71" s="218" t="n"/>
      <c r="F71" s="218" t="n"/>
      <c r="G71" s="218" t="n"/>
      <c r="H71" s="218" t="n"/>
      <c r="I71" s="218" t="n"/>
      <c r="J71" s="4" t="n"/>
      <c r="K71" s="4" t="n"/>
      <c r="L71" s="4" t="n"/>
      <c r="M71" s="4" t="n"/>
      <c r="N71" s="4" t="n"/>
      <c r="O71" s="4" t="n"/>
      <c r="P71" s="4" t="n"/>
      <c r="Q71" s="4" t="n"/>
      <c r="R71" s="4" t="n"/>
      <c r="S71" s="4" t="n"/>
      <c r="T71" s="4" t="n"/>
      <c r="U71" s="4" t="n"/>
      <c r="V71" s="4" t="n"/>
      <c r="W71" s="4" t="n"/>
      <c r="X71" s="4" t="n"/>
      <c r="Y71" s="4" t="n"/>
      <c r="Z71" s="4" t="n"/>
    </row>
    <row r="72" ht="15.75" customHeight="1" s="371">
      <c r="A72" s="218" t="n"/>
      <c r="B72" s="218" t="n"/>
      <c r="C72" s="218" t="n"/>
      <c r="D72" s="218" t="n"/>
      <c r="E72" s="218" t="n"/>
      <c r="F72" s="218" t="n"/>
      <c r="G72" s="218" t="n"/>
      <c r="H72" s="218" t="n"/>
      <c r="I72" s="218" t="n"/>
      <c r="J72" s="4" t="n"/>
      <c r="K72" s="4" t="n"/>
      <c r="L72" s="4" t="n"/>
      <c r="M72" s="4" t="n"/>
      <c r="N72" s="4" t="n"/>
      <c r="O72" s="4" t="n"/>
      <c r="P72" s="4" t="n"/>
      <c r="Q72" s="4" t="n"/>
      <c r="R72" s="4" t="n"/>
      <c r="S72" s="4" t="n"/>
      <c r="T72" s="4" t="n"/>
      <c r="U72" s="4" t="n"/>
      <c r="V72" s="4" t="n"/>
      <c r="W72" s="4" t="n"/>
      <c r="X72" s="4" t="n"/>
      <c r="Y72" s="4" t="n"/>
      <c r="Z72" s="4" t="n"/>
    </row>
    <row r="73" ht="15.75" customHeight="1" s="371">
      <c r="A73" s="218" t="n"/>
      <c r="B73" s="218" t="n"/>
      <c r="C73" s="218" t="n"/>
      <c r="D73" s="218" t="n"/>
      <c r="E73" s="218" t="n"/>
      <c r="F73" s="218" t="n"/>
      <c r="G73" s="218" t="n"/>
      <c r="H73" s="218" t="n"/>
      <c r="I73" s="218" t="n"/>
      <c r="J73" s="4" t="n"/>
      <c r="K73" s="4" t="n"/>
      <c r="L73" s="4" t="n"/>
      <c r="M73" s="4" t="n"/>
      <c r="N73" s="4" t="n"/>
      <c r="O73" s="4" t="n"/>
      <c r="P73" s="4" t="n"/>
      <c r="Q73" s="4" t="n"/>
      <c r="R73" s="4" t="n"/>
      <c r="S73" s="4" t="n"/>
      <c r="T73" s="4" t="n"/>
      <c r="U73" s="4" t="n"/>
      <c r="V73" s="4" t="n"/>
      <c r="W73" s="4" t="n"/>
      <c r="X73" s="4" t="n"/>
      <c r="Y73" s="4" t="n"/>
      <c r="Z73" s="4" t="n"/>
    </row>
    <row r="74" ht="15.75" customHeight="1" s="371">
      <c r="A74" s="218" t="n"/>
      <c r="B74" s="218" t="n"/>
      <c r="C74" s="218" t="n"/>
      <c r="D74" s="218" t="n"/>
      <c r="E74" s="218" t="n"/>
      <c r="F74" s="218" t="n"/>
      <c r="G74" s="218" t="n"/>
      <c r="H74" s="218" t="n"/>
      <c r="I74" s="218" t="n"/>
      <c r="J74" s="4" t="n"/>
      <c r="K74" s="4" t="n"/>
      <c r="L74" s="4" t="n"/>
      <c r="M74" s="4" t="n"/>
      <c r="N74" s="4" t="n"/>
      <c r="O74" s="4" t="n"/>
      <c r="P74" s="4" t="n"/>
      <c r="Q74" s="4" t="n"/>
      <c r="R74" s="4" t="n"/>
      <c r="S74" s="4" t="n"/>
      <c r="T74" s="4" t="n"/>
      <c r="U74" s="4" t="n"/>
      <c r="V74" s="4" t="n"/>
      <c r="W74" s="4" t="n"/>
      <c r="X74" s="4" t="n"/>
      <c r="Y74" s="4" t="n"/>
      <c r="Z74" s="4" t="n"/>
    </row>
    <row r="75" ht="15.75" customHeight="1" s="371">
      <c r="A75" s="218" t="n"/>
      <c r="B75" s="218" t="n"/>
      <c r="C75" s="218" t="n"/>
      <c r="D75" s="218" t="n"/>
      <c r="E75" s="218" t="n"/>
      <c r="F75" s="218" t="n"/>
      <c r="G75" s="218" t="n"/>
      <c r="H75" s="218" t="n"/>
      <c r="I75" s="218" t="n"/>
      <c r="J75" s="4" t="n"/>
      <c r="K75" s="4" t="n"/>
      <c r="L75" s="4" t="n"/>
      <c r="M75" s="4" t="n"/>
      <c r="N75" s="4" t="n"/>
      <c r="O75" s="4" t="n"/>
      <c r="P75" s="4" t="n"/>
      <c r="Q75" s="4" t="n"/>
      <c r="R75" s="4" t="n"/>
      <c r="S75" s="4" t="n"/>
      <c r="T75" s="4" t="n"/>
      <c r="U75" s="4" t="n"/>
      <c r="V75" s="4" t="n"/>
      <c r="W75" s="4" t="n"/>
      <c r="X75" s="4" t="n"/>
      <c r="Y75" s="4" t="n"/>
      <c r="Z75" s="4" t="n"/>
    </row>
    <row r="76" ht="15.75" customHeight="1" s="371">
      <c r="A76" s="218" t="n"/>
      <c r="B76" s="218" t="n"/>
      <c r="C76" s="218" t="n"/>
      <c r="D76" s="218" t="n"/>
      <c r="E76" s="218" t="n"/>
      <c r="F76" s="218" t="n"/>
      <c r="G76" s="218" t="n"/>
      <c r="H76" s="218" t="n"/>
      <c r="I76" s="218" t="n"/>
      <c r="J76" s="4" t="n"/>
      <c r="K76" s="4" t="n"/>
      <c r="L76" s="4" t="n"/>
      <c r="M76" s="4" t="n"/>
      <c r="N76" s="4" t="n"/>
      <c r="O76" s="4" t="n"/>
      <c r="P76" s="4" t="n"/>
      <c r="Q76" s="4" t="n"/>
      <c r="R76" s="4" t="n"/>
      <c r="S76" s="4" t="n"/>
      <c r="T76" s="4" t="n"/>
      <c r="U76" s="4" t="n"/>
      <c r="V76" s="4" t="n"/>
      <c r="W76" s="4" t="n"/>
      <c r="X76" s="4" t="n"/>
      <c r="Y76" s="4" t="n"/>
      <c r="Z76" s="4" t="n"/>
    </row>
    <row r="77" ht="15.75" customHeight="1" s="371">
      <c r="A77" s="218" t="n"/>
      <c r="B77" s="218" t="n"/>
      <c r="C77" s="218" t="n"/>
      <c r="D77" s="218" t="n"/>
      <c r="E77" s="218" t="n"/>
      <c r="F77" s="218" t="n"/>
      <c r="G77" s="218" t="n"/>
      <c r="H77" s="218" t="n"/>
      <c r="I77" s="218" t="n"/>
      <c r="J77" s="4" t="n"/>
      <c r="K77" s="4" t="n"/>
      <c r="L77" s="4" t="n"/>
      <c r="M77" s="4" t="n"/>
      <c r="N77" s="4" t="n"/>
      <c r="O77" s="4" t="n"/>
      <c r="P77" s="4" t="n"/>
      <c r="Q77" s="4" t="n"/>
      <c r="R77" s="4" t="n"/>
      <c r="S77" s="4" t="n"/>
      <c r="T77" s="4" t="n"/>
      <c r="U77" s="4" t="n"/>
      <c r="V77" s="4" t="n"/>
      <c r="W77" s="4" t="n"/>
      <c r="X77" s="4" t="n"/>
      <c r="Y77" s="4" t="n"/>
      <c r="Z77" s="4" t="n"/>
    </row>
    <row r="78" ht="15.75" customHeight="1" s="371">
      <c r="A78" s="218" t="n"/>
      <c r="B78" s="218" t="n"/>
      <c r="C78" s="218" t="n"/>
      <c r="D78" s="218" t="n"/>
      <c r="E78" s="218" t="n"/>
      <c r="F78" s="218" t="n"/>
      <c r="G78" s="218" t="n"/>
      <c r="H78" s="218" t="n"/>
      <c r="I78" s="218" t="n"/>
      <c r="J78" s="4" t="n"/>
      <c r="K78" s="4" t="n"/>
      <c r="L78" s="4" t="n"/>
      <c r="M78" s="4" t="n"/>
      <c r="N78" s="4" t="n"/>
      <c r="O78" s="4" t="n"/>
      <c r="P78" s="4" t="n"/>
      <c r="Q78" s="4" t="n"/>
      <c r="R78" s="4" t="n"/>
      <c r="S78" s="4" t="n"/>
      <c r="T78" s="4" t="n"/>
      <c r="U78" s="4" t="n"/>
      <c r="V78" s="4" t="n"/>
      <c r="W78" s="4" t="n"/>
      <c r="X78" s="4" t="n"/>
      <c r="Y78" s="4" t="n"/>
      <c r="Z78" s="4" t="n"/>
    </row>
    <row r="79" ht="15.75" customHeight="1" s="371">
      <c r="A79" s="218" t="n"/>
      <c r="B79" s="218" t="n"/>
      <c r="C79" s="218" t="n"/>
      <c r="D79" s="218" t="n"/>
      <c r="E79" s="218" t="n"/>
      <c r="F79" s="218" t="n"/>
      <c r="G79" s="218" t="n"/>
      <c r="H79" s="218" t="n"/>
      <c r="I79" s="218" t="n"/>
      <c r="J79" s="4" t="n"/>
      <c r="K79" s="4" t="n"/>
      <c r="L79" s="4" t="n"/>
      <c r="M79" s="4" t="n"/>
      <c r="N79" s="4" t="n"/>
      <c r="O79" s="4" t="n"/>
      <c r="P79" s="4" t="n"/>
      <c r="Q79" s="4" t="n"/>
      <c r="R79" s="4" t="n"/>
      <c r="S79" s="4" t="n"/>
      <c r="T79" s="4" t="n"/>
      <c r="U79" s="4" t="n"/>
      <c r="V79" s="4" t="n"/>
      <c r="W79" s="4" t="n"/>
      <c r="X79" s="4" t="n"/>
      <c r="Y79" s="4" t="n"/>
      <c r="Z79" s="4" t="n"/>
    </row>
    <row r="80" ht="15.75" customHeight="1" s="371">
      <c r="A80" s="218" t="n"/>
      <c r="B80" s="218" t="n"/>
      <c r="C80" s="218" t="n"/>
      <c r="D80" s="218" t="n"/>
      <c r="E80" s="218" t="n"/>
      <c r="F80" s="218" t="n"/>
      <c r="G80" s="218" t="n"/>
      <c r="H80" s="218" t="n"/>
      <c r="I80" s="218" t="n"/>
      <c r="J80" s="4" t="n"/>
      <c r="K80" s="4" t="n"/>
      <c r="L80" s="4" t="n"/>
      <c r="M80" s="4" t="n"/>
      <c r="N80" s="4" t="n"/>
      <c r="O80" s="4" t="n"/>
      <c r="P80" s="4" t="n"/>
      <c r="Q80" s="4" t="n"/>
      <c r="R80" s="4" t="n"/>
      <c r="S80" s="4" t="n"/>
      <c r="T80" s="4" t="n"/>
      <c r="U80" s="4" t="n"/>
      <c r="V80" s="4" t="n"/>
      <c r="W80" s="4" t="n"/>
      <c r="X80" s="4" t="n"/>
      <c r="Y80" s="4" t="n"/>
      <c r="Z80" s="4" t="n"/>
    </row>
    <row r="81" ht="15.75" customHeight="1" s="371">
      <c r="A81" s="218" t="n"/>
      <c r="B81" s="218" t="n"/>
      <c r="C81" s="218" t="n"/>
      <c r="D81" s="218" t="n"/>
      <c r="E81" s="218" t="n"/>
      <c r="F81" s="218" t="n"/>
      <c r="G81" s="218" t="n"/>
      <c r="H81" s="218" t="n"/>
      <c r="I81" s="218" t="n"/>
      <c r="J81" s="4" t="n"/>
      <c r="K81" s="4" t="n"/>
      <c r="L81" s="4" t="n"/>
      <c r="M81" s="4" t="n"/>
      <c r="N81" s="4" t="n"/>
      <c r="O81" s="4" t="n"/>
      <c r="P81" s="4" t="n"/>
      <c r="Q81" s="4" t="n"/>
      <c r="R81" s="4" t="n"/>
      <c r="S81" s="4" t="n"/>
      <c r="T81" s="4" t="n"/>
      <c r="U81" s="4" t="n"/>
      <c r="V81" s="4" t="n"/>
      <c r="W81" s="4" t="n"/>
      <c r="X81" s="4" t="n"/>
      <c r="Y81" s="4" t="n"/>
      <c r="Z81" s="4" t="n"/>
    </row>
    <row r="82" ht="15.75" customHeight="1" s="371">
      <c r="A82" s="218" t="n"/>
      <c r="B82" s="218" t="n"/>
      <c r="C82" s="218" t="n"/>
      <c r="D82" s="218" t="n"/>
      <c r="E82" s="218" t="n"/>
      <c r="F82" s="218" t="n"/>
      <c r="G82" s="218" t="n"/>
      <c r="H82" s="218" t="n"/>
      <c r="I82" s="218" t="n"/>
      <c r="J82" s="4" t="n"/>
      <c r="K82" s="4" t="n"/>
      <c r="L82" s="4" t="n"/>
      <c r="M82" s="4" t="n"/>
      <c r="N82" s="4" t="n"/>
      <c r="O82" s="4" t="n"/>
      <c r="P82" s="4" t="n"/>
      <c r="Q82" s="4" t="n"/>
      <c r="R82" s="4" t="n"/>
      <c r="S82" s="4" t="n"/>
      <c r="T82" s="4" t="n"/>
      <c r="U82" s="4" t="n"/>
      <c r="V82" s="4" t="n"/>
      <c r="W82" s="4" t="n"/>
      <c r="X82" s="4" t="n"/>
      <c r="Y82" s="4" t="n"/>
      <c r="Z82" s="4" t="n"/>
    </row>
    <row r="83" ht="15.75" customHeight="1" s="371">
      <c r="A83" s="218" t="n"/>
      <c r="B83" s="218" t="n"/>
      <c r="C83" s="218" t="n"/>
      <c r="D83" s="218" t="n"/>
      <c r="E83" s="218" t="n"/>
      <c r="F83" s="218" t="n"/>
      <c r="G83" s="218" t="n"/>
      <c r="H83" s="218" t="n"/>
      <c r="I83" s="218" t="n"/>
      <c r="J83" s="4" t="n"/>
      <c r="K83" s="4" t="n"/>
      <c r="L83" s="4" t="n"/>
      <c r="M83" s="4" t="n"/>
      <c r="N83" s="4" t="n"/>
      <c r="O83" s="4" t="n"/>
      <c r="P83" s="4" t="n"/>
      <c r="Q83" s="4" t="n"/>
      <c r="R83" s="4" t="n"/>
      <c r="S83" s="4" t="n"/>
      <c r="T83" s="4" t="n"/>
      <c r="U83" s="4" t="n"/>
      <c r="V83" s="4" t="n"/>
      <c r="W83" s="4" t="n"/>
      <c r="X83" s="4" t="n"/>
      <c r="Y83" s="4" t="n"/>
      <c r="Z83" s="4" t="n"/>
    </row>
    <row r="84" ht="15.75" customHeight="1" s="371">
      <c r="A84" s="218" t="n"/>
      <c r="B84" s="218" t="n"/>
      <c r="C84" s="218" t="n"/>
      <c r="D84" s="218" t="n"/>
      <c r="E84" s="218" t="n"/>
      <c r="F84" s="218" t="n"/>
      <c r="G84" s="218" t="n"/>
      <c r="H84" s="218" t="n"/>
      <c r="I84" s="218" t="n"/>
      <c r="J84" s="4" t="n"/>
      <c r="K84" s="4" t="n"/>
      <c r="L84" s="4" t="n"/>
      <c r="M84" s="4" t="n"/>
      <c r="N84" s="4" t="n"/>
      <c r="O84" s="4" t="n"/>
      <c r="P84" s="4" t="n"/>
      <c r="Q84" s="4" t="n"/>
      <c r="R84" s="4" t="n"/>
      <c r="S84" s="4" t="n"/>
      <c r="T84" s="4" t="n"/>
      <c r="U84" s="4" t="n"/>
      <c r="V84" s="4" t="n"/>
      <c r="W84" s="4" t="n"/>
      <c r="X84" s="4" t="n"/>
      <c r="Y84" s="4" t="n"/>
      <c r="Z84" s="4" t="n"/>
    </row>
    <row r="85" ht="15.75" customHeight="1" s="371">
      <c r="A85" s="218" t="n"/>
      <c r="B85" s="218" t="n"/>
      <c r="C85" s="218" t="n"/>
      <c r="D85" s="218" t="n"/>
      <c r="E85" s="218" t="n"/>
      <c r="F85" s="218" t="n"/>
      <c r="G85" s="218" t="n"/>
      <c r="H85" s="218" t="n"/>
      <c r="I85" s="218" t="n"/>
      <c r="J85" s="4" t="n"/>
      <c r="K85" s="4" t="n"/>
      <c r="L85" s="4" t="n"/>
      <c r="M85" s="4" t="n"/>
      <c r="N85" s="4" t="n"/>
      <c r="O85" s="4" t="n"/>
      <c r="P85" s="4" t="n"/>
      <c r="Q85" s="4" t="n"/>
      <c r="R85" s="4" t="n"/>
      <c r="S85" s="4" t="n"/>
      <c r="T85" s="4" t="n"/>
      <c r="U85" s="4" t="n"/>
      <c r="V85" s="4" t="n"/>
      <c r="W85" s="4" t="n"/>
      <c r="X85" s="4" t="n"/>
      <c r="Y85" s="4" t="n"/>
      <c r="Z85" s="4" t="n"/>
    </row>
    <row r="86" ht="15.75" customHeight="1" s="371">
      <c r="A86" s="218" t="n"/>
      <c r="B86" s="218" t="n"/>
      <c r="C86" s="218" t="n"/>
      <c r="D86" s="218" t="n"/>
      <c r="E86" s="218" t="n"/>
      <c r="F86" s="218" t="n"/>
      <c r="G86" s="218" t="n"/>
      <c r="H86" s="218" t="n"/>
      <c r="I86" s="218" t="n"/>
      <c r="J86" s="4" t="n"/>
      <c r="K86" s="4" t="n"/>
      <c r="L86" s="4" t="n"/>
      <c r="M86" s="4" t="n"/>
      <c r="N86" s="4" t="n"/>
      <c r="O86" s="4" t="n"/>
      <c r="P86" s="4" t="n"/>
      <c r="Q86" s="4" t="n"/>
      <c r="R86" s="4" t="n"/>
      <c r="S86" s="4" t="n"/>
      <c r="T86" s="4" t="n"/>
      <c r="U86" s="4" t="n"/>
      <c r="V86" s="4" t="n"/>
      <c r="W86" s="4" t="n"/>
      <c r="X86" s="4" t="n"/>
      <c r="Y86" s="4" t="n"/>
      <c r="Z86" s="4" t="n"/>
    </row>
    <row r="87" ht="15.75" customHeight="1" s="371">
      <c r="A87" s="218" t="n"/>
      <c r="B87" s="218" t="n"/>
      <c r="C87" s="218" t="n"/>
      <c r="D87" s="218" t="n"/>
      <c r="E87" s="218" t="n"/>
      <c r="F87" s="218" t="n"/>
      <c r="G87" s="218" t="n"/>
      <c r="H87" s="218" t="n"/>
      <c r="I87" s="218" t="n"/>
      <c r="J87" s="4" t="n"/>
      <c r="K87" s="4" t="n"/>
      <c r="L87" s="4" t="n"/>
      <c r="M87" s="4" t="n"/>
      <c r="N87" s="4" t="n"/>
      <c r="O87" s="4" t="n"/>
      <c r="P87" s="4" t="n"/>
      <c r="Q87" s="4" t="n"/>
      <c r="R87" s="4" t="n"/>
      <c r="S87" s="4" t="n"/>
      <c r="T87" s="4" t="n"/>
      <c r="U87" s="4" t="n"/>
      <c r="V87" s="4" t="n"/>
      <c r="W87" s="4" t="n"/>
      <c r="X87" s="4" t="n"/>
      <c r="Y87" s="4" t="n"/>
      <c r="Z87" s="4" t="n"/>
    </row>
    <row r="88" ht="15.75" customHeight="1" s="371">
      <c r="A88" s="218" t="n"/>
      <c r="B88" s="218" t="n"/>
      <c r="C88" s="218" t="n"/>
      <c r="D88" s="218" t="n"/>
      <c r="E88" s="218" t="n"/>
      <c r="F88" s="218" t="n"/>
      <c r="G88" s="218" t="n"/>
      <c r="H88" s="218" t="n"/>
      <c r="I88" s="218" t="n"/>
      <c r="J88" s="4" t="n"/>
      <c r="K88" s="4" t="n"/>
      <c r="L88" s="4" t="n"/>
      <c r="M88" s="4" t="n"/>
      <c r="N88" s="4" t="n"/>
      <c r="O88" s="4" t="n"/>
      <c r="P88" s="4" t="n"/>
      <c r="Q88" s="4" t="n"/>
      <c r="R88" s="4" t="n"/>
      <c r="S88" s="4" t="n"/>
      <c r="T88" s="4" t="n"/>
      <c r="U88" s="4" t="n"/>
      <c r="V88" s="4" t="n"/>
      <c r="W88" s="4" t="n"/>
      <c r="X88" s="4" t="n"/>
      <c r="Y88" s="4" t="n"/>
      <c r="Z88" s="4" t="n"/>
    </row>
    <row r="89" ht="15.75" customHeight="1" s="371">
      <c r="A89" s="218" t="n"/>
      <c r="B89" s="218" t="n"/>
      <c r="C89" s="218" t="n"/>
      <c r="D89" s="218" t="n"/>
      <c r="E89" s="218" t="n"/>
      <c r="F89" s="218" t="n"/>
      <c r="G89" s="218" t="n"/>
      <c r="H89" s="218" t="n"/>
      <c r="I89" s="218" t="n"/>
      <c r="J89" s="4" t="n"/>
      <c r="K89" s="4" t="n"/>
      <c r="L89" s="4" t="n"/>
      <c r="M89" s="4" t="n"/>
      <c r="N89" s="4" t="n"/>
      <c r="O89" s="4" t="n"/>
      <c r="P89" s="4" t="n"/>
      <c r="Q89" s="4" t="n"/>
      <c r="R89" s="4" t="n"/>
      <c r="S89" s="4" t="n"/>
      <c r="T89" s="4" t="n"/>
      <c r="U89" s="4" t="n"/>
      <c r="V89" s="4" t="n"/>
      <c r="W89" s="4" t="n"/>
      <c r="X89" s="4" t="n"/>
      <c r="Y89" s="4" t="n"/>
      <c r="Z89" s="4" t="n"/>
    </row>
    <row r="90" ht="15.75" customHeight="1" s="371">
      <c r="A90" s="218" t="n"/>
      <c r="B90" s="218" t="n"/>
      <c r="C90" s="218" t="n"/>
      <c r="D90" s="218" t="n"/>
      <c r="E90" s="218" t="n"/>
      <c r="F90" s="218" t="n"/>
      <c r="G90" s="218" t="n"/>
      <c r="H90" s="218" t="n"/>
      <c r="I90" s="218" t="n"/>
      <c r="J90" s="4" t="n"/>
      <c r="K90" s="4" t="n"/>
      <c r="L90" s="4" t="n"/>
      <c r="M90" s="4" t="n"/>
      <c r="N90" s="4" t="n"/>
      <c r="O90" s="4" t="n"/>
      <c r="P90" s="4" t="n"/>
      <c r="Q90" s="4" t="n"/>
      <c r="R90" s="4" t="n"/>
      <c r="S90" s="4" t="n"/>
      <c r="T90" s="4" t="n"/>
      <c r="U90" s="4" t="n"/>
      <c r="V90" s="4" t="n"/>
      <c r="W90" s="4" t="n"/>
      <c r="X90" s="4" t="n"/>
      <c r="Y90" s="4" t="n"/>
      <c r="Z90" s="4" t="n"/>
    </row>
    <row r="91" ht="15.75" customHeight="1" s="371">
      <c r="A91" s="218" t="n"/>
      <c r="B91" s="218" t="n"/>
      <c r="C91" s="218" t="n"/>
      <c r="D91" s="218" t="n"/>
      <c r="E91" s="218" t="n"/>
      <c r="F91" s="218" t="n"/>
      <c r="G91" s="218" t="n"/>
      <c r="H91" s="218" t="n"/>
      <c r="I91" s="218" t="n"/>
      <c r="J91" s="4" t="n"/>
      <c r="K91" s="4" t="n"/>
      <c r="L91" s="4" t="n"/>
      <c r="M91" s="4" t="n"/>
      <c r="N91" s="4" t="n"/>
      <c r="O91" s="4" t="n"/>
      <c r="P91" s="4" t="n"/>
      <c r="Q91" s="4" t="n"/>
      <c r="R91" s="4" t="n"/>
      <c r="S91" s="4" t="n"/>
      <c r="T91" s="4" t="n"/>
      <c r="U91" s="4" t="n"/>
      <c r="V91" s="4" t="n"/>
      <c r="W91" s="4" t="n"/>
      <c r="X91" s="4" t="n"/>
      <c r="Y91" s="4" t="n"/>
      <c r="Z91" s="4" t="n"/>
    </row>
    <row r="92" ht="15.75" customHeight="1" s="371">
      <c r="A92" s="218" t="n"/>
      <c r="B92" s="218" t="n"/>
      <c r="C92" s="218" t="n"/>
      <c r="D92" s="218" t="n"/>
      <c r="E92" s="218" t="n"/>
      <c r="F92" s="218" t="n"/>
      <c r="G92" s="218" t="n"/>
      <c r="H92" s="218" t="n"/>
      <c r="I92" s="218" t="n"/>
      <c r="J92" s="4" t="n"/>
      <c r="K92" s="4" t="n"/>
      <c r="L92" s="4" t="n"/>
      <c r="M92" s="4" t="n"/>
      <c r="N92" s="4" t="n"/>
      <c r="O92" s="4" t="n"/>
      <c r="P92" s="4" t="n"/>
      <c r="Q92" s="4" t="n"/>
      <c r="R92" s="4" t="n"/>
      <c r="S92" s="4" t="n"/>
      <c r="T92" s="4" t="n"/>
      <c r="U92" s="4" t="n"/>
      <c r="V92" s="4" t="n"/>
      <c r="W92" s="4" t="n"/>
      <c r="X92" s="4" t="n"/>
      <c r="Y92" s="4" t="n"/>
      <c r="Z92" s="4" t="n"/>
    </row>
    <row r="93" ht="15.75" customHeight="1" s="371">
      <c r="A93" s="218" t="n"/>
      <c r="B93" s="218" t="n"/>
      <c r="C93" s="218" t="n"/>
      <c r="D93" s="218" t="n"/>
      <c r="E93" s="218" t="n"/>
      <c r="F93" s="218" t="n"/>
      <c r="G93" s="218" t="n"/>
      <c r="H93" s="218" t="n"/>
      <c r="I93" s="218" t="n"/>
      <c r="J93" s="4" t="n"/>
      <c r="K93" s="4" t="n"/>
      <c r="L93" s="4" t="n"/>
      <c r="M93" s="4" t="n"/>
      <c r="N93" s="4" t="n"/>
      <c r="O93" s="4" t="n"/>
      <c r="P93" s="4" t="n"/>
      <c r="Q93" s="4" t="n"/>
      <c r="R93" s="4" t="n"/>
      <c r="S93" s="4" t="n"/>
      <c r="T93" s="4" t="n"/>
      <c r="U93" s="4" t="n"/>
      <c r="V93" s="4" t="n"/>
      <c r="W93" s="4" t="n"/>
      <c r="X93" s="4" t="n"/>
      <c r="Y93" s="4" t="n"/>
      <c r="Z93" s="4" t="n"/>
    </row>
    <row r="94" ht="15.75" customHeight="1" s="371">
      <c r="A94" s="218" t="n"/>
      <c r="B94" s="218" t="n"/>
      <c r="C94" s="218" t="n"/>
      <c r="D94" s="218" t="n"/>
      <c r="E94" s="218" t="n"/>
      <c r="F94" s="218" t="n"/>
      <c r="G94" s="218" t="n"/>
      <c r="H94" s="218" t="n"/>
      <c r="I94" s="218" t="n"/>
      <c r="J94" s="4" t="n"/>
      <c r="K94" s="4" t="n"/>
      <c r="L94" s="4" t="n"/>
      <c r="M94" s="4" t="n"/>
      <c r="N94" s="4" t="n"/>
      <c r="O94" s="4" t="n"/>
      <c r="P94" s="4" t="n"/>
      <c r="Q94" s="4" t="n"/>
      <c r="R94" s="4" t="n"/>
      <c r="S94" s="4" t="n"/>
      <c r="T94" s="4" t="n"/>
      <c r="U94" s="4" t="n"/>
      <c r="V94" s="4" t="n"/>
      <c r="W94" s="4" t="n"/>
      <c r="X94" s="4" t="n"/>
      <c r="Y94" s="4" t="n"/>
      <c r="Z94" s="4" t="n"/>
    </row>
    <row r="95" ht="15.75" customHeight="1" s="371">
      <c r="A95" s="218" t="n"/>
      <c r="B95" s="218" t="n"/>
      <c r="C95" s="218" t="n"/>
      <c r="D95" s="218" t="n"/>
      <c r="E95" s="218" t="n"/>
      <c r="F95" s="218" t="n"/>
      <c r="G95" s="218" t="n"/>
      <c r="H95" s="218" t="n"/>
      <c r="I95" s="218" t="n"/>
      <c r="J95" s="4" t="n"/>
      <c r="K95" s="4" t="n"/>
      <c r="L95" s="4" t="n"/>
      <c r="M95" s="4" t="n"/>
      <c r="N95" s="4" t="n"/>
      <c r="O95" s="4" t="n"/>
      <c r="P95" s="4" t="n"/>
      <c r="Q95" s="4" t="n"/>
      <c r="R95" s="4" t="n"/>
      <c r="S95" s="4" t="n"/>
      <c r="T95" s="4" t="n"/>
      <c r="U95" s="4" t="n"/>
      <c r="V95" s="4" t="n"/>
      <c r="W95" s="4" t="n"/>
      <c r="X95" s="4" t="n"/>
      <c r="Y95" s="4" t="n"/>
      <c r="Z95" s="4" t="n"/>
    </row>
    <row r="96" ht="15.75" customHeight="1" s="371">
      <c r="A96" s="218" t="n"/>
      <c r="B96" s="218" t="n"/>
      <c r="C96" s="218" t="n"/>
      <c r="D96" s="218" t="n"/>
      <c r="E96" s="218" t="n"/>
      <c r="F96" s="218" t="n"/>
      <c r="G96" s="218" t="n"/>
      <c r="H96" s="218" t="n"/>
      <c r="I96" s="218" t="n"/>
      <c r="J96" s="4" t="n"/>
      <c r="K96" s="4" t="n"/>
      <c r="L96" s="4" t="n"/>
      <c r="M96" s="4" t="n"/>
      <c r="N96" s="4" t="n"/>
      <c r="O96" s="4" t="n"/>
      <c r="P96" s="4" t="n"/>
      <c r="Q96" s="4" t="n"/>
      <c r="R96" s="4" t="n"/>
      <c r="S96" s="4" t="n"/>
      <c r="T96" s="4" t="n"/>
      <c r="U96" s="4" t="n"/>
      <c r="V96" s="4" t="n"/>
      <c r="W96" s="4" t="n"/>
      <c r="X96" s="4" t="n"/>
      <c r="Y96" s="4" t="n"/>
      <c r="Z96" s="4" t="n"/>
    </row>
    <row r="97" ht="15.75" customHeight="1" s="371">
      <c r="A97" s="218" t="n"/>
      <c r="B97" s="218" t="n"/>
      <c r="C97" s="218" t="n"/>
      <c r="D97" s="218" t="n"/>
      <c r="E97" s="218" t="n"/>
      <c r="F97" s="218" t="n"/>
      <c r="G97" s="218" t="n"/>
      <c r="H97" s="218" t="n"/>
      <c r="I97" s="218" t="n"/>
      <c r="J97" s="4" t="n"/>
      <c r="K97" s="4" t="n"/>
      <c r="L97" s="4" t="n"/>
      <c r="M97" s="4" t="n"/>
      <c r="N97" s="4" t="n"/>
      <c r="O97" s="4" t="n"/>
      <c r="P97" s="4" t="n"/>
      <c r="Q97" s="4" t="n"/>
      <c r="R97" s="4" t="n"/>
      <c r="S97" s="4" t="n"/>
      <c r="T97" s="4" t="n"/>
      <c r="U97" s="4" t="n"/>
      <c r="V97" s="4" t="n"/>
      <c r="W97" s="4" t="n"/>
      <c r="X97" s="4" t="n"/>
      <c r="Y97" s="4" t="n"/>
      <c r="Z97" s="4" t="n"/>
    </row>
    <row r="98" ht="15.75" customHeight="1" s="371">
      <c r="A98" s="218" t="n"/>
      <c r="B98" s="218" t="n"/>
      <c r="C98" s="218" t="n"/>
      <c r="D98" s="218" t="n"/>
      <c r="E98" s="218" t="n"/>
      <c r="F98" s="218" t="n"/>
      <c r="G98" s="218" t="n"/>
      <c r="H98" s="218" t="n"/>
      <c r="I98" s="218" t="n"/>
      <c r="J98" s="4" t="n"/>
      <c r="K98" s="4" t="n"/>
      <c r="L98" s="4" t="n"/>
      <c r="M98" s="4" t="n"/>
      <c r="N98" s="4" t="n"/>
      <c r="O98" s="4" t="n"/>
      <c r="P98" s="4" t="n"/>
      <c r="Q98" s="4" t="n"/>
      <c r="R98" s="4" t="n"/>
      <c r="S98" s="4" t="n"/>
      <c r="T98" s="4" t="n"/>
      <c r="U98" s="4" t="n"/>
      <c r="V98" s="4" t="n"/>
      <c r="W98" s="4" t="n"/>
      <c r="X98" s="4" t="n"/>
      <c r="Y98" s="4" t="n"/>
      <c r="Z98" s="4" t="n"/>
    </row>
    <row r="99" ht="15.75" customHeight="1" s="371">
      <c r="A99" s="218" t="n"/>
      <c r="B99" s="218" t="n"/>
      <c r="C99" s="218" t="n"/>
      <c r="D99" s="218" t="n"/>
      <c r="E99" s="218" t="n"/>
      <c r="F99" s="218" t="n"/>
      <c r="G99" s="218" t="n"/>
      <c r="H99" s="218" t="n"/>
      <c r="I99" s="218" t="n"/>
      <c r="J99" s="4" t="n"/>
      <c r="K99" s="4" t="n"/>
      <c r="L99" s="4" t="n"/>
      <c r="M99" s="4" t="n"/>
      <c r="N99" s="4" t="n"/>
      <c r="O99" s="4" t="n"/>
      <c r="P99" s="4" t="n"/>
      <c r="Q99" s="4" t="n"/>
      <c r="R99" s="4" t="n"/>
      <c r="S99" s="4" t="n"/>
      <c r="T99" s="4" t="n"/>
      <c r="U99" s="4" t="n"/>
      <c r="V99" s="4" t="n"/>
      <c r="W99" s="4" t="n"/>
      <c r="X99" s="4" t="n"/>
      <c r="Y99" s="4" t="n"/>
      <c r="Z99" s="4" t="n"/>
    </row>
    <row r="100" ht="15.75" customHeight="1" s="371">
      <c r="A100" s="218" t="n"/>
      <c r="B100" s="218" t="n"/>
      <c r="C100" s="218" t="n"/>
      <c r="D100" s="218" t="n"/>
      <c r="E100" s="218" t="n"/>
      <c r="F100" s="218" t="n"/>
      <c r="G100" s="218" t="n"/>
      <c r="H100" s="218" t="n"/>
      <c r="I100" s="218" t="n"/>
      <c r="J100" s="4" t="n"/>
      <c r="K100" s="4" t="n"/>
      <c r="L100" s="4" t="n"/>
      <c r="M100" s="4" t="n"/>
      <c r="N100" s="4" t="n"/>
      <c r="O100" s="4" t="n"/>
      <c r="P100" s="4" t="n"/>
      <c r="Q100" s="4" t="n"/>
      <c r="R100" s="4" t="n"/>
      <c r="S100" s="4" t="n"/>
      <c r="T100" s="4" t="n"/>
      <c r="U100" s="4" t="n"/>
      <c r="V100" s="4" t="n"/>
      <c r="W100" s="4" t="n"/>
      <c r="X100" s="4" t="n"/>
      <c r="Y100" s="4" t="n"/>
      <c r="Z100" s="4" t="n"/>
    </row>
    <row r="101" ht="15.75" customHeight="1" s="371">
      <c r="A101" s="218" t="n"/>
      <c r="B101" s="218" t="n"/>
      <c r="C101" s="218" t="n"/>
      <c r="D101" s="218" t="n"/>
      <c r="E101" s="218" t="n"/>
      <c r="F101" s="218" t="n"/>
      <c r="G101" s="218" t="n"/>
      <c r="H101" s="218" t="n"/>
      <c r="I101" s="218" t="n"/>
      <c r="J101" s="4" t="n"/>
      <c r="K101" s="4" t="n"/>
      <c r="L101" s="4" t="n"/>
      <c r="M101" s="4" t="n"/>
      <c r="N101" s="4" t="n"/>
      <c r="O101" s="4" t="n"/>
      <c r="P101" s="4" t="n"/>
      <c r="Q101" s="4" t="n"/>
      <c r="R101" s="4" t="n"/>
      <c r="S101" s="4" t="n"/>
      <c r="T101" s="4" t="n"/>
      <c r="U101" s="4" t="n"/>
      <c r="V101" s="4" t="n"/>
      <c r="W101" s="4" t="n"/>
      <c r="X101" s="4" t="n"/>
      <c r="Y101" s="4" t="n"/>
      <c r="Z101" s="4" t="n"/>
    </row>
    <row r="102" ht="15.75" customHeight="1" s="371">
      <c r="A102" s="218" t="n"/>
      <c r="B102" s="218" t="n"/>
      <c r="C102" s="218" t="n"/>
      <c r="D102" s="218" t="n"/>
      <c r="E102" s="218" t="n"/>
      <c r="F102" s="218" t="n"/>
      <c r="G102" s="218" t="n"/>
      <c r="H102" s="218" t="n"/>
      <c r="I102" s="218" t="n"/>
      <c r="J102" s="4" t="n"/>
      <c r="K102" s="4" t="n"/>
      <c r="L102" s="4" t="n"/>
      <c r="M102" s="4" t="n"/>
      <c r="N102" s="4" t="n"/>
      <c r="O102" s="4" t="n"/>
      <c r="P102" s="4" t="n"/>
      <c r="Q102" s="4" t="n"/>
      <c r="R102" s="4" t="n"/>
      <c r="S102" s="4" t="n"/>
      <c r="T102" s="4" t="n"/>
      <c r="U102" s="4" t="n"/>
      <c r="V102" s="4" t="n"/>
      <c r="W102" s="4" t="n"/>
      <c r="X102" s="4" t="n"/>
      <c r="Y102" s="4" t="n"/>
      <c r="Z102" s="4" t="n"/>
    </row>
    <row r="103" ht="15.75" customHeight="1" s="371">
      <c r="A103" s="218" t="n"/>
      <c r="B103" s="218" t="n"/>
      <c r="C103" s="218" t="n"/>
      <c r="D103" s="218" t="n"/>
      <c r="E103" s="218" t="n"/>
      <c r="F103" s="218" t="n"/>
      <c r="G103" s="218" t="n"/>
      <c r="H103" s="218" t="n"/>
      <c r="I103" s="218" t="n"/>
      <c r="J103" s="4" t="n"/>
      <c r="K103" s="4" t="n"/>
      <c r="L103" s="4" t="n"/>
      <c r="M103" s="4" t="n"/>
      <c r="N103" s="4" t="n"/>
      <c r="O103" s="4" t="n"/>
      <c r="P103" s="4" t="n"/>
      <c r="Q103" s="4" t="n"/>
      <c r="R103" s="4" t="n"/>
      <c r="S103" s="4" t="n"/>
      <c r="T103" s="4" t="n"/>
      <c r="U103" s="4" t="n"/>
      <c r="V103" s="4" t="n"/>
      <c r="W103" s="4" t="n"/>
      <c r="X103" s="4" t="n"/>
      <c r="Y103" s="4" t="n"/>
      <c r="Z103" s="4" t="n"/>
    </row>
    <row r="104" ht="15.75" customHeight="1" s="371">
      <c r="A104" s="218" t="n"/>
      <c r="B104" s="218" t="n"/>
      <c r="C104" s="218" t="n"/>
      <c r="D104" s="218" t="n"/>
      <c r="E104" s="218" t="n"/>
      <c r="F104" s="218" t="n"/>
      <c r="G104" s="218" t="n"/>
      <c r="H104" s="218" t="n"/>
      <c r="I104" s="218" t="n"/>
      <c r="J104" s="4" t="n"/>
      <c r="K104" s="4" t="n"/>
      <c r="L104" s="4" t="n"/>
      <c r="M104" s="4" t="n"/>
      <c r="N104" s="4" t="n"/>
      <c r="O104" s="4" t="n"/>
      <c r="P104" s="4" t="n"/>
      <c r="Q104" s="4" t="n"/>
      <c r="R104" s="4" t="n"/>
      <c r="S104" s="4" t="n"/>
      <c r="T104" s="4" t="n"/>
      <c r="U104" s="4" t="n"/>
      <c r="V104" s="4" t="n"/>
      <c r="W104" s="4" t="n"/>
      <c r="X104" s="4" t="n"/>
      <c r="Y104" s="4" t="n"/>
      <c r="Z104" s="4" t="n"/>
    </row>
    <row r="105" ht="15.75" customHeight="1" s="371">
      <c r="A105" s="218" t="n"/>
      <c r="B105" s="218" t="n"/>
      <c r="C105" s="218" t="n"/>
      <c r="D105" s="218" t="n"/>
      <c r="E105" s="218" t="n"/>
      <c r="F105" s="218" t="n"/>
      <c r="G105" s="218" t="n"/>
      <c r="H105" s="218" t="n"/>
      <c r="I105" s="218" t="n"/>
      <c r="J105" s="4" t="n"/>
      <c r="K105" s="4" t="n"/>
      <c r="L105" s="4" t="n"/>
      <c r="M105" s="4" t="n"/>
      <c r="N105" s="4" t="n"/>
      <c r="O105" s="4" t="n"/>
      <c r="P105" s="4" t="n"/>
      <c r="Q105" s="4" t="n"/>
      <c r="R105" s="4" t="n"/>
      <c r="S105" s="4" t="n"/>
      <c r="T105" s="4" t="n"/>
      <c r="U105" s="4" t="n"/>
      <c r="V105" s="4" t="n"/>
      <c r="W105" s="4" t="n"/>
      <c r="X105" s="4" t="n"/>
      <c r="Y105" s="4" t="n"/>
      <c r="Z105" s="4" t="n"/>
    </row>
    <row r="106" ht="15.75" customHeight="1" s="371">
      <c r="A106" s="218" t="n"/>
      <c r="B106" s="218" t="n"/>
      <c r="C106" s="218" t="n"/>
      <c r="D106" s="218" t="n"/>
      <c r="E106" s="218" t="n"/>
      <c r="F106" s="218" t="n"/>
      <c r="G106" s="218" t="n"/>
      <c r="H106" s="218" t="n"/>
      <c r="I106" s="218" t="n"/>
      <c r="J106" s="4" t="n"/>
      <c r="K106" s="4" t="n"/>
      <c r="L106" s="4" t="n"/>
      <c r="M106" s="4" t="n"/>
      <c r="N106" s="4" t="n"/>
      <c r="O106" s="4" t="n"/>
      <c r="P106" s="4" t="n"/>
      <c r="Q106" s="4" t="n"/>
      <c r="R106" s="4" t="n"/>
      <c r="S106" s="4" t="n"/>
      <c r="T106" s="4" t="n"/>
      <c r="U106" s="4" t="n"/>
      <c r="V106" s="4" t="n"/>
      <c r="W106" s="4" t="n"/>
      <c r="X106" s="4" t="n"/>
      <c r="Y106" s="4" t="n"/>
      <c r="Z106" s="4" t="n"/>
    </row>
    <row r="107" ht="15.75" customHeight="1" s="371">
      <c r="A107" s="218" t="n"/>
      <c r="B107" s="218" t="n"/>
      <c r="C107" s="218" t="n"/>
      <c r="D107" s="218" t="n"/>
      <c r="E107" s="218" t="n"/>
      <c r="F107" s="218" t="n"/>
      <c r="G107" s="218" t="n"/>
      <c r="H107" s="218" t="n"/>
      <c r="I107" s="218" t="n"/>
      <c r="J107" s="4" t="n"/>
      <c r="K107" s="4" t="n"/>
      <c r="L107" s="4" t="n"/>
      <c r="M107" s="4" t="n"/>
      <c r="N107" s="4" t="n"/>
      <c r="O107" s="4" t="n"/>
      <c r="P107" s="4" t="n"/>
      <c r="Q107" s="4" t="n"/>
      <c r="R107" s="4" t="n"/>
      <c r="S107" s="4" t="n"/>
      <c r="T107" s="4" t="n"/>
      <c r="U107" s="4" t="n"/>
      <c r="V107" s="4" t="n"/>
      <c r="W107" s="4" t="n"/>
      <c r="X107" s="4" t="n"/>
      <c r="Y107" s="4" t="n"/>
      <c r="Z107" s="4" t="n"/>
    </row>
    <row r="108" ht="15.75" customHeight="1" s="371">
      <c r="A108" s="218" t="n"/>
      <c r="B108" s="218" t="n"/>
      <c r="C108" s="218" t="n"/>
      <c r="D108" s="218" t="n"/>
      <c r="E108" s="218" t="n"/>
      <c r="F108" s="218" t="n"/>
      <c r="G108" s="218" t="n"/>
      <c r="H108" s="218" t="n"/>
      <c r="I108" s="218" t="n"/>
      <c r="J108" s="4" t="n"/>
      <c r="K108" s="4" t="n"/>
      <c r="L108" s="4" t="n"/>
      <c r="M108" s="4" t="n"/>
      <c r="N108" s="4" t="n"/>
      <c r="O108" s="4" t="n"/>
      <c r="P108" s="4" t="n"/>
      <c r="Q108" s="4" t="n"/>
      <c r="R108" s="4" t="n"/>
      <c r="S108" s="4" t="n"/>
      <c r="T108" s="4" t="n"/>
      <c r="U108" s="4" t="n"/>
      <c r="V108" s="4" t="n"/>
      <c r="W108" s="4" t="n"/>
      <c r="X108" s="4" t="n"/>
      <c r="Y108" s="4" t="n"/>
      <c r="Z108" s="4" t="n"/>
    </row>
    <row r="109" ht="15.75" customHeight="1" s="371">
      <c r="A109" s="218" t="n"/>
      <c r="B109" s="218" t="n"/>
      <c r="C109" s="218" t="n"/>
      <c r="D109" s="218" t="n"/>
      <c r="E109" s="218" t="n"/>
      <c r="F109" s="218" t="n"/>
      <c r="G109" s="218" t="n"/>
      <c r="H109" s="218" t="n"/>
      <c r="I109" s="218" t="n"/>
      <c r="J109" s="4" t="n"/>
      <c r="K109" s="4" t="n"/>
      <c r="L109" s="4" t="n"/>
      <c r="M109" s="4" t="n"/>
      <c r="N109" s="4" t="n"/>
      <c r="O109" s="4" t="n"/>
      <c r="P109" s="4" t="n"/>
      <c r="Q109" s="4" t="n"/>
      <c r="R109" s="4" t="n"/>
      <c r="S109" s="4" t="n"/>
      <c r="T109" s="4" t="n"/>
      <c r="U109" s="4" t="n"/>
      <c r="V109" s="4" t="n"/>
      <c r="W109" s="4" t="n"/>
      <c r="X109" s="4" t="n"/>
      <c r="Y109" s="4" t="n"/>
      <c r="Z109" s="4" t="n"/>
    </row>
    <row r="110" ht="15.75" customHeight="1" s="371">
      <c r="A110" s="218" t="n"/>
      <c r="B110" s="218" t="n"/>
      <c r="C110" s="218" t="n"/>
      <c r="D110" s="218" t="n"/>
      <c r="E110" s="218" t="n"/>
      <c r="F110" s="218" t="n"/>
      <c r="G110" s="218" t="n"/>
      <c r="H110" s="218" t="n"/>
      <c r="I110" s="218" t="n"/>
      <c r="J110" s="4" t="n"/>
      <c r="K110" s="4" t="n"/>
      <c r="L110" s="4" t="n"/>
      <c r="M110" s="4" t="n"/>
      <c r="N110" s="4" t="n"/>
      <c r="O110" s="4" t="n"/>
      <c r="P110" s="4" t="n"/>
      <c r="Q110" s="4" t="n"/>
      <c r="R110" s="4" t="n"/>
      <c r="S110" s="4" t="n"/>
      <c r="T110" s="4" t="n"/>
      <c r="U110" s="4" t="n"/>
      <c r="V110" s="4" t="n"/>
      <c r="W110" s="4" t="n"/>
      <c r="X110" s="4" t="n"/>
      <c r="Y110" s="4" t="n"/>
      <c r="Z110" s="4" t="n"/>
    </row>
    <row r="111" ht="15.75" customHeight="1" s="371">
      <c r="A111" s="218" t="n"/>
      <c r="B111" s="218" t="n"/>
      <c r="C111" s="218" t="n"/>
      <c r="D111" s="218" t="n"/>
      <c r="E111" s="218" t="n"/>
      <c r="F111" s="218" t="n"/>
      <c r="G111" s="218" t="n"/>
      <c r="H111" s="218" t="n"/>
      <c r="I111" s="218" t="n"/>
      <c r="J111" s="4" t="n"/>
      <c r="K111" s="4" t="n"/>
      <c r="L111" s="4" t="n"/>
      <c r="M111" s="4" t="n"/>
      <c r="N111" s="4" t="n"/>
      <c r="O111" s="4" t="n"/>
      <c r="P111" s="4" t="n"/>
      <c r="Q111" s="4" t="n"/>
      <c r="R111" s="4" t="n"/>
      <c r="S111" s="4" t="n"/>
      <c r="T111" s="4" t="n"/>
      <c r="U111" s="4" t="n"/>
      <c r="V111" s="4" t="n"/>
      <c r="W111" s="4" t="n"/>
      <c r="X111" s="4" t="n"/>
      <c r="Y111" s="4" t="n"/>
      <c r="Z111" s="4" t="n"/>
    </row>
    <row r="112" ht="15.75" customHeight="1" s="371">
      <c r="A112" s="218" t="n"/>
      <c r="B112" s="218" t="n"/>
      <c r="C112" s="218" t="n"/>
      <c r="D112" s="218" t="n"/>
      <c r="E112" s="218" t="n"/>
      <c r="F112" s="218" t="n"/>
      <c r="G112" s="218" t="n"/>
      <c r="H112" s="218" t="n"/>
      <c r="I112" s="218" t="n"/>
      <c r="J112" s="4" t="n"/>
      <c r="K112" s="4" t="n"/>
      <c r="L112" s="4" t="n"/>
      <c r="M112" s="4" t="n"/>
      <c r="N112" s="4" t="n"/>
      <c r="O112" s="4" t="n"/>
      <c r="P112" s="4" t="n"/>
      <c r="Q112" s="4" t="n"/>
      <c r="R112" s="4" t="n"/>
      <c r="S112" s="4" t="n"/>
      <c r="T112" s="4" t="n"/>
      <c r="U112" s="4" t="n"/>
      <c r="V112" s="4" t="n"/>
      <c r="W112" s="4" t="n"/>
      <c r="X112" s="4" t="n"/>
      <c r="Y112" s="4" t="n"/>
      <c r="Z112" s="4" t="n"/>
    </row>
    <row r="113" ht="15.75" customHeight="1" s="371">
      <c r="A113" s="218" t="n"/>
      <c r="B113" s="218" t="n"/>
      <c r="C113" s="218" t="n"/>
      <c r="D113" s="218" t="n"/>
      <c r="E113" s="218" t="n"/>
      <c r="F113" s="218" t="n"/>
      <c r="G113" s="218" t="n"/>
      <c r="H113" s="218" t="n"/>
      <c r="I113" s="218" t="n"/>
      <c r="J113" s="4" t="n"/>
      <c r="K113" s="4" t="n"/>
      <c r="L113" s="4" t="n"/>
      <c r="M113" s="4" t="n"/>
      <c r="N113" s="4" t="n"/>
      <c r="O113" s="4" t="n"/>
      <c r="P113" s="4" t="n"/>
      <c r="Q113" s="4" t="n"/>
      <c r="R113" s="4" t="n"/>
      <c r="S113" s="4" t="n"/>
      <c r="T113" s="4" t="n"/>
      <c r="U113" s="4" t="n"/>
      <c r="V113" s="4" t="n"/>
      <c r="W113" s="4" t="n"/>
      <c r="X113" s="4" t="n"/>
      <c r="Y113" s="4" t="n"/>
      <c r="Z113" s="4" t="n"/>
    </row>
    <row r="114" ht="15.75" customHeight="1" s="371">
      <c r="A114" s="218" t="n"/>
      <c r="B114" s="218" t="n"/>
      <c r="C114" s="218" t="n"/>
      <c r="D114" s="218" t="n"/>
      <c r="E114" s="218" t="n"/>
      <c r="F114" s="218" t="n"/>
      <c r="G114" s="218" t="n"/>
      <c r="H114" s="218" t="n"/>
      <c r="I114" s="218" t="n"/>
      <c r="J114" s="4" t="n"/>
      <c r="K114" s="4" t="n"/>
      <c r="L114" s="4" t="n"/>
      <c r="M114" s="4" t="n"/>
      <c r="N114" s="4" t="n"/>
      <c r="O114" s="4" t="n"/>
      <c r="P114" s="4" t="n"/>
      <c r="Q114" s="4" t="n"/>
      <c r="R114" s="4" t="n"/>
      <c r="S114" s="4" t="n"/>
      <c r="T114" s="4" t="n"/>
      <c r="U114" s="4" t="n"/>
      <c r="V114" s="4" t="n"/>
      <c r="W114" s="4" t="n"/>
      <c r="X114" s="4" t="n"/>
      <c r="Y114" s="4" t="n"/>
      <c r="Z114" s="4" t="n"/>
    </row>
    <row r="115" ht="15.75" customHeight="1" s="371">
      <c r="A115" s="218" t="n"/>
      <c r="B115" s="218" t="n"/>
      <c r="C115" s="218" t="n"/>
      <c r="D115" s="218" t="n"/>
      <c r="E115" s="218" t="n"/>
      <c r="F115" s="218" t="n"/>
      <c r="G115" s="218" t="n"/>
      <c r="H115" s="218" t="n"/>
      <c r="I115" s="218" t="n"/>
      <c r="J115" s="4" t="n"/>
      <c r="K115" s="4" t="n"/>
      <c r="L115" s="4" t="n"/>
      <c r="M115" s="4" t="n"/>
      <c r="N115" s="4" t="n"/>
      <c r="O115" s="4" t="n"/>
      <c r="P115" s="4" t="n"/>
      <c r="Q115" s="4" t="n"/>
      <c r="R115" s="4" t="n"/>
      <c r="S115" s="4" t="n"/>
      <c r="T115" s="4" t="n"/>
      <c r="U115" s="4" t="n"/>
      <c r="V115" s="4" t="n"/>
      <c r="W115" s="4" t="n"/>
      <c r="X115" s="4" t="n"/>
      <c r="Y115" s="4" t="n"/>
      <c r="Z115" s="4" t="n"/>
    </row>
    <row r="116" ht="15.75" customHeight="1" s="371">
      <c r="A116" s="218" t="n"/>
      <c r="B116" s="218" t="n"/>
      <c r="C116" s="218" t="n"/>
      <c r="D116" s="218" t="n"/>
      <c r="E116" s="218" t="n"/>
      <c r="F116" s="218" t="n"/>
      <c r="G116" s="218" t="n"/>
      <c r="H116" s="218" t="n"/>
      <c r="I116" s="218" t="n"/>
      <c r="J116" s="4" t="n"/>
      <c r="K116" s="4" t="n"/>
      <c r="L116" s="4" t="n"/>
      <c r="M116" s="4" t="n"/>
      <c r="N116" s="4" t="n"/>
      <c r="O116" s="4" t="n"/>
      <c r="P116" s="4" t="n"/>
      <c r="Q116" s="4" t="n"/>
      <c r="R116" s="4" t="n"/>
      <c r="S116" s="4" t="n"/>
      <c r="T116" s="4" t="n"/>
      <c r="U116" s="4" t="n"/>
      <c r="V116" s="4" t="n"/>
      <c r="W116" s="4" t="n"/>
      <c r="X116" s="4" t="n"/>
      <c r="Y116" s="4" t="n"/>
      <c r="Z116" s="4" t="n"/>
    </row>
    <row r="117" ht="15.75" customHeight="1" s="371">
      <c r="A117" s="218" t="n"/>
      <c r="B117" s="218" t="n"/>
      <c r="C117" s="218" t="n"/>
      <c r="D117" s="218" t="n"/>
      <c r="E117" s="218" t="n"/>
      <c r="F117" s="218" t="n"/>
      <c r="G117" s="218" t="n"/>
      <c r="H117" s="218" t="n"/>
      <c r="I117" s="218" t="n"/>
      <c r="J117" s="4" t="n"/>
      <c r="K117" s="4" t="n"/>
      <c r="L117" s="4" t="n"/>
      <c r="M117" s="4" t="n"/>
      <c r="N117" s="4" t="n"/>
      <c r="O117" s="4" t="n"/>
      <c r="P117" s="4" t="n"/>
      <c r="Q117" s="4" t="n"/>
      <c r="R117" s="4" t="n"/>
      <c r="S117" s="4" t="n"/>
      <c r="T117" s="4" t="n"/>
      <c r="U117" s="4" t="n"/>
      <c r="V117" s="4" t="n"/>
      <c r="W117" s="4" t="n"/>
      <c r="X117" s="4" t="n"/>
      <c r="Y117" s="4" t="n"/>
      <c r="Z117" s="4" t="n"/>
    </row>
    <row r="118" ht="15.75" customHeight="1" s="371">
      <c r="A118" s="218" t="n"/>
      <c r="B118" s="218" t="n"/>
      <c r="C118" s="218" t="n"/>
      <c r="D118" s="218" t="n"/>
      <c r="E118" s="218" t="n"/>
      <c r="F118" s="218" t="n"/>
      <c r="G118" s="218" t="n"/>
      <c r="H118" s="218" t="n"/>
      <c r="I118" s="218" t="n"/>
      <c r="J118" s="4" t="n"/>
      <c r="K118" s="4" t="n"/>
      <c r="L118" s="4" t="n"/>
      <c r="M118" s="4" t="n"/>
      <c r="N118" s="4" t="n"/>
      <c r="O118" s="4" t="n"/>
      <c r="P118" s="4" t="n"/>
      <c r="Q118" s="4" t="n"/>
      <c r="R118" s="4" t="n"/>
      <c r="S118" s="4" t="n"/>
      <c r="T118" s="4" t="n"/>
      <c r="U118" s="4" t="n"/>
      <c r="V118" s="4" t="n"/>
      <c r="W118" s="4" t="n"/>
      <c r="X118" s="4" t="n"/>
      <c r="Y118" s="4" t="n"/>
      <c r="Z118" s="4" t="n"/>
    </row>
    <row r="119" ht="15.75" customHeight="1" s="371">
      <c r="A119" s="218" t="n"/>
      <c r="B119" s="218" t="n"/>
      <c r="C119" s="218" t="n"/>
      <c r="D119" s="218" t="n"/>
      <c r="E119" s="218" t="n"/>
      <c r="F119" s="218" t="n"/>
      <c r="G119" s="218" t="n"/>
      <c r="H119" s="218" t="n"/>
      <c r="I119" s="218" t="n"/>
      <c r="J119" s="4" t="n"/>
      <c r="K119" s="4" t="n"/>
      <c r="L119" s="4" t="n"/>
      <c r="M119" s="4" t="n"/>
      <c r="N119" s="4" t="n"/>
      <c r="O119" s="4" t="n"/>
      <c r="P119" s="4" t="n"/>
      <c r="Q119" s="4" t="n"/>
      <c r="R119" s="4" t="n"/>
      <c r="S119" s="4" t="n"/>
      <c r="T119" s="4" t="n"/>
      <c r="U119" s="4" t="n"/>
      <c r="V119" s="4" t="n"/>
      <c r="W119" s="4" t="n"/>
      <c r="X119" s="4" t="n"/>
      <c r="Y119" s="4" t="n"/>
      <c r="Z119" s="4" t="n"/>
    </row>
    <row r="120" ht="15.75" customHeight="1" s="371">
      <c r="A120" s="218" t="n"/>
      <c r="B120" s="218" t="n"/>
      <c r="C120" s="218" t="n"/>
      <c r="D120" s="218" t="n"/>
      <c r="E120" s="218" t="n"/>
      <c r="F120" s="218" t="n"/>
      <c r="G120" s="218" t="n"/>
      <c r="H120" s="218" t="n"/>
      <c r="I120" s="218" t="n"/>
      <c r="J120" s="4" t="n"/>
      <c r="K120" s="4" t="n"/>
      <c r="L120" s="4" t="n"/>
      <c r="M120" s="4" t="n"/>
      <c r="N120" s="4" t="n"/>
      <c r="O120" s="4" t="n"/>
      <c r="P120" s="4" t="n"/>
      <c r="Q120" s="4" t="n"/>
      <c r="R120" s="4" t="n"/>
      <c r="S120" s="4" t="n"/>
      <c r="T120" s="4" t="n"/>
      <c r="U120" s="4" t="n"/>
      <c r="V120" s="4" t="n"/>
      <c r="W120" s="4" t="n"/>
      <c r="X120" s="4" t="n"/>
      <c r="Y120" s="4" t="n"/>
      <c r="Z120" s="4" t="n"/>
    </row>
    <row r="121" ht="15.75" customHeight="1" s="371">
      <c r="A121" s="218" t="n"/>
      <c r="B121" s="218" t="n"/>
      <c r="C121" s="218" t="n"/>
      <c r="D121" s="218" t="n"/>
      <c r="E121" s="218" t="n"/>
      <c r="F121" s="218" t="n"/>
      <c r="G121" s="218" t="n"/>
      <c r="H121" s="218" t="n"/>
      <c r="I121" s="218" t="n"/>
      <c r="J121" s="4" t="n"/>
      <c r="K121" s="4" t="n"/>
      <c r="L121" s="4" t="n"/>
      <c r="M121" s="4" t="n"/>
      <c r="N121" s="4" t="n"/>
      <c r="O121" s="4" t="n"/>
      <c r="P121" s="4" t="n"/>
      <c r="Q121" s="4" t="n"/>
      <c r="R121" s="4" t="n"/>
      <c r="S121" s="4" t="n"/>
      <c r="T121" s="4" t="n"/>
      <c r="U121" s="4" t="n"/>
      <c r="V121" s="4" t="n"/>
      <c r="W121" s="4" t="n"/>
      <c r="X121" s="4" t="n"/>
      <c r="Y121" s="4" t="n"/>
      <c r="Z121" s="4" t="n"/>
    </row>
    <row r="122" ht="15.75" customHeight="1" s="371">
      <c r="A122" s="218" t="n"/>
      <c r="B122" s="218" t="n"/>
      <c r="C122" s="218" t="n"/>
      <c r="D122" s="218" t="n"/>
      <c r="E122" s="218" t="n"/>
      <c r="F122" s="218" t="n"/>
      <c r="G122" s="218" t="n"/>
      <c r="H122" s="218" t="n"/>
      <c r="I122" s="218" t="n"/>
      <c r="J122" s="4" t="n"/>
      <c r="K122" s="4" t="n"/>
      <c r="L122" s="4" t="n"/>
      <c r="M122" s="4" t="n"/>
      <c r="N122" s="4" t="n"/>
      <c r="O122" s="4" t="n"/>
      <c r="P122" s="4" t="n"/>
      <c r="Q122" s="4" t="n"/>
      <c r="R122" s="4" t="n"/>
      <c r="S122" s="4" t="n"/>
      <c r="T122" s="4" t="n"/>
      <c r="U122" s="4" t="n"/>
      <c r="V122" s="4" t="n"/>
      <c r="W122" s="4" t="n"/>
      <c r="X122" s="4" t="n"/>
      <c r="Y122" s="4" t="n"/>
      <c r="Z122" s="4" t="n"/>
    </row>
    <row r="123" ht="15.75" customHeight="1" s="371">
      <c r="A123" s="218" t="n"/>
      <c r="B123" s="218" t="n"/>
      <c r="C123" s="218" t="n"/>
      <c r="D123" s="218" t="n"/>
      <c r="E123" s="218" t="n"/>
      <c r="F123" s="218" t="n"/>
      <c r="G123" s="218" t="n"/>
      <c r="H123" s="218" t="n"/>
      <c r="I123" s="218" t="n"/>
      <c r="J123" s="4" t="n"/>
      <c r="K123" s="4" t="n"/>
      <c r="L123" s="4" t="n"/>
      <c r="M123" s="4" t="n"/>
      <c r="N123" s="4" t="n"/>
      <c r="O123" s="4" t="n"/>
      <c r="P123" s="4" t="n"/>
      <c r="Q123" s="4" t="n"/>
      <c r="R123" s="4" t="n"/>
      <c r="S123" s="4" t="n"/>
      <c r="T123" s="4" t="n"/>
      <c r="U123" s="4" t="n"/>
      <c r="V123" s="4" t="n"/>
      <c r="W123" s="4" t="n"/>
      <c r="X123" s="4" t="n"/>
      <c r="Y123" s="4" t="n"/>
      <c r="Z123" s="4" t="n"/>
    </row>
    <row r="124" ht="15.75" customHeight="1" s="371">
      <c r="A124" s="218" t="n"/>
      <c r="B124" s="218" t="n"/>
      <c r="C124" s="218" t="n"/>
      <c r="D124" s="218" t="n"/>
      <c r="E124" s="218" t="n"/>
      <c r="F124" s="218" t="n"/>
      <c r="G124" s="218" t="n"/>
      <c r="H124" s="218" t="n"/>
      <c r="I124" s="218" t="n"/>
      <c r="J124" s="4" t="n"/>
      <c r="K124" s="4" t="n"/>
      <c r="L124" s="4" t="n"/>
      <c r="M124" s="4" t="n"/>
      <c r="N124" s="4" t="n"/>
      <c r="O124" s="4" t="n"/>
      <c r="P124" s="4" t="n"/>
      <c r="Q124" s="4" t="n"/>
      <c r="R124" s="4" t="n"/>
      <c r="S124" s="4" t="n"/>
      <c r="T124" s="4" t="n"/>
      <c r="U124" s="4" t="n"/>
      <c r="V124" s="4" t="n"/>
      <c r="W124" s="4" t="n"/>
      <c r="X124" s="4" t="n"/>
      <c r="Y124" s="4" t="n"/>
      <c r="Z124" s="4" t="n"/>
    </row>
    <row r="125" ht="15.75" customHeight="1" s="371">
      <c r="A125" s="218" t="n"/>
      <c r="B125" s="218" t="n"/>
      <c r="C125" s="218" t="n"/>
      <c r="D125" s="218" t="n"/>
      <c r="E125" s="218" t="n"/>
      <c r="F125" s="218" t="n"/>
      <c r="G125" s="218" t="n"/>
      <c r="H125" s="218" t="n"/>
      <c r="I125" s="218" t="n"/>
      <c r="J125" s="4" t="n"/>
      <c r="K125" s="4" t="n"/>
      <c r="L125" s="4" t="n"/>
      <c r="M125" s="4" t="n"/>
      <c r="N125" s="4" t="n"/>
      <c r="O125" s="4" t="n"/>
      <c r="P125" s="4" t="n"/>
      <c r="Q125" s="4" t="n"/>
      <c r="R125" s="4" t="n"/>
      <c r="S125" s="4" t="n"/>
      <c r="T125" s="4" t="n"/>
      <c r="U125" s="4" t="n"/>
      <c r="V125" s="4" t="n"/>
      <c r="W125" s="4" t="n"/>
      <c r="X125" s="4" t="n"/>
      <c r="Y125" s="4" t="n"/>
      <c r="Z125" s="4" t="n"/>
    </row>
    <row r="126" ht="15.75" customHeight="1" s="371">
      <c r="A126" s="218" t="n"/>
      <c r="B126" s="218" t="n"/>
      <c r="C126" s="218" t="n"/>
      <c r="D126" s="218" t="n"/>
      <c r="E126" s="218" t="n"/>
      <c r="F126" s="218" t="n"/>
      <c r="G126" s="218" t="n"/>
      <c r="H126" s="218" t="n"/>
      <c r="I126" s="218" t="n"/>
      <c r="J126" s="4" t="n"/>
      <c r="K126" s="4" t="n"/>
      <c r="L126" s="4" t="n"/>
      <c r="M126" s="4" t="n"/>
      <c r="N126" s="4" t="n"/>
      <c r="O126" s="4" t="n"/>
      <c r="P126" s="4" t="n"/>
      <c r="Q126" s="4" t="n"/>
      <c r="R126" s="4" t="n"/>
      <c r="S126" s="4" t="n"/>
      <c r="T126" s="4" t="n"/>
      <c r="U126" s="4" t="n"/>
      <c r="V126" s="4" t="n"/>
      <c r="W126" s="4" t="n"/>
      <c r="X126" s="4" t="n"/>
      <c r="Y126" s="4" t="n"/>
      <c r="Z126" s="4" t="n"/>
    </row>
    <row r="127" ht="15.75" customHeight="1" s="371">
      <c r="A127" s="218" t="n"/>
      <c r="B127" s="218" t="n"/>
      <c r="C127" s="218" t="n"/>
      <c r="D127" s="218" t="n"/>
      <c r="E127" s="218" t="n"/>
      <c r="F127" s="218" t="n"/>
      <c r="G127" s="218" t="n"/>
      <c r="H127" s="218" t="n"/>
      <c r="I127" s="218" t="n"/>
      <c r="J127" s="4" t="n"/>
      <c r="K127" s="4" t="n"/>
      <c r="L127" s="4" t="n"/>
      <c r="M127" s="4" t="n"/>
      <c r="N127" s="4" t="n"/>
      <c r="O127" s="4" t="n"/>
      <c r="P127" s="4" t="n"/>
      <c r="Q127" s="4" t="n"/>
      <c r="R127" s="4" t="n"/>
      <c r="S127" s="4" t="n"/>
      <c r="T127" s="4" t="n"/>
      <c r="U127" s="4" t="n"/>
      <c r="V127" s="4" t="n"/>
      <c r="W127" s="4" t="n"/>
      <c r="X127" s="4" t="n"/>
      <c r="Y127" s="4" t="n"/>
      <c r="Z127" s="4" t="n"/>
    </row>
    <row r="128" ht="15.75" customHeight="1" s="371">
      <c r="A128" s="218" t="n"/>
      <c r="B128" s="218" t="n"/>
      <c r="C128" s="218" t="n"/>
      <c r="D128" s="218" t="n"/>
      <c r="E128" s="218" t="n"/>
      <c r="F128" s="218" t="n"/>
      <c r="G128" s="218" t="n"/>
      <c r="H128" s="218" t="n"/>
      <c r="I128" s="218" t="n"/>
      <c r="J128" s="4" t="n"/>
      <c r="K128" s="4" t="n"/>
      <c r="L128" s="4" t="n"/>
      <c r="M128" s="4" t="n"/>
      <c r="N128" s="4" t="n"/>
      <c r="O128" s="4" t="n"/>
      <c r="P128" s="4" t="n"/>
      <c r="Q128" s="4" t="n"/>
      <c r="R128" s="4" t="n"/>
      <c r="S128" s="4" t="n"/>
      <c r="T128" s="4" t="n"/>
      <c r="U128" s="4" t="n"/>
      <c r="V128" s="4" t="n"/>
      <c r="W128" s="4" t="n"/>
      <c r="X128" s="4" t="n"/>
      <c r="Y128" s="4" t="n"/>
      <c r="Z128" s="4" t="n"/>
    </row>
    <row r="129" ht="15.75" customHeight="1" s="371">
      <c r="A129" s="218" t="n"/>
      <c r="B129" s="218" t="n"/>
      <c r="C129" s="218" t="n"/>
      <c r="D129" s="218" t="n"/>
      <c r="E129" s="218" t="n"/>
      <c r="F129" s="218" t="n"/>
      <c r="G129" s="218" t="n"/>
      <c r="H129" s="218" t="n"/>
      <c r="I129" s="218" t="n"/>
      <c r="J129" s="4" t="n"/>
      <c r="K129" s="4" t="n"/>
      <c r="L129" s="4" t="n"/>
      <c r="M129" s="4" t="n"/>
      <c r="N129" s="4" t="n"/>
      <c r="O129" s="4" t="n"/>
      <c r="P129" s="4" t="n"/>
      <c r="Q129" s="4" t="n"/>
      <c r="R129" s="4" t="n"/>
      <c r="S129" s="4" t="n"/>
      <c r="T129" s="4" t="n"/>
      <c r="U129" s="4" t="n"/>
      <c r="V129" s="4" t="n"/>
      <c r="W129" s="4" t="n"/>
      <c r="X129" s="4" t="n"/>
      <c r="Y129" s="4" t="n"/>
      <c r="Z129" s="4" t="n"/>
    </row>
    <row r="130" ht="15.75" customHeight="1" s="371">
      <c r="A130" s="218" t="n"/>
      <c r="B130" s="218" t="n"/>
      <c r="C130" s="218" t="n"/>
      <c r="D130" s="218" t="n"/>
      <c r="E130" s="218" t="n"/>
      <c r="F130" s="218" t="n"/>
      <c r="G130" s="218" t="n"/>
      <c r="H130" s="218" t="n"/>
      <c r="I130" s="218" t="n"/>
      <c r="J130" s="4" t="n"/>
      <c r="K130" s="4" t="n"/>
      <c r="L130" s="4" t="n"/>
      <c r="M130" s="4" t="n"/>
      <c r="N130" s="4" t="n"/>
      <c r="O130" s="4" t="n"/>
      <c r="P130" s="4" t="n"/>
      <c r="Q130" s="4" t="n"/>
      <c r="R130" s="4" t="n"/>
      <c r="S130" s="4" t="n"/>
      <c r="T130" s="4" t="n"/>
      <c r="U130" s="4" t="n"/>
      <c r="V130" s="4" t="n"/>
      <c r="W130" s="4" t="n"/>
      <c r="X130" s="4" t="n"/>
      <c r="Y130" s="4" t="n"/>
      <c r="Z130" s="4" t="n"/>
    </row>
    <row r="131" ht="15.75" customHeight="1" s="371">
      <c r="A131" s="218" t="n"/>
      <c r="B131" s="218" t="n"/>
      <c r="C131" s="218" t="n"/>
      <c r="D131" s="218" t="n"/>
      <c r="E131" s="218" t="n"/>
      <c r="F131" s="218" t="n"/>
      <c r="G131" s="218" t="n"/>
      <c r="H131" s="218" t="n"/>
      <c r="I131" s="218" t="n"/>
      <c r="J131" s="4" t="n"/>
      <c r="K131" s="4" t="n"/>
      <c r="L131" s="4" t="n"/>
      <c r="M131" s="4" t="n"/>
      <c r="N131" s="4" t="n"/>
      <c r="O131" s="4" t="n"/>
      <c r="P131" s="4" t="n"/>
      <c r="Q131" s="4" t="n"/>
      <c r="R131" s="4" t="n"/>
      <c r="S131" s="4" t="n"/>
      <c r="T131" s="4" t="n"/>
      <c r="U131" s="4" t="n"/>
      <c r="V131" s="4" t="n"/>
      <c r="W131" s="4" t="n"/>
      <c r="X131" s="4" t="n"/>
      <c r="Y131" s="4" t="n"/>
      <c r="Z131" s="4" t="n"/>
    </row>
    <row r="132" ht="15.75" customHeight="1" s="371">
      <c r="A132" s="218" t="n"/>
      <c r="B132" s="218" t="n"/>
      <c r="C132" s="218" t="n"/>
      <c r="D132" s="218" t="n"/>
      <c r="E132" s="218" t="n"/>
      <c r="F132" s="218" t="n"/>
      <c r="G132" s="218" t="n"/>
      <c r="H132" s="218" t="n"/>
      <c r="I132" s="218" t="n"/>
      <c r="J132" s="4" t="n"/>
      <c r="K132" s="4" t="n"/>
      <c r="L132" s="4" t="n"/>
      <c r="M132" s="4" t="n"/>
      <c r="N132" s="4" t="n"/>
      <c r="O132" s="4" t="n"/>
      <c r="P132" s="4" t="n"/>
      <c r="Q132" s="4" t="n"/>
      <c r="R132" s="4" t="n"/>
      <c r="S132" s="4" t="n"/>
      <c r="T132" s="4" t="n"/>
      <c r="U132" s="4" t="n"/>
      <c r="V132" s="4" t="n"/>
      <c r="W132" s="4" t="n"/>
      <c r="X132" s="4" t="n"/>
      <c r="Y132" s="4" t="n"/>
      <c r="Z132" s="4" t="n"/>
    </row>
    <row r="133" ht="15.75" customHeight="1" s="371">
      <c r="A133" s="218" t="n"/>
      <c r="B133" s="218" t="n"/>
      <c r="C133" s="218" t="n"/>
      <c r="D133" s="218" t="n"/>
      <c r="E133" s="218" t="n"/>
      <c r="F133" s="218" t="n"/>
      <c r="G133" s="218" t="n"/>
      <c r="H133" s="218" t="n"/>
      <c r="I133" s="218" t="n"/>
      <c r="J133" s="4" t="n"/>
      <c r="K133" s="4" t="n"/>
      <c r="L133" s="4" t="n"/>
      <c r="M133" s="4" t="n"/>
      <c r="N133" s="4" t="n"/>
      <c r="O133" s="4" t="n"/>
      <c r="P133" s="4" t="n"/>
      <c r="Q133" s="4" t="n"/>
      <c r="R133" s="4" t="n"/>
      <c r="S133" s="4" t="n"/>
      <c r="T133" s="4" t="n"/>
      <c r="U133" s="4" t="n"/>
      <c r="V133" s="4" t="n"/>
      <c r="W133" s="4" t="n"/>
      <c r="X133" s="4" t="n"/>
      <c r="Y133" s="4" t="n"/>
      <c r="Z133" s="4" t="n"/>
    </row>
    <row r="134" ht="15.75" customHeight="1" s="371">
      <c r="A134" s="218" t="n"/>
      <c r="B134" s="218" t="n"/>
      <c r="C134" s="218" t="n"/>
      <c r="D134" s="218" t="n"/>
      <c r="E134" s="218" t="n"/>
      <c r="F134" s="218" t="n"/>
      <c r="G134" s="218" t="n"/>
      <c r="H134" s="218" t="n"/>
      <c r="I134" s="218" t="n"/>
      <c r="J134" s="4" t="n"/>
      <c r="K134" s="4" t="n"/>
      <c r="L134" s="4" t="n"/>
      <c r="M134" s="4" t="n"/>
      <c r="N134" s="4" t="n"/>
      <c r="O134" s="4" t="n"/>
      <c r="P134" s="4" t="n"/>
      <c r="Q134" s="4" t="n"/>
      <c r="R134" s="4" t="n"/>
      <c r="S134" s="4" t="n"/>
      <c r="T134" s="4" t="n"/>
      <c r="U134" s="4" t="n"/>
      <c r="V134" s="4" t="n"/>
      <c r="W134" s="4" t="n"/>
      <c r="X134" s="4" t="n"/>
      <c r="Y134" s="4" t="n"/>
      <c r="Z134" s="4" t="n"/>
    </row>
    <row r="135" ht="15.75" customHeight="1" s="371">
      <c r="A135" s="218" t="n"/>
      <c r="B135" s="218" t="n"/>
      <c r="C135" s="218" t="n"/>
      <c r="D135" s="218" t="n"/>
      <c r="E135" s="218" t="n"/>
      <c r="F135" s="218" t="n"/>
      <c r="G135" s="218" t="n"/>
      <c r="H135" s="218" t="n"/>
      <c r="I135" s="218" t="n"/>
      <c r="J135" s="4" t="n"/>
      <c r="K135" s="4" t="n"/>
      <c r="L135" s="4" t="n"/>
      <c r="M135" s="4" t="n"/>
      <c r="N135" s="4" t="n"/>
      <c r="O135" s="4" t="n"/>
      <c r="P135" s="4" t="n"/>
      <c r="Q135" s="4" t="n"/>
      <c r="R135" s="4" t="n"/>
      <c r="S135" s="4" t="n"/>
      <c r="T135" s="4" t="n"/>
      <c r="U135" s="4" t="n"/>
      <c r="V135" s="4" t="n"/>
      <c r="W135" s="4" t="n"/>
      <c r="X135" s="4" t="n"/>
      <c r="Y135" s="4" t="n"/>
      <c r="Z135" s="4" t="n"/>
    </row>
    <row r="136" ht="15.75" customHeight="1" s="371">
      <c r="A136" s="218" t="n"/>
      <c r="B136" s="218" t="n"/>
      <c r="C136" s="218" t="n"/>
      <c r="D136" s="218" t="n"/>
      <c r="E136" s="218" t="n"/>
      <c r="F136" s="218" t="n"/>
      <c r="G136" s="218" t="n"/>
      <c r="H136" s="218" t="n"/>
      <c r="I136" s="218" t="n"/>
      <c r="J136" s="4" t="n"/>
      <c r="K136" s="4" t="n"/>
      <c r="L136" s="4" t="n"/>
      <c r="M136" s="4" t="n"/>
      <c r="N136" s="4" t="n"/>
      <c r="O136" s="4" t="n"/>
      <c r="P136" s="4" t="n"/>
      <c r="Q136" s="4" t="n"/>
      <c r="R136" s="4" t="n"/>
      <c r="S136" s="4" t="n"/>
      <c r="T136" s="4" t="n"/>
      <c r="U136" s="4" t="n"/>
      <c r="V136" s="4" t="n"/>
      <c r="W136" s="4" t="n"/>
      <c r="X136" s="4" t="n"/>
      <c r="Y136" s="4" t="n"/>
      <c r="Z136" s="4" t="n"/>
    </row>
    <row r="137" ht="15.75" customHeight="1" s="371">
      <c r="A137" s="218" t="n"/>
      <c r="B137" s="218" t="n"/>
      <c r="C137" s="218" t="n"/>
      <c r="D137" s="218" t="n"/>
      <c r="E137" s="218" t="n"/>
      <c r="F137" s="218" t="n"/>
      <c r="G137" s="218" t="n"/>
      <c r="H137" s="218" t="n"/>
      <c r="I137" s="218" t="n"/>
      <c r="J137" s="4" t="n"/>
      <c r="K137" s="4" t="n"/>
      <c r="L137" s="4" t="n"/>
      <c r="M137" s="4" t="n"/>
      <c r="N137" s="4" t="n"/>
      <c r="O137" s="4" t="n"/>
      <c r="P137" s="4" t="n"/>
      <c r="Q137" s="4" t="n"/>
      <c r="R137" s="4" t="n"/>
      <c r="S137" s="4" t="n"/>
      <c r="T137" s="4" t="n"/>
      <c r="U137" s="4" t="n"/>
      <c r="V137" s="4" t="n"/>
      <c r="W137" s="4" t="n"/>
      <c r="X137" s="4" t="n"/>
      <c r="Y137" s="4" t="n"/>
      <c r="Z137" s="4" t="n"/>
    </row>
    <row r="138" ht="15.75" customHeight="1" s="371">
      <c r="A138" s="218" t="n"/>
      <c r="B138" s="218" t="n"/>
      <c r="C138" s="218" t="n"/>
      <c r="D138" s="218" t="n"/>
      <c r="E138" s="218" t="n"/>
      <c r="F138" s="218" t="n"/>
      <c r="G138" s="218" t="n"/>
      <c r="H138" s="218" t="n"/>
      <c r="I138" s="218" t="n"/>
      <c r="J138" s="4" t="n"/>
      <c r="K138" s="4" t="n"/>
      <c r="L138" s="4" t="n"/>
      <c r="M138" s="4" t="n"/>
      <c r="N138" s="4" t="n"/>
      <c r="O138" s="4" t="n"/>
      <c r="P138" s="4" t="n"/>
      <c r="Q138" s="4" t="n"/>
      <c r="R138" s="4" t="n"/>
      <c r="S138" s="4" t="n"/>
      <c r="T138" s="4" t="n"/>
      <c r="U138" s="4" t="n"/>
      <c r="V138" s="4" t="n"/>
      <c r="W138" s="4" t="n"/>
      <c r="X138" s="4" t="n"/>
      <c r="Y138" s="4" t="n"/>
      <c r="Z138" s="4" t="n"/>
    </row>
    <row r="139" ht="15.75" customHeight="1" s="371">
      <c r="A139" s="218" t="n"/>
      <c r="B139" s="218" t="n"/>
      <c r="C139" s="218" t="n"/>
      <c r="D139" s="218" t="n"/>
      <c r="E139" s="218" t="n"/>
      <c r="F139" s="218" t="n"/>
      <c r="G139" s="218" t="n"/>
      <c r="H139" s="218" t="n"/>
      <c r="I139" s="218" t="n"/>
      <c r="J139" s="4" t="n"/>
      <c r="K139" s="4" t="n"/>
      <c r="L139" s="4" t="n"/>
      <c r="M139" s="4" t="n"/>
      <c r="N139" s="4" t="n"/>
      <c r="O139" s="4" t="n"/>
      <c r="P139" s="4" t="n"/>
      <c r="Q139" s="4" t="n"/>
      <c r="R139" s="4" t="n"/>
      <c r="S139" s="4" t="n"/>
      <c r="T139" s="4" t="n"/>
      <c r="U139" s="4" t="n"/>
      <c r="V139" s="4" t="n"/>
      <c r="W139" s="4" t="n"/>
      <c r="X139" s="4" t="n"/>
      <c r="Y139" s="4" t="n"/>
      <c r="Z139" s="4" t="n"/>
    </row>
    <row r="140" ht="15.75" customHeight="1" s="371">
      <c r="A140" s="218" t="n"/>
      <c r="B140" s="218" t="n"/>
      <c r="C140" s="218" t="n"/>
      <c r="D140" s="218" t="n"/>
      <c r="E140" s="218" t="n"/>
      <c r="F140" s="218" t="n"/>
      <c r="G140" s="218" t="n"/>
      <c r="H140" s="218" t="n"/>
      <c r="I140" s="218" t="n"/>
      <c r="J140" s="4" t="n"/>
      <c r="K140" s="4" t="n"/>
      <c r="L140" s="4" t="n"/>
      <c r="M140" s="4" t="n"/>
      <c r="N140" s="4" t="n"/>
      <c r="O140" s="4" t="n"/>
      <c r="P140" s="4" t="n"/>
      <c r="Q140" s="4" t="n"/>
      <c r="R140" s="4" t="n"/>
      <c r="S140" s="4" t="n"/>
      <c r="T140" s="4" t="n"/>
      <c r="U140" s="4" t="n"/>
      <c r="V140" s="4" t="n"/>
      <c r="W140" s="4" t="n"/>
      <c r="X140" s="4" t="n"/>
      <c r="Y140" s="4" t="n"/>
      <c r="Z140" s="4" t="n"/>
    </row>
    <row r="141" ht="15.75" customHeight="1" s="371">
      <c r="A141" s="218" t="n"/>
      <c r="B141" s="218" t="n"/>
      <c r="C141" s="218" t="n"/>
      <c r="D141" s="218" t="n"/>
      <c r="E141" s="218" t="n"/>
      <c r="F141" s="218" t="n"/>
      <c r="G141" s="218" t="n"/>
      <c r="H141" s="218" t="n"/>
      <c r="I141" s="218" t="n"/>
      <c r="J141" s="4" t="n"/>
      <c r="K141" s="4" t="n"/>
      <c r="L141" s="4" t="n"/>
      <c r="M141" s="4" t="n"/>
      <c r="N141" s="4" t="n"/>
      <c r="O141" s="4" t="n"/>
      <c r="P141" s="4" t="n"/>
      <c r="Q141" s="4" t="n"/>
      <c r="R141" s="4" t="n"/>
      <c r="S141" s="4" t="n"/>
      <c r="T141" s="4" t="n"/>
      <c r="U141" s="4" t="n"/>
      <c r="V141" s="4" t="n"/>
      <c r="W141" s="4" t="n"/>
      <c r="X141" s="4" t="n"/>
      <c r="Y141" s="4" t="n"/>
      <c r="Z141" s="4" t="n"/>
    </row>
    <row r="142" ht="15.75" customHeight="1" s="371">
      <c r="A142" s="218" t="n"/>
      <c r="B142" s="218" t="n"/>
      <c r="C142" s="218" t="n"/>
      <c r="D142" s="218" t="n"/>
      <c r="E142" s="218" t="n"/>
      <c r="F142" s="218" t="n"/>
      <c r="G142" s="218" t="n"/>
      <c r="H142" s="218" t="n"/>
      <c r="I142" s="218" t="n"/>
      <c r="J142" s="4" t="n"/>
      <c r="K142" s="4" t="n"/>
      <c r="L142" s="4" t="n"/>
      <c r="M142" s="4" t="n"/>
      <c r="N142" s="4" t="n"/>
      <c r="O142" s="4" t="n"/>
      <c r="P142" s="4" t="n"/>
      <c r="Q142" s="4" t="n"/>
      <c r="R142" s="4" t="n"/>
      <c r="S142" s="4" t="n"/>
      <c r="T142" s="4" t="n"/>
      <c r="U142" s="4" t="n"/>
      <c r="V142" s="4" t="n"/>
      <c r="W142" s="4" t="n"/>
      <c r="X142" s="4" t="n"/>
      <c r="Y142" s="4" t="n"/>
      <c r="Z142" s="4" t="n"/>
    </row>
    <row r="143" ht="15.75" customHeight="1" s="371">
      <c r="A143" s="218" t="n"/>
      <c r="B143" s="218" t="n"/>
      <c r="C143" s="218" t="n"/>
      <c r="D143" s="218" t="n"/>
      <c r="E143" s="218" t="n"/>
      <c r="F143" s="218" t="n"/>
      <c r="G143" s="218" t="n"/>
      <c r="H143" s="218" t="n"/>
      <c r="I143" s="218" t="n"/>
      <c r="J143" s="4" t="n"/>
      <c r="K143" s="4" t="n"/>
      <c r="L143" s="4" t="n"/>
      <c r="M143" s="4" t="n"/>
      <c r="N143" s="4" t="n"/>
      <c r="O143" s="4" t="n"/>
      <c r="P143" s="4" t="n"/>
      <c r="Q143" s="4" t="n"/>
      <c r="R143" s="4" t="n"/>
      <c r="S143" s="4" t="n"/>
      <c r="T143" s="4" t="n"/>
      <c r="U143" s="4" t="n"/>
      <c r="V143" s="4" t="n"/>
      <c r="W143" s="4" t="n"/>
      <c r="X143" s="4" t="n"/>
      <c r="Y143" s="4" t="n"/>
      <c r="Z143" s="4" t="n"/>
    </row>
    <row r="144" ht="15.75" customHeight="1" s="371">
      <c r="A144" s="218" t="n"/>
      <c r="B144" s="218" t="n"/>
      <c r="C144" s="218" t="n"/>
      <c r="D144" s="218" t="n"/>
      <c r="E144" s="218" t="n"/>
      <c r="F144" s="218" t="n"/>
      <c r="G144" s="218" t="n"/>
      <c r="H144" s="218" t="n"/>
      <c r="I144" s="218" t="n"/>
      <c r="J144" s="4" t="n"/>
      <c r="K144" s="4" t="n"/>
      <c r="L144" s="4" t="n"/>
      <c r="M144" s="4" t="n"/>
      <c r="N144" s="4" t="n"/>
      <c r="O144" s="4" t="n"/>
      <c r="P144" s="4" t="n"/>
      <c r="Q144" s="4" t="n"/>
      <c r="R144" s="4" t="n"/>
      <c r="S144" s="4" t="n"/>
      <c r="T144" s="4" t="n"/>
      <c r="U144" s="4" t="n"/>
      <c r="V144" s="4" t="n"/>
      <c r="W144" s="4" t="n"/>
      <c r="X144" s="4" t="n"/>
      <c r="Y144" s="4" t="n"/>
      <c r="Z144" s="4" t="n"/>
    </row>
    <row r="145" ht="15.75" customHeight="1" s="371">
      <c r="A145" s="218" t="n"/>
      <c r="B145" s="218" t="n"/>
      <c r="C145" s="218" t="n"/>
      <c r="D145" s="218" t="n"/>
      <c r="E145" s="218" t="n"/>
      <c r="F145" s="218" t="n"/>
      <c r="G145" s="218" t="n"/>
      <c r="H145" s="218" t="n"/>
      <c r="I145" s="218" t="n"/>
      <c r="J145" s="4" t="n"/>
      <c r="K145" s="4" t="n"/>
      <c r="L145" s="4" t="n"/>
      <c r="M145" s="4" t="n"/>
      <c r="N145" s="4" t="n"/>
      <c r="O145" s="4" t="n"/>
      <c r="P145" s="4" t="n"/>
      <c r="Q145" s="4" t="n"/>
      <c r="R145" s="4" t="n"/>
      <c r="S145" s="4" t="n"/>
      <c r="T145" s="4" t="n"/>
      <c r="U145" s="4" t="n"/>
      <c r="V145" s="4" t="n"/>
      <c r="W145" s="4" t="n"/>
      <c r="X145" s="4" t="n"/>
      <c r="Y145" s="4" t="n"/>
      <c r="Z145" s="4" t="n"/>
    </row>
    <row r="146" ht="15.75" customHeight="1" s="371">
      <c r="A146" s="218" t="n"/>
      <c r="B146" s="218" t="n"/>
      <c r="C146" s="218" t="n"/>
      <c r="D146" s="218" t="n"/>
      <c r="E146" s="218" t="n"/>
      <c r="F146" s="218" t="n"/>
      <c r="G146" s="218" t="n"/>
      <c r="H146" s="218" t="n"/>
      <c r="I146" s="218" t="n"/>
      <c r="J146" s="4" t="n"/>
      <c r="K146" s="4" t="n"/>
      <c r="L146" s="4" t="n"/>
      <c r="M146" s="4" t="n"/>
      <c r="N146" s="4" t="n"/>
      <c r="O146" s="4" t="n"/>
      <c r="P146" s="4" t="n"/>
      <c r="Q146" s="4" t="n"/>
      <c r="R146" s="4" t="n"/>
      <c r="S146" s="4" t="n"/>
      <c r="T146" s="4" t="n"/>
      <c r="U146" s="4" t="n"/>
      <c r="V146" s="4" t="n"/>
      <c r="W146" s="4" t="n"/>
      <c r="X146" s="4" t="n"/>
      <c r="Y146" s="4" t="n"/>
      <c r="Z146" s="4" t="n"/>
    </row>
    <row r="147" ht="15.75" customHeight="1" s="371">
      <c r="A147" s="218" t="n"/>
      <c r="B147" s="218" t="n"/>
      <c r="C147" s="218" t="n"/>
      <c r="D147" s="218" t="n"/>
      <c r="E147" s="218" t="n"/>
      <c r="F147" s="218" t="n"/>
      <c r="G147" s="218" t="n"/>
      <c r="H147" s="218" t="n"/>
      <c r="I147" s="218" t="n"/>
      <c r="J147" s="4" t="n"/>
      <c r="K147" s="4" t="n"/>
      <c r="L147" s="4" t="n"/>
      <c r="M147" s="4" t="n"/>
      <c r="N147" s="4" t="n"/>
      <c r="O147" s="4" t="n"/>
      <c r="P147" s="4" t="n"/>
      <c r="Q147" s="4" t="n"/>
      <c r="R147" s="4" t="n"/>
      <c r="S147" s="4" t="n"/>
      <c r="T147" s="4" t="n"/>
      <c r="U147" s="4" t="n"/>
      <c r="V147" s="4" t="n"/>
      <c r="W147" s="4" t="n"/>
      <c r="X147" s="4" t="n"/>
      <c r="Y147" s="4" t="n"/>
      <c r="Z147" s="4" t="n"/>
    </row>
    <row r="148" ht="15.75" customHeight="1" s="371">
      <c r="A148" s="218" t="n"/>
      <c r="B148" s="218" t="n"/>
      <c r="C148" s="218" t="n"/>
      <c r="D148" s="218" t="n"/>
      <c r="E148" s="218" t="n"/>
      <c r="F148" s="218" t="n"/>
      <c r="G148" s="218" t="n"/>
      <c r="H148" s="218" t="n"/>
      <c r="I148" s="218" t="n"/>
      <c r="J148" s="4" t="n"/>
      <c r="K148" s="4" t="n"/>
      <c r="L148" s="4" t="n"/>
      <c r="M148" s="4" t="n"/>
      <c r="N148" s="4" t="n"/>
      <c r="O148" s="4" t="n"/>
      <c r="P148" s="4" t="n"/>
      <c r="Q148" s="4" t="n"/>
      <c r="R148" s="4" t="n"/>
      <c r="S148" s="4" t="n"/>
      <c r="T148" s="4" t="n"/>
      <c r="U148" s="4" t="n"/>
      <c r="V148" s="4" t="n"/>
      <c r="W148" s="4" t="n"/>
      <c r="X148" s="4" t="n"/>
      <c r="Y148" s="4" t="n"/>
      <c r="Z148" s="4" t="n"/>
    </row>
    <row r="149" ht="15.75" customHeight="1" s="371">
      <c r="A149" s="218" t="n"/>
      <c r="B149" s="218" t="n"/>
      <c r="C149" s="218" t="n"/>
      <c r="D149" s="218" t="n"/>
      <c r="E149" s="218" t="n"/>
      <c r="F149" s="218" t="n"/>
      <c r="G149" s="218" t="n"/>
      <c r="H149" s="218" t="n"/>
      <c r="I149" s="218" t="n"/>
      <c r="J149" s="4" t="n"/>
      <c r="K149" s="4" t="n"/>
      <c r="L149" s="4" t="n"/>
      <c r="M149" s="4" t="n"/>
      <c r="N149" s="4" t="n"/>
      <c r="O149" s="4" t="n"/>
      <c r="P149" s="4" t="n"/>
      <c r="Q149" s="4" t="n"/>
      <c r="R149" s="4" t="n"/>
      <c r="S149" s="4" t="n"/>
      <c r="T149" s="4" t="n"/>
      <c r="U149" s="4" t="n"/>
      <c r="V149" s="4" t="n"/>
      <c r="W149" s="4" t="n"/>
      <c r="X149" s="4" t="n"/>
      <c r="Y149" s="4" t="n"/>
      <c r="Z149" s="4" t="n"/>
    </row>
    <row r="150" ht="15.75" customHeight="1" s="371">
      <c r="A150" s="218" t="n"/>
      <c r="B150" s="218" t="n"/>
      <c r="C150" s="218" t="n"/>
      <c r="D150" s="218" t="n"/>
      <c r="E150" s="218" t="n"/>
      <c r="F150" s="218" t="n"/>
      <c r="G150" s="218" t="n"/>
      <c r="H150" s="218" t="n"/>
      <c r="I150" s="218" t="n"/>
      <c r="J150" s="4" t="n"/>
      <c r="K150" s="4" t="n"/>
      <c r="L150" s="4" t="n"/>
      <c r="M150" s="4" t="n"/>
      <c r="N150" s="4" t="n"/>
      <c r="O150" s="4" t="n"/>
      <c r="P150" s="4" t="n"/>
      <c r="Q150" s="4" t="n"/>
      <c r="R150" s="4" t="n"/>
      <c r="S150" s="4" t="n"/>
      <c r="T150" s="4" t="n"/>
      <c r="U150" s="4" t="n"/>
      <c r="V150" s="4" t="n"/>
      <c r="W150" s="4" t="n"/>
      <c r="X150" s="4" t="n"/>
      <c r="Y150" s="4" t="n"/>
      <c r="Z150" s="4" t="n"/>
    </row>
    <row r="151" ht="15.75" customHeight="1" s="371">
      <c r="A151" s="218" t="n"/>
      <c r="B151" s="218" t="n"/>
      <c r="C151" s="218" t="n"/>
      <c r="D151" s="218" t="n"/>
      <c r="E151" s="218" t="n"/>
      <c r="F151" s="218" t="n"/>
      <c r="G151" s="218" t="n"/>
      <c r="H151" s="218" t="n"/>
      <c r="I151" s="218" t="n"/>
      <c r="J151" s="4" t="n"/>
      <c r="K151" s="4" t="n"/>
      <c r="L151" s="4" t="n"/>
      <c r="M151" s="4" t="n"/>
      <c r="N151" s="4" t="n"/>
      <c r="O151" s="4" t="n"/>
      <c r="P151" s="4" t="n"/>
      <c r="Q151" s="4" t="n"/>
      <c r="R151" s="4" t="n"/>
      <c r="S151" s="4" t="n"/>
      <c r="T151" s="4" t="n"/>
      <c r="U151" s="4" t="n"/>
      <c r="V151" s="4" t="n"/>
      <c r="W151" s="4" t="n"/>
      <c r="X151" s="4" t="n"/>
      <c r="Y151" s="4" t="n"/>
      <c r="Z151" s="4" t="n"/>
    </row>
    <row r="152" ht="15.75" customHeight="1" s="371">
      <c r="A152" s="218" t="n"/>
      <c r="B152" s="218" t="n"/>
      <c r="C152" s="218" t="n"/>
      <c r="D152" s="218" t="n"/>
      <c r="E152" s="218" t="n"/>
      <c r="F152" s="218" t="n"/>
      <c r="G152" s="218" t="n"/>
      <c r="H152" s="218" t="n"/>
      <c r="I152" s="218" t="n"/>
      <c r="J152" s="4" t="n"/>
      <c r="K152" s="4" t="n"/>
      <c r="L152" s="4" t="n"/>
      <c r="M152" s="4" t="n"/>
      <c r="N152" s="4" t="n"/>
      <c r="O152" s="4" t="n"/>
      <c r="P152" s="4" t="n"/>
      <c r="Q152" s="4" t="n"/>
      <c r="R152" s="4" t="n"/>
      <c r="S152" s="4" t="n"/>
      <c r="T152" s="4" t="n"/>
      <c r="U152" s="4" t="n"/>
      <c r="V152" s="4" t="n"/>
      <c r="W152" s="4" t="n"/>
      <c r="X152" s="4" t="n"/>
      <c r="Y152" s="4" t="n"/>
      <c r="Z152" s="4" t="n"/>
    </row>
    <row r="153" ht="15.75" customHeight="1" s="371">
      <c r="A153" s="218" t="n"/>
      <c r="B153" s="218" t="n"/>
      <c r="C153" s="218" t="n"/>
      <c r="D153" s="218" t="n"/>
      <c r="E153" s="218" t="n"/>
      <c r="F153" s="218" t="n"/>
      <c r="G153" s="218" t="n"/>
      <c r="H153" s="218" t="n"/>
      <c r="I153" s="218" t="n"/>
      <c r="J153" s="4" t="n"/>
      <c r="K153" s="4" t="n"/>
      <c r="L153" s="4" t="n"/>
      <c r="M153" s="4" t="n"/>
      <c r="N153" s="4" t="n"/>
      <c r="O153" s="4" t="n"/>
      <c r="P153" s="4" t="n"/>
      <c r="Q153" s="4" t="n"/>
      <c r="R153" s="4" t="n"/>
      <c r="S153" s="4" t="n"/>
      <c r="T153" s="4" t="n"/>
      <c r="U153" s="4" t="n"/>
      <c r="V153" s="4" t="n"/>
      <c r="W153" s="4" t="n"/>
      <c r="X153" s="4" t="n"/>
      <c r="Y153" s="4" t="n"/>
      <c r="Z153" s="4" t="n"/>
    </row>
    <row r="154" ht="15.75" customHeight="1" s="371">
      <c r="A154" s="218" t="n"/>
      <c r="B154" s="218" t="n"/>
      <c r="C154" s="218" t="n"/>
      <c r="D154" s="218" t="n"/>
      <c r="E154" s="218" t="n"/>
      <c r="F154" s="218" t="n"/>
      <c r="G154" s="218" t="n"/>
      <c r="H154" s="218" t="n"/>
      <c r="I154" s="218" t="n"/>
      <c r="J154" s="4" t="n"/>
      <c r="K154" s="4" t="n"/>
      <c r="L154" s="4" t="n"/>
      <c r="M154" s="4" t="n"/>
      <c r="N154" s="4" t="n"/>
      <c r="O154" s="4" t="n"/>
      <c r="P154" s="4" t="n"/>
      <c r="Q154" s="4" t="n"/>
      <c r="R154" s="4" t="n"/>
      <c r="S154" s="4" t="n"/>
      <c r="T154" s="4" t="n"/>
      <c r="U154" s="4" t="n"/>
      <c r="V154" s="4" t="n"/>
      <c r="W154" s="4" t="n"/>
      <c r="X154" s="4" t="n"/>
      <c r="Y154" s="4" t="n"/>
      <c r="Z154" s="4" t="n"/>
    </row>
    <row r="155" ht="15.75" customHeight="1" s="371">
      <c r="A155" s="218" t="n"/>
      <c r="B155" s="218" t="n"/>
      <c r="C155" s="218" t="n"/>
      <c r="D155" s="218" t="n"/>
      <c r="E155" s="218" t="n"/>
      <c r="F155" s="218" t="n"/>
      <c r="G155" s="218" t="n"/>
      <c r="H155" s="218" t="n"/>
      <c r="I155" s="218" t="n"/>
      <c r="J155" s="4" t="n"/>
      <c r="K155" s="4" t="n"/>
      <c r="L155" s="4" t="n"/>
      <c r="M155" s="4" t="n"/>
      <c r="N155" s="4" t="n"/>
      <c r="O155" s="4" t="n"/>
      <c r="P155" s="4" t="n"/>
      <c r="Q155" s="4" t="n"/>
      <c r="R155" s="4" t="n"/>
      <c r="S155" s="4" t="n"/>
      <c r="T155" s="4" t="n"/>
      <c r="U155" s="4" t="n"/>
      <c r="V155" s="4" t="n"/>
      <c r="W155" s="4" t="n"/>
      <c r="X155" s="4" t="n"/>
      <c r="Y155" s="4" t="n"/>
      <c r="Z155" s="4" t="n"/>
    </row>
    <row r="156" ht="15.75" customHeight="1" s="371">
      <c r="A156" s="218" t="n"/>
      <c r="B156" s="218" t="n"/>
      <c r="C156" s="218" t="n"/>
      <c r="D156" s="218" t="n"/>
      <c r="E156" s="218" t="n"/>
      <c r="F156" s="218" t="n"/>
      <c r="G156" s="218" t="n"/>
      <c r="H156" s="218" t="n"/>
      <c r="I156" s="218" t="n"/>
      <c r="J156" s="4" t="n"/>
      <c r="K156" s="4" t="n"/>
      <c r="L156" s="4" t="n"/>
      <c r="M156" s="4" t="n"/>
      <c r="N156" s="4" t="n"/>
      <c r="O156" s="4" t="n"/>
      <c r="P156" s="4" t="n"/>
      <c r="Q156" s="4" t="n"/>
      <c r="R156" s="4" t="n"/>
      <c r="S156" s="4" t="n"/>
      <c r="T156" s="4" t="n"/>
      <c r="U156" s="4" t="n"/>
      <c r="V156" s="4" t="n"/>
      <c r="W156" s="4" t="n"/>
      <c r="X156" s="4" t="n"/>
      <c r="Y156" s="4" t="n"/>
      <c r="Z156" s="4" t="n"/>
    </row>
    <row r="157" ht="15.75" customHeight="1" s="371">
      <c r="A157" s="218" t="n"/>
      <c r="B157" s="218" t="n"/>
      <c r="C157" s="218" t="n"/>
      <c r="D157" s="218" t="n"/>
      <c r="E157" s="218" t="n"/>
      <c r="F157" s="218" t="n"/>
      <c r="G157" s="218" t="n"/>
      <c r="H157" s="218" t="n"/>
      <c r="I157" s="218" t="n"/>
      <c r="J157" s="4" t="n"/>
      <c r="K157" s="4" t="n"/>
      <c r="L157" s="4" t="n"/>
      <c r="M157" s="4" t="n"/>
      <c r="N157" s="4" t="n"/>
      <c r="O157" s="4" t="n"/>
      <c r="P157" s="4" t="n"/>
      <c r="Q157" s="4" t="n"/>
      <c r="R157" s="4" t="n"/>
      <c r="S157" s="4" t="n"/>
      <c r="T157" s="4" t="n"/>
      <c r="U157" s="4" t="n"/>
      <c r="V157" s="4" t="n"/>
      <c r="W157" s="4" t="n"/>
      <c r="X157" s="4" t="n"/>
      <c r="Y157" s="4" t="n"/>
      <c r="Z157" s="4" t="n"/>
    </row>
    <row r="158" ht="15.75" customHeight="1" s="371">
      <c r="A158" s="218" t="n"/>
      <c r="B158" s="218" t="n"/>
      <c r="C158" s="218" t="n"/>
      <c r="D158" s="218" t="n"/>
      <c r="E158" s="218" t="n"/>
      <c r="F158" s="218" t="n"/>
      <c r="G158" s="218" t="n"/>
      <c r="H158" s="218" t="n"/>
      <c r="I158" s="218" t="n"/>
      <c r="J158" s="4" t="n"/>
      <c r="K158" s="4" t="n"/>
      <c r="L158" s="4" t="n"/>
      <c r="M158" s="4" t="n"/>
      <c r="N158" s="4" t="n"/>
      <c r="O158" s="4" t="n"/>
      <c r="P158" s="4" t="n"/>
      <c r="Q158" s="4" t="n"/>
      <c r="R158" s="4" t="n"/>
      <c r="S158" s="4" t="n"/>
      <c r="T158" s="4" t="n"/>
      <c r="U158" s="4" t="n"/>
      <c r="V158" s="4" t="n"/>
      <c r="W158" s="4" t="n"/>
      <c r="X158" s="4" t="n"/>
      <c r="Y158" s="4" t="n"/>
      <c r="Z158" s="4" t="n"/>
    </row>
    <row r="159" ht="15.75" customHeight="1" s="371">
      <c r="A159" s="218" t="n"/>
      <c r="B159" s="218" t="n"/>
      <c r="C159" s="218" t="n"/>
      <c r="D159" s="218" t="n"/>
      <c r="E159" s="218" t="n"/>
      <c r="F159" s="218" t="n"/>
      <c r="G159" s="218" t="n"/>
      <c r="H159" s="218" t="n"/>
      <c r="I159" s="218" t="n"/>
      <c r="J159" s="4" t="n"/>
      <c r="K159" s="4" t="n"/>
      <c r="L159" s="4" t="n"/>
      <c r="M159" s="4" t="n"/>
      <c r="N159" s="4" t="n"/>
      <c r="O159" s="4" t="n"/>
      <c r="P159" s="4" t="n"/>
      <c r="Q159" s="4" t="n"/>
      <c r="R159" s="4" t="n"/>
      <c r="S159" s="4" t="n"/>
      <c r="T159" s="4" t="n"/>
      <c r="U159" s="4" t="n"/>
      <c r="V159" s="4" t="n"/>
      <c r="W159" s="4" t="n"/>
      <c r="X159" s="4" t="n"/>
      <c r="Y159" s="4" t="n"/>
      <c r="Z159" s="4" t="n"/>
    </row>
    <row r="160" ht="15.75" customHeight="1" s="371">
      <c r="A160" s="218" t="n"/>
      <c r="B160" s="218" t="n"/>
      <c r="C160" s="218" t="n"/>
      <c r="D160" s="218" t="n"/>
      <c r="E160" s="218" t="n"/>
      <c r="F160" s="218" t="n"/>
      <c r="G160" s="218" t="n"/>
      <c r="H160" s="218" t="n"/>
      <c r="I160" s="218" t="n"/>
      <c r="J160" s="4" t="n"/>
      <c r="K160" s="4" t="n"/>
      <c r="L160" s="4" t="n"/>
      <c r="M160" s="4" t="n"/>
      <c r="N160" s="4" t="n"/>
      <c r="O160" s="4" t="n"/>
      <c r="P160" s="4" t="n"/>
      <c r="Q160" s="4" t="n"/>
      <c r="R160" s="4" t="n"/>
      <c r="S160" s="4" t="n"/>
      <c r="T160" s="4" t="n"/>
      <c r="U160" s="4" t="n"/>
      <c r="V160" s="4" t="n"/>
      <c r="W160" s="4" t="n"/>
      <c r="X160" s="4" t="n"/>
      <c r="Y160" s="4" t="n"/>
      <c r="Z160" s="4" t="n"/>
    </row>
    <row r="161" ht="15.75" customHeight="1" s="371">
      <c r="A161" s="218" t="n"/>
      <c r="B161" s="218" t="n"/>
      <c r="C161" s="218" t="n"/>
      <c r="D161" s="218" t="n"/>
      <c r="E161" s="218" t="n"/>
      <c r="F161" s="218" t="n"/>
      <c r="G161" s="218" t="n"/>
      <c r="H161" s="218" t="n"/>
      <c r="I161" s="218" t="n"/>
      <c r="J161" s="4" t="n"/>
      <c r="K161" s="4" t="n"/>
      <c r="L161" s="4" t="n"/>
      <c r="M161" s="4" t="n"/>
      <c r="N161" s="4" t="n"/>
      <c r="O161" s="4" t="n"/>
      <c r="P161" s="4" t="n"/>
      <c r="Q161" s="4" t="n"/>
      <c r="R161" s="4" t="n"/>
      <c r="S161" s="4" t="n"/>
      <c r="T161" s="4" t="n"/>
      <c r="U161" s="4" t="n"/>
      <c r="V161" s="4" t="n"/>
      <c r="W161" s="4" t="n"/>
      <c r="X161" s="4" t="n"/>
      <c r="Y161" s="4" t="n"/>
      <c r="Z161" s="4" t="n"/>
    </row>
    <row r="162" ht="15.75" customHeight="1" s="371">
      <c r="A162" s="218" t="n"/>
      <c r="B162" s="218" t="n"/>
      <c r="C162" s="218" t="n"/>
      <c r="D162" s="218" t="n"/>
      <c r="E162" s="218" t="n"/>
      <c r="F162" s="218" t="n"/>
      <c r="G162" s="218" t="n"/>
      <c r="H162" s="218" t="n"/>
      <c r="I162" s="218" t="n"/>
      <c r="J162" s="4" t="n"/>
      <c r="K162" s="4" t="n"/>
      <c r="L162" s="4" t="n"/>
      <c r="M162" s="4" t="n"/>
      <c r="N162" s="4" t="n"/>
      <c r="O162" s="4" t="n"/>
      <c r="P162" s="4" t="n"/>
      <c r="Q162" s="4" t="n"/>
      <c r="R162" s="4" t="n"/>
      <c r="S162" s="4" t="n"/>
      <c r="T162" s="4" t="n"/>
      <c r="U162" s="4" t="n"/>
      <c r="V162" s="4" t="n"/>
      <c r="W162" s="4" t="n"/>
      <c r="X162" s="4" t="n"/>
      <c r="Y162" s="4" t="n"/>
      <c r="Z162" s="4" t="n"/>
    </row>
    <row r="163" ht="15.75" customHeight="1" s="371">
      <c r="A163" s="218" t="n"/>
      <c r="B163" s="218" t="n"/>
      <c r="C163" s="218" t="n"/>
      <c r="D163" s="218" t="n"/>
      <c r="E163" s="218" t="n"/>
      <c r="F163" s="218" t="n"/>
      <c r="G163" s="218" t="n"/>
      <c r="H163" s="218" t="n"/>
      <c r="I163" s="218" t="n"/>
      <c r="J163" s="4" t="n"/>
      <c r="K163" s="4" t="n"/>
      <c r="L163" s="4" t="n"/>
      <c r="M163" s="4" t="n"/>
      <c r="N163" s="4" t="n"/>
      <c r="O163" s="4" t="n"/>
      <c r="P163" s="4" t="n"/>
      <c r="Q163" s="4" t="n"/>
      <c r="R163" s="4" t="n"/>
      <c r="S163" s="4" t="n"/>
      <c r="T163" s="4" t="n"/>
      <c r="U163" s="4" t="n"/>
      <c r="V163" s="4" t="n"/>
      <c r="W163" s="4" t="n"/>
      <c r="X163" s="4" t="n"/>
      <c r="Y163" s="4" t="n"/>
      <c r="Z163" s="4" t="n"/>
    </row>
    <row r="164" ht="15.75" customHeight="1" s="371">
      <c r="A164" s="218" t="n"/>
      <c r="B164" s="218" t="n"/>
      <c r="C164" s="218" t="n"/>
      <c r="D164" s="218" t="n"/>
      <c r="E164" s="218" t="n"/>
      <c r="F164" s="218" t="n"/>
      <c r="G164" s="218" t="n"/>
      <c r="H164" s="218" t="n"/>
      <c r="I164" s="218" t="n"/>
      <c r="J164" s="4" t="n"/>
      <c r="K164" s="4" t="n"/>
      <c r="L164" s="4" t="n"/>
      <c r="M164" s="4" t="n"/>
      <c r="N164" s="4" t="n"/>
      <c r="O164" s="4" t="n"/>
      <c r="P164" s="4" t="n"/>
      <c r="Q164" s="4" t="n"/>
      <c r="R164" s="4" t="n"/>
      <c r="S164" s="4" t="n"/>
      <c r="T164" s="4" t="n"/>
      <c r="U164" s="4" t="n"/>
      <c r="V164" s="4" t="n"/>
      <c r="W164" s="4" t="n"/>
      <c r="X164" s="4" t="n"/>
      <c r="Y164" s="4" t="n"/>
      <c r="Z164" s="4" t="n"/>
    </row>
    <row r="165" ht="15.75" customHeight="1" s="371">
      <c r="A165" s="218" t="n"/>
      <c r="B165" s="218" t="n"/>
      <c r="C165" s="218" t="n"/>
      <c r="D165" s="218" t="n"/>
      <c r="E165" s="218" t="n"/>
      <c r="F165" s="218" t="n"/>
      <c r="G165" s="218" t="n"/>
      <c r="H165" s="218" t="n"/>
      <c r="I165" s="218" t="n"/>
      <c r="J165" s="4" t="n"/>
      <c r="K165" s="4" t="n"/>
      <c r="L165" s="4" t="n"/>
      <c r="M165" s="4" t="n"/>
      <c r="N165" s="4" t="n"/>
      <c r="O165" s="4" t="n"/>
      <c r="P165" s="4" t="n"/>
      <c r="Q165" s="4" t="n"/>
      <c r="R165" s="4" t="n"/>
      <c r="S165" s="4" t="n"/>
      <c r="T165" s="4" t="n"/>
      <c r="U165" s="4" t="n"/>
      <c r="V165" s="4" t="n"/>
      <c r="W165" s="4" t="n"/>
      <c r="X165" s="4" t="n"/>
      <c r="Y165" s="4" t="n"/>
      <c r="Z165" s="4" t="n"/>
    </row>
    <row r="166" ht="15.75" customHeight="1" s="371">
      <c r="A166" s="218" t="n"/>
      <c r="B166" s="218" t="n"/>
      <c r="C166" s="218" t="n"/>
      <c r="D166" s="218" t="n"/>
      <c r="E166" s="218" t="n"/>
      <c r="F166" s="218" t="n"/>
      <c r="G166" s="218" t="n"/>
      <c r="H166" s="218" t="n"/>
      <c r="I166" s="218" t="n"/>
      <c r="J166" s="4" t="n"/>
      <c r="K166" s="4" t="n"/>
      <c r="L166" s="4" t="n"/>
      <c r="M166" s="4" t="n"/>
      <c r="N166" s="4" t="n"/>
      <c r="O166" s="4" t="n"/>
      <c r="P166" s="4" t="n"/>
      <c r="Q166" s="4" t="n"/>
      <c r="R166" s="4" t="n"/>
      <c r="S166" s="4" t="n"/>
      <c r="T166" s="4" t="n"/>
      <c r="U166" s="4" t="n"/>
      <c r="V166" s="4" t="n"/>
      <c r="W166" s="4" t="n"/>
      <c r="X166" s="4" t="n"/>
      <c r="Y166" s="4" t="n"/>
      <c r="Z166" s="4" t="n"/>
    </row>
    <row r="167" ht="15.75" customHeight="1" s="371">
      <c r="A167" s="218" t="n"/>
      <c r="B167" s="218" t="n"/>
      <c r="C167" s="218" t="n"/>
      <c r="D167" s="218" t="n"/>
      <c r="E167" s="218" t="n"/>
      <c r="F167" s="218" t="n"/>
      <c r="G167" s="218" t="n"/>
      <c r="H167" s="218" t="n"/>
      <c r="I167" s="218" t="n"/>
      <c r="J167" s="4" t="n"/>
      <c r="K167" s="4" t="n"/>
      <c r="L167" s="4" t="n"/>
      <c r="M167" s="4" t="n"/>
      <c r="N167" s="4" t="n"/>
      <c r="O167" s="4" t="n"/>
      <c r="P167" s="4" t="n"/>
      <c r="Q167" s="4" t="n"/>
      <c r="R167" s="4" t="n"/>
      <c r="S167" s="4" t="n"/>
      <c r="T167" s="4" t="n"/>
      <c r="U167" s="4" t="n"/>
      <c r="V167" s="4" t="n"/>
      <c r="W167" s="4" t="n"/>
      <c r="X167" s="4" t="n"/>
      <c r="Y167" s="4" t="n"/>
      <c r="Z167" s="4" t="n"/>
    </row>
    <row r="168" ht="15.75" customHeight="1" s="371">
      <c r="A168" s="218" t="n"/>
      <c r="B168" s="218" t="n"/>
      <c r="C168" s="218" t="n"/>
      <c r="D168" s="218" t="n"/>
      <c r="E168" s="218" t="n"/>
      <c r="F168" s="218" t="n"/>
      <c r="G168" s="218" t="n"/>
      <c r="H168" s="218" t="n"/>
      <c r="I168" s="218" t="n"/>
      <c r="J168" s="4" t="n"/>
      <c r="K168" s="4" t="n"/>
      <c r="L168" s="4" t="n"/>
      <c r="M168" s="4" t="n"/>
      <c r="N168" s="4" t="n"/>
      <c r="O168" s="4" t="n"/>
      <c r="P168" s="4" t="n"/>
      <c r="Q168" s="4" t="n"/>
      <c r="R168" s="4" t="n"/>
      <c r="S168" s="4" t="n"/>
      <c r="T168" s="4" t="n"/>
      <c r="U168" s="4" t="n"/>
      <c r="V168" s="4" t="n"/>
      <c r="W168" s="4" t="n"/>
      <c r="X168" s="4" t="n"/>
      <c r="Y168" s="4" t="n"/>
      <c r="Z168" s="4" t="n"/>
    </row>
    <row r="169" ht="15.75" customHeight="1" s="371">
      <c r="A169" s="218" t="n"/>
      <c r="B169" s="218" t="n"/>
      <c r="C169" s="218" t="n"/>
      <c r="D169" s="218" t="n"/>
      <c r="E169" s="218" t="n"/>
      <c r="F169" s="218" t="n"/>
      <c r="G169" s="218" t="n"/>
      <c r="H169" s="218" t="n"/>
      <c r="I169" s="218" t="n"/>
      <c r="J169" s="4" t="n"/>
      <c r="K169" s="4" t="n"/>
      <c r="L169" s="4" t="n"/>
      <c r="M169" s="4" t="n"/>
      <c r="N169" s="4" t="n"/>
      <c r="O169" s="4" t="n"/>
      <c r="P169" s="4" t="n"/>
      <c r="Q169" s="4" t="n"/>
      <c r="R169" s="4" t="n"/>
      <c r="S169" s="4" t="n"/>
      <c r="T169" s="4" t="n"/>
      <c r="U169" s="4" t="n"/>
      <c r="V169" s="4" t="n"/>
      <c r="W169" s="4" t="n"/>
      <c r="X169" s="4" t="n"/>
      <c r="Y169" s="4" t="n"/>
      <c r="Z169" s="4" t="n"/>
    </row>
    <row r="170" ht="15.75" customHeight="1" s="371">
      <c r="A170" s="218" t="n"/>
      <c r="B170" s="218" t="n"/>
      <c r="C170" s="218" t="n"/>
      <c r="D170" s="218" t="n"/>
      <c r="E170" s="218" t="n"/>
      <c r="F170" s="218" t="n"/>
      <c r="G170" s="218" t="n"/>
      <c r="H170" s="218" t="n"/>
      <c r="I170" s="218" t="n"/>
      <c r="J170" s="4" t="n"/>
      <c r="K170" s="4" t="n"/>
      <c r="L170" s="4" t="n"/>
      <c r="M170" s="4" t="n"/>
      <c r="N170" s="4" t="n"/>
      <c r="O170" s="4" t="n"/>
      <c r="P170" s="4" t="n"/>
      <c r="Q170" s="4" t="n"/>
      <c r="R170" s="4" t="n"/>
      <c r="S170" s="4" t="n"/>
      <c r="T170" s="4" t="n"/>
      <c r="U170" s="4" t="n"/>
      <c r="V170" s="4" t="n"/>
      <c r="W170" s="4" t="n"/>
      <c r="X170" s="4" t="n"/>
      <c r="Y170" s="4" t="n"/>
      <c r="Z170" s="4" t="n"/>
    </row>
    <row r="171" ht="15.75" customHeight="1" s="371">
      <c r="A171" s="218" t="n"/>
      <c r="B171" s="218" t="n"/>
      <c r="C171" s="218" t="n"/>
      <c r="D171" s="218" t="n"/>
      <c r="E171" s="218" t="n"/>
      <c r="F171" s="218" t="n"/>
      <c r="G171" s="218" t="n"/>
      <c r="H171" s="218" t="n"/>
      <c r="I171" s="218" t="n"/>
      <c r="J171" s="4" t="n"/>
      <c r="K171" s="4" t="n"/>
      <c r="L171" s="4" t="n"/>
      <c r="M171" s="4" t="n"/>
      <c r="N171" s="4" t="n"/>
      <c r="O171" s="4" t="n"/>
      <c r="P171" s="4" t="n"/>
      <c r="Q171" s="4" t="n"/>
      <c r="R171" s="4" t="n"/>
      <c r="S171" s="4" t="n"/>
      <c r="T171" s="4" t="n"/>
      <c r="U171" s="4" t="n"/>
      <c r="V171" s="4" t="n"/>
      <c r="W171" s="4" t="n"/>
      <c r="X171" s="4" t="n"/>
      <c r="Y171" s="4" t="n"/>
      <c r="Z171" s="4" t="n"/>
    </row>
    <row r="172" ht="15.75" customHeight="1" s="371">
      <c r="A172" s="218" t="n"/>
      <c r="B172" s="218" t="n"/>
      <c r="C172" s="218" t="n"/>
      <c r="D172" s="218" t="n"/>
      <c r="E172" s="218" t="n"/>
      <c r="F172" s="218" t="n"/>
      <c r="G172" s="218" t="n"/>
      <c r="H172" s="218" t="n"/>
      <c r="I172" s="218" t="n"/>
      <c r="J172" s="4" t="n"/>
      <c r="K172" s="4" t="n"/>
      <c r="L172" s="4" t="n"/>
      <c r="M172" s="4" t="n"/>
      <c r="N172" s="4" t="n"/>
      <c r="O172" s="4" t="n"/>
      <c r="P172" s="4" t="n"/>
      <c r="Q172" s="4" t="n"/>
      <c r="R172" s="4" t="n"/>
      <c r="S172" s="4" t="n"/>
      <c r="T172" s="4" t="n"/>
      <c r="U172" s="4" t="n"/>
      <c r="V172" s="4" t="n"/>
      <c r="W172" s="4" t="n"/>
      <c r="X172" s="4" t="n"/>
      <c r="Y172" s="4" t="n"/>
      <c r="Z172" s="4" t="n"/>
    </row>
    <row r="173" ht="15.75" customHeight="1" s="371">
      <c r="A173" s="218" t="n"/>
      <c r="B173" s="218" t="n"/>
      <c r="C173" s="218" t="n"/>
      <c r="D173" s="218" t="n"/>
      <c r="E173" s="218" t="n"/>
      <c r="F173" s="218" t="n"/>
      <c r="G173" s="218" t="n"/>
      <c r="H173" s="218" t="n"/>
      <c r="I173" s="218" t="n"/>
      <c r="J173" s="4" t="n"/>
      <c r="K173" s="4" t="n"/>
      <c r="L173" s="4" t="n"/>
      <c r="M173" s="4" t="n"/>
      <c r="N173" s="4" t="n"/>
      <c r="O173" s="4" t="n"/>
      <c r="P173" s="4" t="n"/>
      <c r="Q173" s="4" t="n"/>
      <c r="R173" s="4" t="n"/>
      <c r="S173" s="4" t="n"/>
      <c r="T173" s="4" t="n"/>
      <c r="U173" s="4" t="n"/>
      <c r="V173" s="4" t="n"/>
      <c r="W173" s="4" t="n"/>
      <c r="X173" s="4" t="n"/>
      <c r="Y173" s="4" t="n"/>
      <c r="Z173" s="4" t="n"/>
    </row>
    <row r="174" ht="15.75" customHeight="1" s="371">
      <c r="A174" s="218" t="n"/>
      <c r="B174" s="218" t="n"/>
      <c r="C174" s="218" t="n"/>
      <c r="D174" s="218" t="n"/>
      <c r="E174" s="218" t="n"/>
      <c r="F174" s="218" t="n"/>
      <c r="G174" s="218" t="n"/>
      <c r="H174" s="218" t="n"/>
      <c r="I174" s="218" t="n"/>
      <c r="J174" s="4" t="n"/>
      <c r="K174" s="4" t="n"/>
      <c r="L174" s="4" t="n"/>
      <c r="M174" s="4" t="n"/>
      <c r="N174" s="4" t="n"/>
      <c r="O174" s="4" t="n"/>
      <c r="P174" s="4" t="n"/>
      <c r="Q174" s="4" t="n"/>
      <c r="R174" s="4" t="n"/>
      <c r="S174" s="4" t="n"/>
      <c r="T174" s="4" t="n"/>
      <c r="U174" s="4" t="n"/>
      <c r="V174" s="4" t="n"/>
      <c r="W174" s="4" t="n"/>
      <c r="X174" s="4" t="n"/>
      <c r="Y174" s="4" t="n"/>
      <c r="Z174" s="4" t="n"/>
    </row>
    <row r="175" ht="15.75" customHeight="1" s="371">
      <c r="A175" s="218" t="n"/>
      <c r="B175" s="218" t="n"/>
      <c r="C175" s="218" t="n"/>
      <c r="D175" s="218" t="n"/>
      <c r="E175" s="218" t="n"/>
      <c r="F175" s="218" t="n"/>
      <c r="G175" s="218" t="n"/>
      <c r="H175" s="218" t="n"/>
      <c r="I175" s="218" t="n"/>
      <c r="J175" s="4" t="n"/>
      <c r="K175" s="4" t="n"/>
      <c r="L175" s="4" t="n"/>
      <c r="M175" s="4" t="n"/>
      <c r="N175" s="4" t="n"/>
      <c r="O175" s="4" t="n"/>
      <c r="P175" s="4" t="n"/>
      <c r="Q175" s="4" t="n"/>
      <c r="R175" s="4" t="n"/>
      <c r="S175" s="4" t="n"/>
      <c r="T175" s="4" t="n"/>
      <c r="U175" s="4" t="n"/>
      <c r="V175" s="4" t="n"/>
      <c r="W175" s="4" t="n"/>
      <c r="X175" s="4" t="n"/>
      <c r="Y175" s="4" t="n"/>
      <c r="Z175" s="4" t="n"/>
    </row>
    <row r="176" ht="15.75" customHeight="1" s="371">
      <c r="A176" s="218" t="n"/>
      <c r="B176" s="218" t="n"/>
      <c r="C176" s="218" t="n"/>
      <c r="D176" s="218" t="n"/>
      <c r="E176" s="218" t="n"/>
      <c r="F176" s="218" t="n"/>
      <c r="G176" s="218" t="n"/>
      <c r="H176" s="218" t="n"/>
      <c r="I176" s="218" t="n"/>
      <c r="J176" s="4" t="n"/>
      <c r="K176" s="4" t="n"/>
      <c r="L176" s="4" t="n"/>
      <c r="M176" s="4" t="n"/>
      <c r="N176" s="4" t="n"/>
      <c r="O176" s="4" t="n"/>
      <c r="P176" s="4" t="n"/>
      <c r="Q176" s="4" t="n"/>
      <c r="R176" s="4" t="n"/>
      <c r="S176" s="4" t="n"/>
      <c r="T176" s="4" t="n"/>
      <c r="U176" s="4" t="n"/>
      <c r="V176" s="4" t="n"/>
      <c r="W176" s="4" t="n"/>
      <c r="X176" s="4" t="n"/>
      <c r="Y176" s="4" t="n"/>
      <c r="Z176" s="4" t="n"/>
    </row>
    <row r="177" ht="15.75" customHeight="1" s="371">
      <c r="A177" s="218" t="n"/>
      <c r="B177" s="218" t="n"/>
      <c r="C177" s="218" t="n"/>
      <c r="D177" s="218" t="n"/>
      <c r="E177" s="218" t="n"/>
      <c r="F177" s="218" t="n"/>
      <c r="G177" s="218" t="n"/>
      <c r="H177" s="218" t="n"/>
      <c r="I177" s="218" t="n"/>
      <c r="J177" s="4" t="n"/>
      <c r="K177" s="4" t="n"/>
      <c r="L177" s="4" t="n"/>
      <c r="M177" s="4" t="n"/>
      <c r="N177" s="4" t="n"/>
      <c r="O177" s="4" t="n"/>
      <c r="P177" s="4" t="n"/>
      <c r="Q177" s="4" t="n"/>
      <c r="R177" s="4" t="n"/>
      <c r="S177" s="4" t="n"/>
      <c r="T177" s="4" t="n"/>
      <c r="U177" s="4" t="n"/>
      <c r="V177" s="4" t="n"/>
      <c r="W177" s="4" t="n"/>
      <c r="X177" s="4" t="n"/>
      <c r="Y177" s="4" t="n"/>
      <c r="Z177" s="4" t="n"/>
    </row>
    <row r="178" ht="15.75" customHeight="1" s="371">
      <c r="A178" s="218" t="n"/>
      <c r="B178" s="218" t="n"/>
      <c r="C178" s="218" t="n"/>
      <c r="D178" s="218" t="n"/>
      <c r="E178" s="218" t="n"/>
      <c r="F178" s="218" t="n"/>
      <c r="G178" s="218" t="n"/>
      <c r="H178" s="218" t="n"/>
      <c r="I178" s="218" t="n"/>
      <c r="J178" s="4" t="n"/>
      <c r="K178" s="4" t="n"/>
      <c r="L178" s="4" t="n"/>
      <c r="M178" s="4" t="n"/>
      <c r="N178" s="4" t="n"/>
      <c r="O178" s="4" t="n"/>
      <c r="P178" s="4" t="n"/>
      <c r="Q178" s="4" t="n"/>
      <c r="R178" s="4" t="n"/>
      <c r="S178" s="4" t="n"/>
      <c r="T178" s="4" t="n"/>
      <c r="U178" s="4" t="n"/>
      <c r="V178" s="4" t="n"/>
      <c r="W178" s="4" t="n"/>
      <c r="X178" s="4" t="n"/>
      <c r="Y178" s="4" t="n"/>
      <c r="Z178" s="4" t="n"/>
    </row>
    <row r="179" ht="15.75" customHeight="1" s="371">
      <c r="A179" s="218" t="n"/>
      <c r="B179" s="218" t="n"/>
      <c r="C179" s="218" t="n"/>
      <c r="D179" s="218" t="n"/>
      <c r="E179" s="218" t="n"/>
      <c r="F179" s="218" t="n"/>
      <c r="G179" s="218" t="n"/>
      <c r="H179" s="218" t="n"/>
      <c r="I179" s="218" t="n"/>
      <c r="J179" s="4" t="n"/>
      <c r="K179" s="4" t="n"/>
      <c r="L179" s="4" t="n"/>
      <c r="M179" s="4" t="n"/>
      <c r="N179" s="4" t="n"/>
      <c r="O179" s="4" t="n"/>
      <c r="P179" s="4" t="n"/>
      <c r="Q179" s="4" t="n"/>
      <c r="R179" s="4" t="n"/>
      <c r="S179" s="4" t="n"/>
      <c r="T179" s="4" t="n"/>
      <c r="U179" s="4" t="n"/>
      <c r="V179" s="4" t="n"/>
      <c r="W179" s="4" t="n"/>
      <c r="X179" s="4" t="n"/>
      <c r="Y179" s="4" t="n"/>
      <c r="Z179" s="4" t="n"/>
    </row>
    <row r="180" ht="15.75" customHeight="1" s="371">
      <c r="A180" s="218" t="n"/>
      <c r="B180" s="218" t="n"/>
      <c r="C180" s="218" t="n"/>
      <c r="D180" s="218" t="n"/>
      <c r="E180" s="218" t="n"/>
      <c r="F180" s="218" t="n"/>
      <c r="G180" s="218" t="n"/>
      <c r="H180" s="218" t="n"/>
      <c r="I180" s="218" t="n"/>
      <c r="J180" s="4" t="n"/>
      <c r="K180" s="4" t="n"/>
      <c r="L180" s="4" t="n"/>
      <c r="M180" s="4" t="n"/>
      <c r="N180" s="4" t="n"/>
      <c r="O180" s="4" t="n"/>
      <c r="P180" s="4" t="n"/>
      <c r="Q180" s="4" t="n"/>
      <c r="R180" s="4" t="n"/>
      <c r="S180" s="4" t="n"/>
      <c r="T180" s="4" t="n"/>
      <c r="U180" s="4" t="n"/>
      <c r="V180" s="4" t="n"/>
      <c r="W180" s="4" t="n"/>
      <c r="X180" s="4" t="n"/>
      <c r="Y180" s="4" t="n"/>
      <c r="Z180" s="4" t="n"/>
    </row>
    <row r="181" ht="15.75" customHeight="1" s="371">
      <c r="A181" s="218" t="n"/>
      <c r="B181" s="218" t="n"/>
      <c r="C181" s="218" t="n"/>
      <c r="D181" s="218" t="n"/>
      <c r="E181" s="218" t="n"/>
      <c r="F181" s="218" t="n"/>
      <c r="G181" s="218" t="n"/>
      <c r="H181" s="218" t="n"/>
      <c r="I181" s="218" t="n"/>
      <c r="J181" s="4" t="n"/>
      <c r="K181" s="4" t="n"/>
      <c r="L181" s="4" t="n"/>
      <c r="M181" s="4" t="n"/>
      <c r="N181" s="4" t="n"/>
      <c r="O181" s="4" t="n"/>
      <c r="P181" s="4" t="n"/>
      <c r="Q181" s="4" t="n"/>
      <c r="R181" s="4" t="n"/>
      <c r="S181" s="4" t="n"/>
      <c r="T181" s="4" t="n"/>
      <c r="U181" s="4" t="n"/>
      <c r="V181" s="4" t="n"/>
      <c r="W181" s="4" t="n"/>
      <c r="X181" s="4" t="n"/>
      <c r="Y181" s="4" t="n"/>
      <c r="Z181" s="4" t="n"/>
    </row>
    <row r="182" ht="15.75" customHeight="1" s="371">
      <c r="A182" s="218" t="n"/>
      <c r="B182" s="218" t="n"/>
      <c r="C182" s="218" t="n"/>
      <c r="D182" s="218" t="n"/>
      <c r="E182" s="218" t="n"/>
      <c r="F182" s="218" t="n"/>
      <c r="G182" s="218" t="n"/>
      <c r="H182" s="218" t="n"/>
      <c r="I182" s="218" t="n"/>
      <c r="J182" s="4" t="n"/>
      <c r="K182" s="4" t="n"/>
      <c r="L182" s="4" t="n"/>
      <c r="M182" s="4" t="n"/>
      <c r="N182" s="4" t="n"/>
      <c r="O182" s="4" t="n"/>
      <c r="P182" s="4" t="n"/>
      <c r="Q182" s="4" t="n"/>
      <c r="R182" s="4" t="n"/>
      <c r="S182" s="4" t="n"/>
      <c r="T182" s="4" t="n"/>
      <c r="U182" s="4" t="n"/>
      <c r="V182" s="4" t="n"/>
      <c r="W182" s="4" t="n"/>
      <c r="X182" s="4" t="n"/>
      <c r="Y182" s="4" t="n"/>
      <c r="Z182" s="4" t="n"/>
    </row>
    <row r="183" ht="15.75" customHeight="1" s="371">
      <c r="A183" s="218" t="n"/>
      <c r="B183" s="218" t="n"/>
      <c r="C183" s="218" t="n"/>
      <c r="D183" s="218" t="n"/>
      <c r="E183" s="218" t="n"/>
      <c r="F183" s="218" t="n"/>
      <c r="G183" s="218" t="n"/>
      <c r="H183" s="218" t="n"/>
      <c r="I183" s="218" t="n"/>
      <c r="J183" s="4" t="n"/>
      <c r="K183" s="4" t="n"/>
      <c r="L183" s="4" t="n"/>
      <c r="M183" s="4" t="n"/>
      <c r="N183" s="4" t="n"/>
      <c r="O183" s="4" t="n"/>
      <c r="P183" s="4" t="n"/>
      <c r="Q183" s="4" t="n"/>
      <c r="R183" s="4" t="n"/>
      <c r="S183" s="4" t="n"/>
      <c r="T183" s="4" t="n"/>
      <c r="U183" s="4" t="n"/>
      <c r="V183" s="4" t="n"/>
      <c r="W183" s="4" t="n"/>
      <c r="X183" s="4" t="n"/>
      <c r="Y183" s="4" t="n"/>
      <c r="Z183" s="4" t="n"/>
    </row>
    <row r="184" ht="15.75" customHeight="1" s="371">
      <c r="A184" s="218" t="n"/>
      <c r="B184" s="218" t="n"/>
      <c r="C184" s="218" t="n"/>
      <c r="D184" s="218" t="n"/>
      <c r="E184" s="218" t="n"/>
      <c r="F184" s="218" t="n"/>
      <c r="G184" s="218" t="n"/>
      <c r="H184" s="218" t="n"/>
      <c r="I184" s="218" t="n"/>
      <c r="J184" s="4" t="n"/>
      <c r="K184" s="4" t="n"/>
      <c r="L184" s="4" t="n"/>
      <c r="M184" s="4" t="n"/>
      <c r="N184" s="4" t="n"/>
      <c r="O184" s="4" t="n"/>
      <c r="P184" s="4" t="n"/>
      <c r="Q184" s="4" t="n"/>
      <c r="R184" s="4" t="n"/>
      <c r="S184" s="4" t="n"/>
      <c r="T184" s="4" t="n"/>
      <c r="U184" s="4" t="n"/>
      <c r="V184" s="4" t="n"/>
      <c r="W184" s="4" t="n"/>
      <c r="X184" s="4" t="n"/>
      <c r="Y184" s="4" t="n"/>
      <c r="Z184" s="4" t="n"/>
    </row>
    <row r="185" ht="15.75" customHeight="1" s="371">
      <c r="A185" s="218" t="n"/>
      <c r="B185" s="218" t="n"/>
      <c r="C185" s="218" t="n"/>
      <c r="D185" s="218" t="n"/>
      <c r="E185" s="218" t="n"/>
      <c r="F185" s="218" t="n"/>
      <c r="G185" s="218" t="n"/>
      <c r="H185" s="218" t="n"/>
      <c r="I185" s="218" t="n"/>
      <c r="J185" s="4" t="n"/>
      <c r="K185" s="4" t="n"/>
      <c r="L185" s="4" t="n"/>
      <c r="M185" s="4" t="n"/>
      <c r="N185" s="4" t="n"/>
      <c r="O185" s="4" t="n"/>
      <c r="P185" s="4" t="n"/>
      <c r="Q185" s="4" t="n"/>
      <c r="R185" s="4" t="n"/>
      <c r="S185" s="4" t="n"/>
      <c r="T185" s="4" t="n"/>
      <c r="U185" s="4" t="n"/>
      <c r="V185" s="4" t="n"/>
      <c r="W185" s="4" t="n"/>
      <c r="X185" s="4" t="n"/>
      <c r="Y185" s="4" t="n"/>
      <c r="Z185" s="4" t="n"/>
    </row>
    <row r="186" ht="15.75" customHeight="1" s="371">
      <c r="A186" s="218" t="n"/>
      <c r="B186" s="218" t="n"/>
      <c r="C186" s="218" t="n"/>
      <c r="D186" s="218" t="n"/>
      <c r="E186" s="218" t="n"/>
      <c r="F186" s="218" t="n"/>
      <c r="G186" s="218" t="n"/>
      <c r="H186" s="218" t="n"/>
      <c r="I186" s="218" t="n"/>
      <c r="J186" s="4" t="n"/>
      <c r="K186" s="4" t="n"/>
      <c r="L186" s="4" t="n"/>
      <c r="M186" s="4" t="n"/>
      <c r="N186" s="4" t="n"/>
      <c r="O186" s="4" t="n"/>
      <c r="P186" s="4" t="n"/>
      <c r="Q186" s="4" t="n"/>
      <c r="R186" s="4" t="n"/>
      <c r="S186" s="4" t="n"/>
      <c r="T186" s="4" t="n"/>
      <c r="U186" s="4" t="n"/>
      <c r="V186" s="4" t="n"/>
      <c r="W186" s="4" t="n"/>
      <c r="X186" s="4" t="n"/>
      <c r="Y186" s="4" t="n"/>
      <c r="Z186" s="4" t="n"/>
    </row>
    <row r="187" ht="15.75" customHeight="1" s="371">
      <c r="A187" s="218" t="n"/>
      <c r="B187" s="218" t="n"/>
      <c r="C187" s="218" t="n"/>
      <c r="D187" s="218" t="n"/>
      <c r="E187" s="218" t="n"/>
      <c r="F187" s="218" t="n"/>
      <c r="G187" s="218" t="n"/>
      <c r="H187" s="218" t="n"/>
      <c r="I187" s="218" t="n"/>
      <c r="J187" s="4" t="n"/>
      <c r="K187" s="4" t="n"/>
      <c r="L187" s="4" t="n"/>
      <c r="M187" s="4" t="n"/>
      <c r="N187" s="4" t="n"/>
      <c r="O187" s="4" t="n"/>
      <c r="P187" s="4" t="n"/>
      <c r="Q187" s="4" t="n"/>
      <c r="R187" s="4" t="n"/>
      <c r="S187" s="4" t="n"/>
      <c r="T187" s="4" t="n"/>
      <c r="U187" s="4" t="n"/>
      <c r="V187" s="4" t="n"/>
      <c r="W187" s="4" t="n"/>
      <c r="X187" s="4" t="n"/>
      <c r="Y187" s="4" t="n"/>
      <c r="Z187" s="4" t="n"/>
    </row>
    <row r="188" ht="15.75" customHeight="1" s="371">
      <c r="A188" s="218" t="n"/>
      <c r="B188" s="218" t="n"/>
      <c r="C188" s="218" t="n"/>
      <c r="D188" s="218" t="n"/>
      <c r="E188" s="218" t="n"/>
      <c r="F188" s="218" t="n"/>
      <c r="G188" s="218" t="n"/>
      <c r="H188" s="218" t="n"/>
      <c r="I188" s="218" t="n"/>
      <c r="J188" s="4" t="n"/>
      <c r="K188" s="4" t="n"/>
      <c r="L188" s="4" t="n"/>
      <c r="M188" s="4" t="n"/>
      <c r="N188" s="4" t="n"/>
      <c r="O188" s="4" t="n"/>
      <c r="P188" s="4" t="n"/>
      <c r="Q188" s="4" t="n"/>
      <c r="R188" s="4" t="n"/>
      <c r="S188" s="4" t="n"/>
      <c r="T188" s="4" t="n"/>
      <c r="U188" s="4" t="n"/>
      <c r="V188" s="4" t="n"/>
      <c r="W188" s="4" t="n"/>
      <c r="X188" s="4" t="n"/>
      <c r="Y188" s="4" t="n"/>
      <c r="Z188" s="4" t="n"/>
    </row>
    <row r="189" ht="15.75" customHeight="1" s="371">
      <c r="A189" s="218" t="n"/>
      <c r="B189" s="218" t="n"/>
      <c r="C189" s="218" t="n"/>
      <c r="D189" s="218" t="n"/>
      <c r="E189" s="218" t="n"/>
      <c r="F189" s="218" t="n"/>
      <c r="G189" s="218" t="n"/>
      <c r="H189" s="218" t="n"/>
      <c r="I189" s="218" t="n"/>
      <c r="J189" s="4" t="n"/>
      <c r="K189" s="4" t="n"/>
      <c r="L189" s="4" t="n"/>
      <c r="M189" s="4" t="n"/>
      <c r="N189" s="4" t="n"/>
      <c r="O189" s="4" t="n"/>
      <c r="P189" s="4" t="n"/>
      <c r="Q189" s="4" t="n"/>
      <c r="R189" s="4" t="n"/>
      <c r="S189" s="4" t="n"/>
      <c r="T189" s="4" t="n"/>
      <c r="U189" s="4" t="n"/>
      <c r="V189" s="4" t="n"/>
      <c r="W189" s="4" t="n"/>
      <c r="X189" s="4" t="n"/>
      <c r="Y189" s="4" t="n"/>
      <c r="Z189" s="4" t="n"/>
    </row>
    <row r="190" ht="15.75" customHeight="1" s="371">
      <c r="A190" s="218" t="n"/>
      <c r="B190" s="218" t="n"/>
      <c r="C190" s="218" t="n"/>
      <c r="D190" s="218" t="n"/>
      <c r="E190" s="218" t="n"/>
      <c r="F190" s="218" t="n"/>
      <c r="G190" s="218" t="n"/>
      <c r="H190" s="218" t="n"/>
      <c r="I190" s="218" t="n"/>
      <c r="J190" s="4" t="n"/>
      <c r="K190" s="4" t="n"/>
      <c r="L190" s="4" t="n"/>
      <c r="M190" s="4" t="n"/>
      <c r="N190" s="4" t="n"/>
      <c r="O190" s="4" t="n"/>
      <c r="P190" s="4" t="n"/>
      <c r="Q190" s="4" t="n"/>
      <c r="R190" s="4" t="n"/>
      <c r="S190" s="4" t="n"/>
      <c r="T190" s="4" t="n"/>
      <c r="U190" s="4" t="n"/>
      <c r="V190" s="4" t="n"/>
      <c r="W190" s="4" t="n"/>
      <c r="X190" s="4" t="n"/>
      <c r="Y190" s="4" t="n"/>
      <c r="Z190" s="4" t="n"/>
    </row>
    <row r="191" ht="15.75" customHeight="1" s="371">
      <c r="A191" s="218" t="n"/>
      <c r="B191" s="218" t="n"/>
      <c r="C191" s="218" t="n"/>
      <c r="D191" s="218" t="n"/>
      <c r="E191" s="218" t="n"/>
      <c r="F191" s="218" t="n"/>
      <c r="G191" s="218" t="n"/>
      <c r="H191" s="218" t="n"/>
      <c r="I191" s="218" t="n"/>
      <c r="J191" s="4" t="n"/>
      <c r="K191" s="4" t="n"/>
      <c r="L191" s="4" t="n"/>
      <c r="M191" s="4" t="n"/>
      <c r="N191" s="4" t="n"/>
      <c r="O191" s="4" t="n"/>
      <c r="P191" s="4" t="n"/>
      <c r="Q191" s="4" t="n"/>
      <c r="R191" s="4" t="n"/>
      <c r="S191" s="4" t="n"/>
      <c r="T191" s="4" t="n"/>
      <c r="U191" s="4" t="n"/>
      <c r="V191" s="4" t="n"/>
      <c r="W191" s="4" t="n"/>
      <c r="X191" s="4" t="n"/>
      <c r="Y191" s="4" t="n"/>
      <c r="Z191" s="4" t="n"/>
    </row>
    <row r="192" ht="15.75" customHeight="1" s="371">
      <c r="A192" s="218" t="n"/>
      <c r="B192" s="218" t="n"/>
      <c r="C192" s="218" t="n"/>
      <c r="D192" s="218" t="n"/>
      <c r="E192" s="218" t="n"/>
      <c r="F192" s="218" t="n"/>
      <c r="G192" s="218" t="n"/>
      <c r="H192" s="218" t="n"/>
      <c r="I192" s="218" t="n"/>
      <c r="J192" s="4" t="n"/>
      <c r="K192" s="4" t="n"/>
      <c r="L192" s="4" t="n"/>
      <c r="M192" s="4" t="n"/>
      <c r="N192" s="4" t="n"/>
      <c r="O192" s="4" t="n"/>
      <c r="P192" s="4" t="n"/>
      <c r="Q192" s="4" t="n"/>
      <c r="R192" s="4" t="n"/>
      <c r="S192" s="4" t="n"/>
      <c r="T192" s="4" t="n"/>
      <c r="U192" s="4" t="n"/>
      <c r="V192" s="4" t="n"/>
      <c r="W192" s="4" t="n"/>
      <c r="X192" s="4" t="n"/>
      <c r="Y192" s="4" t="n"/>
      <c r="Z192" s="4" t="n"/>
    </row>
    <row r="193" ht="15.75" customHeight="1" s="371">
      <c r="A193" s="218" t="n"/>
      <c r="B193" s="218" t="n"/>
      <c r="C193" s="218" t="n"/>
      <c r="D193" s="218" t="n"/>
      <c r="E193" s="218" t="n"/>
      <c r="F193" s="218" t="n"/>
      <c r="G193" s="218" t="n"/>
      <c r="H193" s="218" t="n"/>
      <c r="I193" s="218" t="n"/>
      <c r="J193" s="4" t="n"/>
      <c r="K193" s="4" t="n"/>
      <c r="L193" s="4" t="n"/>
      <c r="M193" s="4" t="n"/>
      <c r="N193" s="4" t="n"/>
      <c r="O193" s="4" t="n"/>
      <c r="P193" s="4" t="n"/>
      <c r="Q193" s="4" t="n"/>
      <c r="R193" s="4" t="n"/>
      <c r="S193" s="4" t="n"/>
      <c r="T193" s="4" t="n"/>
      <c r="U193" s="4" t="n"/>
      <c r="V193" s="4" t="n"/>
      <c r="W193" s="4" t="n"/>
      <c r="X193" s="4" t="n"/>
      <c r="Y193" s="4" t="n"/>
      <c r="Z193" s="4" t="n"/>
    </row>
    <row r="194" ht="15.75" customHeight="1" s="371">
      <c r="A194" s="218" t="n"/>
      <c r="B194" s="218" t="n"/>
      <c r="C194" s="218" t="n"/>
      <c r="D194" s="218" t="n"/>
      <c r="E194" s="218" t="n"/>
      <c r="F194" s="218" t="n"/>
      <c r="G194" s="218" t="n"/>
      <c r="H194" s="218" t="n"/>
      <c r="I194" s="218" t="n"/>
      <c r="J194" s="4" t="n"/>
      <c r="K194" s="4" t="n"/>
      <c r="L194" s="4" t="n"/>
      <c r="M194" s="4" t="n"/>
      <c r="N194" s="4" t="n"/>
      <c r="O194" s="4" t="n"/>
      <c r="P194" s="4" t="n"/>
      <c r="Q194" s="4" t="n"/>
      <c r="R194" s="4" t="n"/>
      <c r="S194" s="4" t="n"/>
      <c r="T194" s="4" t="n"/>
      <c r="U194" s="4" t="n"/>
      <c r="V194" s="4" t="n"/>
      <c r="W194" s="4" t="n"/>
      <c r="X194" s="4" t="n"/>
      <c r="Y194" s="4" t="n"/>
      <c r="Z194" s="4" t="n"/>
    </row>
    <row r="195" ht="15.75" customHeight="1" s="371">
      <c r="A195" s="218" t="n"/>
      <c r="B195" s="218" t="n"/>
      <c r="C195" s="218" t="n"/>
      <c r="D195" s="218" t="n"/>
      <c r="E195" s="218" t="n"/>
      <c r="F195" s="218" t="n"/>
      <c r="G195" s="218" t="n"/>
      <c r="H195" s="218" t="n"/>
      <c r="I195" s="218" t="n"/>
      <c r="J195" s="4" t="n"/>
      <c r="K195" s="4" t="n"/>
      <c r="L195" s="4" t="n"/>
      <c r="M195" s="4" t="n"/>
      <c r="N195" s="4" t="n"/>
      <c r="O195" s="4" t="n"/>
      <c r="P195" s="4" t="n"/>
      <c r="Q195" s="4" t="n"/>
      <c r="R195" s="4" t="n"/>
      <c r="S195" s="4" t="n"/>
      <c r="T195" s="4" t="n"/>
      <c r="U195" s="4" t="n"/>
      <c r="V195" s="4" t="n"/>
      <c r="W195" s="4" t="n"/>
      <c r="X195" s="4" t="n"/>
      <c r="Y195" s="4" t="n"/>
      <c r="Z195" s="4" t="n"/>
    </row>
    <row r="196" ht="15.75" customHeight="1" s="371">
      <c r="A196" s="218" t="n"/>
      <c r="B196" s="218" t="n"/>
      <c r="C196" s="218" t="n"/>
      <c r="D196" s="218" t="n"/>
      <c r="E196" s="218" t="n"/>
      <c r="F196" s="218" t="n"/>
      <c r="G196" s="218" t="n"/>
      <c r="H196" s="218" t="n"/>
      <c r="I196" s="218" t="n"/>
      <c r="J196" s="4" t="n"/>
      <c r="K196" s="4" t="n"/>
      <c r="L196" s="4" t="n"/>
      <c r="M196" s="4" t="n"/>
      <c r="N196" s="4" t="n"/>
      <c r="O196" s="4" t="n"/>
      <c r="P196" s="4" t="n"/>
      <c r="Q196" s="4" t="n"/>
      <c r="R196" s="4" t="n"/>
      <c r="S196" s="4" t="n"/>
      <c r="T196" s="4" t="n"/>
      <c r="U196" s="4" t="n"/>
      <c r="V196" s="4" t="n"/>
      <c r="W196" s="4" t="n"/>
      <c r="X196" s="4" t="n"/>
      <c r="Y196" s="4" t="n"/>
      <c r="Z196" s="4" t="n"/>
    </row>
    <row r="197" ht="15.75" customHeight="1" s="371">
      <c r="A197" s="218" t="n"/>
      <c r="B197" s="218" t="n"/>
      <c r="C197" s="218" t="n"/>
      <c r="D197" s="218" t="n"/>
      <c r="E197" s="218" t="n"/>
      <c r="F197" s="218" t="n"/>
      <c r="G197" s="218" t="n"/>
      <c r="H197" s="218" t="n"/>
      <c r="I197" s="218" t="n"/>
      <c r="J197" s="4" t="n"/>
      <c r="K197" s="4" t="n"/>
      <c r="L197" s="4" t="n"/>
      <c r="M197" s="4" t="n"/>
      <c r="N197" s="4" t="n"/>
      <c r="O197" s="4" t="n"/>
      <c r="P197" s="4" t="n"/>
      <c r="Q197" s="4" t="n"/>
      <c r="R197" s="4" t="n"/>
      <c r="S197" s="4" t="n"/>
      <c r="T197" s="4" t="n"/>
      <c r="U197" s="4" t="n"/>
      <c r="V197" s="4" t="n"/>
      <c r="W197" s="4" t="n"/>
      <c r="X197" s="4" t="n"/>
      <c r="Y197" s="4" t="n"/>
      <c r="Z197" s="4" t="n"/>
    </row>
    <row r="198" ht="15.75" customHeight="1" s="371">
      <c r="A198" s="218" t="n"/>
      <c r="B198" s="218" t="n"/>
      <c r="C198" s="218" t="n"/>
      <c r="D198" s="218" t="n"/>
      <c r="E198" s="218" t="n"/>
      <c r="F198" s="218" t="n"/>
      <c r="G198" s="218" t="n"/>
      <c r="H198" s="218" t="n"/>
      <c r="I198" s="218" t="n"/>
      <c r="J198" s="4" t="n"/>
      <c r="K198" s="4" t="n"/>
      <c r="L198" s="4" t="n"/>
      <c r="M198" s="4" t="n"/>
      <c r="N198" s="4" t="n"/>
      <c r="O198" s="4" t="n"/>
      <c r="P198" s="4" t="n"/>
      <c r="Q198" s="4" t="n"/>
      <c r="R198" s="4" t="n"/>
      <c r="S198" s="4" t="n"/>
      <c r="T198" s="4" t="n"/>
      <c r="U198" s="4" t="n"/>
      <c r="V198" s="4" t="n"/>
      <c r="W198" s="4" t="n"/>
      <c r="X198" s="4" t="n"/>
      <c r="Y198" s="4" t="n"/>
      <c r="Z198" s="4" t="n"/>
    </row>
    <row r="199" ht="15.75" customHeight="1" s="371">
      <c r="A199" s="218" t="n"/>
      <c r="B199" s="218" t="n"/>
      <c r="C199" s="218" t="n"/>
      <c r="D199" s="218" t="n"/>
      <c r="E199" s="218" t="n"/>
      <c r="F199" s="218" t="n"/>
      <c r="G199" s="218" t="n"/>
      <c r="H199" s="218" t="n"/>
      <c r="I199" s="218" t="n"/>
      <c r="J199" s="4" t="n"/>
      <c r="K199" s="4" t="n"/>
      <c r="L199" s="4" t="n"/>
      <c r="M199" s="4" t="n"/>
      <c r="N199" s="4" t="n"/>
      <c r="O199" s="4" t="n"/>
      <c r="P199" s="4" t="n"/>
      <c r="Q199" s="4" t="n"/>
      <c r="R199" s="4" t="n"/>
      <c r="S199" s="4" t="n"/>
      <c r="T199" s="4" t="n"/>
      <c r="U199" s="4" t="n"/>
      <c r="V199" s="4" t="n"/>
      <c r="W199" s="4" t="n"/>
      <c r="X199" s="4" t="n"/>
      <c r="Y199" s="4" t="n"/>
      <c r="Z199" s="4" t="n"/>
    </row>
    <row r="200" ht="15.75" customHeight="1" s="371">
      <c r="A200" s="218" t="n"/>
      <c r="B200" s="218" t="n"/>
      <c r="C200" s="218" t="n"/>
      <c r="D200" s="218" t="n"/>
      <c r="E200" s="218" t="n"/>
      <c r="F200" s="218" t="n"/>
      <c r="G200" s="218" t="n"/>
      <c r="H200" s="218" t="n"/>
      <c r="I200" s="218" t="n"/>
      <c r="J200" s="4" t="n"/>
      <c r="K200" s="4" t="n"/>
      <c r="L200" s="4" t="n"/>
      <c r="M200" s="4" t="n"/>
      <c r="N200" s="4" t="n"/>
      <c r="O200" s="4" t="n"/>
      <c r="P200" s="4" t="n"/>
      <c r="Q200" s="4" t="n"/>
      <c r="R200" s="4" t="n"/>
      <c r="S200" s="4" t="n"/>
      <c r="T200" s="4" t="n"/>
      <c r="U200" s="4" t="n"/>
      <c r="V200" s="4" t="n"/>
      <c r="W200" s="4" t="n"/>
      <c r="X200" s="4" t="n"/>
      <c r="Y200" s="4" t="n"/>
      <c r="Z200" s="4" t="n"/>
    </row>
    <row r="201" ht="15.75" customHeight="1" s="371">
      <c r="A201" s="218" t="n"/>
      <c r="B201" s="218" t="n"/>
      <c r="C201" s="218" t="n"/>
      <c r="D201" s="218" t="n"/>
      <c r="E201" s="218" t="n"/>
      <c r="F201" s="218" t="n"/>
      <c r="G201" s="218" t="n"/>
      <c r="H201" s="218" t="n"/>
      <c r="I201" s="218" t="n"/>
      <c r="J201" s="4" t="n"/>
      <c r="K201" s="4" t="n"/>
      <c r="L201" s="4" t="n"/>
      <c r="M201" s="4" t="n"/>
      <c r="N201" s="4" t="n"/>
      <c r="O201" s="4" t="n"/>
      <c r="P201" s="4" t="n"/>
      <c r="Q201" s="4" t="n"/>
      <c r="R201" s="4" t="n"/>
      <c r="S201" s="4" t="n"/>
      <c r="T201" s="4" t="n"/>
      <c r="U201" s="4" t="n"/>
      <c r="V201" s="4" t="n"/>
      <c r="W201" s="4" t="n"/>
      <c r="X201" s="4" t="n"/>
      <c r="Y201" s="4" t="n"/>
      <c r="Z201" s="4" t="n"/>
    </row>
    <row r="202" ht="15.75" customHeight="1" s="371">
      <c r="A202" s="218" t="n"/>
      <c r="B202" s="218" t="n"/>
      <c r="C202" s="218" t="n"/>
      <c r="D202" s="218" t="n"/>
      <c r="E202" s="218" t="n"/>
      <c r="F202" s="218" t="n"/>
      <c r="G202" s="218" t="n"/>
      <c r="H202" s="218" t="n"/>
      <c r="I202" s="218" t="n"/>
      <c r="J202" s="4" t="n"/>
      <c r="K202" s="4" t="n"/>
      <c r="L202" s="4" t="n"/>
      <c r="M202" s="4" t="n"/>
      <c r="N202" s="4" t="n"/>
      <c r="O202" s="4" t="n"/>
      <c r="P202" s="4" t="n"/>
      <c r="Q202" s="4" t="n"/>
      <c r="R202" s="4" t="n"/>
      <c r="S202" s="4" t="n"/>
      <c r="T202" s="4" t="n"/>
      <c r="U202" s="4" t="n"/>
      <c r="V202" s="4" t="n"/>
      <c r="W202" s="4" t="n"/>
      <c r="X202" s="4" t="n"/>
      <c r="Y202" s="4" t="n"/>
      <c r="Z202" s="4" t="n"/>
    </row>
    <row r="203" ht="15.75" customHeight="1" s="371">
      <c r="A203" s="218" t="n"/>
      <c r="B203" s="218" t="n"/>
      <c r="C203" s="218" t="n"/>
      <c r="D203" s="218" t="n"/>
      <c r="E203" s="218" t="n"/>
      <c r="F203" s="218" t="n"/>
      <c r="G203" s="218" t="n"/>
      <c r="H203" s="218" t="n"/>
      <c r="I203" s="218" t="n"/>
      <c r="J203" s="4" t="n"/>
      <c r="K203" s="4" t="n"/>
      <c r="L203" s="4" t="n"/>
      <c r="M203" s="4" t="n"/>
      <c r="N203" s="4" t="n"/>
      <c r="O203" s="4" t="n"/>
      <c r="P203" s="4" t="n"/>
      <c r="Q203" s="4" t="n"/>
      <c r="R203" s="4" t="n"/>
      <c r="S203" s="4" t="n"/>
      <c r="T203" s="4" t="n"/>
      <c r="U203" s="4" t="n"/>
      <c r="V203" s="4" t="n"/>
      <c r="W203" s="4" t="n"/>
      <c r="X203" s="4" t="n"/>
      <c r="Y203" s="4" t="n"/>
      <c r="Z203" s="4" t="n"/>
    </row>
    <row r="204" ht="15.75" customHeight="1" s="371">
      <c r="A204" s="218" t="n"/>
      <c r="B204" s="218" t="n"/>
      <c r="C204" s="218" t="n"/>
      <c r="D204" s="218" t="n"/>
      <c r="E204" s="218" t="n"/>
      <c r="F204" s="218" t="n"/>
      <c r="G204" s="218" t="n"/>
      <c r="H204" s="218" t="n"/>
      <c r="I204" s="218" t="n"/>
      <c r="J204" s="4" t="n"/>
      <c r="K204" s="4" t="n"/>
      <c r="L204" s="4" t="n"/>
      <c r="M204" s="4" t="n"/>
      <c r="N204" s="4" t="n"/>
      <c r="O204" s="4" t="n"/>
      <c r="P204" s="4" t="n"/>
      <c r="Q204" s="4" t="n"/>
      <c r="R204" s="4" t="n"/>
      <c r="S204" s="4" t="n"/>
      <c r="T204" s="4" t="n"/>
      <c r="U204" s="4" t="n"/>
      <c r="V204" s="4" t="n"/>
      <c r="W204" s="4" t="n"/>
      <c r="X204" s="4" t="n"/>
      <c r="Y204" s="4" t="n"/>
      <c r="Z204" s="4" t="n"/>
    </row>
    <row r="205" ht="15.75" customHeight="1" s="371">
      <c r="A205" s="218" t="n"/>
      <c r="B205" s="218" t="n"/>
      <c r="C205" s="218" t="n"/>
      <c r="D205" s="218" t="n"/>
      <c r="E205" s="218" t="n"/>
      <c r="F205" s="218" t="n"/>
      <c r="G205" s="218" t="n"/>
      <c r="H205" s="218" t="n"/>
      <c r="I205" s="218" t="n"/>
      <c r="J205" s="4" t="n"/>
      <c r="K205" s="4" t="n"/>
      <c r="L205" s="4" t="n"/>
      <c r="M205" s="4" t="n"/>
      <c r="N205" s="4" t="n"/>
      <c r="O205" s="4" t="n"/>
      <c r="P205" s="4" t="n"/>
      <c r="Q205" s="4" t="n"/>
      <c r="R205" s="4" t="n"/>
      <c r="S205" s="4" t="n"/>
      <c r="T205" s="4" t="n"/>
      <c r="U205" s="4" t="n"/>
      <c r="V205" s="4" t="n"/>
      <c r="W205" s="4" t="n"/>
      <c r="X205" s="4" t="n"/>
      <c r="Y205" s="4" t="n"/>
      <c r="Z205" s="4" t="n"/>
    </row>
    <row r="206" ht="15.75" customHeight="1" s="371">
      <c r="A206" s="218" t="n"/>
      <c r="B206" s="218" t="n"/>
      <c r="C206" s="218" t="n"/>
      <c r="D206" s="218" t="n"/>
      <c r="E206" s="218" t="n"/>
      <c r="F206" s="218" t="n"/>
      <c r="G206" s="218" t="n"/>
      <c r="H206" s="218" t="n"/>
      <c r="I206" s="218" t="n"/>
      <c r="J206" s="4" t="n"/>
      <c r="K206" s="4" t="n"/>
      <c r="L206" s="4" t="n"/>
      <c r="M206" s="4" t="n"/>
      <c r="N206" s="4" t="n"/>
      <c r="O206" s="4" t="n"/>
      <c r="P206" s="4" t="n"/>
      <c r="Q206" s="4" t="n"/>
      <c r="R206" s="4" t="n"/>
      <c r="S206" s="4" t="n"/>
      <c r="T206" s="4" t="n"/>
      <c r="U206" s="4" t="n"/>
      <c r="V206" s="4" t="n"/>
      <c r="W206" s="4" t="n"/>
      <c r="X206" s="4" t="n"/>
      <c r="Y206" s="4" t="n"/>
      <c r="Z206" s="4" t="n"/>
    </row>
    <row r="207" ht="15.75" customHeight="1" s="371">
      <c r="A207" s="218" t="n"/>
      <c r="B207" s="218" t="n"/>
      <c r="C207" s="218" t="n"/>
      <c r="D207" s="218" t="n"/>
      <c r="E207" s="218" t="n"/>
      <c r="F207" s="218" t="n"/>
      <c r="G207" s="218" t="n"/>
      <c r="H207" s="218" t="n"/>
      <c r="I207" s="218" t="n"/>
      <c r="J207" s="4" t="n"/>
      <c r="K207" s="4" t="n"/>
      <c r="L207" s="4" t="n"/>
      <c r="M207" s="4" t="n"/>
      <c r="N207" s="4" t="n"/>
      <c r="O207" s="4" t="n"/>
      <c r="P207" s="4" t="n"/>
      <c r="Q207" s="4" t="n"/>
      <c r="R207" s="4" t="n"/>
      <c r="S207" s="4" t="n"/>
      <c r="T207" s="4" t="n"/>
      <c r="U207" s="4" t="n"/>
      <c r="V207" s="4" t="n"/>
      <c r="W207" s="4" t="n"/>
      <c r="X207" s="4" t="n"/>
      <c r="Y207" s="4" t="n"/>
      <c r="Z207" s="4" t="n"/>
    </row>
    <row r="208" ht="15.75" customHeight="1" s="371">
      <c r="A208" s="218" t="n"/>
      <c r="B208" s="218" t="n"/>
      <c r="C208" s="218" t="n"/>
      <c r="D208" s="218" t="n"/>
      <c r="E208" s="218" t="n"/>
      <c r="F208" s="218" t="n"/>
      <c r="G208" s="218" t="n"/>
      <c r="H208" s="218" t="n"/>
      <c r="I208" s="218" t="n"/>
      <c r="J208" s="4" t="n"/>
      <c r="K208" s="4" t="n"/>
      <c r="L208" s="4" t="n"/>
      <c r="M208" s="4"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218" t="n"/>
      <c r="H209" s="218" t="n"/>
      <c r="I209" s="218" t="n"/>
      <c r="J209" s="4" t="n"/>
      <c r="K209" s="4" t="n"/>
      <c r="L209" s="4" t="n"/>
      <c r="M209" s="4" t="n"/>
      <c r="N209" s="4" t="n"/>
      <c r="O209" s="4" t="n"/>
      <c r="P209" s="4" t="n"/>
      <c r="Q209" s="4" t="n"/>
      <c r="R209" s="4" t="n"/>
      <c r="S209" s="4" t="n"/>
      <c r="T209" s="4" t="n"/>
      <c r="U209" s="4" t="n"/>
      <c r="V209" s="4" t="n"/>
      <c r="W209" s="4" t="n"/>
      <c r="X209" s="4" t="n"/>
      <c r="Y209" s="4" t="n"/>
      <c r="Z209" s="4" t="n"/>
    </row>
    <row r="210" ht="15.75" customHeight="1" s="371">
      <c r="A210" s="218" t="n"/>
      <c r="B210" s="218" t="n"/>
      <c r="C210" s="218" t="n"/>
      <c r="D210" s="218" t="n"/>
      <c r="E210" s="218" t="n"/>
      <c r="F210" s="218" t="n"/>
      <c r="G210" s="218" t="n"/>
      <c r="H210" s="218" t="n"/>
      <c r="I210" s="218" t="n"/>
      <c r="J210" s="4" t="n"/>
      <c r="K210" s="4" t="n"/>
      <c r="L210" s="4" t="n"/>
      <c r="M210" s="4"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218" t="n"/>
      <c r="H211" s="218" t="n"/>
      <c r="I211" s="218" t="n"/>
      <c r="J211" s="4" t="n"/>
      <c r="K211" s="4" t="n"/>
      <c r="L211" s="4" t="n"/>
      <c r="M211" s="4"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218" t="n"/>
      <c r="H212" s="218" t="n"/>
      <c r="I212" s="218" t="n"/>
      <c r="J212" s="4" t="n"/>
      <c r="K212" s="4" t="n"/>
      <c r="L212" s="4" t="n"/>
      <c r="M212" s="4"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218" t="n"/>
      <c r="H213" s="218" t="n"/>
      <c r="I213" s="218" t="n"/>
      <c r="J213" s="4" t="n"/>
      <c r="K213" s="4" t="n"/>
      <c r="L213" s="4" t="n"/>
      <c r="M213" s="4"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218" t="n"/>
      <c r="H214" s="218" t="n"/>
      <c r="I214" s="218" t="n"/>
      <c r="J214" s="4" t="n"/>
      <c r="K214" s="4" t="n"/>
      <c r="L214" s="4" t="n"/>
      <c r="M214" s="4"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218" t="n"/>
      <c r="H215" s="218" t="n"/>
      <c r="I215" s="218" t="n"/>
      <c r="J215" s="4" t="n"/>
      <c r="K215" s="4" t="n"/>
      <c r="L215" s="4" t="n"/>
      <c r="M215" s="4"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218" t="n"/>
      <c r="H216" s="218" t="n"/>
      <c r="I216" s="218" t="n"/>
      <c r="J216" s="4" t="n"/>
      <c r="K216" s="4" t="n"/>
      <c r="L216" s="4" t="n"/>
      <c r="M216" s="4"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218" t="n"/>
      <c r="H217" s="218" t="n"/>
      <c r="I217" s="218" t="n"/>
      <c r="J217" s="4" t="n"/>
      <c r="K217" s="4" t="n"/>
      <c r="L217" s="4" t="n"/>
      <c r="M217" s="4"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218" t="n"/>
      <c r="H218" s="218" t="n"/>
      <c r="I218" s="218" t="n"/>
      <c r="J218" s="4" t="n"/>
      <c r="K218" s="4" t="n"/>
      <c r="L218" s="4" t="n"/>
      <c r="M218" s="4"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218" t="n"/>
      <c r="H219" s="218" t="n"/>
      <c r="I219" s="218" t="n"/>
      <c r="J219" s="4" t="n"/>
      <c r="K219" s="4" t="n"/>
      <c r="L219" s="4" t="n"/>
      <c r="M219" s="4"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218" t="n"/>
      <c r="H220" s="218" t="n"/>
      <c r="I220" s="218" t="n"/>
      <c r="J220" s="4" t="n"/>
      <c r="K220" s="4" t="n"/>
      <c r="L220" s="4" t="n"/>
      <c r="M220" s="4"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t="n"/>
      <c r="H221" s="218" t="n"/>
      <c r="I221" s="218" t="n"/>
      <c r="J221" s="4" t="n"/>
      <c r="K221" s="4" t="n"/>
      <c r="L221" s="4" t="n"/>
      <c r="M221" s="4"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t="n"/>
      <c r="H222" s="218" t="n"/>
      <c r="I222" s="218" t="n"/>
      <c r="J222" s="4" t="n"/>
      <c r="K222" s="4" t="n"/>
      <c r="L222" s="4" t="n"/>
      <c r="M222" s="4"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t="n"/>
      <c r="H223" s="218" t="n"/>
      <c r="I223" s="218" t="n"/>
      <c r="J223" s="4" t="n"/>
      <c r="K223" s="4" t="n"/>
      <c r="L223" s="4" t="n"/>
      <c r="M223" s="4" t="n"/>
      <c r="N223" s="4"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218" t="n"/>
      <c r="H224" s="218" t="n"/>
      <c r="I224" s="218" t="n"/>
      <c r="J224" s="4" t="n"/>
      <c r="K224" s="4" t="n"/>
      <c r="L224" s="4" t="n"/>
      <c r="M224" s="4" t="n"/>
      <c r="N224" s="4"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218" t="n"/>
      <c r="H225" s="218" t="n"/>
      <c r="I225" s="218" t="n"/>
      <c r="J225" s="4" t="n"/>
      <c r="K225" s="4" t="n"/>
      <c r="L225" s="4" t="n"/>
      <c r="M225" s="4" t="n"/>
      <c r="N225" s="4"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218" t="n"/>
      <c r="H226" s="218" t="n"/>
      <c r="I226" s="218" t="n"/>
      <c r="J226" s="4" t="n"/>
      <c r="K226" s="4" t="n"/>
      <c r="L226" s="4" t="n"/>
      <c r="M226" s="4" t="n"/>
      <c r="N226" s="4"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218" t="n"/>
      <c r="H227" s="218" t="n"/>
      <c r="I227" s="218" t="n"/>
      <c r="J227" s="4" t="n"/>
      <c r="K227" s="4" t="n"/>
      <c r="L227" s="4" t="n"/>
      <c r="M227" s="4" t="n"/>
      <c r="N227" s="4"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218" t="n"/>
      <c r="H228" s="218" t="n"/>
      <c r="I228" s="218" t="n"/>
      <c r="J228" s="4" t="n"/>
      <c r="K228" s="4" t="n"/>
      <c r="L228" s="4" t="n"/>
      <c r="M228" s="4" t="n"/>
      <c r="N228" s="4"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t="n"/>
      <c r="H229" s="218" t="n"/>
      <c r="I229" s="218" t="n"/>
      <c r="J229" s="4" t="n"/>
      <c r="K229" s="4" t="n"/>
      <c r="L229" s="4" t="n"/>
      <c r="M229" s="4" t="n"/>
      <c r="N229" s="4"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218" t="n"/>
      <c r="H230" s="218" t="n"/>
      <c r="I230" s="218" t="n"/>
      <c r="J230" s="4" t="n"/>
      <c r="K230" s="4" t="n"/>
      <c r="L230" s="4" t="n"/>
      <c r="M230" s="4" t="n"/>
      <c r="N230" s="4"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218" t="n"/>
      <c r="H231" s="218" t="n"/>
      <c r="I231" s="218" t="n"/>
      <c r="J231" s="4" t="n"/>
      <c r="K231" s="4" t="n"/>
      <c r="L231" s="4" t="n"/>
      <c r="M231" s="4" t="n"/>
      <c r="N231" s="4"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218" t="n"/>
      <c r="H232" s="218" t="n"/>
      <c r="I232" s="218" t="n"/>
      <c r="J232" s="4" t="n"/>
      <c r="K232" s="4" t="n"/>
      <c r="L232" s="4" t="n"/>
      <c r="M232" s="4" t="n"/>
      <c r="N232" s="4"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218" t="n"/>
      <c r="H233" s="218" t="n"/>
      <c r="I233" s="218" t="n"/>
      <c r="J233" s="4" t="n"/>
      <c r="K233" s="4" t="n"/>
      <c r="L233" s="4" t="n"/>
      <c r="M233" s="4" t="n"/>
      <c r="N233" s="4"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218" t="n"/>
      <c r="H234" s="218" t="n"/>
      <c r="I234" s="218" t="n"/>
      <c r="J234" s="4" t="n"/>
      <c r="K234" s="4" t="n"/>
      <c r="L234" s="4" t="n"/>
      <c r="M234" s="4" t="n"/>
      <c r="N234" s="4"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218" t="n"/>
      <c r="H235" s="218" t="n"/>
      <c r="I235" s="218" t="n"/>
      <c r="J235" s="4" t="n"/>
      <c r="K235" s="4" t="n"/>
      <c r="L235" s="4" t="n"/>
      <c r="M235" s="4" t="n"/>
      <c r="N235" s="4" t="n"/>
      <c r="O235" s="4" t="n"/>
      <c r="P235" s="4" t="n"/>
      <c r="Q235" s="4" t="n"/>
      <c r="R235" s="4" t="n"/>
      <c r="S235" s="4" t="n"/>
      <c r="T235" s="4" t="n"/>
      <c r="U235" s="4" t="n"/>
      <c r="V235" s="4" t="n"/>
      <c r="W235" s="4" t="n"/>
      <c r="X235" s="4" t="n"/>
      <c r="Y235" s="4" t="n"/>
      <c r="Z235" s="4" t="n"/>
    </row>
    <row r="236" ht="15.75" customHeight="1" s="371">
      <c r="A236" s="218" t="n"/>
      <c r="B236" s="218" t="n"/>
      <c r="C236" s="218" t="n"/>
      <c r="D236" s="218" t="n"/>
      <c r="E236" s="218" t="n"/>
      <c r="F236" s="218" t="n"/>
      <c r="G236" s="218" t="n"/>
      <c r="H236" s="218" t="n"/>
      <c r="I236" s="218" t="n"/>
      <c r="J236" s="4" t="n"/>
      <c r="K236" s="4" t="n"/>
      <c r="L236" s="4" t="n"/>
      <c r="M236" s="4" t="n"/>
      <c r="N236" s="4" t="n"/>
      <c r="O236" s="4" t="n"/>
      <c r="P236" s="4" t="n"/>
      <c r="Q236" s="4" t="n"/>
      <c r="R236" s="4" t="n"/>
      <c r="S236" s="4" t="n"/>
      <c r="T236" s="4" t="n"/>
      <c r="U236" s="4" t="n"/>
      <c r="V236" s="4" t="n"/>
      <c r="W236" s="4" t="n"/>
      <c r="X236" s="4" t="n"/>
      <c r="Y236" s="4" t="n"/>
      <c r="Z236" s="4" t="n"/>
    </row>
    <row r="237" ht="15.75" customHeight="1" s="371">
      <c r="A237" s="218" t="n"/>
      <c r="B237" s="218" t="n"/>
      <c r="C237" s="218" t="n"/>
      <c r="D237" s="218" t="n"/>
      <c r="E237" s="218" t="n"/>
      <c r="F237" s="218" t="n"/>
      <c r="G237" s="218" t="n"/>
      <c r="H237" s="218" t="n"/>
      <c r="I237" s="218" t="n"/>
      <c r="J237" s="4" t="n"/>
      <c r="K237" s="4" t="n"/>
      <c r="L237" s="4" t="n"/>
      <c r="M237" s="4" t="n"/>
      <c r="N237" s="4" t="n"/>
      <c r="O237" s="4" t="n"/>
      <c r="P237" s="4" t="n"/>
      <c r="Q237" s="4" t="n"/>
      <c r="R237" s="4" t="n"/>
      <c r="S237" s="4" t="n"/>
      <c r="T237" s="4" t="n"/>
      <c r="U237" s="4" t="n"/>
      <c r="V237" s="4" t="n"/>
      <c r="W237" s="4" t="n"/>
      <c r="X237" s="4" t="n"/>
      <c r="Y237" s="4" t="n"/>
      <c r="Z237" s="4" t="n"/>
    </row>
    <row r="238" ht="15.75" customHeight="1" s="371">
      <c r="A238" s="218" t="n"/>
      <c r="B238" s="218" t="n"/>
      <c r="C238" s="218" t="n"/>
      <c r="D238" s="218" t="n"/>
      <c r="E238" s="218" t="n"/>
      <c r="F238" s="218" t="n"/>
      <c r="G238" s="218" t="n"/>
      <c r="H238" s="218" t="n"/>
      <c r="I238" s="218" t="n"/>
      <c r="J238" s="4" t="n"/>
      <c r="K238" s="4" t="n"/>
      <c r="L238" s="4" t="n"/>
      <c r="M238" s="4" t="n"/>
      <c r="N238" s="4" t="n"/>
      <c r="O238" s="4" t="n"/>
      <c r="P238" s="4" t="n"/>
      <c r="Q238" s="4" t="n"/>
      <c r="R238" s="4" t="n"/>
      <c r="S238" s="4" t="n"/>
      <c r="T238" s="4" t="n"/>
      <c r="U238" s="4" t="n"/>
      <c r="V238" s="4" t="n"/>
      <c r="W238" s="4" t="n"/>
      <c r="X238" s="4" t="n"/>
      <c r="Y238" s="4" t="n"/>
      <c r="Z238" s="4" t="n"/>
    </row>
    <row r="239" ht="15.75" customHeight="1" s="371">
      <c r="A239" s="218" t="n"/>
      <c r="B239" s="218" t="n"/>
      <c r="C239" s="218" t="n"/>
      <c r="D239" s="218" t="n"/>
      <c r="E239" s="218" t="n"/>
      <c r="F239" s="218" t="n"/>
      <c r="G239" s="218" t="n"/>
      <c r="H239" s="218" t="n"/>
      <c r="I239" s="218"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218" t="n"/>
      <c r="B240" s="218" t="n"/>
      <c r="C240" s="218" t="n"/>
      <c r="D240" s="218" t="n"/>
      <c r="E240" s="218" t="n"/>
      <c r="F240" s="218" t="n"/>
      <c r="G240" s="218" t="n"/>
      <c r="H240" s="218" t="n"/>
      <c r="I240" s="218"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218" t="n"/>
      <c r="B241" s="218" t="n"/>
      <c r="C241" s="218" t="n"/>
      <c r="D241" s="218" t="n"/>
      <c r="E241" s="218" t="n"/>
      <c r="F241" s="218" t="n"/>
      <c r="G241" s="218" t="n"/>
      <c r="H241" s="218" t="n"/>
      <c r="I241" s="218"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218" t="n"/>
      <c r="B242" s="218" t="n"/>
      <c r="C242" s="218" t="n"/>
      <c r="D242" s="218" t="n"/>
      <c r="E242" s="218" t="n"/>
      <c r="F242" s="218" t="n"/>
      <c r="G242" s="218" t="n"/>
      <c r="H242" s="218" t="n"/>
      <c r="I242" s="218"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218" t="n"/>
      <c r="B243" s="218" t="n"/>
      <c r="C243" s="218" t="n"/>
      <c r="D243" s="218" t="n"/>
      <c r="E243" s="218" t="n"/>
      <c r="F243" s="218" t="n"/>
      <c r="G243" s="218" t="n"/>
      <c r="H243" s="218" t="n"/>
      <c r="I243" s="218"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218" t="n"/>
      <c r="B244" s="218" t="n"/>
      <c r="C244" s="218" t="n"/>
      <c r="D244" s="218" t="n"/>
      <c r="E244" s="218" t="n"/>
      <c r="F244" s="218" t="n"/>
      <c r="G244" s="218" t="n"/>
      <c r="H244" s="218" t="n"/>
      <c r="I244" s="218" t="n"/>
      <c r="J244" s="4" t="n"/>
      <c r="K244" s="4" t="n"/>
      <c r="L244" s="4" t="n"/>
      <c r="M244" s="4" t="n"/>
      <c r="N244" s="4" t="n"/>
      <c r="O244" s="4" t="n"/>
      <c r="P244" s="4" t="n"/>
      <c r="Q244" s="4" t="n"/>
      <c r="R244" s="4" t="n"/>
      <c r="S244" s="4" t="n"/>
      <c r="T244" s="4" t="n"/>
      <c r="U244" s="4" t="n"/>
      <c r="V244" s="4" t="n"/>
      <c r="W244" s="4" t="n"/>
      <c r="X244" s="4" t="n"/>
      <c r="Y244" s="4" t="n"/>
      <c r="Z244" s="4" t="n"/>
    </row>
    <row r="245" ht="15.75" customHeight="1" s="371">
      <c r="A245" s="218" t="n"/>
      <c r="B245" s="218" t="n"/>
      <c r="C245" s="218" t="n"/>
      <c r="D245" s="218" t="n"/>
      <c r="E245" s="218" t="n"/>
      <c r="F245" s="218" t="n"/>
      <c r="G245" s="218" t="n"/>
      <c r="H245" s="218" t="n"/>
      <c r="I245" s="218"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218" t="n"/>
      <c r="B246" s="218" t="n"/>
      <c r="C246" s="218" t="n"/>
      <c r="D246" s="218" t="n"/>
      <c r="E246" s="218" t="n"/>
      <c r="F246" s="218" t="n"/>
      <c r="G246" s="218" t="n"/>
      <c r="H246" s="218" t="n"/>
      <c r="I246" s="218"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218" t="n"/>
      <c r="B247" s="218" t="n"/>
      <c r="C247" s="218" t="n"/>
      <c r="D247" s="218" t="n"/>
      <c r="E247" s="218" t="n"/>
      <c r="F247" s="218" t="n"/>
      <c r="G247" s="218" t="n"/>
      <c r="H247" s="218" t="n"/>
      <c r="I247" s="218"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218" t="n"/>
      <c r="B248" s="218" t="n"/>
      <c r="C248" s="218" t="n"/>
      <c r="D248" s="218" t="n"/>
      <c r="E248" s="218" t="n"/>
      <c r="F248" s="218" t="n"/>
      <c r="G248" s="218" t="n"/>
      <c r="H248" s="218" t="n"/>
      <c r="I248" s="218"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218" t="n"/>
      <c r="B249" s="218" t="n"/>
      <c r="C249" s="218" t="n"/>
      <c r="D249" s="218" t="n"/>
      <c r="E249" s="218" t="n"/>
      <c r="F249" s="218" t="n"/>
      <c r="G249" s="218" t="n"/>
      <c r="H249" s="218" t="n"/>
      <c r="I249" s="218"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218" t="n"/>
      <c r="B250" s="218" t="n"/>
      <c r="C250" s="218" t="n"/>
      <c r="D250" s="218" t="n"/>
      <c r="E250" s="218" t="n"/>
      <c r="F250" s="218" t="n"/>
      <c r="G250" s="218" t="n"/>
      <c r="H250" s="218" t="n"/>
      <c r="I250" s="218"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218" t="n"/>
      <c r="B251" s="218" t="n"/>
      <c r="C251" s="218" t="n"/>
      <c r="D251" s="218" t="n"/>
      <c r="E251" s="218" t="n"/>
      <c r="F251" s="218" t="n"/>
      <c r="G251" s="218" t="n"/>
      <c r="H251" s="218" t="n"/>
      <c r="I251" s="218"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218" t="n"/>
      <c r="B252" s="218" t="n"/>
      <c r="C252" s="218" t="n"/>
      <c r="D252" s="218" t="n"/>
      <c r="E252" s="218" t="n"/>
      <c r="F252" s="218" t="n"/>
      <c r="G252" s="218" t="n"/>
      <c r="H252" s="218" t="n"/>
      <c r="I252" s="218"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218" t="n"/>
      <c r="B253" s="218" t="n"/>
      <c r="C253" s="218" t="n"/>
      <c r="D253" s="218" t="n"/>
      <c r="E253" s="218" t="n"/>
      <c r="F253" s="218" t="n"/>
      <c r="G253" s="218" t="n"/>
      <c r="H253" s="218" t="n"/>
      <c r="I253" s="218"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218" t="n"/>
      <c r="B254" s="218" t="n"/>
      <c r="C254" s="218" t="n"/>
      <c r="D254" s="218" t="n"/>
      <c r="E254" s="218" t="n"/>
      <c r="F254" s="218" t="n"/>
      <c r="G254" s="218" t="n"/>
      <c r="H254" s="218" t="n"/>
      <c r="I254" s="218"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218" t="n"/>
      <c r="B255" s="218" t="n"/>
      <c r="C255" s="218" t="n"/>
      <c r="D255" s="218" t="n"/>
      <c r="E255" s="218" t="n"/>
      <c r="F255" s="218" t="n"/>
      <c r="G255" s="218" t="n"/>
      <c r="H255" s="218" t="n"/>
      <c r="I255" s="218"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218" t="n"/>
      <c r="B256" s="218" t="n"/>
      <c r="C256" s="218" t="n"/>
      <c r="D256" s="218" t="n"/>
      <c r="E256" s="218" t="n"/>
      <c r="F256" s="218" t="n"/>
      <c r="G256" s="218" t="n"/>
      <c r="H256" s="218" t="n"/>
      <c r="I256" s="218"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218" t="n"/>
      <c r="B257" s="218" t="n"/>
      <c r="C257" s="218" t="n"/>
      <c r="D257" s="218" t="n"/>
      <c r="E257" s="218" t="n"/>
      <c r="F257" s="218" t="n"/>
      <c r="G257" s="218" t="n"/>
      <c r="H257" s="218" t="n"/>
      <c r="I257" s="218" t="n"/>
      <c r="J257" s="4" t="n"/>
      <c r="K257" s="4" t="n"/>
      <c r="L257" s="4" t="n"/>
      <c r="M257" s="4" t="n"/>
      <c r="N257" s="4" t="n"/>
      <c r="O257" s="4" t="n"/>
      <c r="P257" s="4" t="n"/>
      <c r="Q257" s="4" t="n"/>
      <c r="R257" s="4" t="n"/>
      <c r="S257" s="4" t="n"/>
      <c r="T257" s="4" t="n"/>
      <c r="U257" s="4" t="n"/>
      <c r="V257" s="4" t="n"/>
      <c r="W257" s="4" t="n"/>
      <c r="X257" s="4" t="n"/>
      <c r="Y257" s="4" t="n"/>
      <c r="Z257" s="4" t="n"/>
    </row>
    <row r="258" ht="15.75" customHeight="1" s="371">
      <c r="A258" s="218" t="n"/>
      <c r="B258" s="218" t="n"/>
      <c r="C258" s="218" t="n"/>
      <c r="D258" s="218" t="n"/>
      <c r="E258" s="218" t="n"/>
      <c r="F258" s="218" t="n"/>
      <c r="G258" s="218" t="n"/>
      <c r="H258" s="218" t="n"/>
      <c r="I258" s="218" t="n"/>
      <c r="J258" s="4" t="n"/>
      <c r="K258" s="4" t="n"/>
      <c r="L258" s="4" t="n"/>
      <c r="M258" s="4" t="n"/>
      <c r="N258" s="4" t="n"/>
      <c r="O258" s="4" t="n"/>
      <c r="P258" s="4" t="n"/>
      <c r="Q258" s="4" t="n"/>
      <c r="R258" s="4" t="n"/>
      <c r="S258" s="4" t="n"/>
      <c r="T258" s="4" t="n"/>
      <c r="U258" s="4" t="n"/>
      <c r="V258" s="4" t="n"/>
      <c r="W258" s="4" t="n"/>
      <c r="X258" s="4" t="n"/>
      <c r="Y258" s="4" t="n"/>
      <c r="Z258" s="4" t="n"/>
    </row>
    <row r="259" ht="15.75" customHeight="1" s="371">
      <c r="A259" s="218" t="n"/>
      <c r="B259" s="218" t="n"/>
      <c r="C259" s="218" t="n"/>
      <c r="D259" s="218" t="n"/>
      <c r="E259" s="218" t="n"/>
      <c r="F259" s="218" t="n"/>
      <c r="G259" s="218" t="n"/>
      <c r="H259" s="218" t="n"/>
      <c r="I259" s="218"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218" t="n"/>
      <c r="B260" s="218" t="n"/>
      <c r="C260" s="218" t="n"/>
      <c r="D260" s="218" t="n"/>
      <c r="E260" s="218" t="n"/>
      <c r="F260" s="218" t="n"/>
      <c r="G260" s="218" t="n"/>
      <c r="H260" s="218" t="n"/>
      <c r="I260" s="218"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218" t="n"/>
      <c r="B261" s="218" t="n"/>
      <c r="C261" s="218" t="n"/>
      <c r="D261" s="218" t="n"/>
      <c r="E261" s="218" t="n"/>
      <c r="F261" s="218" t="n"/>
      <c r="G261" s="218" t="n"/>
      <c r="H261" s="218" t="n"/>
      <c r="I261" s="218" t="n"/>
      <c r="J261" s="4" t="n"/>
      <c r="K261" s="4" t="n"/>
      <c r="L261" s="4" t="n"/>
      <c r="M261" s="4" t="n"/>
      <c r="N261" s="4" t="n"/>
      <c r="O261" s="4" t="n"/>
      <c r="P261" s="4" t="n"/>
      <c r="Q261" s="4" t="n"/>
      <c r="R261" s="4" t="n"/>
      <c r="S261" s="4" t="n"/>
      <c r="T261" s="4" t="n"/>
      <c r="U261" s="4" t="n"/>
      <c r="V261" s="4" t="n"/>
      <c r="W261" s="4" t="n"/>
      <c r="X261" s="4" t="n"/>
      <c r="Y261" s="4" t="n"/>
      <c r="Z261" s="4" t="n"/>
    </row>
    <row r="262" ht="15.75" customHeight="1" s="371">
      <c r="A262" s="218" t="n"/>
      <c r="B262" s="218" t="n"/>
      <c r="C262" s="218" t="n"/>
      <c r="D262" s="218" t="n"/>
      <c r="E262" s="218" t="n"/>
      <c r="F262" s="218" t="n"/>
      <c r="G262" s="218" t="n"/>
      <c r="H262" s="218" t="n"/>
      <c r="I262" s="218"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1">
    <mergeCell ref="A4:B4"/>
    <mergeCell ref="C4:G4"/>
    <mergeCell ref="A2:B2"/>
    <mergeCell ref="A1:G1"/>
    <mergeCell ref="A60:B60"/>
    <mergeCell ref="C2:G2"/>
    <mergeCell ref="A5:B5"/>
    <mergeCell ref="C5:G5"/>
    <mergeCell ref="H1:I5"/>
    <mergeCell ref="A3:B3"/>
    <mergeCell ref="C3:G3"/>
  </mergeCells>
  <conditionalFormatting sqref="A9:I58">
    <cfRule type="expression" priority="1" dxfId="0">
      <formula>AND($A9&lt;&gt;"",$F9&lt;0)</formula>
    </cfRule>
  </conditionalFormatting>
  <pageMargins left="0.75" right="0.75" top="1" bottom="1" header="0" footer="0"/>
  <pageSetup orientation="portrait" paperSize="9"/>
</worksheet>
</file>

<file path=xl/worksheets/sheet15.xml><?xml version="1.0" encoding="utf-8"?>
<worksheet xmlns="http://schemas.openxmlformats.org/spreadsheetml/2006/main">
  <sheetPr>
    <tabColor rgb="FF9A3412"/>
    <outlinePr summaryBelow="1" summaryRight="1"/>
    <pageSetUpPr/>
  </sheetPr>
  <dimension ref="A1:Z1000"/>
  <sheetViews>
    <sheetView workbookViewId="0">
      <selection activeCell="A1" sqref="A1"/>
    </sheetView>
  </sheetViews>
  <sheetFormatPr baseColWidth="8" defaultColWidth="14.43" defaultRowHeight="15" customHeight="1" outlineLevelRow="2"/>
  <cols>
    <col width="46" customWidth="1" style="371" min="1" max="1"/>
    <col width="20" customWidth="1" style="371" min="2" max="4"/>
    <col width="14" customWidth="1" style="371" min="5" max="5"/>
    <col width="20" customWidth="1" style="371" min="6" max="6"/>
  </cols>
  <sheetData>
    <row r="1" ht="24" customHeight="1" s="371">
      <c r="A1" s="2" t="inlineStr">
        <is>
          <t>ESTADO DE RESULTADOS · CONTROL INTERNO</t>
        </is>
      </c>
      <c r="E1" s="372" t="n"/>
      <c r="F1" s="373" t="n"/>
      <c r="G1" s="4" t="n"/>
      <c r="H1" s="4" t="n"/>
      <c r="I1" s="4" t="n"/>
      <c r="J1" s="4" t="n"/>
      <c r="K1" s="4" t="n"/>
      <c r="L1" s="4" t="n"/>
      <c r="M1" s="4" t="n"/>
      <c r="N1" s="4" t="n"/>
      <c r="O1" s="4" t="n"/>
      <c r="P1" s="4" t="n"/>
      <c r="Q1" s="4" t="n"/>
      <c r="R1" s="4" t="n"/>
      <c r="S1" s="4" t="n"/>
      <c r="T1" s="4" t="n"/>
      <c r="U1" s="4" t="n"/>
      <c r="V1" s="4" t="n"/>
      <c r="W1" s="4" t="n"/>
      <c r="X1" s="4" t="n"/>
      <c r="Y1" s="4" t="n"/>
      <c r="Z1" s="4" t="n"/>
    </row>
    <row r="2" ht="15" customHeight="1" s="371">
      <c r="A2" s="10" t="inlineStr">
        <is>
          <t>PROYECTO</t>
        </is>
      </c>
      <c r="C2" s="12">
        <f>CARATULA!$C$10</f>
        <v/>
      </c>
      <c r="E2" s="374" t="n"/>
      <c r="F2" s="375" t="n"/>
      <c r="G2" s="4" t="n"/>
      <c r="H2" s="4" t="n"/>
      <c r="I2" s="4" t="n"/>
      <c r="J2" s="4" t="n"/>
      <c r="K2" s="4" t="n"/>
      <c r="L2" s="4" t="n"/>
      <c r="M2" s="4" t="n"/>
      <c r="N2" s="4" t="n"/>
      <c r="O2" s="4" t="n"/>
      <c r="P2" s="4" t="n"/>
      <c r="Q2" s="4" t="n"/>
      <c r="R2" s="4" t="n"/>
      <c r="S2" s="4" t="n"/>
      <c r="T2" s="4" t="n"/>
      <c r="U2" s="4" t="n"/>
      <c r="V2" s="4" t="n"/>
      <c r="W2" s="4" t="n"/>
      <c r="X2" s="4" t="n"/>
      <c r="Y2" s="4" t="n"/>
      <c r="Z2" s="4" t="n"/>
    </row>
    <row r="3" ht="15" customHeight="1" s="371">
      <c r="A3" s="10" t="inlineStr">
        <is>
          <t>CLIENTE</t>
        </is>
      </c>
      <c r="C3" s="12">
        <f>CARATULA!$C$12</f>
        <v/>
      </c>
      <c r="E3" s="374" t="n"/>
      <c r="F3" s="375" t="n"/>
      <c r="G3" s="4" t="n"/>
      <c r="H3" s="4" t="n"/>
      <c r="I3" s="4" t="n"/>
      <c r="J3" s="4" t="n"/>
      <c r="K3" s="4" t="n"/>
      <c r="L3" s="4" t="n"/>
      <c r="M3" s="4" t="n"/>
      <c r="N3" s="4" t="n"/>
      <c r="O3" s="4" t="n"/>
      <c r="P3" s="4" t="n"/>
      <c r="Q3" s="4" t="n"/>
      <c r="R3" s="4" t="n"/>
      <c r="S3" s="4" t="n"/>
      <c r="T3" s="4" t="n"/>
      <c r="U3" s="4" t="n"/>
      <c r="V3" s="4" t="n"/>
      <c r="W3" s="4" t="n"/>
      <c r="X3" s="4" t="n"/>
      <c r="Y3" s="4" t="n"/>
      <c r="Z3" s="4" t="n"/>
    </row>
    <row r="4" ht="15" customHeight="1" s="371">
      <c r="A4" s="10" t="inlineStr">
        <is>
          <t>UBICACIÓN</t>
        </is>
      </c>
      <c r="C4" s="12">
        <f>CARATULA!$C$14</f>
        <v/>
      </c>
      <c r="E4" s="374" t="n"/>
      <c r="F4" s="375" t="n"/>
      <c r="G4" s="4" t="n"/>
      <c r="H4" s="4" t="n"/>
      <c r="I4" s="4" t="n"/>
      <c r="J4" s="4" t="n"/>
      <c r="K4" s="4" t="n"/>
      <c r="L4" s="4" t="n"/>
      <c r="M4" s="4" t="n"/>
      <c r="N4" s="4" t="n"/>
      <c r="O4" s="4" t="n"/>
      <c r="P4" s="4" t="n"/>
      <c r="Q4" s="4" t="n"/>
      <c r="R4" s="4" t="n"/>
      <c r="S4" s="4" t="n"/>
      <c r="T4" s="4" t="n"/>
      <c r="U4" s="4" t="n"/>
      <c r="V4" s="4" t="n"/>
      <c r="W4" s="4" t="n"/>
      <c r="X4" s="4" t="n"/>
      <c r="Y4" s="4" t="n"/>
      <c r="Z4" s="4" t="n"/>
    </row>
    <row r="5" ht="15" customHeight="1" s="371">
      <c r="A5" s="10" t="inlineStr">
        <is>
          <t>EMPRESA</t>
        </is>
      </c>
      <c r="C5" s="12">
        <f>CARATULA!$C$19</f>
        <v/>
      </c>
      <c r="E5" s="376" t="n"/>
      <c r="F5" s="377" t="n"/>
      <c r="G5" s="4" t="n"/>
      <c r="H5" s="4" t="n"/>
      <c r="I5" s="4" t="n"/>
      <c r="J5" s="4" t="n"/>
      <c r="K5" s="4" t="n"/>
      <c r="L5" s="4" t="n"/>
      <c r="M5" s="4" t="n"/>
      <c r="N5" s="4" t="n"/>
      <c r="O5" s="4" t="n"/>
      <c r="P5" s="4" t="n"/>
      <c r="Q5" s="4" t="n"/>
      <c r="R5" s="4" t="n"/>
      <c r="S5" s="4" t="n"/>
      <c r="T5" s="4" t="n"/>
      <c r="U5" s="4" t="n"/>
      <c r="V5" s="4" t="n"/>
      <c r="W5" s="4" t="n"/>
      <c r="X5" s="4" t="n"/>
      <c r="Y5" s="4" t="n"/>
      <c r="Z5" s="4" t="n"/>
    </row>
    <row r="6" ht="15" customHeight="1" s="371">
      <c r="A6" s="353" t="inlineStr">
        <is>
          <t>Comparativo de lo autorizado, lo ejecutado y lo realmente gastado. Uso interno, no se entrega al cliente.</t>
        </is>
      </c>
      <c r="B6" s="218" t="n"/>
      <c r="C6" s="218" t="n"/>
      <c r="D6" s="218" t="n"/>
      <c r="E6" s="218" t="n"/>
      <c r="F6" s="218" t="n"/>
      <c r="G6" s="4" t="n"/>
      <c r="H6" s="4" t="n"/>
      <c r="I6" s="4" t="n"/>
      <c r="J6" s="4" t="n"/>
      <c r="K6" s="4" t="n"/>
      <c r="L6" s="4" t="n"/>
      <c r="M6" s="4" t="n"/>
      <c r="N6" s="4" t="n"/>
      <c r="O6" s="4" t="n"/>
      <c r="P6" s="4" t="n"/>
      <c r="Q6" s="4" t="n"/>
      <c r="R6" s="4" t="n"/>
      <c r="S6" s="4" t="n"/>
      <c r="T6" s="4" t="n"/>
      <c r="U6" s="4" t="n"/>
      <c r="V6" s="4" t="n"/>
      <c r="W6" s="4" t="n"/>
      <c r="X6" s="4" t="n"/>
      <c r="Y6" s="4" t="n"/>
      <c r="Z6" s="4" t="n"/>
    </row>
    <row r="7">
      <c r="A7" s="218" t="n"/>
      <c r="B7" s="218" t="n"/>
      <c r="C7" s="218" t="n"/>
      <c r="D7" s="218" t="n"/>
      <c r="E7" s="218" t="n"/>
      <c r="F7" s="218" t="n"/>
      <c r="G7" s="4" t="n"/>
      <c r="H7" s="4" t="n"/>
      <c r="I7" s="4" t="n"/>
      <c r="J7" s="4" t="n"/>
      <c r="K7" s="4" t="n"/>
      <c r="L7" s="4" t="n"/>
      <c r="M7" s="4" t="n"/>
      <c r="N7" s="4" t="n"/>
      <c r="O7" s="4" t="n"/>
      <c r="P7" s="4" t="n"/>
      <c r="Q7" s="4" t="n"/>
      <c r="R7" s="4" t="n"/>
      <c r="S7" s="4" t="n"/>
      <c r="T7" s="4" t="n"/>
      <c r="U7" s="4" t="n"/>
      <c r="V7" s="4" t="n"/>
      <c r="W7" s="4" t="n"/>
      <c r="X7" s="4" t="n"/>
      <c r="Y7" s="4" t="n"/>
      <c r="Z7" s="4" t="n"/>
    </row>
    <row r="8" ht="30" customHeight="1" s="371">
      <c r="A8" s="32" t="inlineStr">
        <is>
          <t>CONCEPTO</t>
        </is>
      </c>
      <c r="B8" s="32" t="inlineStr">
        <is>
          <t>AUTORIZADO</t>
        </is>
      </c>
      <c r="C8" s="32" t="inlineStr">
        <is>
          <t>EJECUTADO</t>
        </is>
      </c>
      <c r="D8" s="32" t="inlineStr">
        <is>
          <t>GASTO REAL</t>
        </is>
      </c>
      <c r="E8" s="32" t="inlineStr">
        <is>
          <t>MARGEN</t>
        </is>
      </c>
      <c r="F8" s="32" t="inlineStr">
        <is>
          <t>NOTAS</t>
        </is>
      </c>
      <c r="G8" s="4" t="n"/>
      <c r="H8" s="4" t="n"/>
      <c r="I8" s="4" t="n"/>
      <c r="J8" s="4" t="n"/>
      <c r="K8" s="4" t="n"/>
      <c r="L8" s="4" t="n"/>
      <c r="M8" s="4" t="n"/>
      <c r="N8" s="4" t="n"/>
      <c r="O8" s="4" t="n"/>
      <c r="P8" s="4" t="n"/>
      <c r="Q8" s="4" t="n"/>
      <c r="R8" s="4" t="n"/>
      <c r="S8" s="4" t="n"/>
      <c r="T8" s="4" t="n"/>
      <c r="U8" s="4" t="n"/>
      <c r="V8" s="4" t="n"/>
      <c r="W8" s="4" t="n"/>
      <c r="X8" s="4" t="n"/>
      <c r="Y8" s="4" t="n"/>
      <c r="Z8" s="4" t="n"/>
    </row>
    <row r="9" ht="15" customHeight="1" s="371">
      <c r="A9" s="328" t="inlineStr">
        <is>
          <t>INGRESOS DEL CLIENTE</t>
        </is>
      </c>
      <c r="B9" s="121" t="n"/>
      <c r="C9" s="121" t="n"/>
      <c r="D9" s="121" t="n"/>
      <c r="E9" s="329" t="n"/>
      <c r="F9" s="330" t="n"/>
      <c r="G9" s="4" t="n"/>
      <c r="H9" s="4" t="n"/>
      <c r="I9" s="4" t="n"/>
      <c r="J9" s="4" t="n"/>
      <c r="K9" s="4" t="n"/>
      <c r="L9" s="4" t="n"/>
      <c r="M9" s="4" t="n"/>
      <c r="N9" s="4" t="n"/>
      <c r="O9" s="4" t="n"/>
      <c r="P9" s="4" t="n"/>
      <c r="Q9" s="4" t="n"/>
      <c r="R9" s="4" t="n"/>
      <c r="S9" s="4" t="n"/>
      <c r="T9" s="4" t="n"/>
      <c r="U9" s="4" t="n"/>
      <c r="V9" s="4" t="n"/>
      <c r="W9" s="4" t="n"/>
      <c r="X9" s="4" t="n"/>
      <c r="Y9" s="4" t="n"/>
      <c r="Z9" s="4" t="n"/>
    </row>
    <row r="10" ht="15" customHeight="1" s="371">
      <c r="A10" s="40" t="inlineStr">
        <is>
          <t xml:space="preserve">   Anticipo</t>
        </is>
      </c>
      <c r="B10" s="44" t="n"/>
      <c r="C10" s="44" t="n"/>
      <c r="D10" s="44">
        <f>SUMIFS(MOVIMIENTOS!$H$9:$H$608,MOVIMIENTOS!$E$9:$E$608,"Anticipo de cliente",MOVIMIENTOS!$D$9:$D$608,"Ingreso")</f>
        <v/>
      </c>
      <c r="E10" s="312" t="n"/>
      <c r="F10" s="5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 customHeight="1" s="371">
      <c r="A11" s="40" t="inlineStr">
        <is>
          <t xml:space="preserve">   Estimaciones</t>
        </is>
      </c>
      <c r="B11" s="44" t="n"/>
      <c r="C11" s="44" t="n"/>
      <c r="D11" s="44">
        <f>SUMIFS(MOVIMIENTOS!$H$9:$H$608,MOVIMIENTOS!$E$9:$E$608,"Estimación de cliente",MOVIMIENTOS!$D$9:$D$608,"Ingreso")</f>
        <v/>
      </c>
      <c r="E11" s="312" t="n"/>
      <c r="F11" s="5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218" t="n"/>
      <c r="B12" s="218" t="n"/>
      <c r="C12" s="218" t="n"/>
      <c r="D12" s="218" t="n"/>
      <c r="E12" s="218" t="n"/>
      <c r="F12" s="218"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 customHeight="1" s="371">
      <c r="A13" s="328" t="inlineStr">
        <is>
          <t>VALOR DE LA OBRA</t>
        </is>
      </c>
      <c r="B13" s="121">
        <f>PRESUPUESTO!$F$197</f>
        <v/>
      </c>
      <c r="C13" s="121">
        <f>'CONTROL DE OBRA'!$H$147</f>
        <v/>
      </c>
      <c r="D13" s="121" t="n"/>
      <c r="E13" s="329" t="n"/>
      <c r="F13" s="330"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218" t="n"/>
      <c r="B14" s="218" t="n"/>
      <c r="C14" s="218" t="n"/>
      <c r="D14" s="218" t="n"/>
      <c r="E14" s="218" t="n"/>
      <c r="F14" s="218"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 customHeight="1" s="371">
      <c r="A15" s="328" t="inlineStr">
        <is>
          <t>COSTO DIRECTO EJERCIDO</t>
        </is>
      </c>
      <c r="B15" s="121" t="n"/>
      <c r="C15" s="121" t="n"/>
      <c r="D15" s="121">
        <f>SUM(D16:D20)</f>
        <v/>
      </c>
      <c r="E15" s="329" t="n"/>
      <c r="F15" s="330"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 customHeight="1" s="371">
      <c r="A16" s="40" t="inlineStr">
        <is>
          <t xml:space="preserve">   Material</t>
        </is>
      </c>
      <c r="B16" s="44" t="n"/>
      <c r="C16" s="44" t="n"/>
      <c r="D16" s="44">
        <f>SUMIFS(MOVIMIENTOS!$H$9:$H$608,MOVIMIENTOS!$E$9:$E$608,"Material",MOVIMIENTOS!$D$9:$D$608,"Egreso")</f>
        <v/>
      </c>
      <c r="E16" s="312" t="n"/>
      <c r="F16" s="5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 customHeight="1" s="371">
      <c r="A17" s="40" t="inlineStr">
        <is>
          <t xml:space="preserve">   Mano de obra</t>
        </is>
      </c>
      <c r="B17" s="44" t="n"/>
      <c r="C17" s="44" t="n"/>
      <c r="D17" s="44">
        <f>SUMIFS(MOVIMIENTOS!$H$9:$H$608,MOVIMIENTOS!$E$9:$E$608,"Mano de obra",MOVIMIENTOS!$D$9:$D$608,"Egreso")</f>
        <v/>
      </c>
      <c r="E17" s="312" t="n"/>
      <c r="F17" s="5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 customHeight="1" s="371">
      <c r="A18" s="40" t="inlineStr">
        <is>
          <t xml:space="preserve">   Nómina</t>
        </is>
      </c>
      <c r="B18" s="44" t="n"/>
      <c r="C18" s="44" t="n"/>
      <c r="D18" s="44">
        <f>SUMIFS(MOVIMIENTOS!$H$9:$H$608,MOVIMIENTOS!$E$9:$E$608,"Nómina",MOVIMIENTOS!$D$9:$D$608,"Egreso")</f>
        <v/>
      </c>
      <c r="E18" s="312" t="n"/>
      <c r="F18" s="5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 customHeight="1" s="371">
      <c r="A19" s="40" t="inlineStr">
        <is>
          <t xml:space="preserve">   Renta de equipo</t>
        </is>
      </c>
      <c r="B19" s="44" t="n"/>
      <c r="C19" s="44" t="n"/>
      <c r="D19" s="44">
        <f>SUMIFS(MOVIMIENTOS!$H$9:$H$608,MOVIMIENTOS!$E$9:$E$608,"Renta de equipo",MOVIMIENTOS!$D$9:$D$608,"Egreso")</f>
        <v/>
      </c>
      <c r="E19" s="312" t="n"/>
      <c r="F19" s="5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 customHeight="1" s="371">
      <c r="A20" s="40" t="inlineStr">
        <is>
          <t xml:space="preserve">   Subcontrato</t>
        </is>
      </c>
      <c r="B20" s="44" t="n"/>
      <c r="C20" s="44" t="n"/>
      <c r="D20" s="44">
        <f>SUMIFS(MOVIMIENTOS!$H$9:$H$608,MOVIMIENTOS!$E$9:$E$608,"Subcontrato",MOVIMIENTOS!$D$9:$D$608,"Egreso")</f>
        <v/>
      </c>
      <c r="E20" s="312" t="n"/>
      <c r="F20" s="5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371">
      <c r="A21" s="218" t="n"/>
      <c r="B21" s="218" t="n"/>
      <c r="C21" s="218" t="n"/>
      <c r="D21" s="218" t="n"/>
      <c r="E21" s="218" t="n"/>
      <c r="F21" s="218"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 customHeight="1" s="371">
      <c r="A22" s="328" t="inlineStr">
        <is>
          <t>COSTO INDIRECTO EJERCIDO</t>
        </is>
      </c>
      <c r="B22" s="121" t="n"/>
      <c r="C22" s="121" t="n"/>
      <c r="D22" s="121">
        <f>SUM(D23:D26)</f>
        <v/>
      </c>
      <c r="E22" s="329" t="n"/>
      <c r="F22" s="330"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 customHeight="1" s="371">
      <c r="A23" s="40" t="inlineStr">
        <is>
          <t xml:space="preserve">   Indirecto administrativo</t>
        </is>
      </c>
      <c r="B23" s="44" t="n"/>
      <c r="C23" s="44" t="n"/>
      <c r="D23" s="44">
        <f>SUMIFS(MOVIMIENTOS!$H$9:$H$608,MOVIMIENTOS!$E$9:$E$608,"Indirecto administrativo",MOVIMIENTOS!$D$9:$D$608,"Egreso")</f>
        <v/>
      </c>
      <c r="E23" s="312" t="n"/>
      <c r="F23" s="5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 customHeight="1" s="371">
      <c r="A24" s="331" t="inlineStr">
        <is>
          <t>VALOR POR MÓDULO</t>
        </is>
      </c>
      <c r="B24" s="44" t="n"/>
      <c r="C24" s="44" t="n"/>
      <c r="D24" s="44">
        <f>SUMIFS(MOVIMIENTOS!$H$9:$H$608,MOVIMIENTOS!$E$9:$E$608,"Viáticos",MOVIMIENTOS!$D$9:$D$608,"Egreso")</f>
        <v/>
      </c>
      <c r="E24" s="312" t="n"/>
      <c r="F24" s="5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 customHeight="1" s="371">
      <c r="A25" s="40">
        <f>PRESUPUESTO!$A$10</f>
        <v/>
      </c>
      <c r="B25" s="332">
        <f>PRESUPUESTO!$G$10</f>
        <v/>
      </c>
      <c r="C25" s="332">
        <f>IFERROR(SUMIFS('CONTROL DE OBRA'!$H$11:$H$145,'CONTROL DE OBRA'!$B$11:$B$145,$A25),0)</f>
        <v/>
      </c>
      <c r="D25" s="332">
        <f>IFERROR(SUMIFS(MOVIMIENTOS!$H$9:$H$508,MOVIMIENTOS!$K$9:$K$508,"M"&amp;1,MOVIMIENTOS!$D$9:$D$508,"Egreso"),0)</f>
        <v/>
      </c>
      <c r="E25" s="333">
        <f>IFERROR(($C25-$D25)/$C25,0)</f>
        <v/>
      </c>
      <c r="F25" s="5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 customHeight="1" s="371">
      <c r="A26" s="40">
        <f>PRESUPUESTO!$A$48</f>
        <v/>
      </c>
      <c r="B26" s="332">
        <f>PRESUPUESTO!$G$48</f>
        <v/>
      </c>
      <c r="C26" s="332">
        <f>IFERROR(SUMIFS('CONTROL DE OBRA'!$H$11:$H$145,'CONTROL DE OBRA'!$B$11:$B$145,$A26),0)</f>
        <v/>
      </c>
      <c r="D26" s="332">
        <f>IFERROR(SUMIFS(MOVIMIENTOS!$H$9:$H$508,MOVIMIENTOS!$K$9:$K$508,"M"&amp;2,MOVIMIENTOS!$D$9:$D$508,"Egreso"),0)</f>
        <v/>
      </c>
      <c r="E26" s="333">
        <f>IFERROR(($C26-$D26)/$C26,0)</f>
        <v/>
      </c>
      <c r="F26" s="5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371">
      <c r="A27" s="334">
        <f>PRESUPUESTO!$A$127</f>
        <v/>
      </c>
      <c r="B27" s="335">
        <f>PRESUPUESTO!$G$127</f>
        <v/>
      </c>
      <c r="C27" s="335">
        <f>IFERROR(SUMIFS('CONTROL DE OBRA'!$H$11:$H$145,'CONTROL DE OBRA'!$B$11:$B$145,$A27),0)</f>
        <v/>
      </c>
      <c r="D27" s="335">
        <f>IFERROR(SUMIFS(MOVIMIENTOS!$H$9:$H$508,MOVIMIENTOS!$K$9:$K$508,"M"&amp;3,MOVIMIENTOS!$D$9:$D$508,"Egreso"),0)</f>
        <v/>
      </c>
      <c r="E27" s="336">
        <f>IFERROR(($C27-$D27)/$C27,0)</f>
        <v/>
      </c>
      <c r="F27" s="218"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 customHeight="1" s="371">
      <c r="A28" s="337">
        <f>PRESUPUESTO!$A$142</f>
        <v/>
      </c>
      <c r="B28" s="338">
        <f>PRESUPUESTO!$G$142</f>
        <v/>
      </c>
      <c r="C28" s="338">
        <f>IFERROR(SUMIFS('CONTROL DE OBRA'!$H$11:$H$145,'CONTROL DE OBRA'!$B$11:$B$145,$A28),0)</f>
        <v/>
      </c>
      <c r="D28" s="338">
        <f>IFERROR(SUMIFS(MOVIMIENTOS!$H$9:$H$508,MOVIMIENTOS!$K$9:$K$508,"M"&amp;4,MOVIMIENTOS!$D$9:$D$508,"Egreso"),0)</f>
        <v/>
      </c>
      <c r="E28" s="339">
        <f>IFERROR(($C28-$D28)/$C28,0)</f>
        <v/>
      </c>
      <c r="F28" s="330"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371">
      <c r="A29" s="334" t="n"/>
      <c r="B29" s="335" t="n"/>
      <c r="C29" s="335" t="n"/>
      <c r="D29" s="335" t="n"/>
      <c r="E29" s="336" t="n"/>
      <c r="F29" s="218"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 customHeight="1" s="371">
      <c r="A30" s="340" t="n"/>
      <c r="B30" s="341" t="n"/>
      <c r="C30" s="341" t="n"/>
      <c r="D30" s="342" t="n"/>
      <c r="E30" s="343" t="n"/>
      <c r="F30" s="34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 customHeight="1" s="371">
      <c r="A31" s="340" t="n"/>
      <c r="B31" s="341" t="n"/>
      <c r="C31" s="341" t="n"/>
      <c r="D31" s="342" t="n"/>
      <c r="E31" s="343" t="n"/>
      <c r="F31" s="34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 customHeight="1" s="371">
      <c r="A32" s="62" t="n"/>
      <c r="B32" s="344" t="n"/>
      <c r="C32" s="344" t="n"/>
      <c r="D32" s="345" t="n"/>
      <c r="E32" s="344" t="n"/>
      <c r="F32" s="34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 customHeight="1" s="371">
      <c r="A33" s="62" t="n"/>
      <c r="B33" s="344" t="n"/>
      <c r="C33" s="344" t="n"/>
      <c r="D33" s="346" t="n"/>
      <c r="E33" s="344" t="n"/>
      <c r="F33" s="34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 customHeight="1" s="371">
      <c r="A34" s="62" t="n"/>
      <c r="B34" s="344" t="n"/>
      <c r="C34" s="344" t="n"/>
      <c r="D34" s="346" t="n"/>
      <c r="E34" s="344" t="n"/>
      <c r="F34" s="34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 customHeight="1" s="371">
      <c r="A35" s="62" t="inlineStr">
        <is>
          <t>SALDO EN CAJA</t>
        </is>
      </c>
      <c r="B35" s="344" t="n"/>
      <c r="C35" s="344" t="n"/>
      <c r="D35" s="346">
        <f>D33-D30</f>
        <v/>
      </c>
      <c r="E35" s="344" t="n"/>
      <c r="F35" s="34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371">
      <c r="A36" s="218" t="n"/>
      <c r="B36" s="218" t="n"/>
      <c r="C36" s="218" t="n"/>
      <c r="D36" s="218" t="n"/>
      <c r="E36" s="218" t="n"/>
      <c r="F36" s="218"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371">
      <c r="A37" s="218" t="n"/>
      <c r="B37" s="218" t="n"/>
      <c r="C37" s="218" t="n"/>
      <c r="D37" s="218" t="n"/>
      <c r="E37" s="218" t="n"/>
      <c r="F37" s="218"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371">
      <c r="A38" s="218" t="n"/>
      <c r="B38" s="218" t="n"/>
      <c r="C38" s="218" t="n"/>
      <c r="D38" s="218" t="n"/>
      <c r="E38" s="218" t="n"/>
      <c r="F38" s="218"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371">
      <c r="A39" s="218" t="n"/>
      <c r="B39" s="218" t="n"/>
      <c r="C39" s="218" t="n"/>
      <c r="D39" s="218" t="n"/>
      <c r="E39" s="218" t="n"/>
      <c r="F39" s="218"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371">
      <c r="A40" s="218" t="n"/>
      <c r="B40" s="218" t="n"/>
      <c r="C40" s="218" t="n"/>
      <c r="D40" s="218" t="n"/>
      <c r="E40" s="218" t="n"/>
      <c r="F40" s="218"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371">
      <c r="A41" s="218" t="n"/>
      <c r="B41" s="218" t="n"/>
      <c r="C41" s="218" t="n"/>
      <c r="D41" s="218" t="n"/>
      <c r="E41" s="218" t="n"/>
      <c r="F41" s="218"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371">
      <c r="A42" s="218" t="n"/>
      <c r="B42" s="218" t="n"/>
      <c r="C42" s="218" t="n"/>
      <c r="D42" s="218" t="n"/>
      <c r="E42" s="218" t="n"/>
      <c r="F42" s="218"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371">
      <c r="A43" s="218" t="n"/>
      <c r="B43" s="218" t="n"/>
      <c r="C43" s="218" t="n"/>
      <c r="D43" s="218" t="n"/>
      <c r="E43" s="218" t="n"/>
      <c r="F43" s="218"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371">
      <c r="A44" s="218" t="n"/>
      <c r="B44" s="218" t="n"/>
      <c r="C44" s="218" t="n"/>
      <c r="D44" s="218" t="n"/>
      <c r="E44" s="218" t="n"/>
      <c r="F44" s="218"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371">
      <c r="A45" s="218" t="n"/>
      <c r="B45" s="218" t="n"/>
      <c r="C45" s="218" t="n"/>
      <c r="D45" s="218" t="n"/>
      <c r="E45" s="218" t="n"/>
      <c r="F45" s="218"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371">
      <c r="A46" s="218" t="n"/>
      <c r="B46" s="218" t="n"/>
      <c r="C46" s="218" t="n"/>
      <c r="D46" s="218" t="n"/>
      <c r="E46" s="218" t="n"/>
      <c r="F46" s="218"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371">
      <c r="A47" s="218" t="n"/>
      <c r="B47" s="218" t="n"/>
      <c r="C47" s="218" t="n"/>
      <c r="D47" s="218" t="n"/>
      <c r="E47" s="218" t="n"/>
      <c r="F47" s="218"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371">
      <c r="A48" s="218" t="n"/>
      <c r="B48" s="218" t="n"/>
      <c r="C48" s="218" t="n"/>
      <c r="D48" s="218" t="n"/>
      <c r="E48" s="218" t="n"/>
      <c r="F48" s="218"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371">
      <c r="A49" s="218" t="n"/>
      <c r="B49" s="218" t="n"/>
      <c r="C49" s="218" t="n"/>
      <c r="D49" s="218" t="n"/>
      <c r="E49" s="218" t="n"/>
      <c r="F49" s="218"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371">
      <c r="A50" s="218" t="n"/>
      <c r="B50" s="218" t="n"/>
      <c r="C50" s="218" t="n"/>
      <c r="D50" s="218" t="n"/>
      <c r="E50" s="218" t="n"/>
      <c r="F50" s="218"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371">
      <c r="A51" s="218" t="n"/>
      <c r="B51" s="218" t="n"/>
      <c r="C51" s="218" t="n"/>
      <c r="D51" s="218" t="n"/>
      <c r="E51" s="218" t="n"/>
      <c r="F51" s="218"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371">
      <c r="A52" s="218" t="n"/>
      <c r="B52" s="218" t="n"/>
      <c r="C52" s="218" t="n"/>
      <c r="D52" s="218" t="n"/>
      <c r="E52" s="218" t="n"/>
      <c r="F52" s="218"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371">
      <c r="A53" s="218" t="n"/>
      <c r="B53" s="218" t="n"/>
      <c r="C53" s="218" t="n"/>
      <c r="D53" s="218" t="n"/>
      <c r="E53" s="218" t="n"/>
      <c r="F53" s="218"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371">
      <c r="A54" s="218" t="n"/>
      <c r="B54" s="218" t="n"/>
      <c r="C54" s="218" t="n"/>
      <c r="D54" s="218" t="n"/>
      <c r="E54" s="218" t="n"/>
      <c r="F54" s="218"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371">
      <c r="A55" s="218" t="n"/>
      <c r="B55" s="218" t="n"/>
      <c r="C55" s="218" t="n"/>
      <c r="D55" s="218" t="n"/>
      <c r="E55" s="218" t="n"/>
      <c r="F55" s="218"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371">
      <c r="A56" s="218" t="n"/>
      <c r="B56" s="218" t="n"/>
      <c r="C56" s="218" t="n"/>
      <c r="D56" s="218" t="n"/>
      <c r="E56" s="218" t="n"/>
      <c r="F56" s="218"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371">
      <c r="A57" s="218" t="n"/>
      <c r="B57" s="218" t="n"/>
      <c r="C57" s="218" t="n"/>
      <c r="D57" s="218" t="n"/>
      <c r="E57" s="218" t="n"/>
      <c r="F57" s="218"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371">
      <c r="A58" s="218" t="n"/>
      <c r="B58" s="218" t="n"/>
      <c r="C58" s="218" t="n"/>
      <c r="D58" s="218" t="n"/>
      <c r="E58" s="218" t="n"/>
      <c r="F58" s="218"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371">
      <c r="A59" s="218" t="n"/>
      <c r="B59" s="218" t="n"/>
      <c r="C59" s="218" t="n"/>
      <c r="D59" s="218" t="n"/>
      <c r="E59" s="218" t="n"/>
      <c r="F59" s="218"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371">
      <c r="A60" s="218" t="n"/>
      <c r="B60" s="218" t="n"/>
      <c r="C60" s="218" t="n"/>
      <c r="D60" s="218" t="n"/>
      <c r="E60" s="218" t="n"/>
      <c r="F60" s="218"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371">
      <c r="A61" s="218" t="n"/>
      <c r="B61" s="218" t="n"/>
      <c r="C61" s="218" t="n"/>
      <c r="D61" s="218" t="n"/>
      <c r="E61" s="218" t="n"/>
      <c r="F61" s="218"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371">
      <c r="A62" s="218" t="n"/>
      <c r="B62" s="218" t="n"/>
      <c r="C62" s="218" t="n"/>
      <c r="D62" s="218" t="n"/>
      <c r="E62" s="218" t="n"/>
      <c r="F62" s="218"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371">
      <c r="A63" s="218" t="n"/>
      <c r="B63" s="218" t="n"/>
      <c r="C63" s="218" t="n"/>
      <c r="D63" s="218" t="n"/>
      <c r="E63" s="218" t="n"/>
      <c r="F63" s="218"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371">
      <c r="A64" s="218" t="n"/>
      <c r="B64" s="218" t="n"/>
      <c r="C64" s="218" t="n"/>
      <c r="D64" s="218" t="n"/>
      <c r="E64" s="218" t="n"/>
      <c r="F64" s="218"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371">
      <c r="A65" s="218" t="n"/>
      <c r="B65" s="218" t="n"/>
      <c r="C65" s="218" t="n"/>
      <c r="D65" s="218" t="n"/>
      <c r="E65" s="218" t="n"/>
      <c r="F65" s="218"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371">
      <c r="A66" s="218" t="n"/>
      <c r="B66" s="218" t="n"/>
      <c r="C66" s="218" t="n"/>
      <c r="D66" s="218" t="n"/>
      <c r="E66" s="218" t="n"/>
      <c r="F66" s="218"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371">
      <c r="A67" s="218" t="n"/>
      <c r="B67" s="218" t="n"/>
      <c r="C67" s="218" t="n"/>
      <c r="D67" s="218" t="n"/>
      <c r="E67" s="218" t="n"/>
      <c r="F67" s="218"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371">
      <c r="A68" s="218" t="n"/>
      <c r="B68" s="218" t="n"/>
      <c r="C68" s="218" t="n"/>
      <c r="D68" s="218" t="n"/>
      <c r="E68" s="218" t="n"/>
      <c r="F68" s="218"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371">
      <c r="A69" s="218" t="n"/>
      <c r="B69" s="218" t="n"/>
      <c r="C69" s="218" t="n"/>
      <c r="D69" s="218" t="n"/>
      <c r="E69" s="218" t="n"/>
      <c r="F69" s="218"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371">
      <c r="A70" s="218" t="n"/>
      <c r="B70" s="218" t="n"/>
      <c r="C70" s="218" t="n"/>
      <c r="D70" s="218" t="n"/>
      <c r="E70" s="218" t="n"/>
      <c r="F70" s="218"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371">
      <c r="A71" s="218" t="n"/>
      <c r="B71" s="218" t="n"/>
      <c r="C71" s="218" t="n"/>
      <c r="D71" s="218" t="n"/>
      <c r="E71" s="218" t="n"/>
      <c r="F71" s="218"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371">
      <c r="A72" s="218" t="n"/>
      <c r="B72" s="218" t="n"/>
      <c r="C72" s="218" t="n"/>
      <c r="D72" s="218" t="n"/>
      <c r="E72" s="218" t="n"/>
      <c r="F72" s="218"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371">
      <c r="A73" s="218" t="n"/>
      <c r="B73" s="218" t="n"/>
      <c r="C73" s="218" t="n"/>
      <c r="D73" s="218" t="n"/>
      <c r="E73" s="218" t="n"/>
      <c r="F73" s="218"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371">
      <c r="A74" s="218" t="n"/>
      <c r="B74" s="218" t="n"/>
      <c r="C74" s="218" t="n"/>
      <c r="D74" s="218" t="n"/>
      <c r="E74" s="218" t="n"/>
      <c r="F74" s="218"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371">
      <c r="A75" s="218" t="n"/>
      <c r="B75" s="218" t="n"/>
      <c r="C75" s="218" t="n"/>
      <c r="D75" s="218" t="n"/>
      <c r="E75" s="218" t="n"/>
      <c r="F75" s="218"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371">
      <c r="A76" s="218" t="n"/>
      <c r="B76" s="218" t="n"/>
      <c r="C76" s="218" t="n"/>
      <c r="D76" s="218" t="n"/>
      <c r="E76" s="218" t="n"/>
      <c r="F76" s="218"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371">
      <c r="A77" s="218" t="n"/>
      <c r="B77" s="218" t="n"/>
      <c r="C77" s="218" t="n"/>
      <c r="D77" s="218" t="n"/>
      <c r="E77" s="218" t="n"/>
      <c r="F77" s="218"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371">
      <c r="A78" s="218" t="n"/>
      <c r="B78" s="218" t="n"/>
      <c r="C78" s="218" t="n"/>
      <c r="D78" s="218" t="n"/>
      <c r="E78" s="218" t="n"/>
      <c r="F78" s="218"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371">
      <c r="A79" s="218" t="n"/>
      <c r="B79" s="218" t="n"/>
      <c r="C79" s="218" t="n"/>
      <c r="D79" s="218" t="n"/>
      <c r="E79" s="218" t="n"/>
      <c r="F79" s="218"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371">
      <c r="A80" s="218" t="n"/>
      <c r="B80" s="218" t="n"/>
      <c r="C80" s="218" t="n"/>
      <c r="D80" s="218" t="n"/>
      <c r="E80" s="218" t="n"/>
      <c r="F80" s="218"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371">
      <c r="A81" s="218" t="n"/>
      <c r="B81" s="218" t="n"/>
      <c r="C81" s="218" t="n"/>
      <c r="D81" s="218" t="n"/>
      <c r="E81" s="218" t="n"/>
      <c r="F81" s="218"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371">
      <c r="A82" s="218" t="n"/>
      <c r="B82" s="218" t="n"/>
      <c r="C82" s="218" t="n"/>
      <c r="D82" s="218" t="n"/>
      <c r="E82" s="218" t="n"/>
      <c r="F82" s="218"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371">
      <c r="A83" s="218" t="n"/>
      <c r="B83" s="218" t="n"/>
      <c r="C83" s="218" t="n"/>
      <c r="D83" s="218" t="n"/>
      <c r="E83" s="218" t="n"/>
      <c r="F83" s="218"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371">
      <c r="A84" s="218" t="n"/>
      <c r="B84" s="218" t="n"/>
      <c r="C84" s="218" t="n"/>
      <c r="D84" s="218" t="n"/>
      <c r="E84" s="218" t="n"/>
      <c r="F84" s="218"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371">
      <c r="A85" s="218" t="n"/>
      <c r="B85" s="218" t="n"/>
      <c r="C85" s="218" t="n"/>
      <c r="D85" s="218" t="n"/>
      <c r="E85" s="218" t="n"/>
      <c r="F85" s="218"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371">
      <c r="A86" s="218" t="n"/>
      <c r="B86" s="218" t="n"/>
      <c r="C86" s="218" t="n"/>
      <c r="D86" s="218" t="n"/>
      <c r="E86" s="218" t="n"/>
      <c r="F86" s="218"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371">
      <c r="A87" s="218" t="n"/>
      <c r="B87" s="218" t="n"/>
      <c r="C87" s="218" t="n"/>
      <c r="D87" s="218" t="n"/>
      <c r="E87" s="218" t="n"/>
      <c r="F87" s="218"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371">
      <c r="A88" s="218" t="n"/>
      <c r="B88" s="218" t="n"/>
      <c r="C88" s="218" t="n"/>
      <c r="D88" s="218" t="n"/>
      <c r="E88" s="218" t="n"/>
      <c r="F88" s="218"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371">
      <c r="A89" s="218" t="n"/>
      <c r="B89" s="218" t="n"/>
      <c r="C89" s="218" t="n"/>
      <c r="D89" s="218" t="n"/>
      <c r="E89" s="218" t="n"/>
      <c r="F89" s="218"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371">
      <c r="A90" s="218" t="n"/>
      <c r="B90" s="218" t="n"/>
      <c r="C90" s="218" t="n"/>
      <c r="D90" s="218" t="n"/>
      <c r="E90" s="218" t="n"/>
      <c r="F90" s="218"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371">
      <c r="A91" s="218" t="n"/>
      <c r="B91" s="218" t="n"/>
      <c r="C91" s="218" t="n"/>
      <c r="D91" s="218" t="n"/>
      <c r="E91" s="218" t="n"/>
      <c r="F91" s="218"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371">
      <c r="A92" s="218" t="n"/>
      <c r="B92" s="218" t="n"/>
      <c r="C92" s="218" t="n"/>
      <c r="D92" s="218" t="n"/>
      <c r="E92" s="218" t="n"/>
      <c r="F92" s="218"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371">
      <c r="A93" s="218" t="n"/>
      <c r="B93" s="218" t="n"/>
      <c r="C93" s="218" t="n"/>
      <c r="D93" s="218" t="n"/>
      <c r="E93" s="218" t="n"/>
      <c r="F93" s="218"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371">
      <c r="A94" s="218" t="n"/>
      <c r="B94" s="218" t="n"/>
      <c r="C94" s="218" t="n"/>
      <c r="D94" s="218" t="n"/>
      <c r="E94" s="218" t="n"/>
      <c r="F94" s="218"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371">
      <c r="A95" s="218" t="n"/>
      <c r="B95" s="218" t="n"/>
      <c r="C95" s="218" t="n"/>
      <c r="D95" s="218" t="n"/>
      <c r="E95" s="218" t="n"/>
      <c r="F95" s="218"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371">
      <c r="A96" s="218" t="n"/>
      <c r="B96" s="218" t="n"/>
      <c r="C96" s="218" t="n"/>
      <c r="D96" s="218" t="n"/>
      <c r="E96" s="218" t="n"/>
      <c r="F96" s="218"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371">
      <c r="A97" s="218" t="n"/>
      <c r="B97" s="218" t="n"/>
      <c r="C97" s="218" t="n"/>
      <c r="D97" s="218" t="n"/>
      <c r="E97" s="218" t="n"/>
      <c r="F97" s="218"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371">
      <c r="A98" s="218" t="n"/>
      <c r="B98" s="218" t="n"/>
      <c r="C98" s="218" t="n"/>
      <c r="D98" s="218" t="n"/>
      <c r="E98" s="218" t="n"/>
      <c r="F98" s="218"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371">
      <c r="A99" s="218" t="n"/>
      <c r="B99" s="218" t="n"/>
      <c r="C99" s="218" t="n"/>
      <c r="D99" s="218" t="n"/>
      <c r="E99" s="218" t="n"/>
      <c r="F99" s="218"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371">
      <c r="A100" s="218" t="n"/>
      <c r="B100" s="218" t="n"/>
      <c r="C100" s="218" t="n"/>
      <c r="D100" s="218" t="n"/>
      <c r="E100" s="218" t="n"/>
      <c r="F100" s="218"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71">
      <c r="A101" s="218" t="n"/>
      <c r="B101" s="218" t="n"/>
      <c r="C101" s="218" t="n"/>
      <c r="D101" s="218" t="n"/>
      <c r="E101" s="218" t="n"/>
      <c r="F101" s="218"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71">
      <c r="A102" s="218" t="n"/>
      <c r="B102" s="218" t="n"/>
      <c r="C102" s="218" t="n"/>
      <c r="D102" s="218" t="n"/>
      <c r="E102" s="218" t="n"/>
      <c r="F102" s="218"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71">
      <c r="A103" s="218" t="n"/>
      <c r="B103" s="218" t="n"/>
      <c r="C103" s="218" t="n"/>
      <c r="D103" s="218" t="n"/>
      <c r="E103" s="218" t="n"/>
      <c r="F103" s="218"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71">
      <c r="A104" s="218" t="n"/>
      <c r="B104" s="218" t="n"/>
      <c r="C104" s="218" t="n"/>
      <c r="D104" s="218" t="n"/>
      <c r="E104" s="218" t="n"/>
      <c r="F104" s="218"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71">
      <c r="A105" s="218" t="n"/>
      <c r="B105" s="218" t="n"/>
      <c r="C105" s="218" t="n"/>
      <c r="D105" s="218" t="n"/>
      <c r="E105" s="218" t="n"/>
      <c r="F105" s="218"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71">
      <c r="A106" s="218" t="n"/>
      <c r="B106" s="218" t="n"/>
      <c r="C106" s="218" t="n"/>
      <c r="D106" s="218" t="n"/>
      <c r="E106" s="218" t="n"/>
      <c r="F106" s="218"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71">
      <c r="A107" s="218" t="n"/>
      <c r="B107" s="218" t="n"/>
      <c r="C107" s="218" t="n"/>
      <c r="D107" s="218" t="n"/>
      <c r="E107" s="218" t="n"/>
      <c r="F107" s="218"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71">
      <c r="A108" s="218" t="n"/>
      <c r="B108" s="218" t="n"/>
      <c r="C108" s="218" t="n"/>
      <c r="D108" s="218" t="n"/>
      <c r="E108" s="218" t="n"/>
      <c r="F108" s="218"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71">
      <c r="A109" s="218" t="n"/>
      <c r="B109" s="218" t="n"/>
      <c r="C109" s="218" t="n"/>
      <c r="D109" s="218" t="n"/>
      <c r="E109" s="218" t="n"/>
      <c r="F109" s="218"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71">
      <c r="A110" s="218" t="n"/>
      <c r="B110" s="218" t="n"/>
      <c r="C110" s="218" t="n"/>
      <c r="D110" s="218" t="n"/>
      <c r="E110" s="218" t="n"/>
      <c r="F110" s="218"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71">
      <c r="A111" s="218" t="n"/>
      <c r="B111" s="218" t="n"/>
      <c r="C111" s="218" t="n"/>
      <c r="D111" s="218" t="n"/>
      <c r="E111" s="218" t="n"/>
      <c r="F111" s="218"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71">
      <c r="A112" s="218" t="n"/>
      <c r="B112" s="218" t="n"/>
      <c r="C112" s="218" t="n"/>
      <c r="D112" s="218" t="n"/>
      <c r="E112" s="218" t="n"/>
      <c r="F112" s="218"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71">
      <c r="A113" s="218" t="n"/>
      <c r="B113" s="218" t="n"/>
      <c r="C113" s="218" t="n"/>
      <c r="D113" s="218" t="n"/>
      <c r="E113" s="218" t="n"/>
      <c r="F113" s="218"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71">
      <c r="A114" s="218" t="n"/>
      <c r="B114" s="218" t="n"/>
      <c r="C114" s="218" t="n"/>
      <c r="D114" s="218" t="n"/>
      <c r="E114" s="218" t="n"/>
      <c r="F114" s="218"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71">
      <c r="A115" s="218" t="n"/>
      <c r="B115" s="218" t="n"/>
      <c r="C115" s="218" t="n"/>
      <c r="D115" s="218" t="n"/>
      <c r="E115" s="218" t="n"/>
      <c r="F115" s="218"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71">
      <c r="A116" s="218" t="n"/>
      <c r="B116" s="218" t="n"/>
      <c r="C116" s="218" t="n"/>
      <c r="D116" s="218" t="n"/>
      <c r="E116" s="218" t="n"/>
      <c r="F116" s="218"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71">
      <c r="A117" s="218" t="n"/>
      <c r="B117" s="218" t="n"/>
      <c r="C117" s="218" t="n"/>
      <c r="D117" s="218" t="n"/>
      <c r="E117" s="218" t="n"/>
      <c r="F117" s="218"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71">
      <c r="A118" s="218" t="n"/>
      <c r="B118" s="218" t="n"/>
      <c r="C118" s="218" t="n"/>
      <c r="D118" s="218" t="n"/>
      <c r="E118" s="218" t="n"/>
      <c r="F118" s="218"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71">
      <c r="A119" s="218" t="n"/>
      <c r="B119" s="218" t="n"/>
      <c r="C119" s="218" t="n"/>
      <c r="D119" s="218" t="n"/>
      <c r="E119" s="218" t="n"/>
      <c r="F119" s="218"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71">
      <c r="A120" s="218" t="n"/>
      <c r="B120" s="218" t="n"/>
      <c r="C120" s="218" t="n"/>
      <c r="D120" s="218" t="n"/>
      <c r="E120" s="218" t="n"/>
      <c r="F120" s="218"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71">
      <c r="A121" s="218" t="n"/>
      <c r="B121" s="218" t="n"/>
      <c r="C121" s="218" t="n"/>
      <c r="D121" s="218" t="n"/>
      <c r="E121" s="218" t="n"/>
      <c r="F121" s="218"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71">
      <c r="A122" s="218" t="n"/>
      <c r="B122" s="218" t="n"/>
      <c r="C122" s="218" t="n"/>
      <c r="D122" s="218" t="n"/>
      <c r="E122" s="218" t="n"/>
      <c r="F122" s="218"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71">
      <c r="A123" s="218" t="n"/>
      <c r="B123" s="218" t="n"/>
      <c r="C123" s="218" t="n"/>
      <c r="D123" s="218" t="n"/>
      <c r="E123" s="218" t="n"/>
      <c r="F123" s="218"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71">
      <c r="A124" s="218" t="n"/>
      <c r="B124" s="218" t="n"/>
      <c r="C124" s="218" t="n"/>
      <c r="D124" s="218" t="n"/>
      <c r="E124" s="218" t="n"/>
      <c r="F124" s="218"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71">
      <c r="A125" s="218" t="n"/>
      <c r="B125" s="218" t="n"/>
      <c r="C125" s="218" t="n"/>
      <c r="D125" s="218" t="n"/>
      <c r="E125" s="218" t="n"/>
      <c r="F125" s="218"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71">
      <c r="A126" s="218" t="n"/>
      <c r="B126" s="218" t="n"/>
      <c r="C126" s="218" t="n"/>
      <c r="D126" s="218" t="n"/>
      <c r="E126" s="218" t="n"/>
      <c r="F126" s="218"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71">
      <c r="A127" s="218" t="n"/>
      <c r="B127" s="218" t="n"/>
      <c r="C127" s="218" t="n"/>
      <c r="D127" s="218" t="n"/>
      <c r="E127" s="218" t="n"/>
      <c r="F127" s="218"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71">
      <c r="A128" s="218" t="n"/>
      <c r="B128" s="218" t="n"/>
      <c r="C128" s="218" t="n"/>
      <c r="D128" s="218" t="n"/>
      <c r="E128" s="218" t="n"/>
      <c r="F128" s="218"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71">
      <c r="A129" s="218" t="n"/>
      <c r="B129" s="218" t="n"/>
      <c r="C129" s="218" t="n"/>
      <c r="D129" s="218" t="n"/>
      <c r="E129" s="218" t="n"/>
      <c r="F129" s="218"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71">
      <c r="A130" s="218" t="n"/>
      <c r="B130" s="218" t="n"/>
      <c r="C130" s="218" t="n"/>
      <c r="D130" s="218" t="n"/>
      <c r="E130" s="218" t="n"/>
      <c r="F130" s="218"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71">
      <c r="A131" s="218" t="n"/>
      <c r="B131" s="218" t="n"/>
      <c r="C131" s="218" t="n"/>
      <c r="D131" s="218" t="n"/>
      <c r="E131" s="218" t="n"/>
      <c r="F131" s="218"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71">
      <c r="A132" s="218" t="n"/>
      <c r="B132" s="218" t="n"/>
      <c r="C132" s="218" t="n"/>
      <c r="D132" s="218" t="n"/>
      <c r="E132" s="218" t="n"/>
      <c r="F132" s="218"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71">
      <c r="A133" s="218" t="n"/>
      <c r="B133" s="218" t="n"/>
      <c r="C133" s="218" t="n"/>
      <c r="D133" s="218" t="n"/>
      <c r="E133" s="218" t="n"/>
      <c r="F133" s="218"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71">
      <c r="A134" s="218" t="n"/>
      <c r="B134" s="218" t="n"/>
      <c r="C134" s="218" t="n"/>
      <c r="D134" s="218" t="n"/>
      <c r="E134" s="218" t="n"/>
      <c r="F134" s="218"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71">
      <c r="A135" s="218" t="n"/>
      <c r="B135" s="218" t="n"/>
      <c r="C135" s="218" t="n"/>
      <c r="D135" s="218" t="n"/>
      <c r="E135" s="218" t="n"/>
      <c r="F135" s="218"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71">
      <c r="A136" s="218" t="n"/>
      <c r="B136" s="218" t="n"/>
      <c r="C136" s="218" t="n"/>
      <c r="D136" s="218" t="n"/>
      <c r="E136" s="218" t="n"/>
      <c r="F136" s="218"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71">
      <c r="A137" s="218" t="n"/>
      <c r="B137" s="218" t="n"/>
      <c r="C137" s="218" t="n"/>
      <c r="D137" s="218" t="n"/>
      <c r="E137" s="218" t="n"/>
      <c r="F137" s="218"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71">
      <c r="A138" s="218" t="n"/>
      <c r="B138" s="218" t="n"/>
      <c r="C138" s="218" t="n"/>
      <c r="D138" s="218" t="n"/>
      <c r="E138" s="218" t="n"/>
      <c r="F138" s="218"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71">
      <c r="A139" s="218" t="n"/>
      <c r="B139" s="218" t="n"/>
      <c r="C139" s="218" t="n"/>
      <c r="D139" s="218" t="n"/>
      <c r="E139" s="218" t="n"/>
      <c r="F139" s="218"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71">
      <c r="A140" s="218" t="n"/>
      <c r="B140" s="218" t="n"/>
      <c r="C140" s="218" t="n"/>
      <c r="D140" s="218" t="n"/>
      <c r="E140" s="218" t="n"/>
      <c r="F140" s="218"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71">
      <c r="A141" s="218" t="n"/>
      <c r="B141" s="218" t="n"/>
      <c r="C141" s="218" t="n"/>
      <c r="D141" s="218" t="n"/>
      <c r="E141" s="218" t="n"/>
      <c r="F141" s="218"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71">
      <c r="A142" s="218" t="n"/>
      <c r="B142" s="218" t="n"/>
      <c r="C142" s="218" t="n"/>
      <c r="D142" s="218" t="n"/>
      <c r="E142" s="218" t="n"/>
      <c r="F142" s="218"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71">
      <c r="A143" s="218" t="n"/>
      <c r="B143" s="218" t="n"/>
      <c r="C143" s="218" t="n"/>
      <c r="D143" s="218" t="n"/>
      <c r="E143" s="218" t="n"/>
      <c r="F143" s="218"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71">
      <c r="A144" s="218" t="n"/>
      <c r="B144" s="218" t="n"/>
      <c r="C144" s="218" t="n"/>
      <c r="D144" s="218" t="n"/>
      <c r="E144" s="218" t="n"/>
      <c r="F144" s="218"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71">
      <c r="A145" s="218" t="n"/>
      <c r="B145" s="218" t="n"/>
      <c r="C145" s="218" t="n"/>
      <c r="D145" s="218" t="n"/>
      <c r="E145" s="218" t="n"/>
      <c r="F145" s="218"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71">
      <c r="A146" s="218" t="n"/>
      <c r="B146" s="218" t="n"/>
      <c r="C146" s="218" t="n"/>
      <c r="D146" s="218" t="n"/>
      <c r="E146" s="218" t="n"/>
      <c r="F146" s="218"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71">
      <c r="A147" s="218" t="n"/>
      <c r="B147" s="218" t="n"/>
      <c r="C147" s="218" t="n"/>
      <c r="D147" s="218" t="n"/>
      <c r="E147" s="218" t="n"/>
      <c r="F147" s="218"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71">
      <c r="A148" s="218" t="n"/>
      <c r="B148" s="218" t="n"/>
      <c r="C148" s="218" t="n"/>
      <c r="D148" s="218" t="n"/>
      <c r="E148" s="218" t="n"/>
      <c r="F148" s="218"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71">
      <c r="A149" s="218" t="n"/>
      <c r="B149" s="218" t="n"/>
      <c r="C149" s="218" t="n"/>
      <c r="D149" s="218" t="n"/>
      <c r="E149" s="218" t="n"/>
      <c r="F149" s="218"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71">
      <c r="A150" s="218" t="n"/>
      <c r="B150" s="218" t="n"/>
      <c r="C150" s="218" t="n"/>
      <c r="D150" s="218" t="n"/>
      <c r="E150" s="218" t="n"/>
      <c r="F150" s="218"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71">
      <c r="A151" s="218" t="n"/>
      <c r="B151" s="218" t="n"/>
      <c r="C151" s="218" t="n"/>
      <c r="D151" s="218" t="n"/>
      <c r="E151" s="218" t="n"/>
      <c r="F151" s="218"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71">
      <c r="A152" s="218" t="n"/>
      <c r="B152" s="218" t="n"/>
      <c r="C152" s="218" t="n"/>
      <c r="D152" s="218" t="n"/>
      <c r="E152" s="218" t="n"/>
      <c r="F152" s="218"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71">
      <c r="A153" s="218" t="n"/>
      <c r="B153" s="218" t="n"/>
      <c r="C153" s="218" t="n"/>
      <c r="D153" s="218" t="n"/>
      <c r="E153" s="218" t="n"/>
      <c r="F153" s="218"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71">
      <c r="A154" s="218" t="n"/>
      <c r="B154" s="218" t="n"/>
      <c r="C154" s="218" t="n"/>
      <c r="D154" s="218" t="n"/>
      <c r="E154" s="218" t="n"/>
      <c r="F154" s="218"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71">
      <c r="A155" s="218" t="n"/>
      <c r="B155" s="218" t="n"/>
      <c r="C155" s="218" t="n"/>
      <c r="D155" s="218" t="n"/>
      <c r="E155" s="218" t="n"/>
      <c r="F155" s="218"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71">
      <c r="A156" s="218" t="n"/>
      <c r="B156" s="218" t="n"/>
      <c r="C156" s="218" t="n"/>
      <c r="D156" s="218" t="n"/>
      <c r="E156" s="218" t="n"/>
      <c r="F156" s="218"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71">
      <c r="A157" s="218" t="n"/>
      <c r="B157" s="218" t="n"/>
      <c r="C157" s="218" t="n"/>
      <c r="D157" s="218" t="n"/>
      <c r="E157" s="218" t="n"/>
      <c r="F157" s="218"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71">
      <c r="A158" s="218" t="n"/>
      <c r="B158" s="218" t="n"/>
      <c r="C158" s="218" t="n"/>
      <c r="D158" s="218" t="n"/>
      <c r="E158" s="218" t="n"/>
      <c r="F158" s="218"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71">
      <c r="A159" s="218" t="n"/>
      <c r="B159" s="218" t="n"/>
      <c r="C159" s="218" t="n"/>
      <c r="D159" s="218" t="n"/>
      <c r="E159" s="218" t="n"/>
      <c r="F159" s="218"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71">
      <c r="A160" s="218" t="n"/>
      <c r="B160" s="218" t="n"/>
      <c r="C160" s="218" t="n"/>
      <c r="D160" s="218" t="n"/>
      <c r="E160" s="218" t="n"/>
      <c r="F160" s="218"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71">
      <c r="A161" s="218" t="n"/>
      <c r="B161" s="218" t="n"/>
      <c r="C161" s="218" t="n"/>
      <c r="D161" s="218" t="n"/>
      <c r="E161" s="218" t="n"/>
      <c r="F161" s="218"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71">
      <c r="A162" s="218" t="n"/>
      <c r="B162" s="218" t="n"/>
      <c r="C162" s="218" t="n"/>
      <c r="D162" s="218" t="n"/>
      <c r="E162" s="218" t="n"/>
      <c r="F162" s="218"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71">
      <c r="A163" s="218" t="n"/>
      <c r="B163" s="218" t="n"/>
      <c r="C163" s="218" t="n"/>
      <c r="D163" s="218" t="n"/>
      <c r="E163" s="218" t="n"/>
      <c r="F163" s="218"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71">
      <c r="A164" s="218" t="n"/>
      <c r="B164" s="218" t="n"/>
      <c r="C164" s="218" t="n"/>
      <c r="D164" s="218" t="n"/>
      <c r="E164" s="218" t="n"/>
      <c r="F164" s="218"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71">
      <c r="A165" s="218" t="n"/>
      <c r="B165" s="218" t="n"/>
      <c r="C165" s="218" t="n"/>
      <c r="D165" s="218" t="n"/>
      <c r="E165" s="218" t="n"/>
      <c r="F165" s="218"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71">
      <c r="A166" s="218" t="n"/>
      <c r="B166" s="218" t="n"/>
      <c r="C166" s="218" t="n"/>
      <c r="D166" s="218" t="n"/>
      <c r="E166" s="218" t="n"/>
      <c r="F166" s="218"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71">
      <c r="A167" s="218" t="n"/>
      <c r="B167" s="218" t="n"/>
      <c r="C167" s="218" t="n"/>
      <c r="D167" s="218" t="n"/>
      <c r="E167" s="218" t="n"/>
      <c r="F167" s="218"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71">
      <c r="A168" s="218" t="n"/>
      <c r="B168" s="218" t="n"/>
      <c r="C168" s="218" t="n"/>
      <c r="D168" s="218" t="n"/>
      <c r="E168" s="218" t="n"/>
      <c r="F168" s="218"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71">
      <c r="A169" s="218" t="n"/>
      <c r="B169" s="218" t="n"/>
      <c r="C169" s="218" t="n"/>
      <c r="D169" s="218" t="n"/>
      <c r="E169" s="218" t="n"/>
      <c r="F169" s="218"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71">
      <c r="A170" s="218" t="n"/>
      <c r="B170" s="218" t="n"/>
      <c r="C170" s="218" t="n"/>
      <c r="D170" s="218" t="n"/>
      <c r="E170" s="218" t="n"/>
      <c r="F170" s="218"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71">
      <c r="A171" s="218" t="n"/>
      <c r="B171" s="218" t="n"/>
      <c r="C171" s="218" t="n"/>
      <c r="D171" s="218" t="n"/>
      <c r="E171" s="218" t="n"/>
      <c r="F171" s="218"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71">
      <c r="A172" s="218" t="n"/>
      <c r="B172" s="218" t="n"/>
      <c r="C172" s="218" t="n"/>
      <c r="D172" s="218" t="n"/>
      <c r="E172" s="218" t="n"/>
      <c r="F172" s="218"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71">
      <c r="A173" s="218" t="n"/>
      <c r="B173" s="218" t="n"/>
      <c r="C173" s="218" t="n"/>
      <c r="D173" s="218" t="n"/>
      <c r="E173" s="218" t="n"/>
      <c r="F173" s="218"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71">
      <c r="A174" s="218" t="n"/>
      <c r="B174" s="218" t="n"/>
      <c r="C174" s="218" t="n"/>
      <c r="D174" s="218" t="n"/>
      <c r="E174" s="218" t="n"/>
      <c r="F174" s="218"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71">
      <c r="A175" s="218" t="n"/>
      <c r="B175" s="218" t="n"/>
      <c r="C175" s="218" t="n"/>
      <c r="D175" s="218" t="n"/>
      <c r="E175" s="218" t="n"/>
      <c r="F175" s="218"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71">
      <c r="A176" s="218" t="n"/>
      <c r="B176" s="218" t="n"/>
      <c r="C176" s="218" t="n"/>
      <c r="D176" s="218" t="n"/>
      <c r="E176" s="218" t="n"/>
      <c r="F176" s="218"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71">
      <c r="A177" s="218" t="n"/>
      <c r="B177" s="218" t="n"/>
      <c r="C177" s="218" t="n"/>
      <c r="D177" s="218" t="n"/>
      <c r="E177" s="218" t="n"/>
      <c r="F177" s="218"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71">
      <c r="A178" s="218" t="n"/>
      <c r="B178" s="218" t="n"/>
      <c r="C178" s="218" t="n"/>
      <c r="D178" s="218" t="n"/>
      <c r="E178" s="218" t="n"/>
      <c r="F178" s="218"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71">
      <c r="A179" s="218" t="n"/>
      <c r="B179" s="218" t="n"/>
      <c r="C179" s="218" t="n"/>
      <c r="D179" s="218" t="n"/>
      <c r="E179" s="218" t="n"/>
      <c r="F179" s="218"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71">
      <c r="A180" s="218" t="n"/>
      <c r="B180" s="218" t="n"/>
      <c r="C180" s="218" t="n"/>
      <c r="D180" s="218" t="n"/>
      <c r="E180" s="218" t="n"/>
      <c r="F180" s="218"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71">
      <c r="A181" s="218" t="n"/>
      <c r="B181" s="218" t="n"/>
      <c r="C181" s="218" t="n"/>
      <c r="D181" s="218" t="n"/>
      <c r="E181" s="218" t="n"/>
      <c r="F181" s="218"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71">
      <c r="A182" s="218" t="n"/>
      <c r="B182" s="218" t="n"/>
      <c r="C182" s="218" t="n"/>
      <c r="D182" s="218" t="n"/>
      <c r="E182" s="218" t="n"/>
      <c r="F182" s="218"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71">
      <c r="A183" s="218" t="n"/>
      <c r="B183" s="218" t="n"/>
      <c r="C183" s="218" t="n"/>
      <c r="D183" s="218" t="n"/>
      <c r="E183" s="218" t="n"/>
      <c r="F183" s="218"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71">
      <c r="A184" s="218" t="n"/>
      <c r="B184" s="218" t="n"/>
      <c r="C184" s="218" t="n"/>
      <c r="D184" s="218" t="n"/>
      <c r="E184" s="218" t="n"/>
      <c r="F184" s="218"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71">
      <c r="A185" s="218" t="n"/>
      <c r="B185" s="218" t="n"/>
      <c r="C185" s="218" t="n"/>
      <c r="D185" s="218" t="n"/>
      <c r="E185" s="218" t="n"/>
      <c r="F185" s="218"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71">
      <c r="A186" s="218" t="n"/>
      <c r="B186" s="218" t="n"/>
      <c r="C186" s="218" t="n"/>
      <c r="D186" s="218" t="n"/>
      <c r="E186" s="218" t="n"/>
      <c r="F186" s="218"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71">
      <c r="A187" s="218" t="n"/>
      <c r="B187" s="218" t="n"/>
      <c r="C187" s="218" t="n"/>
      <c r="D187" s="218" t="n"/>
      <c r="E187" s="218" t="n"/>
      <c r="F187" s="218"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71">
      <c r="A188" s="218" t="n"/>
      <c r="B188" s="218" t="n"/>
      <c r="C188" s="218" t="n"/>
      <c r="D188" s="218" t="n"/>
      <c r="E188" s="218" t="n"/>
      <c r="F188" s="218"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71">
      <c r="A189" s="218" t="n"/>
      <c r="B189" s="218" t="n"/>
      <c r="C189" s="218" t="n"/>
      <c r="D189" s="218" t="n"/>
      <c r="E189" s="218" t="n"/>
      <c r="F189" s="218"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71">
      <c r="A190" s="218" t="n"/>
      <c r="B190" s="218" t="n"/>
      <c r="C190" s="218" t="n"/>
      <c r="D190" s="218" t="n"/>
      <c r="E190" s="218" t="n"/>
      <c r="F190" s="218"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71">
      <c r="A191" s="218" t="n"/>
      <c r="B191" s="218" t="n"/>
      <c r="C191" s="218" t="n"/>
      <c r="D191" s="218" t="n"/>
      <c r="E191" s="218" t="n"/>
      <c r="F191" s="218"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71">
      <c r="A192" s="218" t="n"/>
      <c r="B192" s="218" t="n"/>
      <c r="C192" s="218" t="n"/>
      <c r="D192" s="218" t="n"/>
      <c r="E192" s="218" t="n"/>
      <c r="F192" s="218"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71">
      <c r="A193" s="218" t="n"/>
      <c r="B193" s="218" t="n"/>
      <c r="C193" s="218" t="n"/>
      <c r="D193" s="218" t="n"/>
      <c r="E193" s="218" t="n"/>
      <c r="F193" s="218"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71">
      <c r="A194" s="218" t="n"/>
      <c r="B194" s="218" t="n"/>
      <c r="C194" s="218" t="n"/>
      <c r="D194" s="218" t="n"/>
      <c r="E194" s="218" t="n"/>
      <c r="F194" s="218"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71">
      <c r="A195" s="218" t="n"/>
      <c r="B195" s="218" t="n"/>
      <c r="C195" s="218" t="n"/>
      <c r="D195" s="218" t="n"/>
      <c r="E195" s="218" t="n"/>
      <c r="F195" s="218"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71">
      <c r="A196" s="218" t="n"/>
      <c r="B196" s="218" t="n"/>
      <c r="C196" s="218" t="n"/>
      <c r="D196" s="218" t="n"/>
      <c r="E196" s="218" t="n"/>
      <c r="F196" s="218"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71">
      <c r="A197" s="218" t="n"/>
      <c r="B197" s="218" t="n"/>
      <c r="C197" s="218" t="n"/>
      <c r="D197" s="218" t="n"/>
      <c r="E197" s="218" t="n"/>
      <c r="F197" s="218"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71">
      <c r="A198" s="218" t="n"/>
      <c r="B198" s="218" t="n"/>
      <c r="C198" s="218" t="n"/>
      <c r="D198" s="218" t="n"/>
      <c r="E198" s="218" t="n"/>
      <c r="F198" s="218"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71">
      <c r="A199" s="218" t="n"/>
      <c r="B199" s="218" t="n"/>
      <c r="C199" s="218" t="n"/>
      <c r="D199" s="218" t="n"/>
      <c r="E199" s="218" t="n"/>
      <c r="F199" s="218"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71">
      <c r="A200" s="218" t="n"/>
      <c r="B200" s="218" t="n"/>
      <c r="C200" s="218" t="n"/>
      <c r="D200" s="218" t="n"/>
      <c r="E200" s="218" t="n"/>
      <c r="F200" s="218"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71">
      <c r="A201" s="218" t="n"/>
      <c r="B201" s="218" t="n"/>
      <c r="C201" s="218" t="n"/>
      <c r="D201" s="218" t="n"/>
      <c r="E201" s="218" t="n"/>
      <c r="F201" s="218"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71">
      <c r="A202" s="218" t="n"/>
      <c r="B202" s="218" t="n"/>
      <c r="C202" s="218" t="n"/>
      <c r="D202" s="218" t="n"/>
      <c r="E202" s="218" t="n"/>
      <c r="F202" s="218"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71">
      <c r="A203" s="218" t="n"/>
      <c r="B203" s="218" t="n"/>
      <c r="C203" s="218" t="n"/>
      <c r="D203" s="218" t="n"/>
      <c r="E203" s="218" t="n"/>
      <c r="F203" s="218"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71">
      <c r="A204" s="218" t="n"/>
      <c r="B204" s="218" t="n"/>
      <c r="C204" s="218" t="n"/>
      <c r="D204" s="218" t="n"/>
      <c r="E204" s="218" t="n"/>
      <c r="F204" s="218"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71">
      <c r="A205" s="218" t="n"/>
      <c r="B205" s="218" t="n"/>
      <c r="C205" s="218" t="n"/>
      <c r="D205" s="218" t="n"/>
      <c r="E205" s="218" t="n"/>
      <c r="F205" s="218"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71">
      <c r="A206" s="218" t="n"/>
      <c r="B206" s="218" t="n"/>
      <c r="C206" s="218" t="n"/>
      <c r="D206" s="218" t="n"/>
      <c r="E206" s="218" t="n"/>
      <c r="F206" s="218"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71">
      <c r="A207" s="218" t="n"/>
      <c r="B207" s="218" t="n"/>
      <c r="C207" s="218" t="n"/>
      <c r="D207" s="218" t="n"/>
      <c r="E207" s="218" t="n"/>
      <c r="F207" s="218"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71">
      <c r="A208" s="218" t="n"/>
      <c r="B208" s="218" t="n"/>
      <c r="C208" s="218" t="n"/>
      <c r="D208" s="218" t="n"/>
      <c r="E208" s="218" t="n"/>
      <c r="F208" s="218"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71">
      <c r="A210" s="218" t="n"/>
      <c r="B210" s="218" t="n"/>
      <c r="C210" s="218" t="n"/>
      <c r="D210" s="218" t="n"/>
      <c r="E210" s="218" t="n"/>
      <c r="F210" s="218"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7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7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7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7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7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7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7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7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0">
    <mergeCell ref="A4:B4"/>
    <mergeCell ref="A1:D1"/>
    <mergeCell ref="A2:B2"/>
    <mergeCell ref="C2:D2"/>
    <mergeCell ref="C5:D5"/>
    <mergeCell ref="A5:B5"/>
    <mergeCell ref="E1:F5"/>
    <mergeCell ref="C3:D3"/>
    <mergeCell ref="A3:B3"/>
    <mergeCell ref="C4:D4"/>
  </mergeCells>
  <conditionalFormatting sqref="D31">
    <cfRule type="expression" priority="1" dxfId="0">
      <formula>$D$31&lt;0</formula>
    </cfRule>
  </conditionalFormatting>
  <conditionalFormatting sqref="D35">
    <cfRule type="expression" priority="2" dxfId="0">
      <formula>$D$35&lt;0</formula>
    </cfRule>
  </conditionalFormatting>
  <pageMargins left="0.75" right="0.75" top="1" bottom="1" header="0" footer="0"/>
  <pageSetup orientation="portrait" paperSize="9"/>
</worksheet>
</file>

<file path=xl/worksheets/sheet16.xml><?xml version="1.0" encoding="utf-8"?>
<worksheet xmlns="http://schemas.openxmlformats.org/spreadsheetml/2006/main">
  <sheetPr>
    <tabColor rgb="FF9A3412"/>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outlineLevelRow="2"/>
  <cols>
    <col width="11" customWidth="1" style="371" min="1" max="1"/>
    <col width="12" customWidth="1" style="371" min="2" max="2"/>
    <col width="8" customWidth="1" style="371" min="3" max="3"/>
    <col width="22" customWidth="1" style="371" min="4" max="4"/>
    <col width="62" customWidth="1" style="371" min="5" max="5"/>
    <col width="13" customWidth="1" style="371" min="6" max="6"/>
    <col width="9" customWidth="1" style="371" min="7" max="7"/>
    <col width="12" customWidth="1" style="371" min="8" max="8"/>
    <col width="20" customWidth="1" style="371" min="9" max="9"/>
    <col width="24" customWidth="1" style="371" min="10" max="10"/>
    <col width="14" customWidth="1" style="371" min="11" max="12"/>
    <col width="12" customWidth="1" style="371" min="13" max="13"/>
    <col width="26" customWidth="1" style="371" min="14" max="14"/>
  </cols>
  <sheetData>
    <row r="1" ht="24" customHeight="1" s="371">
      <c r="A1" s="2" t="inlineStr">
        <is>
          <t>BITÁCORA DE OBRA</t>
        </is>
      </c>
      <c r="M1" s="372" t="n"/>
      <c r="N1" s="373" t="n"/>
      <c r="O1" s="4" t="n"/>
      <c r="P1" s="4" t="n"/>
      <c r="Q1" s="4" t="n"/>
      <c r="R1" s="4" t="n"/>
      <c r="S1" s="4" t="n"/>
      <c r="T1" s="4" t="n"/>
      <c r="U1" s="4" t="n"/>
      <c r="V1" s="4" t="n"/>
      <c r="W1" s="4" t="n"/>
      <c r="X1" s="4" t="n"/>
      <c r="Y1" s="4" t="n"/>
      <c r="Z1" s="4" t="n"/>
    </row>
    <row r="2" ht="15" customHeight="1" s="371">
      <c r="A2" s="10" t="inlineStr">
        <is>
          <t>PROYECTO</t>
        </is>
      </c>
      <c r="C2" s="12">
        <f>CARATULA!$C$10</f>
        <v/>
      </c>
      <c r="M2" s="374" t="n"/>
      <c r="N2" s="375" t="n"/>
      <c r="O2" s="4" t="n"/>
      <c r="P2" s="4" t="n"/>
      <c r="Q2" s="4" t="n"/>
      <c r="R2" s="4" t="n"/>
      <c r="S2" s="4" t="n"/>
      <c r="T2" s="4" t="n"/>
      <c r="U2" s="4" t="n"/>
      <c r="V2" s="4" t="n"/>
      <c r="W2" s="4" t="n"/>
      <c r="X2" s="4" t="n"/>
      <c r="Y2" s="4" t="n"/>
      <c r="Z2" s="4" t="n"/>
    </row>
    <row r="3" ht="15" customHeight="1" s="371">
      <c r="A3" s="10" t="inlineStr">
        <is>
          <t>CLIENTE</t>
        </is>
      </c>
      <c r="C3" s="12">
        <f>CARATULA!$C$12</f>
        <v/>
      </c>
      <c r="M3" s="374" t="n"/>
      <c r="N3" s="375" t="n"/>
      <c r="O3" s="4" t="n"/>
      <c r="P3" s="4" t="n"/>
      <c r="Q3" s="4" t="n"/>
      <c r="R3" s="4" t="n"/>
      <c r="S3" s="4" t="n"/>
      <c r="T3" s="4" t="n"/>
      <c r="U3" s="4" t="n"/>
      <c r="V3" s="4" t="n"/>
      <c r="W3" s="4" t="n"/>
      <c r="X3" s="4" t="n"/>
      <c r="Y3" s="4" t="n"/>
      <c r="Z3" s="4" t="n"/>
    </row>
    <row r="4" ht="15" customHeight="1" s="371">
      <c r="A4" s="10" t="inlineStr">
        <is>
          <t>UBICACIÓN</t>
        </is>
      </c>
      <c r="C4" s="12">
        <f>CARATULA!$C$14</f>
        <v/>
      </c>
      <c r="M4" s="374" t="n"/>
      <c r="N4" s="375" t="n"/>
      <c r="O4" s="4" t="n"/>
      <c r="P4" s="4" t="n"/>
      <c r="Q4" s="4" t="n"/>
      <c r="R4" s="4" t="n"/>
      <c r="S4" s="4" t="n"/>
      <c r="T4" s="4" t="n"/>
      <c r="U4" s="4" t="n"/>
      <c r="V4" s="4" t="n"/>
      <c r="W4" s="4" t="n"/>
      <c r="X4" s="4" t="n"/>
      <c r="Y4" s="4" t="n"/>
      <c r="Z4" s="4" t="n"/>
    </row>
    <row r="5" ht="15" customHeight="1" s="371">
      <c r="A5" s="10" t="inlineStr">
        <is>
          <t>EMPRESA</t>
        </is>
      </c>
      <c r="C5" s="12">
        <f>CARATULA!$C$19</f>
        <v/>
      </c>
      <c r="M5" s="376" t="n"/>
      <c r="N5" s="377" t="n"/>
      <c r="O5" s="4" t="n"/>
      <c r="P5" s="4" t="n"/>
      <c r="Q5" s="4" t="n"/>
      <c r="R5" s="4" t="n"/>
      <c r="S5" s="4" t="n"/>
      <c r="T5" s="4" t="n"/>
      <c r="U5" s="4" t="n"/>
      <c r="V5" s="4" t="n"/>
      <c r="W5" s="4" t="n"/>
      <c r="X5" s="4" t="n"/>
      <c r="Y5" s="4" t="n"/>
      <c r="Z5" s="4" t="n"/>
    </row>
    <row r="6" ht="15" customHeight="1" s="371">
      <c r="A6" s="353" t="inlineStr">
        <is>
          <t>El residente registra aquí. Todo evento con impacto financiero debe traer su folio de MOVIMIENTOS.</t>
        </is>
      </c>
      <c r="B6" s="218" t="n"/>
      <c r="C6" s="218" t="n"/>
      <c r="D6" s="218" t="n"/>
      <c r="E6" s="218" t="n"/>
      <c r="F6" s="218" t="n"/>
      <c r="G6" s="218" t="n"/>
      <c r="H6" s="218" t="n"/>
      <c r="I6" s="218" t="n"/>
      <c r="J6" s="218" t="n"/>
      <c r="K6" s="218" t="n"/>
      <c r="L6" s="218" t="n"/>
      <c r="M6" s="218" t="n"/>
      <c r="N6" s="218" t="n"/>
      <c r="O6" s="4" t="n"/>
      <c r="P6" s="4" t="n"/>
      <c r="Q6" s="4" t="n"/>
      <c r="R6" s="4" t="n"/>
      <c r="S6" s="4" t="n"/>
      <c r="T6" s="4" t="n"/>
      <c r="U6" s="4" t="n"/>
      <c r="V6" s="4" t="n"/>
      <c r="W6" s="4" t="n"/>
      <c r="X6" s="4" t="n"/>
      <c r="Y6" s="4" t="n"/>
      <c r="Z6" s="4" t="n"/>
    </row>
    <row r="7">
      <c r="A7" s="218" t="n"/>
      <c r="B7" s="218" t="n"/>
      <c r="C7" s="218" t="n"/>
      <c r="D7" s="218" t="n"/>
      <c r="E7" s="218" t="n"/>
      <c r="F7" s="218" t="n"/>
      <c r="G7" s="218" t="n"/>
      <c r="H7" s="218" t="n"/>
      <c r="I7" s="218" t="n"/>
      <c r="J7" s="218" t="n"/>
      <c r="K7" s="218" t="n"/>
      <c r="L7" s="218" t="n"/>
      <c r="M7" s="218" t="n"/>
      <c r="N7" s="218" t="n"/>
      <c r="O7" s="4" t="n"/>
      <c r="P7" s="4" t="n"/>
      <c r="Q7" s="4" t="n"/>
      <c r="R7" s="4" t="n"/>
      <c r="S7" s="4" t="n"/>
      <c r="T7" s="4" t="n"/>
      <c r="U7" s="4" t="n"/>
      <c r="V7" s="4" t="n"/>
      <c r="W7" s="4" t="n"/>
      <c r="X7" s="4" t="n"/>
      <c r="Y7" s="4" t="n"/>
      <c r="Z7" s="4" t="n"/>
    </row>
    <row r="8" ht="30" customHeight="1" s="371">
      <c r="A8" s="32" t="inlineStr">
        <is>
          <t>FOLIO</t>
        </is>
      </c>
      <c r="B8" s="32" t="inlineStr">
        <is>
          <t>FECHA</t>
        </is>
      </c>
      <c r="C8" s="32" t="inlineStr">
        <is>
          <t>HORA</t>
        </is>
      </c>
      <c r="D8" s="32" t="inlineStr">
        <is>
          <t>TIPO</t>
        </is>
      </c>
      <c r="E8" s="32" t="inlineStr">
        <is>
          <t>DESCRIPCIÓN DEL EVENTO</t>
        </is>
      </c>
      <c r="F8" s="32" t="inlineStr">
        <is>
          <t>CLAVE PRESUP.</t>
        </is>
      </c>
      <c r="G8" s="32" t="inlineStr">
        <is>
          <t>MÓDULO</t>
        </is>
      </c>
      <c r="H8" s="32" t="inlineStr">
        <is>
          <t>% AVANCE</t>
        </is>
      </c>
      <c r="I8" s="32" t="inlineStr">
        <is>
          <t>RESPONSABLE</t>
        </is>
      </c>
      <c r="J8" s="32" t="inlineStr">
        <is>
          <t>INVOLUCRADO</t>
        </is>
      </c>
      <c r="K8" s="32" t="inlineStr">
        <is>
          <t>¿GENERA MOVIMIENTO?</t>
        </is>
      </c>
      <c r="L8" s="32" t="inlineStr">
        <is>
          <t>FOLIO MOVIMIENTO</t>
        </is>
      </c>
      <c r="M8" s="32" t="inlineStr">
        <is>
          <t>CLIMA</t>
        </is>
      </c>
      <c r="N8" s="32" t="inlineStr">
        <is>
          <t>EVIDENCIA</t>
        </is>
      </c>
      <c r="O8" s="4" t="n"/>
      <c r="P8" s="4" t="n"/>
      <c r="Q8" s="4" t="n"/>
      <c r="R8" s="4" t="n"/>
      <c r="S8" s="4" t="n"/>
      <c r="T8" s="4" t="n"/>
      <c r="U8" s="4" t="n"/>
      <c r="V8" s="4" t="n"/>
      <c r="W8" s="4" t="n"/>
      <c r="X8" s="4" t="n"/>
      <c r="Y8" s="4" t="n"/>
      <c r="Z8" s="4" t="n"/>
    </row>
    <row r="9" ht="15" customHeight="1" s="371">
      <c r="A9" s="34" t="n"/>
      <c r="B9" s="37" t="n"/>
      <c r="C9" s="347" t="n"/>
      <c r="D9" s="34" t="n"/>
      <c r="E9" s="35" t="n"/>
      <c r="F9" s="34" t="n"/>
      <c r="G9" s="34">
        <f t="array" ref="G9">IF($F9="","",IFERROR(INDEX(PRESUPUESTO!$N$10:$N$174,MATCH($F9,PRESUPUESTO!$A$10:$A$174,0)),""))</f>
        <v/>
      </c>
      <c r="H9" s="45" t="n"/>
      <c r="I9" s="35" t="n"/>
      <c r="J9" s="35" t="n"/>
      <c r="K9" s="34" t="n"/>
      <c r="L9" s="35" t="n"/>
      <c r="M9" s="34" t="n"/>
      <c r="N9" s="35" t="n"/>
      <c r="O9" s="4" t="n"/>
      <c r="P9" s="4" t="n"/>
      <c r="Q9" s="4" t="n"/>
      <c r="R9" s="4" t="n"/>
      <c r="S9" s="4" t="n"/>
      <c r="T9" s="4" t="n"/>
      <c r="U9" s="4" t="n"/>
      <c r="V9" s="4" t="n"/>
      <c r="W9" s="4" t="n"/>
      <c r="X9" s="4" t="n"/>
      <c r="Y9" s="4" t="n"/>
      <c r="Z9" s="4" t="n"/>
    </row>
    <row r="10" ht="15" customHeight="1" s="371">
      <c r="A10" s="34" t="n"/>
      <c r="B10" s="37" t="n"/>
      <c r="C10" s="347" t="n"/>
      <c r="D10" s="34" t="n"/>
      <c r="E10" s="35" t="n"/>
      <c r="F10" s="34" t="n"/>
      <c r="G10" s="34">
        <f t="array" ref="G10">IF($F10="","",IFERROR(INDEX(PRESUPUESTO!$N$10:$N$174,MATCH($F10,PRESUPUESTO!$A$10:$A$174,0)),""))</f>
        <v/>
      </c>
      <c r="H10" s="45" t="n"/>
      <c r="I10" s="35" t="n"/>
      <c r="J10" s="35" t="n"/>
      <c r="K10" s="34" t="n"/>
      <c r="L10" s="35" t="n"/>
      <c r="M10" s="34" t="n"/>
      <c r="N10" s="35" t="n"/>
      <c r="O10" s="4" t="n"/>
      <c r="P10" s="4" t="n"/>
      <c r="Q10" s="4" t="n"/>
      <c r="R10" s="4" t="n"/>
      <c r="S10" s="4" t="n"/>
      <c r="T10" s="4" t="n"/>
      <c r="U10" s="4" t="n"/>
      <c r="V10" s="4" t="n"/>
      <c r="W10" s="4" t="n"/>
      <c r="X10" s="4" t="n"/>
      <c r="Y10" s="4" t="n"/>
      <c r="Z10" s="4" t="n"/>
    </row>
    <row r="11" ht="15" customHeight="1" s="371">
      <c r="A11" s="34" t="n"/>
      <c r="B11" s="37" t="n"/>
      <c r="C11" s="347" t="n"/>
      <c r="D11" s="34" t="n"/>
      <c r="E11" s="35" t="n"/>
      <c r="F11" s="34" t="n"/>
      <c r="G11" s="34">
        <f t="array" ref="G11">IF($F11="","",IFERROR(INDEX(PRESUPUESTO!$N$10:$N$174,MATCH($F11,PRESUPUESTO!$A$10:$A$174,0)),""))</f>
        <v/>
      </c>
      <c r="H11" s="45" t="n"/>
      <c r="I11" s="35" t="n"/>
      <c r="J11" s="35" t="n"/>
      <c r="K11" s="34" t="n"/>
      <c r="L11" s="35" t="n"/>
      <c r="M11" s="34" t="n"/>
      <c r="N11" s="35" t="n"/>
      <c r="O11" s="4" t="n"/>
      <c r="P11" s="4" t="n"/>
      <c r="Q11" s="4" t="n"/>
      <c r="R11" s="4" t="n"/>
      <c r="S11" s="4" t="n"/>
      <c r="T11" s="4" t="n"/>
      <c r="U11" s="4" t="n"/>
      <c r="V11" s="4" t="n"/>
      <c r="W11" s="4" t="n"/>
      <c r="X11" s="4" t="n"/>
      <c r="Y11" s="4" t="n"/>
      <c r="Z11" s="4" t="n"/>
    </row>
    <row r="12" ht="15" customHeight="1" s="371">
      <c r="A12" s="34" t="n"/>
      <c r="B12" s="37" t="n"/>
      <c r="C12" s="347" t="n"/>
      <c r="D12" s="34" t="n"/>
      <c r="E12" s="35" t="n"/>
      <c r="F12" s="34" t="n"/>
      <c r="G12" s="34">
        <f t="array" ref="G12">IF($F12="","",IFERROR(INDEX(PRESUPUESTO!$N$10:$N$174,MATCH($F12,PRESUPUESTO!$A$10:$A$174,0)),""))</f>
        <v/>
      </c>
      <c r="H12" s="45" t="n"/>
      <c r="I12" s="35" t="n"/>
      <c r="J12" s="35" t="n"/>
      <c r="K12" s="34" t="n"/>
      <c r="L12" s="35" t="n"/>
      <c r="M12" s="34" t="n"/>
      <c r="N12" s="35" t="n"/>
      <c r="O12" s="4" t="n"/>
      <c r="P12" s="4" t="n"/>
      <c r="Q12" s="4" t="n"/>
      <c r="R12" s="4" t="n"/>
      <c r="S12" s="4" t="n"/>
      <c r="T12" s="4" t="n"/>
      <c r="U12" s="4" t="n"/>
      <c r="V12" s="4" t="n"/>
      <c r="W12" s="4" t="n"/>
      <c r="X12" s="4" t="n"/>
      <c r="Y12" s="4" t="n"/>
      <c r="Z12" s="4" t="n"/>
    </row>
    <row r="13" ht="15" customHeight="1" s="371">
      <c r="A13" s="34" t="n"/>
      <c r="B13" s="37" t="n"/>
      <c r="C13" s="347" t="n"/>
      <c r="D13" s="34" t="n"/>
      <c r="E13" s="35" t="n"/>
      <c r="F13" s="34" t="n"/>
      <c r="G13" s="34">
        <f t="array" ref="G13">IF($F13="","",IFERROR(INDEX(PRESUPUESTO!$N$10:$N$174,MATCH($F13,PRESUPUESTO!$A$10:$A$174,0)),""))</f>
        <v/>
      </c>
      <c r="H13" s="45" t="n"/>
      <c r="I13" s="35" t="n"/>
      <c r="J13" s="35" t="n"/>
      <c r="K13" s="34" t="n"/>
      <c r="L13" s="35" t="n"/>
      <c r="M13" s="34" t="n"/>
      <c r="N13" s="35" t="n"/>
      <c r="O13" s="4" t="n"/>
      <c r="P13" s="4" t="n"/>
      <c r="Q13" s="4" t="n"/>
      <c r="R13" s="4" t="n"/>
      <c r="S13" s="4" t="n"/>
      <c r="T13" s="4" t="n"/>
      <c r="U13" s="4" t="n"/>
      <c r="V13" s="4" t="n"/>
      <c r="W13" s="4" t="n"/>
      <c r="X13" s="4" t="n"/>
      <c r="Y13" s="4" t="n"/>
      <c r="Z13" s="4" t="n"/>
    </row>
    <row r="14" ht="15" customHeight="1" s="371">
      <c r="A14" s="34" t="n"/>
      <c r="B14" s="37" t="n"/>
      <c r="C14" s="347" t="n"/>
      <c r="D14" s="34" t="n"/>
      <c r="E14" s="35" t="n"/>
      <c r="F14" s="34" t="n"/>
      <c r="G14" s="34">
        <f t="array" ref="G14">IF($F14="","",IFERROR(INDEX(PRESUPUESTO!$N$10:$N$174,MATCH($F14,PRESUPUESTO!$A$10:$A$174,0)),""))</f>
        <v/>
      </c>
      <c r="H14" s="45" t="n"/>
      <c r="I14" s="35" t="n"/>
      <c r="J14" s="35" t="n"/>
      <c r="K14" s="34" t="n"/>
      <c r="L14" s="35" t="n"/>
      <c r="M14" s="34" t="n"/>
      <c r="N14" s="35" t="n"/>
      <c r="O14" s="4" t="n"/>
      <c r="P14" s="4" t="n"/>
      <c r="Q14" s="4" t="n"/>
      <c r="R14" s="4" t="n"/>
      <c r="S14" s="4" t="n"/>
      <c r="T14" s="4" t="n"/>
      <c r="U14" s="4" t="n"/>
      <c r="V14" s="4" t="n"/>
      <c r="W14" s="4" t="n"/>
      <c r="X14" s="4" t="n"/>
      <c r="Y14" s="4" t="n"/>
      <c r="Z14" s="4" t="n"/>
    </row>
    <row r="15" ht="15" customHeight="1" s="371">
      <c r="A15" s="34" t="n"/>
      <c r="B15" s="37" t="n"/>
      <c r="C15" s="347" t="n"/>
      <c r="D15" s="34" t="n"/>
      <c r="E15" s="35" t="n"/>
      <c r="F15" s="34" t="n"/>
      <c r="G15" s="34">
        <f t="array" ref="G15">IF($F15="","",IFERROR(INDEX(PRESUPUESTO!$N$10:$N$174,MATCH($F15,PRESUPUESTO!$A$10:$A$174,0)),""))</f>
        <v/>
      </c>
      <c r="H15" s="45" t="n"/>
      <c r="I15" s="35" t="n"/>
      <c r="J15" s="35" t="n"/>
      <c r="K15" s="34" t="n"/>
      <c r="L15" s="35" t="n"/>
      <c r="M15" s="34" t="n"/>
      <c r="N15" s="35" t="n"/>
      <c r="O15" s="4" t="n"/>
      <c r="P15" s="4" t="n"/>
      <c r="Q15" s="4" t="n"/>
      <c r="R15" s="4" t="n"/>
      <c r="S15" s="4" t="n"/>
      <c r="T15" s="4" t="n"/>
      <c r="U15" s="4" t="n"/>
      <c r="V15" s="4" t="n"/>
      <c r="W15" s="4" t="n"/>
      <c r="X15" s="4" t="n"/>
      <c r="Y15" s="4" t="n"/>
      <c r="Z15" s="4" t="n"/>
    </row>
    <row r="16" ht="15" customHeight="1" s="371">
      <c r="A16" s="34" t="n"/>
      <c r="B16" s="37" t="n"/>
      <c r="C16" s="347" t="n"/>
      <c r="D16" s="34" t="n"/>
      <c r="E16" s="35" t="n"/>
      <c r="F16" s="34" t="n"/>
      <c r="G16" s="34">
        <f t="array" ref="G16">IF($F16="","",IFERROR(INDEX(PRESUPUESTO!$N$10:$N$174,MATCH($F16,PRESUPUESTO!$A$10:$A$174,0)),""))</f>
        <v/>
      </c>
      <c r="H16" s="45" t="n"/>
      <c r="I16" s="35" t="n"/>
      <c r="J16" s="35" t="n"/>
      <c r="K16" s="34" t="n"/>
      <c r="L16" s="35" t="n"/>
      <c r="M16" s="34" t="n"/>
      <c r="N16" s="35" t="n"/>
      <c r="O16" s="4" t="n"/>
      <c r="P16" s="4" t="n"/>
      <c r="Q16" s="4" t="n"/>
      <c r="R16" s="4" t="n"/>
      <c r="S16" s="4" t="n"/>
      <c r="T16" s="4" t="n"/>
      <c r="U16" s="4" t="n"/>
      <c r="V16" s="4" t="n"/>
      <c r="W16" s="4" t="n"/>
      <c r="X16" s="4" t="n"/>
      <c r="Y16" s="4" t="n"/>
      <c r="Z16" s="4" t="n"/>
    </row>
    <row r="17" ht="15" customHeight="1" s="371">
      <c r="A17" s="34" t="n"/>
      <c r="B17" s="37" t="n"/>
      <c r="C17" s="347" t="n"/>
      <c r="D17" s="34" t="n"/>
      <c r="E17" s="35" t="n"/>
      <c r="F17" s="34" t="n"/>
      <c r="G17" s="34">
        <f t="array" ref="G17">IF($F17="","",IFERROR(INDEX(PRESUPUESTO!$N$10:$N$174,MATCH($F17,PRESUPUESTO!$A$10:$A$174,0)),""))</f>
        <v/>
      </c>
      <c r="H17" s="45" t="n"/>
      <c r="I17" s="35" t="n"/>
      <c r="J17" s="35" t="n"/>
      <c r="K17" s="34" t="n"/>
      <c r="L17" s="35" t="n"/>
      <c r="M17" s="34" t="n"/>
      <c r="N17" s="35" t="n"/>
      <c r="O17" s="4" t="n"/>
      <c r="P17" s="4" t="n"/>
      <c r="Q17" s="4" t="n"/>
      <c r="R17" s="4" t="n"/>
      <c r="S17" s="4" t="n"/>
      <c r="T17" s="4" t="n"/>
      <c r="U17" s="4" t="n"/>
      <c r="V17" s="4" t="n"/>
      <c r="W17" s="4" t="n"/>
      <c r="X17" s="4" t="n"/>
      <c r="Y17" s="4" t="n"/>
      <c r="Z17" s="4" t="n"/>
    </row>
    <row r="18" ht="15" customHeight="1" s="371">
      <c r="A18" s="34" t="n"/>
      <c r="B18" s="37" t="n"/>
      <c r="C18" s="347" t="n"/>
      <c r="D18" s="34" t="n"/>
      <c r="E18" s="35" t="n"/>
      <c r="F18" s="34" t="n"/>
      <c r="G18" s="34">
        <f t="array" ref="G18">IF($F18="","",IFERROR(INDEX(PRESUPUESTO!$N$10:$N$174,MATCH($F18,PRESUPUESTO!$A$10:$A$174,0)),""))</f>
        <v/>
      </c>
      <c r="H18" s="45" t="n"/>
      <c r="I18" s="35" t="n"/>
      <c r="J18" s="35" t="n"/>
      <c r="K18" s="34" t="n"/>
      <c r="L18" s="35" t="n"/>
      <c r="M18" s="34" t="n"/>
      <c r="N18" s="35" t="n"/>
      <c r="O18" s="4" t="n"/>
      <c r="P18" s="4" t="n"/>
      <c r="Q18" s="4" t="n"/>
      <c r="R18" s="4" t="n"/>
      <c r="S18" s="4" t="n"/>
      <c r="T18" s="4" t="n"/>
      <c r="U18" s="4" t="n"/>
      <c r="V18" s="4" t="n"/>
      <c r="W18" s="4" t="n"/>
      <c r="X18" s="4" t="n"/>
      <c r="Y18" s="4" t="n"/>
      <c r="Z18" s="4" t="n"/>
    </row>
    <row r="19" ht="15" customHeight="1" s="371">
      <c r="A19" s="34" t="n"/>
      <c r="B19" s="37" t="n"/>
      <c r="C19" s="347" t="n"/>
      <c r="D19" s="34" t="n"/>
      <c r="E19" s="35" t="n"/>
      <c r="F19" s="34" t="n"/>
      <c r="G19" s="34">
        <f t="array" ref="G19">IF($F19="","",IFERROR(INDEX(PRESUPUESTO!$N$10:$N$174,MATCH($F19,PRESUPUESTO!$A$10:$A$174,0)),""))</f>
        <v/>
      </c>
      <c r="H19" s="45" t="n"/>
      <c r="I19" s="35" t="n"/>
      <c r="J19" s="35" t="n"/>
      <c r="K19" s="34" t="n"/>
      <c r="L19" s="35" t="n"/>
      <c r="M19" s="34" t="n"/>
      <c r="N19" s="35" t="n"/>
      <c r="O19" s="4" t="n"/>
      <c r="P19" s="4" t="n"/>
      <c r="Q19" s="4" t="n"/>
      <c r="R19" s="4" t="n"/>
      <c r="S19" s="4" t="n"/>
      <c r="T19" s="4" t="n"/>
      <c r="U19" s="4" t="n"/>
      <c r="V19" s="4" t="n"/>
      <c r="W19" s="4" t="n"/>
      <c r="X19" s="4" t="n"/>
      <c r="Y19" s="4" t="n"/>
      <c r="Z19" s="4" t="n"/>
    </row>
    <row r="20" ht="15" customHeight="1" s="371">
      <c r="A20" s="34" t="n"/>
      <c r="B20" s="37" t="n"/>
      <c r="C20" s="347" t="n"/>
      <c r="D20" s="34" t="n"/>
      <c r="E20" s="35" t="n"/>
      <c r="F20" s="34" t="n"/>
      <c r="G20" s="34">
        <f t="array" ref="G20">IF($F20="","",IFERROR(INDEX(PRESUPUESTO!$N$10:$N$174,MATCH($F20,PRESUPUESTO!$A$10:$A$174,0)),""))</f>
        <v/>
      </c>
      <c r="H20" s="45" t="n"/>
      <c r="I20" s="35" t="n"/>
      <c r="J20" s="35" t="n"/>
      <c r="K20" s="34" t="n"/>
      <c r="L20" s="35" t="n"/>
      <c r="M20" s="34" t="n"/>
      <c r="N20" s="35" t="n"/>
      <c r="O20" s="4" t="n"/>
      <c r="P20" s="4" t="n"/>
      <c r="Q20" s="4" t="n"/>
      <c r="R20" s="4" t="n"/>
      <c r="S20" s="4" t="n"/>
      <c r="T20" s="4" t="n"/>
      <c r="U20" s="4" t="n"/>
      <c r="V20" s="4" t="n"/>
      <c r="W20" s="4" t="n"/>
      <c r="X20" s="4" t="n"/>
      <c r="Y20" s="4" t="n"/>
      <c r="Z20" s="4" t="n"/>
    </row>
    <row r="21" ht="15" customHeight="1" s="371">
      <c r="A21" s="34" t="n"/>
      <c r="B21" s="37" t="n"/>
      <c r="C21" s="347" t="n"/>
      <c r="D21" s="34" t="n"/>
      <c r="E21" s="35" t="n"/>
      <c r="F21" s="34" t="n"/>
      <c r="G21" s="34">
        <f t="array" ref="G21">IF($F21="","",IFERROR(INDEX(PRESUPUESTO!$N$10:$N$174,MATCH($F21,PRESUPUESTO!$A$10:$A$174,0)),""))</f>
        <v/>
      </c>
      <c r="H21" s="45" t="n"/>
      <c r="I21" s="35" t="n"/>
      <c r="J21" s="35" t="n"/>
      <c r="K21" s="34" t="n"/>
      <c r="L21" s="35" t="n"/>
      <c r="M21" s="34" t="n"/>
      <c r="N21" s="35" t="n"/>
      <c r="O21" s="4" t="n"/>
      <c r="P21" s="4" t="n"/>
      <c r="Q21" s="4" t="n"/>
      <c r="R21" s="4" t="n"/>
      <c r="S21" s="4" t="n"/>
      <c r="T21" s="4" t="n"/>
      <c r="U21" s="4" t="n"/>
      <c r="V21" s="4" t="n"/>
      <c r="W21" s="4" t="n"/>
      <c r="X21" s="4" t="n"/>
      <c r="Y21" s="4" t="n"/>
      <c r="Z21" s="4" t="n"/>
    </row>
    <row r="22" ht="15" customHeight="1" s="371">
      <c r="A22" s="34" t="n"/>
      <c r="B22" s="37" t="n"/>
      <c r="C22" s="347" t="n"/>
      <c r="D22" s="34" t="n"/>
      <c r="E22" s="35" t="n"/>
      <c r="F22" s="34" t="n"/>
      <c r="G22" s="34">
        <f t="array" ref="G22">IF($F22="","",IFERROR(INDEX(PRESUPUESTO!$N$10:$N$174,MATCH($F22,PRESUPUESTO!$A$10:$A$174,0)),""))</f>
        <v/>
      </c>
      <c r="H22" s="45" t="n"/>
      <c r="I22" s="35" t="n"/>
      <c r="J22" s="35" t="n"/>
      <c r="K22" s="34" t="n"/>
      <c r="L22" s="35" t="n"/>
      <c r="M22" s="34" t="n"/>
      <c r="N22" s="35" t="n"/>
      <c r="O22" s="4" t="n"/>
      <c r="P22" s="4" t="n"/>
      <c r="Q22" s="4" t="n"/>
      <c r="R22" s="4" t="n"/>
      <c r="S22" s="4" t="n"/>
      <c r="T22" s="4" t="n"/>
      <c r="U22" s="4" t="n"/>
      <c r="V22" s="4" t="n"/>
      <c r="W22" s="4" t="n"/>
      <c r="X22" s="4" t="n"/>
      <c r="Y22" s="4" t="n"/>
      <c r="Z22" s="4" t="n"/>
    </row>
    <row r="23" ht="15" customHeight="1" s="371">
      <c r="A23" s="34" t="n"/>
      <c r="B23" s="37" t="n"/>
      <c r="C23" s="347" t="n"/>
      <c r="D23" s="34" t="n"/>
      <c r="E23" s="35" t="n"/>
      <c r="F23" s="34" t="n"/>
      <c r="G23" s="34">
        <f t="array" ref="G23">IF($F23="","",IFERROR(INDEX(PRESUPUESTO!$N$10:$N$174,MATCH($F23,PRESUPUESTO!$A$10:$A$174,0)),""))</f>
        <v/>
      </c>
      <c r="H23" s="45" t="n"/>
      <c r="I23" s="35" t="n"/>
      <c r="J23" s="35" t="n"/>
      <c r="K23" s="34" t="n"/>
      <c r="L23" s="35" t="n"/>
      <c r="M23" s="34" t="n"/>
      <c r="N23" s="35" t="n"/>
      <c r="O23" s="4" t="n"/>
      <c r="P23" s="4" t="n"/>
      <c r="Q23" s="4" t="n"/>
      <c r="R23" s="4" t="n"/>
      <c r="S23" s="4" t="n"/>
      <c r="T23" s="4" t="n"/>
      <c r="U23" s="4" t="n"/>
      <c r="V23" s="4" t="n"/>
      <c r="W23" s="4" t="n"/>
      <c r="X23" s="4" t="n"/>
      <c r="Y23" s="4" t="n"/>
      <c r="Z23" s="4" t="n"/>
    </row>
    <row r="24" ht="15" customHeight="1" s="371">
      <c r="A24" s="34" t="n"/>
      <c r="B24" s="37" t="n"/>
      <c r="C24" s="347" t="n"/>
      <c r="D24" s="34" t="n"/>
      <c r="E24" s="35" t="n"/>
      <c r="F24" s="34" t="n"/>
      <c r="G24" s="34">
        <f t="array" ref="G24">IF($F24="","",IFERROR(INDEX(PRESUPUESTO!$N$10:$N$174,MATCH($F24,PRESUPUESTO!$A$10:$A$174,0)),""))</f>
        <v/>
      </c>
      <c r="H24" s="45" t="n"/>
      <c r="I24" s="35" t="n"/>
      <c r="J24" s="35" t="n"/>
      <c r="K24" s="34" t="n"/>
      <c r="L24" s="35" t="n"/>
      <c r="M24" s="34" t="n"/>
      <c r="N24" s="35" t="n"/>
      <c r="O24" s="4" t="n"/>
      <c r="P24" s="4" t="n"/>
      <c r="Q24" s="4" t="n"/>
      <c r="R24" s="4" t="n"/>
      <c r="S24" s="4" t="n"/>
      <c r="T24" s="4" t="n"/>
      <c r="U24" s="4" t="n"/>
      <c r="V24" s="4" t="n"/>
      <c r="W24" s="4" t="n"/>
      <c r="X24" s="4" t="n"/>
      <c r="Y24" s="4" t="n"/>
      <c r="Z24" s="4" t="n"/>
    </row>
    <row r="25" ht="15" customHeight="1" s="371">
      <c r="A25" s="34" t="n"/>
      <c r="B25" s="37" t="n"/>
      <c r="C25" s="347" t="n"/>
      <c r="D25" s="34" t="n"/>
      <c r="E25" s="35" t="n"/>
      <c r="F25" s="34" t="n"/>
      <c r="G25" s="34">
        <f t="array" ref="G25">IF($F25="","",IFERROR(INDEX(PRESUPUESTO!$N$10:$N$174,MATCH($F25,PRESUPUESTO!$A$10:$A$174,0)),""))</f>
        <v/>
      </c>
      <c r="H25" s="45" t="n"/>
      <c r="I25" s="35" t="n"/>
      <c r="J25" s="35" t="n"/>
      <c r="K25" s="34" t="n"/>
      <c r="L25" s="35" t="n"/>
      <c r="M25" s="34" t="n"/>
      <c r="N25" s="35" t="n"/>
      <c r="O25" s="4" t="n"/>
      <c r="P25" s="4" t="n"/>
      <c r="Q25" s="4" t="n"/>
      <c r="R25" s="4" t="n"/>
      <c r="S25" s="4" t="n"/>
      <c r="T25" s="4" t="n"/>
      <c r="U25" s="4" t="n"/>
      <c r="V25" s="4" t="n"/>
      <c r="W25" s="4" t="n"/>
      <c r="X25" s="4" t="n"/>
      <c r="Y25" s="4" t="n"/>
      <c r="Z25" s="4" t="n"/>
    </row>
    <row r="26" ht="15" customHeight="1" s="371">
      <c r="A26" s="34" t="n"/>
      <c r="B26" s="37" t="n"/>
      <c r="C26" s="347" t="n"/>
      <c r="D26" s="34" t="n"/>
      <c r="E26" s="35" t="n"/>
      <c r="F26" s="34" t="n"/>
      <c r="G26" s="34">
        <f t="array" ref="G26">IF($F26="","",IFERROR(INDEX(PRESUPUESTO!$N$10:$N$174,MATCH($F26,PRESUPUESTO!$A$10:$A$174,0)),""))</f>
        <v/>
      </c>
      <c r="H26" s="45" t="n"/>
      <c r="I26" s="35" t="n"/>
      <c r="J26" s="35" t="n"/>
      <c r="K26" s="34" t="n"/>
      <c r="L26" s="35" t="n"/>
      <c r="M26" s="34" t="n"/>
      <c r="N26" s="35" t="n"/>
      <c r="O26" s="4" t="n"/>
      <c r="P26" s="4" t="n"/>
      <c r="Q26" s="4" t="n"/>
      <c r="R26" s="4" t="n"/>
      <c r="S26" s="4" t="n"/>
      <c r="T26" s="4" t="n"/>
      <c r="U26" s="4" t="n"/>
      <c r="V26" s="4" t="n"/>
      <c r="W26" s="4" t="n"/>
      <c r="X26" s="4" t="n"/>
      <c r="Y26" s="4" t="n"/>
      <c r="Z26" s="4" t="n"/>
    </row>
    <row r="27" ht="15" customHeight="1" s="371">
      <c r="A27" s="34" t="n"/>
      <c r="B27" s="37" t="n"/>
      <c r="C27" s="347" t="n"/>
      <c r="D27" s="34" t="n"/>
      <c r="E27" s="35" t="n"/>
      <c r="F27" s="34" t="n"/>
      <c r="G27" s="34">
        <f t="array" ref="G27">IF($F27="","",IFERROR(INDEX(PRESUPUESTO!$N$10:$N$174,MATCH($F27,PRESUPUESTO!$A$10:$A$174,0)),""))</f>
        <v/>
      </c>
      <c r="H27" s="45" t="n"/>
      <c r="I27" s="35" t="n"/>
      <c r="J27" s="35" t="n"/>
      <c r="K27" s="34" t="n"/>
      <c r="L27" s="35" t="n"/>
      <c r="M27" s="34" t="n"/>
      <c r="N27" s="35" t="n"/>
      <c r="O27" s="4" t="n"/>
      <c r="P27" s="4" t="n"/>
      <c r="Q27" s="4" t="n"/>
      <c r="R27" s="4" t="n"/>
      <c r="S27" s="4" t="n"/>
      <c r="T27" s="4" t="n"/>
      <c r="U27" s="4" t="n"/>
      <c r="V27" s="4" t="n"/>
      <c r="W27" s="4" t="n"/>
      <c r="X27" s="4" t="n"/>
      <c r="Y27" s="4" t="n"/>
      <c r="Z27" s="4" t="n"/>
    </row>
    <row r="28" ht="15" customHeight="1" s="371">
      <c r="A28" s="34" t="n"/>
      <c r="B28" s="37" t="n"/>
      <c r="C28" s="347" t="n"/>
      <c r="D28" s="34" t="n"/>
      <c r="E28" s="35" t="n"/>
      <c r="F28" s="34" t="n"/>
      <c r="G28" s="34">
        <f t="array" ref="G28">IF($F28="","",IFERROR(INDEX(PRESUPUESTO!$N$10:$N$174,MATCH($F28,PRESUPUESTO!$A$10:$A$174,0)),""))</f>
        <v/>
      </c>
      <c r="H28" s="45" t="n"/>
      <c r="I28" s="35" t="n"/>
      <c r="J28" s="35" t="n"/>
      <c r="K28" s="34" t="n"/>
      <c r="L28" s="35" t="n"/>
      <c r="M28" s="34" t="n"/>
      <c r="N28" s="35" t="n"/>
      <c r="O28" s="4" t="n"/>
      <c r="P28" s="4" t="n"/>
      <c r="Q28" s="4" t="n"/>
      <c r="R28" s="4" t="n"/>
      <c r="S28" s="4" t="n"/>
      <c r="T28" s="4" t="n"/>
      <c r="U28" s="4" t="n"/>
      <c r="V28" s="4" t="n"/>
      <c r="W28" s="4" t="n"/>
      <c r="X28" s="4" t="n"/>
      <c r="Y28" s="4" t="n"/>
      <c r="Z28" s="4" t="n"/>
    </row>
    <row r="29" ht="15" customHeight="1" s="371">
      <c r="A29" s="34" t="n"/>
      <c r="B29" s="37" t="n"/>
      <c r="C29" s="347" t="n"/>
      <c r="D29" s="34" t="n"/>
      <c r="E29" s="35" t="n"/>
      <c r="F29" s="34" t="n"/>
      <c r="G29" s="34">
        <f t="array" ref="G29">IF($F29="","",IFERROR(INDEX(PRESUPUESTO!$N$10:$N$174,MATCH($F29,PRESUPUESTO!$A$10:$A$174,0)),""))</f>
        <v/>
      </c>
      <c r="H29" s="45" t="n"/>
      <c r="I29" s="35" t="n"/>
      <c r="J29" s="35" t="n"/>
      <c r="K29" s="34" t="n"/>
      <c r="L29" s="35" t="n"/>
      <c r="M29" s="34" t="n"/>
      <c r="N29" s="35" t="n"/>
      <c r="O29" s="4" t="n"/>
      <c r="P29" s="4" t="n"/>
      <c r="Q29" s="4" t="n"/>
      <c r="R29" s="4" t="n"/>
      <c r="S29" s="4" t="n"/>
      <c r="T29" s="4" t="n"/>
      <c r="U29" s="4" t="n"/>
      <c r="V29" s="4" t="n"/>
      <c r="W29" s="4" t="n"/>
      <c r="X29" s="4" t="n"/>
      <c r="Y29" s="4" t="n"/>
      <c r="Z29" s="4" t="n"/>
    </row>
    <row r="30" ht="15" customHeight="1" s="371">
      <c r="A30" s="34" t="n"/>
      <c r="B30" s="37" t="n"/>
      <c r="C30" s="347" t="n"/>
      <c r="D30" s="34" t="n"/>
      <c r="E30" s="35" t="n"/>
      <c r="F30" s="34" t="n"/>
      <c r="G30" s="34">
        <f t="array" ref="G30">IF($F30="","",IFERROR(INDEX(PRESUPUESTO!$N$10:$N$174,MATCH($F30,PRESUPUESTO!$A$10:$A$174,0)),""))</f>
        <v/>
      </c>
      <c r="H30" s="45" t="n"/>
      <c r="I30" s="35" t="n"/>
      <c r="J30" s="35" t="n"/>
      <c r="K30" s="34" t="n"/>
      <c r="L30" s="35" t="n"/>
      <c r="M30" s="34" t="n"/>
      <c r="N30" s="35" t="n"/>
      <c r="O30" s="4" t="n"/>
      <c r="P30" s="4" t="n"/>
      <c r="Q30" s="4" t="n"/>
      <c r="R30" s="4" t="n"/>
      <c r="S30" s="4" t="n"/>
      <c r="T30" s="4" t="n"/>
      <c r="U30" s="4" t="n"/>
      <c r="V30" s="4" t="n"/>
      <c r="W30" s="4" t="n"/>
      <c r="X30" s="4" t="n"/>
      <c r="Y30" s="4" t="n"/>
      <c r="Z30" s="4" t="n"/>
    </row>
    <row r="31" ht="15" customHeight="1" s="371">
      <c r="A31" s="34" t="n"/>
      <c r="B31" s="37" t="n"/>
      <c r="C31" s="347" t="n"/>
      <c r="D31" s="34" t="n"/>
      <c r="E31" s="35" t="n"/>
      <c r="F31" s="34" t="n"/>
      <c r="G31" s="34">
        <f t="array" ref="G31">IF($F31="","",IFERROR(INDEX(PRESUPUESTO!$N$10:$N$174,MATCH($F31,PRESUPUESTO!$A$10:$A$174,0)),""))</f>
        <v/>
      </c>
      <c r="H31" s="45" t="n"/>
      <c r="I31" s="35" t="n"/>
      <c r="J31" s="35" t="n"/>
      <c r="K31" s="34" t="n"/>
      <c r="L31" s="35" t="n"/>
      <c r="M31" s="34" t="n"/>
      <c r="N31" s="35" t="n"/>
      <c r="O31" s="4" t="n"/>
      <c r="P31" s="4" t="n"/>
      <c r="Q31" s="4" t="n"/>
      <c r="R31" s="4" t="n"/>
      <c r="S31" s="4" t="n"/>
      <c r="T31" s="4" t="n"/>
      <c r="U31" s="4" t="n"/>
      <c r="V31" s="4" t="n"/>
      <c r="W31" s="4" t="n"/>
      <c r="X31" s="4" t="n"/>
      <c r="Y31" s="4" t="n"/>
      <c r="Z31" s="4" t="n"/>
    </row>
    <row r="32" ht="15" customHeight="1" s="371">
      <c r="A32" s="34" t="n"/>
      <c r="B32" s="37" t="n"/>
      <c r="C32" s="347" t="n"/>
      <c r="D32" s="34" t="n"/>
      <c r="E32" s="35" t="n"/>
      <c r="F32" s="34" t="n"/>
      <c r="G32" s="34">
        <f t="array" ref="G32">IF($F32="","",IFERROR(INDEX(PRESUPUESTO!$N$10:$N$174,MATCH($F32,PRESUPUESTO!$A$10:$A$174,0)),""))</f>
        <v/>
      </c>
      <c r="H32" s="45" t="n"/>
      <c r="I32" s="35" t="n"/>
      <c r="J32" s="35" t="n"/>
      <c r="K32" s="34" t="n"/>
      <c r="L32" s="35" t="n"/>
      <c r="M32" s="34" t="n"/>
      <c r="N32" s="35" t="n"/>
      <c r="O32" s="4" t="n"/>
      <c r="P32" s="4" t="n"/>
      <c r="Q32" s="4" t="n"/>
      <c r="R32" s="4" t="n"/>
      <c r="S32" s="4" t="n"/>
      <c r="T32" s="4" t="n"/>
      <c r="U32" s="4" t="n"/>
      <c r="V32" s="4" t="n"/>
      <c r="W32" s="4" t="n"/>
      <c r="X32" s="4" t="n"/>
      <c r="Y32" s="4" t="n"/>
      <c r="Z32" s="4" t="n"/>
    </row>
    <row r="33" ht="15" customHeight="1" s="371">
      <c r="A33" s="34" t="n"/>
      <c r="B33" s="37" t="n"/>
      <c r="C33" s="347" t="n"/>
      <c r="D33" s="34" t="n"/>
      <c r="E33" s="35" t="n"/>
      <c r="F33" s="34" t="n"/>
      <c r="G33" s="34">
        <f t="array" ref="G33">IF($F33="","",IFERROR(INDEX(PRESUPUESTO!$N$10:$N$174,MATCH($F33,PRESUPUESTO!$A$10:$A$174,0)),""))</f>
        <v/>
      </c>
      <c r="H33" s="45" t="n"/>
      <c r="I33" s="35" t="n"/>
      <c r="J33" s="35" t="n"/>
      <c r="K33" s="34" t="n"/>
      <c r="L33" s="35" t="n"/>
      <c r="M33" s="34" t="n"/>
      <c r="N33" s="35" t="n"/>
      <c r="O33" s="4" t="n"/>
      <c r="P33" s="4" t="n"/>
      <c r="Q33" s="4" t="n"/>
      <c r="R33" s="4" t="n"/>
      <c r="S33" s="4" t="n"/>
      <c r="T33" s="4" t="n"/>
      <c r="U33" s="4" t="n"/>
      <c r="V33" s="4" t="n"/>
      <c r="W33" s="4" t="n"/>
      <c r="X33" s="4" t="n"/>
      <c r="Y33" s="4" t="n"/>
      <c r="Z33" s="4" t="n"/>
    </row>
    <row r="34" ht="15" customHeight="1" s="371">
      <c r="A34" s="34" t="n"/>
      <c r="B34" s="37" t="n"/>
      <c r="C34" s="347" t="n"/>
      <c r="D34" s="34" t="n"/>
      <c r="E34" s="35" t="n"/>
      <c r="F34" s="34" t="n"/>
      <c r="G34" s="34">
        <f t="array" ref="G34">IF($F34="","",IFERROR(INDEX(PRESUPUESTO!$N$10:$N$174,MATCH($F34,PRESUPUESTO!$A$10:$A$174,0)),""))</f>
        <v/>
      </c>
      <c r="H34" s="45" t="n"/>
      <c r="I34" s="35" t="n"/>
      <c r="J34" s="35" t="n"/>
      <c r="K34" s="34" t="n"/>
      <c r="L34" s="35" t="n"/>
      <c r="M34" s="34" t="n"/>
      <c r="N34" s="35" t="n"/>
      <c r="O34" s="4" t="n"/>
      <c r="P34" s="4" t="n"/>
      <c r="Q34" s="4" t="n"/>
      <c r="R34" s="4" t="n"/>
      <c r="S34" s="4" t="n"/>
      <c r="T34" s="4" t="n"/>
      <c r="U34" s="4" t="n"/>
      <c r="V34" s="4" t="n"/>
      <c r="W34" s="4" t="n"/>
      <c r="X34" s="4" t="n"/>
      <c r="Y34" s="4" t="n"/>
      <c r="Z34" s="4" t="n"/>
    </row>
    <row r="35" ht="15" customHeight="1" s="371">
      <c r="A35" s="34" t="n"/>
      <c r="B35" s="37" t="n"/>
      <c r="C35" s="347" t="n"/>
      <c r="D35" s="34" t="n"/>
      <c r="E35" s="35" t="n"/>
      <c r="F35" s="34" t="n"/>
      <c r="G35" s="34">
        <f t="array" ref="G35">IF($F35="","",IFERROR(INDEX(PRESUPUESTO!$N$10:$N$174,MATCH($F35,PRESUPUESTO!$A$10:$A$174,0)),""))</f>
        <v/>
      </c>
      <c r="H35" s="45" t="n"/>
      <c r="I35" s="35" t="n"/>
      <c r="J35" s="35" t="n"/>
      <c r="K35" s="34" t="n"/>
      <c r="L35" s="35" t="n"/>
      <c r="M35" s="34" t="n"/>
      <c r="N35" s="35" t="n"/>
      <c r="O35" s="4" t="n"/>
      <c r="P35" s="4" t="n"/>
      <c r="Q35" s="4" t="n"/>
      <c r="R35" s="4" t="n"/>
      <c r="S35" s="4" t="n"/>
      <c r="T35" s="4" t="n"/>
      <c r="U35" s="4" t="n"/>
      <c r="V35" s="4" t="n"/>
      <c r="W35" s="4" t="n"/>
      <c r="X35" s="4" t="n"/>
      <c r="Y35" s="4" t="n"/>
      <c r="Z35" s="4" t="n"/>
    </row>
    <row r="36" ht="15" customHeight="1" s="371">
      <c r="A36" s="34" t="n"/>
      <c r="B36" s="37" t="n"/>
      <c r="C36" s="347" t="n"/>
      <c r="D36" s="34" t="n"/>
      <c r="E36" s="35" t="n"/>
      <c r="F36" s="34" t="n"/>
      <c r="G36" s="34">
        <f t="array" ref="G36">IF($F36="","",IFERROR(INDEX(PRESUPUESTO!$N$10:$N$174,MATCH($F36,PRESUPUESTO!$A$10:$A$174,0)),""))</f>
        <v/>
      </c>
      <c r="H36" s="45" t="n"/>
      <c r="I36" s="35" t="n"/>
      <c r="J36" s="35" t="n"/>
      <c r="K36" s="34" t="n"/>
      <c r="L36" s="35" t="n"/>
      <c r="M36" s="34" t="n"/>
      <c r="N36" s="35" t="n"/>
      <c r="O36" s="4" t="n"/>
      <c r="P36" s="4" t="n"/>
      <c r="Q36" s="4" t="n"/>
      <c r="R36" s="4" t="n"/>
      <c r="S36" s="4" t="n"/>
      <c r="T36" s="4" t="n"/>
      <c r="U36" s="4" t="n"/>
      <c r="V36" s="4" t="n"/>
      <c r="W36" s="4" t="n"/>
      <c r="X36" s="4" t="n"/>
      <c r="Y36" s="4" t="n"/>
      <c r="Z36" s="4" t="n"/>
    </row>
    <row r="37" ht="15" customHeight="1" s="371">
      <c r="A37" s="34" t="n"/>
      <c r="B37" s="37" t="n"/>
      <c r="C37" s="347" t="n"/>
      <c r="D37" s="34" t="n"/>
      <c r="E37" s="35" t="n"/>
      <c r="F37" s="34" t="n"/>
      <c r="G37" s="34">
        <f t="array" ref="G37">IF($F37="","",IFERROR(INDEX(PRESUPUESTO!$N$10:$N$174,MATCH($F37,PRESUPUESTO!$A$10:$A$174,0)),""))</f>
        <v/>
      </c>
      <c r="H37" s="45" t="n"/>
      <c r="I37" s="35" t="n"/>
      <c r="J37" s="35" t="n"/>
      <c r="K37" s="34" t="n"/>
      <c r="L37" s="35" t="n"/>
      <c r="M37" s="34" t="n"/>
      <c r="N37" s="35" t="n"/>
      <c r="O37" s="4" t="n"/>
      <c r="P37" s="4" t="n"/>
      <c r="Q37" s="4" t="n"/>
      <c r="R37" s="4" t="n"/>
      <c r="S37" s="4" t="n"/>
      <c r="T37" s="4" t="n"/>
      <c r="U37" s="4" t="n"/>
      <c r="V37" s="4" t="n"/>
      <c r="W37" s="4" t="n"/>
      <c r="X37" s="4" t="n"/>
      <c r="Y37" s="4" t="n"/>
      <c r="Z37" s="4" t="n"/>
    </row>
    <row r="38" ht="15" customHeight="1" s="371">
      <c r="A38" s="34" t="n"/>
      <c r="B38" s="37" t="n"/>
      <c r="C38" s="347" t="n"/>
      <c r="D38" s="34" t="n"/>
      <c r="E38" s="35" t="n"/>
      <c r="F38" s="34" t="n"/>
      <c r="G38" s="34">
        <f t="array" ref="G38">IF($F38="","",IFERROR(INDEX(PRESUPUESTO!$N$10:$N$174,MATCH($F38,PRESUPUESTO!$A$10:$A$174,0)),""))</f>
        <v/>
      </c>
      <c r="H38" s="45" t="n"/>
      <c r="I38" s="35" t="n"/>
      <c r="J38" s="35" t="n"/>
      <c r="K38" s="34" t="n"/>
      <c r="L38" s="35" t="n"/>
      <c r="M38" s="34" t="n"/>
      <c r="N38" s="35" t="n"/>
      <c r="O38" s="4" t="n"/>
      <c r="P38" s="4" t="n"/>
      <c r="Q38" s="4" t="n"/>
      <c r="R38" s="4" t="n"/>
      <c r="S38" s="4" t="n"/>
      <c r="T38" s="4" t="n"/>
      <c r="U38" s="4" t="n"/>
      <c r="V38" s="4" t="n"/>
      <c r="W38" s="4" t="n"/>
      <c r="X38" s="4" t="n"/>
      <c r="Y38" s="4" t="n"/>
      <c r="Z38" s="4" t="n"/>
    </row>
    <row r="39" ht="15" customHeight="1" s="371">
      <c r="A39" s="34" t="n"/>
      <c r="B39" s="37" t="n"/>
      <c r="C39" s="347" t="n"/>
      <c r="D39" s="34" t="n"/>
      <c r="E39" s="35" t="n"/>
      <c r="F39" s="34" t="n"/>
      <c r="G39" s="34">
        <f t="array" ref="G39">IF($F39="","",IFERROR(INDEX(PRESUPUESTO!$N$10:$N$174,MATCH($F39,PRESUPUESTO!$A$10:$A$174,0)),""))</f>
        <v/>
      </c>
      <c r="H39" s="45" t="n"/>
      <c r="I39" s="35" t="n"/>
      <c r="J39" s="35" t="n"/>
      <c r="K39" s="34" t="n"/>
      <c r="L39" s="35" t="n"/>
      <c r="M39" s="34" t="n"/>
      <c r="N39" s="35" t="n"/>
      <c r="O39" s="4" t="n"/>
      <c r="P39" s="4" t="n"/>
      <c r="Q39" s="4" t="n"/>
      <c r="R39" s="4" t="n"/>
      <c r="S39" s="4" t="n"/>
      <c r="T39" s="4" t="n"/>
      <c r="U39" s="4" t="n"/>
      <c r="V39" s="4" t="n"/>
      <c r="W39" s="4" t="n"/>
      <c r="X39" s="4" t="n"/>
      <c r="Y39" s="4" t="n"/>
      <c r="Z39" s="4" t="n"/>
    </row>
    <row r="40" ht="15" customHeight="1" s="371">
      <c r="A40" s="34" t="n"/>
      <c r="B40" s="37" t="n"/>
      <c r="C40" s="347" t="n"/>
      <c r="D40" s="34" t="n"/>
      <c r="E40" s="35" t="n"/>
      <c r="F40" s="34" t="n"/>
      <c r="G40" s="34">
        <f t="array" ref="G40">IF($F40="","",IFERROR(INDEX(PRESUPUESTO!$N$10:$N$174,MATCH($F40,PRESUPUESTO!$A$10:$A$174,0)),""))</f>
        <v/>
      </c>
      <c r="H40" s="45" t="n"/>
      <c r="I40" s="35" t="n"/>
      <c r="J40" s="35" t="n"/>
      <c r="K40" s="34" t="n"/>
      <c r="L40" s="35" t="n"/>
      <c r="M40" s="34" t="n"/>
      <c r="N40" s="35" t="n"/>
      <c r="O40" s="4" t="n"/>
      <c r="P40" s="4" t="n"/>
      <c r="Q40" s="4" t="n"/>
      <c r="R40" s="4" t="n"/>
      <c r="S40" s="4" t="n"/>
      <c r="T40" s="4" t="n"/>
      <c r="U40" s="4" t="n"/>
      <c r="V40" s="4" t="n"/>
      <c r="W40" s="4" t="n"/>
      <c r="X40" s="4" t="n"/>
      <c r="Y40" s="4" t="n"/>
      <c r="Z40" s="4" t="n"/>
    </row>
    <row r="41" ht="15" customHeight="1" s="371">
      <c r="A41" s="34" t="n"/>
      <c r="B41" s="37" t="n"/>
      <c r="C41" s="347" t="n"/>
      <c r="D41" s="34" t="n"/>
      <c r="E41" s="35" t="n"/>
      <c r="F41" s="34" t="n"/>
      <c r="G41" s="34">
        <f t="array" ref="G41">IF($F41="","",IFERROR(INDEX(PRESUPUESTO!$N$10:$N$174,MATCH($F41,PRESUPUESTO!$A$10:$A$174,0)),""))</f>
        <v/>
      </c>
      <c r="H41" s="45" t="n"/>
      <c r="I41" s="35" t="n"/>
      <c r="J41" s="35" t="n"/>
      <c r="K41" s="34" t="n"/>
      <c r="L41" s="35" t="n"/>
      <c r="M41" s="34" t="n"/>
      <c r="N41" s="35" t="n"/>
      <c r="O41" s="4" t="n"/>
      <c r="P41" s="4" t="n"/>
      <c r="Q41" s="4" t="n"/>
      <c r="R41" s="4" t="n"/>
      <c r="S41" s="4" t="n"/>
      <c r="T41" s="4" t="n"/>
      <c r="U41" s="4" t="n"/>
      <c r="V41" s="4" t="n"/>
      <c r="W41" s="4" t="n"/>
      <c r="X41" s="4" t="n"/>
      <c r="Y41" s="4" t="n"/>
      <c r="Z41" s="4" t="n"/>
    </row>
    <row r="42" ht="15" customHeight="1" s="371">
      <c r="A42" s="34" t="n"/>
      <c r="B42" s="37" t="n"/>
      <c r="C42" s="347" t="n"/>
      <c r="D42" s="34" t="n"/>
      <c r="E42" s="35" t="n"/>
      <c r="F42" s="34" t="n"/>
      <c r="G42" s="34">
        <f t="array" ref="G42">IF($F42="","",IFERROR(INDEX(PRESUPUESTO!$N$10:$N$174,MATCH($F42,PRESUPUESTO!$A$10:$A$174,0)),""))</f>
        <v/>
      </c>
      <c r="H42" s="45" t="n"/>
      <c r="I42" s="35" t="n"/>
      <c r="J42" s="35" t="n"/>
      <c r="K42" s="34" t="n"/>
      <c r="L42" s="35" t="n"/>
      <c r="M42" s="34" t="n"/>
      <c r="N42" s="35" t="n"/>
      <c r="O42" s="4" t="n"/>
      <c r="P42" s="4" t="n"/>
      <c r="Q42" s="4" t="n"/>
      <c r="R42" s="4" t="n"/>
      <c r="S42" s="4" t="n"/>
      <c r="T42" s="4" t="n"/>
      <c r="U42" s="4" t="n"/>
      <c r="V42" s="4" t="n"/>
      <c r="W42" s="4" t="n"/>
      <c r="X42" s="4" t="n"/>
      <c r="Y42" s="4" t="n"/>
      <c r="Z42" s="4" t="n"/>
    </row>
    <row r="43" ht="15" customHeight="1" s="371">
      <c r="A43" s="34" t="n"/>
      <c r="B43" s="37" t="n"/>
      <c r="C43" s="347" t="n"/>
      <c r="D43" s="34" t="n"/>
      <c r="E43" s="35" t="n"/>
      <c r="F43" s="34" t="n"/>
      <c r="G43" s="34">
        <f t="array" ref="G43">IF($F43="","",IFERROR(INDEX(PRESUPUESTO!$N$10:$N$174,MATCH($F43,PRESUPUESTO!$A$10:$A$174,0)),""))</f>
        <v/>
      </c>
      <c r="H43" s="45" t="n"/>
      <c r="I43" s="35" t="n"/>
      <c r="J43" s="35" t="n"/>
      <c r="K43" s="34" t="n"/>
      <c r="L43" s="35" t="n"/>
      <c r="M43" s="34" t="n"/>
      <c r="N43" s="35" t="n"/>
      <c r="O43" s="4" t="n"/>
      <c r="P43" s="4" t="n"/>
      <c r="Q43" s="4" t="n"/>
      <c r="R43" s="4" t="n"/>
      <c r="S43" s="4" t="n"/>
      <c r="T43" s="4" t="n"/>
      <c r="U43" s="4" t="n"/>
      <c r="V43" s="4" t="n"/>
      <c r="W43" s="4" t="n"/>
      <c r="X43" s="4" t="n"/>
      <c r="Y43" s="4" t="n"/>
      <c r="Z43" s="4" t="n"/>
    </row>
    <row r="44" ht="15" customHeight="1" s="371">
      <c r="A44" s="34" t="n"/>
      <c r="B44" s="37" t="n"/>
      <c r="C44" s="347" t="n"/>
      <c r="D44" s="34" t="n"/>
      <c r="E44" s="35" t="n"/>
      <c r="F44" s="34" t="n"/>
      <c r="G44" s="34">
        <f t="array" ref="G44">IF($F44="","",IFERROR(INDEX(PRESUPUESTO!$N$10:$N$174,MATCH($F44,PRESUPUESTO!$A$10:$A$174,0)),""))</f>
        <v/>
      </c>
      <c r="H44" s="45" t="n"/>
      <c r="I44" s="35" t="n"/>
      <c r="J44" s="35" t="n"/>
      <c r="K44" s="34" t="n"/>
      <c r="L44" s="35" t="n"/>
      <c r="M44" s="34" t="n"/>
      <c r="N44" s="35" t="n"/>
      <c r="O44" s="4" t="n"/>
      <c r="P44" s="4" t="n"/>
      <c r="Q44" s="4" t="n"/>
      <c r="R44" s="4" t="n"/>
      <c r="S44" s="4" t="n"/>
      <c r="T44" s="4" t="n"/>
      <c r="U44" s="4" t="n"/>
      <c r="V44" s="4" t="n"/>
      <c r="W44" s="4" t="n"/>
      <c r="X44" s="4" t="n"/>
      <c r="Y44" s="4" t="n"/>
      <c r="Z44" s="4" t="n"/>
    </row>
    <row r="45" ht="15" customHeight="1" s="371">
      <c r="A45" s="34" t="n"/>
      <c r="B45" s="37" t="n"/>
      <c r="C45" s="347" t="n"/>
      <c r="D45" s="34" t="n"/>
      <c r="E45" s="35" t="n"/>
      <c r="F45" s="34" t="n"/>
      <c r="G45" s="34">
        <f t="array" ref="G45">IF($F45="","",IFERROR(INDEX(PRESUPUESTO!$N$10:$N$174,MATCH($F45,PRESUPUESTO!$A$10:$A$174,0)),""))</f>
        <v/>
      </c>
      <c r="H45" s="45" t="n"/>
      <c r="I45" s="35" t="n"/>
      <c r="J45" s="35" t="n"/>
      <c r="K45" s="34" t="n"/>
      <c r="L45" s="35" t="n"/>
      <c r="M45" s="34" t="n"/>
      <c r="N45" s="35" t="n"/>
      <c r="O45" s="4" t="n"/>
      <c r="P45" s="4" t="n"/>
      <c r="Q45" s="4" t="n"/>
      <c r="R45" s="4" t="n"/>
      <c r="S45" s="4" t="n"/>
      <c r="T45" s="4" t="n"/>
      <c r="U45" s="4" t="n"/>
      <c r="V45" s="4" t="n"/>
      <c r="W45" s="4" t="n"/>
      <c r="X45" s="4" t="n"/>
      <c r="Y45" s="4" t="n"/>
      <c r="Z45" s="4" t="n"/>
    </row>
    <row r="46" ht="15" customHeight="1" s="371">
      <c r="A46" s="34" t="n"/>
      <c r="B46" s="37" t="n"/>
      <c r="C46" s="347" t="n"/>
      <c r="D46" s="34" t="n"/>
      <c r="E46" s="35" t="n"/>
      <c r="F46" s="34" t="n"/>
      <c r="G46" s="34">
        <f t="array" ref="G46">IF($F46="","",IFERROR(INDEX(PRESUPUESTO!$N$10:$N$174,MATCH($F46,PRESUPUESTO!$A$10:$A$174,0)),""))</f>
        <v/>
      </c>
      <c r="H46" s="45" t="n"/>
      <c r="I46" s="35" t="n"/>
      <c r="J46" s="35" t="n"/>
      <c r="K46" s="34" t="n"/>
      <c r="L46" s="35" t="n"/>
      <c r="M46" s="34" t="n"/>
      <c r="N46" s="35" t="n"/>
      <c r="O46" s="4" t="n"/>
      <c r="P46" s="4" t="n"/>
      <c r="Q46" s="4" t="n"/>
      <c r="R46" s="4" t="n"/>
      <c r="S46" s="4" t="n"/>
      <c r="T46" s="4" t="n"/>
      <c r="U46" s="4" t="n"/>
      <c r="V46" s="4" t="n"/>
      <c r="W46" s="4" t="n"/>
      <c r="X46" s="4" t="n"/>
      <c r="Y46" s="4" t="n"/>
      <c r="Z46" s="4" t="n"/>
    </row>
    <row r="47" ht="15" customHeight="1" s="371">
      <c r="A47" s="34" t="n"/>
      <c r="B47" s="37" t="n"/>
      <c r="C47" s="347" t="n"/>
      <c r="D47" s="34" t="n"/>
      <c r="E47" s="35" t="n"/>
      <c r="F47" s="34" t="n"/>
      <c r="G47" s="34">
        <f t="array" ref="G47">IF($F47="","",IFERROR(INDEX(PRESUPUESTO!$N$10:$N$174,MATCH($F47,PRESUPUESTO!$A$10:$A$174,0)),""))</f>
        <v/>
      </c>
      <c r="H47" s="45" t="n"/>
      <c r="I47" s="35" t="n"/>
      <c r="J47" s="35" t="n"/>
      <c r="K47" s="34" t="n"/>
      <c r="L47" s="35" t="n"/>
      <c r="M47" s="34" t="n"/>
      <c r="N47" s="35" t="n"/>
      <c r="O47" s="4" t="n"/>
      <c r="P47" s="4" t="n"/>
      <c r="Q47" s="4" t="n"/>
      <c r="R47" s="4" t="n"/>
      <c r="S47" s="4" t="n"/>
      <c r="T47" s="4" t="n"/>
      <c r="U47" s="4" t="n"/>
      <c r="V47" s="4" t="n"/>
      <c r="W47" s="4" t="n"/>
      <c r="X47" s="4" t="n"/>
      <c r="Y47" s="4" t="n"/>
      <c r="Z47" s="4" t="n"/>
    </row>
    <row r="48" ht="15" customHeight="1" s="371">
      <c r="A48" s="34" t="n"/>
      <c r="B48" s="37" t="n"/>
      <c r="C48" s="347" t="n"/>
      <c r="D48" s="34" t="n"/>
      <c r="E48" s="35" t="n"/>
      <c r="F48" s="34" t="n"/>
      <c r="G48" s="34">
        <f t="array" ref="G48">IF($F48="","",IFERROR(INDEX(PRESUPUESTO!$N$10:$N$174,MATCH($F48,PRESUPUESTO!$A$10:$A$174,0)),""))</f>
        <v/>
      </c>
      <c r="H48" s="45" t="n"/>
      <c r="I48" s="35" t="n"/>
      <c r="J48" s="35" t="n"/>
      <c r="K48" s="34" t="n"/>
      <c r="L48" s="35" t="n"/>
      <c r="M48" s="34" t="n"/>
      <c r="N48" s="35" t="n"/>
      <c r="O48" s="4" t="n"/>
      <c r="P48" s="4" t="n"/>
      <c r="Q48" s="4" t="n"/>
      <c r="R48" s="4" t="n"/>
      <c r="S48" s="4" t="n"/>
      <c r="T48" s="4" t="n"/>
      <c r="U48" s="4" t="n"/>
      <c r="V48" s="4" t="n"/>
      <c r="W48" s="4" t="n"/>
      <c r="X48" s="4" t="n"/>
      <c r="Y48" s="4" t="n"/>
      <c r="Z48" s="4" t="n"/>
    </row>
    <row r="49" ht="15" customHeight="1" s="371">
      <c r="A49" s="34" t="n"/>
      <c r="B49" s="37" t="n"/>
      <c r="C49" s="347" t="n"/>
      <c r="D49" s="34" t="n"/>
      <c r="E49" s="35" t="n"/>
      <c r="F49" s="34" t="n"/>
      <c r="G49" s="34">
        <f t="array" ref="G49">IF($F49="","",IFERROR(INDEX(PRESUPUESTO!$N$10:$N$174,MATCH($F49,PRESUPUESTO!$A$10:$A$174,0)),""))</f>
        <v/>
      </c>
      <c r="H49" s="45" t="n"/>
      <c r="I49" s="35" t="n"/>
      <c r="J49" s="35" t="n"/>
      <c r="K49" s="34" t="n"/>
      <c r="L49" s="35" t="n"/>
      <c r="M49" s="34" t="n"/>
      <c r="N49" s="35" t="n"/>
      <c r="O49" s="4" t="n"/>
      <c r="P49" s="4" t="n"/>
      <c r="Q49" s="4" t="n"/>
      <c r="R49" s="4" t="n"/>
      <c r="S49" s="4" t="n"/>
      <c r="T49" s="4" t="n"/>
      <c r="U49" s="4" t="n"/>
      <c r="V49" s="4" t="n"/>
      <c r="W49" s="4" t="n"/>
      <c r="X49" s="4" t="n"/>
      <c r="Y49" s="4" t="n"/>
      <c r="Z49" s="4" t="n"/>
    </row>
    <row r="50" ht="15" customHeight="1" s="371">
      <c r="A50" s="34" t="n"/>
      <c r="B50" s="37" t="n"/>
      <c r="C50" s="347" t="n"/>
      <c r="D50" s="34" t="n"/>
      <c r="E50" s="35" t="n"/>
      <c r="F50" s="34" t="n"/>
      <c r="G50" s="34">
        <f t="array" ref="G50">IF($F50="","",IFERROR(INDEX(PRESUPUESTO!$N$10:$N$174,MATCH($F50,PRESUPUESTO!$A$10:$A$174,0)),""))</f>
        <v/>
      </c>
      <c r="H50" s="45" t="n"/>
      <c r="I50" s="35" t="n"/>
      <c r="J50" s="35" t="n"/>
      <c r="K50" s="34" t="n"/>
      <c r="L50" s="35" t="n"/>
      <c r="M50" s="34" t="n"/>
      <c r="N50" s="35" t="n"/>
      <c r="O50" s="4" t="n"/>
      <c r="P50" s="4" t="n"/>
      <c r="Q50" s="4" t="n"/>
      <c r="R50" s="4" t="n"/>
      <c r="S50" s="4" t="n"/>
      <c r="T50" s="4" t="n"/>
      <c r="U50" s="4" t="n"/>
      <c r="V50" s="4" t="n"/>
      <c r="W50" s="4" t="n"/>
      <c r="X50" s="4" t="n"/>
      <c r="Y50" s="4" t="n"/>
      <c r="Z50" s="4" t="n"/>
    </row>
    <row r="51" ht="15" customHeight="1" s="371">
      <c r="A51" s="34" t="n"/>
      <c r="B51" s="37" t="n"/>
      <c r="C51" s="347" t="n"/>
      <c r="D51" s="34" t="n"/>
      <c r="E51" s="35" t="n"/>
      <c r="F51" s="34" t="n"/>
      <c r="G51" s="34">
        <f t="array" ref="G51">IF($F51="","",IFERROR(INDEX(PRESUPUESTO!$N$10:$N$174,MATCH($F51,PRESUPUESTO!$A$10:$A$174,0)),""))</f>
        <v/>
      </c>
      <c r="H51" s="45" t="n"/>
      <c r="I51" s="35" t="n"/>
      <c r="J51" s="35" t="n"/>
      <c r="K51" s="34" t="n"/>
      <c r="L51" s="35" t="n"/>
      <c r="M51" s="34" t="n"/>
      <c r="N51" s="35" t="n"/>
      <c r="O51" s="4" t="n"/>
      <c r="P51" s="4" t="n"/>
      <c r="Q51" s="4" t="n"/>
      <c r="R51" s="4" t="n"/>
      <c r="S51" s="4" t="n"/>
      <c r="T51" s="4" t="n"/>
      <c r="U51" s="4" t="n"/>
      <c r="V51" s="4" t="n"/>
      <c r="W51" s="4" t="n"/>
      <c r="X51" s="4" t="n"/>
      <c r="Y51" s="4" t="n"/>
      <c r="Z51" s="4" t="n"/>
    </row>
    <row r="52" ht="15" customHeight="1" s="371">
      <c r="A52" s="34" t="n"/>
      <c r="B52" s="37" t="n"/>
      <c r="C52" s="347" t="n"/>
      <c r="D52" s="34" t="n"/>
      <c r="E52" s="35" t="n"/>
      <c r="F52" s="34" t="n"/>
      <c r="G52" s="34">
        <f t="array" ref="G52">IF($F52="","",IFERROR(INDEX(PRESUPUESTO!$N$10:$N$174,MATCH($F52,PRESUPUESTO!$A$10:$A$174,0)),""))</f>
        <v/>
      </c>
      <c r="H52" s="45" t="n"/>
      <c r="I52" s="35" t="n"/>
      <c r="J52" s="35" t="n"/>
      <c r="K52" s="34" t="n"/>
      <c r="L52" s="35" t="n"/>
      <c r="M52" s="34" t="n"/>
      <c r="N52" s="35" t="n"/>
      <c r="O52" s="4" t="n"/>
      <c r="P52" s="4" t="n"/>
      <c r="Q52" s="4" t="n"/>
      <c r="R52" s="4" t="n"/>
      <c r="S52" s="4" t="n"/>
      <c r="T52" s="4" t="n"/>
      <c r="U52" s="4" t="n"/>
      <c r="V52" s="4" t="n"/>
      <c r="W52" s="4" t="n"/>
      <c r="X52" s="4" t="n"/>
      <c r="Y52" s="4" t="n"/>
      <c r="Z52" s="4" t="n"/>
    </row>
    <row r="53" ht="15" customHeight="1" s="371">
      <c r="A53" s="34" t="n"/>
      <c r="B53" s="37" t="n"/>
      <c r="C53" s="347" t="n"/>
      <c r="D53" s="34" t="n"/>
      <c r="E53" s="35" t="n"/>
      <c r="F53" s="34" t="n"/>
      <c r="G53" s="34">
        <f t="array" ref="G53">IF($F53="","",IFERROR(INDEX(PRESUPUESTO!$N$10:$N$174,MATCH($F53,PRESUPUESTO!$A$10:$A$174,0)),""))</f>
        <v/>
      </c>
      <c r="H53" s="45" t="n"/>
      <c r="I53" s="35" t="n"/>
      <c r="J53" s="35" t="n"/>
      <c r="K53" s="34" t="n"/>
      <c r="L53" s="35" t="n"/>
      <c r="M53" s="34" t="n"/>
      <c r="N53" s="35" t="n"/>
      <c r="O53" s="4" t="n"/>
      <c r="P53" s="4" t="n"/>
      <c r="Q53" s="4" t="n"/>
      <c r="R53" s="4" t="n"/>
      <c r="S53" s="4" t="n"/>
      <c r="T53" s="4" t="n"/>
      <c r="U53" s="4" t="n"/>
      <c r="V53" s="4" t="n"/>
      <c r="W53" s="4" t="n"/>
      <c r="X53" s="4" t="n"/>
      <c r="Y53" s="4" t="n"/>
      <c r="Z53" s="4" t="n"/>
    </row>
    <row r="54" ht="15" customHeight="1" s="371">
      <c r="A54" s="34" t="n"/>
      <c r="B54" s="37" t="n"/>
      <c r="C54" s="347" t="n"/>
      <c r="D54" s="34" t="n"/>
      <c r="E54" s="35" t="n"/>
      <c r="F54" s="34" t="n"/>
      <c r="G54" s="34">
        <f t="array" ref="G54">IF($F54="","",IFERROR(INDEX(PRESUPUESTO!$N$10:$N$174,MATCH($F54,PRESUPUESTO!$A$10:$A$174,0)),""))</f>
        <v/>
      </c>
      <c r="H54" s="45" t="n"/>
      <c r="I54" s="35" t="n"/>
      <c r="J54" s="35" t="n"/>
      <c r="K54" s="34" t="n"/>
      <c r="L54" s="35" t="n"/>
      <c r="M54" s="34" t="n"/>
      <c r="N54" s="35" t="n"/>
      <c r="O54" s="4" t="n"/>
      <c r="P54" s="4" t="n"/>
      <c r="Q54" s="4" t="n"/>
      <c r="R54" s="4" t="n"/>
      <c r="S54" s="4" t="n"/>
      <c r="T54" s="4" t="n"/>
      <c r="U54" s="4" t="n"/>
      <c r="V54" s="4" t="n"/>
      <c r="W54" s="4" t="n"/>
      <c r="X54" s="4" t="n"/>
      <c r="Y54" s="4" t="n"/>
      <c r="Z54" s="4" t="n"/>
    </row>
    <row r="55" ht="15" customHeight="1" s="371">
      <c r="A55" s="34" t="n"/>
      <c r="B55" s="37" t="n"/>
      <c r="C55" s="347" t="n"/>
      <c r="D55" s="34" t="n"/>
      <c r="E55" s="35" t="n"/>
      <c r="F55" s="34" t="n"/>
      <c r="G55" s="34">
        <f t="array" ref="G55">IF($F55="","",IFERROR(INDEX(PRESUPUESTO!$N$10:$N$174,MATCH($F55,PRESUPUESTO!$A$10:$A$174,0)),""))</f>
        <v/>
      </c>
      <c r="H55" s="45" t="n"/>
      <c r="I55" s="35" t="n"/>
      <c r="J55" s="35" t="n"/>
      <c r="K55" s="34" t="n"/>
      <c r="L55" s="35" t="n"/>
      <c r="M55" s="34" t="n"/>
      <c r="N55" s="35" t="n"/>
      <c r="O55" s="4" t="n"/>
      <c r="P55" s="4" t="n"/>
      <c r="Q55" s="4" t="n"/>
      <c r="R55" s="4" t="n"/>
      <c r="S55" s="4" t="n"/>
      <c r="T55" s="4" t="n"/>
      <c r="U55" s="4" t="n"/>
      <c r="V55" s="4" t="n"/>
      <c r="W55" s="4" t="n"/>
      <c r="X55" s="4" t="n"/>
      <c r="Y55" s="4" t="n"/>
      <c r="Z55" s="4" t="n"/>
    </row>
    <row r="56" ht="15" customHeight="1" s="371">
      <c r="A56" s="34" t="n"/>
      <c r="B56" s="37" t="n"/>
      <c r="C56" s="347" t="n"/>
      <c r="D56" s="34" t="n"/>
      <c r="E56" s="35" t="n"/>
      <c r="F56" s="34" t="n"/>
      <c r="G56" s="34">
        <f t="array" ref="G56">IF($F56="","",IFERROR(INDEX(PRESUPUESTO!$N$10:$N$174,MATCH($F56,PRESUPUESTO!$A$10:$A$174,0)),""))</f>
        <v/>
      </c>
      <c r="H56" s="45" t="n"/>
      <c r="I56" s="35" t="n"/>
      <c r="J56" s="35" t="n"/>
      <c r="K56" s="34" t="n"/>
      <c r="L56" s="35" t="n"/>
      <c r="M56" s="34" t="n"/>
      <c r="N56" s="35" t="n"/>
      <c r="O56" s="4" t="n"/>
      <c r="P56" s="4" t="n"/>
      <c r="Q56" s="4" t="n"/>
      <c r="R56" s="4" t="n"/>
      <c r="S56" s="4" t="n"/>
      <c r="T56" s="4" t="n"/>
      <c r="U56" s="4" t="n"/>
      <c r="V56" s="4" t="n"/>
      <c r="W56" s="4" t="n"/>
      <c r="X56" s="4" t="n"/>
      <c r="Y56" s="4" t="n"/>
      <c r="Z56" s="4" t="n"/>
    </row>
    <row r="57" ht="15" customHeight="1" s="371">
      <c r="A57" s="34" t="n"/>
      <c r="B57" s="37" t="n"/>
      <c r="C57" s="347" t="n"/>
      <c r="D57" s="34" t="n"/>
      <c r="E57" s="35" t="n"/>
      <c r="F57" s="34" t="n"/>
      <c r="G57" s="34">
        <f t="array" ref="G57">IF($F57="","",IFERROR(INDEX(PRESUPUESTO!$N$10:$N$174,MATCH($F57,PRESUPUESTO!$A$10:$A$174,0)),""))</f>
        <v/>
      </c>
      <c r="H57" s="45" t="n"/>
      <c r="I57" s="35" t="n"/>
      <c r="J57" s="35" t="n"/>
      <c r="K57" s="34" t="n"/>
      <c r="L57" s="35" t="n"/>
      <c r="M57" s="34" t="n"/>
      <c r="N57" s="35" t="n"/>
      <c r="O57" s="4" t="n"/>
      <c r="P57" s="4" t="n"/>
      <c r="Q57" s="4" t="n"/>
      <c r="R57" s="4" t="n"/>
      <c r="S57" s="4" t="n"/>
      <c r="T57" s="4" t="n"/>
      <c r="U57" s="4" t="n"/>
      <c r="V57" s="4" t="n"/>
      <c r="W57" s="4" t="n"/>
      <c r="X57" s="4" t="n"/>
      <c r="Y57" s="4" t="n"/>
      <c r="Z57" s="4" t="n"/>
    </row>
    <row r="58" ht="15" customHeight="1" s="371">
      <c r="A58" s="34" t="n"/>
      <c r="B58" s="37" t="n"/>
      <c r="C58" s="347" t="n"/>
      <c r="D58" s="34" t="n"/>
      <c r="E58" s="35" t="n"/>
      <c r="F58" s="34" t="n"/>
      <c r="G58" s="34">
        <f t="array" ref="G58">IF($F58="","",IFERROR(INDEX(PRESUPUESTO!$N$10:$N$174,MATCH($F58,PRESUPUESTO!$A$10:$A$174,0)),""))</f>
        <v/>
      </c>
      <c r="H58" s="45" t="n"/>
      <c r="I58" s="35" t="n"/>
      <c r="J58" s="35" t="n"/>
      <c r="K58" s="34" t="n"/>
      <c r="L58" s="35" t="n"/>
      <c r="M58" s="34" t="n"/>
      <c r="N58" s="35" t="n"/>
      <c r="O58" s="4" t="n"/>
      <c r="P58" s="4" t="n"/>
      <c r="Q58" s="4" t="n"/>
      <c r="R58" s="4" t="n"/>
      <c r="S58" s="4" t="n"/>
      <c r="T58" s="4" t="n"/>
      <c r="U58" s="4" t="n"/>
      <c r="V58" s="4" t="n"/>
      <c r="W58" s="4" t="n"/>
      <c r="X58" s="4" t="n"/>
      <c r="Y58" s="4" t="n"/>
      <c r="Z58" s="4" t="n"/>
    </row>
    <row r="59" ht="15" customHeight="1" s="371">
      <c r="A59" s="34" t="n"/>
      <c r="B59" s="37" t="n"/>
      <c r="C59" s="347" t="n"/>
      <c r="D59" s="34" t="n"/>
      <c r="E59" s="35" t="n"/>
      <c r="F59" s="34" t="n"/>
      <c r="G59" s="34">
        <f t="array" ref="G59">IF($F59="","",IFERROR(INDEX(PRESUPUESTO!$N$10:$N$174,MATCH($F59,PRESUPUESTO!$A$10:$A$174,0)),""))</f>
        <v/>
      </c>
      <c r="H59" s="45" t="n"/>
      <c r="I59" s="35" t="n"/>
      <c r="J59" s="35" t="n"/>
      <c r="K59" s="34" t="n"/>
      <c r="L59" s="35" t="n"/>
      <c r="M59" s="34" t="n"/>
      <c r="N59" s="35" t="n"/>
      <c r="O59" s="4" t="n"/>
      <c r="P59" s="4" t="n"/>
      <c r="Q59" s="4" t="n"/>
      <c r="R59" s="4" t="n"/>
      <c r="S59" s="4" t="n"/>
      <c r="T59" s="4" t="n"/>
      <c r="U59" s="4" t="n"/>
      <c r="V59" s="4" t="n"/>
      <c r="W59" s="4" t="n"/>
      <c r="X59" s="4" t="n"/>
      <c r="Y59" s="4" t="n"/>
      <c r="Z59" s="4" t="n"/>
    </row>
    <row r="60" ht="15" customHeight="1" s="371">
      <c r="A60" s="34" t="n"/>
      <c r="B60" s="37" t="n"/>
      <c r="C60" s="347" t="n"/>
      <c r="D60" s="34" t="n"/>
      <c r="E60" s="35" t="n"/>
      <c r="F60" s="34" t="n"/>
      <c r="G60" s="34">
        <f t="array" ref="G60">IF($F60="","",IFERROR(INDEX(PRESUPUESTO!$N$10:$N$174,MATCH($F60,PRESUPUESTO!$A$10:$A$174,0)),""))</f>
        <v/>
      </c>
      <c r="H60" s="45" t="n"/>
      <c r="I60" s="35" t="n"/>
      <c r="J60" s="35" t="n"/>
      <c r="K60" s="34" t="n"/>
      <c r="L60" s="35" t="n"/>
      <c r="M60" s="34" t="n"/>
      <c r="N60" s="35" t="n"/>
      <c r="O60" s="4" t="n"/>
      <c r="P60" s="4" t="n"/>
      <c r="Q60" s="4" t="n"/>
      <c r="R60" s="4" t="n"/>
      <c r="S60" s="4" t="n"/>
      <c r="T60" s="4" t="n"/>
      <c r="U60" s="4" t="n"/>
      <c r="V60" s="4" t="n"/>
      <c r="W60" s="4" t="n"/>
      <c r="X60" s="4" t="n"/>
      <c r="Y60" s="4" t="n"/>
      <c r="Z60" s="4" t="n"/>
    </row>
    <row r="61" ht="15" customHeight="1" s="371">
      <c r="A61" s="34" t="n"/>
      <c r="B61" s="37" t="n"/>
      <c r="C61" s="347" t="n"/>
      <c r="D61" s="34" t="n"/>
      <c r="E61" s="35" t="n"/>
      <c r="F61" s="34" t="n"/>
      <c r="G61" s="34">
        <f t="array" ref="G61">IF($F61="","",IFERROR(INDEX(PRESUPUESTO!$N$10:$N$174,MATCH($F61,PRESUPUESTO!$A$10:$A$174,0)),""))</f>
        <v/>
      </c>
      <c r="H61" s="45" t="n"/>
      <c r="I61" s="35" t="n"/>
      <c r="J61" s="35" t="n"/>
      <c r="K61" s="34" t="n"/>
      <c r="L61" s="35" t="n"/>
      <c r="M61" s="34" t="n"/>
      <c r="N61" s="35" t="n"/>
      <c r="O61" s="4" t="n"/>
      <c r="P61" s="4" t="n"/>
      <c r="Q61" s="4" t="n"/>
      <c r="R61" s="4" t="n"/>
      <c r="S61" s="4" t="n"/>
      <c r="T61" s="4" t="n"/>
      <c r="U61" s="4" t="n"/>
      <c r="V61" s="4" t="n"/>
      <c r="W61" s="4" t="n"/>
      <c r="X61" s="4" t="n"/>
      <c r="Y61" s="4" t="n"/>
      <c r="Z61" s="4" t="n"/>
    </row>
    <row r="62" ht="15" customHeight="1" s="371">
      <c r="A62" s="34" t="n"/>
      <c r="B62" s="37" t="n"/>
      <c r="C62" s="347" t="n"/>
      <c r="D62" s="34" t="n"/>
      <c r="E62" s="35" t="n"/>
      <c r="F62" s="34" t="n"/>
      <c r="G62" s="34">
        <f t="array" ref="G62">IF($F62="","",IFERROR(INDEX(PRESUPUESTO!$N$10:$N$174,MATCH($F62,PRESUPUESTO!$A$10:$A$174,0)),""))</f>
        <v/>
      </c>
      <c r="H62" s="45" t="n"/>
      <c r="I62" s="35" t="n"/>
      <c r="J62" s="35" t="n"/>
      <c r="K62" s="34" t="n"/>
      <c r="L62" s="35" t="n"/>
      <c r="M62" s="34" t="n"/>
      <c r="N62" s="35" t="n"/>
      <c r="O62" s="4" t="n"/>
      <c r="P62" s="4" t="n"/>
      <c r="Q62" s="4" t="n"/>
      <c r="R62" s="4" t="n"/>
      <c r="S62" s="4" t="n"/>
      <c r="T62" s="4" t="n"/>
      <c r="U62" s="4" t="n"/>
      <c r="V62" s="4" t="n"/>
      <c r="W62" s="4" t="n"/>
      <c r="X62" s="4" t="n"/>
      <c r="Y62" s="4" t="n"/>
      <c r="Z62" s="4" t="n"/>
    </row>
    <row r="63" ht="15" customHeight="1" s="371">
      <c r="A63" s="34" t="n"/>
      <c r="B63" s="37" t="n"/>
      <c r="C63" s="347" t="n"/>
      <c r="D63" s="34" t="n"/>
      <c r="E63" s="35" t="n"/>
      <c r="F63" s="34" t="n"/>
      <c r="G63" s="34">
        <f t="array" ref="G63">IF($F63="","",IFERROR(INDEX(PRESUPUESTO!$N$10:$N$174,MATCH($F63,PRESUPUESTO!$A$10:$A$174,0)),""))</f>
        <v/>
      </c>
      <c r="H63" s="45" t="n"/>
      <c r="I63" s="35" t="n"/>
      <c r="J63" s="35" t="n"/>
      <c r="K63" s="34" t="n"/>
      <c r="L63" s="35" t="n"/>
      <c r="M63" s="34" t="n"/>
      <c r="N63" s="35" t="n"/>
      <c r="O63" s="4" t="n"/>
      <c r="P63" s="4" t="n"/>
      <c r="Q63" s="4" t="n"/>
      <c r="R63" s="4" t="n"/>
      <c r="S63" s="4" t="n"/>
      <c r="T63" s="4" t="n"/>
      <c r="U63" s="4" t="n"/>
      <c r="V63" s="4" t="n"/>
      <c r="W63" s="4" t="n"/>
      <c r="X63" s="4" t="n"/>
      <c r="Y63" s="4" t="n"/>
      <c r="Z63" s="4" t="n"/>
    </row>
    <row r="64" ht="15" customHeight="1" s="371">
      <c r="A64" s="34" t="n"/>
      <c r="B64" s="37" t="n"/>
      <c r="C64" s="347" t="n"/>
      <c r="D64" s="34" t="n"/>
      <c r="E64" s="35" t="n"/>
      <c r="F64" s="34" t="n"/>
      <c r="G64" s="34">
        <f t="array" ref="G64">IF($F64="","",IFERROR(INDEX(PRESUPUESTO!$N$10:$N$174,MATCH($F64,PRESUPUESTO!$A$10:$A$174,0)),""))</f>
        <v/>
      </c>
      <c r="H64" s="45" t="n"/>
      <c r="I64" s="35" t="n"/>
      <c r="J64" s="35" t="n"/>
      <c r="K64" s="34" t="n"/>
      <c r="L64" s="35" t="n"/>
      <c r="M64" s="34" t="n"/>
      <c r="N64" s="35" t="n"/>
      <c r="O64" s="4" t="n"/>
      <c r="P64" s="4" t="n"/>
      <c r="Q64" s="4" t="n"/>
      <c r="R64" s="4" t="n"/>
      <c r="S64" s="4" t="n"/>
      <c r="T64" s="4" t="n"/>
      <c r="U64" s="4" t="n"/>
      <c r="V64" s="4" t="n"/>
      <c r="W64" s="4" t="n"/>
      <c r="X64" s="4" t="n"/>
      <c r="Y64" s="4" t="n"/>
      <c r="Z64" s="4" t="n"/>
    </row>
    <row r="65" ht="15" customHeight="1" s="371">
      <c r="A65" s="34" t="n"/>
      <c r="B65" s="37" t="n"/>
      <c r="C65" s="347" t="n"/>
      <c r="D65" s="34" t="n"/>
      <c r="E65" s="35" t="n"/>
      <c r="F65" s="34" t="n"/>
      <c r="G65" s="34">
        <f t="array" ref="G65">IF($F65="","",IFERROR(INDEX(PRESUPUESTO!$N$10:$N$174,MATCH($F65,PRESUPUESTO!$A$10:$A$174,0)),""))</f>
        <v/>
      </c>
      <c r="H65" s="45" t="n"/>
      <c r="I65" s="35" t="n"/>
      <c r="J65" s="35" t="n"/>
      <c r="K65" s="34" t="n"/>
      <c r="L65" s="35" t="n"/>
      <c r="M65" s="34" t="n"/>
      <c r="N65" s="35" t="n"/>
      <c r="O65" s="4" t="n"/>
      <c r="P65" s="4" t="n"/>
      <c r="Q65" s="4" t="n"/>
      <c r="R65" s="4" t="n"/>
      <c r="S65" s="4" t="n"/>
      <c r="T65" s="4" t="n"/>
      <c r="U65" s="4" t="n"/>
      <c r="V65" s="4" t="n"/>
      <c r="W65" s="4" t="n"/>
      <c r="X65" s="4" t="n"/>
      <c r="Y65" s="4" t="n"/>
      <c r="Z65" s="4" t="n"/>
    </row>
    <row r="66" ht="15" customHeight="1" s="371">
      <c r="A66" s="34" t="n"/>
      <c r="B66" s="37" t="n"/>
      <c r="C66" s="347" t="n"/>
      <c r="D66" s="34" t="n"/>
      <c r="E66" s="35" t="n"/>
      <c r="F66" s="34" t="n"/>
      <c r="G66" s="34">
        <f t="array" ref="G66">IF($F66="","",IFERROR(INDEX(PRESUPUESTO!$N$10:$N$174,MATCH($F66,PRESUPUESTO!$A$10:$A$174,0)),""))</f>
        <v/>
      </c>
      <c r="H66" s="45" t="n"/>
      <c r="I66" s="35" t="n"/>
      <c r="J66" s="35" t="n"/>
      <c r="K66" s="34" t="n"/>
      <c r="L66" s="35" t="n"/>
      <c r="M66" s="34" t="n"/>
      <c r="N66" s="35" t="n"/>
      <c r="O66" s="4" t="n"/>
      <c r="P66" s="4" t="n"/>
      <c r="Q66" s="4" t="n"/>
      <c r="R66" s="4" t="n"/>
      <c r="S66" s="4" t="n"/>
      <c r="T66" s="4" t="n"/>
      <c r="U66" s="4" t="n"/>
      <c r="V66" s="4" t="n"/>
      <c r="W66" s="4" t="n"/>
      <c r="X66" s="4" t="n"/>
      <c r="Y66" s="4" t="n"/>
      <c r="Z66" s="4" t="n"/>
    </row>
    <row r="67" ht="15" customHeight="1" s="371">
      <c r="A67" s="34" t="n"/>
      <c r="B67" s="37" t="n"/>
      <c r="C67" s="347" t="n"/>
      <c r="D67" s="34" t="n"/>
      <c r="E67" s="35" t="n"/>
      <c r="F67" s="34" t="n"/>
      <c r="G67" s="34">
        <f t="array" ref="G67">IF($F67="","",IFERROR(INDEX(PRESUPUESTO!$N$10:$N$174,MATCH($F67,PRESUPUESTO!$A$10:$A$174,0)),""))</f>
        <v/>
      </c>
      <c r="H67" s="45" t="n"/>
      <c r="I67" s="35" t="n"/>
      <c r="J67" s="35" t="n"/>
      <c r="K67" s="34" t="n"/>
      <c r="L67" s="35" t="n"/>
      <c r="M67" s="34" t="n"/>
      <c r="N67" s="35" t="n"/>
      <c r="O67" s="4" t="n"/>
      <c r="P67" s="4" t="n"/>
      <c r="Q67" s="4" t="n"/>
      <c r="R67" s="4" t="n"/>
      <c r="S67" s="4" t="n"/>
      <c r="T67" s="4" t="n"/>
      <c r="U67" s="4" t="n"/>
      <c r="V67" s="4" t="n"/>
      <c r="W67" s="4" t="n"/>
      <c r="X67" s="4" t="n"/>
      <c r="Y67" s="4" t="n"/>
      <c r="Z67" s="4" t="n"/>
    </row>
    <row r="68" ht="15" customHeight="1" s="371">
      <c r="A68" s="34" t="n"/>
      <c r="B68" s="37" t="n"/>
      <c r="C68" s="347" t="n"/>
      <c r="D68" s="34" t="n"/>
      <c r="E68" s="35" t="n"/>
      <c r="F68" s="34" t="n"/>
      <c r="G68" s="34">
        <f t="array" ref="G68">IF($F68="","",IFERROR(INDEX(PRESUPUESTO!$N$10:$N$174,MATCH($F68,PRESUPUESTO!$A$10:$A$174,0)),""))</f>
        <v/>
      </c>
      <c r="H68" s="45" t="n"/>
      <c r="I68" s="35" t="n"/>
      <c r="J68" s="35" t="n"/>
      <c r="K68" s="34" t="n"/>
      <c r="L68" s="35" t="n"/>
      <c r="M68" s="34" t="n"/>
      <c r="N68" s="35" t="n"/>
      <c r="O68" s="4" t="n"/>
      <c r="P68" s="4" t="n"/>
      <c r="Q68" s="4" t="n"/>
      <c r="R68" s="4" t="n"/>
      <c r="S68" s="4" t="n"/>
      <c r="T68" s="4" t="n"/>
      <c r="U68" s="4" t="n"/>
      <c r="V68" s="4" t="n"/>
      <c r="W68" s="4" t="n"/>
      <c r="X68" s="4" t="n"/>
      <c r="Y68" s="4" t="n"/>
      <c r="Z68" s="4" t="n"/>
    </row>
    <row r="69" ht="15" customHeight="1" s="371">
      <c r="A69" s="34" t="n"/>
      <c r="B69" s="37" t="n"/>
      <c r="C69" s="347" t="n"/>
      <c r="D69" s="34" t="n"/>
      <c r="E69" s="35" t="n"/>
      <c r="F69" s="34" t="n"/>
      <c r="G69" s="34">
        <f t="array" ref="G69">IF($F69="","",IFERROR(INDEX(PRESUPUESTO!$N$10:$N$174,MATCH($F69,PRESUPUESTO!$A$10:$A$174,0)),""))</f>
        <v/>
      </c>
      <c r="H69" s="45" t="n"/>
      <c r="I69" s="35" t="n"/>
      <c r="J69" s="35" t="n"/>
      <c r="K69" s="34" t="n"/>
      <c r="L69" s="35" t="n"/>
      <c r="M69" s="34" t="n"/>
      <c r="N69" s="35" t="n"/>
      <c r="O69" s="4" t="n"/>
      <c r="P69" s="4" t="n"/>
      <c r="Q69" s="4" t="n"/>
      <c r="R69" s="4" t="n"/>
      <c r="S69" s="4" t="n"/>
      <c r="T69" s="4" t="n"/>
      <c r="U69" s="4" t="n"/>
      <c r="V69" s="4" t="n"/>
      <c r="W69" s="4" t="n"/>
      <c r="X69" s="4" t="n"/>
      <c r="Y69" s="4" t="n"/>
      <c r="Z69" s="4" t="n"/>
    </row>
    <row r="70" ht="15" customHeight="1" s="371">
      <c r="A70" s="34" t="n"/>
      <c r="B70" s="37" t="n"/>
      <c r="C70" s="347" t="n"/>
      <c r="D70" s="34" t="n"/>
      <c r="E70" s="35" t="n"/>
      <c r="F70" s="34" t="n"/>
      <c r="G70" s="34">
        <f t="array" ref="G70">IF($F70="","",IFERROR(INDEX(PRESUPUESTO!$N$10:$N$174,MATCH($F70,PRESUPUESTO!$A$10:$A$174,0)),""))</f>
        <v/>
      </c>
      <c r="H70" s="45" t="n"/>
      <c r="I70" s="35" t="n"/>
      <c r="J70" s="35" t="n"/>
      <c r="K70" s="34" t="n"/>
      <c r="L70" s="35" t="n"/>
      <c r="M70" s="34" t="n"/>
      <c r="N70" s="35" t="n"/>
      <c r="O70" s="4" t="n"/>
      <c r="P70" s="4" t="n"/>
      <c r="Q70" s="4" t="n"/>
      <c r="R70" s="4" t="n"/>
      <c r="S70" s="4" t="n"/>
      <c r="T70" s="4" t="n"/>
      <c r="U70" s="4" t="n"/>
      <c r="V70" s="4" t="n"/>
      <c r="W70" s="4" t="n"/>
      <c r="X70" s="4" t="n"/>
      <c r="Y70" s="4" t="n"/>
      <c r="Z70" s="4" t="n"/>
    </row>
    <row r="71" ht="15" customHeight="1" s="371">
      <c r="A71" s="34" t="n"/>
      <c r="B71" s="37" t="n"/>
      <c r="C71" s="347" t="n"/>
      <c r="D71" s="34" t="n"/>
      <c r="E71" s="35" t="n"/>
      <c r="F71" s="34" t="n"/>
      <c r="G71" s="34">
        <f t="array" ref="G71">IF($F71="","",IFERROR(INDEX(PRESUPUESTO!$N$10:$N$174,MATCH($F71,PRESUPUESTO!$A$10:$A$174,0)),""))</f>
        <v/>
      </c>
      <c r="H71" s="45" t="n"/>
      <c r="I71" s="35" t="n"/>
      <c r="J71" s="35" t="n"/>
      <c r="K71" s="34" t="n"/>
      <c r="L71" s="35" t="n"/>
      <c r="M71" s="34" t="n"/>
      <c r="N71" s="35" t="n"/>
      <c r="O71" s="4" t="n"/>
      <c r="P71" s="4" t="n"/>
      <c r="Q71" s="4" t="n"/>
      <c r="R71" s="4" t="n"/>
      <c r="S71" s="4" t="n"/>
      <c r="T71" s="4" t="n"/>
      <c r="U71" s="4" t="n"/>
      <c r="V71" s="4" t="n"/>
      <c r="W71" s="4" t="n"/>
      <c r="X71" s="4" t="n"/>
      <c r="Y71" s="4" t="n"/>
      <c r="Z71" s="4" t="n"/>
    </row>
    <row r="72" ht="15" customHeight="1" s="371">
      <c r="A72" s="34" t="n"/>
      <c r="B72" s="37" t="n"/>
      <c r="C72" s="347" t="n"/>
      <c r="D72" s="34" t="n"/>
      <c r="E72" s="35" t="n"/>
      <c r="F72" s="34" t="n"/>
      <c r="G72" s="34">
        <f t="array" ref="G72">IF($F72="","",IFERROR(INDEX(PRESUPUESTO!$N$10:$N$174,MATCH($F72,PRESUPUESTO!$A$10:$A$174,0)),""))</f>
        <v/>
      </c>
      <c r="H72" s="45" t="n"/>
      <c r="I72" s="35" t="n"/>
      <c r="J72" s="35" t="n"/>
      <c r="K72" s="34" t="n"/>
      <c r="L72" s="35" t="n"/>
      <c r="M72" s="34" t="n"/>
      <c r="N72" s="35" t="n"/>
      <c r="O72" s="4" t="n"/>
      <c r="P72" s="4" t="n"/>
      <c r="Q72" s="4" t="n"/>
      <c r="R72" s="4" t="n"/>
      <c r="S72" s="4" t="n"/>
      <c r="T72" s="4" t="n"/>
      <c r="U72" s="4" t="n"/>
      <c r="V72" s="4" t="n"/>
      <c r="W72" s="4" t="n"/>
      <c r="X72" s="4" t="n"/>
      <c r="Y72" s="4" t="n"/>
      <c r="Z72" s="4" t="n"/>
    </row>
    <row r="73" ht="15" customHeight="1" s="371">
      <c r="A73" s="34" t="n"/>
      <c r="B73" s="37" t="n"/>
      <c r="C73" s="347" t="n"/>
      <c r="D73" s="34" t="n"/>
      <c r="E73" s="35" t="n"/>
      <c r="F73" s="34" t="n"/>
      <c r="G73" s="34">
        <f t="array" ref="G73">IF($F73="","",IFERROR(INDEX(PRESUPUESTO!$N$10:$N$174,MATCH($F73,PRESUPUESTO!$A$10:$A$174,0)),""))</f>
        <v/>
      </c>
      <c r="H73" s="45" t="n"/>
      <c r="I73" s="35" t="n"/>
      <c r="J73" s="35" t="n"/>
      <c r="K73" s="34" t="n"/>
      <c r="L73" s="35" t="n"/>
      <c r="M73" s="34" t="n"/>
      <c r="N73" s="35" t="n"/>
      <c r="O73" s="4" t="n"/>
      <c r="P73" s="4" t="n"/>
      <c r="Q73" s="4" t="n"/>
      <c r="R73" s="4" t="n"/>
      <c r="S73" s="4" t="n"/>
      <c r="T73" s="4" t="n"/>
      <c r="U73" s="4" t="n"/>
      <c r="V73" s="4" t="n"/>
      <c r="W73" s="4" t="n"/>
      <c r="X73" s="4" t="n"/>
      <c r="Y73" s="4" t="n"/>
      <c r="Z73" s="4" t="n"/>
    </row>
    <row r="74" ht="15" customHeight="1" s="371">
      <c r="A74" s="34" t="n"/>
      <c r="B74" s="37" t="n"/>
      <c r="C74" s="347" t="n"/>
      <c r="D74" s="34" t="n"/>
      <c r="E74" s="35" t="n"/>
      <c r="F74" s="34" t="n"/>
      <c r="G74" s="34">
        <f t="array" ref="G74">IF($F74="","",IFERROR(INDEX(PRESUPUESTO!$N$10:$N$174,MATCH($F74,PRESUPUESTO!$A$10:$A$174,0)),""))</f>
        <v/>
      </c>
      <c r="H74" s="45" t="n"/>
      <c r="I74" s="35" t="n"/>
      <c r="J74" s="35" t="n"/>
      <c r="K74" s="34" t="n"/>
      <c r="L74" s="35" t="n"/>
      <c r="M74" s="34" t="n"/>
      <c r="N74" s="35" t="n"/>
      <c r="O74" s="4" t="n"/>
      <c r="P74" s="4" t="n"/>
      <c r="Q74" s="4" t="n"/>
      <c r="R74" s="4" t="n"/>
      <c r="S74" s="4" t="n"/>
      <c r="T74" s="4" t="n"/>
      <c r="U74" s="4" t="n"/>
      <c r="V74" s="4" t="n"/>
      <c r="W74" s="4" t="n"/>
      <c r="X74" s="4" t="n"/>
      <c r="Y74" s="4" t="n"/>
      <c r="Z74" s="4" t="n"/>
    </row>
    <row r="75" ht="15" customHeight="1" s="371">
      <c r="A75" s="34" t="n"/>
      <c r="B75" s="37" t="n"/>
      <c r="C75" s="347" t="n"/>
      <c r="D75" s="34" t="n"/>
      <c r="E75" s="35" t="n"/>
      <c r="F75" s="34" t="n"/>
      <c r="G75" s="34">
        <f t="array" ref="G75">IF($F75="","",IFERROR(INDEX(PRESUPUESTO!$N$10:$N$174,MATCH($F75,PRESUPUESTO!$A$10:$A$174,0)),""))</f>
        <v/>
      </c>
      <c r="H75" s="45" t="n"/>
      <c r="I75" s="35" t="n"/>
      <c r="J75" s="35" t="n"/>
      <c r="K75" s="34" t="n"/>
      <c r="L75" s="35" t="n"/>
      <c r="M75" s="34" t="n"/>
      <c r="N75" s="35" t="n"/>
      <c r="O75" s="4" t="n"/>
      <c r="P75" s="4" t="n"/>
      <c r="Q75" s="4" t="n"/>
      <c r="R75" s="4" t="n"/>
      <c r="S75" s="4" t="n"/>
      <c r="T75" s="4" t="n"/>
      <c r="U75" s="4" t="n"/>
      <c r="V75" s="4" t="n"/>
      <c r="W75" s="4" t="n"/>
      <c r="X75" s="4" t="n"/>
      <c r="Y75" s="4" t="n"/>
      <c r="Z75" s="4" t="n"/>
    </row>
    <row r="76" ht="15" customHeight="1" s="371">
      <c r="A76" s="34" t="n"/>
      <c r="B76" s="37" t="n"/>
      <c r="C76" s="347" t="n"/>
      <c r="D76" s="34" t="n"/>
      <c r="E76" s="35" t="n"/>
      <c r="F76" s="34" t="n"/>
      <c r="G76" s="34">
        <f t="array" ref="G76">IF($F76="","",IFERROR(INDEX(PRESUPUESTO!$N$10:$N$174,MATCH($F76,PRESUPUESTO!$A$10:$A$174,0)),""))</f>
        <v/>
      </c>
      <c r="H76" s="45" t="n"/>
      <c r="I76" s="35" t="n"/>
      <c r="J76" s="35" t="n"/>
      <c r="K76" s="34" t="n"/>
      <c r="L76" s="35" t="n"/>
      <c r="M76" s="34" t="n"/>
      <c r="N76" s="35" t="n"/>
      <c r="O76" s="4" t="n"/>
      <c r="P76" s="4" t="n"/>
      <c r="Q76" s="4" t="n"/>
      <c r="R76" s="4" t="n"/>
      <c r="S76" s="4" t="n"/>
      <c r="T76" s="4" t="n"/>
      <c r="U76" s="4" t="n"/>
      <c r="V76" s="4" t="n"/>
      <c r="W76" s="4" t="n"/>
      <c r="X76" s="4" t="n"/>
      <c r="Y76" s="4" t="n"/>
      <c r="Z76" s="4" t="n"/>
    </row>
    <row r="77" ht="15" customHeight="1" s="371">
      <c r="A77" s="34" t="n"/>
      <c r="B77" s="37" t="n"/>
      <c r="C77" s="347" t="n"/>
      <c r="D77" s="34" t="n"/>
      <c r="E77" s="35" t="n"/>
      <c r="F77" s="34" t="n"/>
      <c r="G77" s="34">
        <f t="array" ref="G77">IF($F77="","",IFERROR(INDEX(PRESUPUESTO!$N$10:$N$174,MATCH($F77,PRESUPUESTO!$A$10:$A$174,0)),""))</f>
        <v/>
      </c>
      <c r="H77" s="45" t="n"/>
      <c r="I77" s="35" t="n"/>
      <c r="J77" s="35" t="n"/>
      <c r="K77" s="34" t="n"/>
      <c r="L77" s="35" t="n"/>
      <c r="M77" s="34" t="n"/>
      <c r="N77" s="35" t="n"/>
      <c r="O77" s="4" t="n"/>
      <c r="P77" s="4" t="n"/>
      <c r="Q77" s="4" t="n"/>
      <c r="R77" s="4" t="n"/>
      <c r="S77" s="4" t="n"/>
      <c r="T77" s="4" t="n"/>
      <c r="U77" s="4" t="n"/>
      <c r="V77" s="4" t="n"/>
      <c r="W77" s="4" t="n"/>
      <c r="X77" s="4" t="n"/>
      <c r="Y77" s="4" t="n"/>
      <c r="Z77" s="4" t="n"/>
    </row>
    <row r="78" ht="15" customHeight="1" s="371">
      <c r="A78" s="34" t="n"/>
      <c r="B78" s="37" t="n"/>
      <c r="C78" s="347" t="n"/>
      <c r="D78" s="34" t="n"/>
      <c r="E78" s="35" t="n"/>
      <c r="F78" s="34" t="n"/>
      <c r="G78" s="34">
        <f t="array" ref="G78">IF($F78="","",IFERROR(INDEX(PRESUPUESTO!$N$10:$N$174,MATCH($F78,PRESUPUESTO!$A$10:$A$174,0)),""))</f>
        <v/>
      </c>
      <c r="H78" s="45" t="n"/>
      <c r="I78" s="35" t="n"/>
      <c r="J78" s="35" t="n"/>
      <c r="K78" s="34" t="n"/>
      <c r="L78" s="35" t="n"/>
      <c r="M78" s="34" t="n"/>
      <c r="N78" s="35" t="n"/>
      <c r="O78" s="4" t="n"/>
      <c r="P78" s="4" t="n"/>
      <c r="Q78" s="4" t="n"/>
      <c r="R78" s="4" t="n"/>
      <c r="S78" s="4" t="n"/>
      <c r="T78" s="4" t="n"/>
      <c r="U78" s="4" t="n"/>
      <c r="V78" s="4" t="n"/>
      <c r="W78" s="4" t="n"/>
      <c r="X78" s="4" t="n"/>
      <c r="Y78" s="4" t="n"/>
      <c r="Z78" s="4" t="n"/>
    </row>
    <row r="79" ht="15" customHeight="1" s="371">
      <c r="A79" s="34" t="n"/>
      <c r="B79" s="37" t="n"/>
      <c r="C79" s="347" t="n"/>
      <c r="D79" s="34" t="n"/>
      <c r="E79" s="35" t="n"/>
      <c r="F79" s="34" t="n"/>
      <c r="G79" s="34">
        <f t="array" ref="G79">IF($F79="","",IFERROR(INDEX(PRESUPUESTO!$N$10:$N$174,MATCH($F79,PRESUPUESTO!$A$10:$A$174,0)),""))</f>
        <v/>
      </c>
      <c r="H79" s="45" t="n"/>
      <c r="I79" s="35" t="n"/>
      <c r="J79" s="35" t="n"/>
      <c r="K79" s="34" t="n"/>
      <c r="L79" s="35" t="n"/>
      <c r="M79" s="34" t="n"/>
      <c r="N79" s="35" t="n"/>
      <c r="O79" s="4" t="n"/>
      <c r="P79" s="4" t="n"/>
      <c r="Q79" s="4" t="n"/>
      <c r="R79" s="4" t="n"/>
      <c r="S79" s="4" t="n"/>
      <c r="T79" s="4" t="n"/>
      <c r="U79" s="4" t="n"/>
      <c r="V79" s="4" t="n"/>
      <c r="W79" s="4" t="n"/>
      <c r="X79" s="4" t="n"/>
      <c r="Y79" s="4" t="n"/>
      <c r="Z79" s="4" t="n"/>
    </row>
    <row r="80" ht="15" customHeight="1" s="371">
      <c r="A80" s="34" t="n"/>
      <c r="B80" s="37" t="n"/>
      <c r="C80" s="347" t="n"/>
      <c r="D80" s="34" t="n"/>
      <c r="E80" s="35" t="n"/>
      <c r="F80" s="34" t="n"/>
      <c r="G80" s="34">
        <f t="array" ref="G80">IF($F80="","",IFERROR(INDEX(PRESUPUESTO!$N$10:$N$174,MATCH($F80,PRESUPUESTO!$A$10:$A$174,0)),""))</f>
        <v/>
      </c>
      <c r="H80" s="45" t="n"/>
      <c r="I80" s="35" t="n"/>
      <c r="J80" s="35" t="n"/>
      <c r="K80" s="34" t="n"/>
      <c r="L80" s="35" t="n"/>
      <c r="M80" s="34" t="n"/>
      <c r="N80" s="35" t="n"/>
      <c r="O80" s="4" t="n"/>
      <c r="P80" s="4" t="n"/>
      <c r="Q80" s="4" t="n"/>
      <c r="R80" s="4" t="n"/>
      <c r="S80" s="4" t="n"/>
      <c r="T80" s="4" t="n"/>
      <c r="U80" s="4" t="n"/>
      <c r="V80" s="4" t="n"/>
      <c r="W80" s="4" t="n"/>
      <c r="X80" s="4" t="n"/>
      <c r="Y80" s="4" t="n"/>
      <c r="Z80" s="4" t="n"/>
    </row>
    <row r="81" ht="15" customHeight="1" s="371">
      <c r="A81" s="34" t="n"/>
      <c r="B81" s="37" t="n"/>
      <c r="C81" s="347" t="n"/>
      <c r="D81" s="34" t="n"/>
      <c r="E81" s="35" t="n"/>
      <c r="F81" s="34" t="n"/>
      <c r="G81" s="34">
        <f t="array" ref="G81">IF($F81="","",IFERROR(INDEX(PRESUPUESTO!$N$10:$N$174,MATCH($F81,PRESUPUESTO!$A$10:$A$174,0)),""))</f>
        <v/>
      </c>
      <c r="H81" s="45" t="n"/>
      <c r="I81" s="35" t="n"/>
      <c r="J81" s="35" t="n"/>
      <c r="K81" s="34" t="n"/>
      <c r="L81" s="35" t="n"/>
      <c r="M81" s="34" t="n"/>
      <c r="N81" s="35" t="n"/>
      <c r="O81" s="4" t="n"/>
      <c r="P81" s="4" t="n"/>
      <c r="Q81" s="4" t="n"/>
      <c r="R81" s="4" t="n"/>
      <c r="S81" s="4" t="n"/>
      <c r="T81" s="4" t="n"/>
      <c r="U81" s="4" t="n"/>
      <c r="V81" s="4" t="n"/>
      <c r="W81" s="4" t="n"/>
      <c r="X81" s="4" t="n"/>
      <c r="Y81" s="4" t="n"/>
      <c r="Z81" s="4" t="n"/>
    </row>
    <row r="82" ht="15" customHeight="1" s="371">
      <c r="A82" s="34" t="n"/>
      <c r="B82" s="37" t="n"/>
      <c r="C82" s="347" t="n"/>
      <c r="D82" s="34" t="n"/>
      <c r="E82" s="35" t="n"/>
      <c r="F82" s="34" t="n"/>
      <c r="G82" s="34">
        <f t="array" ref="G82">IF($F82="","",IFERROR(INDEX(PRESUPUESTO!$N$10:$N$174,MATCH($F82,PRESUPUESTO!$A$10:$A$174,0)),""))</f>
        <v/>
      </c>
      <c r="H82" s="45" t="n"/>
      <c r="I82" s="35" t="n"/>
      <c r="J82" s="35" t="n"/>
      <c r="K82" s="34" t="n"/>
      <c r="L82" s="35" t="n"/>
      <c r="M82" s="34" t="n"/>
      <c r="N82" s="35" t="n"/>
      <c r="O82" s="4" t="n"/>
      <c r="P82" s="4" t="n"/>
      <c r="Q82" s="4" t="n"/>
      <c r="R82" s="4" t="n"/>
      <c r="S82" s="4" t="n"/>
      <c r="T82" s="4" t="n"/>
      <c r="U82" s="4" t="n"/>
      <c r="V82" s="4" t="n"/>
      <c r="W82" s="4" t="n"/>
      <c r="X82" s="4" t="n"/>
      <c r="Y82" s="4" t="n"/>
      <c r="Z82" s="4" t="n"/>
    </row>
    <row r="83" ht="15" customHeight="1" s="371">
      <c r="A83" s="34" t="n"/>
      <c r="B83" s="37" t="n"/>
      <c r="C83" s="347" t="n"/>
      <c r="D83" s="34" t="n"/>
      <c r="E83" s="35" t="n"/>
      <c r="F83" s="34" t="n"/>
      <c r="G83" s="34">
        <f t="array" ref="G83">IF($F83="","",IFERROR(INDEX(PRESUPUESTO!$N$10:$N$174,MATCH($F83,PRESUPUESTO!$A$10:$A$174,0)),""))</f>
        <v/>
      </c>
      <c r="H83" s="45" t="n"/>
      <c r="I83" s="35" t="n"/>
      <c r="J83" s="35" t="n"/>
      <c r="K83" s="34" t="n"/>
      <c r="L83" s="35" t="n"/>
      <c r="M83" s="34" t="n"/>
      <c r="N83" s="35" t="n"/>
      <c r="O83" s="4" t="n"/>
      <c r="P83" s="4" t="n"/>
      <c r="Q83" s="4" t="n"/>
      <c r="R83" s="4" t="n"/>
      <c r="S83" s="4" t="n"/>
      <c r="T83" s="4" t="n"/>
      <c r="U83" s="4" t="n"/>
      <c r="V83" s="4" t="n"/>
      <c r="W83" s="4" t="n"/>
      <c r="X83" s="4" t="n"/>
      <c r="Y83" s="4" t="n"/>
      <c r="Z83" s="4" t="n"/>
    </row>
    <row r="84" ht="15" customHeight="1" s="371">
      <c r="A84" s="34" t="n"/>
      <c r="B84" s="37" t="n"/>
      <c r="C84" s="347" t="n"/>
      <c r="D84" s="34" t="n"/>
      <c r="E84" s="35" t="n"/>
      <c r="F84" s="34" t="n"/>
      <c r="G84" s="34">
        <f t="array" ref="G84">IF($F84="","",IFERROR(INDEX(PRESUPUESTO!$N$10:$N$174,MATCH($F84,PRESUPUESTO!$A$10:$A$174,0)),""))</f>
        <v/>
      </c>
      <c r="H84" s="45" t="n"/>
      <c r="I84" s="35" t="n"/>
      <c r="J84" s="35" t="n"/>
      <c r="K84" s="34" t="n"/>
      <c r="L84" s="35" t="n"/>
      <c r="M84" s="34" t="n"/>
      <c r="N84" s="35" t="n"/>
      <c r="O84" s="4" t="n"/>
      <c r="P84" s="4" t="n"/>
      <c r="Q84" s="4" t="n"/>
      <c r="R84" s="4" t="n"/>
      <c r="S84" s="4" t="n"/>
      <c r="T84" s="4" t="n"/>
      <c r="U84" s="4" t="n"/>
      <c r="V84" s="4" t="n"/>
      <c r="W84" s="4" t="n"/>
      <c r="X84" s="4" t="n"/>
      <c r="Y84" s="4" t="n"/>
      <c r="Z84" s="4" t="n"/>
    </row>
    <row r="85" ht="15" customHeight="1" s="371">
      <c r="A85" s="34" t="n"/>
      <c r="B85" s="37" t="n"/>
      <c r="C85" s="347" t="n"/>
      <c r="D85" s="34" t="n"/>
      <c r="E85" s="35" t="n"/>
      <c r="F85" s="34" t="n"/>
      <c r="G85" s="34">
        <f t="array" ref="G85">IF($F85="","",IFERROR(INDEX(PRESUPUESTO!$N$10:$N$174,MATCH($F85,PRESUPUESTO!$A$10:$A$174,0)),""))</f>
        <v/>
      </c>
      <c r="H85" s="45" t="n"/>
      <c r="I85" s="35" t="n"/>
      <c r="J85" s="35" t="n"/>
      <c r="K85" s="34" t="n"/>
      <c r="L85" s="35" t="n"/>
      <c r="M85" s="34" t="n"/>
      <c r="N85" s="35" t="n"/>
      <c r="O85" s="4" t="n"/>
      <c r="P85" s="4" t="n"/>
      <c r="Q85" s="4" t="n"/>
      <c r="R85" s="4" t="n"/>
      <c r="S85" s="4" t="n"/>
      <c r="T85" s="4" t="n"/>
      <c r="U85" s="4" t="n"/>
      <c r="V85" s="4" t="n"/>
      <c r="W85" s="4" t="n"/>
      <c r="X85" s="4" t="n"/>
      <c r="Y85" s="4" t="n"/>
      <c r="Z85" s="4" t="n"/>
    </row>
    <row r="86" ht="15" customHeight="1" s="371">
      <c r="A86" s="34" t="n"/>
      <c r="B86" s="37" t="n"/>
      <c r="C86" s="347" t="n"/>
      <c r="D86" s="34" t="n"/>
      <c r="E86" s="35" t="n"/>
      <c r="F86" s="34" t="n"/>
      <c r="G86" s="34">
        <f t="array" ref="G86">IF($F86="","",IFERROR(INDEX(PRESUPUESTO!$N$10:$N$174,MATCH($F86,PRESUPUESTO!$A$10:$A$174,0)),""))</f>
        <v/>
      </c>
      <c r="H86" s="45" t="n"/>
      <c r="I86" s="35" t="n"/>
      <c r="J86" s="35" t="n"/>
      <c r="K86" s="34" t="n"/>
      <c r="L86" s="35" t="n"/>
      <c r="M86" s="34" t="n"/>
      <c r="N86" s="35" t="n"/>
      <c r="O86" s="4" t="n"/>
      <c r="P86" s="4" t="n"/>
      <c r="Q86" s="4" t="n"/>
      <c r="R86" s="4" t="n"/>
      <c r="S86" s="4" t="n"/>
      <c r="T86" s="4" t="n"/>
      <c r="U86" s="4" t="n"/>
      <c r="V86" s="4" t="n"/>
      <c r="W86" s="4" t="n"/>
      <c r="X86" s="4" t="n"/>
      <c r="Y86" s="4" t="n"/>
      <c r="Z86" s="4" t="n"/>
    </row>
    <row r="87" ht="15" customHeight="1" s="371">
      <c r="A87" s="34" t="n"/>
      <c r="B87" s="37" t="n"/>
      <c r="C87" s="347" t="n"/>
      <c r="D87" s="34" t="n"/>
      <c r="E87" s="35" t="n"/>
      <c r="F87" s="34" t="n"/>
      <c r="G87" s="34">
        <f t="array" ref="G87">IF($F87="","",IFERROR(INDEX(PRESUPUESTO!$N$10:$N$174,MATCH($F87,PRESUPUESTO!$A$10:$A$174,0)),""))</f>
        <v/>
      </c>
      <c r="H87" s="45" t="n"/>
      <c r="I87" s="35" t="n"/>
      <c r="J87" s="35" t="n"/>
      <c r="K87" s="34" t="n"/>
      <c r="L87" s="35" t="n"/>
      <c r="M87" s="34" t="n"/>
      <c r="N87" s="35" t="n"/>
      <c r="O87" s="4" t="n"/>
      <c r="P87" s="4" t="n"/>
      <c r="Q87" s="4" t="n"/>
      <c r="R87" s="4" t="n"/>
      <c r="S87" s="4" t="n"/>
      <c r="T87" s="4" t="n"/>
      <c r="U87" s="4" t="n"/>
      <c r="V87" s="4" t="n"/>
      <c r="W87" s="4" t="n"/>
      <c r="X87" s="4" t="n"/>
      <c r="Y87" s="4" t="n"/>
      <c r="Z87" s="4" t="n"/>
    </row>
    <row r="88" ht="15" customHeight="1" s="371">
      <c r="A88" s="34" t="n"/>
      <c r="B88" s="37" t="n"/>
      <c r="C88" s="347" t="n"/>
      <c r="D88" s="34" t="n"/>
      <c r="E88" s="35" t="n"/>
      <c r="F88" s="34" t="n"/>
      <c r="G88" s="34">
        <f t="array" ref="G88">IF($F88="","",IFERROR(INDEX(PRESUPUESTO!$N$10:$N$174,MATCH($F88,PRESUPUESTO!$A$10:$A$174,0)),""))</f>
        <v/>
      </c>
      <c r="H88" s="45" t="n"/>
      <c r="I88" s="35" t="n"/>
      <c r="J88" s="35" t="n"/>
      <c r="K88" s="34" t="n"/>
      <c r="L88" s="35" t="n"/>
      <c r="M88" s="34" t="n"/>
      <c r="N88" s="35" t="n"/>
      <c r="O88" s="4" t="n"/>
      <c r="P88" s="4" t="n"/>
      <c r="Q88" s="4" t="n"/>
      <c r="R88" s="4" t="n"/>
      <c r="S88" s="4" t="n"/>
      <c r="T88" s="4" t="n"/>
      <c r="U88" s="4" t="n"/>
      <c r="V88" s="4" t="n"/>
      <c r="W88" s="4" t="n"/>
      <c r="X88" s="4" t="n"/>
      <c r="Y88" s="4" t="n"/>
      <c r="Z88" s="4" t="n"/>
    </row>
    <row r="89" ht="15" customHeight="1" s="371">
      <c r="A89" s="34" t="n"/>
      <c r="B89" s="37" t="n"/>
      <c r="C89" s="347" t="n"/>
      <c r="D89" s="34" t="n"/>
      <c r="E89" s="35" t="n"/>
      <c r="F89" s="34" t="n"/>
      <c r="G89" s="34">
        <f t="array" ref="G89">IF($F89="","",IFERROR(INDEX(PRESUPUESTO!$N$10:$N$174,MATCH($F89,PRESUPUESTO!$A$10:$A$174,0)),""))</f>
        <v/>
      </c>
      <c r="H89" s="45" t="n"/>
      <c r="I89" s="35" t="n"/>
      <c r="J89" s="35" t="n"/>
      <c r="K89" s="34" t="n"/>
      <c r="L89" s="35" t="n"/>
      <c r="M89" s="34" t="n"/>
      <c r="N89" s="35" t="n"/>
      <c r="O89" s="4" t="n"/>
      <c r="P89" s="4" t="n"/>
      <c r="Q89" s="4" t="n"/>
      <c r="R89" s="4" t="n"/>
      <c r="S89" s="4" t="n"/>
      <c r="T89" s="4" t="n"/>
      <c r="U89" s="4" t="n"/>
      <c r="V89" s="4" t="n"/>
      <c r="W89" s="4" t="n"/>
      <c r="X89" s="4" t="n"/>
      <c r="Y89" s="4" t="n"/>
      <c r="Z89" s="4" t="n"/>
    </row>
    <row r="90" ht="15" customHeight="1" s="371">
      <c r="A90" s="34" t="n"/>
      <c r="B90" s="37" t="n"/>
      <c r="C90" s="347" t="n"/>
      <c r="D90" s="34" t="n"/>
      <c r="E90" s="35" t="n"/>
      <c r="F90" s="34" t="n"/>
      <c r="G90" s="34">
        <f t="array" ref="G90">IF($F90="","",IFERROR(INDEX(PRESUPUESTO!$N$10:$N$174,MATCH($F90,PRESUPUESTO!$A$10:$A$174,0)),""))</f>
        <v/>
      </c>
      <c r="H90" s="45" t="n"/>
      <c r="I90" s="35" t="n"/>
      <c r="J90" s="35" t="n"/>
      <c r="K90" s="34" t="n"/>
      <c r="L90" s="35" t="n"/>
      <c r="M90" s="34" t="n"/>
      <c r="N90" s="35" t="n"/>
      <c r="O90" s="4" t="n"/>
      <c r="P90" s="4" t="n"/>
      <c r="Q90" s="4" t="n"/>
      <c r="R90" s="4" t="n"/>
      <c r="S90" s="4" t="n"/>
      <c r="T90" s="4" t="n"/>
      <c r="U90" s="4" t="n"/>
      <c r="V90" s="4" t="n"/>
      <c r="W90" s="4" t="n"/>
      <c r="X90" s="4" t="n"/>
      <c r="Y90" s="4" t="n"/>
      <c r="Z90" s="4" t="n"/>
    </row>
    <row r="91" ht="15" customHeight="1" s="371">
      <c r="A91" s="34" t="n"/>
      <c r="B91" s="37" t="n"/>
      <c r="C91" s="347" t="n"/>
      <c r="D91" s="34" t="n"/>
      <c r="E91" s="35" t="n"/>
      <c r="F91" s="34" t="n"/>
      <c r="G91" s="34">
        <f t="array" ref="G91">IF($F91="","",IFERROR(INDEX(PRESUPUESTO!$N$10:$N$174,MATCH($F91,PRESUPUESTO!$A$10:$A$174,0)),""))</f>
        <v/>
      </c>
      <c r="H91" s="45" t="n"/>
      <c r="I91" s="35" t="n"/>
      <c r="J91" s="35" t="n"/>
      <c r="K91" s="34" t="n"/>
      <c r="L91" s="35" t="n"/>
      <c r="M91" s="34" t="n"/>
      <c r="N91" s="35" t="n"/>
      <c r="O91" s="4" t="n"/>
      <c r="P91" s="4" t="n"/>
      <c r="Q91" s="4" t="n"/>
      <c r="R91" s="4" t="n"/>
      <c r="S91" s="4" t="n"/>
      <c r="T91" s="4" t="n"/>
      <c r="U91" s="4" t="n"/>
      <c r="V91" s="4" t="n"/>
      <c r="W91" s="4" t="n"/>
      <c r="X91" s="4" t="n"/>
      <c r="Y91" s="4" t="n"/>
      <c r="Z91" s="4" t="n"/>
    </row>
    <row r="92" ht="15" customHeight="1" s="371">
      <c r="A92" s="34" t="n"/>
      <c r="B92" s="37" t="n"/>
      <c r="C92" s="347" t="n"/>
      <c r="D92" s="34" t="n"/>
      <c r="E92" s="35" t="n"/>
      <c r="F92" s="34" t="n"/>
      <c r="G92" s="34">
        <f t="array" ref="G92">IF($F92="","",IFERROR(INDEX(PRESUPUESTO!$N$10:$N$174,MATCH($F92,PRESUPUESTO!$A$10:$A$174,0)),""))</f>
        <v/>
      </c>
      <c r="H92" s="45" t="n"/>
      <c r="I92" s="35" t="n"/>
      <c r="J92" s="35" t="n"/>
      <c r="K92" s="34" t="n"/>
      <c r="L92" s="35" t="n"/>
      <c r="M92" s="34" t="n"/>
      <c r="N92" s="35" t="n"/>
      <c r="O92" s="4" t="n"/>
      <c r="P92" s="4" t="n"/>
      <c r="Q92" s="4" t="n"/>
      <c r="R92" s="4" t="n"/>
      <c r="S92" s="4" t="n"/>
      <c r="T92" s="4" t="n"/>
      <c r="U92" s="4" t="n"/>
      <c r="V92" s="4" t="n"/>
      <c r="W92" s="4" t="n"/>
      <c r="X92" s="4" t="n"/>
      <c r="Y92" s="4" t="n"/>
      <c r="Z92" s="4" t="n"/>
    </row>
    <row r="93" ht="15" customHeight="1" s="371">
      <c r="A93" s="34" t="n"/>
      <c r="B93" s="37" t="n"/>
      <c r="C93" s="347" t="n"/>
      <c r="D93" s="34" t="n"/>
      <c r="E93" s="35" t="n"/>
      <c r="F93" s="34" t="n"/>
      <c r="G93" s="34">
        <f t="array" ref="G93">IF($F93="","",IFERROR(INDEX(PRESUPUESTO!$N$10:$N$174,MATCH($F93,PRESUPUESTO!$A$10:$A$174,0)),""))</f>
        <v/>
      </c>
      <c r="H93" s="45" t="n"/>
      <c r="I93" s="35" t="n"/>
      <c r="J93" s="35" t="n"/>
      <c r="K93" s="34" t="n"/>
      <c r="L93" s="35" t="n"/>
      <c r="M93" s="34" t="n"/>
      <c r="N93" s="35" t="n"/>
      <c r="O93" s="4" t="n"/>
      <c r="P93" s="4" t="n"/>
      <c r="Q93" s="4" t="n"/>
      <c r="R93" s="4" t="n"/>
      <c r="S93" s="4" t="n"/>
      <c r="T93" s="4" t="n"/>
      <c r="U93" s="4" t="n"/>
      <c r="V93" s="4" t="n"/>
      <c r="W93" s="4" t="n"/>
      <c r="X93" s="4" t="n"/>
      <c r="Y93" s="4" t="n"/>
      <c r="Z93" s="4" t="n"/>
    </row>
    <row r="94" ht="15" customHeight="1" s="371">
      <c r="A94" s="34" t="n"/>
      <c r="B94" s="37" t="n"/>
      <c r="C94" s="347" t="n"/>
      <c r="D94" s="34" t="n"/>
      <c r="E94" s="35" t="n"/>
      <c r="F94" s="34" t="n"/>
      <c r="G94" s="34">
        <f t="array" ref="G94">IF($F94="","",IFERROR(INDEX(PRESUPUESTO!$N$10:$N$174,MATCH($F94,PRESUPUESTO!$A$10:$A$174,0)),""))</f>
        <v/>
      </c>
      <c r="H94" s="45" t="n"/>
      <c r="I94" s="35" t="n"/>
      <c r="J94" s="35" t="n"/>
      <c r="K94" s="34" t="n"/>
      <c r="L94" s="35" t="n"/>
      <c r="M94" s="34" t="n"/>
      <c r="N94" s="35" t="n"/>
      <c r="O94" s="4" t="n"/>
      <c r="P94" s="4" t="n"/>
      <c r="Q94" s="4" t="n"/>
      <c r="R94" s="4" t="n"/>
      <c r="S94" s="4" t="n"/>
      <c r="T94" s="4" t="n"/>
      <c r="U94" s="4" t="n"/>
      <c r="V94" s="4" t="n"/>
      <c r="W94" s="4" t="n"/>
      <c r="X94" s="4" t="n"/>
      <c r="Y94" s="4" t="n"/>
      <c r="Z94" s="4" t="n"/>
    </row>
    <row r="95" ht="15" customHeight="1" s="371">
      <c r="A95" s="34" t="n"/>
      <c r="B95" s="37" t="n"/>
      <c r="C95" s="347" t="n"/>
      <c r="D95" s="34" t="n"/>
      <c r="E95" s="35" t="n"/>
      <c r="F95" s="34" t="n"/>
      <c r="G95" s="34">
        <f t="array" ref="G95">IF($F95="","",IFERROR(INDEX(PRESUPUESTO!$N$10:$N$174,MATCH($F95,PRESUPUESTO!$A$10:$A$174,0)),""))</f>
        <v/>
      </c>
      <c r="H95" s="45" t="n"/>
      <c r="I95" s="35" t="n"/>
      <c r="J95" s="35" t="n"/>
      <c r="K95" s="34" t="n"/>
      <c r="L95" s="35" t="n"/>
      <c r="M95" s="34" t="n"/>
      <c r="N95" s="35" t="n"/>
      <c r="O95" s="4" t="n"/>
      <c r="P95" s="4" t="n"/>
      <c r="Q95" s="4" t="n"/>
      <c r="R95" s="4" t="n"/>
      <c r="S95" s="4" t="n"/>
      <c r="T95" s="4" t="n"/>
      <c r="U95" s="4" t="n"/>
      <c r="V95" s="4" t="n"/>
      <c r="W95" s="4" t="n"/>
      <c r="X95" s="4" t="n"/>
      <c r="Y95" s="4" t="n"/>
      <c r="Z95" s="4" t="n"/>
    </row>
    <row r="96" ht="15" customHeight="1" s="371">
      <c r="A96" s="34" t="n"/>
      <c r="B96" s="37" t="n"/>
      <c r="C96" s="347" t="n"/>
      <c r="D96" s="34" t="n"/>
      <c r="E96" s="35" t="n"/>
      <c r="F96" s="34" t="n"/>
      <c r="G96" s="34">
        <f t="array" ref="G96">IF($F96="","",IFERROR(INDEX(PRESUPUESTO!$N$10:$N$174,MATCH($F96,PRESUPUESTO!$A$10:$A$174,0)),""))</f>
        <v/>
      </c>
      <c r="H96" s="45" t="n"/>
      <c r="I96" s="35" t="n"/>
      <c r="J96" s="35" t="n"/>
      <c r="K96" s="34" t="n"/>
      <c r="L96" s="35" t="n"/>
      <c r="M96" s="34" t="n"/>
      <c r="N96" s="35" t="n"/>
      <c r="O96" s="4" t="n"/>
      <c r="P96" s="4" t="n"/>
      <c r="Q96" s="4" t="n"/>
      <c r="R96" s="4" t="n"/>
      <c r="S96" s="4" t="n"/>
      <c r="T96" s="4" t="n"/>
      <c r="U96" s="4" t="n"/>
      <c r="V96" s="4" t="n"/>
      <c r="W96" s="4" t="n"/>
      <c r="X96" s="4" t="n"/>
      <c r="Y96" s="4" t="n"/>
      <c r="Z96" s="4" t="n"/>
    </row>
    <row r="97" ht="15" customHeight="1" s="371">
      <c r="A97" s="34" t="n"/>
      <c r="B97" s="37" t="n"/>
      <c r="C97" s="347" t="n"/>
      <c r="D97" s="34" t="n"/>
      <c r="E97" s="35" t="n"/>
      <c r="F97" s="34" t="n"/>
      <c r="G97" s="34">
        <f t="array" ref="G97">IF($F97="","",IFERROR(INDEX(PRESUPUESTO!$N$10:$N$174,MATCH($F97,PRESUPUESTO!$A$10:$A$174,0)),""))</f>
        <v/>
      </c>
      <c r="H97" s="45" t="n"/>
      <c r="I97" s="35" t="n"/>
      <c r="J97" s="35" t="n"/>
      <c r="K97" s="34" t="n"/>
      <c r="L97" s="35" t="n"/>
      <c r="M97" s="34" t="n"/>
      <c r="N97" s="35" t="n"/>
      <c r="O97" s="4" t="n"/>
      <c r="P97" s="4" t="n"/>
      <c r="Q97" s="4" t="n"/>
      <c r="R97" s="4" t="n"/>
      <c r="S97" s="4" t="n"/>
      <c r="T97" s="4" t="n"/>
      <c r="U97" s="4" t="n"/>
      <c r="V97" s="4" t="n"/>
      <c r="W97" s="4" t="n"/>
      <c r="X97" s="4" t="n"/>
      <c r="Y97" s="4" t="n"/>
      <c r="Z97" s="4" t="n"/>
    </row>
    <row r="98" ht="15" customHeight="1" s="371">
      <c r="A98" s="34" t="n"/>
      <c r="B98" s="37" t="n"/>
      <c r="C98" s="347" t="n"/>
      <c r="D98" s="34" t="n"/>
      <c r="E98" s="35" t="n"/>
      <c r="F98" s="34" t="n"/>
      <c r="G98" s="34">
        <f t="array" ref="G98">IF($F98="","",IFERROR(INDEX(PRESUPUESTO!$N$10:$N$174,MATCH($F98,PRESUPUESTO!$A$10:$A$174,0)),""))</f>
        <v/>
      </c>
      <c r="H98" s="45" t="n"/>
      <c r="I98" s="35" t="n"/>
      <c r="J98" s="35" t="n"/>
      <c r="K98" s="34" t="n"/>
      <c r="L98" s="35" t="n"/>
      <c r="M98" s="34" t="n"/>
      <c r="N98" s="35" t="n"/>
      <c r="O98" s="4" t="n"/>
      <c r="P98" s="4" t="n"/>
      <c r="Q98" s="4" t="n"/>
      <c r="R98" s="4" t="n"/>
      <c r="S98" s="4" t="n"/>
      <c r="T98" s="4" t="n"/>
      <c r="U98" s="4" t="n"/>
      <c r="V98" s="4" t="n"/>
      <c r="W98" s="4" t="n"/>
      <c r="X98" s="4" t="n"/>
      <c r="Y98" s="4" t="n"/>
      <c r="Z98" s="4" t="n"/>
    </row>
    <row r="99" ht="15" customHeight="1" s="371">
      <c r="A99" s="34" t="n"/>
      <c r="B99" s="37" t="n"/>
      <c r="C99" s="347" t="n"/>
      <c r="D99" s="34" t="n"/>
      <c r="E99" s="35" t="n"/>
      <c r="F99" s="34" t="n"/>
      <c r="G99" s="34">
        <f t="array" ref="G99">IF($F99="","",IFERROR(INDEX(PRESUPUESTO!$N$10:$N$174,MATCH($F99,PRESUPUESTO!$A$10:$A$174,0)),""))</f>
        <v/>
      </c>
      <c r="H99" s="45" t="n"/>
      <c r="I99" s="35" t="n"/>
      <c r="J99" s="35" t="n"/>
      <c r="K99" s="34" t="n"/>
      <c r="L99" s="35" t="n"/>
      <c r="M99" s="34" t="n"/>
      <c r="N99" s="35" t="n"/>
      <c r="O99" s="4" t="n"/>
      <c r="P99" s="4" t="n"/>
      <c r="Q99" s="4" t="n"/>
      <c r="R99" s="4" t="n"/>
      <c r="S99" s="4" t="n"/>
      <c r="T99" s="4" t="n"/>
      <c r="U99" s="4" t="n"/>
      <c r="V99" s="4" t="n"/>
      <c r="W99" s="4" t="n"/>
      <c r="X99" s="4" t="n"/>
      <c r="Y99" s="4" t="n"/>
      <c r="Z99" s="4" t="n"/>
    </row>
    <row r="100" ht="15" customHeight="1" s="371">
      <c r="A100" s="34" t="n"/>
      <c r="B100" s="37" t="n"/>
      <c r="C100" s="347" t="n"/>
      <c r="D100" s="34" t="n"/>
      <c r="E100" s="35" t="n"/>
      <c r="F100" s="34" t="n"/>
      <c r="G100" s="34">
        <f t="array" ref="G100">IF($F100="","",IFERROR(INDEX(PRESUPUESTO!$N$10:$N$174,MATCH($F100,PRESUPUESTO!$A$10:$A$174,0)),""))</f>
        <v/>
      </c>
      <c r="H100" s="45" t="n"/>
      <c r="I100" s="35" t="n"/>
      <c r="J100" s="35" t="n"/>
      <c r="K100" s="34" t="n"/>
      <c r="L100" s="35" t="n"/>
      <c r="M100" s="34" t="n"/>
      <c r="N100" s="35" t="n"/>
      <c r="O100" s="4" t="n"/>
      <c r="P100" s="4" t="n"/>
      <c r="Q100" s="4" t="n"/>
      <c r="R100" s="4" t="n"/>
      <c r="S100" s="4" t="n"/>
      <c r="T100" s="4" t="n"/>
      <c r="U100" s="4" t="n"/>
      <c r="V100" s="4" t="n"/>
      <c r="W100" s="4" t="n"/>
      <c r="X100" s="4" t="n"/>
      <c r="Y100" s="4" t="n"/>
      <c r="Z100" s="4" t="n"/>
    </row>
    <row r="101" ht="15" customHeight="1" s="371">
      <c r="A101" s="34" t="n"/>
      <c r="B101" s="37" t="n"/>
      <c r="C101" s="347" t="n"/>
      <c r="D101" s="34" t="n"/>
      <c r="E101" s="35" t="n"/>
      <c r="F101" s="34" t="n"/>
      <c r="G101" s="34">
        <f t="array" ref="G101">IF($F101="","",IFERROR(INDEX(PRESUPUESTO!$N$10:$N$174,MATCH($F101,PRESUPUESTO!$A$10:$A$174,0)),""))</f>
        <v/>
      </c>
      <c r="H101" s="45" t="n"/>
      <c r="I101" s="35" t="n"/>
      <c r="J101" s="35" t="n"/>
      <c r="K101" s="34" t="n"/>
      <c r="L101" s="35" t="n"/>
      <c r="M101" s="34" t="n"/>
      <c r="N101" s="35" t="n"/>
      <c r="O101" s="4" t="n"/>
      <c r="P101" s="4" t="n"/>
      <c r="Q101" s="4" t="n"/>
      <c r="R101" s="4" t="n"/>
      <c r="S101" s="4" t="n"/>
      <c r="T101" s="4" t="n"/>
      <c r="U101" s="4" t="n"/>
      <c r="V101" s="4" t="n"/>
      <c r="W101" s="4" t="n"/>
      <c r="X101" s="4" t="n"/>
      <c r="Y101" s="4" t="n"/>
      <c r="Z101" s="4" t="n"/>
    </row>
    <row r="102" ht="15" customHeight="1" s="371">
      <c r="A102" s="34" t="n"/>
      <c r="B102" s="37" t="n"/>
      <c r="C102" s="347" t="n"/>
      <c r="D102" s="34" t="n"/>
      <c r="E102" s="35" t="n"/>
      <c r="F102" s="34" t="n"/>
      <c r="G102" s="34">
        <f t="array" ref="G102">IF($F102="","",IFERROR(INDEX(PRESUPUESTO!$N$10:$N$174,MATCH($F102,PRESUPUESTO!$A$10:$A$174,0)),""))</f>
        <v/>
      </c>
      <c r="H102" s="45" t="n"/>
      <c r="I102" s="35" t="n"/>
      <c r="J102" s="35" t="n"/>
      <c r="K102" s="34" t="n"/>
      <c r="L102" s="35" t="n"/>
      <c r="M102" s="34" t="n"/>
      <c r="N102" s="35" t="n"/>
      <c r="O102" s="4" t="n"/>
      <c r="P102" s="4" t="n"/>
      <c r="Q102" s="4" t="n"/>
      <c r="R102" s="4" t="n"/>
      <c r="S102" s="4" t="n"/>
      <c r="T102" s="4" t="n"/>
      <c r="U102" s="4" t="n"/>
      <c r="V102" s="4" t="n"/>
      <c r="W102" s="4" t="n"/>
      <c r="X102" s="4" t="n"/>
      <c r="Y102" s="4" t="n"/>
      <c r="Z102" s="4" t="n"/>
    </row>
    <row r="103" ht="15" customHeight="1" s="371">
      <c r="A103" s="34" t="n"/>
      <c r="B103" s="37" t="n"/>
      <c r="C103" s="347" t="n"/>
      <c r="D103" s="34" t="n"/>
      <c r="E103" s="35" t="n"/>
      <c r="F103" s="34" t="n"/>
      <c r="G103" s="34">
        <f t="array" ref="G103">IF($F103="","",IFERROR(INDEX(PRESUPUESTO!$N$10:$N$174,MATCH($F103,PRESUPUESTO!$A$10:$A$174,0)),""))</f>
        <v/>
      </c>
      <c r="H103" s="45" t="n"/>
      <c r="I103" s="35" t="n"/>
      <c r="J103" s="35" t="n"/>
      <c r="K103" s="34" t="n"/>
      <c r="L103" s="35" t="n"/>
      <c r="M103" s="34" t="n"/>
      <c r="N103" s="35" t="n"/>
      <c r="O103" s="4" t="n"/>
      <c r="P103" s="4" t="n"/>
      <c r="Q103" s="4" t="n"/>
      <c r="R103" s="4" t="n"/>
      <c r="S103" s="4" t="n"/>
      <c r="T103" s="4" t="n"/>
      <c r="U103" s="4" t="n"/>
      <c r="V103" s="4" t="n"/>
      <c r="W103" s="4" t="n"/>
      <c r="X103" s="4" t="n"/>
      <c r="Y103" s="4" t="n"/>
      <c r="Z103" s="4" t="n"/>
    </row>
    <row r="104" ht="15" customHeight="1" s="371">
      <c r="A104" s="34" t="n"/>
      <c r="B104" s="37" t="n"/>
      <c r="C104" s="347" t="n"/>
      <c r="D104" s="34" t="n"/>
      <c r="E104" s="35" t="n"/>
      <c r="F104" s="34" t="n"/>
      <c r="G104" s="34">
        <f t="array" ref="G104">IF($F104="","",IFERROR(INDEX(PRESUPUESTO!$N$10:$N$174,MATCH($F104,PRESUPUESTO!$A$10:$A$174,0)),""))</f>
        <v/>
      </c>
      <c r="H104" s="45" t="n"/>
      <c r="I104" s="35" t="n"/>
      <c r="J104" s="35" t="n"/>
      <c r="K104" s="34" t="n"/>
      <c r="L104" s="35" t="n"/>
      <c r="M104" s="34" t="n"/>
      <c r="N104" s="35" t="n"/>
      <c r="O104" s="4" t="n"/>
      <c r="P104" s="4" t="n"/>
      <c r="Q104" s="4" t="n"/>
      <c r="R104" s="4" t="n"/>
      <c r="S104" s="4" t="n"/>
      <c r="T104" s="4" t="n"/>
      <c r="U104" s="4" t="n"/>
      <c r="V104" s="4" t="n"/>
      <c r="W104" s="4" t="n"/>
      <c r="X104" s="4" t="n"/>
      <c r="Y104" s="4" t="n"/>
      <c r="Z104" s="4" t="n"/>
    </row>
    <row r="105" ht="15" customHeight="1" s="371">
      <c r="A105" s="34" t="n"/>
      <c r="B105" s="37" t="n"/>
      <c r="C105" s="347" t="n"/>
      <c r="D105" s="34" t="n"/>
      <c r="E105" s="35" t="n"/>
      <c r="F105" s="34" t="n"/>
      <c r="G105" s="34">
        <f t="array" ref="G105">IF($F105="","",IFERROR(INDEX(PRESUPUESTO!$N$10:$N$174,MATCH($F105,PRESUPUESTO!$A$10:$A$174,0)),""))</f>
        <v/>
      </c>
      <c r="H105" s="45" t="n"/>
      <c r="I105" s="35" t="n"/>
      <c r="J105" s="35" t="n"/>
      <c r="K105" s="34" t="n"/>
      <c r="L105" s="35" t="n"/>
      <c r="M105" s="34" t="n"/>
      <c r="N105" s="35" t="n"/>
      <c r="O105" s="4" t="n"/>
      <c r="P105" s="4" t="n"/>
      <c r="Q105" s="4" t="n"/>
      <c r="R105" s="4" t="n"/>
      <c r="S105" s="4" t="n"/>
      <c r="T105" s="4" t="n"/>
      <c r="U105" s="4" t="n"/>
      <c r="V105" s="4" t="n"/>
      <c r="W105" s="4" t="n"/>
      <c r="X105" s="4" t="n"/>
      <c r="Y105" s="4" t="n"/>
      <c r="Z105" s="4" t="n"/>
    </row>
    <row r="106" ht="15" customHeight="1" s="371">
      <c r="A106" s="34" t="n"/>
      <c r="B106" s="37" t="n"/>
      <c r="C106" s="347" t="n"/>
      <c r="D106" s="34" t="n"/>
      <c r="E106" s="35" t="n"/>
      <c r="F106" s="34" t="n"/>
      <c r="G106" s="34">
        <f t="array" ref="G106">IF($F106="","",IFERROR(INDEX(PRESUPUESTO!$N$10:$N$174,MATCH($F106,PRESUPUESTO!$A$10:$A$174,0)),""))</f>
        <v/>
      </c>
      <c r="H106" s="45" t="n"/>
      <c r="I106" s="35" t="n"/>
      <c r="J106" s="35" t="n"/>
      <c r="K106" s="34" t="n"/>
      <c r="L106" s="35" t="n"/>
      <c r="M106" s="34" t="n"/>
      <c r="N106" s="35" t="n"/>
      <c r="O106" s="4" t="n"/>
      <c r="P106" s="4" t="n"/>
      <c r="Q106" s="4" t="n"/>
      <c r="R106" s="4" t="n"/>
      <c r="S106" s="4" t="n"/>
      <c r="T106" s="4" t="n"/>
      <c r="U106" s="4" t="n"/>
      <c r="V106" s="4" t="n"/>
      <c r="W106" s="4" t="n"/>
      <c r="X106" s="4" t="n"/>
      <c r="Y106" s="4" t="n"/>
      <c r="Z106" s="4" t="n"/>
    </row>
    <row r="107" ht="15" customHeight="1" s="371">
      <c r="A107" s="34" t="n"/>
      <c r="B107" s="37" t="n"/>
      <c r="C107" s="347" t="n"/>
      <c r="D107" s="34" t="n"/>
      <c r="E107" s="35" t="n"/>
      <c r="F107" s="34" t="n"/>
      <c r="G107" s="34">
        <f t="array" ref="G107">IF($F107="","",IFERROR(INDEX(PRESUPUESTO!$N$10:$N$174,MATCH($F107,PRESUPUESTO!$A$10:$A$174,0)),""))</f>
        <v/>
      </c>
      <c r="H107" s="45" t="n"/>
      <c r="I107" s="35" t="n"/>
      <c r="J107" s="35" t="n"/>
      <c r="K107" s="34" t="n"/>
      <c r="L107" s="35" t="n"/>
      <c r="M107" s="34" t="n"/>
      <c r="N107" s="35" t="n"/>
      <c r="O107" s="4" t="n"/>
      <c r="P107" s="4" t="n"/>
      <c r="Q107" s="4" t="n"/>
      <c r="R107" s="4" t="n"/>
      <c r="S107" s="4" t="n"/>
      <c r="T107" s="4" t="n"/>
      <c r="U107" s="4" t="n"/>
      <c r="V107" s="4" t="n"/>
      <c r="W107" s="4" t="n"/>
      <c r="X107" s="4" t="n"/>
      <c r="Y107" s="4" t="n"/>
      <c r="Z107" s="4" t="n"/>
    </row>
    <row r="108" ht="15" customHeight="1" s="371">
      <c r="A108" s="34" t="n"/>
      <c r="B108" s="37" t="n"/>
      <c r="C108" s="347" t="n"/>
      <c r="D108" s="34" t="n"/>
      <c r="E108" s="35" t="n"/>
      <c r="F108" s="34" t="n"/>
      <c r="G108" s="34">
        <f t="array" ref="G108">IF($F108="","",IFERROR(INDEX(PRESUPUESTO!$N$10:$N$174,MATCH($F108,PRESUPUESTO!$A$10:$A$174,0)),""))</f>
        <v/>
      </c>
      <c r="H108" s="45" t="n"/>
      <c r="I108" s="35" t="n"/>
      <c r="J108" s="35" t="n"/>
      <c r="K108" s="34" t="n"/>
      <c r="L108" s="35" t="n"/>
      <c r="M108" s="34" t="n"/>
      <c r="N108" s="35" t="n"/>
      <c r="O108" s="4" t="n"/>
      <c r="P108" s="4" t="n"/>
      <c r="Q108" s="4" t="n"/>
      <c r="R108" s="4" t="n"/>
      <c r="S108" s="4" t="n"/>
      <c r="T108" s="4" t="n"/>
      <c r="U108" s="4" t="n"/>
      <c r="V108" s="4" t="n"/>
      <c r="W108" s="4" t="n"/>
      <c r="X108" s="4" t="n"/>
      <c r="Y108" s="4" t="n"/>
      <c r="Z108" s="4" t="n"/>
    </row>
    <row r="109" ht="15" customHeight="1" s="371">
      <c r="A109" s="34" t="n"/>
      <c r="B109" s="37" t="n"/>
      <c r="C109" s="347" t="n"/>
      <c r="D109" s="34" t="n"/>
      <c r="E109" s="35" t="n"/>
      <c r="F109" s="34" t="n"/>
      <c r="G109" s="34">
        <f t="array" ref="G109">IF($F109="","",IFERROR(INDEX(PRESUPUESTO!$N$10:$N$174,MATCH($F109,PRESUPUESTO!$A$10:$A$174,0)),""))</f>
        <v/>
      </c>
      <c r="H109" s="45" t="n"/>
      <c r="I109" s="35" t="n"/>
      <c r="J109" s="35" t="n"/>
      <c r="K109" s="34" t="n"/>
      <c r="L109" s="35" t="n"/>
      <c r="M109" s="34" t="n"/>
      <c r="N109" s="35" t="n"/>
      <c r="O109" s="4" t="n"/>
      <c r="P109" s="4" t="n"/>
      <c r="Q109" s="4" t="n"/>
      <c r="R109" s="4" t="n"/>
      <c r="S109" s="4" t="n"/>
      <c r="T109" s="4" t="n"/>
      <c r="U109" s="4" t="n"/>
      <c r="V109" s="4" t="n"/>
      <c r="W109" s="4" t="n"/>
      <c r="X109" s="4" t="n"/>
      <c r="Y109" s="4" t="n"/>
      <c r="Z109" s="4" t="n"/>
    </row>
    <row r="110" ht="15" customHeight="1" s="371">
      <c r="A110" s="34" t="n"/>
      <c r="B110" s="37" t="n"/>
      <c r="C110" s="347" t="n"/>
      <c r="D110" s="34" t="n"/>
      <c r="E110" s="35" t="n"/>
      <c r="F110" s="34" t="n"/>
      <c r="G110" s="34">
        <f t="array" ref="G110">IF($F110="","",IFERROR(INDEX(PRESUPUESTO!$N$10:$N$174,MATCH($F110,PRESUPUESTO!$A$10:$A$174,0)),""))</f>
        <v/>
      </c>
      <c r="H110" s="45" t="n"/>
      <c r="I110" s="35" t="n"/>
      <c r="J110" s="35" t="n"/>
      <c r="K110" s="34" t="n"/>
      <c r="L110" s="35" t="n"/>
      <c r="M110" s="34" t="n"/>
      <c r="N110" s="35" t="n"/>
      <c r="O110" s="4" t="n"/>
      <c r="P110" s="4" t="n"/>
      <c r="Q110" s="4" t="n"/>
      <c r="R110" s="4" t="n"/>
      <c r="S110" s="4" t="n"/>
      <c r="T110" s="4" t="n"/>
      <c r="U110" s="4" t="n"/>
      <c r="V110" s="4" t="n"/>
      <c r="W110" s="4" t="n"/>
      <c r="X110" s="4" t="n"/>
      <c r="Y110" s="4" t="n"/>
      <c r="Z110" s="4" t="n"/>
    </row>
    <row r="111" ht="15" customHeight="1" s="371">
      <c r="A111" s="34" t="n"/>
      <c r="B111" s="37" t="n"/>
      <c r="C111" s="347" t="n"/>
      <c r="D111" s="34" t="n"/>
      <c r="E111" s="35" t="n"/>
      <c r="F111" s="34" t="n"/>
      <c r="G111" s="34">
        <f t="array" ref="G111">IF($F111="","",IFERROR(INDEX(PRESUPUESTO!$N$10:$N$174,MATCH($F111,PRESUPUESTO!$A$10:$A$174,0)),""))</f>
        <v/>
      </c>
      <c r="H111" s="45" t="n"/>
      <c r="I111" s="35" t="n"/>
      <c r="J111" s="35" t="n"/>
      <c r="K111" s="34" t="n"/>
      <c r="L111" s="35" t="n"/>
      <c r="M111" s="34" t="n"/>
      <c r="N111" s="35" t="n"/>
      <c r="O111" s="4" t="n"/>
      <c r="P111" s="4" t="n"/>
      <c r="Q111" s="4" t="n"/>
      <c r="R111" s="4" t="n"/>
      <c r="S111" s="4" t="n"/>
      <c r="T111" s="4" t="n"/>
      <c r="U111" s="4" t="n"/>
      <c r="V111" s="4" t="n"/>
      <c r="W111" s="4" t="n"/>
      <c r="X111" s="4" t="n"/>
      <c r="Y111" s="4" t="n"/>
      <c r="Z111" s="4" t="n"/>
    </row>
    <row r="112" ht="15" customHeight="1" s="371">
      <c r="A112" s="34" t="n"/>
      <c r="B112" s="37" t="n"/>
      <c r="C112" s="347" t="n"/>
      <c r="D112" s="34" t="n"/>
      <c r="E112" s="35" t="n"/>
      <c r="F112" s="34" t="n"/>
      <c r="G112" s="34">
        <f t="array" ref="G112">IF($F112="","",IFERROR(INDEX(PRESUPUESTO!$N$10:$N$174,MATCH($F112,PRESUPUESTO!$A$10:$A$174,0)),""))</f>
        <v/>
      </c>
      <c r="H112" s="45" t="n"/>
      <c r="I112" s="35" t="n"/>
      <c r="J112" s="35" t="n"/>
      <c r="K112" s="34" t="n"/>
      <c r="L112" s="35" t="n"/>
      <c r="M112" s="34" t="n"/>
      <c r="N112" s="35" t="n"/>
      <c r="O112" s="4" t="n"/>
      <c r="P112" s="4" t="n"/>
      <c r="Q112" s="4" t="n"/>
      <c r="R112" s="4" t="n"/>
      <c r="S112" s="4" t="n"/>
      <c r="T112" s="4" t="n"/>
      <c r="U112" s="4" t="n"/>
      <c r="V112" s="4" t="n"/>
      <c r="W112" s="4" t="n"/>
      <c r="X112" s="4" t="n"/>
      <c r="Y112" s="4" t="n"/>
      <c r="Z112" s="4" t="n"/>
    </row>
    <row r="113" ht="15" customHeight="1" s="371">
      <c r="A113" s="34" t="n"/>
      <c r="B113" s="37" t="n"/>
      <c r="C113" s="347" t="n"/>
      <c r="D113" s="34" t="n"/>
      <c r="E113" s="35" t="n"/>
      <c r="F113" s="34" t="n"/>
      <c r="G113" s="34">
        <f t="array" ref="G113">IF($F113="","",IFERROR(INDEX(PRESUPUESTO!$N$10:$N$174,MATCH($F113,PRESUPUESTO!$A$10:$A$174,0)),""))</f>
        <v/>
      </c>
      <c r="H113" s="45" t="n"/>
      <c r="I113" s="35" t="n"/>
      <c r="J113" s="35" t="n"/>
      <c r="K113" s="34" t="n"/>
      <c r="L113" s="35" t="n"/>
      <c r="M113" s="34" t="n"/>
      <c r="N113" s="35" t="n"/>
      <c r="O113" s="4" t="n"/>
      <c r="P113" s="4" t="n"/>
      <c r="Q113" s="4" t="n"/>
      <c r="R113" s="4" t="n"/>
      <c r="S113" s="4" t="n"/>
      <c r="T113" s="4" t="n"/>
      <c r="U113" s="4" t="n"/>
      <c r="V113" s="4" t="n"/>
      <c r="W113" s="4" t="n"/>
      <c r="X113" s="4" t="n"/>
      <c r="Y113" s="4" t="n"/>
      <c r="Z113" s="4" t="n"/>
    </row>
    <row r="114" ht="15" customHeight="1" s="371">
      <c r="A114" s="34" t="n"/>
      <c r="B114" s="37" t="n"/>
      <c r="C114" s="347" t="n"/>
      <c r="D114" s="34" t="n"/>
      <c r="E114" s="35" t="n"/>
      <c r="F114" s="34" t="n"/>
      <c r="G114" s="34">
        <f t="array" ref="G114">IF($F114="","",IFERROR(INDEX(PRESUPUESTO!$N$10:$N$174,MATCH($F114,PRESUPUESTO!$A$10:$A$174,0)),""))</f>
        <v/>
      </c>
      <c r="H114" s="45" t="n"/>
      <c r="I114" s="35" t="n"/>
      <c r="J114" s="35" t="n"/>
      <c r="K114" s="34" t="n"/>
      <c r="L114" s="35" t="n"/>
      <c r="M114" s="34" t="n"/>
      <c r="N114" s="35" t="n"/>
      <c r="O114" s="4" t="n"/>
      <c r="P114" s="4" t="n"/>
      <c r="Q114" s="4" t="n"/>
      <c r="R114" s="4" t="n"/>
      <c r="S114" s="4" t="n"/>
      <c r="T114" s="4" t="n"/>
      <c r="U114" s="4" t="n"/>
      <c r="V114" s="4" t="n"/>
      <c r="W114" s="4" t="n"/>
      <c r="X114" s="4" t="n"/>
      <c r="Y114" s="4" t="n"/>
      <c r="Z114" s="4" t="n"/>
    </row>
    <row r="115" ht="15" customHeight="1" s="371">
      <c r="A115" s="34" t="n"/>
      <c r="B115" s="37" t="n"/>
      <c r="C115" s="347" t="n"/>
      <c r="D115" s="34" t="n"/>
      <c r="E115" s="35" t="n"/>
      <c r="F115" s="34" t="n"/>
      <c r="G115" s="34">
        <f t="array" ref="G115">IF($F115="","",IFERROR(INDEX(PRESUPUESTO!$N$10:$N$174,MATCH($F115,PRESUPUESTO!$A$10:$A$174,0)),""))</f>
        <v/>
      </c>
      <c r="H115" s="45" t="n"/>
      <c r="I115" s="35" t="n"/>
      <c r="J115" s="35" t="n"/>
      <c r="K115" s="34" t="n"/>
      <c r="L115" s="35" t="n"/>
      <c r="M115" s="34" t="n"/>
      <c r="N115" s="35" t="n"/>
      <c r="O115" s="4" t="n"/>
      <c r="P115" s="4" t="n"/>
      <c r="Q115" s="4" t="n"/>
      <c r="R115" s="4" t="n"/>
      <c r="S115" s="4" t="n"/>
      <c r="T115" s="4" t="n"/>
      <c r="U115" s="4" t="n"/>
      <c r="V115" s="4" t="n"/>
      <c r="W115" s="4" t="n"/>
      <c r="X115" s="4" t="n"/>
      <c r="Y115" s="4" t="n"/>
      <c r="Z115" s="4" t="n"/>
    </row>
    <row r="116" ht="15" customHeight="1" s="371">
      <c r="A116" s="34" t="n"/>
      <c r="B116" s="37" t="n"/>
      <c r="C116" s="347" t="n"/>
      <c r="D116" s="34" t="n"/>
      <c r="E116" s="35" t="n"/>
      <c r="F116" s="34" t="n"/>
      <c r="G116" s="34">
        <f t="array" ref="G116">IF($F116="","",IFERROR(INDEX(PRESUPUESTO!$N$10:$N$174,MATCH($F116,PRESUPUESTO!$A$10:$A$174,0)),""))</f>
        <v/>
      </c>
      <c r="H116" s="45" t="n"/>
      <c r="I116" s="35" t="n"/>
      <c r="J116" s="35" t="n"/>
      <c r="K116" s="34" t="n"/>
      <c r="L116" s="35" t="n"/>
      <c r="M116" s="34" t="n"/>
      <c r="N116" s="35" t="n"/>
      <c r="O116" s="4" t="n"/>
      <c r="P116" s="4" t="n"/>
      <c r="Q116" s="4" t="n"/>
      <c r="R116" s="4" t="n"/>
      <c r="S116" s="4" t="n"/>
      <c r="T116" s="4" t="n"/>
      <c r="U116" s="4" t="n"/>
      <c r="V116" s="4" t="n"/>
      <c r="W116" s="4" t="n"/>
      <c r="X116" s="4" t="n"/>
      <c r="Y116" s="4" t="n"/>
      <c r="Z116" s="4" t="n"/>
    </row>
    <row r="117" ht="15" customHeight="1" s="371">
      <c r="A117" s="34" t="n"/>
      <c r="B117" s="37" t="n"/>
      <c r="C117" s="347" t="n"/>
      <c r="D117" s="34" t="n"/>
      <c r="E117" s="35" t="n"/>
      <c r="F117" s="34" t="n"/>
      <c r="G117" s="34">
        <f t="array" ref="G117">IF($F117="","",IFERROR(INDEX(PRESUPUESTO!$N$10:$N$174,MATCH($F117,PRESUPUESTO!$A$10:$A$174,0)),""))</f>
        <v/>
      </c>
      <c r="H117" s="45" t="n"/>
      <c r="I117" s="35" t="n"/>
      <c r="J117" s="35" t="n"/>
      <c r="K117" s="34" t="n"/>
      <c r="L117" s="35" t="n"/>
      <c r="M117" s="34" t="n"/>
      <c r="N117" s="35" t="n"/>
      <c r="O117" s="4" t="n"/>
      <c r="P117" s="4" t="n"/>
      <c r="Q117" s="4" t="n"/>
      <c r="R117" s="4" t="n"/>
      <c r="S117" s="4" t="n"/>
      <c r="T117" s="4" t="n"/>
      <c r="U117" s="4" t="n"/>
      <c r="V117" s="4" t="n"/>
      <c r="W117" s="4" t="n"/>
      <c r="X117" s="4" t="n"/>
      <c r="Y117" s="4" t="n"/>
      <c r="Z117" s="4" t="n"/>
    </row>
    <row r="118" ht="15" customHeight="1" s="371">
      <c r="A118" s="34" t="n"/>
      <c r="B118" s="37" t="n"/>
      <c r="C118" s="347" t="n"/>
      <c r="D118" s="34" t="n"/>
      <c r="E118" s="35" t="n"/>
      <c r="F118" s="34" t="n"/>
      <c r="G118" s="34">
        <f t="array" ref="G118">IF($F118="","",IFERROR(INDEX(PRESUPUESTO!$N$10:$N$174,MATCH($F118,PRESUPUESTO!$A$10:$A$174,0)),""))</f>
        <v/>
      </c>
      <c r="H118" s="45" t="n"/>
      <c r="I118" s="35" t="n"/>
      <c r="J118" s="35" t="n"/>
      <c r="K118" s="34" t="n"/>
      <c r="L118" s="35" t="n"/>
      <c r="M118" s="34" t="n"/>
      <c r="N118" s="35" t="n"/>
      <c r="O118" s="4" t="n"/>
      <c r="P118" s="4" t="n"/>
      <c r="Q118" s="4" t="n"/>
      <c r="R118" s="4" t="n"/>
      <c r="S118" s="4" t="n"/>
      <c r="T118" s="4" t="n"/>
      <c r="U118" s="4" t="n"/>
      <c r="V118" s="4" t="n"/>
      <c r="W118" s="4" t="n"/>
      <c r="X118" s="4" t="n"/>
      <c r="Y118" s="4" t="n"/>
      <c r="Z118" s="4" t="n"/>
    </row>
    <row r="119" ht="15" customHeight="1" s="371">
      <c r="A119" s="34" t="n"/>
      <c r="B119" s="37" t="n"/>
      <c r="C119" s="347" t="n"/>
      <c r="D119" s="34" t="n"/>
      <c r="E119" s="35" t="n"/>
      <c r="F119" s="34" t="n"/>
      <c r="G119" s="34">
        <f t="array" ref="G119">IF($F119="","",IFERROR(INDEX(PRESUPUESTO!$N$10:$N$174,MATCH($F119,PRESUPUESTO!$A$10:$A$174,0)),""))</f>
        <v/>
      </c>
      <c r="H119" s="45" t="n"/>
      <c r="I119" s="35" t="n"/>
      <c r="J119" s="35" t="n"/>
      <c r="K119" s="34" t="n"/>
      <c r="L119" s="35" t="n"/>
      <c r="M119" s="34" t="n"/>
      <c r="N119" s="35" t="n"/>
      <c r="O119" s="4" t="n"/>
      <c r="P119" s="4" t="n"/>
      <c r="Q119" s="4" t="n"/>
      <c r="R119" s="4" t="n"/>
      <c r="S119" s="4" t="n"/>
      <c r="T119" s="4" t="n"/>
      <c r="U119" s="4" t="n"/>
      <c r="V119" s="4" t="n"/>
      <c r="W119" s="4" t="n"/>
      <c r="X119" s="4" t="n"/>
      <c r="Y119" s="4" t="n"/>
      <c r="Z119" s="4" t="n"/>
    </row>
    <row r="120" ht="15" customHeight="1" s="371">
      <c r="A120" s="34" t="n"/>
      <c r="B120" s="37" t="n"/>
      <c r="C120" s="347" t="n"/>
      <c r="D120" s="34" t="n"/>
      <c r="E120" s="35" t="n"/>
      <c r="F120" s="34" t="n"/>
      <c r="G120" s="34">
        <f t="array" ref="G120">IF($F120="","",IFERROR(INDEX(PRESUPUESTO!$N$10:$N$174,MATCH($F120,PRESUPUESTO!$A$10:$A$174,0)),""))</f>
        <v/>
      </c>
      <c r="H120" s="45" t="n"/>
      <c r="I120" s="35" t="n"/>
      <c r="J120" s="35" t="n"/>
      <c r="K120" s="34" t="n"/>
      <c r="L120" s="35" t="n"/>
      <c r="M120" s="34" t="n"/>
      <c r="N120" s="35" t="n"/>
      <c r="O120" s="4" t="n"/>
      <c r="P120" s="4" t="n"/>
      <c r="Q120" s="4" t="n"/>
      <c r="R120" s="4" t="n"/>
      <c r="S120" s="4" t="n"/>
      <c r="T120" s="4" t="n"/>
      <c r="U120" s="4" t="n"/>
      <c r="V120" s="4" t="n"/>
      <c r="W120" s="4" t="n"/>
      <c r="X120" s="4" t="n"/>
      <c r="Y120" s="4" t="n"/>
      <c r="Z120" s="4" t="n"/>
    </row>
    <row r="121" ht="15" customHeight="1" s="371">
      <c r="A121" s="34" t="n"/>
      <c r="B121" s="37" t="n"/>
      <c r="C121" s="347" t="n"/>
      <c r="D121" s="34" t="n"/>
      <c r="E121" s="35" t="n"/>
      <c r="F121" s="34" t="n"/>
      <c r="G121" s="34">
        <f t="array" ref="G121">IF($F121="","",IFERROR(INDEX(PRESUPUESTO!$N$10:$N$174,MATCH($F121,PRESUPUESTO!$A$10:$A$174,0)),""))</f>
        <v/>
      </c>
      <c r="H121" s="45" t="n"/>
      <c r="I121" s="35" t="n"/>
      <c r="J121" s="35" t="n"/>
      <c r="K121" s="34" t="n"/>
      <c r="L121" s="35" t="n"/>
      <c r="M121" s="34" t="n"/>
      <c r="N121" s="35" t="n"/>
      <c r="O121" s="4" t="n"/>
      <c r="P121" s="4" t="n"/>
      <c r="Q121" s="4" t="n"/>
      <c r="R121" s="4" t="n"/>
      <c r="S121" s="4" t="n"/>
      <c r="T121" s="4" t="n"/>
      <c r="U121" s="4" t="n"/>
      <c r="V121" s="4" t="n"/>
      <c r="W121" s="4" t="n"/>
      <c r="X121" s="4" t="n"/>
      <c r="Y121" s="4" t="n"/>
      <c r="Z121" s="4" t="n"/>
    </row>
    <row r="122" ht="15" customHeight="1" s="371">
      <c r="A122" s="34" t="n"/>
      <c r="B122" s="37" t="n"/>
      <c r="C122" s="347" t="n"/>
      <c r="D122" s="34" t="n"/>
      <c r="E122" s="35" t="n"/>
      <c r="F122" s="34" t="n"/>
      <c r="G122" s="34">
        <f t="array" ref="G122">IF($F122="","",IFERROR(INDEX(PRESUPUESTO!$N$10:$N$174,MATCH($F122,PRESUPUESTO!$A$10:$A$174,0)),""))</f>
        <v/>
      </c>
      <c r="H122" s="45" t="n"/>
      <c r="I122" s="35" t="n"/>
      <c r="J122" s="35" t="n"/>
      <c r="K122" s="34" t="n"/>
      <c r="L122" s="35" t="n"/>
      <c r="M122" s="34" t="n"/>
      <c r="N122" s="35" t="n"/>
      <c r="O122" s="4" t="n"/>
      <c r="P122" s="4" t="n"/>
      <c r="Q122" s="4" t="n"/>
      <c r="R122" s="4" t="n"/>
      <c r="S122" s="4" t="n"/>
      <c r="T122" s="4" t="n"/>
      <c r="U122" s="4" t="n"/>
      <c r="V122" s="4" t="n"/>
      <c r="W122" s="4" t="n"/>
      <c r="X122" s="4" t="n"/>
      <c r="Y122" s="4" t="n"/>
      <c r="Z122" s="4" t="n"/>
    </row>
    <row r="123" ht="15" customHeight="1" s="371">
      <c r="A123" s="34" t="n"/>
      <c r="B123" s="37" t="n"/>
      <c r="C123" s="347" t="n"/>
      <c r="D123" s="34" t="n"/>
      <c r="E123" s="35" t="n"/>
      <c r="F123" s="34" t="n"/>
      <c r="G123" s="34">
        <f t="array" ref="G123">IF($F123="","",IFERROR(INDEX(PRESUPUESTO!$N$10:$N$174,MATCH($F123,PRESUPUESTO!$A$10:$A$174,0)),""))</f>
        <v/>
      </c>
      <c r="H123" s="45" t="n"/>
      <c r="I123" s="35" t="n"/>
      <c r="J123" s="35" t="n"/>
      <c r="K123" s="34" t="n"/>
      <c r="L123" s="35" t="n"/>
      <c r="M123" s="34" t="n"/>
      <c r="N123" s="35" t="n"/>
      <c r="O123" s="4" t="n"/>
      <c r="P123" s="4" t="n"/>
      <c r="Q123" s="4" t="n"/>
      <c r="R123" s="4" t="n"/>
      <c r="S123" s="4" t="n"/>
      <c r="T123" s="4" t="n"/>
      <c r="U123" s="4" t="n"/>
      <c r="V123" s="4" t="n"/>
      <c r="W123" s="4" t="n"/>
      <c r="X123" s="4" t="n"/>
      <c r="Y123" s="4" t="n"/>
      <c r="Z123" s="4" t="n"/>
    </row>
    <row r="124" ht="15" customHeight="1" s="371">
      <c r="A124" s="34" t="n"/>
      <c r="B124" s="37" t="n"/>
      <c r="C124" s="347" t="n"/>
      <c r="D124" s="34" t="n"/>
      <c r="E124" s="35" t="n"/>
      <c r="F124" s="34" t="n"/>
      <c r="G124" s="34">
        <f t="array" ref="G124">IF($F124="","",IFERROR(INDEX(PRESUPUESTO!$N$10:$N$174,MATCH($F124,PRESUPUESTO!$A$10:$A$174,0)),""))</f>
        <v/>
      </c>
      <c r="H124" s="45" t="n"/>
      <c r="I124" s="35" t="n"/>
      <c r="J124" s="35" t="n"/>
      <c r="K124" s="34" t="n"/>
      <c r="L124" s="35" t="n"/>
      <c r="M124" s="34" t="n"/>
      <c r="N124" s="35" t="n"/>
      <c r="O124" s="4" t="n"/>
      <c r="P124" s="4" t="n"/>
      <c r="Q124" s="4" t="n"/>
      <c r="R124" s="4" t="n"/>
      <c r="S124" s="4" t="n"/>
      <c r="T124" s="4" t="n"/>
      <c r="U124" s="4" t="n"/>
      <c r="V124" s="4" t="n"/>
      <c r="W124" s="4" t="n"/>
      <c r="X124" s="4" t="n"/>
      <c r="Y124" s="4" t="n"/>
      <c r="Z124" s="4" t="n"/>
    </row>
    <row r="125" ht="15" customHeight="1" s="371">
      <c r="A125" s="34" t="n"/>
      <c r="B125" s="37" t="n"/>
      <c r="C125" s="347" t="n"/>
      <c r="D125" s="34" t="n"/>
      <c r="E125" s="35" t="n"/>
      <c r="F125" s="34" t="n"/>
      <c r="G125" s="34">
        <f t="array" ref="G125">IF($F125="","",IFERROR(INDEX(PRESUPUESTO!$N$10:$N$174,MATCH($F125,PRESUPUESTO!$A$10:$A$174,0)),""))</f>
        <v/>
      </c>
      <c r="H125" s="45" t="n"/>
      <c r="I125" s="35" t="n"/>
      <c r="J125" s="35" t="n"/>
      <c r="K125" s="34" t="n"/>
      <c r="L125" s="35" t="n"/>
      <c r="M125" s="34" t="n"/>
      <c r="N125" s="35" t="n"/>
      <c r="O125" s="4" t="n"/>
      <c r="P125" s="4" t="n"/>
      <c r="Q125" s="4" t="n"/>
      <c r="R125" s="4" t="n"/>
      <c r="S125" s="4" t="n"/>
      <c r="T125" s="4" t="n"/>
      <c r="U125" s="4" t="n"/>
      <c r="V125" s="4" t="n"/>
      <c r="W125" s="4" t="n"/>
      <c r="X125" s="4" t="n"/>
      <c r="Y125" s="4" t="n"/>
      <c r="Z125" s="4" t="n"/>
    </row>
    <row r="126" ht="15" customHeight="1" s="371">
      <c r="A126" s="34" t="n"/>
      <c r="B126" s="37" t="n"/>
      <c r="C126" s="347" t="n"/>
      <c r="D126" s="34" t="n"/>
      <c r="E126" s="35" t="n"/>
      <c r="F126" s="34" t="n"/>
      <c r="G126" s="34">
        <f t="array" ref="G126">IF($F126="","",IFERROR(INDEX(PRESUPUESTO!$N$10:$N$174,MATCH($F126,PRESUPUESTO!$A$10:$A$174,0)),""))</f>
        <v/>
      </c>
      <c r="H126" s="45" t="n"/>
      <c r="I126" s="35" t="n"/>
      <c r="J126" s="35" t="n"/>
      <c r="K126" s="34" t="n"/>
      <c r="L126" s="35" t="n"/>
      <c r="M126" s="34" t="n"/>
      <c r="N126" s="35" t="n"/>
      <c r="O126" s="4" t="n"/>
      <c r="P126" s="4" t="n"/>
      <c r="Q126" s="4" t="n"/>
      <c r="R126" s="4" t="n"/>
      <c r="S126" s="4" t="n"/>
      <c r="T126" s="4" t="n"/>
      <c r="U126" s="4" t="n"/>
      <c r="V126" s="4" t="n"/>
      <c r="W126" s="4" t="n"/>
      <c r="X126" s="4" t="n"/>
      <c r="Y126" s="4" t="n"/>
      <c r="Z126" s="4" t="n"/>
    </row>
    <row r="127" ht="15" customHeight="1" s="371">
      <c r="A127" s="34" t="n"/>
      <c r="B127" s="37" t="n"/>
      <c r="C127" s="347" t="n"/>
      <c r="D127" s="34" t="n"/>
      <c r="E127" s="35" t="n"/>
      <c r="F127" s="34" t="n"/>
      <c r="G127" s="34">
        <f t="array" ref="G127">IF($F127="","",IFERROR(INDEX(PRESUPUESTO!$N$10:$N$174,MATCH($F127,PRESUPUESTO!$A$10:$A$174,0)),""))</f>
        <v/>
      </c>
      <c r="H127" s="45" t="n"/>
      <c r="I127" s="35" t="n"/>
      <c r="J127" s="35" t="n"/>
      <c r="K127" s="34" t="n"/>
      <c r="L127" s="35" t="n"/>
      <c r="M127" s="34" t="n"/>
      <c r="N127" s="35" t="n"/>
      <c r="O127" s="4" t="n"/>
      <c r="P127" s="4" t="n"/>
      <c r="Q127" s="4" t="n"/>
      <c r="R127" s="4" t="n"/>
      <c r="S127" s="4" t="n"/>
      <c r="T127" s="4" t="n"/>
      <c r="U127" s="4" t="n"/>
      <c r="V127" s="4" t="n"/>
      <c r="W127" s="4" t="n"/>
      <c r="X127" s="4" t="n"/>
      <c r="Y127" s="4" t="n"/>
      <c r="Z127" s="4" t="n"/>
    </row>
    <row r="128" ht="15" customHeight="1" s="371">
      <c r="A128" s="34" t="n"/>
      <c r="B128" s="37" t="n"/>
      <c r="C128" s="347" t="n"/>
      <c r="D128" s="34" t="n"/>
      <c r="E128" s="35" t="n"/>
      <c r="F128" s="34" t="n"/>
      <c r="G128" s="34">
        <f t="array" ref="G128">IF($F128="","",IFERROR(INDEX(PRESUPUESTO!$N$10:$N$174,MATCH($F128,PRESUPUESTO!$A$10:$A$174,0)),""))</f>
        <v/>
      </c>
      <c r="H128" s="45" t="n"/>
      <c r="I128" s="35" t="n"/>
      <c r="J128" s="35" t="n"/>
      <c r="K128" s="34" t="n"/>
      <c r="L128" s="35" t="n"/>
      <c r="M128" s="34" t="n"/>
      <c r="N128" s="35" t="n"/>
      <c r="O128" s="4" t="n"/>
      <c r="P128" s="4" t="n"/>
      <c r="Q128" s="4" t="n"/>
      <c r="R128" s="4" t="n"/>
      <c r="S128" s="4" t="n"/>
      <c r="T128" s="4" t="n"/>
      <c r="U128" s="4" t="n"/>
      <c r="V128" s="4" t="n"/>
      <c r="W128" s="4" t="n"/>
      <c r="X128" s="4" t="n"/>
      <c r="Y128" s="4" t="n"/>
      <c r="Z128" s="4" t="n"/>
    </row>
    <row r="129" ht="15" customHeight="1" s="371">
      <c r="A129" s="34" t="n"/>
      <c r="B129" s="37" t="n"/>
      <c r="C129" s="347" t="n"/>
      <c r="D129" s="34" t="n"/>
      <c r="E129" s="35" t="n"/>
      <c r="F129" s="34" t="n"/>
      <c r="G129" s="34">
        <f t="array" ref="G129">IF($F129="","",IFERROR(INDEX(PRESUPUESTO!$N$10:$N$174,MATCH($F129,PRESUPUESTO!$A$10:$A$174,0)),""))</f>
        <v/>
      </c>
      <c r="H129" s="45" t="n"/>
      <c r="I129" s="35" t="n"/>
      <c r="J129" s="35" t="n"/>
      <c r="K129" s="34" t="n"/>
      <c r="L129" s="35" t="n"/>
      <c r="M129" s="34" t="n"/>
      <c r="N129" s="35" t="n"/>
      <c r="O129" s="4" t="n"/>
      <c r="P129" s="4" t="n"/>
      <c r="Q129" s="4" t="n"/>
      <c r="R129" s="4" t="n"/>
      <c r="S129" s="4" t="n"/>
      <c r="T129" s="4" t="n"/>
      <c r="U129" s="4" t="n"/>
      <c r="V129" s="4" t="n"/>
      <c r="W129" s="4" t="n"/>
      <c r="X129" s="4" t="n"/>
      <c r="Y129" s="4" t="n"/>
      <c r="Z129" s="4" t="n"/>
    </row>
    <row r="130" ht="15" customHeight="1" s="371">
      <c r="A130" s="34" t="n"/>
      <c r="B130" s="37" t="n"/>
      <c r="C130" s="347" t="n"/>
      <c r="D130" s="34" t="n"/>
      <c r="E130" s="35" t="n"/>
      <c r="F130" s="34" t="n"/>
      <c r="G130" s="34">
        <f t="array" ref="G130">IF($F130="","",IFERROR(INDEX(PRESUPUESTO!$N$10:$N$174,MATCH($F130,PRESUPUESTO!$A$10:$A$174,0)),""))</f>
        <v/>
      </c>
      <c r="H130" s="45" t="n"/>
      <c r="I130" s="35" t="n"/>
      <c r="J130" s="35" t="n"/>
      <c r="K130" s="34" t="n"/>
      <c r="L130" s="35" t="n"/>
      <c r="M130" s="34" t="n"/>
      <c r="N130" s="35" t="n"/>
      <c r="O130" s="4" t="n"/>
      <c r="P130" s="4" t="n"/>
      <c r="Q130" s="4" t="n"/>
      <c r="R130" s="4" t="n"/>
      <c r="S130" s="4" t="n"/>
      <c r="T130" s="4" t="n"/>
      <c r="U130" s="4" t="n"/>
      <c r="V130" s="4" t="n"/>
      <c r="W130" s="4" t="n"/>
      <c r="X130" s="4" t="n"/>
      <c r="Y130" s="4" t="n"/>
      <c r="Z130" s="4" t="n"/>
    </row>
    <row r="131" ht="15" customHeight="1" s="371">
      <c r="A131" s="34" t="n"/>
      <c r="B131" s="37" t="n"/>
      <c r="C131" s="347" t="n"/>
      <c r="D131" s="34" t="n"/>
      <c r="E131" s="35" t="n"/>
      <c r="F131" s="34" t="n"/>
      <c r="G131" s="34">
        <f t="array" ref="G131">IF($F131="","",IFERROR(INDEX(PRESUPUESTO!$N$10:$N$174,MATCH($F131,PRESUPUESTO!$A$10:$A$174,0)),""))</f>
        <v/>
      </c>
      <c r="H131" s="45" t="n"/>
      <c r="I131" s="35" t="n"/>
      <c r="J131" s="35" t="n"/>
      <c r="K131" s="34" t="n"/>
      <c r="L131" s="35" t="n"/>
      <c r="M131" s="34" t="n"/>
      <c r="N131" s="35" t="n"/>
      <c r="O131" s="4" t="n"/>
      <c r="P131" s="4" t="n"/>
      <c r="Q131" s="4" t="n"/>
      <c r="R131" s="4" t="n"/>
      <c r="S131" s="4" t="n"/>
      <c r="T131" s="4" t="n"/>
      <c r="U131" s="4" t="n"/>
      <c r="V131" s="4" t="n"/>
      <c r="W131" s="4" t="n"/>
      <c r="X131" s="4" t="n"/>
      <c r="Y131" s="4" t="n"/>
      <c r="Z131" s="4" t="n"/>
    </row>
    <row r="132" ht="15" customHeight="1" s="371">
      <c r="A132" s="34" t="n"/>
      <c r="B132" s="37" t="n"/>
      <c r="C132" s="347" t="n"/>
      <c r="D132" s="34" t="n"/>
      <c r="E132" s="35" t="n"/>
      <c r="F132" s="34" t="n"/>
      <c r="G132" s="34">
        <f t="array" ref="G132">IF($F132="","",IFERROR(INDEX(PRESUPUESTO!$N$10:$N$174,MATCH($F132,PRESUPUESTO!$A$10:$A$174,0)),""))</f>
        <v/>
      </c>
      <c r="H132" s="45" t="n"/>
      <c r="I132" s="35" t="n"/>
      <c r="J132" s="35" t="n"/>
      <c r="K132" s="34" t="n"/>
      <c r="L132" s="35" t="n"/>
      <c r="M132" s="34" t="n"/>
      <c r="N132" s="35" t="n"/>
      <c r="O132" s="4" t="n"/>
      <c r="P132" s="4" t="n"/>
      <c r="Q132" s="4" t="n"/>
      <c r="R132" s="4" t="n"/>
      <c r="S132" s="4" t="n"/>
      <c r="T132" s="4" t="n"/>
      <c r="U132" s="4" t="n"/>
      <c r="V132" s="4" t="n"/>
      <c r="W132" s="4" t="n"/>
      <c r="X132" s="4" t="n"/>
      <c r="Y132" s="4" t="n"/>
      <c r="Z132" s="4" t="n"/>
    </row>
    <row r="133" ht="15" customHeight="1" s="371">
      <c r="A133" s="34" t="n"/>
      <c r="B133" s="37" t="n"/>
      <c r="C133" s="347" t="n"/>
      <c r="D133" s="34" t="n"/>
      <c r="E133" s="35" t="n"/>
      <c r="F133" s="34" t="n"/>
      <c r="G133" s="34">
        <f t="array" ref="G133">IF($F133="","",IFERROR(INDEX(PRESUPUESTO!$N$10:$N$174,MATCH($F133,PRESUPUESTO!$A$10:$A$174,0)),""))</f>
        <v/>
      </c>
      <c r="H133" s="45" t="n"/>
      <c r="I133" s="35" t="n"/>
      <c r="J133" s="35" t="n"/>
      <c r="K133" s="34" t="n"/>
      <c r="L133" s="35" t="n"/>
      <c r="M133" s="34" t="n"/>
      <c r="N133" s="35" t="n"/>
      <c r="O133" s="4" t="n"/>
      <c r="P133" s="4" t="n"/>
      <c r="Q133" s="4" t="n"/>
      <c r="R133" s="4" t="n"/>
      <c r="S133" s="4" t="n"/>
      <c r="T133" s="4" t="n"/>
      <c r="U133" s="4" t="n"/>
      <c r="V133" s="4" t="n"/>
      <c r="W133" s="4" t="n"/>
      <c r="X133" s="4" t="n"/>
      <c r="Y133" s="4" t="n"/>
      <c r="Z133" s="4" t="n"/>
    </row>
    <row r="134" ht="15" customHeight="1" s="371">
      <c r="A134" s="34" t="n"/>
      <c r="B134" s="37" t="n"/>
      <c r="C134" s="347" t="n"/>
      <c r="D134" s="34" t="n"/>
      <c r="E134" s="35" t="n"/>
      <c r="F134" s="34" t="n"/>
      <c r="G134" s="34">
        <f t="array" ref="G134">IF($F134="","",IFERROR(INDEX(PRESUPUESTO!$N$10:$N$174,MATCH($F134,PRESUPUESTO!$A$10:$A$174,0)),""))</f>
        <v/>
      </c>
      <c r="H134" s="45" t="n"/>
      <c r="I134" s="35" t="n"/>
      <c r="J134" s="35" t="n"/>
      <c r="K134" s="34" t="n"/>
      <c r="L134" s="35" t="n"/>
      <c r="M134" s="34" t="n"/>
      <c r="N134" s="35" t="n"/>
      <c r="O134" s="4" t="n"/>
      <c r="P134" s="4" t="n"/>
      <c r="Q134" s="4" t="n"/>
      <c r="R134" s="4" t="n"/>
      <c r="S134" s="4" t="n"/>
      <c r="T134" s="4" t="n"/>
      <c r="U134" s="4" t="n"/>
      <c r="V134" s="4" t="n"/>
      <c r="W134" s="4" t="n"/>
      <c r="X134" s="4" t="n"/>
      <c r="Y134" s="4" t="n"/>
      <c r="Z134" s="4" t="n"/>
    </row>
    <row r="135" ht="15" customHeight="1" s="371">
      <c r="A135" s="34" t="n"/>
      <c r="B135" s="37" t="n"/>
      <c r="C135" s="347" t="n"/>
      <c r="D135" s="34" t="n"/>
      <c r="E135" s="35" t="n"/>
      <c r="F135" s="34" t="n"/>
      <c r="G135" s="34">
        <f t="array" ref="G135">IF($F135="","",IFERROR(INDEX(PRESUPUESTO!$N$10:$N$174,MATCH($F135,PRESUPUESTO!$A$10:$A$174,0)),""))</f>
        <v/>
      </c>
      <c r="H135" s="45" t="n"/>
      <c r="I135" s="35" t="n"/>
      <c r="J135" s="35" t="n"/>
      <c r="K135" s="34" t="n"/>
      <c r="L135" s="35" t="n"/>
      <c r="M135" s="34" t="n"/>
      <c r="N135" s="35" t="n"/>
      <c r="O135" s="4" t="n"/>
      <c r="P135" s="4" t="n"/>
      <c r="Q135" s="4" t="n"/>
      <c r="R135" s="4" t="n"/>
      <c r="S135" s="4" t="n"/>
      <c r="T135" s="4" t="n"/>
      <c r="U135" s="4" t="n"/>
      <c r="V135" s="4" t="n"/>
      <c r="W135" s="4" t="n"/>
      <c r="X135" s="4" t="n"/>
      <c r="Y135" s="4" t="n"/>
      <c r="Z135" s="4" t="n"/>
    </row>
    <row r="136" ht="15" customHeight="1" s="371">
      <c r="A136" s="34" t="n"/>
      <c r="B136" s="37" t="n"/>
      <c r="C136" s="347" t="n"/>
      <c r="D136" s="34" t="n"/>
      <c r="E136" s="35" t="n"/>
      <c r="F136" s="34" t="n"/>
      <c r="G136" s="34">
        <f t="array" ref="G136">IF($F136="","",IFERROR(INDEX(PRESUPUESTO!$N$10:$N$174,MATCH($F136,PRESUPUESTO!$A$10:$A$174,0)),""))</f>
        <v/>
      </c>
      <c r="H136" s="45" t="n"/>
      <c r="I136" s="35" t="n"/>
      <c r="J136" s="35" t="n"/>
      <c r="K136" s="34" t="n"/>
      <c r="L136" s="35" t="n"/>
      <c r="M136" s="34" t="n"/>
      <c r="N136" s="35" t="n"/>
      <c r="O136" s="4" t="n"/>
      <c r="P136" s="4" t="n"/>
      <c r="Q136" s="4" t="n"/>
      <c r="R136" s="4" t="n"/>
      <c r="S136" s="4" t="n"/>
      <c r="T136" s="4" t="n"/>
      <c r="U136" s="4" t="n"/>
      <c r="V136" s="4" t="n"/>
      <c r="W136" s="4" t="n"/>
      <c r="X136" s="4" t="n"/>
      <c r="Y136" s="4" t="n"/>
      <c r="Z136" s="4" t="n"/>
    </row>
    <row r="137" ht="15" customHeight="1" s="371">
      <c r="A137" s="34" t="n"/>
      <c r="B137" s="37" t="n"/>
      <c r="C137" s="347" t="n"/>
      <c r="D137" s="34" t="n"/>
      <c r="E137" s="35" t="n"/>
      <c r="F137" s="34" t="n"/>
      <c r="G137" s="34">
        <f t="array" ref="G137">IF($F137="","",IFERROR(INDEX(PRESUPUESTO!$N$10:$N$174,MATCH($F137,PRESUPUESTO!$A$10:$A$174,0)),""))</f>
        <v/>
      </c>
      <c r="H137" s="45" t="n"/>
      <c r="I137" s="35" t="n"/>
      <c r="J137" s="35" t="n"/>
      <c r="K137" s="34" t="n"/>
      <c r="L137" s="35" t="n"/>
      <c r="M137" s="34" t="n"/>
      <c r="N137" s="35" t="n"/>
      <c r="O137" s="4" t="n"/>
      <c r="P137" s="4" t="n"/>
      <c r="Q137" s="4" t="n"/>
      <c r="R137" s="4" t="n"/>
      <c r="S137" s="4" t="n"/>
      <c r="T137" s="4" t="n"/>
      <c r="U137" s="4" t="n"/>
      <c r="V137" s="4" t="n"/>
      <c r="W137" s="4" t="n"/>
      <c r="X137" s="4" t="n"/>
      <c r="Y137" s="4" t="n"/>
      <c r="Z137" s="4" t="n"/>
    </row>
    <row r="138" ht="15" customHeight="1" s="371">
      <c r="A138" s="34" t="n"/>
      <c r="B138" s="37" t="n"/>
      <c r="C138" s="347" t="n"/>
      <c r="D138" s="34" t="n"/>
      <c r="E138" s="35" t="n"/>
      <c r="F138" s="34" t="n"/>
      <c r="G138" s="34">
        <f t="array" ref="G138">IF($F138="","",IFERROR(INDEX(PRESUPUESTO!$N$10:$N$174,MATCH($F138,PRESUPUESTO!$A$10:$A$174,0)),""))</f>
        <v/>
      </c>
      <c r="H138" s="45" t="n"/>
      <c r="I138" s="35" t="n"/>
      <c r="J138" s="35" t="n"/>
      <c r="K138" s="34" t="n"/>
      <c r="L138" s="35" t="n"/>
      <c r="M138" s="34" t="n"/>
      <c r="N138" s="35" t="n"/>
      <c r="O138" s="4" t="n"/>
      <c r="P138" s="4" t="n"/>
      <c r="Q138" s="4" t="n"/>
      <c r="R138" s="4" t="n"/>
      <c r="S138" s="4" t="n"/>
      <c r="T138" s="4" t="n"/>
      <c r="U138" s="4" t="n"/>
      <c r="V138" s="4" t="n"/>
      <c r="W138" s="4" t="n"/>
      <c r="X138" s="4" t="n"/>
      <c r="Y138" s="4" t="n"/>
      <c r="Z138" s="4" t="n"/>
    </row>
    <row r="139" ht="15" customHeight="1" s="371">
      <c r="A139" s="34" t="n"/>
      <c r="B139" s="37" t="n"/>
      <c r="C139" s="347" t="n"/>
      <c r="D139" s="34" t="n"/>
      <c r="E139" s="35" t="n"/>
      <c r="F139" s="34" t="n"/>
      <c r="G139" s="34">
        <f t="array" ref="G139">IF($F139="","",IFERROR(INDEX(PRESUPUESTO!$N$10:$N$174,MATCH($F139,PRESUPUESTO!$A$10:$A$174,0)),""))</f>
        <v/>
      </c>
      <c r="H139" s="45" t="n"/>
      <c r="I139" s="35" t="n"/>
      <c r="J139" s="35" t="n"/>
      <c r="K139" s="34" t="n"/>
      <c r="L139" s="35" t="n"/>
      <c r="M139" s="34" t="n"/>
      <c r="N139" s="35" t="n"/>
      <c r="O139" s="4" t="n"/>
      <c r="P139" s="4" t="n"/>
      <c r="Q139" s="4" t="n"/>
      <c r="R139" s="4" t="n"/>
      <c r="S139" s="4" t="n"/>
      <c r="T139" s="4" t="n"/>
      <c r="U139" s="4" t="n"/>
      <c r="V139" s="4" t="n"/>
      <c r="W139" s="4" t="n"/>
      <c r="X139" s="4" t="n"/>
      <c r="Y139" s="4" t="n"/>
      <c r="Z139" s="4" t="n"/>
    </row>
    <row r="140" ht="15" customHeight="1" s="371">
      <c r="A140" s="34" t="n"/>
      <c r="B140" s="37" t="n"/>
      <c r="C140" s="347" t="n"/>
      <c r="D140" s="34" t="n"/>
      <c r="E140" s="35" t="n"/>
      <c r="F140" s="34" t="n"/>
      <c r="G140" s="34">
        <f t="array" ref="G140">IF($F140="","",IFERROR(INDEX(PRESUPUESTO!$N$10:$N$174,MATCH($F140,PRESUPUESTO!$A$10:$A$174,0)),""))</f>
        <v/>
      </c>
      <c r="H140" s="45" t="n"/>
      <c r="I140" s="35" t="n"/>
      <c r="J140" s="35" t="n"/>
      <c r="K140" s="34" t="n"/>
      <c r="L140" s="35" t="n"/>
      <c r="M140" s="34" t="n"/>
      <c r="N140" s="35" t="n"/>
      <c r="O140" s="4" t="n"/>
      <c r="P140" s="4" t="n"/>
      <c r="Q140" s="4" t="n"/>
      <c r="R140" s="4" t="n"/>
      <c r="S140" s="4" t="n"/>
      <c r="T140" s="4" t="n"/>
      <c r="U140" s="4" t="n"/>
      <c r="V140" s="4" t="n"/>
      <c r="W140" s="4" t="n"/>
      <c r="X140" s="4" t="n"/>
      <c r="Y140" s="4" t="n"/>
      <c r="Z140" s="4" t="n"/>
    </row>
    <row r="141" ht="15" customHeight="1" s="371">
      <c r="A141" s="34" t="n"/>
      <c r="B141" s="37" t="n"/>
      <c r="C141" s="347" t="n"/>
      <c r="D141" s="34" t="n"/>
      <c r="E141" s="35" t="n"/>
      <c r="F141" s="34" t="n"/>
      <c r="G141" s="34">
        <f t="array" ref="G141">IF($F141="","",IFERROR(INDEX(PRESUPUESTO!$N$10:$N$174,MATCH($F141,PRESUPUESTO!$A$10:$A$174,0)),""))</f>
        <v/>
      </c>
      <c r="H141" s="45" t="n"/>
      <c r="I141" s="35" t="n"/>
      <c r="J141" s="35" t="n"/>
      <c r="K141" s="34" t="n"/>
      <c r="L141" s="35" t="n"/>
      <c r="M141" s="34" t="n"/>
      <c r="N141" s="35" t="n"/>
      <c r="O141" s="4" t="n"/>
      <c r="P141" s="4" t="n"/>
      <c r="Q141" s="4" t="n"/>
      <c r="R141" s="4" t="n"/>
      <c r="S141" s="4" t="n"/>
      <c r="T141" s="4" t="n"/>
      <c r="U141" s="4" t="n"/>
      <c r="V141" s="4" t="n"/>
      <c r="W141" s="4" t="n"/>
      <c r="X141" s="4" t="n"/>
      <c r="Y141" s="4" t="n"/>
      <c r="Z141" s="4" t="n"/>
    </row>
    <row r="142" ht="15" customHeight="1" s="371">
      <c r="A142" s="34" t="n"/>
      <c r="B142" s="37" t="n"/>
      <c r="C142" s="347" t="n"/>
      <c r="D142" s="34" t="n"/>
      <c r="E142" s="35" t="n"/>
      <c r="F142" s="34" t="n"/>
      <c r="G142" s="34">
        <f t="array" ref="G142">IF($F142="","",IFERROR(INDEX(PRESUPUESTO!$N$10:$N$174,MATCH($F142,PRESUPUESTO!$A$10:$A$174,0)),""))</f>
        <v/>
      </c>
      <c r="H142" s="45" t="n"/>
      <c r="I142" s="35" t="n"/>
      <c r="J142" s="35" t="n"/>
      <c r="K142" s="34" t="n"/>
      <c r="L142" s="35" t="n"/>
      <c r="M142" s="34" t="n"/>
      <c r="N142" s="35" t="n"/>
      <c r="O142" s="4" t="n"/>
      <c r="P142" s="4" t="n"/>
      <c r="Q142" s="4" t="n"/>
      <c r="R142" s="4" t="n"/>
      <c r="S142" s="4" t="n"/>
      <c r="T142" s="4" t="n"/>
      <c r="U142" s="4" t="n"/>
      <c r="V142" s="4" t="n"/>
      <c r="W142" s="4" t="n"/>
      <c r="X142" s="4" t="n"/>
      <c r="Y142" s="4" t="n"/>
      <c r="Z142" s="4" t="n"/>
    </row>
    <row r="143" ht="15" customHeight="1" s="371">
      <c r="A143" s="34" t="n"/>
      <c r="B143" s="37" t="n"/>
      <c r="C143" s="347" t="n"/>
      <c r="D143" s="34" t="n"/>
      <c r="E143" s="35" t="n"/>
      <c r="F143" s="34" t="n"/>
      <c r="G143" s="34">
        <f t="array" ref="G143">IF($F143="","",IFERROR(INDEX(PRESUPUESTO!$N$10:$N$174,MATCH($F143,PRESUPUESTO!$A$10:$A$174,0)),""))</f>
        <v/>
      </c>
      <c r="H143" s="45" t="n"/>
      <c r="I143" s="35" t="n"/>
      <c r="J143" s="35" t="n"/>
      <c r="K143" s="34" t="n"/>
      <c r="L143" s="35" t="n"/>
      <c r="M143" s="34" t="n"/>
      <c r="N143" s="35" t="n"/>
      <c r="O143" s="4" t="n"/>
      <c r="P143" s="4" t="n"/>
      <c r="Q143" s="4" t="n"/>
      <c r="R143" s="4" t="n"/>
      <c r="S143" s="4" t="n"/>
      <c r="T143" s="4" t="n"/>
      <c r="U143" s="4" t="n"/>
      <c r="V143" s="4" t="n"/>
      <c r="W143" s="4" t="n"/>
      <c r="X143" s="4" t="n"/>
      <c r="Y143" s="4" t="n"/>
      <c r="Z143" s="4" t="n"/>
    </row>
    <row r="144" ht="15" customHeight="1" s="371">
      <c r="A144" s="34" t="n"/>
      <c r="B144" s="37" t="n"/>
      <c r="C144" s="347" t="n"/>
      <c r="D144" s="34" t="n"/>
      <c r="E144" s="35" t="n"/>
      <c r="F144" s="34" t="n"/>
      <c r="G144" s="34">
        <f t="array" ref="G144">IF($F144="","",IFERROR(INDEX(PRESUPUESTO!$N$10:$N$174,MATCH($F144,PRESUPUESTO!$A$10:$A$174,0)),""))</f>
        <v/>
      </c>
      <c r="H144" s="45" t="n"/>
      <c r="I144" s="35" t="n"/>
      <c r="J144" s="35" t="n"/>
      <c r="K144" s="34" t="n"/>
      <c r="L144" s="35" t="n"/>
      <c r="M144" s="34" t="n"/>
      <c r="N144" s="35" t="n"/>
      <c r="O144" s="4" t="n"/>
      <c r="P144" s="4" t="n"/>
      <c r="Q144" s="4" t="n"/>
      <c r="R144" s="4" t="n"/>
      <c r="S144" s="4" t="n"/>
      <c r="T144" s="4" t="n"/>
      <c r="U144" s="4" t="n"/>
      <c r="V144" s="4" t="n"/>
      <c r="W144" s="4" t="n"/>
      <c r="X144" s="4" t="n"/>
      <c r="Y144" s="4" t="n"/>
      <c r="Z144" s="4" t="n"/>
    </row>
    <row r="145" ht="15" customHeight="1" s="371">
      <c r="A145" s="34" t="n"/>
      <c r="B145" s="37" t="n"/>
      <c r="C145" s="347" t="n"/>
      <c r="D145" s="34" t="n"/>
      <c r="E145" s="35" t="n"/>
      <c r="F145" s="34" t="n"/>
      <c r="G145" s="34">
        <f t="array" ref="G145">IF($F145="","",IFERROR(INDEX(PRESUPUESTO!$N$10:$N$174,MATCH($F145,PRESUPUESTO!$A$10:$A$174,0)),""))</f>
        <v/>
      </c>
      <c r="H145" s="45" t="n"/>
      <c r="I145" s="35" t="n"/>
      <c r="J145" s="35" t="n"/>
      <c r="K145" s="34" t="n"/>
      <c r="L145" s="35" t="n"/>
      <c r="M145" s="34" t="n"/>
      <c r="N145" s="35" t="n"/>
      <c r="O145" s="4" t="n"/>
      <c r="P145" s="4" t="n"/>
      <c r="Q145" s="4" t="n"/>
      <c r="R145" s="4" t="n"/>
      <c r="S145" s="4" t="n"/>
      <c r="T145" s="4" t="n"/>
      <c r="U145" s="4" t="n"/>
      <c r="V145" s="4" t="n"/>
      <c r="W145" s="4" t="n"/>
      <c r="X145" s="4" t="n"/>
      <c r="Y145" s="4" t="n"/>
      <c r="Z145" s="4" t="n"/>
    </row>
    <row r="146" ht="15" customHeight="1" s="371">
      <c r="A146" s="34" t="n"/>
      <c r="B146" s="37" t="n"/>
      <c r="C146" s="347" t="n"/>
      <c r="D146" s="34" t="n"/>
      <c r="E146" s="35" t="n"/>
      <c r="F146" s="34" t="n"/>
      <c r="G146" s="34">
        <f t="array" ref="G146">IF($F146="","",IFERROR(INDEX(PRESUPUESTO!$N$10:$N$174,MATCH($F146,PRESUPUESTO!$A$10:$A$174,0)),""))</f>
        <v/>
      </c>
      <c r="H146" s="45" t="n"/>
      <c r="I146" s="35" t="n"/>
      <c r="J146" s="35" t="n"/>
      <c r="K146" s="34" t="n"/>
      <c r="L146" s="35" t="n"/>
      <c r="M146" s="34" t="n"/>
      <c r="N146" s="35" t="n"/>
      <c r="O146" s="4" t="n"/>
      <c r="P146" s="4" t="n"/>
      <c r="Q146" s="4" t="n"/>
      <c r="R146" s="4" t="n"/>
      <c r="S146" s="4" t="n"/>
      <c r="T146" s="4" t="n"/>
      <c r="U146" s="4" t="n"/>
      <c r="V146" s="4" t="n"/>
      <c r="W146" s="4" t="n"/>
      <c r="X146" s="4" t="n"/>
      <c r="Y146" s="4" t="n"/>
      <c r="Z146" s="4" t="n"/>
    </row>
    <row r="147" ht="15" customHeight="1" s="371">
      <c r="A147" s="34" t="n"/>
      <c r="B147" s="37" t="n"/>
      <c r="C147" s="347" t="n"/>
      <c r="D147" s="34" t="n"/>
      <c r="E147" s="35" t="n"/>
      <c r="F147" s="34" t="n"/>
      <c r="G147" s="34">
        <f t="array" ref="G147">IF($F147="","",IFERROR(INDEX(PRESUPUESTO!$N$10:$N$174,MATCH($F147,PRESUPUESTO!$A$10:$A$174,0)),""))</f>
        <v/>
      </c>
      <c r="H147" s="45" t="n"/>
      <c r="I147" s="35" t="n"/>
      <c r="J147" s="35" t="n"/>
      <c r="K147" s="34" t="n"/>
      <c r="L147" s="35" t="n"/>
      <c r="M147" s="34" t="n"/>
      <c r="N147" s="35" t="n"/>
      <c r="O147" s="4" t="n"/>
      <c r="P147" s="4" t="n"/>
      <c r="Q147" s="4" t="n"/>
      <c r="R147" s="4" t="n"/>
      <c r="S147" s="4" t="n"/>
      <c r="T147" s="4" t="n"/>
      <c r="U147" s="4" t="n"/>
      <c r="V147" s="4" t="n"/>
      <c r="W147" s="4" t="n"/>
      <c r="X147" s="4" t="n"/>
      <c r="Y147" s="4" t="n"/>
      <c r="Z147" s="4" t="n"/>
    </row>
    <row r="148" ht="15" customHeight="1" s="371">
      <c r="A148" s="34" t="n"/>
      <c r="B148" s="37" t="n"/>
      <c r="C148" s="347" t="n"/>
      <c r="D148" s="34" t="n"/>
      <c r="E148" s="35" t="n"/>
      <c r="F148" s="34" t="n"/>
      <c r="G148" s="34">
        <f t="array" ref="G148">IF($F148="","",IFERROR(INDEX(PRESUPUESTO!$N$10:$N$174,MATCH($F148,PRESUPUESTO!$A$10:$A$174,0)),""))</f>
        <v/>
      </c>
      <c r="H148" s="45" t="n"/>
      <c r="I148" s="35" t="n"/>
      <c r="J148" s="35" t="n"/>
      <c r="K148" s="34" t="n"/>
      <c r="L148" s="35" t="n"/>
      <c r="M148" s="34" t="n"/>
      <c r="N148" s="35" t="n"/>
      <c r="O148" s="4" t="n"/>
      <c r="P148" s="4" t="n"/>
      <c r="Q148" s="4" t="n"/>
      <c r="R148" s="4" t="n"/>
      <c r="S148" s="4" t="n"/>
      <c r="T148" s="4" t="n"/>
      <c r="U148" s="4" t="n"/>
      <c r="V148" s="4" t="n"/>
      <c r="W148" s="4" t="n"/>
      <c r="X148" s="4" t="n"/>
      <c r="Y148" s="4" t="n"/>
      <c r="Z148" s="4" t="n"/>
    </row>
    <row r="149" ht="15" customHeight="1" s="371">
      <c r="A149" s="34" t="n"/>
      <c r="B149" s="37" t="n"/>
      <c r="C149" s="347" t="n"/>
      <c r="D149" s="34" t="n"/>
      <c r="E149" s="35" t="n"/>
      <c r="F149" s="34" t="n"/>
      <c r="G149" s="34">
        <f t="array" ref="G149">IF($F149="","",IFERROR(INDEX(PRESUPUESTO!$N$10:$N$174,MATCH($F149,PRESUPUESTO!$A$10:$A$174,0)),""))</f>
        <v/>
      </c>
      <c r="H149" s="45" t="n"/>
      <c r="I149" s="35" t="n"/>
      <c r="J149" s="35" t="n"/>
      <c r="K149" s="34" t="n"/>
      <c r="L149" s="35" t="n"/>
      <c r="M149" s="34" t="n"/>
      <c r="N149" s="35" t="n"/>
      <c r="O149" s="4" t="n"/>
      <c r="P149" s="4" t="n"/>
      <c r="Q149" s="4" t="n"/>
      <c r="R149" s="4" t="n"/>
      <c r="S149" s="4" t="n"/>
      <c r="T149" s="4" t="n"/>
      <c r="U149" s="4" t="n"/>
      <c r="V149" s="4" t="n"/>
      <c r="W149" s="4" t="n"/>
      <c r="X149" s="4" t="n"/>
      <c r="Y149" s="4" t="n"/>
      <c r="Z149" s="4" t="n"/>
    </row>
    <row r="150" ht="15" customHeight="1" s="371">
      <c r="A150" s="34" t="n"/>
      <c r="B150" s="37" t="n"/>
      <c r="C150" s="347" t="n"/>
      <c r="D150" s="34" t="n"/>
      <c r="E150" s="35" t="n"/>
      <c r="F150" s="34" t="n"/>
      <c r="G150" s="34">
        <f t="array" ref="G150">IF($F150="","",IFERROR(INDEX(PRESUPUESTO!$N$10:$N$174,MATCH($F150,PRESUPUESTO!$A$10:$A$174,0)),""))</f>
        <v/>
      </c>
      <c r="H150" s="45" t="n"/>
      <c r="I150" s="35" t="n"/>
      <c r="J150" s="35" t="n"/>
      <c r="K150" s="34" t="n"/>
      <c r="L150" s="35" t="n"/>
      <c r="M150" s="34" t="n"/>
      <c r="N150" s="35" t="n"/>
      <c r="O150" s="4" t="n"/>
      <c r="P150" s="4" t="n"/>
      <c r="Q150" s="4" t="n"/>
      <c r="R150" s="4" t="n"/>
      <c r="S150" s="4" t="n"/>
      <c r="T150" s="4" t="n"/>
      <c r="U150" s="4" t="n"/>
      <c r="V150" s="4" t="n"/>
      <c r="W150" s="4" t="n"/>
      <c r="X150" s="4" t="n"/>
      <c r="Y150" s="4" t="n"/>
      <c r="Z150" s="4" t="n"/>
    </row>
    <row r="151" ht="15" customHeight="1" s="371">
      <c r="A151" s="34" t="n"/>
      <c r="B151" s="37" t="n"/>
      <c r="C151" s="347" t="n"/>
      <c r="D151" s="34" t="n"/>
      <c r="E151" s="35" t="n"/>
      <c r="F151" s="34" t="n"/>
      <c r="G151" s="34">
        <f t="array" ref="G151">IF($F151="","",IFERROR(INDEX(PRESUPUESTO!$N$10:$N$174,MATCH($F151,PRESUPUESTO!$A$10:$A$174,0)),""))</f>
        <v/>
      </c>
      <c r="H151" s="45" t="n"/>
      <c r="I151" s="35" t="n"/>
      <c r="J151" s="35" t="n"/>
      <c r="K151" s="34" t="n"/>
      <c r="L151" s="35" t="n"/>
      <c r="M151" s="34" t="n"/>
      <c r="N151" s="35" t="n"/>
      <c r="O151" s="4" t="n"/>
      <c r="P151" s="4" t="n"/>
      <c r="Q151" s="4" t="n"/>
      <c r="R151" s="4" t="n"/>
      <c r="S151" s="4" t="n"/>
      <c r="T151" s="4" t="n"/>
      <c r="U151" s="4" t="n"/>
      <c r="V151" s="4" t="n"/>
      <c r="W151" s="4" t="n"/>
      <c r="X151" s="4" t="n"/>
      <c r="Y151" s="4" t="n"/>
      <c r="Z151" s="4" t="n"/>
    </row>
    <row r="152" ht="15" customHeight="1" s="371">
      <c r="A152" s="34" t="n"/>
      <c r="B152" s="37" t="n"/>
      <c r="C152" s="347" t="n"/>
      <c r="D152" s="34" t="n"/>
      <c r="E152" s="35" t="n"/>
      <c r="F152" s="34" t="n"/>
      <c r="G152" s="34">
        <f t="array" ref="G152">IF($F152="","",IFERROR(INDEX(PRESUPUESTO!$N$10:$N$174,MATCH($F152,PRESUPUESTO!$A$10:$A$174,0)),""))</f>
        <v/>
      </c>
      <c r="H152" s="45" t="n"/>
      <c r="I152" s="35" t="n"/>
      <c r="J152" s="35" t="n"/>
      <c r="K152" s="34" t="n"/>
      <c r="L152" s="35" t="n"/>
      <c r="M152" s="34" t="n"/>
      <c r="N152" s="35" t="n"/>
      <c r="O152" s="4" t="n"/>
      <c r="P152" s="4" t="n"/>
      <c r="Q152" s="4" t="n"/>
      <c r="R152" s="4" t="n"/>
      <c r="S152" s="4" t="n"/>
      <c r="T152" s="4" t="n"/>
      <c r="U152" s="4" t="n"/>
      <c r="V152" s="4" t="n"/>
      <c r="W152" s="4" t="n"/>
      <c r="X152" s="4" t="n"/>
      <c r="Y152" s="4" t="n"/>
      <c r="Z152" s="4" t="n"/>
    </row>
    <row r="153" ht="15" customHeight="1" s="371">
      <c r="A153" s="34" t="n"/>
      <c r="B153" s="37" t="n"/>
      <c r="C153" s="347" t="n"/>
      <c r="D153" s="34" t="n"/>
      <c r="E153" s="35" t="n"/>
      <c r="F153" s="34" t="n"/>
      <c r="G153" s="34">
        <f t="array" ref="G153">IF($F153="","",IFERROR(INDEX(PRESUPUESTO!$N$10:$N$174,MATCH($F153,PRESUPUESTO!$A$10:$A$174,0)),""))</f>
        <v/>
      </c>
      <c r="H153" s="45" t="n"/>
      <c r="I153" s="35" t="n"/>
      <c r="J153" s="35" t="n"/>
      <c r="K153" s="34" t="n"/>
      <c r="L153" s="35" t="n"/>
      <c r="M153" s="34" t="n"/>
      <c r="N153" s="35" t="n"/>
      <c r="O153" s="4" t="n"/>
      <c r="P153" s="4" t="n"/>
      <c r="Q153" s="4" t="n"/>
      <c r="R153" s="4" t="n"/>
      <c r="S153" s="4" t="n"/>
      <c r="T153" s="4" t="n"/>
      <c r="U153" s="4" t="n"/>
      <c r="V153" s="4" t="n"/>
      <c r="W153" s="4" t="n"/>
      <c r="X153" s="4" t="n"/>
      <c r="Y153" s="4" t="n"/>
      <c r="Z153" s="4" t="n"/>
    </row>
    <row r="154" ht="15" customHeight="1" s="371">
      <c r="A154" s="34" t="n"/>
      <c r="B154" s="37" t="n"/>
      <c r="C154" s="347" t="n"/>
      <c r="D154" s="34" t="n"/>
      <c r="E154" s="35" t="n"/>
      <c r="F154" s="34" t="n"/>
      <c r="G154" s="34">
        <f t="array" ref="G154">IF($F154="","",IFERROR(INDEX(PRESUPUESTO!$N$10:$N$174,MATCH($F154,PRESUPUESTO!$A$10:$A$174,0)),""))</f>
        <v/>
      </c>
      <c r="H154" s="45" t="n"/>
      <c r="I154" s="35" t="n"/>
      <c r="J154" s="35" t="n"/>
      <c r="K154" s="34" t="n"/>
      <c r="L154" s="35" t="n"/>
      <c r="M154" s="34" t="n"/>
      <c r="N154" s="35" t="n"/>
      <c r="O154" s="4" t="n"/>
      <c r="P154" s="4" t="n"/>
      <c r="Q154" s="4" t="n"/>
      <c r="R154" s="4" t="n"/>
      <c r="S154" s="4" t="n"/>
      <c r="T154" s="4" t="n"/>
      <c r="U154" s="4" t="n"/>
      <c r="V154" s="4" t="n"/>
      <c r="W154" s="4" t="n"/>
      <c r="X154" s="4" t="n"/>
      <c r="Y154" s="4" t="n"/>
      <c r="Z154" s="4" t="n"/>
    </row>
    <row r="155" ht="15" customHeight="1" s="371">
      <c r="A155" s="34" t="n"/>
      <c r="B155" s="37" t="n"/>
      <c r="C155" s="347" t="n"/>
      <c r="D155" s="34" t="n"/>
      <c r="E155" s="35" t="n"/>
      <c r="F155" s="34" t="n"/>
      <c r="G155" s="34">
        <f t="array" ref="G155">IF($F155="","",IFERROR(INDEX(PRESUPUESTO!$N$10:$N$174,MATCH($F155,PRESUPUESTO!$A$10:$A$174,0)),""))</f>
        <v/>
      </c>
      <c r="H155" s="45" t="n"/>
      <c r="I155" s="35" t="n"/>
      <c r="J155" s="35" t="n"/>
      <c r="K155" s="34" t="n"/>
      <c r="L155" s="35" t="n"/>
      <c r="M155" s="34" t="n"/>
      <c r="N155" s="35" t="n"/>
      <c r="O155" s="4" t="n"/>
      <c r="P155" s="4" t="n"/>
      <c r="Q155" s="4" t="n"/>
      <c r="R155" s="4" t="n"/>
      <c r="S155" s="4" t="n"/>
      <c r="T155" s="4" t="n"/>
      <c r="U155" s="4" t="n"/>
      <c r="V155" s="4" t="n"/>
      <c r="W155" s="4" t="n"/>
      <c r="X155" s="4" t="n"/>
      <c r="Y155" s="4" t="n"/>
      <c r="Z155" s="4" t="n"/>
    </row>
    <row r="156" ht="15" customHeight="1" s="371">
      <c r="A156" s="34" t="n"/>
      <c r="B156" s="37" t="n"/>
      <c r="C156" s="347" t="n"/>
      <c r="D156" s="34" t="n"/>
      <c r="E156" s="35" t="n"/>
      <c r="F156" s="34" t="n"/>
      <c r="G156" s="34">
        <f t="array" ref="G156">IF($F156="","",IFERROR(INDEX(PRESUPUESTO!$N$10:$N$174,MATCH($F156,PRESUPUESTO!$A$10:$A$174,0)),""))</f>
        <v/>
      </c>
      <c r="H156" s="45" t="n"/>
      <c r="I156" s="35" t="n"/>
      <c r="J156" s="35" t="n"/>
      <c r="K156" s="34" t="n"/>
      <c r="L156" s="35" t="n"/>
      <c r="M156" s="34" t="n"/>
      <c r="N156" s="35" t="n"/>
      <c r="O156" s="4" t="n"/>
      <c r="P156" s="4" t="n"/>
      <c r="Q156" s="4" t="n"/>
      <c r="R156" s="4" t="n"/>
      <c r="S156" s="4" t="n"/>
      <c r="T156" s="4" t="n"/>
      <c r="U156" s="4" t="n"/>
      <c r="V156" s="4" t="n"/>
      <c r="W156" s="4" t="n"/>
      <c r="X156" s="4" t="n"/>
      <c r="Y156" s="4" t="n"/>
      <c r="Z156" s="4" t="n"/>
    </row>
    <row r="157" ht="15" customHeight="1" s="371">
      <c r="A157" s="34" t="n"/>
      <c r="B157" s="37" t="n"/>
      <c r="C157" s="347" t="n"/>
      <c r="D157" s="34" t="n"/>
      <c r="E157" s="35" t="n"/>
      <c r="F157" s="34" t="n"/>
      <c r="G157" s="34">
        <f t="array" ref="G157">IF($F157="","",IFERROR(INDEX(PRESUPUESTO!$N$10:$N$174,MATCH($F157,PRESUPUESTO!$A$10:$A$174,0)),""))</f>
        <v/>
      </c>
      <c r="H157" s="45" t="n"/>
      <c r="I157" s="35" t="n"/>
      <c r="J157" s="35" t="n"/>
      <c r="K157" s="34" t="n"/>
      <c r="L157" s="35" t="n"/>
      <c r="M157" s="34" t="n"/>
      <c r="N157" s="35" t="n"/>
      <c r="O157" s="4" t="n"/>
      <c r="P157" s="4" t="n"/>
      <c r="Q157" s="4" t="n"/>
      <c r="R157" s="4" t="n"/>
      <c r="S157" s="4" t="n"/>
      <c r="T157" s="4" t="n"/>
      <c r="U157" s="4" t="n"/>
      <c r="V157" s="4" t="n"/>
      <c r="W157" s="4" t="n"/>
      <c r="X157" s="4" t="n"/>
      <c r="Y157" s="4" t="n"/>
      <c r="Z157" s="4" t="n"/>
    </row>
    <row r="158" ht="15" customHeight="1" s="371">
      <c r="A158" s="34" t="n"/>
      <c r="B158" s="37" t="n"/>
      <c r="C158" s="347" t="n"/>
      <c r="D158" s="34" t="n"/>
      <c r="E158" s="35" t="n"/>
      <c r="F158" s="34" t="n"/>
      <c r="G158" s="34">
        <f t="array" ref="G158">IF($F158="","",IFERROR(INDEX(PRESUPUESTO!$N$10:$N$174,MATCH($F158,PRESUPUESTO!$A$10:$A$174,0)),""))</f>
        <v/>
      </c>
      <c r="H158" s="45" t="n"/>
      <c r="I158" s="35" t="n"/>
      <c r="J158" s="35" t="n"/>
      <c r="K158" s="34" t="n"/>
      <c r="L158" s="35" t="n"/>
      <c r="M158" s="34" t="n"/>
      <c r="N158" s="35" t="n"/>
      <c r="O158" s="4" t="n"/>
      <c r="P158" s="4" t="n"/>
      <c r="Q158" s="4" t="n"/>
      <c r="R158" s="4" t="n"/>
      <c r="S158" s="4" t="n"/>
      <c r="T158" s="4" t="n"/>
      <c r="U158" s="4" t="n"/>
      <c r="V158" s="4" t="n"/>
      <c r="W158" s="4" t="n"/>
      <c r="X158" s="4" t="n"/>
      <c r="Y158" s="4" t="n"/>
      <c r="Z158" s="4" t="n"/>
    </row>
    <row r="159" ht="15" customHeight="1" s="371">
      <c r="A159" s="34" t="n"/>
      <c r="B159" s="37" t="n"/>
      <c r="C159" s="347" t="n"/>
      <c r="D159" s="34" t="n"/>
      <c r="E159" s="35" t="n"/>
      <c r="F159" s="34" t="n"/>
      <c r="G159" s="34">
        <f t="array" ref="G159">IF($F159="","",IFERROR(INDEX(PRESUPUESTO!$N$10:$N$174,MATCH($F159,PRESUPUESTO!$A$10:$A$174,0)),""))</f>
        <v/>
      </c>
      <c r="H159" s="45" t="n"/>
      <c r="I159" s="35" t="n"/>
      <c r="J159" s="35" t="n"/>
      <c r="K159" s="34" t="n"/>
      <c r="L159" s="35" t="n"/>
      <c r="M159" s="34" t="n"/>
      <c r="N159" s="35" t="n"/>
      <c r="O159" s="4" t="n"/>
      <c r="P159" s="4" t="n"/>
      <c r="Q159" s="4" t="n"/>
      <c r="R159" s="4" t="n"/>
      <c r="S159" s="4" t="n"/>
      <c r="T159" s="4" t="n"/>
      <c r="U159" s="4" t="n"/>
      <c r="V159" s="4" t="n"/>
      <c r="W159" s="4" t="n"/>
      <c r="X159" s="4" t="n"/>
      <c r="Y159" s="4" t="n"/>
      <c r="Z159" s="4" t="n"/>
    </row>
    <row r="160" ht="15" customHeight="1" s="371">
      <c r="A160" s="34" t="n"/>
      <c r="B160" s="37" t="n"/>
      <c r="C160" s="347" t="n"/>
      <c r="D160" s="34" t="n"/>
      <c r="E160" s="35" t="n"/>
      <c r="F160" s="34" t="n"/>
      <c r="G160" s="34">
        <f t="array" ref="G160">IF($F160="","",IFERROR(INDEX(PRESUPUESTO!$N$10:$N$174,MATCH($F160,PRESUPUESTO!$A$10:$A$174,0)),""))</f>
        <v/>
      </c>
      <c r="H160" s="45" t="n"/>
      <c r="I160" s="35" t="n"/>
      <c r="J160" s="35" t="n"/>
      <c r="K160" s="34" t="n"/>
      <c r="L160" s="35" t="n"/>
      <c r="M160" s="34" t="n"/>
      <c r="N160" s="35" t="n"/>
      <c r="O160" s="4" t="n"/>
      <c r="P160" s="4" t="n"/>
      <c r="Q160" s="4" t="n"/>
      <c r="R160" s="4" t="n"/>
      <c r="S160" s="4" t="n"/>
      <c r="T160" s="4" t="n"/>
      <c r="U160" s="4" t="n"/>
      <c r="V160" s="4" t="n"/>
      <c r="W160" s="4" t="n"/>
      <c r="X160" s="4" t="n"/>
      <c r="Y160" s="4" t="n"/>
      <c r="Z160" s="4" t="n"/>
    </row>
    <row r="161" ht="15" customHeight="1" s="371">
      <c r="A161" s="34" t="n"/>
      <c r="B161" s="37" t="n"/>
      <c r="C161" s="347" t="n"/>
      <c r="D161" s="34" t="n"/>
      <c r="E161" s="35" t="n"/>
      <c r="F161" s="34" t="n"/>
      <c r="G161" s="34">
        <f t="array" ref="G161">IF($F161="","",IFERROR(INDEX(PRESUPUESTO!$N$10:$N$174,MATCH($F161,PRESUPUESTO!$A$10:$A$174,0)),""))</f>
        <v/>
      </c>
      <c r="H161" s="45" t="n"/>
      <c r="I161" s="35" t="n"/>
      <c r="J161" s="35" t="n"/>
      <c r="K161" s="34" t="n"/>
      <c r="L161" s="35" t="n"/>
      <c r="M161" s="34" t="n"/>
      <c r="N161" s="35" t="n"/>
      <c r="O161" s="4" t="n"/>
      <c r="P161" s="4" t="n"/>
      <c r="Q161" s="4" t="n"/>
      <c r="R161" s="4" t="n"/>
      <c r="S161" s="4" t="n"/>
      <c r="T161" s="4" t="n"/>
      <c r="U161" s="4" t="n"/>
      <c r="V161" s="4" t="n"/>
      <c r="W161" s="4" t="n"/>
      <c r="X161" s="4" t="n"/>
      <c r="Y161" s="4" t="n"/>
      <c r="Z161" s="4" t="n"/>
    </row>
    <row r="162" ht="15" customHeight="1" s="371">
      <c r="A162" s="34" t="n"/>
      <c r="B162" s="37" t="n"/>
      <c r="C162" s="347" t="n"/>
      <c r="D162" s="34" t="n"/>
      <c r="E162" s="35" t="n"/>
      <c r="F162" s="34" t="n"/>
      <c r="G162" s="34">
        <f t="array" ref="G162">IF($F162="","",IFERROR(INDEX(PRESUPUESTO!$N$10:$N$174,MATCH($F162,PRESUPUESTO!$A$10:$A$174,0)),""))</f>
        <v/>
      </c>
      <c r="H162" s="45" t="n"/>
      <c r="I162" s="35" t="n"/>
      <c r="J162" s="35" t="n"/>
      <c r="K162" s="34" t="n"/>
      <c r="L162" s="35" t="n"/>
      <c r="M162" s="34" t="n"/>
      <c r="N162" s="35" t="n"/>
      <c r="O162" s="4" t="n"/>
      <c r="P162" s="4" t="n"/>
      <c r="Q162" s="4" t="n"/>
      <c r="R162" s="4" t="n"/>
      <c r="S162" s="4" t="n"/>
      <c r="T162" s="4" t="n"/>
      <c r="U162" s="4" t="n"/>
      <c r="V162" s="4" t="n"/>
      <c r="W162" s="4" t="n"/>
      <c r="X162" s="4" t="n"/>
      <c r="Y162" s="4" t="n"/>
      <c r="Z162" s="4" t="n"/>
    </row>
    <row r="163" ht="15" customHeight="1" s="371">
      <c r="A163" s="34" t="n"/>
      <c r="B163" s="37" t="n"/>
      <c r="C163" s="347" t="n"/>
      <c r="D163" s="34" t="n"/>
      <c r="E163" s="35" t="n"/>
      <c r="F163" s="34" t="n"/>
      <c r="G163" s="34">
        <f t="array" ref="G163">IF($F163="","",IFERROR(INDEX(PRESUPUESTO!$N$10:$N$174,MATCH($F163,PRESUPUESTO!$A$10:$A$174,0)),""))</f>
        <v/>
      </c>
      <c r="H163" s="45" t="n"/>
      <c r="I163" s="35" t="n"/>
      <c r="J163" s="35" t="n"/>
      <c r="K163" s="34" t="n"/>
      <c r="L163" s="35" t="n"/>
      <c r="M163" s="34" t="n"/>
      <c r="N163" s="35" t="n"/>
      <c r="O163" s="4" t="n"/>
      <c r="P163" s="4" t="n"/>
      <c r="Q163" s="4" t="n"/>
      <c r="R163" s="4" t="n"/>
      <c r="S163" s="4" t="n"/>
      <c r="T163" s="4" t="n"/>
      <c r="U163" s="4" t="n"/>
      <c r="V163" s="4" t="n"/>
      <c r="W163" s="4" t="n"/>
      <c r="X163" s="4" t="n"/>
      <c r="Y163" s="4" t="n"/>
      <c r="Z163" s="4" t="n"/>
    </row>
    <row r="164" ht="15" customHeight="1" s="371">
      <c r="A164" s="34" t="n"/>
      <c r="B164" s="37" t="n"/>
      <c r="C164" s="347" t="n"/>
      <c r="D164" s="34" t="n"/>
      <c r="E164" s="35" t="n"/>
      <c r="F164" s="34" t="n"/>
      <c r="G164" s="34">
        <f t="array" ref="G164">IF($F164="","",IFERROR(INDEX(PRESUPUESTO!$N$10:$N$174,MATCH($F164,PRESUPUESTO!$A$10:$A$174,0)),""))</f>
        <v/>
      </c>
      <c r="H164" s="45" t="n"/>
      <c r="I164" s="35" t="n"/>
      <c r="J164" s="35" t="n"/>
      <c r="K164" s="34" t="n"/>
      <c r="L164" s="35" t="n"/>
      <c r="M164" s="34" t="n"/>
      <c r="N164" s="35" t="n"/>
      <c r="O164" s="4" t="n"/>
      <c r="P164" s="4" t="n"/>
      <c r="Q164" s="4" t="n"/>
      <c r="R164" s="4" t="n"/>
      <c r="S164" s="4" t="n"/>
      <c r="T164" s="4" t="n"/>
      <c r="U164" s="4" t="n"/>
      <c r="V164" s="4" t="n"/>
      <c r="W164" s="4" t="n"/>
      <c r="X164" s="4" t="n"/>
      <c r="Y164" s="4" t="n"/>
      <c r="Z164" s="4" t="n"/>
    </row>
    <row r="165" ht="15" customHeight="1" s="371">
      <c r="A165" s="34" t="n"/>
      <c r="B165" s="37" t="n"/>
      <c r="C165" s="347" t="n"/>
      <c r="D165" s="34" t="n"/>
      <c r="E165" s="35" t="n"/>
      <c r="F165" s="34" t="n"/>
      <c r="G165" s="34">
        <f t="array" ref="G165">IF($F165="","",IFERROR(INDEX(PRESUPUESTO!$N$10:$N$174,MATCH($F165,PRESUPUESTO!$A$10:$A$174,0)),""))</f>
        <v/>
      </c>
      <c r="H165" s="45" t="n"/>
      <c r="I165" s="35" t="n"/>
      <c r="J165" s="35" t="n"/>
      <c r="K165" s="34" t="n"/>
      <c r="L165" s="35" t="n"/>
      <c r="M165" s="34" t="n"/>
      <c r="N165" s="35" t="n"/>
      <c r="O165" s="4" t="n"/>
      <c r="P165" s="4" t="n"/>
      <c r="Q165" s="4" t="n"/>
      <c r="R165" s="4" t="n"/>
      <c r="S165" s="4" t="n"/>
      <c r="T165" s="4" t="n"/>
      <c r="U165" s="4" t="n"/>
      <c r="V165" s="4" t="n"/>
      <c r="W165" s="4" t="n"/>
      <c r="X165" s="4" t="n"/>
      <c r="Y165" s="4" t="n"/>
      <c r="Z165" s="4" t="n"/>
    </row>
    <row r="166" ht="15" customHeight="1" s="371">
      <c r="A166" s="34" t="n"/>
      <c r="B166" s="37" t="n"/>
      <c r="C166" s="347" t="n"/>
      <c r="D166" s="34" t="n"/>
      <c r="E166" s="35" t="n"/>
      <c r="F166" s="34" t="n"/>
      <c r="G166" s="34">
        <f t="array" ref="G166">IF($F166="","",IFERROR(INDEX(PRESUPUESTO!$N$10:$N$174,MATCH($F166,PRESUPUESTO!$A$10:$A$174,0)),""))</f>
        <v/>
      </c>
      <c r="H166" s="45" t="n"/>
      <c r="I166" s="35" t="n"/>
      <c r="J166" s="35" t="n"/>
      <c r="K166" s="34" t="n"/>
      <c r="L166" s="35" t="n"/>
      <c r="M166" s="34" t="n"/>
      <c r="N166" s="35" t="n"/>
      <c r="O166" s="4" t="n"/>
      <c r="P166" s="4" t="n"/>
      <c r="Q166" s="4" t="n"/>
      <c r="R166" s="4" t="n"/>
      <c r="S166" s="4" t="n"/>
      <c r="T166" s="4" t="n"/>
      <c r="U166" s="4" t="n"/>
      <c r="V166" s="4" t="n"/>
      <c r="W166" s="4" t="n"/>
      <c r="X166" s="4" t="n"/>
      <c r="Y166" s="4" t="n"/>
      <c r="Z166" s="4" t="n"/>
    </row>
    <row r="167" ht="15" customHeight="1" s="371">
      <c r="A167" s="34" t="n"/>
      <c r="B167" s="37" t="n"/>
      <c r="C167" s="347" t="n"/>
      <c r="D167" s="34" t="n"/>
      <c r="E167" s="35" t="n"/>
      <c r="F167" s="34" t="n"/>
      <c r="G167" s="34">
        <f t="array" ref="G167">IF($F167="","",IFERROR(INDEX(PRESUPUESTO!$N$10:$N$174,MATCH($F167,PRESUPUESTO!$A$10:$A$174,0)),""))</f>
        <v/>
      </c>
      <c r="H167" s="45" t="n"/>
      <c r="I167" s="35" t="n"/>
      <c r="J167" s="35" t="n"/>
      <c r="K167" s="34" t="n"/>
      <c r="L167" s="35" t="n"/>
      <c r="M167" s="34" t="n"/>
      <c r="N167" s="35" t="n"/>
      <c r="O167" s="4" t="n"/>
      <c r="P167" s="4" t="n"/>
      <c r="Q167" s="4" t="n"/>
      <c r="R167" s="4" t="n"/>
      <c r="S167" s="4" t="n"/>
      <c r="T167" s="4" t="n"/>
      <c r="U167" s="4" t="n"/>
      <c r="V167" s="4" t="n"/>
      <c r="W167" s="4" t="n"/>
      <c r="X167" s="4" t="n"/>
      <c r="Y167" s="4" t="n"/>
      <c r="Z167" s="4" t="n"/>
    </row>
    <row r="168" ht="15" customHeight="1" s="371">
      <c r="A168" s="34" t="n"/>
      <c r="B168" s="37" t="n"/>
      <c r="C168" s="347" t="n"/>
      <c r="D168" s="34" t="n"/>
      <c r="E168" s="35" t="n"/>
      <c r="F168" s="34" t="n"/>
      <c r="G168" s="34">
        <f t="array" ref="G168">IF($F168="","",IFERROR(INDEX(PRESUPUESTO!$N$10:$N$174,MATCH($F168,PRESUPUESTO!$A$10:$A$174,0)),""))</f>
        <v/>
      </c>
      <c r="H168" s="45" t="n"/>
      <c r="I168" s="35" t="n"/>
      <c r="J168" s="35" t="n"/>
      <c r="K168" s="34" t="n"/>
      <c r="L168" s="35" t="n"/>
      <c r="M168" s="34" t="n"/>
      <c r="N168" s="35" t="n"/>
      <c r="O168" s="4" t="n"/>
      <c r="P168" s="4" t="n"/>
      <c r="Q168" s="4" t="n"/>
      <c r="R168" s="4" t="n"/>
      <c r="S168" s="4" t="n"/>
      <c r="T168" s="4" t="n"/>
      <c r="U168" s="4" t="n"/>
      <c r="V168" s="4" t="n"/>
      <c r="W168" s="4" t="n"/>
      <c r="X168" s="4" t="n"/>
      <c r="Y168" s="4" t="n"/>
      <c r="Z168" s="4" t="n"/>
    </row>
    <row r="169" ht="15" customHeight="1" s="371">
      <c r="A169" s="34" t="n"/>
      <c r="B169" s="37" t="n"/>
      <c r="C169" s="347" t="n"/>
      <c r="D169" s="34" t="n"/>
      <c r="E169" s="35" t="n"/>
      <c r="F169" s="34" t="n"/>
      <c r="G169" s="34">
        <f t="array" ref="G169">IF($F169="","",IFERROR(INDEX(PRESUPUESTO!$N$10:$N$174,MATCH($F169,PRESUPUESTO!$A$10:$A$174,0)),""))</f>
        <v/>
      </c>
      <c r="H169" s="45" t="n"/>
      <c r="I169" s="35" t="n"/>
      <c r="J169" s="35" t="n"/>
      <c r="K169" s="34" t="n"/>
      <c r="L169" s="35" t="n"/>
      <c r="M169" s="34" t="n"/>
      <c r="N169" s="35" t="n"/>
      <c r="O169" s="4" t="n"/>
      <c r="P169" s="4" t="n"/>
      <c r="Q169" s="4" t="n"/>
      <c r="R169" s="4" t="n"/>
      <c r="S169" s="4" t="n"/>
      <c r="T169" s="4" t="n"/>
      <c r="U169" s="4" t="n"/>
      <c r="V169" s="4" t="n"/>
      <c r="W169" s="4" t="n"/>
      <c r="X169" s="4" t="n"/>
      <c r="Y169" s="4" t="n"/>
      <c r="Z169" s="4" t="n"/>
    </row>
    <row r="170" ht="15" customHeight="1" s="371">
      <c r="A170" s="34" t="n"/>
      <c r="B170" s="37" t="n"/>
      <c r="C170" s="347" t="n"/>
      <c r="D170" s="34" t="n"/>
      <c r="E170" s="35" t="n"/>
      <c r="F170" s="34" t="n"/>
      <c r="G170" s="34">
        <f t="array" ref="G170">IF($F170="","",IFERROR(INDEX(PRESUPUESTO!$N$10:$N$174,MATCH($F170,PRESUPUESTO!$A$10:$A$174,0)),""))</f>
        <v/>
      </c>
      <c r="H170" s="45" t="n"/>
      <c r="I170" s="35" t="n"/>
      <c r="J170" s="35" t="n"/>
      <c r="K170" s="34" t="n"/>
      <c r="L170" s="35" t="n"/>
      <c r="M170" s="34" t="n"/>
      <c r="N170" s="35" t="n"/>
      <c r="O170" s="4" t="n"/>
      <c r="P170" s="4" t="n"/>
      <c r="Q170" s="4" t="n"/>
      <c r="R170" s="4" t="n"/>
      <c r="S170" s="4" t="n"/>
      <c r="T170" s="4" t="n"/>
      <c r="U170" s="4" t="n"/>
      <c r="V170" s="4" t="n"/>
      <c r="W170" s="4" t="n"/>
      <c r="X170" s="4" t="n"/>
      <c r="Y170" s="4" t="n"/>
      <c r="Z170" s="4" t="n"/>
    </row>
    <row r="171" ht="15" customHeight="1" s="371">
      <c r="A171" s="34" t="n"/>
      <c r="B171" s="37" t="n"/>
      <c r="C171" s="347" t="n"/>
      <c r="D171" s="34" t="n"/>
      <c r="E171" s="35" t="n"/>
      <c r="F171" s="34" t="n"/>
      <c r="G171" s="34">
        <f t="array" ref="G171">IF($F171="","",IFERROR(INDEX(PRESUPUESTO!$N$10:$N$174,MATCH($F171,PRESUPUESTO!$A$10:$A$174,0)),""))</f>
        <v/>
      </c>
      <c r="H171" s="45" t="n"/>
      <c r="I171" s="35" t="n"/>
      <c r="J171" s="35" t="n"/>
      <c r="K171" s="34" t="n"/>
      <c r="L171" s="35" t="n"/>
      <c r="M171" s="34" t="n"/>
      <c r="N171" s="35" t="n"/>
      <c r="O171" s="4" t="n"/>
      <c r="P171" s="4" t="n"/>
      <c r="Q171" s="4" t="n"/>
      <c r="R171" s="4" t="n"/>
      <c r="S171" s="4" t="n"/>
      <c r="T171" s="4" t="n"/>
      <c r="U171" s="4" t="n"/>
      <c r="V171" s="4" t="n"/>
      <c r="W171" s="4" t="n"/>
      <c r="X171" s="4" t="n"/>
      <c r="Y171" s="4" t="n"/>
      <c r="Z171" s="4" t="n"/>
    </row>
    <row r="172" ht="15" customHeight="1" s="371">
      <c r="A172" s="34" t="n"/>
      <c r="B172" s="37" t="n"/>
      <c r="C172" s="347" t="n"/>
      <c r="D172" s="34" t="n"/>
      <c r="E172" s="35" t="n"/>
      <c r="F172" s="34" t="n"/>
      <c r="G172" s="34">
        <f t="array" ref="G172">IF($F172="","",IFERROR(INDEX(PRESUPUESTO!$N$10:$N$174,MATCH($F172,PRESUPUESTO!$A$10:$A$174,0)),""))</f>
        <v/>
      </c>
      <c r="H172" s="45" t="n"/>
      <c r="I172" s="35" t="n"/>
      <c r="J172" s="35" t="n"/>
      <c r="K172" s="34" t="n"/>
      <c r="L172" s="35" t="n"/>
      <c r="M172" s="34" t="n"/>
      <c r="N172" s="35" t="n"/>
      <c r="O172" s="4" t="n"/>
      <c r="P172" s="4" t="n"/>
      <c r="Q172" s="4" t="n"/>
      <c r="R172" s="4" t="n"/>
      <c r="S172" s="4" t="n"/>
      <c r="T172" s="4" t="n"/>
      <c r="U172" s="4" t="n"/>
      <c r="V172" s="4" t="n"/>
      <c r="W172" s="4" t="n"/>
      <c r="X172" s="4" t="n"/>
      <c r="Y172" s="4" t="n"/>
      <c r="Z172" s="4" t="n"/>
    </row>
    <row r="173" ht="15" customHeight="1" s="371">
      <c r="A173" s="34" t="n"/>
      <c r="B173" s="37" t="n"/>
      <c r="C173" s="347" t="n"/>
      <c r="D173" s="34" t="n"/>
      <c r="E173" s="35" t="n"/>
      <c r="F173" s="34" t="n"/>
      <c r="G173" s="34">
        <f t="array" ref="G173">IF($F173="","",IFERROR(INDEX(PRESUPUESTO!$N$10:$N$174,MATCH($F173,PRESUPUESTO!$A$10:$A$174,0)),""))</f>
        <v/>
      </c>
      <c r="H173" s="45" t="n"/>
      <c r="I173" s="35" t="n"/>
      <c r="J173" s="35" t="n"/>
      <c r="K173" s="34" t="n"/>
      <c r="L173" s="35" t="n"/>
      <c r="M173" s="34" t="n"/>
      <c r="N173" s="35" t="n"/>
      <c r="O173" s="4" t="n"/>
      <c r="P173" s="4" t="n"/>
      <c r="Q173" s="4" t="n"/>
      <c r="R173" s="4" t="n"/>
      <c r="S173" s="4" t="n"/>
      <c r="T173" s="4" t="n"/>
      <c r="U173" s="4" t="n"/>
      <c r="V173" s="4" t="n"/>
      <c r="W173" s="4" t="n"/>
      <c r="X173" s="4" t="n"/>
      <c r="Y173" s="4" t="n"/>
      <c r="Z173" s="4" t="n"/>
    </row>
    <row r="174" ht="15" customHeight="1" s="371">
      <c r="A174" s="34" t="n"/>
      <c r="B174" s="37" t="n"/>
      <c r="C174" s="347" t="n"/>
      <c r="D174" s="34" t="n"/>
      <c r="E174" s="35" t="n"/>
      <c r="F174" s="34" t="n"/>
      <c r="G174" s="34">
        <f t="array" ref="G174">IF($F174="","",IFERROR(INDEX(PRESUPUESTO!$N$10:$N$174,MATCH($F174,PRESUPUESTO!$A$10:$A$174,0)),""))</f>
        <v/>
      </c>
      <c r="H174" s="45" t="n"/>
      <c r="I174" s="35" t="n"/>
      <c r="J174" s="35" t="n"/>
      <c r="K174" s="34" t="n"/>
      <c r="L174" s="35" t="n"/>
      <c r="M174" s="34" t="n"/>
      <c r="N174" s="35" t="n"/>
      <c r="O174" s="4" t="n"/>
      <c r="P174" s="4" t="n"/>
      <c r="Q174" s="4" t="n"/>
      <c r="R174" s="4" t="n"/>
      <c r="S174" s="4" t="n"/>
      <c r="T174" s="4" t="n"/>
      <c r="U174" s="4" t="n"/>
      <c r="V174" s="4" t="n"/>
      <c r="W174" s="4" t="n"/>
      <c r="X174" s="4" t="n"/>
      <c r="Y174" s="4" t="n"/>
      <c r="Z174" s="4" t="n"/>
    </row>
    <row r="175" ht="15" customHeight="1" s="371">
      <c r="A175" s="34" t="n"/>
      <c r="B175" s="37" t="n"/>
      <c r="C175" s="347" t="n"/>
      <c r="D175" s="34" t="n"/>
      <c r="E175" s="35" t="n"/>
      <c r="F175" s="34" t="n"/>
      <c r="G175" s="34">
        <f t="array" ref="G175">IF($F175="","",IFERROR(INDEX(PRESUPUESTO!$N$10:$N$174,MATCH($F175,PRESUPUESTO!$A$10:$A$174,0)),""))</f>
        <v/>
      </c>
      <c r="H175" s="45" t="n"/>
      <c r="I175" s="35" t="n"/>
      <c r="J175" s="35" t="n"/>
      <c r="K175" s="34" t="n"/>
      <c r="L175" s="35" t="n"/>
      <c r="M175" s="34" t="n"/>
      <c r="N175" s="35" t="n"/>
      <c r="O175" s="4" t="n"/>
      <c r="P175" s="4" t="n"/>
      <c r="Q175" s="4" t="n"/>
      <c r="R175" s="4" t="n"/>
      <c r="S175" s="4" t="n"/>
      <c r="T175" s="4" t="n"/>
      <c r="U175" s="4" t="n"/>
      <c r="V175" s="4" t="n"/>
      <c r="W175" s="4" t="n"/>
      <c r="X175" s="4" t="n"/>
      <c r="Y175" s="4" t="n"/>
      <c r="Z175" s="4" t="n"/>
    </row>
    <row r="176" ht="15" customHeight="1" s="371">
      <c r="A176" s="34" t="n"/>
      <c r="B176" s="37" t="n"/>
      <c r="C176" s="347" t="n"/>
      <c r="D176" s="34" t="n"/>
      <c r="E176" s="35" t="n"/>
      <c r="F176" s="34" t="n"/>
      <c r="G176" s="34">
        <f t="array" ref="G176">IF($F176="","",IFERROR(INDEX(PRESUPUESTO!$N$10:$N$174,MATCH($F176,PRESUPUESTO!$A$10:$A$174,0)),""))</f>
        <v/>
      </c>
      <c r="H176" s="45" t="n"/>
      <c r="I176" s="35" t="n"/>
      <c r="J176" s="35" t="n"/>
      <c r="K176" s="34" t="n"/>
      <c r="L176" s="35" t="n"/>
      <c r="M176" s="34" t="n"/>
      <c r="N176" s="35" t="n"/>
      <c r="O176" s="4" t="n"/>
      <c r="P176" s="4" t="n"/>
      <c r="Q176" s="4" t="n"/>
      <c r="R176" s="4" t="n"/>
      <c r="S176" s="4" t="n"/>
      <c r="T176" s="4" t="n"/>
      <c r="U176" s="4" t="n"/>
      <c r="V176" s="4" t="n"/>
      <c r="W176" s="4" t="n"/>
      <c r="X176" s="4" t="n"/>
      <c r="Y176" s="4" t="n"/>
      <c r="Z176" s="4" t="n"/>
    </row>
    <row r="177" ht="15" customHeight="1" s="371">
      <c r="A177" s="34" t="n"/>
      <c r="B177" s="37" t="n"/>
      <c r="C177" s="347" t="n"/>
      <c r="D177" s="34" t="n"/>
      <c r="E177" s="35" t="n"/>
      <c r="F177" s="34" t="n"/>
      <c r="G177" s="34">
        <f t="array" ref="G177">IF($F177="","",IFERROR(INDEX(PRESUPUESTO!$N$10:$N$174,MATCH($F177,PRESUPUESTO!$A$10:$A$174,0)),""))</f>
        <v/>
      </c>
      <c r="H177" s="45" t="n"/>
      <c r="I177" s="35" t="n"/>
      <c r="J177" s="35" t="n"/>
      <c r="K177" s="34" t="n"/>
      <c r="L177" s="35" t="n"/>
      <c r="M177" s="34" t="n"/>
      <c r="N177" s="35" t="n"/>
      <c r="O177" s="4" t="n"/>
      <c r="P177" s="4" t="n"/>
      <c r="Q177" s="4" t="n"/>
      <c r="R177" s="4" t="n"/>
      <c r="S177" s="4" t="n"/>
      <c r="T177" s="4" t="n"/>
      <c r="U177" s="4" t="n"/>
      <c r="V177" s="4" t="n"/>
      <c r="W177" s="4" t="n"/>
      <c r="X177" s="4" t="n"/>
      <c r="Y177" s="4" t="n"/>
      <c r="Z177" s="4" t="n"/>
    </row>
    <row r="178" ht="15" customHeight="1" s="371">
      <c r="A178" s="34" t="n"/>
      <c r="B178" s="37" t="n"/>
      <c r="C178" s="347" t="n"/>
      <c r="D178" s="34" t="n"/>
      <c r="E178" s="35" t="n"/>
      <c r="F178" s="34" t="n"/>
      <c r="G178" s="34">
        <f t="array" ref="G178">IF($F178="","",IFERROR(INDEX(PRESUPUESTO!$N$10:$N$174,MATCH($F178,PRESUPUESTO!$A$10:$A$174,0)),""))</f>
        <v/>
      </c>
      <c r="H178" s="45" t="n"/>
      <c r="I178" s="35" t="n"/>
      <c r="J178" s="35" t="n"/>
      <c r="K178" s="34" t="n"/>
      <c r="L178" s="35" t="n"/>
      <c r="M178" s="34" t="n"/>
      <c r="N178" s="35" t="n"/>
      <c r="O178" s="4" t="n"/>
      <c r="P178" s="4" t="n"/>
      <c r="Q178" s="4" t="n"/>
      <c r="R178" s="4" t="n"/>
      <c r="S178" s="4" t="n"/>
      <c r="T178" s="4" t="n"/>
      <c r="U178" s="4" t="n"/>
      <c r="V178" s="4" t="n"/>
      <c r="W178" s="4" t="n"/>
      <c r="X178" s="4" t="n"/>
      <c r="Y178" s="4" t="n"/>
      <c r="Z178" s="4" t="n"/>
    </row>
    <row r="179" ht="15" customHeight="1" s="371">
      <c r="A179" s="34" t="n"/>
      <c r="B179" s="37" t="n"/>
      <c r="C179" s="347" t="n"/>
      <c r="D179" s="34" t="n"/>
      <c r="E179" s="35" t="n"/>
      <c r="F179" s="34" t="n"/>
      <c r="G179" s="34">
        <f t="array" ref="G179">IF($F179="","",IFERROR(INDEX(PRESUPUESTO!$N$10:$N$174,MATCH($F179,PRESUPUESTO!$A$10:$A$174,0)),""))</f>
        <v/>
      </c>
      <c r="H179" s="45" t="n"/>
      <c r="I179" s="35" t="n"/>
      <c r="J179" s="35" t="n"/>
      <c r="K179" s="34" t="n"/>
      <c r="L179" s="35" t="n"/>
      <c r="M179" s="34" t="n"/>
      <c r="N179" s="35" t="n"/>
      <c r="O179" s="4" t="n"/>
      <c r="P179" s="4" t="n"/>
      <c r="Q179" s="4" t="n"/>
      <c r="R179" s="4" t="n"/>
      <c r="S179" s="4" t="n"/>
      <c r="T179" s="4" t="n"/>
      <c r="U179" s="4" t="n"/>
      <c r="V179" s="4" t="n"/>
      <c r="W179" s="4" t="n"/>
      <c r="X179" s="4" t="n"/>
      <c r="Y179" s="4" t="n"/>
      <c r="Z179" s="4" t="n"/>
    </row>
    <row r="180" ht="15" customHeight="1" s="371">
      <c r="A180" s="34" t="n"/>
      <c r="B180" s="37" t="n"/>
      <c r="C180" s="347" t="n"/>
      <c r="D180" s="34" t="n"/>
      <c r="E180" s="35" t="n"/>
      <c r="F180" s="34" t="n"/>
      <c r="G180" s="34">
        <f t="array" ref="G180">IF($F180="","",IFERROR(INDEX(PRESUPUESTO!$N$10:$N$174,MATCH($F180,PRESUPUESTO!$A$10:$A$174,0)),""))</f>
        <v/>
      </c>
      <c r="H180" s="45" t="n"/>
      <c r="I180" s="35" t="n"/>
      <c r="J180" s="35" t="n"/>
      <c r="K180" s="34" t="n"/>
      <c r="L180" s="35" t="n"/>
      <c r="M180" s="34" t="n"/>
      <c r="N180" s="35" t="n"/>
      <c r="O180" s="4" t="n"/>
      <c r="P180" s="4" t="n"/>
      <c r="Q180" s="4" t="n"/>
      <c r="R180" s="4" t="n"/>
      <c r="S180" s="4" t="n"/>
      <c r="T180" s="4" t="n"/>
      <c r="U180" s="4" t="n"/>
      <c r="V180" s="4" t="n"/>
      <c r="W180" s="4" t="n"/>
      <c r="X180" s="4" t="n"/>
      <c r="Y180" s="4" t="n"/>
      <c r="Z180" s="4" t="n"/>
    </row>
    <row r="181" ht="15" customHeight="1" s="371">
      <c r="A181" s="34" t="n"/>
      <c r="B181" s="37" t="n"/>
      <c r="C181" s="347" t="n"/>
      <c r="D181" s="34" t="n"/>
      <c r="E181" s="35" t="n"/>
      <c r="F181" s="34" t="n"/>
      <c r="G181" s="34">
        <f t="array" ref="G181">IF($F181="","",IFERROR(INDEX(PRESUPUESTO!$N$10:$N$174,MATCH($F181,PRESUPUESTO!$A$10:$A$174,0)),""))</f>
        <v/>
      </c>
      <c r="H181" s="45" t="n"/>
      <c r="I181" s="35" t="n"/>
      <c r="J181" s="35" t="n"/>
      <c r="K181" s="34" t="n"/>
      <c r="L181" s="35" t="n"/>
      <c r="M181" s="34" t="n"/>
      <c r="N181" s="35" t="n"/>
      <c r="O181" s="4" t="n"/>
      <c r="P181" s="4" t="n"/>
      <c r="Q181" s="4" t="n"/>
      <c r="R181" s="4" t="n"/>
      <c r="S181" s="4" t="n"/>
      <c r="T181" s="4" t="n"/>
      <c r="U181" s="4" t="n"/>
      <c r="V181" s="4" t="n"/>
      <c r="W181" s="4" t="n"/>
      <c r="X181" s="4" t="n"/>
      <c r="Y181" s="4" t="n"/>
      <c r="Z181" s="4" t="n"/>
    </row>
    <row r="182" ht="15" customHeight="1" s="371">
      <c r="A182" s="34" t="n"/>
      <c r="B182" s="37" t="n"/>
      <c r="C182" s="347" t="n"/>
      <c r="D182" s="34" t="n"/>
      <c r="E182" s="35" t="n"/>
      <c r="F182" s="34" t="n"/>
      <c r="G182" s="34">
        <f t="array" ref="G182">IF($F182="","",IFERROR(INDEX(PRESUPUESTO!$N$10:$N$174,MATCH($F182,PRESUPUESTO!$A$10:$A$174,0)),""))</f>
        <v/>
      </c>
      <c r="H182" s="45" t="n"/>
      <c r="I182" s="35" t="n"/>
      <c r="J182" s="35" t="n"/>
      <c r="K182" s="34" t="n"/>
      <c r="L182" s="35" t="n"/>
      <c r="M182" s="34" t="n"/>
      <c r="N182" s="35" t="n"/>
      <c r="O182" s="4" t="n"/>
      <c r="P182" s="4" t="n"/>
      <c r="Q182" s="4" t="n"/>
      <c r="R182" s="4" t="n"/>
      <c r="S182" s="4" t="n"/>
      <c r="T182" s="4" t="n"/>
      <c r="U182" s="4" t="n"/>
      <c r="V182" s="4" t="n"/>
      <c r="W182" s="4" t="n"/>
      <c r="X182" s="4" t="n"/>
      <c r="Y182" s="4" t="n"/>
      <c r="Z182" s="4" t="n"/>
    </row>
    <row r="183" ht="15" customHeight="1" s="371">
      <c r="A183" s="34" t="n"/>
      <c r="B183" s="37" t="n"/>
      <c r="C183" s="347" t="n"/>
      <c r="D183" s="34" t="n"/>
      <c r="E183" s="35" t="n"/>
      <c r="F183" s="34" t="n"/>
      <c r="G183" s="34">
        <f t="array" ref="G183">IF($F183="","",IFERROR(INDEX(PRESUPUESTO!$N$10:$N$174,MATCH($F183,PRESUPUESTO!$A$10:$A$174,0)),""))</f>
        <v/>
      </c>
      <c r="H183" s="45" t="n"/>
      <c r="I183" s="35" t="n"/>
      <c r="J183" s="35" t="n"/>
      <c r="K183" s="34" t="n"/>
      <c r="L183" s="35" t="n"/>
      <c r="M183" s="34" t="n"/>
      <c r="N183" s="35" t="n"/>
      <c r="O183" s="4" t="n"/>
      <c r="P183" s="4" t="n"/>
      <c r="Q183" s="4" t="n"/>
      <c r="R183" s="4" t="n"/>
      <c r="S183" s="4" t="n"/>
      <c r="T183" s="4" t="n"/>
      <c r="U183" s="4" t="n"/>
      <c r="V183" s="4" t="n"/>
      <c r="W183" s="4" t="n"/>
      <c r="X183" s="4" t="n"/>
      <c r="Y183" s="4" t="n"/>
      <c r="Z183" s="4" t="n"/>
    </row>
    <row r="184" ht="15" customHeight="1" s="371">
      <c r="A184" s="34" t="n"/>
      <c r="B184" s="37" t="n"/>
      <c r="C184" s="347" t="n"/>
      <c r="D184" s="34" t="n"/>
      <c r="E184" s="35" t="n"/>
      <c r="F184" s="34" t="n"/>
      <c r="G184" s="34">
        <f t="array" ref="G184">IF($F184="","",IFERROR(INDEX(PRESUPUESTO!$N$10:$N$174,MATCH($F184,PRESUPUESTO!$A$10:$A$174,0)),""))</f>
        <v/>
      </c>
      <c r="H184" s="45" t="n"/>
      <c r="I184" s="35" t="n"/>
      <c r="J184" s="35" t="n"/>
      <c r="K184" s="34" t="n"/>
      <c r="L184" s="35" t="n"/>
      <c r="M184" s="34" t="n"/>
      <c r="N184" s="35" t="n"/>
      <c r="O184" s="4" t="n"/>
      <c r="P184" s="4" t="n"/>
      <c r="Q184" s="4" t="n"/>
      <c r="R184" s="4" t="n"/>
      <c r="S184" s="4" t="n"/>
      <c r="T184" s="4" t="n"/>
      <c r="U184" s="4" t="n"/>
      <c r="V184" s="4" t="n"/>
      <c r="W184" s="4" t="n"/>
      <c r="X184" s="4" t="n"/>
      <c r="Y184" s="4" t="n"/>
      <c r="Z184" s="4" t="n"/>
    </row>
    <row r="185" ht="15" customHeight="1" s="371">
      <c r="A185" s="34" t="n"/>
      <c r="B185" s="37" t="n"/>
      <c r="C185" s="347" t="n"/>
      <c r="D185" s="34" t="n"/>
      <c r="E185" s="35" t="n"/>
      <c r="F185" s="34" t="n"/>
      <c r="G185" s="34">
        <f t="array" ref="G185">IF($F185="","",IFERROR(INDEX(PRESUPUESTO!$N$10:$N$174,MATCH($F185,PRESUPUESTO!$A$10:$A$174,0)),""))</f>
        <v/>
      </c>
      <c r="H185" s="45" t="n"/>
      <c r="I185" s="35" t="n"/>
      <c r="J185" s="35" t="n"/>
      <c r="K185" s="34" t="n"/>
      <c r="L185" s="35" t="n"/>
      <c r="M185" s="34" t="n"/>
      <c r="N185" s="35" t="n"/>
      <c r="O185" s="4" t="n"/>
      <c r="P185" s="4" t="n"/>
      <c r="Q185" s="4" t="n"/>
      <c r="R185" s="4" t="n"/>
      <c r="S185" s="4" t="n"/>
      <c r="T185" s="4" t="n"/>
      <c r="U185" s="4" t="n"/>
      <c r="V185" s="4" t="n"/>
      <c r="W185" s="4" t="n"/>
      <c r="X185" s="4" t="n"/>
      <c r="Y185" s="4" t="n"/>
      <c r="Z185" s="4" t="n"/>
    </row>
    <row r="186" ht="15" customHeight="1" s="371">
      <c r="A186" s="34" t="n"/>
      <c r="B186" s="37" t="n"/>
      <c r="C186" s="347" t="n"/>
      <c r="D186" s="34" t="n"/>
      <c r="E186" s="35" t="n"/>
      <c r="F186" s="34" t="n"/>
      <c r="G186" s="34">
        <f t="array" ref="G186">IF($F186="","",IFERROR(INDEX(PRESUPUESTO!$N$10:$N$174,MATCH($F186,PRESUPUESTO!$A$10:$A$174,0)),""))</f>
        <v/>
      </c>
      <c r="H186" s="45" t="n"/>
      <c r="I186" s="35" t="n"/>
      <c r="J186" s="35" t="n"/>
      <c r="K186" s="34" t="n"/>
      <c r="L186" s="35" t="n"/>
      <c r="M186" s="34" t="n"/>
      <c r="N186" s="35" t="n"/>
      <c r="O186" s="4" t="n"/>
      <c r="P186" s="4" t="n"/>
      <c r="Q186" s="4" t="n"/>
      <c r="R186" s="4" t="n"/>
      <c r="S186" s="4" t="n"/>
      <c r="T186" s="4" t="n"/>
      <c r="U186" s="4" t="n"/>
      <c r="V186" s="4" t="n"/>
      <c r="W186" s="4" t="n"/>
      <c r="X186" s="4" t="n"/>
      <c r="Y186" s="4" t="n"/>
      <c r="Z186" s="4" t="n"/>
    </row>
    <row r="187" ht="15" customHeight="1" s="371">
      <c r="A187" s="34" t="n"/>
      <c r="B187" s="37" t="n"/>
      <c r="C187" s="347" t="n"/>
      <c r="D187" s="34" t="n"/>
      <c r="E187" s="35" t="n"/>
      <c r="F187" s="34" t="n"/>
      <c r="G187" s="34">
        <f t="array" ref="G187">IF($F187="","",IFERROR(INDEX(PRESUPUESTO!$N$10:$N$174,MATCH($F187,PRESUPUESTO!$A$10:$A$174,0)),""))</f>
        <v/>
      </c>
      <c r="H187" s="45" t="n"/>
      <c r="I187" s="35" t="n"/>
      <c r="J187" s="35" t="n"/>
      <c r="K187" s="34" t="n"/>
      <c r="L187" s="35" t="n"/>
      <c r="M187" s="34" t="n"/>
      <c r="N187" s="35" t="n"/>
      <c r="O187" s="4" t="n"/>
      <c r="P187" s="4" t="n"/>
      <c r="Q187" s="4" t="n"/>
      <c r="R187" s="4" t="n"/>
      <c r="S187" s="4" t="n"/>
      <c r="T187" s="4" t="n"/>
      <c r="U187" s="4" t="n"/>
      <c r="V187" s="4" t="n"/>
      <c r="W187" s="4" t="n"/>
      <c r="X187" s="4" t="n"/>
      <c r="Y187" s="4" t="n"/>
      <c r="Z187" s="4" t="n"/>
    </row>
    <row r="188" ht="15" customHeight="1" s="371">
      <c r="A188" s="34" t="n"/>
      <c r="B188" s="37" t="n"/>
      <c r="C188" s="347" t="n"/>
      <c r="D188" s="34" t="n"/>
      <c r="E188" s="35" t="n"/>
      <c r="F188" s="34" t="n"/>
      <c r="G188" s="34">
        <f t="array" ref="G188">IF($F188="","",IFERROR(INDEX(PRESUPUESTO!$N$10:$N$174,MATCH($F188,PRESUPUESTO!$A$10:$A$174,0)),""))</f>
        <v/>
      </c>
      <c r="H188" s="45" t="n"/>
      <c r="I188" s="35" t="n"/>
      <c r="J188" s="35" t="n"/>
      <c r="K188" s="34" t="n"/>
      <c r="L188" s="35" t="n"/>
      <c r="M188" s="34" t="n"/>
      <c r="N188" s="35" t="n"/>
      <c r="O188" s="4" t="n"/>
      <c r="P188" s="4" t="n"/>
      <c r="Q188" s="4" t="n"/>
      <c r="R188" s="4" t="n"/>
      <c r="S188" s="4" t="n"/>
      <c r="T188" s="4" t="n"/>
      <c r="U188" s="4" t="n"/>
      <c r="V188" s="4" t="n"/>
      <c r="W188" s="4" t="n"/>
      <c r="X188" s="4" t="n"/>
      <c r="Y188" s="4" t="n"/>
      <c r="Z188" s="4" t="n"/>
    </row>
    <row r="189" ht="15" customHeight="1" s="371">
      <c r="A189" s="34" t="n"/>
      <c r="B189" s="37" t="n"/>
      <c r="C189" s="347" t="n"/>
      <c r="D189" s="34" t="n"/>
      <c r="E189" s="35" t="n"/>
      <c r="F189" s="34" t="n"/>
      <c r="G189" s="34">
        <f t="array" ref="G189">IF($F189="","",IFERROR(INDEX(PRESUPUESTO!$N$10:$N$174,MATCH($F189,PRESUPUESTO!$A$10:$A$174,0)),""))</f>
        <v/>
      </c>
      <c r="H189" s="45" t="n"/>
      <c r="I189" s="35" t="n"/>
      <c r="J189" s="35" t="n"/>
      <c r="K189" s="34" t="n"/>
      <c r="L189" s="35" t="n"/>
      <c r="M189" s="34" t="n"/>
      <c r="N189" s="35" t="n"/>
      <c r="O189" s="4" t="n"/>
      <c r="P189" s="4" t="n"/>
      <c r="Q189" s="4" t="n"/>
      <c r="R189" s="4" t="n"/>
      <c r="S189" s="4" t="n"/>
      <c r="T189" s="4" t="n"/>
      <c r="U189" s="4" t="n"/>
      <c r="V189" s="4" t="n"/>
      <c r="W189" s="4" t="n"/>
      <c r="X189" s="4" t="n"/>
      <c r="Y189" s="4" t="n"/>
      <c r="Z189" s="4" t="n"/>
    </row>
    <row r="190" ht="15" customHeight="1" s="371">
      <c r="A190" s="34" t="n"/>
      <c r="B190" s="37" t="n"/>
      <c r="C190" s="347" t="n"/>
      <c r="D190" s="34" t="n"/>
      <c r="E190" s="35" t="n"/>
      <c r="F190" s="34" t="n"/>
      <c r="G190" s="34">
        <f t="array" ref="G190">IF($F190="","",IFERROR(INDEX(PRESUPUESTO!$N$10:$N$174,MATCH($F190,PRESUPUESTO!$A$10:$A$174,0)),""))</f>
        <v/>
      </c>
      <c r="H190" s="45" t="n"/>
      <c r="I190" s="35" t="n"/>
      <c r="J190" s="35" t="n"/>
      <c r="K190" s="34" t="n"/>
      <c r="L190" s="35" t="n"/>
      <c r="M190" s="34" t="n"/>
      <c r="N190" s="35" t="n"/>
      <c r="O190" s="4" t="n"/>
      <c r="P190" s="4" t="n"/>
      <c r="Q190" s="4" t="n"/>
      <c r="R190" s="4" t="n"/>
      <c r="S190" s="4" t="n"/>
      <c r="T190" s="4" t="n"/>
      <c r="U190" s="4" t="n"/>
      <c r="V190" s="4" t="n"/>
      <c r="W190" s="4" t="n"/>
      <c r="X190" s="4" t="n"/>
      <c r="Y190" s="4" t="n"/>
      <c r="Z190" s="4" t="n"/>
    </row>
    <row r="191" ht="15" customHeight="1" s="371">
      <c r="A191" s="34" t="n"/>
      <c r="B191" s="37" t="n"/>
      <c r="C191" s="347" t="n"/>
      <c r="D191" s="34" t="n"/>
      <c r="E191" s="35" t="n"/>
      <c r="F191" s="34" t="n"/>
      <c r="G191" s="34">
        <f t="array" ref="G191">IF($F191="","",IFERROR(INDEX(PRESUPUESTO!$N$10:$N$174,MATCH($F191,PRESUPUESTO!$A$10:$A$174,0)),""))</f>
        <v/>
      </c>
      <c r="H191" s="45" t="n"/>
      <c r="I191" s="35" t="n"/>
      <c r="J191" s="35" t="n"/>
      <c r="K191" s="34" t="n"/>
      <c r="L191" s="35" t="n"/>
      <c r="M191" s="34" t="n"/>
      <c r="N191" s="35" t="n"/>
      <c r="O191" s="4" t="n"/>
      <c r="P191" s="4" t="n"/>
      <c r="Q191" s="4" t="n"/>
      <c r="R191" s="4" t="n"/>
      <c r="S191" s="4" t="n"/>
      <c r="T191" s="4" t="n"/>
      <c r="U191" s="4" t="n"/>
      <c r="V191" s="4" t="n"/>
      <c r="W191" s="4" t="n"/>
      <c r="X191" s="4" t="n"/>
      <c r="Y191" s="4" t="n"/>
      <c r="Z191" s="4" t="n"/>
    </row>
    <row r="192" ht="15" customHeight="1" s="371">
      <c r="A192" s="34" t="n"/>
      <c r="B192" s="37" t="n"/>
      <c r="C192" s="347" t="n"/>
      <c r="D192" s="34" t="n"/>
      <c r="E192" s="35" t="n"/>
      <c r="F192" s="34" t="n"/>
      <c r="G192" s="34">
        <f t="array" ref="G192">IF($F192="","",IFERROR(INDEX(PRESUPUESTO!$N$10:$N$174,MATCH($F192,PRESUPUESTO!$A$10:$A$174,0)),""))</f>
        <v/>
      </c>
      <c r="H192" s="45" t="n"/>
      <c r="I192" s="35" t="n"/>
      <c r="J192" s="35" t="n"/>
      <c r="K192" s="34" t="n"/>
      <c r="L192" s="35" t="n"/>
      <c r="M192" s="34" t="n"/>
      <c r="N192" s="35" t="n"/>
      <c r="O192" s="4" t="n"/>
      <c r="P192" s="4" t="n"/>
      <c r="Q192" s="4" t="n"/>
      <c r="R192" s="4" t="n"/>
      <c r="S192" s="4" t="n"/>
      <c r="T192" s="4" t="n"/>
      <c r="U192" s="4" t="n"/>
      <c r="V192" s="4" t="n"/>
      <c r="W192" s="4" t="n"/>
      <c r="X192" s="4" t="n"/>
      <c r="Y192" s="4" t="n"/>
      <c r="Z192" s="4" t="n"/>
    </row>
    <row r="193" ht="15" customHeight="1" s="371">
      <c r="A193" s="34" t="n"/>
      <c r="B193" s="37" t="n"/>
      <c r="C193" s="347" t="n"/>
      <c r="D193" s="34" t="n"/>
      <c r="E193" s="35" t="n"/>
      <c r="F193" s="34" t="n"/>
      <c r="G193" s="34">
        <f t="array" ref="G193">IF($F193="","",IFERROR(INDEX(PRESUPUESTO!$N$10:$N$174,MATCH($F193,PRESUPUESTO!$A$10:$A$174,0)),""))</f>
        <v/>
      </c>
      <c r="H193" s="45" t="n"/>
      <c r="I193" s="35" t="n"/>
      <c r="J193" s="35" t="n"/>
      <c r="K193" s="34" t="n"/>
      <c r="L193" s="35" t="n"/>
      <c r="M193" s="34" t="n"/>
      <c r="N193" s="35" t="n"/>
      <c r="O193" s="4" t="n"/>
      <c r="P193" s="4" t="n"/>
      <c r="Q193" s="4" t="n"/>
      <c r="R193" s="4" t="n"/>
      <c r="S193" s="4" t="n"/>
      <c r="T193" s="4" t="n"/>
      <c r="U193" s="4" t="n"/>
      <c r="V193" s="4" t="n"/>
      <c r="W193" s="4" t="n"/>
      <c r="X193" s="4" t="n"/>
      <c r="Y193" s="4" t="n"/>
      <c r="Z193" s="4" t="n"/>
    </row>
    <row r="194" ht="15" customHeight="1" s="371">
      <c r="A194" s="34" t="n"/>
      <c r="B194" s="37" t="n"/>
      <c r="C194" s="347" t="n"/>
      <c r="D194" s="34" t="n"/>
      <c r="E194" s="35" t="n"/>
      <c r="F194" s="34" t="n"/>
      <c r="G194" s="34">
        <f t="array" ref="G194">IF($F194="","",IFERROR(INDEX(PRESUPUESTO!$N$10:$N$174,MATCH($F194,PRESUPUESTO!$A$10:$A$174,0)),""))</f>
        <v/>
      </c>
      <c r="H194" s="45" t="n"/>
      <c r="I194" s="35" t="n"/>
      <c r="J194" s="35" t="n"/>
      <c r="K194" s="34" t="n"/>
      <c r="L194" s="35" t="n"/>
      <c r="M194" s="34" t="n"/>
      <c r="N194" s="35" t="n"/>
      <c r="O194" s="4" t="n"/>
      <c r="P194" s="4" t="n"/>
      <c r="Q194" s="4" t="n"/>
      <c r="R194" s="4" t="n"/>
      <c r="S194" s="4" t="n"/>
      <c r="T194" s="4" t="n"/>
      <c r="U194" s="4" t="n"/>
      <c r="V194" s="4" t="n"/>
      <c r="W194" s="4" t="n"/>
      <c r="X194" s="4" t="n"/>
      <c r="Y194" s="4" t="n"/>
      <c r="Z194" s="4" t="n"/>
    </row>
    <row r="195" ht="15" customHeight="1" s="371">
      <c r="A195" s="34" t="n"/>
      <c r="B195" s="37" t="n"/>
      <c r="C195" s="347" t="n"/>
      <c r="D195" s="34" t="n"/>
      <c r="E195" s="35" t="n"/>
      <c r="F195" s="34" t="n"/>
      <c r="G195" s="34">
        <f t="array" ref="G195">IF($F195="","",IFERROR(INDEX(PRESUPUESTO!$N$10:$N$174,MATCH($F195,PRESUPUESTO!$A$10:$A$174,0)),""))</f>
        <v/>
      </c>
      <c r="H195" s="45" t="n"/>
      <c r="I195" s="35" t="n"/>
      <c r="J195" s="35" t="n"/>
      <c r="K195" s="34" t="n"/>
      <c r="L195" s="35" t="n"/>
      <c r="M195" s="34" t="n"/>
      <c r="N195" s="35" t="n"/>
      <c r="O195" s="4" t="n"/>
      <c r="P195" s="4" t="n"/>
      <c r="Q195" s="4" t="n"/>
      <c r="R195" s="4" t="n"/>
      <c r="S195" s="4" t="n"/>
      <c r="T195" s="4" t="n"/>
      <c r="U195" s="4" t="n"/>
      <c r="V195" s="4" t="n"/>
      <c r="W195" s="4" t="n"/>
      <c r="X195" s="4" t="n"/>
      <c r="Y195" s="4" t="n"/>
      <c r="Z195" s="4" t="n"/>
    </row>
    <row r="196" ht="15" customHeight="1" s="371">
      <c r="A196" s="34" t="n"/>
      <c r="B196" s="37" t="n"/>
      <c r="C196" s="347" t="n"/>
      <c r="D196" s="34" t="n"/>
      <c r="E196" s="35" t="n"/>
      <c r="F196" s="34" t="n"/>
      <c r="G196" s="34">
        <f t="array" ref="G196">IF($F196="","",IFERROR(INDEX(PRESUPUESTO!$N$10:$N$174,MATCH($F196,PRESUPUESTO!$A$10:$A$174,0)),""))</f>
        <v/>
      </c>
      <c r="H196" s="45" t="n"/>
      <c r="I196" s="35" t="n"/>
      <c r="J196" s="35" t="n"/>
      <c r="K196" s="34" t="n"/>
      <c r="L196" s="35" t="n"/>
      <c r="M196" s="34" t="n"/>
      <c r="N196" s="35" t="n"/>
      <c r="O196" s="4" t="n"/>
      <c r="P196" s="4" t="n"/>
      <c r="Q196" s="4" t="n"/>
      <c r="R196" s="4" t="n"/>
      <c r="S196" s="4" t="n"/>
      <c r="T196" s="4" t="n"/>
      <c r="U196" s="4" t="n"/>
      <c r="V196" s="4" t="n"/>
      <c r="W196" s="4" t="n"/>
      <c r="X196" s="4" t="n"/>
      <c r="Y196" s="4" t="n"/>
      <c r="Z196" s="4" t="n"/>
    </row>
    <row r="197" ht="15" customHeight="1" s="371">
      <c r="A197" s="34" t="n"/>
      <c r="B197" s="37" t="n"/>
      <c r="C197" s="347" t="n"/>
      <c r="D197" s="34" t="n"/>
      <c r="E197" s="35" t="n"/>
      <c r="F197" s="34" t="n"/>
      <c r="G197" s="34">
        <f t="array" ref="G197">IF($F197="","",IFERROR(INDEX(PRESUPUESTO!$N$10:$N$174,MATCH($F197,PRESUPUESTO!$A$10:$A$174,0)),""))</f>
        <v/>
      </c>
      <c r="H197" s="45" t="n"/>
      <c r="I197" s="35" t="n"/>
      <c r="J197" s="35" t="n"/>
      <c r="K197" s="34" t="n"/>
      <c r="L197" s="35" t="n"/>
      <c r="M197" s="34" t="n"/>
      <c r="N197" s="35" t="n"/>
      <c r="O197" s="4" t="n"/>
      <c r="P197" s="4" t="n"/>
      <c r="Q197" s="4" t="n"/>
      <c r="R197" s="4" t="n"/>
      <c r="S197" s="4" t="n"/>
      <c r="T197" s="4" t="n"/>
      <c r="U197" s="4" t="n"/>
      <c r="V197" s="4" t="n"/>
      <c r="W197" s="4" t="n"/>
      <c r="X197" s="4" t="n"/>
      <c r="Y197" s="4" t="n"/>
      <c r="Z197" s="4" t="n"/>
    </row>
    <row r="198" ht="15" customHeight="1" s="371">
      <c r="A198" s="34" t="n"/>
      <c r="B198" s="37" t="n"/>
      <c r="C198" s="347" t="n"/>
      <c r="D198" s="34" t="n"/>
      <c r="E198" s="35" t="n"/>
      <c r="F198" s="34" t="n"/>
      <c r="G198" s="34">
        <f t="array" ref="G198">IF($F198="","",IFERROR(INDEX(PRESUPUESTO!$N$10:$N$174,MATCH($F198,PRESUPUESTO!$A$10:$A$174,0)),""))</f>
        <v/>
      </c>
      <c r="H198" s="45" t="n"/>
      <c r="I198" s="35" t="n"/>
      <c r="J198" s="35" t="n"/>
      <c r="K198" s="34" t="n"/>
      <c r="L198" s="35" t="n"/>
      <c r="M198" s="34" t="n"/>
      <c r="N198" s="35" t="n"/>
      <c r="O198" s="4" t="n"/>
      <c r="P198" s="4" t="n"/>
      <c r="Q198" s="4" t="n"/>
      <c r="R198" s="4" t="n"/>
      <c r="S198" s="4" t="n"/>
      <c r="T198" s="4" t="n"/>
      <c r="U198" s="4" t="n"/>
      <c r="V198" s="4" t="n"/>
      <c r="W198" s="4" t="n"/>
      <c r="X198" s="4" t="n"/>
      <c r="Y198" s="4" t="n"/>
      <c r="Z198" s="4" t="n"/>
    </row>
    <row r="199" ht="15" customHeight="1" s="371">
      <c r="A199" s="34" t="n"/>
      <c r="B199" s="37" t="n"/>
      <c r="C199" s="347" t="n"/>
      <c r="D199" s="34" t="n"/>
      <c r="E199" s="35" t="n"/>
      <c r="F199" s="34" t="n"/>
      <c r="G199" s="34">
        <f t="array" ref="G199">IF($F199="","",IFERROR(INDEX(PRESUPUESTO!$N$10:$N$174,MATCH($F199,PRESUPUESTO!$A$10:$A$174,0)),""))</f>
        <v/>
      </c>
      <c r="H199" s="45" t="n"/>
      <c r="I199" s="35" t="n"/>
      <c r="J199" s="35" t="n"/>
      <c r="K199" s="34" t="n"/>
      <c r="L199" s="35" t="n"/>
      <c r="M199" s="34" t="n"/>
      <c r="N199" s="35" t="n"/>
      <c r="O199" s="4" t="n"/>
      <c r="P199" s="4" t="n"/>
      <c r="Q199" s="4" t="n"/>
      <c r="R199" s="4" t="n"/>
      <c r="S199" s="4" t="n"/>
      <c r="T199" s="4" t="n"/>
      <c r="U199" s="4" t="n"/>
      <c r="V199" s="4" t="n"/>
      <c r="W199" s="4" t="n"/>
      <c r="X199" s="4" t="n"/>
      <c r="Y199" s="4" t="n"/>
      <c r="Z199" s="4" t="n"/>
    </row>
    <row r="200" ht="15" customHeight="1" s="371">
      <c r="A200" s="34" t="n"/>
      <c r="B200" s="37" t="n"/>
      <c r="C200" s="347" t="n"/>
      <c r="D200" s="34" t="n"/>
      <c r="E200" s="35" t="n"/>
      <c r="F200" s="34" t="n"/>
      <c r="G200" s="34">
        <f t="array" ref="G200">IF($F200="","",IFERROR(INDEX(PRESUPUESTO!$N$10:$N$174,MATCH($F200,PRESUPUESTO!$A$10:$A$174,0)),""))</f>
        <v/>
      </c>
      <c r="H200" s="45" t="n"/>
      <c r="I200" s="35" t="n"/>
      <c r="J200" s="35" t="n"/>
      <c r="K200" s="34" t="n"/>
      <c r="L200" s="35" t="n"/>
      <c r="M200" s="34" t="n"/>
      <c r="N200" s="35" t="n"/>
      <c r="O200" s="4" t="n"/>
      <c r="P200" s="4" t="n"/>
      <c r="Q200" s="4" t="n"/>
      <c r="R200" s="4" t="n"/>
      <c r="S200" s="4" t="n"/>
      <c r="T200" s="4" t="n"/>
      <c r="U200" s="4" t="n"/>
      <c r="V200" s="4" t="n"/>
      <c r="W200" s="4" t="n"/>
      <c r="X200" s="4" t="n"/>
      <c r="Y200" s="4" t="n"/>
      <c r="Z200" s="4" t="n"/>
    </row>
    <row r="201" ht="15" customHeight="1" s="371">
      <c r="A201" s="34" t="n"/>
      <c r="B201" s="37" t="n"/>
      <c r="C201" s="347" t="n"/>
      <c r="D201" s="34" t="n"/>
      <c r="E201" s="35" t="n"/>
      <c r="F201" s="34" t="n"/>
      <c r="G201" s="34">
        <f t="array" ref="G201">IF($F201="","",IFERROR(INDEX(PRESUPUESTO!$N$10:$N$174,MATCH($F201,PRESUPUESTO!$A$10:$A$174,0)),""))</f>
        <v/>
      </c>
      <c r="H201" s="45" t="n"/>
      <c r="I201" s="35" t="n"/>
      <c r="J201" s="35" t="n"/>
      <c r="K201" s="34" t="n"/>
      <c r="L201" s="35" t="n"/>
      <c r="M201" s="34" t="n"/>
      <c r="N201" s="35" t="n"/>
      <c r="O201" s="4" t="n"/>
      <c r="P201" s="4" t="n"/>
      <c r="Q201" s="4" t="n"/>
      <c r="R201" s="4" t="n"/>
      <c r="S201" s="4" t="n"/>
      <c r="T201" s="4" t="n"/>
      <c r="U201" s="4" t="n"/>
      <c r="V201" s="4" t="n"/>
      <c r="W201" s="4" t="n"/>
      <c r="X201" s="4" t="n"/>
      <c r="Y201" s="4" t="n"/>
      <c r="Z201" s="4" t="n"/>
    </row>
    <row r="202" ht="15" customHeight="1" s="371">
      <c r="A202" s="34" t="n"/>
      <c r="B202" s="37" t="n"/>
      <c r="C202" s="347" t="n"/>
      <c r="D202" s="34" t="n"/>
      <c r="E202" s="35" t="n"/>
      <c r="F202" s="34" t="n"/>
      <c r="G202" s="34">
        <f t="array" ref="G202">IF($F202="","",IFERROR(INDEX(PRESUPUESTO!$N$10:$N$174,MATCH($F202,PRESUPUESTO!$A$10:$A$174,0)),""))</f>
        <v/>
      </c>
      <c r="H202" s="45" t="n"/>
      <c r="I202" s="35" t="n"/>
      <c r="J202" s="35" t="n"/>
      <c r="K202" s="34" t="n"/>
      <c r="L202" s="35" t="n"/>
      <c r="M202" s="34" t="n"/>
      <c r="N202" s="35" t="n"/>
      <c r="O202" s="4" t="n"/>
      <c r="P202" s="4" t="n"/>
      <c r="Q202" s="4" t="n"/>
      <c r="R202" s="4" t="n"/>
      <c r="S202" s="4" t="n"/>
      <c r="T202" s="4" t="n"/>
      <c r="U202" s="4" t="n"/>
      <c r="V202" s="4" t="n"/>
      <c r="W202" s="4" t="n"/>
      <c r="X202" s="4" t="n"/>
      <c r="Y202" s="4" t="n"/>
      <c r="Z202" s="4" t="n"/>
    </row>
    <row r="203" ht="15" customHeight="1" s="371">
      <c r="A203" s="34" t="n"/>
      <c r="B203" s="37" t="n"/>
      <c r="C203" s="347" t="n"/>
      <c r="D203" s="34" t="n"/>
      <c r="E203" s="35" t="n"/>
      <c r="F203" s="34" t="n"/>
      <c r="G203" s="34">
        <f t="array" ref="G203">IF($F203="","",IFERROR(INDEX(PRESUPUESTO!$N$10:$N$174,MATCH($F203,PRESUPUESTO!$A$10:$A$174,0)),""))</f>
        <v/>
      </c>
      <c r="H203" s="45" t="n"/>
      <c r="I203" s="35" t="n"/>
      <c r="J203" s="35" t="n"/>
      <c r="K203" s="34" t="n"/>
      <c r="L203" s="35" t="n"/>
      <c r="M203" s="34" t="n"/>
      <c r="N203" s="35" t="n"/>
      <c r="O203" s="4" t="n"/>
      <c r="P203" s="4" t="n"/>
      <c r="Q203" s="4" t="n"/>
      <c r="R203" s="4" t="n"/>
      <c r="S203" s="4" t="n"/>
      <c r="T203" s="4" t="n"/>
      <c r="U203" s="4" t="n"/>
      <c r="V203" s="4" t="n"/>
      <c r="W203" s="4" t="n"/>
      <c r="X203" s="4" t="n"/>
      <c r="Y203" s="4" t="n"/>
      <c r="Z203" s="4" t="n"/>
    </row>
    <row r="204" ht="15" customHeight="1" s="371">
      <c r="A204" s="34" t="n"/>
      <c r="B204" s="37" t="n"/>
      <c r="C204" s="347" t="n"/>
      <c r="D204" s="34" t="n"/>
      <c r="E204" s="35" t="n"/>
      <c r="F204" s="34" t="n"/>
      <c r="G204" s="34">
        <f t="array" ref="G204">IF($F204="","",IFERROR(INDEX(PRESUPUESTO!$N$10:$N$174,MATCH($F204,PRESUPUESTO!$A$10:$A$174,0)),""))</f>
        <v/>
      </c>
      <c r="H204" s="45" t="n"/>
      <c r="I204" s="35" t="n"/>
      <c r="J204" s="35" t="n"/>
      <c r="K204" s="34" t="n"/>
      <c r="L204" s="35" t="n"/>
      <c r="M204" s="34" t="n"/>
      <c r="N204" s="35" t="n"/>
      <c r="O204" s="4" t="n"/>
      <c r="P204" s="4" t="n"/>
      <c r="Q204" s="4" t="n"/>
      <c r="R204" s="4" t="n"/>
      <c r="S204" s="4" t="n"/>
      <c r="T204" s="4" t="n"/>
      <c r="U204" s="4" t="n"/>
      <c r="V204" s="4" t="n"/>
      <c r="W204" s="4" t="n"/>
      <c r="X204" s="4" t="n"/>
      <c r="Y204" s="4" t="n"/>
      <c r="Z204" s="4" t="n"/>
    </row>
    <row r="205" ht="15" customHeight="1" s="371">
      <c r="A205" s="34" t="n"/>
      <c r="B205" s="37" t="n"/>
      <c r="C205" s="347" t="n"/>
      <c r="D205" s="34" t="n"/>
      <c r="E205" s="35" t="n"/>
      <c r="F205" s="34" t="n"/>
      <c r="G205" s="34">
        <f t="array" ref="G205">IF($F205="","",IFERROR(INDEX(PRESUPUESTO!$N$10:$N$174,MATCH($F205,PRESUPUESTO!$A$10:$A$174,0)),""))</f>
        <v/>
      </c>
      <c r="H205" s="45" t="n"/>
      <c r="I205" s="35" t="n"/>
      <c r="J205" s="35" t="n"/>
      <c r="K205" s="34" t="n"/>
      <c r="L205" s="35" t="n"/>
      <c r="M205" s="34" t="n"/>
      <c r="N205" s="35" t="n"/>
      <c r="O205" s="4" t="n"/>
      <c r="P205" s="4" t="n"/>
      <c r="Q205" s="4" t="n"/>
      <c r="R205" s="4" t="n"/>
      <c r="S205" s="4" t="n"/>
      <c r="T205" s="4" t="n"/>
      <c r="U205" s="4" t="n"/>
      <c r="V205" s="4" t="n"/>
      <c r="W205" s="4" t="n"/>
      <c r="X205" s="4" t="n"/>
      <c r="Y205" s="4" t="n"/>
      <c r="Z205" s="4" t="n"/>
    </row>
    <row r="206" ht="15" customHeight="1" s="371">
      <c r="A206" s="34" t="n"/>
      <c r="B206" s="37" t="n"/>
      <c r="C206" s="347" t="n"/>
      <c r="D206" s="34" t="n"/>
      <c r="E206" s="35" t="n"/>
      <c r="F206" s="34" t="n"/>
      <c r="G206" s="34">
        <f t="array" ref="G206">IF($F206="","",IFERROR(INDEX(PRESUPUESTO!$N$10:$N$174,MATCH($F206,PRESUPUESTO!$A$10:$A$174,0)),""))</f>
        <v/>
      </c>
      <c r="H206" s="45" t="n"/>
      <c r="I206" s="35" t="n"/>
      <c r="J206" s="35" t="n"/>
      <c r="K206" s="34" t="n"/>
      <c r="L206" s="35" t="n"/>
      <c r="M206" s="34" t="n"/>
      <c r="N206" s="35" t="n"/>
      <c r="O206" s="4" t="n"/>
      <c r="P206" s="4" t="n"/>
      <c r="Q206" s="4" t="n"/>
      <c r="R206" s="4" t="n"/>
      <c r="S206" s="4" t="n"/>
      <c r="T206" s="4" t="n"/>
      <c r="U206" s="4" t="n"/>
      <c r="V206" s="4" t="n"/>
      <c r="W206" s="4" t="n"/>
      <c r="X206" s="4" t="n"/>
      <c r="Y206" s="4" t="n"/>
      <c r="Z206" s="4" t="n"/>
    </row>
    <row r="207" ht="15" customHeight="1" s="371">
      <c r="A207" s="34" t="n"/>
      <c r="B207" s="37" t="n"/>
      <c r="C207" s="347" t="n"/>
      <c r="D207" s="34" t="n"/>
      <c r="E207" s="35" t="n"/>
      <c r="F207" s="34" t="n"/>
      <c r="G207" s="34">
        <f t="array" ref="G207">IF($F207="","",IFERROR(INDEX(PRESUPUESTO!$N$10:$N$174,MATCH($F207,PRESUPUESTO!$A$10:$A$174,0)),""))</f>
        <v/>
      </c>
      <c r="H207" s="45" t="n"/>
      <c r="I207" s="35" t="n"/>
      <c r="J207" s="35" t="n"/>
      <c r="K207" s="34" t="n"/>
      <c r="L207" s="35" t="n"/>
      <c r="M207" s="34" t="n"/>
      <c r="N207" s="35" t="n"/>
      <c r="O207" s="4" t="n"/>
      <c r="P207" s="4" t="n"/>
      <c r="Q207" s="4" t="n"/>
      <c r="R207" s="4" t="n"/>
      <c r="S207" s="4" t="n"/>
      <c r="T207" s="4" t="n"/>
      <c r="U207" s="4" t="n"/>
      <c r="V207" s="4" t="n"/>
      <c r="W207" s="4" t="n"/>
      <c r="X207" s="4" t="n"/>
      <c r="Y207" s="4" t="n"/>
      <c r="Z207" s="4" t="n"/>
    </row>
    <row r="208" ht="15" customHeight="1" s="371">
      <c r="A208" s="34" t="n"/>
      <c r="B208" s="37" t="n"/>
      <c r="C208" s="347" t="n"/>
      <c r="D208" s="34" t="n"/>
      <c r="E208" s="35" t="n"/>
      <c r="F208" s="34" t="n"/>
      <c r="G208" s="34">
        <f t="array" ref="G208">IF($F208="","",IFERROR(INDEX(PRESUPUESTO!$N$10:$N$174,MATCH($F208,PRESUPUESTO!$A$10:$A$174,0)),""))</f>
        <v/>
      </c>
      <c r="H208" s="45" t="n"/>
      <c r="I208" s="35" t="n"/>
      <c r="J208" s="35" t="n"/>
      <c r="K208" s="34" t="n"/>
      <c r="L208" s="35" t="n"/>
      <c r="M208" s="34" t="n"/>
      <c r="N208" s="35" t="n"/>
      <c r="O208" s="4" t="n"/>
      <c r="P208" s="4" t="n"/>
      <c r="Q208" s="4" t="n"/>
      <c r="R208" s="4" t="n"/>
      <c r="S208" s="4" t="n"/>
      <c r="T208" s="4" t="n"/>
      <c r="U208" s="4" t="n"/>
      <c r="V208" s="4" t="n"/>
      <c r="W208" s="4" t="n"/>
      <c r="X208" s="4" t="n"/>
      <c r="Y208" s="4" t="n"/>
      <c r="Z208" s="4" t="n"/>
    </row>
    <row r="209" ht="15" customHeight="1" s="371">
      <c r="A209" s="34" t="n"/>
      <c r="B209" s="37" t="n"/>
      <c r="C209" s="347" t="n"/>
      <c r="D209" s="34" t="n"/>
      <c r="E209" s="35" t="n"/>
      <c r="F209" s="34" t="n"/>
      <c r="G209" s="34">
        <f t="array" ref="G209">IF($F209="","",IFERROR(INDEX(PRESUPUESTO!$N$10:$N$174,MATCH($F209,PRESUPUESTO!$A$10:$A$174,0)),""))</f>
        <v/>
      </c>
      <c r="H209" s="45" t="n"/>
      <c r="I209" s="35" t="n"/>
      <c r="J209" s="35" t="n"/>
      <c r="K209" s="34" t="n"/>
      <c r="L209" s="35" t="n"/>
      <c r="M209" s="34" t="n"/>
      <c r="N209" s="35" t="n"/>
      <c r="O209" s="4" t="n"/>
      <c r="P209" s="4" t="n"/>
      <c r="Q209" s="4" t="n"/>
      <c r="R209" s="4" t="n"/>
      <c r="S209" s="4" t="n"/>
      <c r="T209" s="4" t="n"/>
      <c r="U209" s="4" t="n"/>
      <c r="V209" s="4" t="n"/>
      <c r="W209" s="4" t="n"/>
      <c r="X209" s="4" t="n"/>
      <c r="Y209" s="4" t="n"/>
      <c r="Z209" s="4" t="n"/>
    </row>
    <row r="210" ht="15" customHeight="1" s="371">
      <c r="A210" s="34" t="n"/>
      <c r="B210" s="37" t="n"/>
      <c r="C210" s="347" t="n"/>
      <c r="D210" s="34" t="n"/>
      <c r="E210" s="35" t="n"/>
      <c r="F210" s="34" t="n"/>
      <c r="G210" s="34">
        <f t="array" ref="G210">IF($F210="","",IFERROR(INDEX(PRESUPUESTO!$N$10:$N$174,MATCH($F210,PRESUPUESTO!$A$10:$A$174,0)),""))</f>
        <v/>
      </c>
      <c r="H210" s="45" t="n"/>
      <c r="I210" s="35" t="n"/>
      <c r="J210" s="35" t="n"/>
      <c r="K210" s="34" t="n"/>
      <c r="L210" s="35" t="n"/>
      <c r="M210" s="34" t="n"/>
      <c r="N210" s="35" t="n"/>
      <c r="O210" s="4" t="n"/>
      <c r="P210" s="4" t="n"/>
      <c r="Q210" s="4" t="n"/>
      <c r="R210" s="4" t="n"/>
      <c r="S210" s="4" t="n"/>
      <c r="T210" s="4" t="n"/>
      <c r="U210" s="4" t="n"/>
      <c r="V210" s="4" t="n"/>
      <c r="W210" s="4" t="n"/>
      <c r="X210" s="4" t="n"/>
      <c r="Y210" s="4" t="n"/>
      <c r="Z210" s="4" t="n"/>
    </row>
    <row r="211" ht="15" customHeight="1" s="371">
      <c r="A211" s="34" t="n"/>
      <c r="B211" s="37" t="n"/>
      <c r="C211" s="347" t="n"/>
      <c r="D211" s="34" t="n"/>
      <c r="E211" s="35" t="n"/>
      <c r="F211" s="34" t="n"/>
      <c r="G211" s="34">
        <f t="array" ref="G211">IF($F211="","",IFERROR(INDEX(PRESUPUESTO!$N$10:$N$174,MATCH($F211,PRESUPUESTO!$A$10:$A$174,0)),""))</f>
        <v/>
      </c>
      <c r="H211" s="45" t="n"/>
      <c r="I211" s="35" t="n"/>
      <c r="J211" s="35" t="n"/>
      <c r="K211" s="34" t="n"/>
      <c r="L211" s="35" t="n"/>
      <c r="M211" s="34" t="n"/>
      <c r="N211" s="35" t="n"/>
      <c r="O211" s="4" t="n"/>
      <c r="P211" s="4" t="n"/>
      <c r="Q211" s="4" t="n"/>
      <c r="R211" s="4" t="n"/>
      <c r="S211" s="4" t="n"/>
      <c r="T211" s="4" t="n"/>
      <c r="U211" s="4" t="n"/>
      <c r="V211" s="4" t="n"/>
      <c r="W211" s="4" t="n"/>
      <c r="X211" s="4" t="n"/>
      <c r="Y211" s="4" t="n"/>
      <c r="Z211" s="4" t="n"/>
    </row>
    <row r="212" ht="15" customHeight="1" s="371">
      <c r="A212" s="34" t="n"/>
      <c r="B212" s="37" t="n"/>
      <c r="C212" s="347" t="n"/>
      <c r="D212" s="34" t="n"/>
      <c r="E212" s="35" t="n"/>
      <c r="F212" s="34" t="n"/>
      <c r="G212" s="34">
        <f t="array" ref="G212">IF($F212="","",IFERROR(INDEX(PRESUPUESTO!$N$10:$N$174,MATCH($F212,PRESUPUESTO!$A$10:$A$174,0)),""))</f>
        <v/>
      </c>
      <c r="H212" s="45" t="n"/>
      <c r="I212" s="35" t="n"/>
      <c r="J212" s="35" t="n"/>
      <c r="K212" s="34" t="n"/>
      <c r="L212" s="35" t="n"/>
      <c r="M212" s="34" t="n"/>
      <c r="N212" s="35" t="n"/>
      <c r="O212" s="4" t="n"/>
      <c r="P212" s="4" t="n"/>
      <c r="Q212" s="4" t="n"/>
      <c r="R212" s="4" t="n"/>
      <c r="S212" s="4" t="n"/>
      <c r="T212" s="4" t="n"/>
      <c r="U212" s="4" t="n"/>
      <c r="V212" s="4" t="n"/>
      <c r="W212" s="4" t="n"/>
      <c r="X212" s="4" t="n"/>
      <c r="Y212" s="4" t="n"/>
      <c r="Z212" s="4" t="n"/>
    </row>
    <row r="213" ht="15" customHeight="1" s="371">
      <c r="A213" s="34" t="n"/>
      <c r="B213" s="37" t="n"/>
      <c r="C213" s="347" t="n"/>
      <c r="D213" s="34" t="n"/>
      <c r="E213" s="35" t="n"/>
      <c r="F213" s="34" t="n"/>
      <c r="G213" s="34">
        <f t="array" ref="G213">IF($F213="","",IFERROR(INDEX(PRESUPUESTO!$N$10:$N$174,MATCH($F213,PRESUPUESTO!$A$10:$A$174,0)),""))</f>
        <v/>
      </c>
      <c r="H213" s="45" t="n"/>
      <c r="I213" s="35" t="n"/>
      <c r="J213" s="35" t="n"/>
      <c r="K213" s="34" t="n"/>
      <c r="L213" s="35" t="n"/>
      <c r="M213" s="34" t="n"/>
      <c r="N213" s="35" t="n"/>
      <c r="O213" s="4" t="n"/>
      <c r="P213" s="4" t="n"/>
      <c r="Q213" s="4" t="n"/>
      <c r="R213" s="4" t="n"/>
      <c r="S213" s="4" t="n"/>
      <c r="T213" s="4" t="n"/>
      <c r="U213" s="4" t="n"/>
      <c r="V213" s="4" t="n"/>
      <c r="W213" s="4" t="n"/>
      <c r="X213" s="4" t="n"/>
      <c r="Y213" s="4" t="n"/>
      <c r="Z213" s="4" t="n"/>
    </row>
    <row r="214" ht="15" customHeight="1" s="371">
      <c r="A214" s="34" t="n"/>
      <c r="B214" s="37" t="n"/>
      <c r="C214" s="347" t="n"/>
      <c r="D214" s="34" t="n"/>
      <c r="E214" s="35" t="n"/>
      <c r="F214" s="34" t="n"/>
      <c r="G214" s="34">
        <f t="array" ref="G214">IF($F214="","",IFERROR(INDEX(PRESUPUESTO!$N$10:$N$174,MATCH($F214,PRESUPUESTO!$A$10:$A$174,0)),""))</f>
        <v/>
      </c>
      <c r="H214" s="45" t="n"/>
      <c r="I214" s="35" t="n"/>
      <c r="J214" s="35" t="n"/>
      <c r="K214" s="34" t="n"/>
      <c r="L214" s="35" t="n"/>
      <c r="M214" s="34" t="n"/>
      <c r="N214" s="35" t="n"/>
      <c r="O214" s="4" t="n"/>
      <c r="P214" s="4" t="n"/>
      <c r="Q214" s="4" t="n"/>
      <c r="R214" s="4" t="n"/>
      <c r="S214" s="4" t="n"/>
      <c r="T214" s="4" t="n"/>
      <c r="U214" s="4" t="n"/>
      <c r="V214" s="4" t="n"/>
      <c r="W214" s="4" t="n"/>
      <c r="X214" s="4" t="n"/>
      <c r="Y214" s="4" t="n"/>
      <c r="Z214" s="4" t="n"/>
    </row>
    <row r="215" ht="15" customHeight="1" s="371">
      <c r="A215" s="34" t="n"/>
      <c r="B215" s="37" t="n"/>
      <c r="C215" s="347" t="n"/>
      <c r="D215" s="34" t="n"/>
      <c r="E215" s="35" t="n"/>
      <c r="F215" s="34" t="n"/>
      <c r="G215" s="34">
        <f t="array" ref="G215">IF($F215="","",IFERROR(INDEX(PRESUPUESTO!$N$10:$N$174,MATCH($F215,PRESUPUESTO!$A$10:$A$174,0)),""))</f>
        <v/>
      </c>
      <c r="H215" s="45" t="n"/>
      <c r="I215" s="35" t="n"/>
      <c r="J215" s="35" t="n"/>
      <c r="K215" s="34" t="n"/>
      <c r="L215" s="35" t="n"/>
      <c r="M215" s="34" t="n"/>
      <c r="N215" s="35" t="n"/>
      <c r="O215" s="4" t="n"/>
      <c r="P215" s="4" t="n"/>
      <c r="Q215" s="4" t="n"/>
      <c r="R215" s="4" t="n"/>
      <c r="S215" s="4" t="n"/>
      <c r="T215" s="4" t="n"/>
      <c r="U215" s="4" t="n"/>
      <c r="V215" s="4" t="n"/>
      <c r="W215" s="4" t="n"/>
      <c r="X215" s="4" t="n"/>
      <c r="Y215" s="4" t="n"/>
      <c r="Z215" s="4" t="n"/>
    </row>
    <row r="216" ht="15" customHeight="1" s="371">
      <c r="A216" s="34" t="n"/>
      <c r="B216" s="37" t="n"/>
      <c r="C216" s="347" t="n"/>
      <c r="D216" s="34" t="n"/>
      <c r="E216" s="35" t="n"/>
      <c r="F216" s="34" t="n"/>
      <c r="G216" s="34">
        <f t="array" ref="G216">IF($F216="","",IFERROR(INDEX(PRESUPUESTO!$N$10:$N$174,MATCH($F216,PRESUPUESTO!$A$10:$A$174,0)),""))</f>
        <v/>
      </c>
      <c r="H216" s="45" t="n"/>
      <c r="I216" s="35" t="n"/>
      <c r="J216" s="35" t="n"/>
      <c r="K216" s="34" t="n"/>
      <c r="L216" s="35" t="n"/>
      <c r="M216" s="34" t="n"/>
      <c r="N216" s="35" t="n"/>
      <c r="O216" s="4" t="n"/>
      <c r="P216" s="4" t="n"/>
      <c r="Q216" s="4" t="n"/>
      <c r="R216" s="4" t="n"/>
      <c r="S216" s="4" t="n"/>
      <c r="T216" s="4" t="n"/>
      <c r="U216" s="4" t="n"/>
      <c r="V216" s="4" t="n"/>
      <c r="W216" s="4" t="n"/>
      <c r="X216" s="4" t="n"/>
      <c r="Y216" s="4" t="n"/>
      <c r="Z216" s="4" t="n"/>
    </row>
    <row r="217" ht="15" customHeight="1" s="371">
      <c r="A217" s="34" t="n"/>
      <c r="B217" s="37" t="n"/>
      <c r="C217" s="347" t="n"/>
      <c r="D217" s="34" t="n"/>
      <c r="E217" s="35" t="n"/>
      <c r="F217" s="34" t="n"/>
      <c r="G217" s="34">
        <f t="array" ref="G217">IF($F217="","",IFERROR(INDEX(PRESUPUESTO!$N$10:$N$174,MATCH($F217,PRESUPUESTO!$A$10:$A$174,0)),""))</f>
        <v/>
      </c>
      <c r="H217" s="45" t="n"/>
      <c r="I217" s="35" t="n"/>
      <c r="J217" s="35" t="n"/>
      <c r="K217" s="34" t="n"/>
      <c r="L217" s="35" t="n"/>
      <c r="M217" s="34" t="n"/>
      <c r="N217" s="35" t="n"/>
      <c r="O217" s="4" t="n"/>
      <c r="P217" s="4" t="n"/>
      <c r="Q217" s="4" t="n"/>
      <c r="R217" s="4" t="n"/>
      <c r="S217" s="4" t="n"/>
      <c r="T217" s="4" t="n"/>
      <c r="U217" s="4" t="n"/>
      <c r="V217" s="4" t="n"/>
      <c r="W217" s="4" t="n"/>
      <c r="X217" s="4" t="n"/>
      <c r="Y217" s="4" t="n"/>
      <c r="Z217" s="4" t="n"/>
    </row>
    <row r="218" ht="15" customHeight="1" s="371">
      <c r="A218" s="34" t="n"/>
      <c r="B218" s="37" t="n"/>
      <c r="C218" s="347" t="n"/>
      <c r="D218" s="34" t="n"/>
      <c r="E218" s="35" t="n"/>
      <c r="F218" s="34" t="n"/>
      <c r="G218" s="34">
        <f t="array" ref="G218">IF($F218="","",IFERROR(INDEX(PRESUPUESTO!$N$10:$N$174,MATCH($F218,PRESUPUESTO!$A$10:$A$174,0)),""))</f>
        <v/>
      </c>
      <c r="H218" s="45" t="n"/>
      <c r="I218" s="35" t="n"/>
      <c r="J218" s="35" t="n"/>
      <c r="K218" s="34" t="n"/>
      <c r="L218" s="35" t="n"/>
      <c r="M218" s="34" t="n"/>
      <c r="N218" s="35" t="n"/>
      <c r="O218" s="4" t="n"/>
      <c r="P218" s="4" t="n"/>
      <c r="Q218" s="4" t="n"/>
      <c r="R218" s="4" t="n"/>
      <c r="S218" s="4" t="n"/>
      <c r="T218" s="4" t="n"/>
      <c r="U218" s="4" t="n"/>
      <c r="V218" s="4" t="n"/>
      <c r="W218" s="4" t="n"/>
      <c r="X218" s="4" t="n"/>
      <c r="Y218" s="4" t="n"/>
      <c r="Z218" s="4" t="n"/>
    </row>
    <row r="219" ht="15" customHeight="1" s="371">
      <c r="A219" s="34" t="n"/>
      <c r="B219" s="37" t="n"/>
      <c r="C219" s="347" t="n"/>
      <c r="D219" s="34" t="n"/>
      <c r="E219" s="35" t="n"/>
      <c r="F219" s="34" t="n"/>
      <c r="G219" s="34">
        <f t="array" ref="G219">IF($F219="","",IFERROR(INDEX(PRESUPUESTO!$N$10:$N$174,MATCH($F219,PRESUPUESTO!$A$10:$A$174,0)),""))</f>
        <v/>
      </c>
      <c r="H219" s="45" t="n"/>
      <c r="I219" s="35" t="n"/>
      <c r="J219" s="35" t="n"/>
      <c r="K219" s="34" t="n"/>
      <c r="L219" s="35" t="n"/>
      <c r="M219" s="34" t="n"/>
      <c r="N219" s="35" t="n"/>
      <c r="O219" s="4" t="n"/>
      <c r="P219" s="4" t="n"/>
      <c r="Q219" s="4" t="n"/>
      <c r="R219" s="4" t="n"/>
      <c r="S219" s="4" t="n"/>
      <c r="T219" s="4" t="n"/>
      <c r="U219" s="4" t="n"/>
      <c r="V219" s="4" t="n"/>
      <c r="W219" s="4" t="n"/>
      <c r="X219" s="4" t="n"/>
      <c r="Y219" s="4" t="n"/>
      <c r="Z219" s="4" t="n"/>
    </row>
    <row r="220" ht="15" customHeight="1" s="371">
      <c r="A220" s="34" t="n"/>
      <c r="B220" s="37" t="n"/>
      <c r="C220" s="347" t="n"/>
      <c r="D220" s="34" t="n"/>
      <c r="E220" s="35" t="n"/>
      <c r="F220" s="34" t="n"/>
      <c r="G220" s="34">
        <f t="array" ref="G220">IF($F220="","",IFERROR(INDEX(PRESUPUESTO!$N$10:$N$174,MATCH($F220,PRESUPUESTO!$A$10:$A$174,0)),""))</f>
        <v/>
      </c>
      <c r="H220" s="45" t="n"/>
      <c r="I220" s="35" t="n"/>
      <c r="J220" s="35" t="n"/>
      <c r="K220" s="34" t="n"/>
      <c r="L220" s="35" t="n"/>
      <c r="M220" s="34" t="n"/>
      <c r="N220" s="35"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f t="array" ref="G221">IF($F221="","",IFERROR(INDEX(PRESUPUESTO!$N$10:$N$174,MATCH($F221,PRESUPUESTO!$A$10:$A$174,0)),""))</f>
        <v/>
      </c>
      <c r="H221" s="218" t="n"/>
      <c r="I221" s="218" t="n"/>
      <c r="J221" s="218" t="n"/>
      <c r="K221" s="218" t="n"/>
      <c r="L221" s="218" t="n"/>
      <c r="M221" s="218" t="n"/>
      <c r="N221" s="218"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f t="array" ref="G222">IF($F222="","",IFERROR(INDEX(PRESUPUESTO!$N$10:$N$174,MATCH($F222,PRESUPUESTO!$A$10:$A$174,0)),""))</f>
        <v/>
      </c>
      <c r="H222" s="218" t="n"/>
      <c r="I222" s="218" t="n"/>
      <c r="J222" s="218" t="n"/>
      <c r="K222" s="218" t="n"/>
      <c r="L222" s="218" t="n"/>
      <c r="M222" s="218" t="n"/>
      <c r="N222" s="218"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f t="array" ref="G223">IF($F223="","",IFERROR(INDEX(PRESUPUESTO!$N$10:$N$174,MATCH($F223,PRESUPUESTO!$A$10:$A$174,0)),""))</f>
        <v/>
      </c>
      <c r="H223" s="218" t="n"/>
      <c r="I223" s="218" t="n"/>
      <c r="J223" s="218" t="n"/>
      <c r="K223" s="218" t="n"/>
      <c r="L223" s="218" t="n"/>
      <c r="M223" s="218" t="n"/>
      <c r="N223" s="218"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218">
        <f t="array" ref="G224">IF($F224="","",IFERROR(INDEX(PRESUPUESTO!$N$10:$N$174,MATCH($F224,PRESUPUESTO!$A$10:$A$174,0)),""))</f>
        <v/>
      </c>
      <c r="H224" s="218" t="n"/>
      <c r="I224" s="218" t="n"/>
      <c r="J224" s="218" t="n"/>
      <c r="K224" s="218" t="n"/>
      <c r="L224" s="218" t="n"/>
      <c r="M224" s="218" t="n"/>
      <c r="N224" s="218"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218">
        <f t="array" ref="G225">IF($F225="","",IFERROR(INDEX(PRESUPUESTO!$N$10:$N$174,MATCH($F225,PRESUPUESTO!$A$10:$A$174,0)),""))</f>
        <v/>
      </c>
      <c r="H225" s="218" t="n"/>
      <c r="I225" s="218" t="n"/>
      <c r="J225" s="218" t="n"/>
      <c r="K225" s="218" t="n"/>
      <c r="L225" s="218" t="n"/>
      <c r="M225" s="218" t="n"/>
      <c r="N225" s="218"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218">
        <f t="array" ref="G226">IF($F226="","",IFERROR(INDEX(PRESUPUESTO!$N$10:$N$174,MATCH($F226,PRESUPUESTO!$A$10:$A$174,0)),""))</f>
        <v/>
      </c>
      <c r="H226" s="218" t="n"/>
      <c r="I226" s="218" t="n"/>
      <c r="J226" s="218" t="n"/>
      <c r="K226" s="218" t="n"/>
      <c r="L226" s="218" t="n"/>
      <c r="M226" s="218" t="n"/>
      <c r="N226" s="218"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218">
        <f t="array" ref="G227">IF($F227="","",IFERROR(INDEX(PRESUPUESTO!$N$10:$N$174,MATCH($F227,PRESUPUESTO!$A$10:$A$174,0)),""))</f>
        <v/>
      </c>
      <c r="H227" s="218" t="n"/>
      <c r="I227" s="218" t="n"/>
      <c r="J227" s="218" t="n"/>
      <c r="K227" s="218" t="n"/>
      <c r="L227" s="218" t="n"/>
      <c r="M227" s="218" t="n"/>
      <c r="N227" s="218"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218">
        <f t="array" ref="G228">IF($F228="","",IFERROR(INDEX(PRESUPUESTO!$N$10:$N$174,MATCH($F228,PRESUPUESTO!$A$10:$A$174,0)),""))</f>
        <v/>
      </c>
      <c r="H228" s="218" t="n"/>
      <c r="I228" s="218" t="n"/>
      <c r="J228" s="218" t="n"/>
      <c r="K228" s="218" t="n"/>
      <c r="L228" s="218" t="n"/>
      <c r="M228" s="218" t="n"/>
      <c r="N228" s="218"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f t="array" ref="G229">IF($F229="","",IFERROR(INDEX(PRESUPUESTO!$N$10:$N$174,MATCH($F229,PRESUPUESTO!$A$10:$A$174,0)),""))</f>
        <v/>
      </c>
      <c r="H229" s="218" t="n"/>
      <c r="I229" s="218" t="n"/>
      <c r="J229" s="218" t="n"/>
      <c r="K229" s="218" t="n"/>
      <c r="L229" s="218" t="n"/>
      <c r="M229" s="218" t="n"/>
      <c r="N229" s="218"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218">
        <f t="array" ref="G230">IF($F230="","",IFERROR(INDEX(PRESUPUESTO!$N$10:$N$174,MATCH($F230,PRESUPUESTO!$A$10:$A$174,0)),""))</f>
        <v/>
      </c>
      <c r="H230" s="218" t="n"/>
      <c r="I230" s="218" t="n"/>
      <c r="J230" s="218" t="n"/>
      <c r="K230" s="218" t="n"/>
      <c r="L230" s="218" t="n"/>
      <c r="M230" s="218" t="n"/>
      <c r="N230" s="218"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218">
        <f t="array" ref="G231">IF($F231="","",IFERROR(INDEX(PRESUPUESTO!$N$10:$N$174,MATCH($F231,PRESUPUESTO!$A$10:$A$174,0)),""))</f>
        <v/>
      </c>
      <c r="H231" s="218" t="n"/>
      <c r="I231" s="218" t="n"/>
      <c r="J231" s="218" t="n"/>
      <c r="K231" s="218" t="n"/>
      <c r="L231" s="218" t="n"/>
      <c r="M231" s="218" t="n"/>
      <c r="N231" s="218"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218">
        <f t="array" ref="G232">IF($F232="","",IFERROR(INDEX(PRESUPUESTO!$N$10:$N$174,MATCH($F232,PRESUPUESTO!$A$10:$A$174,0)),""))</f>
        <v/>
      </c>
      <c r="H232" s="218" t="n"/>
      <c r="I232" s="218" t="n"/>
      <c r="J232" s="218" t="n"/>
      <c r="K232" s="218" t="n"/>
      <c r="L232" s="218" t="n"/>
      <c r="M232" s="218" t="n"/>
      <c r="N232" s="218"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218">
        <f t="array" ref="G233">IF($F233="","",IFERROR(INDEX(PRESUPUESTO!$N$10:$N$174,MATCH($F233,PRESUPUESTO!$A$10:$A$174,0)),""))</f>
        <v/>
      </c>
      <c r="H233" s="218" t="n"/>
      <c r="I233" s="218" t="n"/>
      <c r="J233" s="218" t="n"/>
      <c r="K233" s="218" t="n"/>
      <c r="L233" s="218" t="n"/>
      <c r="M233" s="218" t="n"/>
      <c r="N233" s="218"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218">
        <f t="array" ref="G234">IF($F234="","",IFERROR(INDEX(PRESUPUESTO!$N$10:$N$174,MATCH($F234,PRESUPUESTO!$A$10:$A$174,0)),""))</f>
        <v/>
      </c>
      <c r="H234" s="218" t="n"/>
      <c r="I234" s="218" t="n"/>
      <c r="J234" s="218" t="n"/>
      <c r="K234" s="218" t="n"/>
      <c r="L234" s="218" t="n"/>
      <c r="M234" s="218" t="n"/>
      <c r="N234" s="218"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218">
        <f t="array" ref="G235">IF($F235="","",IFERROR(INDEX(PRESUPUESTO!$N$10:$N$174,MATCH($F235,PRESUPUESTO!$A$10:$A$174,0)),""))</f>
        <v/>
      </c>
      <c r="H235" s="218" t="n"/>
      <c r="I235" s="218" t="n"/>
      <c r="J235" s="218" t="n"/>
      <c r="K235" s="218" t="n"/>
      <c r="L235" s="218" t="n"/>
      <c r="M235" s="218" t="n"/>
      <c r="N235" s="218" t="n"/>
      <c r="O235" s="4" t="n"/>
      <c r="P235" s="4" t="n"/>
      <c r="Q235" s="4" t="n"/>
      <c r="R235" s="4" t="n"/>
      <c r="S235" s="4" t="n"/>
      <c r="T235" s="4" t="n"/>
      <c r="U235" s="4" t="n"/>
      <c r="V235" s="4" t="n"/>
      <c r="W235" s="4" t="n"/>
      <c r="X235" s="4" t="n"/>
      <c r="Y235" s="4" t="n"/>
      <c r="Z235" s="4" t="n"/>
    </row>
    <row r="236" ht="15.75" customHeight="1" s="371">
      <c r="A236" s="218" t="n"/>
      <c r="B236" s="218" t="n"/>
      <c r="C236" s="218" t="n"/>
      <c r="D236" s="218" t="n"/>
      <c r="E236" s="218" t="n"/>
      <c r="F236" s="218" t="n"/>
      <c r="G236" s="218">
        <f t="array" ref="G236">IF($F236="","",IFERROR(INDEX(PRESUPUESTO!$N$10:$N$174,MATCH($F236,PRESUPUESTO!$A$10:$A$174,0)),""))</f>
        <v/>
      </c>
      <c r="H236" s="218" t="n"/>
      <c r="I236" s="218" t="n"/>
      <c r="J236" s="218" t="n"/>
      <c r="K236" s="218" t="n"/>
      <c r="L236" s="218" t="n"/>
      <c r="M236" s="218" t="n"/>
      <c r="N236" s="218" t="n"/>
      <c r="O236" s="4" t="n"/>
      <c r="P236" s="4" t="n"/>
      <c r="Q236" s="4" t="n"/>
      <c r="R236" s="4" t="n"/>
      <c r="S236" s="4" t="n"/>
      <c r="T236" s="4" t="n"/>
      <c r="U236" s="4" t="n"/>
      <c r="V236" s="4" t="n"/>
      <c r="W236" s="4" t="n"/>
      <c r="X236" s="4" t="n"/>
      <c r="Y236" s="4" t="n"/>
      <c r="Z236" s="4" t="n"/>
    </row>
    <row r="237" ht="15.75" customHeight="1" s="371">
      <c r="A237" s="218" t="n"/>
      <c r="B237" s="218" t="n"/>
      <c r="C237" s="218" t="n"/>
      <c r="D237" s="218" t="n"/>
      <c r="E237" s="218" t="n"/>
      <c r="F237" s="218" t="n"/>
      <c r="G237" s="218">
        <f t="array" ref="G237">IF($F237="","",IFERROR(INDEX(PRESUPUESTO!$N$10:$N$174,MATCH($F237,PRESUPUESTO!$A$10:$A$174,0)),""))</f>
        <v/>
      </c>
      <c r="H237" s="218" t="n"/>
      <c r="I237" s="218" t="n"/>
      <c r="J237" s="218" t="n"/>
      <c r="K237" s="218" t="n"/>
      <c r="L237" s="218" t="n"/>
      <c r="M237" s="218" t="n"/>
      <c r="N237" s="218" t="n"/>
      <c r="O237" s="4" t="n"/>
      <c r="P237" s="4" t="n"/>
      <c r="Q237" s="4" t="n"/>
      <c r="R237" s="4" t="n"/>
      <c r="S237" s="4" t="n"/>
      <c r="T237" s="4" t="n"/>
      <c r="U237" s="4" t="n"/>
      <c r="V237" s="4" t="n"/>
      <c r="W237" s="4" t="n"/>
      <c r="X237" s="4" t="n"/>
      <c r="Y237" s="4" t="n"/>
      <c r="Z237" s="4" t="n"/>
    </row>
    <row r="238" ht="15.75" customHeight="1" s="371">
      <c r="A238" s="218" t="n"/>
      <c r="B238" s="218" t="n"/>
      <c r="C238" s="218" t="n"/>
      <c r="D238" s="218" t="n"/>
      <c r="E238" s="218" t="n"/>
      <c r="F238" s="218" t="n"/>
      <c r="G238" s="218">
        <f t="array" ref="G238">IF($F238="","",IFERROR(INDEX(PRESUPUESTO!$N$10:$N$174,MATCH($F238,PRESUPUESTO!$A$10:$A$174,0)),""))</f>
        <v/>
      </c>
      <c r="H238" s="218" t="n"/>
      <c r="I238" s="218" t="n"/>
      <c r="J238" s="218" t="n"/>
      <c r="K238" s="218" t="n"/>
      <c r="L238" s="218" t="n"/>
      <c r="M238" s="218" t="n"/>
      <c r="N238" s="218" t="n"/>
      <c r="O238" s="4" t="n"/>
      <c r="P238" s="4" t="n"/>
      <c r="Q238" s="4" t="n"/>
      <c r="R238" s="4" t="n"/>
      <c r="S238" s="4" t="n"/>
      <c r="T238" s="4" t="n"/>
      <c r="U238" s="4" t="n"/>
      <c r="V238" s="4" t="n"/>
      <c r="W238" s="4" t="n"/>
      <c r="X238" s="4" t="n"/>
      <c r="Y238" s="4" t="n"/>
      <c r="Z238" s="4" t="n"/>
    </row>
    <row r="239" ht="15.75" customHeight="1" s="371">
      <c r="A239" s="218" t="n"/>
      <c r="B239" s="218" t="n"/>
      <c r="C239" s="218" t="n"/>
      <c r="D239" s="218" t="n"/>
      <c r="E239" s="218" t="n"/>
      <c r="F239" s="218" t="n"/>
      <c r="G239" s="218">
        <f t="array" ref="G239">IF($F239="","",IFERROR(INDEX(PRESUPUESTO!$N$10:$N$174,MATCH($F239,PRESUPUESTO!$A$10:$A$174,0)),""))</f>
        <v/>
      </c>
      <c r="H239" s="218" t="n"/>
      <c r="I239" s="218" t="n"/>
      <c r="J239" s="218" t="n"/>
      <c r="K239" s="218" t="n"/>
      <c r="L239" s="218" t="n"/>
      <c r="M239" s="218" t="n"/>
      <c r="N239" s="218" t="n"/>
      <c r="O239" s="4" t="n"/>
      <c r="P239" s="4" t="n"/>
      <c r="Q239" s="4" t="n"/>
      <c r="R239" s="4" t="n"/>
      <c r="S239" s="4" t="n"/>
      <c r="T239" s="4" t="n"/>
      <c r="U239" s="4" t="n"/>
      <c r="V239" s="4" t="n"/>
      <c r="W239" s="4" t="n"/>
      <c r="X239" s="4" t="n"/>
      <c r="Y239" s="4" t="n"/>
      <c r="Z239" s="4" t="n"/>
    </row>
    <row r="240" ht="15.75" customHeight="1" s="371">
      <c r="A240" s="218" t="n"/>
      <c r="B240" s="218" t="n"/>
      <c r="C240" s="218" t="n"/>
      <c r="D240" s="218" t="n"/>
      <c r="E240" s="218" t="n"/>
      <c r="F240" s="218" t="n"/>
      <c r="G240" s="218">
        <f t="array" ref="G240">IF($F240="","",IFERROR(INDEX(PRESUPUESTO!$N$10:$N$174,MATCH($F240,PRESUPUESTO!$A$10:$A$174,0)),""))</f>
        <v/>
      </c>
      <c r="H240" s="218" t="n"/>
      <c r="I240" s="218" t="n"/>
      <c r="J240" s="218" t="n"/>
      <c r="K240" s="218" t="n"/>
      <c r="L240" s="218" t="n"/>
      <c r="M240" s="218" t="n"/>
      <c r="N240" s="218" t="n"/>
      <c r="O240" s="4" t="n"/>
      <c r="P240" s="4" t="n"/>
      <c r="Q240" s="4" t="n"/>
      <c r="R240" s="4" t="n"/>
      <c r="S240" s="4" t="n"/>
      <c r="T240" s="4" t="n"/>
      <c r="U240" s="4" t="n"/>
      <c r="V240" s="4" t="n"/>
      <c r="W240" s="4" t="n"/>
      <c r="X240" s="4" t="n"/>
      <c r="Y240" s="4" t="n"/>
      <c r="Z240" s="4" t="n"/>
    </row>
    <row r="241" ht="15.75" customHeight="1" s="371">
      <c r="A241" s="218" t="n"/>
      <c r="B241" s="218" t="n"/>
      <c r="C241" s="218" t="n"/>
      <c r="D241" s="218" t="n"/>
      <c r="E241" s="218" t="n"/>
      <c r="F241" s="218" t="n"/>
      <c r="G241" s="218">
        <f t="array" ref="G241">IF($F241="","",IFERROR(INDEX(PRESUPUESTO!$N$10:$N$174,MATCH($F241,PRESUPUESTO!$A$10:$A$174,0)),""))</f>
        <v/>
      </c>
      <c r="H241" s="218" t="n"/>
      <c r="I241" s="218" t="n"/>
      <c r="J241" s="218" t="n"/>
      <c r="K241" s="218" t="n"/>
      <c r="L241" s="218" t="n"/>
      <c r="M241" s="218" t="n"/>
      <c r="N241" s="218" t="n"/>
      <c r="O241" s="4" t="n"/>
      <c r="P241" s="4" t="n"/>
      <c r="Q241" s="4" t="n"/>
      <c r="R241" s="4" t="n"/>
      <c r="S241" s="4" t="n"/>
      <c r="T241" s="4" t="n"/>
      <c r="U241" s="4" t="n"/>
      <c r="V241" s="4" t="n"/>
      <c r="W241" s="4" t="n"/>
      <c r="X241" s="4" t="n"/>
      <c r="Y241" s="4" t="n"/>
      <c r="Z241" s="4" t="n"/>
    </row>
    <row r="242" ht="15.75" customHeight="1" s="371">
      <c r="A242" s="218" t="n"/>
      <c r="B242" s="218" t="n"/>
      <c r="C242" s="218" t="n"/>
      <c r="D242" s="218" t="n"/>
      <c r="E242" s="218" t="n"/>
      <c r="F242" s="218" t="n"/>
      <c r="G242" s="218">
        <f t="array" ref="G242">IF($F242="","",IFERROR(INDEX(PRESUPUESTO!$N$10:$N$174,MATCH($F242,PRESUPUESTO!$A$10:$A$174,0)),""))</f>
        <v/>
      </c>
      <c r="H242" s="218" t="n"/>
      <c r="I242" s="218" t="n"/>
      <c r="J242" s="218" t="n"/>
      <c r="K242" s="218" t="n"/>
      <c r="L242" s="218" t="n"/>
      <c r="M242" s="218" t="n"/>
      <c r="N242" s="218" t="n"/>
      <c r="O242" s="4" t="n"/>
      <c r="P242" s="4" t="n"/>
      <c r="Q242" s="4" t="n"/>
      <c r="R242" s="4" t="n"/>
      <c r="S242" s="4" t="n"/>
      <c r="T242" s="4" t="n"/>
      <c r="U242" s="4" t="n"/>
      <c r="V242" s="4" t="n"/>
      <c r="W242" s="4" t="n"/>
      <c r="X242" s="4" t="n"/>
      <c r="Y242" s="4" t="n"/>
      <c r="Z242" s="4" t="n"/>
    </row>
    <row r="243" ht="15.75" customHeight="1" s="371">
      <c r="A243" s="218" t="n"/>
      <c r="B243" s="218" t="n"/>
      <c r="C243" s="218" t="n"/>
      <c r="D243" s="218" t="n"/>
      <c r="E243" s="218" t="n"/>
      <c r="F243" s="218" t="n"/>
      <c r="G243" s="218">
        <f t="array" ref="G243">IF($F243="","",IFERROR(INDEX(PRESUPUESTO!$N$10:$N$174,MATCH($F243,PRESUPUESTO!$A$10:$A$174,0)),""))</f>
        <v/>
      </c>
      <c r="H243" s="218" t="n"/>
      <c r="I243" s="218" t="n"/>
      <c r="J243" s="218" t="n"/>
      <c r="K243" s="218" t="n"/>
      <c r="L243" s="218" t="n"/>
      <c r="M243" s="218" t="n"/>
      <c r="N243" s="218" t="n"/>
      <c r="O243" s="4" t="n"/>
      <c r="P243" s="4" t="n"/>
      <c r="Q243" s="4" t="n"/>
      <c r="R243" s="4" t="n"/>
      <c r="S243" s="4" t="n"/>
      <c r="T243" s="4" t="n"/>
      <c r="U243" s="4" t="n"/>
      <c r="V243" s="4" t="n"/>
      <c r="W243" s="4" t="n"/>
      <c r="X243" s="4" t="n"/>
      <c r="Y243" s="4" t="n"/>
      <c r="Z243" s="4" t="n"/>
    </row>
    <row r="244" ht="15.75" customHeight="1" s="371">
      <c r="A244" s="218" t="n"/>
      <c r="B244" s="218" t="n"/>
      <c r="C244" s="218" t="n"/>
      <c r="D244" s="218" t="n"/>
      <c r="E244" s="218" t="n"/>
      <c r="F244" s="218" t="n"/>
      <c r="G244" s="218">
        <f t="array" ref="G244">IF($F244="","",IFERROR(INDEX(PRESUPUESTO!$N$10:$N$174,MATCH($F244,PRESUPUESTO!$A$10:$A$174,0)),""))</f>
        <v/>
      </c>
      <c r="H244" s="218" t="n"/>
      <c r="I244" s="218" t="n"/>
      <c r="J244" s="218" t="n"/>
      <c r="K244" s="218" t="n"/>
      <c r="L244" s="218" t="n"/>
      <c r="M244" s="218" t="n"/>
      <c r="N244" s="218" t="n"/>
      <c r="O244" s="4" t="n"/>
      <c r="P244" s="4" t="n"/>
      <c r="Q244" s="4" t="n"/>
      <c r="R244" s="4" t="n"/>
      <c r="S244" s="4" t="n"/>
      <c r="T244" s="4" t="n"/>
      <c r="U244" s="4" t="n"/>
      <c r="V244" s="4" t="n"/>
      <c r="W244" s="4" t="n"/>
      <c r="X244" s="4" t="n"/>
      <c r="Y244" s="4" t="n"/>
      <c r="Z244" s="4" t="n"/>
    </row>
    <row r="245" ht="15.75" customHeight="1" s="371">
      <c r="A245" s="218" t="n"/>
      <c r="B245" s="218" t="n"/>
      <c r="C245" s="218" t="n"/>
      <c r="D245" s="218" t="n"/>
      <c r="E245" s="218" t="n"/>
      <c r="F245" s="218" t="n"/>
      <c r="G245" s="218">
        <f t="array" ref="G245">IF($F245="","",IFERROR(INDEX(PRESUPUESTO!$N$10:$N$174,MATCH($F245,PRESUPUESTO!$A$10:$A$174,0)),""))</f>
        <v/>
      </c>
      <c r="H245" s="218" t="n"/>
      <c r="I245" s="218" t="n"/>
      <c r="J245" s="218" t="n"/>
      <c r="K245" s="218" t="n"/>
      <c r="L245" s="218" t="n"/>
      <c r="M245" s="218" t="n"/>
      <c r="N245" s="218" t="n"/>
      <c r="O245" s="4" t="n"/>
      <c r="P245" s="4" t="n"/>
      <c r="Q245" s="4" t="n"/>
      <c r="R245" s="4" t="n"/>
      <c r="S245" s="4" t="n"/>
      <c r="T245" s="4" t="n"/>
      <c r="U245" s="4" t="n"/>
      <c r="V245" s="4" t="n"/>
      <c r="W245" s="4" t="n"/>
      <c r="X245" s="4" t="n"/>
      <c r="Y245" s="4" t="n"/>
      <c r="Z245" s="4" t="n"/>
    </row>
    <row r="246" ht="15.75" customHeight="1" s="371">
      <c r="A246" s="218" t="n"/>
      <c r="B246" s="218" t="n"/>
      <c r="C246" s="218" t="n"/>
      <c r="D246" s="218" t="n"/>
      <c r="E246" s="218" t="n"/>
      <c r="F246" s="218" t="n"/>
      <c r="G246" s="218">
        <f t="array" ref="G246">IF($F246="","",IFERROR(INDEX(PRESUPUESTO!$N$10:$N$174,MATCH($F246,PRESUPUESTO!$A$10:$A$174,0)),""))</f>
        <v/>
      </c>
      <c r="H246" s="218" t="n"/>
      <c r="I246" s="218" t="n"/>
      <c r="J246" s="218" t="n"/>
      <c r="K246" s="218" t="n"/>
      <c r="L246" s="218" t="n"/>
      <c r="M246" s="218" t="n"/>
      <c r="N246" s="218" t="n"/>
      <c r="O246" s="4" t="n"/>
      <c r="P246" s="4" t="n"/>
      <c r="Q246" s="4" t="n"/>
      <c r="R246" s="4" t="n"/>
      <c r="S246" s="4" t="n"/>
      <c r="T246" s="4" t="n"/>
      <c r="U246" s="4" t="n"/>
      <c r="V246" s="4" t="n"/>
      <c r="W246" s="4" t="n"/>
      <c r="X246" s="4" t="n"/>
      <c r="Y246" s="4" t="n"/>
      <c r="Z246" s="4" t="n"/>
    </row>
    <row r="247" ht="15.75" customHeight="1" s="371">
      <c r="A247" s="218" t="n"/>
      <c r="B247" s="218" t="n"/>
      <c r="C247" s="218" t="n"/>
      <c r="D247" s="218" t="n"/>
      <c r="E247" s="218" t="n"/>
      <c r="F247" s="218" t="n"/>
      <c r="G247" s="218">
        <f t="array" ref="G247">IF($F247="","",IFERROR(INDEX(PRESUPUESTO!$N$10:$N$174,MATCH($F247,PRESUPUESTO!$A$10:$A$174,0)),""))</f>
        <v/>
      </c>
      <c r="H247" s="218" t="n"/>
      <c r="I247" s="218" t="n"/>
      <c r="J247" s="218" t="n"/>
      <c r="K247" s="218" t="n"/>
      <c r="L247" s="218" t="n"/>
      <c r="M247" s="218" t="n"/>
      <c r="N247" s="218" t="n"/>
      <c r="O247" s="4" t="n"/>
      <c r="P247" s="4" t="n"/>
      <c r="Q247" s="4" t="n"/>
      <c r="R247" s="4" t="n"/>
      <c r="S247" s="4" t="n"/>
      <c r="T247" s="4" t="n"/>
      <c r="U247" s="4" t="n"/>
      <c r="V247" s="4" t="n"/>
      <c r="W247" s="4" t="n"/>
      <c r="X247" s="4" t="n"/>
      <c r="Y247" s="4" t="n"/>
      <c r="Z247" s="4" t="n"/>
    </row>
    <row r="248" ht="15.75" customHeight="1" s="371">
      <c r="A248" s="218" t="n"/>
      <c r="B248" s="218" t="n"/>
      <c r="C248" s="218" t="n"/>
      <c r="D248" s="218" t="n"/>
      <c r="E248" s="218" t="n"/>
      <c r="F248" s="218" t="n"/>
      <c r="G248" s="218">
        <f t="array" ref="G248">IF($F248="","",IFERROR(INDEX(PRESUPUESTO!$N$10:$N$174,MATCH($F248,PRESUPUESTO!$A$10:$A$174,0)),""))</f>
        <v/>
      </c>
      <c r="H248" s="218" t="n"/>
      <c r="I248" s="218" t="n"/>
      <c r="J248" s="218" t="n"/>
      <c r="K248" s="218" t="n"/>
      <c r="L248" s="218" t="n"/>
      <c r="M248" s="218" t="n"/>
      <c r="N248" s="218" t="n"/>
      <c r="O248" s="4" t="n"/>
      <c r="P248" s="4" t="n"/>
      <c r="Q248" s="4" t="n"/>
      <c r="R248" s="4" t="n"/>
      <c r="S248" s="4" t="n"/>
      <c r="T248" s="4" t="n"/>
      <c r="U248" s="4" t="n"/>
      <c r="V248" s="4" t="n"/>
      <c r="W248" s="4" t="n"/>
      <c r="X248" s="4" t="n"/>
      <c r="Y248" s="4" t="n"/>
      <c r="Z248" s="4" t="n"/>
    </row>
    <row r="249" ht="15.75" customHeight="1" s="371">
      <c r="A249" s="218" t="n"/>
      <c r="B249" s="218" t="n"/>
      <c r="C249" s="218" t="n"/>
      <c r="D249" s="218" t="n"/>
      <c r="E249" s="218" t="n"/>
      <c r="F249" s="218" t="n"/>
      <c r="G249" s="218">
        <f t="array" ref="G249">IF($F249="","",IFERROR(INDEX(PRESUPUESTO!$N$10:$N$174,MATCH($F249,PRESUPUESTO!$A$10:$A$174,0)),""))</f>
        <v/>
      </c>
      <c r="H249" s="218" t="n"/>
      <c r="I249" s="218" t="n"/>
      <c r="J249" s="218" t="n"/>
      <c r="K249" s="218" t="n"/>
      <c r="L249" s="218" t="n"/>
      <c r="M249" s="218" t="n"/>
      <c r="N249" s="218" t="n"/>
      <c r="O249" s="4" t="n"/>
      <c r="P249" s="4" t="n"/>
      <c r="Q249" s="4" t="n"/>
      <c r="R249" s="4" t="n"/>
      <c r="S249" s="4" t="n"/>
      <c r="T249" s="4" t="n"/>
      <c r="U249" s="4" t="n"/>
      <c r="V249" s="4" t="n"/>
      <c r="W249" s="4" t="n"/>
      <c r="X249" s="4" t="n"/>
      <c r="Y249" s="4" t="n"/>
      <c r="Z249" s="4" t="n"/>
    </row>
    <row r="250" ht="15.75" customHeight="1" s="371">
      <c r="A250" s="218" t="n"/>
      <c r="B250" s="218" t="n"/>
      <c r="C250" s="218" t="n"/>
      <c r="D250" s="218" t="n"/>
      <c r="E250" s="218" t="n"/>
      <c r="F250" s="218" t="n"/>
      <c r="G250" s="218">
        <f t="array" ref="G250">IF($F250="","",IFERROR(INDEX(PRESUPUESTO!$N$10:$N$174,MATCH($F250,PRESUPUESTO!$A$10:$A$174,0)),""))</f>
        <v/>
      </c>
      <c r="H250" s="218" t="n"/>
      <c r="I250" s="218" t="n"/>
      <c r="J250" s="218" t="n"/>
      <c r="K250" s="218" t="n"/>
      <c r="L250" s="218" t="n"/>
      <c r="M250" s="218" t="n"/>
      <c r="N250" s="218" t="n"/>
      <c r="O250" s="4" t="n"/>
      <c r="P250" s="4" t="n"/>
      <c r="Q250" s="4" t="n"/>
      <c r="R250" s="4" t="n"/>
      <c r="S250" s="4" t="n"/>
      <c r="T250" s="4" t="n"/>
      <c r="U250" s="4" t="n"/>
      <c r="V250" s="4" t="n"/>
      <c r="W250" s="4" t="n"/>
      <c r="X250" s="4" t="n"/>
      <c r="Y250" s="4" t="n"/>
      <c r="Z250" s="4" t="n"/>
    </row>
    <row r="251" ht="15.75" customHeight="1" s="371">
      <c r="A251" s="218" t="n"/>
      <c r="B251" s="218" t="n"/>
      <c r="C251" s="218" t="n"/>
      <c r="D251" s="218" t="n"/>
      <c r="E251" s="218" t="n"/>
      <c r="F251" s="218" t="n"/>
      <c r="G251" s="218">
        <f t="array" ref="G251">IF($F251="","",IFERROR(INDEX(PRESUPUESTO!$N$10:$N$174,MATCH($F251,PRESUPUESTO!$A$10:$A$174,0)),""))</f>
        <v/>
      </c>
      <c r="H251" s="218" t="n"/>
      <c r="I251" s="218" t="n"/>
      <c r="J251" s="218" t="n"/>
      <c r="K251" s="218" t="n"/>
      <c r="L251" s="218" t="n"/>
      <c r="M251" s="218" t="n"/>
      <c r="N251" s="218" t="n"/>
      <c r="O251" s="4" t="n"/>
      <c r="P251" s="4" t="n"/>
      <c r="Q251" s="4" t="n"/>
      <c r="R251" s="4" t="n"/>
      <c r="S251" s="4" t="n"/>
      <c r="T251" s="4" t="n"/>
      <c r="U251" s="4" t="n"/>
      <c r="V251" s="4" t="n"/>
      <c r="W251" s="4" t="n"/>
      <c r="X251" s="4" t="n"/>
      <c r="Y251" s="4" t="n"/>
      <c r="Z251" s="4" t="n"/>
    </row>
    <row r="252" ht="15.75" customHeight="1" s="371">
      <c r="A252" s="218" t="n"/>
      <c r="B252" s="218" t="n"/>
      <c r="C252" s="218" t="n"/>
      <c r="D252" s="218" t="n"/>
      <c r="E252" s="218" t="n"/>
      <c r="F252" s="218" t="n"/>
      <c r="G252" s="218">
        <f t="array" ref="G252">IF($F252="","",IFERROR(INDEX(PRESUPUESTO!$N$10:$N$174,MATCH($F252,PRESUPUESTO!$A$10:$A$174,0)),""))</f>
        <v/>
      </c>
      <c r="H252" s="218" t="n"/>
      <c r="I252" s="218" t="n"/>
      <c r="J252" s="218" t="n"/>
      <c r="K252" s="218" t="n"/>
      <c r="L252" s="218" t="n"/>
      <c r="M252" s="218" t="n"/>
      <c r="N252" s="218" t="n"/>
      <c r="O252" s="4" t="n"/>
      <c r="P252" s="4" t="n"/>
      <c r="Q252" s="4" t="n"/>
      <c r="R252" s="4" t="n"/>
      <c r="S252" s="4" t="n"/>
      <c r="T252" s="4" t="n"/>
      <c r="U252" s="4" t="n"/>
      <c r="V252" s="4" t="n"/>
      <c r="W252" s="4" t="n"/>
      <c r="X252" s="4" t="n"/>
      <c r="Y252" s="4" t="n"/>
      <c r="Z252" s="4" t="n"/>
    </row>
    <row r="253" ht="15.75" customHeight="1" s="371">
      <c r="A253" s="218" t="n"/>
      <c r="B253" s="218" t="n"/>
      <c r="C253" s="218" t="n"/>
      <c r="D253" s="218" t="n"/>
      <c r="E253" s="218" t="n"/>
      <c r="F253" s="218" t="n"/>
      <c r="G253" s="218">
        <f t="array" ref="G253">IF($F253="","",IFERROR(INDEX(PRESUPUESTO!$N$10:$N$174,MATCH($F253,PRESUPUESTO!$A$10:$A$174,0)),""))</f>
        <v/>
      </c>
      <c r="H253" s="218" t="n"/>
      <c r="I253" s="218" t="n"/>
      <c r="J253" s="218" t="n"/>
      <c r="K253" s="218" t="n"/>
      <c r="L253" s="218" t="n"/>
      <c r="M253" s="218" t="n"/>
      <c r="N253" s="218" t="n"/>
      <c r="O253" s="4" t="n"/>
      <c r="P253" s="4" t="n"/>
      <c r="Q253" s="4" t="n"/>
      <c r="R253" s="4" t="n"/>
      <c r="S253" s="4" t="n"/>
      <c r="T253" s="4" t="n"/>
      <c r="U253" s="4" t="n"/>
      <c r="V253" s="4" t="n"/>
      <c r="W253" s="4" t="n"/>
      <c r="X253" s="4" t="n"/>
      <c r="Y253" s="4" t="n"/>
      <c r="Z253" s="4" t="n"/>
    </row>
    <row r="254" ht="15.75" customHeight="1" s="371">
      <c r="A254" s="218" t="n"/>
      <c r="B254" s="218" t="n"/>
      <c r="C254" s="218" t="n"/>
      <c r="D254" s="218" t="n"/>
      <c r="E254" s="218" t="n"/>
      <c r="F254" s="218" t="n"/>
      <c r="G254" s="218">
        <f t="array" ref="G254">IF($F254="","",IFERROR(INDEX(PRESUPUESTO!$N$10:$N$174,MATCH($F254,PRESUPUESTO!$A$10:$A$174,0)),""))</f>
        <v/>
      </c>
      <c r="H254" s="218" t="n"/>
      <c r="I254" s="218" t="n"/>
      <c r="J254" s="218" t="n"/>
      <c r="K254" s="218" t="n"/>
      <c r="L254" s="218" t="n"/>
      <c r="M254" s="218" t="n"/>
      <c r="N254" s="218" t="n"/>
      <c r="O254" s="4" t="n"/>
      <c r="P254" s="4" t="n"/>
      <c r="Q254" s="4" t="n"/>
      <c r="R254" s="4" t="n"/>
      <c r="S254" s="4" t="n"/>
      <c r="T254" s="4" t="n"/>
      <c r="U254" s="4" t="n"/>
      <c r="V254" s="4" t="n"/>
      <c r="W254" s="4" t="n"/>
      <c r="X254" s="4" t="n"/>
      <c r="Y254" s="4" t="n"/>
      <c r="Z254" s="4" t="n"/>
    </row>
    <row r="255" ht="15.75" customHeight="1" s="371">
      <c r="A255" s="218" t="n"/>
      <c r="B255" s="218" t="n"/>
      <c r="C255" s="218" t="n"/>
      <c r="D255" s="218" t="n"/>
      <c r="E255" s="218" t="n"/>
      <c r="F255" s="218" t="n"/>
      <c r="G255" s="218">
        <f t="array" ref="G255">IF($F255="","",IFERROR(INDEX(PRESUPUESTO!$N$10:$N$174,MATCH($F255,PRESUPUESTO!$A$10:$A$174,0)),""))</f>
        <v/>
      </c>
      <c r="H255" s="218" t="n"/>
      <c r="I255" s="218" t="n"/>
      <c r="J255" s="218" t="n"/>
      <c r="K255" s="218" t="n"/>
      <c r="L255" s="218" t="n"/>
      <c r="M255" s="218" t="n"/>
      <c r="N255" s="218" t="n"/>
      <c r="O255" s="4" t="n"/>
      <c r="P255" s="4" t="n"/>
      <c r="Q255" s="4" t="n"/>
      <c r="R255" s="4" t="n"/>
      <c r="S255" s="4" t="n"/>
      <c r="T255" s="4" t="n"/>
      <c r="U255" s="4" t="n"/>
      <c r="V255" s="4" t="n"/>
      <c r="W255" s="4" t="n"/>
      <c r="X255" s="4" t="n"/>
      <c r="Y255" s="4" t="n"/>
      <c r="Z255" s="4" t="n"/>
    </row>
    <row r="256" ht="15.75" customHeight="1" s="371">
      <c r="A256" s="218" t="n"/>
      <c r="B256" s="218" t="n"/>
      <c r="C256" s="218" t="n"/>
      <c r="D256" s="218" t="n"/>
      <c r="E256" s="218" t="n"/>
      <c r="F256" s="218" t="n"/>
      <c r="G256" s="218">
        <f t="array" ref="G256">IF($F256="","",IFERROR(INDEX(PRESUPUESTO!$N$10:$N$174,MATCH($F256,PRESUPUESTO!$A$10:$A$174,0)),""))</f>
        <v/>
      </c>
      <c r="H256" s="218" t="n"/>
      <c r="I256" s="218" t="n"/>
      <c r="J256" s="218" t="n"/>
      <c r="K256" s="218" t="n"/>
      <c r="L256" s="218" t="n"/>
      <c r="M256" s="218" t="n"/>
      <c r="N256" s="218" t="n"/>
      <c r="O256" s="4" t="n"/>
      <c r="P256" s="4" t="n"/>
      <c r="Q256" s="4" t="n"/>
      <c r="R256" s="4" t="n"/>
      <c r="S256" s="4" t="n"/>
      <c r="T256" s="4" t="n"/>
      <c r="U256" s="4" t="n"/>
      <c r="V256" s="4" t="n"/>
      <c r="W256" s="4" t="n"/>
      <c r="X256" s="4" t="n"/>
      <c r="Y256" s="4" t="n"/>
      <c r="Z256" s="4" t="n"/>
    </row>
    <row r="257" ht="15.75" customHeight="1" s="371">
      <c r="A257" s="218" t="n"/>
      <c r="B257" s="218" t="n"/>
      <c r="C257" s="218" t="n"/>
      <c r="D257" s="218" t="n"/>
      <c r="E257" s="218" t="n"/>
      <c r="F257" s="218" t="n"/>
      <c r="G257" s="218">
        <f t="array" ref="G257">IF($F257="","",IFERROR(INDEX(PRESUPUESTO!$N$10:$N$174,MATCH($F257,PRESUPUESTO!$A$10:$A$174,0)),""))</f>
        <v/>
      </c>
      <c r="H257" s="218" t="n"/>
      <c r="I257" s="218" t="n"/>
      <c r="J257" s="218" t="n"/>
      <c r="K257" s="218" t="n"/>
      <c r="L257" s="218" t="n"/>
      <c r="M257" s="218" t="n"/>
      <c r="N257" s="218" t="n"/>
      <c r="O257" s="4" t="n"/>
      <c r="P257" s="4" t="n"/>
      <c r="Q257" s="4" t="n"/>
      <c r="R257" s="4" t="n"/>
      <c r="S257" s="4" t="n"/>
      <c r="T257" s="4" t="n"/>
      <c r="U257" s="4" t="n"/>
      <c r="V257" s="4" t="n"/>
      <c r="W257" s="4" t="n"/>
      <c r="X257" s="4" t="n"/>
      <c r="Y257" s="4" t="n"/>
      <c r="Z257" s="4" t="n"/>
    </row>
    <row r="258" ht="15.75" customHeight="1" s="371">
      <c r="A258" s="218" t="n"/>
      <c r="B258" s="218" t="n"/>
      <c r="C258" s="218" t="n"/>
      <c r="D258" s="218" t="n"/>
      <c r="E258" s="218" t="n"/>
      <c r="F258" s="218" t="n"/>
      <c r="G258" s="218">
        <f t="array" ref="G258">IF($F258="","",IFERROR(INDEX(PRESUPUESTO!$N$10:$N$174,MATCH($F258,PRESUPUESTO!$A$10:$A$174,0)),""))</f>
        <v/>
      </c>
      <c r="H258" s="218" t="n"/>
      <c r="I258" s="218" t="n"/>
      <c r="J258" s="218" t="n"/>
      <c r="K258" s="218" t="n"/>
      <c r="L258" s="218" t="n"/>
      <c r="M258" s="218" t="n"/>
      <c r="N258" s="218" t="n"/>
      <c r="O258" s="4" t="n"/>
      <c r="P258" s="4" t="n"/>
      <c r="Q258" s="4" t="n"/>
      <c r="R258" s="4" t="n"/>
      <c r="S258" s="4" t="n"/>
      <c r="T258" s="4" t="n"/>
      <c r="U258" s="4" t="n"/>
      <c r="V258" s="4" t="n"/>
      <c r="W258" s="4" t="n"/>
      <c r="X258" s="4" t="n"/>
      <c r="Y258" s="4" t="n"/>
      <c r="Z258" s="4" t="n"/>
    </row>
    <row r="259" ht="15.75" customHeight="1" s="371">
      <c r="A259" s="218" t="n"/>
      <c r="B259" s="218" t="n"/>
      <c r="C259" s="218" t="n"/>
      <c r="D259" s="218" t="n"/>
      <c r="E259" s="218" t="n"/>
      <c r="F259" s="218" t="n"/>
      <c r="G259" s="218">
        <f t="array" ref="G259">IF($F259="","",IFERROR(INDEX(PRESUPUESTO!$N$10:$N$174,MATCH($F259,PRESUPUESTO!$A$10:$A$174,0)),""))</f>
        <v/>
      </c>
      <c r="H259" s="218" t="n"/>
      <c r="I259" s="218" t="n"/>
      <c r="J259" s="218" t="n"/>
      <c r="K259" s="218" t="n"/>
      <c r="L259" s="218" t="n"/>
      <c r="M259" s="218" t="n"/>
      <c r="N259" s="218" t="n"/>
      <c r="O259" s="4" t="n"/>
      <c r="P259" s="4" t="n"/>
      <c r="Q259" s="4" t="n"/>
      <c r="R259" s="4" t="n"/>
      <c r="S259" s="4" t="n"/>
      <c r="T259" s="4" t="n"/>
      <c r="U259" s="4" t="n"/>
      <c r="V259" s="4" t="n"/>
      <c r="W259" s="4" t="n"/>
      <c r="X259" s="4" t="n"/>
      <c r="Y259" s="4" t="n"/>
      <c r="Z259" s="4" t="n"/>
    </row>
    <row r="260" ht="15.75" customHeight="1" s="371">
      <c r="A260" s="218" t="n"/>
      <c r="B260" s="218" t="n"/>
      <c r="C260" s="218" t="n"/>
      <c r="D260" s="218" t="n"/>
      <c r="E260" s="218" t="n"/>
      <c r="F260" s="218" t="n"/>
      <c r="G260" s="218">
        <f t="array" ref="G260">IF($F260="","",IFERROR(INDEX(PRESUPUESTO!$N$10:$N$174,MATCH($F260,PRESUPUESTO!$A$10:$A$174,0)),""))</f>
        <v/>
      </c>
      <c r="H260" s="218" t="n"/>
      <c r="I260" s="218" t="n"/>
      <c r="J260" s="218" t="n"/>
      <c r="K260" s="218" t="n"/>
      <c r="L260" s="218" t="n"/>
      <c r="M260" s="218" t="n"/>
      <c r="N260" s="218" t="n"/>
      <c r="O260" s="4" t="n"/>
      <c r="P260" s="4" t="n"/>
      <c r="Q260" s="4" t="n"/>
      <c r="R260" s="4" t="n"/>
      <c r="S260" s="4" t="n"/>
      <c r="T260" s="4" t="n"/>
      <c r="U260" s="4" t="n"/>
      <c r="V260" s="4" t="n"/>
      <c r="W260" s="4" t="n"/>
      <c r="X260" s="4" t="n"/>
      <c r="Y260" s="4" t="n"/>
      <c r="Z260" s="4" t="n"/>
    </row>
    <row r="261" ht="15.75" customHeight="1" s="371">
      <c r="A261" s="218" t="n"/>
      <c r="B261" s="218" t="n"/>
      <c r="C261" s="218" t="n"/>
      <c r="D261" s="218" t="n"/>
      <c r="E261" s="218" t="n"/>
      <c r="F261" s="218" t="n"/>
      <c r="G261" s="218">
        <f t="array" ref="G261">IF($F261="","",IFERROR(INDEX(PRESUPUESTO!$N$10:$N$174,MATCH($F261,PRESUPUESTO!$A$10:$A$174,0)),""))</f>
        <v/>
      </c>
      <c r="H261" s="218" t="n"/>
      <c r="I261" s="218" t="n"/>
      <c r="J261" s="218" t="n"/>
      <c r="K261" s="218" t="n"/>
      <c r="L261" s="218" t="n"/>
      <c r="M261" s="218" t="n"/>
      <c r="N261" s="218" t="n"/>
      <c r="O261" s="4" t="n"/>
      <c r="P261" s="4" t="n"/>
      <c r="Q261" s="4" t="n"/>
      <c r="R261" s="4" t="n"/>
      <c r="S261" s="4" t="n"/>
      <c r="T261" s="4" t="n"/>
      <c r="U261" s="4" t="n"/>
      <c r="V261" s="4" t="n"/>
      <c r="W261" s="4" t="n"/>
      <c r="X261" s="4" t="n"/>
      <c r="Y261" s="4" t="n"/>
      <c r="Z261" s="4" t="n"/>
    </row>
    <row r="262" ht="15.75" customHeight="1" s="371">
      <c r="A262" s="218" t="n"/>
      <c r="B262" s="218" t="n"/>
      <c r="C262" s="218" t="n"/>
      <c r="D262" s="218" t="n"/>
      <c r="E262" s="218" t="n"/>
      <c r="F262" s="218" t="n"/>
      <c r="G262" s="218">
        <f t="array" ref="G262">IF($F262="","",IFERROR(INDEX(PRESUPUESTO!$N$10:$N$174,MATCH($F262,PRESUPUESTO!$A$10:$A$174,0)),""))</f>
        <v/>
      </c>
      <c r="H262" s="218" t="n"/>
      <c r="I262" s="218" t="n"/>
      <c r="J262" s="218" t="n"/>
      <c r="K262" s="218" t="n"/>
      <c r="L262" s="218" t="n"/>
      <c r="M262" s="218" t="n"/>
      <c r="N262" s="218" t="n"/>
      <c r="O262" s="4" t="n"/>
      <c r="P262" s="4" t="n"/>
      <c r="Q262" s="4" t="n"/>
      <c r="R262" s="4" t="n"/>
      <c r="S262" s="4" t="n"/>
      <c r="T262" s="4" t="n"/>
      <c r="U262" s="4" t="n"/>
      <c r="V262" s="4" t="n"/>
      <c r="W262" s="4" t="n"/>
      <c r="X262" s="4" t="n"/>
      <c r="Y262" s="4" t="n"/>
      <c r="Z262" s="4" t="n"/>
    </row>
    <row r="263" ht="15.75" customHeight="1" s="371">
      <c r="A263" s="218" t="n"/>
      <c r="B263" s="218" t="n"/>
      <c r="C263" s="218" t="n"/>
      <c r="D263" s="218" t="n"/>
      <c r="E263" s="218" t="n"/>
      <c r="F263" s="218" t="n"/>
      <c r="G263" s="218">
        <f t="array" ref="G263">IF($F263="","",IFERROR(INDEX(PRESUPUESTO!$N$10:$N$174,MATCH($F263,PRESUPUESTO!$A$10:$A$174,0)),""))</f>
        <v/>
      </c>
      <c r="H263" s="218" t="n"/>
      <c r="I263" s="218" t="n"/>
      <c r="J263" s="218" t="n"/>
      <c r="K263" s="218" t="n"/>
      <c r="L263" s="218" t="n"/>
      <c r="M263" s="218" t="n"/>
      <c r="N263" s="218" t="n"/>
      <c r="O263" s="4" t="n"/>
      <c r="P263" s="4" t="n"/>
      <c r="Q263" s="4" t="n"/>
      <c r="R263" s="4" t="n"/>
      <c r="S263" s="4" t="n"/>
      <c r="T263" s="4" t="n"/>
      <c r="U263" s="4" t="n"/>
      <c r="V263" s="4" t="n"/>
      <c r="W263" s="4" t="n"/>
      <c r="X263" s="4" t="n"/>
      <c r="Y263" s="4" t="n"/>
      <c r="Z263" s="4" t="n"/>
    </row>
    <row r="264" ht="15.75" customHeight="1" s="371">
      <c r="A264" s="218" t="n"/>
      <c r="B264" s="218" t="n"/>
      <c r="C264" s="218" t="n"/>
      <c r="D264" s="218" t="n"/>
      <c r="E264" s="218" t="n"/>
      <c r="F264" s="218" t="n"/>
      <c r="G264" s="218">
        <f t="array" ref="G264">IF($F264="","",IFERROR(INDEX(PRESUPUESTO!$N$10:$N$174,MATCH($F264,PRESUPUESTO!$A$10:$A$174,0)),""))</f>
        <v/>
      </c>
      <c r="H264" s="218" t="n"/>
      <c r="I264" s="218" t="n"/>
      <c r="J264" s="218" t="n"/>
      <c r="K264" s="218" t="n"/>
      <c r="L264" s="218" t="n"/>
      <c r="M264" s="218" t="n"/>
      <c r="N264" s="218" t="n"/>
      <c r="O264" s="4" t="n"/>
      <c r="P264" s="4" t="n"/>
      <c r="Q264" s="4" t="n"/>
      <c r="R264" s="4" t="n"/>
      <c r="S264" s="4" t="n"/>
      <c r="T264" s="4" t="n"/>
      <c r="U264" s="4" t="n"/>
      <c r="V264" s="4" t="n"/>
      <c r="W264" s="4" t="n"/>
      <c r="X264" s="4" t="n"/>
      <c r="Y264" s="4" t="n"/>
      <c r="Z264" s="4" t="n"/>
    </row>
    <row r="265" ht="15.75" customHeight="1" s="371">
      <c r="A265" s="218" t="n"/>
      <c r="B265" s="218" t="n"/>
      <c r="C265" s="218" t="n"/>
      <c r="D265" s="218" t="n"/>
      <c r="E265" s="218" t="n"/>
      <c r="F265" s="218" t="n"/>
      <c r="G265" s="218">
        <f t="array" ref="G265">IF($F265="","",IFERROR(INDEX(PRESUPUESTO!$N$10:$N$174,MATCH($F265,PRESUPUESTO!$A$10:$A$174,0)),""))</f>
        <v/>
      </c>
      <c r="H265" s="218" t="n"/>
      <c r="I265" s="218" t="n"/>
      <c r="J265" s="218" t="n"/>
      <c r="K265" s="218" t="n"/>
      <c r="L265" s="218" t="n"/>
      <c r="M265" s="218" t="n"/>
      <c r="N265" s="218" t="n"/>
      <c r="O265" s="4" t="n"/>
      <c r="P265" s="4" t="n"/>
      <c r="Q265" s="4" t="n"/>
      <c r="R265" s="4" t="n"/>
      <c r="S265" s="4" t="n"/>
      <c r="T265" s="4" t="n"/>
      <c r="U265" s="4" t="n"/>
      <c r="V265" s="4" t="n"/>
      <c r="W265" s="4" t="n"/>
      <c r="X265" s="4" t="n"/>
      <c r="Y265" s="4" t="n"/>
      <c r="Z265" s="4" t="n"/>
    </row>
    <row r="266" ht="15.75" customHeight="1" s="371">
      <c r="A266" s="218" t="n"/>
      <c r="B266" s="218" t="n"/>
      <c r="C266" s="218" t="n"/>
      <c r="D266" s="218" t="n"/>
      <c r="E266" s="218" t="n"/>
      <c r="F266" s="218" t="n"/>
      <c r="G266" s="218">
        <f t="array" ref="G266">IF($F266="","",IFERROR(INDEX(PRESUPUESTO!$N$10:$N$174,MATCH($F266,PRESUPUESTO!$A$10:$A$174,0)),""))</f>
        <v/>
      </c>
      <c r="H266" s="218" t="n"/>
      <c r="I266" s="218" t="n"/>
      <c r="J266" s="218" t="n"/>
      <c r="K266" s="218" t="n"/>
      <c r="L266" s="218" t="n"/>
      <c r="M266" s="218" t="n"/>
      <c r="N266" s="218" t="n"/>
      <c r="O266" s="4" t="n"/>
      <c r="P266" s="4" t="n"/>
      <c r="Q266" s="4" t="n"/>
      <c r="R266" s="4" t="n"/>
      <c r="S266" s="4" t="n"/>
      <c r="T266" s="4" t="n"/>
      <c r="U266" s="4" t="n"/>
      <c r="V266" s="4" t="n"/>
      <c r="W266" s="4" t="n"/>
      <c r="X266" s="4" t="n"/>
      <c r="Y266" s="4" t="n"/>
      <c r="Z266" s="4" t="n"/>
    </row>
    <row r="267" ht="15.75" customHeight="1" s="371">
      <c r="A267" s="218" t="n"/>
      <c r="B267" s="218" t="n"/>
      <c r="C267" s="218" t="n"/>
      <c r="D267" s="218" t="n"/>
      <c r="E267" s="218" t="n"/>
      <c r="F267" s="218" t="n"/>
      <c r="G267" s="218">
        <f t="array" ref="G267">IF($F267="","",IFERROR(INDEX(PRESUPUESTO!$N$10:$N$174,MATCH($F267,PRESUPUESTO!$A$10:$A$174,0)),""))</f>
        <v/>
      </c>
      <c r="H267" s="218" t="n"/>
      <c r="I267" s="218" t="n"/>
      <c r="J267" s="218" t="n"/>
      <c r="K267" s="218" t="n"/>
      <c r="L267" s="218" t="n"/>
      <c r="M267" s="218" t="n"/>
      <c r="N267" s="218" t="n"/>
      <c r="O267" s="4" t="n"/>
      <c r="P267" s="4" t="n"/>
      <c r="Q267" s="4" t="n"/>
      <c r="R267" s="4" t="n"/>
      <c r="S267" s="4" t="n"/>
      <c r="T267" s="4" t="n"/>
      <c r="U267" s="4" t="n"/>
      <c r="V267" s="4" t="n"/>
      <c r="W267" s="4" t="n"/>
      <c r="X267" s="4" t="n"/>
      <c r="Y267" s="4" t="n"/>
      <c r="Z267" s="4" t="n"/>
    </row>
    <row r="268" ht="15.75" customHeight="1" s="371">
      <c r="A268" s="218" t="n"/>
      <c r="B268" s="218" t="n"/>
      <c r="C268" s="218" t="n"/>
      <c r="D268" s="218" t="n"/>
      <c r="E268" s="218" t="n"/>
      <c r="F268" s="218" t="n"/>
      <c r="G268" s="218">
        <f t="array" ref="G268">IF($F268="","",IFERROR(INDEX(PRESUPUESTO!$N$10:$N$174,MATCH($F268,PRESUPUESTO!$A$10:$A$174,0)),""))</f>
        <v/>
      </c>
      <c r="H268" s="218" t="n"/>
      <c r="I268" s="218" t="n"/>
      <c r="J268" s="218" t="n"/>
      <c r="K268" s="218" t="n"/>
      <c r="L268" s="218" t="n"/>
      <c r="M268" s="218" t="n"/>
      <c r="N268" s="218" t="n"/>
      <c r="O268" s="4" t="n"/>
      <c r="P268" s="4" t="n"/>
      <c r="Q268" s="4" t="n"/>
      <c r="R268" s="4" t="n"/>
      <c r="S268" s="4" t="n"/>
      <c r="T268" s="4" t="n"/>
      <c r="U268" s="4" t="n"/>
      <c r="V268" s="4" t="n"/>
      <c r="W268" s="4" t="n"/>
      <c r="X268" s="4" t="n"/>
      <c r="Y268" s="4" t="n"/>
      <c r="Z268" s="4" t="n"/>
    </row>
    <row r="269" ht="15.75" customHeight="1" s="371">
      <c r="A269" s="218" t="n"/>
      <c r="B269" s="218" t="n"/>
      <c r="C269" s="218" t="n"/>
      <c r="D269" s="218" t="n"/>
      <c r="E269" s="218" t="n"/>
      <c r="F269" s="218" t="n"/>
      <c r="G269" s="218">
        <f t="array" ref="G269">IF($F269="","",IFERROR(INDEX(PRESUPUESTO!$N$10:$N$174,MATCH($F269,PRESUPUESTO!$A$10:$A$174,0)),""))</f>
        <v/>
      </c>
      <c r="H269" s="218" t="n"/>
      <c r="I269" s="218" t="n"/>
      <c r="J269" s="218" t="n"/>
      <c r="K269" s="218" t="n"/>
      <c r="L269" s="218" t="n"/>
      <c r="M269" s="218" t="n"/>
      <c r="N269" s="218" t="n"/>
      <c r="O269" s="4" t="n"/>
      <c r="P269" s="4" t="n"/>
      <c r="Q269" s="4" t="n"/>
      <c r="R269" s="4" t="n"/>
      <c r="S269" s="4" t="n"/>
      <c r="T269" s="4" t="n"/>
      <c r="U269" s="4" t="n"/>
      <c r="V269" s="4" t="n"/>
      <c r="W269" s="4" t="n"/>
      <c r="X269" s="4" t="n"/>
      <c r="Y269" s="4" t="n"/>
      <c r="Z269" s="4" t="n"/>
    </row>
    <row r="270" ht="15.75" customHeight="1" s="371">
      <c r="A270" s="218" t="n"/>
      <c r="B270" s="218" t="n"/>
      <c r="C270" s="218" t="n"/>
      <c r="D270" s="218" t="n"/>
      <c r="E270" s="218" t="n"/>
      <c r="F270" s="218" t="n"/>
      <c r="G270" s="218">
        <f t="array" ref="G270">IF($F270="","",IFERROR(INDEX(PRESUPUESTO!$N$10:$N$174,MATCH($F270,PRESUPUESTO!$A$10:$A$174,0)),""))</f>
        <v/>
      </c>
      <c r="H270" s="218" t="n"/>
      <c r="I270" s="218" t="n"/>
      <c r="J270" s="218" t="n"/>
      <c r="K270" s="218" t="n"/>
      <c r="L270" s="218" t="n"/>
      <c r="M270" s="218" t="n"/>
      <c r="N270" s="218" t="n"/>
      <c r="O270" s="4" t="n"/>
      <c r="P270" s="4" t="n"/>
      <c r="Q270" s="4" t="n"/>
      <c r="R270" s="4" t="n"/>
      <c r="S270" s="4" t="n"/>
      <c r="T270" s="4" t="n"/>
      <c r="U270" s="4" t="n"/>
      <c r="V270" s="4" t="n"/>
      <c r="W270" s="4" t="n"/>
      <c r="X270" s="4" t="n"/>
      <c r="Y270" s="4" t="n"/>
      <c r="Z270" s="4" t="n"/>
    </row>
    <row r="271" ht="15.75" customHeight="1" s="371">
      <c r="A271" s="218" t="n"/>
      <c r="B271" s="218" t="n"/>
      <c r="C271" s="218" t="n"/>
      <c r="D271" s="218" t="n"/>
      <c r="E271" s="218" t="n"/>
      <c r="F271" s="218" t="n"/>
      <c r="G271" s="218">
        <f t="array" ref="G271">IF($F271="","",IFERROR(INDEX(PRESUPUESTO!$N$10:$N$174,MATCH($F271,PRESUPUESTO!$A$10:$A$174,0)),""))</f>
        <v/>
      </c>
      <c r="H271" s="218" t="n"/>
      <c r="I271" s="218" t="n"/>
      <c r="J271" s="218" t="n"/>
      <c r="K271" s="218" t="n"/>
      <c r="L271" s="218" t="n"/>
      <c r="M271" s="218" t="n"/>
      <c r="N271" s="218" t="n"/>
      <c r="O271" s="4" t="n"/>
      <c r="P271" s="4" t="n"/>
      <c r="Q271" s="4" t="n"/>
      <c r="R271" s="4" t="n"/>
      <c r="S271" s="4" t="n"/>
      <c r="T271" s="4" t="n"/>
      <c r="U271" s="4" t="n"/>
      <c r="V271" s="4" t="n"/>
      <c r="W271" s="4" t="n"/>
      <c r="X271" s="4" t="n"/>
      <c r="Y271" s="4" t="n"/>
      <c r="Z271" s="4" t="n"/>
    </row>
    <row r="272" ht="15.75" customHeight="1" s="371">
      <c r="A272" s="218" t="n"/>
      <c r="B272" s="218" t="n"/>
      <c r="C272" s="218" t="n"/>
      <c r="D272" s="218" t="n"/>
      <c r="E272" s="218" t="n"/>
      <c r="F272" s="218" t="n"/>
      <c r="G272" s="218">
        <f t="array" ref="G272">IF($F272="","",IFERROR(INDEX(PRESUPUESTO!$N$10:$N$174,MATCH($F272,PRESUPUESTO!$A$10:$A$174,0)),""))</f>
        <v/>
      </c>
      <c r="H272" s="218" t="n"/>
      <c r="I272" s="218" t="n"/>
      <c r="J272" s="218" t="n"/>
      <c r="K272" s="218" t="n"/>
      <c r="L272" s="218" t="n"/>
      <c r="M272" s="218" t="n"/>
      <c r="N272" s="218" t="n"/>
      <c r="O272" s="4" t="n"/>
      <c r="P272" s="4" t="n"/>
      <c r="Q272" s="4" t="n"/>
      <c r="R272" s="4" t="n"/>
      <c r="S272" s="4" t="n"/>
      <c r="T272" s="4" t="n"/>
      <c r="U272" s="4" t="n"/>
      <c r="V272" s="4" t="n"/>
      <c r="W272" s="4" t="n"/>
      <c r="X272" s="4" t="n"/>
      <c r="Y272" s="4" t="n"/>
      <c r="Z272" s="4" t="n"/>
    </row>
    <row r="273" ht="15.75" customHeight="1" s="371">
      <c r="A273" s="218" t="n"/>
      <c r="B273" s="218" t="n"/>
      <c r="C273" s="218" t="n"/>
      <c r="D273" s="218" t="n"/>
      <c r="E273" s="218" t="n"/>
      <c r="F273" s="218" t="n"/>
      <c r="G273" s="218">
        <f t="array" ref="G273">IF($F273="","",IFERROR(INDEX(PRESUPUESTO!$N$10:$N$174,MATCH($F273,PRESUPUESTO!$A$10:$A$174,0)),""))</f>
        <v/>
      </c>
      <c r="H273" s="218" t="n"/>
      <c r="I273" s="218" t="n"/>
      <c r="J273" s="218" t="n"/>
      <c r="K273" s="218" t="n"/>
      <c r="L273" s="218" t="n"/>
      <c r="M273" s="218" t="n"/>
      <c r="N273" s="218" t="n"/>
      <c r="O273" s="4" t="n"/>
      <c r="P273" s="4" t="n"/>
      <c r="Q273" s="4" t="n"/>
      <c r="R273" s="4" t="n"/>
      <c r="S273" s="4" t="n"/>
      <c r="T273" s="4" t="n"/>
      <c r="U273" s="4" t="n"/>
      <c r="V273" s="4" t="n"/>
      <c r="W273" s="4" t="n"/>
      <c r="X273" s="4" t="n"/>
      <c r="Y273" s="4" t="n"/>
      <c r="Z273" s="4" t="n"/>
    </row>
    <row r="274" ht="15.75" customHeight="1" s="371">
      <c r="A274" s="218" t="n"/>
      <c r="B274" s="218" t="n"/>
      <c r="C274" s="218" t="n"/>
      <c r="D274" s="218" t="n"/>
      <c r="E274" s="218" t="n"/>
      <c r="F274" s="218" t="n"/>
      <c r="G274" s="218">
        <f t="array" ref="G274">IF($F274="","",IFERROR(INDEX(PRESUPUESTO!$N$10:$N$174,MATCH($F274,PRESUPUESTO!$A$10:$A$174,0)),""))</f>
        <v/>
      </c>
      <c r="H274" s="218" t="n"/>
      <c r="I274" s="218" t="n"/>
      <c r="J274" s="218" t="n"/>
      <c r="K274" s="218" t="n"/>
      <c r="L274" s="218" t="n"/>
      <c r="M274" s="218" t="n"/>
      <c r="N274" s="218" t="n"/>
      <c r="O274" s="4" t="n"/>
      <c r="P274" s="4" t="n"/>
      <c r="Q274" s="4" t="n"/>
      <c r="R274" s="4" t="n"/>
      <c r="S274" s="4" t="n"/>
      <c r="T274" s="4" t="n"/>
      <c r="U274" s="4" t="n"/>
      <c r="V274" s="4" t="n"/>
      <c r="W274" s="4" t="n"/>
      <c r="X274" s="4" t="n"/>
      <c r="Y274" s="4" t="n"/>
      <c r="Z274" s="4" t="n"/>
    </row>
    <row r="275" ht="15.75" customHeight="1" s="371">
      <c r="A275" s="218" t="n"/>
      <c r="B275" s="218" t="n"/>
      <c r="C275" s="218" t="n"/>
      <c r="D275" s="218" t="n"/>
      <c r="E275" s="218" t="n"/>
      <c r="F275" s="218" t="n"/>
      <c r="G275" s="218">
        <f t="array" ref="G275">IF($F275="","",IFERROR(INDEX(PRESUPUESTO!$N$10:$N$174,MATCH($F275,PRESUPUESTO!$A$10:$A$174,0)),""))</f>
        <v/>
      </c>
      <c r="H275" s="218" t="n"/>
      <c r="I275" s="218" t="n"/>
      <c r="J275" s="218" t="n"/>
      <c r="K275" s="218" t="n"/>
      <c r="L275" s="218" t="n"/>
      <c r="M275" s="218" t="n"/>
      <c r="N275" s="218" t="n"/>
      <c r="O275" s="4" t="n"/>
      <c r="P275" s="4" t="n"/>
      <c r="Q275" s="4" t="n"/>
      <c r="R275" s="4" t="n"/>
      <c r="S275" s="4" t="n"/>
      <c r="T275" s="4" t="n"/>
      <c r="U275" s="4" t="n"/>
      <c r="V275" s="4" t="n"/>
      <c r="W275" s="4" t="n"/>
      <c r="X275" s="4" t="n"/>
      <c r="Y275" s="4" t="n"/>
      <c r="Z275" s="4" t="n"/>
    </row>
    <row r="276" ht="15.75" customHeight="1" s="371">
      <c r="A276" s="218" t="n"/>
      <c r="B276" s="218" t="n"/>
      <c r="C276" s="218" t="n"/>
      <c r="D276" s="218" t="n"/>
      <c r="E276" s="218" t="n"/>
      <c r="F276" s="218" t="n"/>
      <c r="G276" s="218">
        <f t="array" ref="G276">IF($F276="","",IFERROR(INDEX(PRESUPUESTO!$N$10:$N$174,MATCH($F276,PRESUPUESTO!$A$10:$A$174,0)),""))</f>
        <v/>
      </c>
      <c r="H276" s="218" t="n"/>
      <c r="I276" s="218" t="n"/>
      <c r="J276" s="218" t="n"/>
      <c r="K276" s="218" t="n"/>
      <c r="L276" s="218" t="n"/>
      <c r="M276" s="218" t="n"/>
      <c r="N276" s="218" t="n"/>
      <c r="O276" s="4" t="n"/>
      <c r="P276" s="4" t="n"/>
      <c r="Q276" s="4" t="n"/>
      <c r="R276" s="4" t="n"/>
      <c r="S276" s="4" t="n"/>
      <c r="T276" s="4" t="n"/>
      <c r="U276" s="4" t="n"/>
      <c r="V276" s="4" t="n"/>
      <c r="W276" s="4" t="n"/>
      <c r="X276" s="4" t="n"/>
      <c r="Y276" s="4" t="n"/>
      <c r="Z276" s="4" t="n"/>
    </row>
    <row r="277" ht="15.75" customHeight="1" s="371">
      <c r="A277" s="218" t="n"/>
      <c r="B277" s="218" t="n"/>
      <c r="C277" s="218" t="n"/>
      <c r="D277" s="218" t="n"/>
      <c r="E277" s="218" t="n"/>
      <c r="F277" s="218" t="n"/>
      <c r="G277" s="218">
        <f t="array" ref="G277">IF($F277="","",IFERROR(INDEX(PRESUPUESTO!$N$10:$N$174,MATCH($F277,PRESUPUESTO!$A$10:$A$174,0)),""))</f>
        <v/>
      </c>
      <c r="H277" s="218" t="n"/>
      <c r="I277" s="218" t="n"/>
      <c r="J277" s="218" t="n"/>
      <c r="K277" s="218" t="n"/>
      <c r="L277" s="218" t="n"/>
      <c r="M277" s="218" t="n"/>
      <c r="N277" s="218" t="n"/>
      <c r="O277" s="4" t="n"/>
      <c r="P277" s="4" t="n"/>
      <c r="Q277" s="4" t="n"/>
      <c r="R277" s="4" t="n"/>
      <c r="S277" s="4" t="n"/>
      <c r="T277" s="4" t="n"/>
      <c r="U277" s="4" t="n"/>
      <c r="V277" s="4" t="n"/>
      <c r="W277" s="4" t="n"/>
      <c r="X277" s="4" t="n"/>
      <c r="Y277" s="4" t="n"/>
      <c r="Z277" s="4" t="n"/>
    </row>
    <row r="278" ht="15.75" customHeight="1" s="371">
      <c r="A278" s="218" t="n"/>
      <c r="B278" s="218" t="n"/>
      <c r="C278" s="218" t="n"/>
      <c r="D278" s="218" t="n"/>
      <c r="E278" s="218" t="n"/>
      <c r="F278" s="218" t="n"/>
      <c r="G278" s="218">
        <f t="array" ref="G278">IF($F278="","",IFERROR(INDEX(PRESUPUESTO!$N$10:$N$174,MATCH($F278,PRESUPUESTO!$A$10:$A$174,0)),""))</f>
        <v/>
      </c>
      <c r="H278" s="218" t="n"/>
      <c r="I278" s="218" t="n"/>
      <c r="J278" s="218" t="n"/>
      <c r="K278" s="218" t="n"/>
      <c r="L278" s="218" t="n"/>
      <c r="M278" s="218" t="n"/>
      <c r="N278" s="218" t="n"/>
      <c r="O278" s="4" t="n"/>
      <c r="P278" s="4" t="n"/>
      <c r="Q278" s="4" t="n"/>
      <c r="R278" s="4" t="n"/>
      <c r="S278" s="4" t="n"/>
      <c r="T278" s="4" t="n"/>
      <c r="U278" s="4" t="n"/>
      <c r="V278" s="4" t="n"/>
      <c r="W278" s="4" t="n"/>
      <c r="X278" s="4" t="n"/>
      <c r="Y278" s="4" t="n"/>
      <c r="Z278" s="4" t="n"/>
    </row>
    <row r="279" ht="15.75" customHeight="1" s="371">
      <c r="A279" s="218" t="n"/>
      <c r="B279" s="218" t="n"/>
      <c r="C279" s="218" t="n"/>
      <c r="D279" s="218" t="n"/>
      <c r="E279" s="218" t="n"/>
      <c r="F279" s="218" t="n"/>
      <c r="G279" s="218">
        <f t="array" ref="G279">IF($F279="","",IFERROR(INDEX(PRESUPUESTO!$N$10:$N$174,MATCH($F279,PRESUPUESTO!$A$10:$A$174,0)),""))</f>
        <v/>
      </c>
      <c r="H279" s="218" t="n"/>
      <c r="I279" s="218" t="n"/>
      <c r="J279" s="218" t="n"/>
      <c r="K279" s="218" t="n"/>
      <c r="L279" s="218" t="n"/>
      <c r="M279" s="218" t="n"/>
      <c r="N279" s="218" t="n"/>
      <c r="O279" s="4" t="n"/>
      <c r="P279" s="4" t="n"/>
      <c r="Q279" s="4" t="n"/>
      <c r="R279" s="4" t="n"/>
      <c r="S279" s="4" t="n"/>
      <c r="T279" s="4" t="n"/>
      <c r="U279" s="4" t="n"/>
      <c r="V279" s="4" t="n"/>
      <c r="W279" s="4" t="n"/>
      <c r="X279" s="4" t="n"/>
      <c r="Y279" s="4" t="n"/>
      <c r="Z279" s="4" t="n"/>
    </row>
    <row r="280" ht="15.75" customHeight="1" s="371">
      <c r="A280" s="218" t="n"/>
      <c r="B280" s="218" t="n"/>
      <c r="C280" s="218" t="n"/>
      <c r="D280" s="218" t="n"/>
      <c r="E280" s="218" t="n"/>
      <c r="F280" s="218" t="n"/>
      <c r="G280" s="218">
        <f t="array" ref="G280">IF($F280="","",IFERROR(INDEX(PRESUPUESTO!$N$10:$N$174,MATCH($F280,PRESUPUESTO!$A$10:$A$174,0)),""))</f>
        <v/>
      </c>
      <c r="H280" s="218" t="n"/>
      <c r="I280" s="218" t="n"/>
      <c r="J280" s="218" t="n"/>
      <c r="K280" s="218" t="n"/>
      <c r="L280" s="218" t="n"/>
      <c r="M280" s="218" t="n"/>
      <c r="N280" s="218" t="n"/>
      <c r="O280" s="4" t="n"/>
      <c r="P280" s="4" t="n"/>
      <c r="Q280" s="4" t="n"/>
      <c r="R280" s="4" t="n"/>
      <c r="S280" s="4" t="n"/>
      <c r="T280" s="4" t="n"/>
      <c r="U280" s="4" t="n"/>
      <c r="V280" s="4" t="n"/>
      <c r="W280" s="4" t="n"/>
      <c r="X280" s="4" t="n"/>
      <c r="Y280" s="4" t="n"/>
      <c r="Z280" s="4" t="n"/>
    </row>
    <row r="281" ht="15.75" customHeight="1" s="371">
      <c r="A281" s="218" t="n"/>
      <c r="B281" s="218" t="n"/>
      <c r="C281" s="218" t="n"/>
      <c r="D281" s="218" t="n"/>
      <c r="E281" s="218" t="n"/>
      <c r="F281" s="218" t="n"/>
      <c r="G281" s="218">
        <f t="array" ref="G281">IF($F281="","",IFERROR(INDEX(PRESUPUESTO!$N$10:$N$174,MATCH($F281,PRESUPUESTO!$A$10:$A$174,0)),""))</f>
        <v/>
      </c>
      <c r="H281" s="218" t="n"/>
      <c r="I281" s="218" t="n"/>
      <c r="J281" s="218" t="n"/>
      <c r="K281" s="218" t="n"/>
      <c r="L281" s="218" t="n"/>
      <c r="M281" s="218" t="n"/>
      <c r="N281" s="218" t="n"/>
      <c r="O281" s="4" t="n"/>
      <c r="P281" s="4" t="n"/>
      <c r="Q281" s="4" t="n"/>
      <c r="R281" s="4" t="n"/>
      <c r="S281" s="4" t="n"/>
      <c r="T281" s="4" t="n"/>
      <c r="U281" s="4" t="n"/>
      <c r="V281" s="4" t="n"/>
      <c r="W281" s="4" t="n"/>
      <c r="X281" s="4" t="n"/>
      <c r="Y281" s="4" t="n"/>
      <c r="Z281" s="4" t="n"/>
    </row>
    <row r="282" ht="15.75" customHeight="1" s="371">
      <c r="A282" s="218" t="n"/>
      <c r="B282" s="218" t="n"/>
      <c r="C282" s="218" t="n"/>
      <c r="D282" s="218" t="n"/>
      <c r="E282" s="218" t="n"/>
      <c r="F282" s="218" t="n"/>
      <c r="G282" s="218">
        <f t="array" ref="G282">IF($F282="","",IFERROR(INDEX(PRESUPUESTO!$N$10:$N$174,MATCH($F282,PRESUPUESTO!$A$10:$A$174,0)),""))</f>
        <v/>
      </c>
      <c r="H282" s="218" t="n"/>
      <c r="I282" s="218" t="n"/>
      <c r="J282" s="218" t="n"/>
      <c r="K282" s="218" t="n"/>
      <c r="L282" s="218" t="n"/>
      <c r="M282" s="218" t="n"/>
      <c r="N282" s="218" t="n"/>
      <c r="O282" s="4" t="n"/>
      <c r="P282" s="4" t="n"/>
      <c r="Q282" s="4" t="n"/>
      <c r="R282" s="4" t="n"/>
      <c r="S282" s="4" t="n"/>
      <c r="T282" s="4" t="n"/>
      <c r="U282" s="4" t="n"/>
      <c r="V282" s="4" t="n"/>
      <c r="W282" s="4" t="n"/>
      <c r="X282" s="4" t="n"/>
      <c r="Y282" s="4" t="n"/>
      <c r="Z282" s="4" t="n"/>
    </row>
    <row r="283" ht="15.75" customHeight="1" s="371">
      <c r="A283" s="218" t="n"/>
      <c r="B283" s="218" t="n"/>
      <c r="C283" s="218" t="n"/>
      <c r="D283" s="218" t="n"/>
      <c r="E283" s="218" t="n"/>
      <c r="F283" s="218" t="n"/>
      <c r="G283" s="218">
        <f t="array" ref="G283">IF($F283="","",IFERROR(INDEX(PRESUPUESTO!$N$10:$N$174,MATCH($F283,PRESUPUESTO!$A$10:$A$174,0)),""))</f>
        <v/>
      </c>
      <c r="H283" s="218" t="n"/>
      <c r="I283" s="218" t="n"/>
      <c r="J283" s="218" t="n"/>
      <c r="K283" s="218" t="n"/>
      <c r="L283" s="218" t="n"/>
      <c r="M283" s="218" t="n"/>
      <c r="N283" s="218" t="n"/>
      <c r="O283" s="4" t="n"/>
      <c r="P283" s="4" t="n"/>
      <c r="Q283" s="4" t="n"/>
      <c r="R283" s="4" t="n"/>
      <c r="S283" s="4" t="n"/>
      <c r="T283" s="4" t="n"/>
      <c r="U283" s="4" t="n"/>
      <c r="V283" s="4" t="n"/>
      <c r="W283" s="4" t="n"/>
      <c r="X283" s="4" t="n"/>
      <c r="Y283" s="4" t="n"/>
      <c r="Z283" s="4" t="n"/>
    </row>
    <row r="284" ht="15.75" customHeight="1" s="371">
      <c r="A284" s="218" t="n"/>
      <c r="B284" s="218" t="n"/>
      <c r="C284" s="218" t="n"/>
      <c r="D284" s="218" t="n"/>
      <c r="E284" s="218" t="n"/>
      <c r="F284" s="218" t="n"/>
      <c r="G284" s="218">
        <f t="array" ref="G284">IF($F284="","",IFERROR(INDEX(PRESUPUESTO!$N$10:$N$174,MATCH($F284,PRESUPUESTO!$A$10:$A$174,0)),""))</f>
        <v/>
      </c>
      <c r="H284" s="218" t="n"/>
      <c r="I284" s="218" t="n"/>
      <c r="J284" s="218" t="n"/>
      <c r="K284" s="218" t="n"/>
      <c r="L284" s="218" t="n"/>
      <c r="M284" s="218" t="n"/>
      <c r="N284" s="218" t="n"/>
      <c r="O284" s="4" t="n"/>
      <c r="P284" s="4" t="n"/>
      <c r="Q284" s="4" t="n"/>
      <c r="R284" s="4" t="n"/>
      <c r="S284" s="4" t="n"/>
      <c r="T284" s="4" t="n"/>
      <c r="U284" s="4" t="n"/>
      <c r="V284" s="4" t="n"/>
      <c r="W284" s="4" t="n"/>
      <c r="X284" s="4" t="n"/>
      <c r="Y284" s="4" t="n"/>
      <c r="Z284" s="4" t="n"/>
    </row>
    <row r="285" ht="15.75" customHeight="1" s="371">
      <c r="A285" s="218" t="n"/>
      <c r="B285" s="218" t="n"/>
      <c r="C285" s="218" t="n"/>
      <c r="D285" s="218" t="n"/>
      <c r="E285" s="218" t="n"/>
      <c r="F285" s="218" t="n"/>
      <c r="G285" s="218">
        <f t="array" ref="G285">IF($F285="","",IFERROR(INDEX(PRESUPUESTO!$N$10:$N$174,MATCH($F285,PRESUPUESTO!$A$10:$A$174,0)),""))</f>
        <v/>
      </c>
      <c r="H285" s="218" t="n"/>
      <c r="I285" s="218" t="n"/>
      <c r="J285" s="218" t="n"/>
      <c r="K285" s="218" t="n"/>
      <c r="L285" s="218" t="n"/>
      <c r="M285" s="218" t="n"/>
      <c r="N285" s="218" t="n"/>
      <c r="O285" s="4" t="n"/>
      <c r="P285" s="4" t="n"/>
      <c r="Q285" s="4" t="n"/>
      <c r="R285" s="4" t="n"/>
      <c r="S285" s="4" t="n"/>
      <c r="T285" s="4" t="n"/>
      <c r="U285" s="4" t="n"/>
      <c r="V285" s="4" t="n"/>
      <c r="W285" s="4" t="n"/>
      <c r="X285" s="4" t="n"/>
      <c r="Y285" s="4" t="n"/>
      <c r="Z285" s="4" t="n"/>
    </row>
    <row r="286" ht="15.75" customHeight="1" s="371">
      <c r="A286" s="218" t="n"/>
      <c r="B286" s="218" t="n"/>
      <c r="C286" s="218" t="n"/>
      <c r="D286" s="218" t="n"/>
      <c r="E286" s="218" t="n"/>
      <c r="F286" s="218" t="n"/>
      <c r="G286" s="218">
        <f t="array" ref="G286">IF($F286="","",IFERROR(INDEX(PRESUPUESTO!$N$10:$N$174,MATCH($F286,PRESUPUESTO!$A$10:$A$174,0)),""))</f>
        <v/>
      </c>
      <c r="H286" s="218" t="n"/>
      <c r="I286" s="218" t="n"/>
      <c r="J286" s="218" t="n"/>
      <c r="K286" s="218" t="n"/>
      <c r="L286" s="218" t="n"/>
      <c r="M286" s="218" t="n"/>
      <c r="N286" s="218" t="n"/>
      <c r="O286" s="4" t="n"/>
      <c r="P286" s="4" t="n"/>
      <c r="Q286" s="4" t="n"/>
      <c r="R286" s="4" t="n"/>
      <c r="S286" s="4" t="n"/>
      <c r="T286" s="4" t="n"/>
      <c r="U286" s="4" t="n"/>
      <c r="V286" s="4" t="n"/>
      <c r="W286" s="4" t="n"/>
      <c r="X286" s="4" t="n"/>
      <c r="Y286" s="4" t="n"/>
      <c r="Z286" s="4" t="n"/>
    </row>
    <row r="287" ht="15.75" customHeight="1" s="371">
      <c r="A287" s="218" t="n"/>
      <c r="B287" s="218" t="n"/>
      <c r="C287" s="218" t="n"/>
      <c r="D287" s="218" t="n"/>
      <c r="E287" s="218" t="n"/>
      <c r="F287" s="218" t="n"/>
      <c r="G287" s="218">
        <f t="array" ref="G287">IF($F287="","",IFERROR(INDEX(PRESUPUESTO!$N$10:$N$174,MATCH($F287,PRESUPUESTO!$A$10:$A$174,0)),""))</f>
        <v/>
      </c>
      <c r="H287" s="218" t="n"/>
      <c r="I287" s="218" t="n"/>
      <c r="J287" s="218" t="n"/>
      <c r="K287" s="218" t="n"/>
      <c r="L287" s="218" t="n"/>
      <c r="M287" s="218" t="n"/>
      <c r="N287" s="218" t="n"/>
      <c r="O287" s="4" t="n"/>
      <c r="P287" s="4" t="n"/>
      <c r="Q287" s="4" t="n"/>
      <c r="R287" s="4" t="n"/>
      <c r="S287" s="4" t="n"/>
      <c r="T287" s="4" t="n"/>
      <c r="U287" s="4" t="n"/>
      <c r="V287" s="4" t="n"/>
      <c r="W287" s="4" t="n"/>
      <c r="X287" s="4" t="n"/>
      <c r="Y287" s="4" t="n"/>
      <c r="Z287" s="4" t="n"/>
    </row>
    <row r="288" ht="15.75" customHeight="1" s="371">
      <c r="A288" s="218" t="n"/>
      <c r="B288" s="218" t="n"/>
      <c r="C288" s="218" t="n"/>
      <c r="D288" s="218" t="n"/>
      <c r="E288" s="218" t="n"/>
      <c r="F288" s="218" t="n"/>
      <c r="G288" s="218">
        <f t="array" ref="G288">IF($F288="","",IFERROR(INDEX(PRESUPUESTO!$N$10:$N$174,MATCH($F288,PRESUPUESTO!$A$10:$A$174,0)),""))</f>
        <v/>
      </c>
      <c r="H288" s="218" t="n"/>
      <c r="I288" s="218" t="n"/>
      <c r="J288" s="218" t="n"/>
      <c r="K288" s="218" t="n"/>
      <c r="L288" s="218" t="n"/>
      <c r="M288" s="218" t="n"/>
      <c r="N288" s="218" t="n"/>
      <c r="O288" s="4" t="n"/>
      <c r="P288" s="4" t="n"/>
      <c r="Q288" s="4" t="n"/>
      <c r="R288" s="4" t="n"/>
      <c r="S288" s="4" t="n"/>
      <c r="T288" s="4" t="n"/>
      <c r="U288" s="4" t="n"/>
      <c r="V288" s="4" t="n"/>
      <c r="W288" s="4" t="n"/>
      <c r="X288" s="4" t="n"/>
      <c r="Y288" s="4" t="n"/>
      <c r="Z288" s="4" t="n"/>
    </row>
    <row r="289" ht="15.75" customHeight="1" s="371">
      <c r="A289" s="218" t="n"/>
      <c r="B289" s="218" t="n"/>
      <c r="C289" s="218" t="n"/>
      <c r="D289" s="218" t="n"/>
      <c r="E289" s="218" t="n"/>
      <c r="F289" s="218" t="n"/>
      <c r="G289" s="218">
        <f t="array" ref="G289">IF($F289="","",IFERROR(INDEX(PRESUPUESTO!$N$10:$N$174,MATCH($F289,PRESUPUESTO!$A$10:$A$174,0)),""))</f>
        <v/>
      </c>
      <c r="H289" s="218" t="n"/>
      <c r="I289" s="218" t="n"/>
      <c r="J289" s="218" t="n"/>
      <c r="K289" s="218" t="n"/>
      <c r="L289" s="218" t="n"/>
      <c r="M289" s="218" t="n"/>
      <c r="N289" s="218" t="n"/>
      <c r="O289" s="4" t="n"/>
      <c r="P289" s="4" t="n"/>
      <c r="Q289" s="4" t="n"/>
      <c r="R289" s="4" t="n"/>
      <c r="S289" s="4" t="n"/>
      <c r="T289" s="4" t="n"/>
      <c r="U289" s="4" t="n"/>
      <c r="V289" s="4" t="n"/>
      <c r="W289" s="4" t="n"/>
      <c r="X289" s="4" t="n"/>
      <c r="Y289" s="4" t="n"/>
      <c r="Z289" s="4" t="n"/>
    </row>
    <row r="290" ht="15.75" customHeight="1" s="371">
      <c r="A290" s="218" t="n"/>
      <c r="B290" s="218" t="n"/>
      <c r="C290" s="218" t="n"/>
      <c r="D290" s="218" t="n"/>
      <c r="E290" s="218" t="n"/>
      <c r="F290" s="218" t="n"/>
      <c r="G290" s="218">
        <f t="array" ref="G290">IF($F290="","",IFERROR(INDEX(PRESUPUESTO!$N$10:$N$174,MATCH($F290,PRESUPUESTO!$A$10:$A$174,0)),""))</f>
        <v/>
      </c>
      <c r="H290" s="218" t="n"/>
      <c r="I290" s="218" t="n"/>
      <c r="J290" s="218" t="n"/>
      <c r="K290" s="218" t="n"/>
      <c r="L290" s="218" t="n"/>
      <c r="M290" s="218" t="n"/>
      <c r="N290" s="218" t="n"/>
      <c r="O290" s="4" t="n"/>
      <c r="P290" s="4" t="n"/>
      <c r="Q290" s="4" t="n"/>
      <c r="R290" s="4" t="n"/>
      <c r="S290" s="4" t="n"/>
      <c r="T290" s="4" t="n"/>
      <c r="U290" s="4" t="n"/>
      <c r="V290" s="4" t="n"/>
      <c r="W290" s="4" t="n"/>
      <c r="X290" s="4" t="n"/>
      <c r="Y290" s="4" t="n"/>
      <c r="Z290" s="4" t="n"/>
    </row>
    <row r="291" ht="15.75" customHeight="1" s="371">
      <c r="A291" s="218" t="n"/>
      <c r="B291" s="218" t="n"/>
      <c r="C291" s="218" t="n"/>
      <c r="D291" s="218" t="n"/>
      <c r="E291" s="218" t="n"/>
      <c r="F291" s="218" t="n"/>
      <c r="G291" s="218">
        <f t="array" ref="G291">IF($F291="","",IFERROR(INDEX(PRESUPUESTO!$N$10:$N$174,MATCH($F291,PRESUPUESTO!$A$10:$A$174,0)),""))</f>
        <v/>
      </c>
      <c r="H291" s="218" t="n"/>
      <c r="I291" s="218" t="n"/>
      <c r="J291" s="218" t="n"/>
      <c r="K291" s="218" t="n"/>
      <c r="L291" s="218" t="n"/>
      <c r="M291" s="218" t="n"/>
      <c r="N291" s="218" t="n"/>
      <c r="O291" s="4" t="n"/>
      <c r="P291" s="4" t="n"/>
      <c r="Q291" s="4" t="n"/>
      <c r="R291" s="4" t="n"/>
      <c r="S291" s="4" t="n"/>
      <c r="T291" s="4" t="n"/>
      <c r="U291" s="4" t="n"/>
      <c r="V291" s="4" t="n"/>
      <c r="W291" s="4" t="n"/>
      <c r="X291" s="4" t="n"/>
      <c r="Y291" s="4" t="n"/>
      <c r="Z291" s="4" t="n"/>
    </row>
    <row r="292" ht="15.75" customHeight="1" s="371">
      <c r="A292" s="218" t="n"/>
      <c r="B292" s="218" t="n"/>
      <c r="C292" s="218" t="n"/>
      <c r="D292" s="218" t="n"/>
      <c r="E292" s="218" t="n"/>
      <c r="F292" s="218" t="n"/>
      <c r="G292" s="218">
        <f t="array" ref="G292">IF($F292="","",IFERROR(INDEX(PRESUPUESTO!$N$10:$N$174,MATCH($F292,PRESUPUESTO!$A$10:$A$174,0)),""))</f>
        <v/>
      </c>
      <c r="H292" s="218" t="n"/>
      <c r="I292" s="218" t="n"/>
      <c r="J292" s="218" t="n"/>
      <c r="K292" s="218" t="n"/>
      <c r="L292" s="218" t="n"/>
      <c r="M292" s="218" t="n"/>
      <c r="N292" s="218" t="n"/>
      <c r="O292" s="4" t="n"/>
      <c r="P292" s="4" t="n"/>
      <c r="Q292" s="4" t="n"/>
      <c r="R292" s="4" t="n"/>
      <c r="S292" s="4" t="n"/>
      <c r="T292" s="4" t="n"/>
      <c r="U292" s="4" t="n"/>
      <c r="V292" s="4" t="n"/>
      <c r="W292" s="4" t="n"/>
      <c r="X292" s="4" t="n"/>
      <c r="Y292" s="4" t="n"/>
      <c r="Z292" s="4" t="n"/>
    </row>
    <row r="293" ht="15.75" customHeight="1" s="371">
      <c r="A293" s="218" t="n"/>
      <c r="B293" s="218" t="n"/>
      <c r="C293" s="218" t="n"/>
      <c r="D293" s="218" t="n"/>
      <c r="E293" s="218" t="n"/>
      <c r="F293" s="218" t="n"/>
      <c r="G293" s="218">
        <f t="array" ref="G293">IF($F293="","",IFERROR(INDEX(PRESUPUESTO!$N$10:$N$174,MATCH($F293,PRESUPUESTO!$A$10:$A$174,0)),""))</f>
        <v/>
      </c>
      <c r="H293" s="218" t="n"/>
      <c r="I293" s="218" t="n"/>
      <c r="J293" s="218" t="n"/>
      <c r="K293" s="218" t="n"/>
      <c r="L293" s="218" t="n"/>
      <c r="M293" s="218" t="n"/>
      <c r="N293" s="218" t="n"/>
      <c r="O293" s="4" t="n"/>
      <c r="P293" s="4" t="n"/>
      <c r="Q293" s="4" t="n"/>
      <c r="R293" s="4" t="n"/>
      <c r="S293" s="4" t="n"/>
      <c r="T293" s="4" t="n"/>
      <c r="U293" s="4" t="n"/>
      <c r="V293" s="4" t="n"/>
      <c r="W293" s="4" t="n"/>
      <c r="X293" s="4" t="n"/>
      <c r="Y293" s="4" t="n"/>
      <c r="Z293" s="4" t="n"/>
    </row>
    <row r="294" ht="15.75" customHeight="1" s="371">
      <c r="A294" s="218" t="n"/>
      <c r="B294" s="218" t="n"/>
      <c r="C294" s="218" t="n"/>
      <c r="D294" s="218" t="n"/>
      <c r="E294" s="218" t="n"/>
      <c r="F294" s="218" t="n"/>
      <c r="G294" s="218">
        <f t="array" ref="G294">IF($F294="","",IFERROR(INDEX(PRESUPUESTO!$N$10:$N$174,MATCH($F294,PRESUPUESTO!$A$10:$A$174,0)),""))</f>
        <v/>
      </c>
      <c r="H294" s="218" t="n"/>
      <c r="I294" s="218" t="n"/>
      <c r="J294" s="218" t="n"/>
      <c r="K294" s="218" t="n"/>
      <c r="L294" s="218" t="n"/>
      <c r="M294" s="218" t="n"/>
      <c r="N294" s="218" t="n"/>
      <c r="O294" s="4" t="n"/>
      <c r="P294" s="4" t="n"/>
      <c r="Q294" s="4" t="n"/>
      <c r="R294" s="4" t="n"/>
      <c r="S294" s="4" t="n"/>
      <c r="T294" s="4" t="n"/>
      <c r="U294" s="4" t="n"/>
      <c r="V294" s="4" t="n"/>
      <c r="W294" s="4" t="n"/>
      <c r="X294" s="4" t="n"/>
      <c r="Y294" s="4" t="n"/>
      <c r="Z294" s="4" t="n"/>
    </row>
    <row r="295" ht="15.75" customHeight="1" s="371">
      <c r="A295" s="218" t="n"/>
      <c r="B295" s="218" t="n"/>
      <c r="C295" s="218" t="n"/>
      <c r="D295" s="218" t="n"/>
      <c r="E295" s="218" t="n"/>
      <c r="F295" s="218" t="n"/>
      <c r="G295" s="218">
        <f t="array" ref="G295">IF($F295="","",IFERROR(INDEX(PRESUPUESTO!$N$10:$N$174,MATCH($F295,PRESUPUESTO!$A$10:$A$174,0)),""))</f>
        <v/>
      </c>
      <c r="H295" s="218" t="n"/>
      <c r="I295" s="218" t="n"/>
      <c r="J295" s="218" t="n"/>
      <c r="K295" s="218" t="n"/>
      <c r="L295" s="218" t="n"/>
      <c r="M295" s="218" t="n"/>
      <c r="N295" s="218" t="n"/>
      <c r="O295" s="4" t="n"/>
      <c r="P295" s="4" t="n"/>
      <c r="Q295" s="4" t="n"/>
      <c r="R295" s="4" t="n"/>
      <c r="S295" s="4" t="n"/>
      <c r="T295" s="4" t="n"/>
      <c r="U295" s="4" t="n"/>
      <c r="V295" s="4" t="n"/>
      <c r="W295" s="4" t="n"/>
      <c r="X295" s="4" t="n"/>
      <c r="Y295" s="4" t="n"/>
      <c r="Z295" s="4" t="n"/>
    </row>
    <row r="296" ht="15.75" customHeight="1" s="371">
      <c r="A296" s="218" t="n"/>
      <c r="B296" s="218" t="n"/>
      <c r="C296" s="218" t="n"/>
      <c r="D296" s="218" t="n"/>
      <c r="E296" s="218" t="n"/>
      <c r="F296" s="218" t="n"/>
      <c r="G296" s="218">
        <f t="array" ref="G296">IF($F296="","",IFERROR(INDEX(PRESUPUESTO!$N$10:$N$174,MATCH($F296,PRESUPUESTO!$A$10:$A$174,0)),""))</f>
        <v/>
      </c>
      <c r="H296" s="218" t="n"/>
      <c r="I296" s="218" t="n"/>
      <c r="J296" s="218" t="n"/>
      <c r="K296" s="218" t="n"/>
      <c r="L296" s="218" t="n"/>
      <c r="M296" s="218" t="n"/>
      <c r="N296" s="218" t="n"/>
      <c r="O296" s="4" t="n"/>
      <c r="P296" s="4" t="n"/>
      <c r="Q296" s="4" t="n"/>
      <c r="R296" s="4" t="n"/>
      <c r="S296" s="4" t="n"/>
      <c r="T296" s="4" t="n"/>
      <c r="U296" s="4" t="n"/>
      <c r="V296" s="4" t="n"/>
      <c r="W296" s="4" t="n"/>
      <c r="X296" s="4" t="n"/>
      <c r="Y296" s="4" t="n"/>
      <c r="Z296" s="4" t="n"/>
    </row>
    <row r="297" ht="15.75" customHeight="1" s="371">
      <c r="A297" s="218" t="n"/>
      <c r="B297" s="218" t="n"/>
      <c r="C297" s="218" t="n"/>
      <c r="D297" s="218" t="n"/>
      <c r="E297" s="218" t="n"/>
      <c r="F297" s="218" t="n"/>
      <c r="G297" s="218">
        <f t="array" ref="G297">IF($F297="","",IFERROR(INDEX(PRESUPUESTO!$N$10:$N$174,MATCH($F297,PRESUPUESTO!$A$10:$A$174,0)),""))</f>
        <v/>
      </c>
      <c r="H297" s="218" t="n"/>
      <c r="I297" s="218" t="n"/>
      <c r="J297" s="218" t="n"/>
      <c r="K297" s="218" t="n"/>
      <c r="L297" s="218" t="n"/>
      <c r="M297" s="218" t="n"/>
      <c r="N297" s="218" t="n"/>
      <c r="O297" s="4" t="n"/>
      <c r="P297" s="4" t="n"/>
      <c r="Q297" s="4" t="n"/>
      <c r="R297" s="4" t="n"/>
      <c r="S297" s="4" t="n"/>
      <c r="T297" s="4" t="n"/>
      <c r="U297" s="4" t="n"/>
      <c r="V297" s="4" t="n"/>
      <c r="W297" s="4" t="n"/>
      <c r="X297" s="4" t="n"/>
      <c r="Y297" s="4" t="n"/>
      <c r="Z297" s="4" t="n"/>
    </row>
    <row r="298" ht="15.75" customHeight="1" s="371">
      <c r="A298" s="218" t="n"/>
      <c r="B298" s="218" t="n"/>
      <c r="C298" s="218" t="n"/>
      <c r="D298" s="218" t="n"/>
      <c r="E298" s="218" t="n"/>
      <c r="F298" s="218" t="n"/>
      <c r="G298" s="218">
        <f t="array" ref="G298">IF($F298="","",IFERROR(INDEX(PRESUPUESTO!$N$10:$N$174,MATCH($F298,PRESUPUESTO!$A$10:$A$174,0)),""))</f>
        <v/>
      </c>
      <c r="H298" s="218" t="n"/>
      <c r="I298" s="218" t="n"/>
      <c r="J298" s="218" t="n"/>
      <c r="K298" s="218" t="n"/>
      <c r="L298" s="218" t="n"/>
      <c r="M298" s="218" t="n"/>
      <c r="N298" s="218" t="n"/>
      <c r="O298" s="4" t="n"/>
      <c r="P298" s="4" t="n"/>
      <c r="Q298" s="4" t="n"/>
      <c r="R298" s="4" t="n"/>
      <c r="S298" s="4" t="n"/>
      <c r="T298" s="4" t="n"/>
      <c r="U298" s="4" t="n"/>
      <c r="V298" s="4" t="n"/>
      <c r="W298" s="4" t="n"/>
      <c r="X298" s="4" t="n"/>
      <c r="Y298" s="4" t="n"/>
      <c r="Z298" s="4" t="n"/>
    </row>
    <row r="299" ht="15.75" customHeight="1" s="371">
      <c r="A299" s="218" t="n"/>
      <c r="B299" s="218" t="n"/>
      <c r="C299" s="218" t="n"/>
      <c r="D299" s="218" t="n"/>
      <c r="E299" s="218" t="n"/>
      <c r="F299" s="218" t="n"/>
      <c r="G299" s="218">
        <f t="array" ref="G299">IF($F299="","",IFERROR(INDEX(PRESUPUESTO!$N$10:$N$174,MATCH($F299,PRESUPUESTO!$A$10:$A$174,0)),""))</f>
        <v/>
      </c>
      <c r="H299" s="218" t="n"/>
      <c r="I299" s="218" t="n"/>
      <c r="J299" s="218" t="n"/>
      <c r="K299" s="218" t="n"/>
      <c r="L299" s="218" t="n"/>
      <c r="M299" s="218" t="n"/>
      <c r="N299" s="218" t="n"/>
      <c r="O299" s="4" t="n"/>
      <c r="P299" s="4" t="n"/>
      <c r="Q299" s="4" t="n"/>
      <c r="R299" s="4" t="n"/>
      <c r="S299" s="4" t="n"/>
      <c r="T299" s="4" t="n"/>
      <c r="U299" s="4" t="n"/>
      <c r="V299" s="4" t="n"/>
      <c r="W299" s="4" t="n"/>
      <c r="X299" s="4" t="n"/>
      <c r="Y299" s="4" t="n"/>
      <c r="Z299" s="4" t="n"/>
    </row>
    <row r="300" ht="15.75" customHeight="1" s="371">
      <c r="A300" s="218" t="n"/>
      <c r="B300" s="218" t="n"/>
      <c r="C300" s="218" t="n"/>
      <c r="D300" s="218" t="n"/>
      <c r="E300" s="218" t="n"/>
      <c r="F300" s="218" t="n"/>
      <c r="G300" s="218">
        <f t="array" ref="G300">IF($F300="","",IFERROR(INDEX(PRESUPUESTO!$N$10:$N$174,MATCH($F300,PRESUPUESTO!$A$10:$A$174,0)),""))</f>
        <v/>
      </c>
      <c r="H300" s="218" t="n"/>
      <c r="I300" s="218" t="n"/>
      <c r="J300" s="218" t="n"/>
      <c r="K300" s="218" t="n"/>
      <c r="L300" s="218" t="n"/>
      <c r="M300" s="218" t="n"/>
      <c r="N300" s="218" t="n"/>
      <c r="O300" s="4" t="n"/>
      <c r="P300" s="4" t="n"/>
      <c r="Q300" s="4" t="n"/>
      <c r="R300" s="4" t="n"/>
      <c r="S300" s="4" t="n"/>
      <c r="T300" s="4" t="n"/>
      <c r="U300" s="4" t="n"/>
      <c r="V300" s="4" t="n"/>
      <c r="W300" s="4" t="n"/>
      <c r="X300" s="4" t="n"/>
      <c r="Y300" s="4" t="n"/>
      <c r="Z300" s="4" t="n"/>
    </row>
    <row r="301" ht="15.75" customHeight="1" s="371">
      <c r="A301" s="218" t="n"/>
      <c r="B301" s="218" t="n"/>
      <c r="C301" s="218" t="n"/>
      <c r="D301" s="218" t="n"/>
      <c r="E301" s="218" t="n"/>
      <c r="F301" s="218" t="n"/>
      <c r="G301" s="218">
        <f t="array" ref="G301">IF($F301="","",IFERROR(INDEX(PRESUPUESTO!$N$10:$N$174,MATCH($F301,PRESUPUESTO!$A$10:$A$174,0)),""))</f>
        <v/>
      </c>
      <c r="H301" s="218" t="n"/>
      <c r="I301" s="218" t="n"/>
      <c r="J301" s="218" t="n"/>
      <c r="K301" s="218" t="n"/>
      <c r="L301" s="218" t="n"/>
      <c r="M301" s="218" t="n"/>
      <c r="N301" s="218" t="n"/>
      <c r="O301" s="4" t="n"/>
      <c r="P301" s="4" t="n"/>
      <c r="Q301" s="4" t="n"/>
      <c r="R301" s="4" t="n"/>
      <c r="S301" s="4" t="n"/>
      <c r="T301" s="4" t="n"/>
      <c r="U301" s="4" t="n"/>
      <c r="V301" s="4" t="n"/>
      <c r="W301" s="4" t="n"/>
      <c r="X301" s="4" t="n"/>
      <c r="Y301" s="4" t="n"/>
      <c r="Z301" s="4" t="n"/>
    </row>
    <row r="302" ht="15.75" customHeight="1" s="371">
      <c r="A302" s="218" t="n"/>
      <c r="B302" s="218" t="n"/>
      <c r="C302" s="218" t="n"/>
      <c r="D302" s="218" t="n"/>
      <c r="E302" s="218" t="n"/>
      <c r="F302" s="218" t="n"/>
      <c r="G302" s="218">
        <f t="array" ref="G302">IF($F302="","",IFERROR(INDEX(PRESUPUESTO!$N$10:$N$174,MATCH($F302,PRESUPUESTO!$A$10:$A$174,0)),""))</f>
        <v/>
      </c>
      <c r="H302" s="218" t="n"/>
      <c r="I302" s="218" t="n"/>
      <c r="J302" s="218" t="n"/>
      <c r="K302" s="218" t="n"/>
      <c r="L302" s="218" t="n"/>
      <c r="M302" s="218" t="n"/>
      <c r="N302" s="218" t="n"/>
      <c r="O302" s="4" t="n"/>
      <c r="P302" s="4" t="n"/>
      <c r="Q302" s="4" t="n"/>
      <c r="R302" s="4" t="n"/>
      <c r="S302" s="4" t="n"/>
      <c r="T302" s="4" t="n"/>
      <c r="U302" s="4" t="n"/>
      <c r="V302" s="4" t="n"/>
      <c r="W302" s="4" t="n"/>
      <c r="X302" s="4" t="n"/>
      <c r="Y302" s="4" t="n"/>
      <c r="Z302" s="4" t="n"/>
    </row>
    <row r="303" ht="15.75" customHeight="1" s="371">
      <c r="A303" s="218" t="n"/>
      <c r="B303" s="218" t="n"/>
      <c r="C303" s="218" t="n"/>
      <c r="D303" s="218" t="n"/>
      <c r="E303" s="218" t="n"/>
      <c r="F303" s="218" t="n"/>
      <c r="G303" s="218">
        <f t="array" ref="G303">IF($F303="","",IFERROR(INDEX(PRESUPUESTO!$N$10:$N$174,MATCH($F303,PRESUPUESTO!$A$10:$A$174,0)),""))</f>
        <v/>
      </c>
      <c r="H303" s="218" t="n"/>
      <c r="I303" s="218" t="n"/>
      <c r="J303" s="218" t="n"/>
      <c r="K303" s="218" t="n"/>
      <c r="L303" s="218" t="n"/>
      <c r="M303" s="218" t="n"/>
      <c r="N303" s="218" t="n"/>
      <c r="O303" s="4" t="n"/>
      <c r="P303" s="4" t="n"/>
      <c r="Q303" s="4" t="n"/>
      <c r="R303" s="4" t="n"/>
      <c r="S303" s="4" t="n"/>
      <c r="T303" s="4" t="n"/>
      <c r="U303" s="4" t="n"/>
      <c r="V303" s="4" t="n"/>
      <c r="W303" s="4" t="n"/>
      <c r="X303" s="4" t="n"/>
      <c r="Y303" s="4" t="n"/>
      <c r="Z303" s="4" t="n"/>
    </row>
    <row r="304" ht="15.75" customHeight="1" s="371">
      <c r="A304" s="218" t="n"/>
      <c r="B304" s="218" t="n"/>
      <c r="C304" s="218" t="n"/>
      <c r="D304" s="218" t="n"/>
      <c r="E304" s="218" t="n"/>
      <c r="F304" s="218" t="n"/>
      <c r="G304" s="218">
        <f t="array" ref="G304">IF($F304="","",IFERROR(INDEX(PRESUPUESTO!$N$10:$N$174,MATCH($F304,PRESUPUESTO!$A$10:$A$174,0)),""))</f>
        <v/>
      </c>
      <c r="H304" s="218" t="n"/>
      <c r="I304" s="218" t="n"/>
      <c r="J304" s="218" t="n"/>
      <c r="K304" s="218" t="n"/>
      <c r="L304" s="218" t="n"/>
      <c r="M304" s="218" t="n"/>
      <c r="N304" s="218" t="n"/>
      <c r="O304" s="4" t="n"/>
      <c r="P304" s="4" t="n"/>
      <c r="Q304" s="4" t="n"/>
      <c r="R304" s="4" t="n"/>
      <c r="S304" s="4" t="n"/>
      <c r="T304" s="4" t="n"/>
      <c r="U304" s="4" t="n"/>
      <c r="V304" s="4" t="n"/>
      <c r="W304" s="4" t="n"/>
      <c r="X304" s="4" t="n"/>
      <c r="Y304" s="4" t="n"/>
      <c r="Z304" s="4" t="n"/>
    </row>
    <row r="305" ht="15.75" customHeight="1" s="371">
      <c r="A305" s="218" t="n"/>
      <c r="B305" s="218" t="n"/>
      <c r="C305" s="218" t="n"/>
      <c r="D305" s="218" t="n"/>
      <c r="E305" s="218" t="n"/>
      <c r="F305" s="218" t="n"/>
      <c r="G305" s="218">
        <f t="array" ref="G305">IF($F305="","",IFERROR(INDEX(PRESUPUESTO!$N$10:$N$174,MATCH($F305,PRESUPUESTO!$A$10:$A$174,0)),""))</f>
        <v/>
      </c>
      <c r="H305" s="218" t="n"/>
      <c r="I305" s="218" t="n"/>
      <c r="J305" s="218" t="n"/>
      <c r="K305" s="218" t="n"/>
      <c r="L305" s="218" t="n"/>
      <c r="M305" s="218" t="n"/>
      <c r="N305" s="218" t="n"/>
      <c r="O305" s="4" t="n"/>
      <c r="P305" s="4" t="n"/>
      <c r="Q305" s="4" t="n"/>
      <c r="R305" s="4" t="n"/>
      <c r="S305" s="4" t="n"/>
      <c r="T305" s="4" t="n"/>
      <c r="U305" s="4" t="n"/>
      <c r="V305" s="4" t="n"/>
      <c r="W305" s="4" t="n"/>
      <c r="X305" s="4" t="n"/>
      <c r="Y305" s="4" t="n"/>
      <c r="Z305" s="4" t="n"/>
    </row>
    <row r="306" ht="15.75" customHeight="1" s="371">
      <c r="A306" s="218" t="n"/>
      <c r="B306" s="218" t="n"/>
      <c r="C306" s="218" t="n"/>
      <c r="D306" s="218" t="n"/>
      <c r="E306" s="218" t="n"/>
      <c r="F306" s="218" t="n"/>
      <c r="G306" s="218">
        <f t="array" ref="G306">IF($F306="","",IFERROR(INDEX(PRESUPUESTO!$N$10:$N$174,MATCH($F306,PRESUPUESTO!$A$10:$A$174,0)),""))</f>
        <v/>
      </c>
      <c r="H306" s="218" t="n"/>
      <c r="I306" s="218" t="n"/>
      <c r="J306" s="218" t="n"/>
      <c r="K306" s="218" t="n"/>
      <c r="L306" s="218" t="n"/>
      <c r="M306" s="218" t="n"/>
      <c r="N306" s="218" t="n"/>
      <c r="O306" s="4" t="n"/>
      <c r="P306" s="4" t="n"/>
      <c r="Q306" s="4" t="n"/>
      <c r="R306" s="4" t="n"/>
      <c r="S306" s="4" t="n"/>
      <c r="T306" s="4" t="n"/>
      <c r="U306" s="4" t="n"/>
      <c r="V306" s="4" t="n"/>
      <c r="W306" s="4" t="n"/>
      <c r="X306" s="4" t="n"/>
      <c r="Y306" s="4" t="n"/>
      <c r="Z306" s="4" t="n"/>
    </row>
    <row r="307" ht="15.75" customHeight="1" s="371">
      <c r="A307" s="218" t="n"/>
      <c r="B307" s="218" t="n"/>
      <c r="C307" s="218" t="n"/>
      <c r="D307" s="218" t="n"/>
      <c r="E307" s="218" t="n"/>
      <c r="F307" s="218" t="n"/>
      <c r="G307" s="218">
        <f t="array" ref="G307">IF($F307="","",IFERROR(INDEX(PRESUPUESTO!$N$10:$N$174,MATCH($F307,PRESUPUESTO!$A$10:$A$174,0)),""))</f>
        <v/>
      </c>
      <c r="H307" s="218" t="n"/>
      <c r="I307" s="218" t="n"/>
      <c r="J307" s="218" t="n"/>
      <c r="K307" s="218" t="n"/>
      <c r="L307" s="218" t="n"/>
      <c r="M307" s="218" t="n"/>
      <c r="N307" s="218" t="n"/>
      <c r="O307" s="4" t="n"/>
      <c r="P307" s="4" t="n"/>
      <c r="Q307" s="4" t="n"/>
      <c r="R307" s="4" t="n"/>
      <c r="S307" s="4" t="n"/>
      <c r="T307" s="4" t="n"/>
      <c r="U307" s="4" t="n"/>
      <c r="V307" s="4" t="n"/>
      <c r="W307" s="4" t="n"/>
      <c r="X307" s="4" t="n"/>
      <c r="Y307" s="4" t="n"/>
      <c r="Z307" s="4" t="n"/>
    </row>
    <row r="308" ht="15.75" customHeight="1" s="371">
      <c r="A308" s="218" t="n"/>
      <c r="B308" s="218" t="n"/>
      <c r="C308" s="218" t="n"/>
      <c r="D308" s="218" t="n"/>
      <c r="E308" s="218" t="n"/>
      <c r="F308" s="218" t="n"/>
      <c r="G308" s="218">
        <f t="array" ref="G308">IF($F308="","",IFERROR(INDEX(PRESUPUESTO!$N$10:$N$174,MATCH($F308,PRESUPUESTO!$A$10:$A$174,0)),""))</f>
        <v/>
      </c>
      <c r="H308" s="218" t="n"/>
      <c r="I308" s="218" t="n"/>
      <c r="J308" s="218" t="n"/>
      <c r="K308" s="218" t="n"/>
      <c r="L308" s="218" t="n"/>
      <c r="M308" s="218" t="n"/>
      <c r="N308" s="218" t="n"/>
      <c r="O308" s="4" t="n"/>
      <c r="P308" s="4" t="n"/>
      <c r="Q308" s="4" t="n"/>
      <c r="R308" s="4" t="n"/>
      <c r="S308" s="4" t="n"/>
      <c r="T308" s="4" t="n"/>
      <c r="U308" s="4" t="n"/>
      <c r="V308" s="4" t="n"/>
      <c r="W308" s="4" t="n"/>
      <c r="X308" s="4" t="n"/>
      <c r="Y308" s="4" t="n"/>
      <c r="Z308" s="4" t="n"/>
    </row>
    <row r="309" ht="15.75" customHeight="1" s="371">
      <c r="A309" s="218" t="n"/>
      <c r="B309" s="218" t="n"/>
      <c r="C309" s="218" t="n"/>
      <c r="D309" s="218" t="n"/>
      <c r="E309" s="218" t="n"/>
      <c r="F309" s="218" t="n"/>
      <c r="G309" s="218">
        <f t="array" ref="G309">IF($F309="","",IFERROR(INDEX(PRESUPUESTO!$N$10:$N$174,MATCH($F309,PRESUPUESTO!$A$10:$A$174,0)),""))</f>
        <v/>
      </c>
      <c r="H309" s="218" t="n"/>
      <c r="I309" s="218" t="n"/>
      <c r="J309" s="218" t="n"/>
      <c r="K309" s="218" t="n"/>
      <c r="L309" s="218" t="n"/>
      <c r="M309" s="218" t="n"/>
      <c r="N309" s="218" t="n"/>
      <c r="O309" s="4" t="n"/>
      <c r="P309" s="4" t="n"/>
      <c r="Q309" s="4" t="n"/>
      <c r="R309" s="4" t="n"/>
      <c r="S309" s="4" t="n"/>
      <c r="T309" s="4" t="n"/>
      <c r="U309" s="4" t="n"/>
      <c r="V309" s="4" t="n"/>
      <c r="W309" s="4" t="n"/>
      <c r="X309" s="4" t="n"/>
      <c r="Y309" s="4" t="n"/>
      <c r="Z309" s="4" t="n"/>
    </row>
    <row r="310" ht="15.75" customHeight="1" s="371">
      <c r="A310" s="218" t="n"/>
      <c r="B310" s="218" t="n"/>
      <c r="C310" s="218" t="n"/>
      <c r="D310" s="218" t="n"/>
      <c r="E310" s="218" t="n"/>
      <c r="F310" s="218" t="n"/>
      <c r="G310" s="218">
        <f t="array" ref="G310">IF($F310="","",IFERROR(INDEX(PRESUPUESTO!$N$10:$N$174,MATCH($F310,PRESUPUESTO!$A$10:$A$174,0)),""))</f>
        <v/>
      </c>
      <c r="H310" s="218" t="n"/>
      <c r="I310" s="218" t="n"/>
      <c r="J310" s="218" t="n"/>
      <c r="K310" s="218" t="n"/>
      <c r="L310" s="218" t="n"/>
      <c r="M310" s="218" t="n"/>
      <c r="N310" s="218" t="n"/>
      <c r="O310" s="4" t="n"/>
      <c r="P310" s="4" t="n"/>
      <c r="Q310" s="4" t="n"/>
      <c r="R310" s="4" t="n"/>
      <c r="S310" s="4" t="n"/>
      <c r="T310" s="4" t="n"/>
      <c r="U310" s="4" t="n"/>
      <c r="V310" s="4" t="n"/>
      <c r="W310" s="4" t="n"/>
      <c r="X310" s="4" t="n"/>
      <c r="Y310" s="4" t="n"/>
      <c r="Z310" s="4" t="n"/>
    </row>
    <row r="311" ht="15.75" customHeight="1" s="371">
      <c r="A311" s="218" t="n"/>
      <c r="B311" s="218" t="n"/>
      <c r="C311" s="218" t="n"/>
      <c r="D311" s="218" t="n"/>
      <c r="E311" s="218" t="n"/>
      <c r="F311" s="218" t="n"/>
      <c r="G311" s="218">
        <f t="array" ref="G311">IF($F311="","",IFERROR(INDEX(PRESUPUESTO!$N$10:$N$174,MATCH($F311,PRESUPUESTO!$A$10:$A$174,0)),""))</f>
        <v/>
      </c>
      <c r="H311" s="218" t="n"/>
      <c r="I311" s="218" t="n"/>
      <c r="J311" s="218" t="n"/>
      <c r="K311" s="218" t="n"/>
      <c r="L311" s="218" t="n"/>
      <c r="M311" s="218" t="n"/>
      <c r="N311" s="218" t="n"/>
      <c r="O311" s="4" t="n"/>
      <c r="P311" s="4" t="n"/>
      <c r="Q311" s="4" t="n"/>
      <c r="R311" s="4" t="n"/>
      <c r="S311" s="4" t="n"/>
      <c r="T311" s="4" t="n"/>
      <c r="U311" s="4" t="n"/>
      <c r="V311" s="4" t="n"/>
      <c r="W311" s="4" t="n"/>
      <c r="X311" s="4" t="n"/>
      <c r="Y311" s="4" t="n"/>
      <c r="Z311" s="4" t="n"/>
    </row>
    <row r="312" ht="15.75" customHeight="1" s="371">
      <c r="A312" s="218" t="n"/>
      <c r="B312" s="218" t="n"/>
      <c r="C312" s="218" t="n"/>
      <c r="D312" s="218" t="n"/>
      <c r="E312" s="218" t="n"/>
      <c r="F312" s="218" t="n"/>
      <c r="G312" s="218">
        <f t="array" ref="G312">IF($F312="","",IFERROR(INDEX(PRESUPUESTO!$N$10:$N$174,MATCH($F312,PRESUPUESTO!$A$10:$A$174,0)),""))</f>
        <v/>
      </c>
      <c r="H312" s="218" t="n"/>
      <c r="I312" s="218" t="n"/>
      <c r="J312" s="218" t="n"/>
      <c r="K312" s="218" t="n"/>
      <c r="L312" s="218" t="n"/>
      <c r="M312" s="218" t="n"/>
      <c r="N312" s="218" t="n"/>
      <c r="O312" s="4" t="n"/>
      <c r="P312" s="4" t="n"/>
      <c r="Q312" s="4" t="n"/>
      <c r="R312" s="4" t="n"/>
      <c r="S312" s="4" t="n"/>
      <c r="T312" s="4" t="n"/>
      <c r="U312" s="4" t="n"/>
      <c r="V312" s="4" t="n"/>
      <c r="W312" s="4" t="n"/>
      <c r="X312" s="4" t="n"/>
      <c r="Y312" s="4" t="n"/>
      <c r="Z312" s="4" t="n"/>
    </row>
    <row r="313" ht="15.75" customHeight="1" s="371">
      <c r="A313" s="218" t="n"/>
      <c r="B313" s="218" t="n"/>
      <c r="C313" s="218" t="n"/>
      <c r="D313" s="218" t="n"/>
      <c r="E313" s="218" t="n"/>
      <c r="F313" s="218" t="n"/>
      <c r="G313" s="218">
        <f t="array" ref="G313">IF($F313="","",IFERROR(INDEX(PRESUPUESTO!$N$10:$N$174,MATCH($F313,PRESUPUESTO!$A$10:$A$174,0)),""))</f>
        <v/>
      </c>
      <c r="H313" s="218" t="n"/>
      <c r="I313" s="218" t="n"/>
      <c r="J313" s="218" t="n"/>
      <c r="K313" s="218" t="n"/>
      <c r="L313" s="218" t="n"/>
      <c r="M313" s="218" t="n"/>
      <c r="N313" s="218" t="n"/>
      <c r="O313" s="4" t="n"/>
      <c r="P313" s="4" t="n"/>
      <c r="Q313" s="4" t="n"/>
      <c r="R313" s="4" t="n"/>
      <c r="S313" s="4" t="n"/>
      <c r="T313" s="4" t="n"/>
      <c r="U313" s="4" t="n"/>
      <c r="V313" s="4" t="n"/>
      <c r="W313" s="4" t="n"/>
      <c r="X313" s="4" t="n"/>
      <c r="Y313" s="4" t="n"/>
      <c r="Z313" s="4" t="n"/>
    </row>
    <row r="314" ht="15.75" customHeight="1" s="371">
      <c r="A314" s="218" t="n"/>
      <c r="B314" s="218" t="n"/>
      <c r="C314" s="218" t="n"/>
      <c r="D314" s="218" t="n"/>
      <c r="E314" s="218" t="n"/>
      <c r="F314" s="218" t="n"/>
      <c r="G314" s="218">
        <f t="array" ref="G314">IF($F314="","",IFERROR(INDEX(PRESUPUESTO!$N$10:$N$174,MATCH($F314,PRESUPUESTO!$A$10:$A$174,0)),""))</f>
        <v/>
      </c>
      <c r="H314" s="218" t="n"/>
      <c r="I314" s="218" t="n"/>
      <c r="J314" s="218" t="n"/>
      <c r="K314" s="218" t="n"/>
      <c r="L314" s="218" t="n"/>
      <c r="M314" s="218" t="n"/>
      <c r="N314" s="218" t="n"/>
      <c r="O314" s="4" t="n"/>
      <c r="P314" s="4" t="n"/>
      <c r="Q314" s="4" t="n"/>
      <c r="R314" s="4" t="n"/>
      <c r="S314" s="4" t="n"/>
      <c r="T314" s="4" t="n"/>
      <c r="U314" s="4" t="n"/>
      <c r="V314" s="4" t="n"/>
      <c r="W314" s="4" t="n"/>
      <c r="X314" s="4" t="n"/>
      <c r="Y314" s="4" t="n"/>
      <c r="Z314" s="4" t="n"/>
    </row>
    <row r="315" ht="15.75" customHeight="1" s="371">
      <c r="A315" s="218" t="n"/>
      <c r="B315" s="218" t="n"/>
      <c r="C315" s="218" t="n"/>
      <c r="D315" s="218" t="n"/>
      <c r="E315" s="218" t="n"/>
      <c r="F315" s="218" t="n"/>
      <c r="G315" s="218">
        <f t="array" ref="G315">IF($F315="","",IFERROR(INDEX(PRESUPUESTO!$N$10:$N$174,MATCH($F315,PRESUPUESTO!$A$10:$A$174,0)),""))</f>
        <v/>
      </c>
      <c r="H315" s="218" t="n"/>
      <c r="I315" s="218" t="n"/>
      <c r="J315" s="218" t="n"/>
      <c r="K315" s="218" t="n"/>
      <c r="L315" s="218" t="n"/>
      <c r="M315" s="218" t="n"/>
      <c r="N315" s="218" t="n"/>
      <c r="O315" s="4" t="n"/>
      <c r="P315" s="4" t="n"/>
      <c r="Q315" s="4" t="n"/>
      <c r="R315" s="4" t="n"/>
      <c r="S315" s="4" t="n"/>
      <c r="T315" s="4" t="n"/>
      <c r="U315" s="4" t="n"/>
      <c r="V315" s="4" t="n"/>
      <c r="W315" s="4" t="n"/>
      <c r="X315" s="4" t="n"/>
      <c r="Y315" s="4" t="n"/>
      <c r="Z315" s="4" t="n"/>
    </row>
    <row r="316" ht="15.75" customHeight="1" s="371">
      <c r="A316" s="218" t="n"/>
      <c r="B316" s="218" t="n"/>
      <c r="C316" s="218" t="n"/>
      <c r="D316" s="218" t="n"/>
      <c r="E316" s="218" t="n"/>
      <c r="F316" s="218" t="n"/>
      <c r="G316" s="218">
        <f t="array" ref="G316">IF($F316="","",IFERROR(INDEX(PRESUPUESTO!$N$10:$N$174,MATCH($F316,PRESUPUESTO!$A$10:$A$174,0)),""))</f>
        <v/>
      </c>
      <c r="H316" s="218" t="n"/>
      <c r="I316" s="218" t="n"/>
      <c r="J316" s="218" t="n"/>
      <c r="K316" s="218" t="n"/>
      <c r="L316" s="218" t="n"/>
      <c r="M316" s="218" t="n"/>
      <c r="N316" s="218" t="n"/>
      <c r="O316" s="4" t="n"/>
      <c r="P316" s="4" t="n"/>
      <c r="Q316" s="4" t="n"/>
      <c r="R316" s="4" t="n"/>
      <c r="S316" s="4" t="n"/>
      <c r="T316" s="4" t="n"/>
      <c r="U316" s="4" t="n"/>
      <c r="V316" s="4" t="n"/>
      <c r="W316" s="4" t="n"/>
      <c r="X316" s="4" t="n"/>
      <c r="Y316" s="4" t="n"/>
      <c r="Z316" s="4" t="n"/>
    </row>
    <row r="317" ht="15.75" customHeight="1" s="371">
      <c r="A317" s="218" t="n"/>
      <c r="B317" s="218" t="n"/>
      <c r="C317" s="218" t="n"/>
      <c r="D317" s="218" t="n"/>
      <c r="E317" s="218" t="n"/>
      <c r="F317" s="218" t="n"/>
      <c r="G317" s="218">
        <f t="array" ref="G317">IF($F317="","",IFERROR(INDEX(PRESUPUESTO!$N$10:$N$174,MATCH($F317,PRESUPUESTO!$A$10:$A$174,0)),""))</f>
        <v/>
      </c>
      <c r="H317" s="218" t="n"/>
      <c r="I317" s="218" t="n"/>
      <c r="J317" s="218" t="n"/>
      <c r="K317" s="218" t="n"/>
      <c r="L317" s="218" t="n"/>
      <c r="M317" s="218" t="n"/>
      <c r="N317" s="218" t="n"/>
      <c r="O317" s="4" t="n"/>
      <c r="P317" s="4" t="n"/>
      <c r="Q317" s="4" t="n"/>
      <c r="R317" s="4" t="n"/>
      <c r="S317" s="4" t="n"/>
      <c r="T317" s="4" t="n"/>
      <c r="U317" s="4" t="n"/>
      <c r="V317" s="4" t="n"/>
      <c r="W317" s="4" t="n"/>
      <c r="X317" s="4" t="n"/>
      <c r="Y317" s="4" t="n"/>
      <c r="Z317" s="4" t="n"/>
    </row>
    <row r="318" ht="15.75" customHeight="1" s="371">
      <c r="A318" s="218" t="n"/>
      <c r="B318" s="218" t="n"/>
      <c r="C318" s="218" t="n"/>
      <c r="D318" s="218" t="n"/>
      <c r="E318" s="218" t="n"/>
      <c r="F318" s="218" t="n"/>
      <c r="G318" s="218">
        <f t="array" ref="G318">IF($F318="","",IFERROR(INDEX(PRESUPUESTO!$N$10:$N$174,MATCH($F318,PRESUPUESTO!$A$10:$A$174,0)),""))</f>
        <v/>
      </c>
      <c r="H318" s="218" t="n"/>
      <c r="I318" s="218" t="n"/>
      <c r="J318" s="218" t="n"/>
      <c r="K318" s="218" t="n"/>
      <c r="L318" s="218" t="n"/>
      <c r="M318" s="218" t="n"/>
      <c r="N318" s="218" t="n"/>
      <c r="O318" s="4" t="n"/>
      <c r="P318" s="4" t="n"/>
      <c r="Q318" s="4" t="n"/>
      <c r="R318" s="4" t="n"/>
      <c r="S318" s="4" t="n"/>
      <c r="T318" s="4" t="n"/>
      <c r="U318" s="4" t="n"/>
      <c r="V318" s="4" t="n"/>
      <c r="W318" s="4" t="n"/>
      <c r="X318" s="4" t="n"/>
      <c r="Y318" s="4" t="n"/>
      <c r="Z318" s="4" t="n"/>
    </row>
    <row r="319" ht="15.75" customHeight="1" s="371">
      <c r="A319" s="218" t="n"/>
      <c r="B319" s="218" t="n"/>
      <c r="C319" s="218" t="n"/>
      <c r="D319" s="218" t="n"/>
      <c r="E319" s="218" t="n"/>
      <c r="F319" s="218" t="n"/>
      <c r="G319" s="218">
        <f t="array" ref="G319">IF($F319="","",IFERROR(INDEX(PRESUPUESTO!$N$10:$N$174,MATCH($F319,PRESUPUESTO!$A$10:$A$174,0)),""))</f>
        <v/>
      </c>
      <c r="H319" s="218" t="n"/>
      <c r="I319" s="218" t="n"/>
      <c r="J319" s="218" t="n"/>
      <c r="K319" s="218" t="n"/>
      <c r="L319" s="218" t="n"/>
      <c r="M319" s="218" t="n"/>
      <c r="N319" s="218" t="n"/>
      <c r="O319" s="4" t="n"/>
      <c r="P319" s="4" t="n"/>
      <c r="Q319" s="4" t="n"/>
      <c r="R319" s="4" t="n"/>
      <c r="S319" s="4" t="n"/>
      <c r="T319" s="4" t="n"/>
      <c r="U319" s="4" t="n"/>
      <c r="V319" s="4" t="n"/>
      <c r="W319" s="4" t="n"/>
      <c r="X319" s="4" t="n"/>
      <c r="Y319" s="4" t="n"/>
      <c r="Z319" s="4" t="n"/>
    </row>
    <row r="320" ht="15.75" customHeight="1" s="371">
      <c r="A320" s="218" t="n"/>
      <c r="B320" s="218" t="n"/>
      <c r="C320" s="218" t="n"/>
      <c r="D320" s="218" t="n"/>
      <c r="E320" s="218" t="n"/>
      <c r="F320" s="218" t="n"/>
      <c r="G320" s="218">
        <f t="array" ref="G320">IF($F320="","",IFERROR(INDEX(PRESUPUESTO!$N$10:$N$174,MATCH($F320,PRESUPUESTO!$A$10:$A$174,0)),""))</f>
        <v/>
      </c>
      <c r="H320" s="218" t="n"/>
      <c r="I320" s="218" t="n"/>
      <c r="J320" s="218" t="n"/>
      <c r="K320" s="218" t="n"/>
      <c r="L320" s="218" t="n"/>
      <c r="M320" s="218" t="n"/>
      <c r="N320" s="218" t="n"/>
      <c r="O320" s="4" t="n"/>
      <c r="P320" s="4" t="n"/>
      <c r="Q320" s="4" t="n"/>
      <c r="R320" s="4" t="n"/>
      <c r="S320" s="4" t="n"/>
      <c r="T320" s="4" t="n"/>
      <c r="U320" s="4" t="n"/>
      <c r="V320" s="4" t="n"/>
      <c r="W320" s="4" t="n"/>
      <c r="X320" s="4" t="n"/>
      <c r="Y320" s="4" t="n"/>
      <c r="Z320" s="4" t="n"/>
    </row>
    <row r="321" ht="15.75" customHeight="1" s="371">
      <c r="A321" s="218" t="n"/>
      <c r="B321" s="218" t="n"/>
      <c r="C321" s="218" t="n"/>
      <c r="D321" s="218" t="n"/>
      <c r="E321" s="218" t="n"/>
      <c r="F321" s="218" t="n"/>
      <c r="G321" s="218">
        <f t="array" ref="G321">IF($F321="","",IFERROR(INDEX(PRESUPUESTO!$N$10:$N$174,MATCH($F321,PRESUPUESTO!$A$10:$A$174,0)),""))</f>
        <v/>
      </c>
      <c r="H321" s="218" t="n"/>
      <c r="I321" s="218" t="n"/>
      <c r="J321" s="218" t="n"/>
      <c r="K321" s="218" t="n"/>
      <c r="L321" s="218" t="n"/>
      <c r="M321" s="218" t="n"/>
      <c r="N321" s="218" t="n"/>
      <c r="O321" s="4" t="n"/>
      <c r="P321" s="4" t="n"/>
      <c r="Q321" s="4" t="n"/>
      <c r="R321" s="4" t="n"/>
      <c r="S321" s="4" t="n"/>
      <c r="T321" s="4" t="n"/>
      <c r="U321" s="4" t="n"/>
      <c r="V321" s="4" t="n"/>
      <c r="W321" s="4" t="n"/>
      <c r="X321" s="4" t="n"/>
      <c r="Y321" s="4" t="n"/>
      <c r="Z321" s="4" t="n"/>
    </row>
    <row r="322" ht="15.75" customHeight="1" s="371">
      <c r="A322" s="218" t="n"/>
      <c r="B322" s="218" t="n"/>
      <c r="C322" s="218" t="n"/>
      <c r="D322" s="218" t="n"/>
      <c r="E322" s="218" t="n"/>
      <c r="F322" s="218" t="n"/>
      <c r="G322" s="218">
        <f t="array" ref="G322">IF($F322="","",IFERROR(INDEX(PRESUPUESTO!$N$10:$N$174,MATCH($F322,PRESUPUESTO!$A$10:$A$174,0)),""))</f>
        <v/>
      </c>
      <c r="H322" s="218" t="n"/>
      <c r="I322" s="218" t="n"/>
      <c r="J322" s="218" t="n"/>
      <c r="K322" s="218" t="n"/>
      <c r="L322" s="218" t="n"/>
      <c r="M322" s="218" t="n"/>
      <c r="N322" s="218" t="n"/>
      <c r="O322" s="4" t="n"/>
      <c r="P322" s="4" t="n"/>
      <c r="Q322" s="4" t="n"/>
      <c r="R322" s="4" t="n"/>
      <c r="S322" s="4" t="n"/>
      <c r="T322" s="4" t="n"/>
      <c r="U322" s="4" t="n"/>
      <c r="V322" s="4" t="n"/>
      <c r="W322" s="4" t="n"/>
      <c r="X322" s="4" t="n"/>
      <c r="Y322" s="4" t="n"/>
      <c r="Z322" s="4" t="n"/>
    </row>
    <row r="323" ht="15.75" customHeight="1" s="371">
      <c r="A323" s="218" t="n"/>
      <c r="B323" s="218" t="n"/>
      <c r="C323" s="218" t="n"/>
      <c r="D323" s="218" t="n"/>
      <c r="E323" s="218" t="n"/>
      <c r="F323" s="218" t="n"/>
      <c r="G323" s="218">
        <f t="array" ref="G323">IF($F323="","",IFERROR(INDEX(PRESUPUESTO!$N$10:$N$174,MATCH($F323,PRESUPUESTO!$A$10:$A$174,0)),""))</f>
        <v/>
      </c>
      <c r="H323" s="218" t="n"/>
      <c r="I323" s="218" t="n"/>
      <c r="J323" s="218" t="n"/>
      <c r="K323" s="218" t="n"/>
      <c r="L323" s="218" t="n"/>
      <c r="M323" s="218" t="n"/>
      <c r="N323" s="218" t="n"/>
      <c r="O323" s="4" t="n"/>
      <c r="P323" s="4" t="n"/>
      <c r="Q323" s="4" t="n"/>
      <c r="R323" s="4" t="n"/>
      <c r="S323" s="4" t="n"/>
      <c r="T323" s="4" t="n"/>
      <c r="U323" s="4" t="n"/>
      <c r="V323" s="4" t="n"/>
      <c r="W323" s="4" t="n"/>
      <c r="X323" s="4" t="n"/>
      <c r="Y323" s="4" t="n"/>
      <c r="Z323" s="4" t="n"/>
    </row>
    <row r="324" ht="15.75" customHeight="1" s="371">
      <c r="A324" s="218" t="n"/>
      <c r="B324" s="218" t="n"/>
      <c r="C324" s="218" t="n"/>
      <c r="D324" s="218" t="n"/>
      <c r="E324" s="218" t="n"/>
      <c r="F324" s="218" t="n"/>
      <c r="G324" s="218">
        <f t="array" ref="G324">IF($F324="","",IFERROR(INDEX(PRESUPUESTO!$N$10:$N$174,MATCH($F324,PRESUPUESTO!$A$10:$A$174,0)),""))</f>
        <v/>
      </c>
      <c r="H324" s="218" t="n"/>
      <c r="I324" s="218" t="n"/>
      <c r="J324" s="218" t="n"/>
      <c r="K324" s="218" t="n"/>
      <c r="L324" s="218" t="n"/>
      <c r="M324" s="218" t="n"/>
      <c r="N324" s="218" t="n"/>
      <c r="O324" s="4" t="n"/>
      <c r="P324" s="4" t="n"/>
      <c r="Q324" s="4" t="n"/>
      <c r="R324" s="4" t="n"/>
      <c r="S324" s="4" t="n"/>
      <c r="T324" s="4" t="n"/>
      <c r="U324" s="4" t="n"/>
      <c r="V324" s="4" t="n"/>
      <c r="W324" s="4" t="n"/>
      <c r="X324" s="4" t="n"/>
      <c r="Y324" s="4" t="n"/>
      <c r="Z324" s="4" t="n"/>
    </row>
    <row r="325" ht="15.75" customHeight="1" s="371">
      <c r="A325" s="218" t="n"/>
      <c r="B325" s="218" t="n"/>
      <c r="C325" s="218" t="n"/>
      <c r="D325" s="218" t="n"/>
      <c r="E325" s="218" t="n"/>
      <c r="F325" s="218" t="n"/>
      <c r="G325" s="218">
        <f t="array" ref="G325">IF($F325="","",IFERROR(INDEX(PRESUPUESTO!$N$10:$N$174,MATCH($F325,PRESUPUESTO!$A$10:$A$174,0)),""))</f>
        <v/>
      </c>
      <c r="H325" s="218" t="n"/>
      <c r="I325" s="218" t="n"/>
      <c r="J325" s="218" t="n"/>
      <c r="K325" s="218" t="n"/>
      <c r="L325" s="218" t="n"/>
      <c r="M325" s="218" t="n"/>
      <c r="N325" s="218" t="n"/>
      <c r="O325" s="4" t="n"/>
      <c r="P325" s="4" t="n"/>
      <c r="Q325" s="4" t="n"/>
      <c r="R325" s="4" t="n"/>
      <c r="S325" s="4" t="n"/>
      <c r="T325" s="4" t="n"/>
      <c r="U325" s="4" t="n"/>
      <c r="V325" s="4" t="n"/>
      <c r="W325" s="4" t="n"/>
      <c r="X325" s="4" t="n"/>
      <c r="Y325" s="4" t="n"/>
      <c r="Z325" s="4" t="n"/>
    </row>
    <row r="326" ht="15.75" customHeight="1" s="371">
      <c r="A326" s="218" t="n"/>
      <c r="B326" s="218" t="n"/>
      <c r="C326" s="218" t="n"/>
      <c r="D326" s="218" t="n"/>
      <c r="E326" s="218" t="n"/>
      <c r="F326" s="218" t="n"/>
      <c r="G326" s="218">
        <f t="array" ref="G326">IF($F326="","",IFERROR(INDEX(PRESUPUESTO!$N$10:$N$174,MATCH($F326,PRESUPUESTO!$A$10:$A$174,0)),""))</f>
        <v/>
      </c>
      <c r="H326" s="218" t="n"/>
      <c r="I326" s="218" t="n"/>
      <c r="J326" s="218" t="n"/>
      <c r="K326" s="218" t="n"/>
      <c r="L326" s="218" t="n"/>
      <c r="M326" s="218" t="n"/>
      <c r="N326" s="218" t="n"/>
      <c r="O326" s="4" t="n"/>
      <c r="P326" s="4" t="n"/>
      <c r="Q326" s="4" t="n"/>
      <c r="R326" s="4" t="n"/>
      <c r="S326" s="4" t="n"/>
      <c r="T326" s="4" t="n"/>
      <c r="U326" s="4" t="n"/>
      <c r="V326" s="4" t="n"/>
      <c r="W326" s="4" t="n"/>
      <c r="X326" s="4" t="n"/>
      <c r="Y326" s="4" t="n"/>
      <c r="Z326" s="4" t="n"/>
    </row>
    <row r="327" ht="15.75" customHeight="1" s="371">
      <c r="A327" s="218" t="n"/>
      <c r="B327" s="218" t="n"/>
      <c r="C327" s="218" t="n"/>
      <c r="D327" s="218" t="n"/>
      <c r="E327" s="218" t="n"/>
      <c r="F327" s="218" t="n"/>
      <c r="G327" s="218">
        <f t="array" ref="G327">IF($F327="","",IFERROR(INDEX(PRESUPUESTO!$N$10:$N$174,MATCH($F327,PRESUPUESTO!$A$10:$A$174,0)),""))</f>
        <v/>
      </c>
      <c r="H327" s="218" t="n"/>
      <c r="I327" s="218" t="n"/>
      <c r="J327" s="218" t="n"/>
      <c r="K327" s="218" t="n"/>
      <c r="L327" s="218" t="n"/>
      <c r="M327" s="218" t="n"/>
      <c r="N327" s="218" t="n"/>
      <c r="O327" s="4" t="n"/>
      <c r="P327" s="4" t="n"/>
      <c r="Q327" s="4" t="n"/>
      <c r="R327" s="4" t="n"/>
      <c r="S327" s="4" t="n"/>
      <c r="T327" s="4" t="n"/>
      <c r="U327" s="4" t="n"/>
      <c r="V327" s="4" t="n"/>
      <c r="W327" s="4" t="n"/>
      <c r="X327" s="4" t="n"/>
      <c r="Y327" s="4" t="n"/>
      <c r="Z327" s="4" t="n"/>
    </row>
    <row r="328" ht="15.75" customHeight="1" s="371">
      <c r="A328" s="218" t="n"/>
      <c r="B328" s="218" t="n"/>
      <c r="C328" s="218" t="n"/>
      <c r="D328" s="218" t="n"/>
      <c r="E328" s="218" t="n"/>
      <c r="F328" s="218" t="n"/>
      <c r="G328" s="218">
        <f t="array" ref="G328">IF($F328="","",IFERROR(INDEX(PRESUPUESTO!$N$10:$N$174,MATCH($F328,PRESUPUESTO!$A$10:$A$174,0)),""))</f>
        <v/>
      </c>
      <c r="H328" s="218" t="n"/>
      <c r="I328" s="218" t="n"/>
      <c r="J328" s="218" t="n"/>
      <c r="K328" s="218" t="n"/>
      <c r="L328" s="218" t="n"/>
      <c r="M328" s="218" t="n"/>
      <c r="N328" s="218" t="n"/>
      <c r="O328" s="4" t="n"/>
      <c r="P328" s="4" t="n"/>
      <c r="Q328" s="4" t="n"/>
      <c r="R328" s="4" t="n"/>
      <c r="S328" s="4" t="n"/>
      <c r="T328" s="4" t="n"/>
      <c r="U328" s="4" t="n"/>
      <c r="V328" s="4" t="n"/>
      <c r="W328" s="4" t="n"/>
      <c r="X328" s="4" t="n"/>
      <c r="Y328" s="4" t="n"/>
      <c r="Z328" s="4" t="n"/>
    </row>
    <row r="329" ht="15.75" customHeight="1" s="371">
      <c r="A329" s="218" t="n"/>
      <c r="B329" s="218" t="n"/>
      <c r="C329" s="218" t="n"/>
      <c r="D329" s="218" t="n"/>
      <c r="E329" s="218" t="n"/>
      <c r="F329" s="218" t="n"/>
      <c r="G329" s="218">
        <f t="array" ref="G329">IF($F329="","",IFERROR(INDEX(PRESUPUESTO!$N$10:$N$174,MATCH($F329,PRESUPUESTO!$A$10:$A$174,0)),""))</f>
        <v/>
      </c>
      <c r="H329" s="218" t="n"/>
      <c r="I329" s="218" t="n"/>
      <c r="J329" s="218" t="n"/>
      <c r="K329" s="218" t="n"/>
      <c r="L329" s="218" t="n"/>
      <c r="M329" s="218" t="n"/>
      <c r="N329" s="218" t="n"/>
      <c r="O329" s="4" t="n"/>
      <c r="P329" s="4" t="n"/>
      <c r="Q329" s="4" t="n"/>
      <c r="R329" s="4" t="n"/>
      <c r="S329" s="4" t="n"/>
      <c r="T329" s="4" t="n"/>
      <c r="U329" s="4" t="n"/>
      <c r="V329" s="4" t="n"/>
      <c r="W329" s="4" t="n"/>
      <c r="X329" s="4" t="n"/>
      <c r="Y329" s="4" t="n"/>
      <c r="Z329" s="4" t="n"/>
    </row>
    <row r="330" ht="15.75" customHeight="1" s="371">
      <c r="A330" s="218" t="n"/>
      <c r="B330" s="218" t="n"/>
      <c r="C330" s="218" t="n"/>
      <c r="D330" s="218" t="n"/>
      <c r="E330" s="218" t="n"/>
      <c r="F330" s="218" t="n"/>
      <c r="G330" s="218">
        <f t="array" ref="G330">IF($F330="","",IFERROR(INDEX(PRESUPUESTO!$N$10:$N$174,MATCH($F330,PRESUPUESTO!$A$10:$A$174,0)),""))</f>
        <v/>
      </c>
      <c r="H330" s="218" t="n"/>
      <c r="I330" s="218" t="n"/>
      <c r="J330" s="218" t="n"/>
      <c r="K330" s="218" t="n"/>
      <c r="L330" s="218" t="n"/>
      <c r="M330" s="218" t="n"/>
      <c r="N330" s="218" t="n"/>
      <c r="O330" s="4" t="n"/>
      <c r="P330" s="4" t="n"/>
      <c r="Q330" s="4" t="n"/>
      <c r="R330" s="4" t="n"/>
      <c r="S330" s="4" t="n"/>
      <c r="T330" s="4" t="n"/>
      <c r="U330" s="4" t="n"/>
      <c r="V330" s="4" t="n"/>
      <c r="W330" s="4" t="n"/>
      <c r="X330" s="4" t="n"/>
      <c r="Y330" s="4" t="n"/>
      <c r="Z330" s="4" t="n"/>
    </row>
    <row r="331" ht="15.75" customHeight="1" s="371">
      <c r="A331" s="218" t="n"/>
      <c r="B331" s="218" t="n"/>
      <c r="C331" s="218" t="n"/>
      <c r="D331" s="218" t="n"/>
      <c r="E331" s="218" t="n"/>
      <c r="F331" s="218" t="n"/>
      <c r="G331" s="218">
        <f t="array" ref="G331">IF($F331="","",IFERROR(INDEX(PRESUPUESTO!$N$10:$N$174,MATCH($F331,PRESUPUESTO!$A$10:$A$174,0)),""))</f>
        <v/>
      </c>
      <c r="H331" s="218" t="n"/>
      <c r="I331" s="218" t="n"/>
      <c r="J331" s="218" t="n"/>
      <c r="K331" s="218" t="n"/>
      <c r="L331" s="218" t="n"/>
      <c r="M331" s="218" t="n"/>
      <c r="N331" s="218" t="n"/>
      <c r="O331" s="4" t="n"/>
      <c r="P331" s="4" t="n"/>
      <c r="Q331" s="4" t="n"/>
      <c r="R331" s="4" t="n"/>
      <c r="S331" s="4" t="n"/>
      <c r="T331" s="4" t="n"/>
      <c r="U331" s="4" t="n"/>
      <c r="V331" s="4" t="n"/>
      <c r="W331" s="4" t="n"/>
      <c r="X331" s="4" t="n"/>
      <c r="Y331" s="4" t="n"/>
      <c r="Z331" s="4" t="n"/>
    </row>
    <row r="332" ht="15.75" customHeight="1" s="371">
      <c r="A332" s="218" t="n"/>
      <c r="B332" s="218" t="n"/>
      <c r="C332" s="218" t="n"/>
      <c r="D332" s="218" t="n"/>
      <c r="E332" s="218" t="n"/>
      <c r="F332" s="218" t="n"/>
      <c r="G332" s="218">
        <f t="array" ref="G332">IF($F332="","",IFERROR(INDEX(PRESUPUESTO!$N$10:$N$174,MATCH($F332,PRESUPUESTO!$A$10:$A$174,0)),""))</f>
        <v/>
      </c>
      <c r="H332" s="218" t="n"/>
      <c r="I332" s="218" t="n"/>
      <c r="J332" s="218" t="n"/>
      <c r="K332" s="218" t="n"/>
      <c r="L332" s="218" t="n"/>
      <c r="M332" s="218" t="n"/>
      <c r="N332" s="218" t="n"/>
      <c r="O332" s="4" t="n"/>
      <c r="P332" s="4" t="n"/>
      <c r="Q332" s="4" t="n"/>
      <c r="R332" s="4" t="n"/>
      <c r="S332" s="4" t="n"/>
      <c r="T332" s="4" t="n"/>
      <c r="U332" s="4" t="n"/>
      <c r="V332" s="4" t="n"/>
      <c r="W332" s="4" t="n"/>
      <c r="X332" s="4" t="n"/>
      <c r="Y332" s="4" t="n"/>
      <c r="Z332" s="4" t="n"/>
    </row>
    <row r="333" ht="15.75" customHeight="1" s="371">
      <c r="A333" s="218" t="n"/>
      <c r="B333" s="218" t="n"/>
      <c r="C333" s="218" t="n"/>
      <c r="D333" s="218" t="n"/>
      <c r="E333" s="218" t="n"/>
      <c r="F333" s="218" t="n"/>
      <c r="G333" s="218">
        <f t="array" ref="G333">IF($F333="","",IFERROR(INDEX(PRESUPUESTO!$N$10:$N$174,MATCH($F333,PRESUPUESTO!$A$10:$A$174,0)),""))</f>
        <v/>
      </c>
      <c r="H333" s="218" t="n"/>
      <c r="I333" s="218" t="n"/>
      <c r="J333" s="218" t="n"/>
      <c r="K333" s="218" t="n"/>
      <c r="L333" s="218" t="n"/>
      <c r="M333" s="218" t="n"/>
      <c r="N333" s="218" t="n"/>
      <c r="O333" s="4" t="n"/>
      <c r="P333" s="4" t="n"/>
      <c r="Q333" s="4" t="n"/>
      <c r="R333" s="4" t="n"/>
      <c r="S333" s="4" t="n"/>
      <c r="T333" s="4" t="n"/>
      <c r="U333" s="4" t="n"/>
      <c r="V333" s="4" t="n"/>
      <c r="W333" s="4" t="n"/>
      <c r="X333" s="4" t="n"/>
      <c r="Y333" s="4" t="n"/>
      <c r="Z333" s="4" t="n"/>
    </row>
    <row r="334" ht="15.75" customHeight="1" s="371">
      <c r="A334" s="218" t="n"/>
      <c r="B334" s="218" t="n"/>
      <c r="C334" s="218" t="n"/>
      <c r="D334" s="218" t="n"/>
      <c r="E334" s="218" t="n"/>
      <c r="F334" s="218" t="n"/>
      <c r="G334" s="218">
        <f t="array" ref="G334">IF($F334="","",IFERROR(INDEX(PRESUPUESTO!$N$10:$N$174,MATCH($F334,PRESUPUESTO!$A$10:$A$174,0)),""))</f>
        <v/>
      </c>
      <c r="H334" s="218" t="n"/>
      <c r="I334" s="218" t="n"/>
      <c r="J334" s="218" t="n"/>
      <c r="K334" s="218" t="n"/>
      <c r="L334" s="218" t="n"/>
      <c r="M334" s="218" t="n"/>
      <c r="N334" s="218" t="n"/>
      <c r="O334" s="4" t="n"/>
      <c r="P334" s="4" t="n"/>
      <c r="Q334" s="4" t="n"/>
      <c r="R334" s="4" t="n"/>
      <c r="S334" s="4" t="n"/>
      <c r="T334" s="4" t="n"/>
      <c r="U334" s="4" t="n"/>
      <c r="V334" s="4" t="n"/>
      <c r="W334" s="4" t="n"/>
      <c r="X334" s="4" t="n"/>
      <c r="Y334" s="4" t="n"/>
      <c r="Z334" s="4" t="n"/>
    </row>
    <row r="335" ht="15.75" customHeight="1" s="371">
      <c r="A335" s="218" t="n"/>
      <c r="B335" s="218" t="n"/>
      <c r="C335" s="218" t="n"/>
      <c r="D335" s="218" t="n"/>
      <c r="E335" s="218" t="n"/>
      <c r="F335" s="218" t="n"/>
      <c r="G335" s="218">
        <f t="array" ref="G335">IF($F335="","",IFERROR(INDEX(PRESUPUESTO!$N$10:$N$174,MATCH($F335,PRESUPUESTO!$A$10:$A$174,0)),""))</f>
        <v/>
      </c>
      <c r="H335" s="218" t="n"/>
      <c r="I335" s="218" t="n"/>
      <c r="J335" s="218" t="n"/>
      <c r="K335" s="218" t="n"/>
      <c r="L335" s="218" t="n"/>
      <c r="M335" s="218" t="n"/>
      <c r="N335" s="218" t="n"/>
      <c r="O335" s="4" t="n"/>
      <c r="P335" s="4" t="n"/>
      <c r="Q335" s="4" t="n"/>
      <c r="R335" s="4" t="n"/>
      <c r="S335" s="4" t="n"/>
      <c r="T335" s="4" t="n"/>
      <c r="U335" s="4" t="n"/>
      <c r="V335" s="4" t="n"/>
      <c r="W335" s="4" t="n"/>
      <c r="X335" s="4" t="n"/>
      <c r="Y335" s="4" t="n"/>
      <c r="Z335" s="4" t="n"/>
    </row>
    <row r="336" ht="15.75" customHeight="1" s="371">
      <c r="A336" s="218" t="n"/>
      <c r="B336" s="218" t="n"/>
      <c r="C336" s="218" t="n"/>
      <c r="D336" s="218" t="n"/>
      <c r="E336" s="218" t="n"/>
      <c r="F336" s="218" t="n"/>
      <c r="G336" s="218">
        <f t="array" ref="G336">IF($F336="","",IFERROR(INDEX(PRESUPUESTO!$N$10:$N$174,MATCH($F336,PRESUPUESTO!$A$10:$A$174,0)),""))</f>
        <v/>
      </c>
      <c r="H336" s="218" t="n"/>
      <c r="I336" s="218" t="n"/>
      <c r="J336" s="218" t="n"/>
      <c r="K336" s="218" t="n"/>
      <c r="L336" s="218" t="n"/>
      <c r="M336" s="218" t="n"/>
      <c r="N336" s="218" t="n"/>
      <c r="O336" s="4" t="n"/>
      <c r="P336" s="4" t="n"/>
      <c r="Q336" s="4" t="n"/>
      <c r="R336" s="4" t="n"/>
      <c r="S336" s="4" t="n"/>
      <c r="T336" s="4" t="n"/>
      <c r="U336" s="4" t="n"/>
      <c r="V336" s="4" t="n"/>
      <c r="W336" s="4" t="n"/>
      <c r="X336" s="4" t="n"/>
      <c r="Y336" s="4" t="n"/>
      <c r="Z336" s="4" t="n"/>
    </row>
    <row r="337" ht="15.75" customHeight="1" s="371">
      <c r="A337" s="218" t="n"/>
      <c r="B337" s="218" t="n"/>
      <c r="C337" s="218" t="n"/>
      <c r="D337" s="218" t="n"/>
      <c r="E337" s="218" t="n"/>
      <c r="F337" s="218" t="n"/>
      <c r="G337" s="218">
        <f t="array" ref="G337">IF($F337="","",IFERROR(INDEX(PRESUPUESTO!$N$10:$N$174,MATCH($F337,PRESUPUESTO!$A$10:$A$174,0)),""))</f>
        <v/>
      </c>
      <c r="H337" s="218" t="n"/>
      <c r="I337" s="218" t="n"/>
      <c r="J337" s="218" t="n"/>
      <c r="K337" s="218" t="n"/>
      <c r="L337" s="218" t="n"/>
      <c r="M337" s="218" t="n"/>
      <c r="N337" s="218" t="n"/>
      <c r="O337" s="4" t="n"/>
      <c r="P337" s="4" t="n"/>
      <c r="Q337" s="4" t="n"/>
      <c r="R337" s="4" t="n"/>
      <c r="S337" s="4" t="n"/>
      <c r="T337" s="4" t="n"/>
      <c r="U337" s="4" t="n"/>
      <c r="V337" s="4" t="n"/>
      <c r="W337" s="4" t="n"/>
      <c r="X337" s="4" t="n"/>
      <c r="Y337" s="4" t="n"/>
      <c r="Z337" s="4" t="n"/>
    </row>
    <row r="338" ht="15.75" customHeight="1" s="371">
      <c r="A338" s="218" t="n"/>
      <c r="B338" s="218" t="n"/>
      <c r="C338" s="218" t="n"/>
      <c r="D338" s="218" t="n"/>
      <c r="E338" s="218" t="n"/>
      <c r="F338" s="218" t="n"/>
      <c r="G338" s="218">
        <f t="array" ref="G338">IF($F338="","",IFERROR(INDEX(PRESUPUESTO!$N$10:$N$174,MATCH($F338,PRESUPUESTO!$A$10:$A$174,0)),""))</f>
        <v/>
      </c>
      <c r="H338" s="218" t="n"/>
      <c r="I338" s="218" t="n"/>
      <c r="J338" s="218" t="n"/>
      <c r="K338" s="218" t="n"/>
      <c r="L338" s="218" t="n"/>
      <c r="M338" s="218" t="n"/>
      <c r="N338" s="218" t="n"/>
      <c r="O338" s="4" t="n"/>
      <c r="P338" s="4" t="n"/>
      <c r="Q338" s="4" t="n"/>
      <c r="R338" s="4" t="n"/>
      <c r="S338" s="4" t="n"/>
      <c r="T338" s="4" t="n"/>
      <c r="U338" s="4" t="n"/>
      <c r="V338" s="4" t="n"/>
      <c r="W338" s="4" t="n"/>
      <c r="X338" s="4" t="n"/>
      <c r="Y338" s="4" t="n"/>
      <c r="Z338" s="4" t="n"/>
    </row>
    <row r="339" ht="15.75" customHeight="1" s="371">
      <c r="A339" s="218" t="n"/>
      <c r="B339" s="218" t="n"/>
      <c r="C339" s="218" t="n"/>
      <c r="D339" s="218" t="n"/>
      <c r="E339" s="218" t="n"/>
      <c r="F339" s="218" t="n"/>
      <c r="G339" s="218">
        <f t="array" ref="G339">IF($F339="","",IFERROR(INDEX(PRESUPUESTO!$N$10:$N$174,MATCH($F339,PRESUPUESTO!$A$10:$A$174,0)),""))</f>
        <v/>
      </c>
      <c r="H339" s="218" t="n"/>
      <c r="I339" s="218" t="n"/>
      <c r="J339" s="218" t="n"/>
      <c r="K339" s="218" t="n"/>
      <c r="L339" s="218" t="n"/>
      <c r="M339" s="218" t="n"/>
      <c r="N339" s="218" t="n"/>
      <c r="O339" s="4" t="n"/>
      <c r="P339" s="4" t="n"/>
      <c r="Q339" s="4" t="n"/>
      <c r="R339" s="4" t="n"/>
      <c r="S339" s="4" t="n"/>
      <c r="T339" s="4" t="n"/>
      <c r="U339" s="4" t="n"/>
      <c r="V339" s="4" t="n"/>
      <c r="W339" s="4" t="n"/>
      <c r="X339" s="4" t="n"/>
      <c r="Y339" s="4" t="n"/>
      <c r="Z339" s="4" t="n"/>
    </row>
    <row r="340" ht="15.75" customHeight="1" s="371">
      <c r="A340" s="218" t="n"/>
      <c r="B340" s="218" t="n"/>
      <c r="C340" s="218" t="n"/>
      <c r="D340" s="218" t="n"/>
      <c r="E340" s="218" t="n"/>
      <c r="F340" s="218" t="n"/>
      <c r="G340" s="218">
        <f t="array" ref="G340">IF($F340="","",IFERROR(INDEX(PRESUPUESTO!$N$10:$N$174,MATCH($F340,PRESUPUESTO!$A$10:$A$174,0)),""))</f>
        <v/>
      </c>
      <c r="H340" s="218" t="n"/>
      <c r="I340" s="218" t="n"/>
      <c r="J340" s="218" t="n"/>
      <c r="K340" s="218" t="n"/>
      <c r="L340" s="218" t="n"/>
      <c r="M340" s="218" t="n"/>
      <c r="N340" s="218" t="n"/>
      <c r="O340" s="4" t="n"/>
      <c r="P340" s="4" t="n"/>
      <c r="Q340" s="4" t="n"/>
      <c r="R340" s="4" t="n"/>
      <c r="S340" s="4" t="n"/>
      <c r="T340" s="4" t="n"/>
      <c r="U340" s="4" t="n"/>
      <c r="V340" s="4" t="n"/>
      <c r="W340" s="4" t="n"/>
      <c r="X340" s="4" t="n"/>
      <c r="Y340" s="4" t="n"/>
      <c r="Z340" s="4" t="n"/>
    </row>
    <row r="341" ht="15.75" customHeight="1" s="371">
      <c r="A341" s="218" t="n"/>
      <c r="B341" s="218" t="n"/>
      <c r="C341" s="218" t="n"/>
      <c r="D341" s="218" t="n"/>
      <c r="E341" s="218" t="n"/>
      <c r="F341" s="218" t="n"/>
      <c r="G341" s="218">
        <f t="array" ref="G341">IF($F341="","",IFERROR(INDEX(PRESUPUESTO!$N$10:$N$174,MATCH($F341,PRESUPUESTO!$A$10:$A$174,0)),""))</f>
        <v/>
      </c>
      <c r="H341" s="218" t="n"/>
      <c r="I341" s="218" t="n"/>
      <c r="J341" s="218" t="n"/>
      <c r="K341" s="218" t="n"/>
      <c r="L341" s="218" t="n"/>
      <c r="M341" s="218" t="n"/>
      <c r="N341" s="218" t="n"/>
      <c r="O341" s="4" t="n"/>
      <c r="P341" s="4" t="n"/>
      <c r="Q341" s="4" t="n"/>
      <c r="R341" s="4" t="n"/>
      <c r="S341" s="4" t="n"/>
      <c r="T341" s="4" t="n"/>
      <c r="U341" s="4" t="n"/>
      <c r="V341" s="4" t="n"/>
      <c r="W341" s="4" t="n"/>
      <c r="X341" s="4" t="n"/>
      <c r="Y341" s="4" t="n"/>
      <c r="Z341" s="4" t="n"/>
    </row>
    <row r="342" ht="15.75" customHeight="1" s="371">
      <c r="A342" s="218" t="n"/>
      <c r="B342" s="218" t="n"/>
      <c r="C342" s="218" t="n"/>
      <c r="D342" s="218" t="n"/>
      <c r="E342" s="218" t="n"/>
      <c r="F342" s="218" t="n"/>
      <c r="G342" s="218">
        <f t="array" ref="G342">IF($F342="","",IFERROR(INDEX(PRESUPUESTO!$N$10:$N$174,MATCH($F342,PRESUPUESTO!$A$10:$A$174,0)),""))</f>
        <v/>
      </c>
      <c r="H342" s="218" t="n"/>
      <c r="I342" s="218" t="n"/>
      <c r="J342" s="218" t="n"/>
      <c r="K342" s="218" t="n"/>
      <c r="L342" s="218" t="n"/>
      <c r="M342" s="218" t="n"/>
      <c r="N342" s="218" t="n"/>
      <c r="O342" s="4" t="n"/>
      <c r="P342" s="4" t="n"/>
      <c r="Q342" s="4" t="n"/>
      <c r="R342" s="4" t="n"/>
      <c r="S342" s="4" t="n"/>
      <c r="T342" s="4" t="n"/>
      <c r="U342" s="4" t="n"/>
      <c r="V342" s="4" t="n"/>
      <c r="W342" s="4" t="n"/>
      <c r="X342" s="4" t="n"/>
      <c r="Y342" s="4" t="n"/>
      <c r="Z342" s="4" t="n"/>
    </row>
    <row r="343" ht="15.75" customHeight="1" s="371">
      <c r="A343" s="218" t="n"/>
      <c r="B343" s="218" t="n"/>
      <c r="C343" s="218" t="n"/>
      <c r="D343" s="218" t="n"/>
      <c r="E343" s="218" t="n"/>
      <c r="F343" s="218" t="n"/>
      <c r="G343" s="218">
        <f t="array" ref="G343">IF($F343="","",IFERROR(INDEX(PRESUPUESTO!$N$10:$N$174,MATCH($F343,PRESUPUESTO!$A$10:$A$174,0)),""))</f>
        <v/>
      </c>
      <c r="H343" s="218" t="n"/>
      <c r="I343" s="218" t="n"/>
      <c r="J343" s="218" t="n"/>
      <c r="K343" s="218" t="n"/>
      <c r="L343" s="218" t="n"/>
      <c r="M343" s="218" t="n"/>
      <c r="N343" s="218" t="n"/>
      <c r="O343" s="4" t="n"/>
      <c r="P343" s="4" t="n"/>
      <c r="Q343" s="4" t="n"/>
      <c r="R343" s="4" t="n"/>
      <c r="S343" s="4" t="n"/>
      <c r="T343" s="4" t="n"/>
      <c r="U343" s="4" t="n"/>
      <c r="V343" s="4" t="n"/>
      <c r="W343" s="4" t="n"/>
      <c r="X343" s="4" t="n"/>
      <c r="Y343" s="4" t="n"/>
      <c r="Z343" s="4" t="n"/>
    </row>
    <row r="344" ht="15.75" customHeight="1" s="371">
      <c r="A344" s="218" t="n"/>
      <c r="B344" s="218" t="n"/>
      <c r="C344" s="218" t="n"/>
      <c r="D344" s="218" t="n"/>
      <c r="E344" s="218" t="n"/>
      <c r="F344" s="218" t="n"/>
      <c r="G344" s="218">
        <f t="array" ref="G344">IF($F344="","",IFERROR(INDEX(PRESUPUESTO!$N$10:$N$174,MATCH($F344,PRESUPUESTO!$A$10:$A$174,0)),""))</f>
        <v/>
      </c>
      <c r="H344" s="218" t="n"/>
      <c r="I344" s="218" t="n"/>
      <c r="J344" s="218" t="n"/>
      <c r="K344" s="218" t="n"/>
      <c r="L344" s="218" t="n"/>
      <c r="M344" s="218" t="n"/>
      <c r="N344" s="218" t="n"/>
      <c r="O344" s="4" t="n"/>
      <c r="P344" s="4" t="n"/>
      <c r="Q344" s="4" t="n"/>
      <c r="R344" s="4" t="n"/>
      <c r="S344" s="4" t="n"/>
      <c r="T344" s="4" t="n"/>
      <c r="U344" s="4" t="n"/>
      <c r="V344" s="4" t="n"/>
      <c r="W344" s="4" t="n"/>
      <c r="X344" s="4" t="n"/>
      <c r="Y344" s="4" t="n"/>
      <c r="Z344" s="4" t="n"/>
    </row>
    <row r="345" ht="15.75" customHeight="1" s="371">
      <c r="A345" s="218" t="n"/>
      <c r="B345" s="218" t="n"/>
      <c r="C345" s="218" t="n"/>
      <c r="D345" s="218" t="n"/>
      <c r="E345" s="218" t="n"/>
      <c r="F345" s="218" t="n"/>
      <c r="G345" s="218">
        <f t="array" ref="G345">IF($F345="","",IFERROR(INDEX(PRESUPUESTO!$N$10:$N$174,MATCH($F345,PRESUPUESTO!$A$10:$A$174,0)),""))</f>
        <v/>
      </c>
      <c r="H345" s="218" t="n"/>
      <c r="I345" s="218" t="n"/>
      <c r="J345" s="218" t="n"/>
      <c r="K345" s="218" t="n"/>
      <c r="L345" s="218" t="n"/>
      <c r="M345" s="218" t="n"/>
      <c r="N345" s="218" t="n"/>
      <c r="O345" s="4" t="n"/>
      <c r="P345" s="4" t="n"/>
      <c r="Q345" s="4" t="n"/>
      <c r="R345" s="4" t="n"/>
      <c r="S345" s="4" t="n"/>
      <c r="T345" s="4" t="n"/>
      <c r="U345" s="4" t="n"/>
      <c r="V345" s="4" t="n"/>
      <c r="W345" s="4" t="n"/>
      <c r="X345" s="4" t="n"/>
      <c r="Y345" s="4" t="n"/>
      <c r="Z345" s="4" t="n"/>
    </row>
    <row r="346" ht="15.75" customHeight="1" s="371">
      <c r="A346" s="218" t="n"/>
      <c r="B346" s="218" t="n"/>
      <c r="C346" s="218" t="n"/>
      <c r="D346" s="218" t="n"/>
      <c r="E346" s="218" t="n"/>
      <c r="F346" s="218" t="n"/>
      <c r="G346" s="218">
        <f t="array" ref="G346">IF($F346="","",IFERROR(INDEX(PRESUPUESTO!$N$10:$N$174,MATCH($F346,PRESUPUESTO!$A$10:$A$174,0)),""))</f>
        <v/>
      </c>
      <c r="H346" s="218" t="n"/>
      <c r="I346" s="218" t="n"/>
      <c r="J346" s="218" t="n"/>
      <c r="K346" s="218" t="n"/>
      <c r="L346" s="218" t="n"/>
      <c r="M346" s="218" t="n"/>
      <c r="N346" s="218" t="n"/>
      <c r="O346" s="4" t="n"/>
      <c r="P346" s="4" t="n"/>
      <c r="Q346" s="4" t="n"/>
      <c r="R346" s="4" t="n"/>
      <c r="S346" s="4" t="n"/>
      <c r="T346" s="4" t="n"/>
      <c r="U346" s="4" t="n"/>
      <c r="V346" s="4" t="n"/>
      <c r="W346" s="4" t="n"/>
      <c r="X346" s="4" t="n"/>
      <c r="Y346" s="4" t="n"/>
      <c r="Z346" s="4" t="n"/>
    </row>
    <row r="347" ht="15.75" customHeight="1" s="371">
      <c r="A347" s="218" t="n"/>
      <c r="B347" s="218" t="n"/>
      <c r="C347" s="218" t="n"/>
      <c r="D347" s="218" t="n"/>
      <c r="E347" s="218" t="n"/>
      <c r="F347" s="218" t="n"/>
      <c r="G347" s="218">
        <f t="array" ref="G347">IF($F347="","",IFERROR(INDEX(PRESUPUESTO!$N$10:$N$174,MATCH($F347,PRESUPUESTO!$A$10:$A$174,0)),""))</f>
        <v/>
      </c>
      <c r="H347" s="218" t="n"/>
      <c r="I347" s="218" t="n"/>
      <c r="J347" s="218" t="n"/>
      <c r="K347" s="218" t="n"/>
      <c r="L347" s="218" t="n"/>
      <c r="M347" s="218" t="n"/>
      <c r="N347" s="218" t="n"/>
      <c r="O347" s="4" t="n"/>
      <c r="P347" s="4" t="n"/>
      <c r="Q347" s="4" t="n"/>
      <c r="R347" s="4" t="n"/>
      <c r="S347" s="4" t="n"/>
      <c r="T347" s="4" t="n"/>
      <c r="U347" s="4" t="n"/>
      <c r="V347" s="4" t="n"/>
      <c r="W347" s="4" t="n"/>
      <c r="X347" s="4" t="n"/>
      <c r="Y347" s="4" t="n"/>
      <c r="Z347" s="4" t="n"/>
    </row>
    <row r="348" ht="15.75" customHeight="1" s="371">
      <c r="A348" s="218" t="n"/>
      <c r="B348" s="218" t="n"/>
      <c r="C348" s="218" t="n"/>
      <c r="D348" s="218" t="n"/>
      <c r="E348" s="218" t="n"/>
      <c r="F348" s="218" t="n"/>
      <c r="G348" s="218">
        <f t="array" ref="G348">IF($F348="","",IFERROR(INDEX(PRESUPUESTO!$N$10:$N$174,MATCH($F348,PRESUPUESTO!$A$10:$A$174,0)),""))</f>
        <v/>
      </c>
      <c r="H348" s="218" t="n"/>
      <c r="I348" s="218" t="n"/>
      <c r="J348" s="218" t="n"/>
      <c r="K348" s="218" t="n"/>
      <c r="L348" s="218" t="n"/>
      <c r="M348" s="218" t="n"/>
      <c r="N348" s="218" t="n"/>
      <c r="O348" s="4" t="n"/>
      <c r="P348" s="4" t="n"/>
      <c r="Q348" s="4" t="n"/>
      <c r="R348" s="4" t="n"/>
      <c r="S348" s="4" t="n"/>
      <c r="T348" s="4" t="n"/>
      <c r="U348" s="4" t="n"/>
      <c r="V348" s="4" t="n"/>
      <c r="W348" s="4" t="n"/>
      <c r="X348" s="4" t="n"/>
      <c r="Y348" s="4" t="n"/>
      <c r="Z348" s="4" t="n"/>
    </row>
    <row r="349" ht="15.75" customHeight="1" s="371">
      <c r="A349" s="218" t="n"/>
      <c r="B349" s="218" t="n"/>
      <c r="C349" s="218" t="n"/>
      <c r="D349" s="218" t="n"/>
      <c r="E349" s="218" t="n"/>
      <c r="F349" s="218" t="n"/>
      <c r="G349" s="218">
        <f t="array" ref="G349">IF($F349="","",IFERROR(INDEX(PRESUPUESTO!$N$10:$N$174,MATCH($F349,PRESUPUESTO!$A$10:$A$174,0)),""))</f>
        <v/>
      </c>
      <c r="H349" s="218" t="n"/>
      <c r="I349" s="218" t="n"/>
      <c r="J349" s="218" t="n"/>
      <c r="K349" s="218" t="n"/>
      <c r="L349" s="218" t="n"/>
      <c r="M349" s="218" t="n"/>
      <c r="N349" s="218" t="n"/>
      <c r="O349" s="4" t="n"/>
      <c r="P349" s="4" t="n"/>
      <c r="Q349" s="4" t="n"/>
      <c r="R349" s="4" t="n"/>
      <c r="S349" s="4" t="n"/>
      <c r="T349" s="4" t="n"/>
      <c r="U349" s="4" t="n"/>
      <c r="V349" s="4" t="n"/>
      <c r="W349" s="4" t="n"/>
      <c r="X349" s="4" t="n"/>
      <c r="Y349" s="4" t="n"/>
      <c r="Z349" s="4" t="n"/>
    </row>
    <row r="350" ht="15.75" customHeight="1" s="371">
      <c r="A350" s="218" t="n"/>
      <c r="B350" s="218" t="n"/>
      <c r="C350" s="218" t="n"/>
      <c r="D350" s="218" t="n"/>
      <c r="E350" s="218" t="n"/>
      <c r="F350" s="218" t="n"/>
      <c r="G350" s="218">
        <f t="array" ref="G350">IF($F350="","",IFERROR(INDEX(PRESUPUESTO!$N$10:$N$174,MATCH($F350,PRESUPUESTO!$A$10:$A$174,0)),""))</f>
        <v/>
      </c>
      <c r="H350" s="218" t="n"/>
      <c r="I350" s="218" t="n"/>
      <c r="J350" s="218" t="n"/>
      <c r="K350" s="218" t="n"/>
      <c r="L350" s="218" t="n"/>
      <c r="M350" s="218" t="n"/>
      <c r="N350" s="218" t="n"/>
      <c r="O350" s="4" t="n"/>
      <c r="P350" s="4" t="n"/>
      <c r="Q350" s="4" t="n"/>
      <c r="R350" s="4" t="n"/>
      <c r="S350" s="4" t="n"/>
      <c r="T350" s="4" t="n"/>
      <c r="U350" s="4" t="n"/>
      <c r="V350" s="4" t="n"/>
      <c r="W350" s="4" t="n"/>
      <c r="X350" s="4" t="n"/>
      <c r="Y350" s="4" t="n"/>
      <c r="Z350" s="4" t="n"/>
    </row>
    <row r="351" ht="15.75" customHeight="1" s="371">
      <c r="A351" s="218" t="n"/>
      <c r="B351" s="218" t="n"/>
      <c r="C351" s="218" t="n"/>
      <c r="D351" s="218" t="n"/>
      <c r="E351" s="218" t="n"/>
      <c r="F351" s="218" t="n"/>
      <c r="G351" s="218">
        <f t="array" ref="G351">IF($F351="","",IFERROR(INDEX(PRESUPUESTO!$N$10:$N$174,MATCH($F351,PRESUPUESTO!$A$10:$A$174,0)),""))</f>
        <v/>
      </c>
      <c r="H351" s="218" t="n"/>
      <c r="I351" s="218" t="n"/>
      <c r="J351" s="218" t="n"/>
      <c r="K351" s="218" t="n"/>
      <c r="L351" s="218" t="n"/>
      <c r="M351" s="218" t="n"/>
      <c r="N351" s="218" t="n"/>
      <c r="O351" s="4" t="n"/>
      <c r="P351" s="4" t="n"/>
      <c r="Q351" s="4" t="n"/>
      <c r="R351" s="4" t="n"/>
      <c r="S351" s="4" t="n"/>
      <c r="T351" s="4" t="n"/>
      <c r="U351" s="4" t="n"/>
      <c r="V351" s="4" t="n"/>
      <c r="W351" s="4" t="n"/>
      <c r="X351" s="4" t="n"/>
      <c r="Y351" s="4" t="n"/>
      <c r="Z351" s="4" t="n"/>
    </row>
    <row r="352" ht="15.75" customHeight="1" s="371">
      <c r="A352" s="218" t="n"/>
      <c r="B352" s="218" t="n"/>
      <c r="C352" s="218" t="n"/>
      <c r="D352" s="218" t="n"/>
      <c r="E352" s="218" t="n"/>
      <c r="F352" s="218" t="n"/>
      <c r="G352" s="218">
        <f t="array" ref="G352">IF($F352="","",IFERROR(INDEX(PRESUPUESTO!$N$10:$N$174,MATCH($F352,PRESUPUESTO!$A$10:$A$174,0)),""))</f>
        <v/>
      </c>
      <c r="H352" s="218" t="n"/>
      <c r="I352" s="218" t="n"/>
      <c r="J352" s="218" t="n"/>
      <c r="K352" s="218" t="n"/>
      <c r="L352" s="218" t="n"/>
      <c r="M352" s="218" t="n"/>
      <c r="N352" s="218" t="n"/>
      <c r="O352" s="4" t="n"/>
      <c r="P352" s="4" t="n"/>
      <c r="Q352" s="4" t="n"/>
      <c r="R352" s="4" t="n"/>
      <c r="S352" s="4" t="n"/>
      <c r="T352" s="4" t="n"/>
      <c r="U352" s="4" t="n"/>
      <c r="V352" s="4" t="n"/>
      <c r="W352" s="4" t="n"/>
      <c r="X352" s="4" t="n"/>
      <c r="Y352" s="4" t="n"/>
      <c r="Z352" s="4" t="n"/>
    </row>
    <row r="353" ht="15.75" customHeight="1" s="371">
      <c r="A353" s="218" t="n"/>
      <c r="B353" s="218" t="n"/>
      <c r="C353" s="218" t="n"/>
      <c r="D353" s="218" t="n"/>
      <c r="E353" s="218" t="n"/>
      <c r="F353" s="218" t="n"/>
      <c r="G353" s="218">
        <f t="array" ref="G353">IF($F353="","",IFERROR(INDEX(PRESUPUESTO!$N$10:$N$174,MATCH($F353,PRESUPUESTO!$A$10:$A$174,0)),""))</f>
        <v/>
      </c>
      <c r="H353" s="218" t="n"/>
      <c r="I353" s="218" t="n"/>
      <c r="J353" s="218" t="n"/>
      <c r="K353" s="218" t="n"/>
      <c r="L353" s="218" t="n"/>
      <c r="M353" s="218" t="n"/>
      <c r="N353" s="218" t="n"/>
      <c r="O353" s="4" t="n"/>
      <c r="P353" s="4" t="n"/>
      <c r="Q353" s="4" t="n"/>
      <c r="R353" s="4" t="n"/>
      <c r="S353" s="4" t="n"/>
      <c r="T353" s="4" t="n"/>
      <c r="U353" s="4" t="n"/>
      <c r="V353" s="4" t="n"/>
      <c r="W353" s="4" t="n"/>
      <c r="X353" s="4" t="n"/>
      <c r="Y353" s="4" t="n"/>
      <c r="Z353" s="4" t="n"/>
    </row>
    <row r="354" ht="15.75" customHeight="1" s="371">
      <c r="A354" s="218" t="n"/>
      <c r="B354" s="218" t="n"/>
      <c r="C354" s="218" t="n"/>
      <c r="D354" s="218" t="n"/>
      <c r="E354" s="218" t="n"/>
      <c r="F354" s="218" t="n"/>
      <c r="G354" s="218">
        <f t="array" ref="G354">IF($F354="","",IFERROR(INDEX(PRESUPUESTO!$N$10:$N$174,MATCH($F354,PRESUPUESTO!$A$10:$A$174,0)),""))</f>
        <v/>
      </c>
      <c r="H354" s="218" t="n"/>
      <c r="I354" s="218" t="n"/>
      <c r="J354" s="218" t="n"/>
      <c r="K354" s="218" t="n"/>
      <c r="L354" s="218" t="n"/>
      <c r="M354" s="218" t="n"/>
      <c r="N354" s="218" t="n"/>
      <c r="O354" s="4" t="n"/>
      <c r="P354" s="4" t="n"/>
      <c r="Q354" s="4" t="n"/>
      <c r="R354" s="4" t="n"/>
      <c r="S354" s="4" t="n"/>
      <c r="T354" s="4" t="n"/>
      <c r="U354" s="4" t="n"/>
      <c r="V354" s="4" t="n"/>
      <c r="W354" s="4" t="n"/>
      <c r="X354" s="4" t="n"/>
      <c r="Y354" s="4" t="n"/>
      <c r="Z354" s="4" t="n"/>
    </row>
    <row r="355" ht="15.75" customHeight="1" s="371">
      <c r="A355" s="218" t="n"/>
      <c r="B355" s="218" t="n"/>
      <c r="C355" s="218" t="n"/>
      <c r="D355" s="218" t="n"/>
      <c r="E355" s="218" t="n"/>
      <c r="F355" s="218" t="n"/>
      <c r="G355" s="218">
        <f t="array" ref="G355">IF($F355="","",IFERROR(INDEX(PRESUPUESTO!$N$10:$N$174,MATCH($F355,PRESUPUESTO!$A$10:$A$174,0)),""))</f>
        <v/>
      </c>
      <c r="H355" s="218" t="n"/>
      <c r="I355" s="218" t="n"/>
      <c r="J355" s="218" t="n"/>
      <c r="K355" s="218" t="n"/>
      <c r="L355" s="218" t="n"/>
      <c r="M355" s="218" t="n"/>
      <c r="N355" s="218" t="n"/>
      <c r="O355" s="4" t="n"/>
      <c r="P355" s="4" t="n"/>
      <c r="Q355" s="4" t="n"/>
      <c r="R355" s="4" t="n"/>
      <c r="S355" s="4" t="n"/>
      <c r="T355" s="4" t="n"/>
      <c r="U355" s="4" t="n"/>
      <c r="V355" s="4" t="n"/>
      <c r="W355" s="4" t="n"/>
      <c r="X355" s="4" t="n"/>
      <c r="Y355" s="4" t="n"/>
      <c r="Z355" s="4" t="n"/>
    </row>
    <row r="356" ht="15.75" customHeight="1" s="371">
      <c r="A356" s="218" t="n"/>
      <c r="B356" s="218" t="n"/>
      <c r="C356" s="218" t="n"/>
      <c r="D356" s="218" t="n"/>
      <c r="E356" s="218" t="n"/>
      <c r="F356" s="218" t="n"/>
      <c r="G356" s="218">
        <f t="array" ref="G356">IF($F356="","",IFERROR(INDEX(PRESUPUESTO!$N$10:$N$174,MATCH($F356,PRESUPUESTO!$A$10:$A$174,0)),""))</f>
        <v/>
      </c>
      <c r="H356" s="218" t="n"/>
      <c r="I356" s="218" t="n"/>
      <c r="J356" s="218" t="n"/>
      <c r="K356" s="218" t="n"/>
      <c r="L356" s="218" t="n"/>
      <c r="M356" s="218" t="n"/>
      <c r="N356" s="218" t="n"/>
      <c r="O356" s="4" t="n"/>
      <c r="P356" s="4" t="n"/>
      <c r="Q356" s="4" t="n"/>
      <c r="R356" s="4" t="n"/>
      <c r="S356" s="4" t="n"/>
      <c r="T356" s="4" t="n"/>
      <c r="U356" s="4" t="n"/>
      <c r="V356" s="4" t="n"/>
      <c r="W356" s="4" t="n"/>
      <c r="X356" s="4" t="n"/>
      <c r="Y356" s="4" t="n"/>
      <c r="Z356" s="4" t="n"/>
    </row>
    <row r="357" ht="15.75" customHeight="1" s="371">
      <c r="A357" s="218" t="n"/>
      <c r="B357" s="218" t="n"/>
      <c r="C357" s="218" t="n"/>
      <c r="D357" s="218" t="n"/>
      <c r="E357" s="218" t="n"/>
      <c r="F357" s="218" t="n"/>
      <c r="G357" s="218">
        <f t="array" ref="G357">IF($F357="","",IFERROR(INDEX(PRESUPUESTO!$N$10:$N$174,MATCH($F357,PRESUPUESTO!$A$10:$A$174,0)),""))</f>
        <v/>
      </c>
      <c r="H357" s="218" t="n"/>
      <c r="I357" s="218" t="n"/>
      <c r="J357" s="218" t="n"/>
      <c r="K357" s="218" t="n"/>
      <c r="L357" s="218" t="n"/>
      <c r="M357" s="218" t="n"/>
      <c r="N357" s="218" t="n"/>
      <c r="O357" s="4" t="n"/>
      <c r="P357" s="4" t="n"/>
      <c r="Q357" s="4" t="n"/>
      <c r="R357" s="4" t="n"/>
      <c r="S357" s="4" t="n"/>
      <c r="T357" s="4" t="n"/>
      <c r="U357" s="4" t="n"/>
      <c r="V357" s="4" t="n"/>
      <c r="W357" s="4" t="n"/>
      <c r="X357" s="4" t="n"/>
      <c r="Y357" s="4" t="n"/>
      <c r="Z357" s="4" t="n"/>
    </row>
    <row r="358" ht="15.75" customHeight="1" s="371">
      <c r="A358" s="218" t="n"/>
      <c r="B358" s="218" t="n"/>
      <c r="C358" s="218" t="n"/>
      <c r="D358" s="218" t="n"/>
      <c r="E358" s="218" t="n"/>
      <c r="F358" s="218" t="n"/>
      <c r="G358" s="218">
        <f t="array" ref="G358">IF($F358="","",IFERROR(INDEX(PRESUPUESTO!$N$10:$N$174,MATCH($F358,PRESUPUESTO!$A$10:$A$174,0)),""))</f>
        <v/>
      </c>
      <c r="H358" s="218" t="n"/>
      <c r="I358" s="218" t="n"/>
      <c r="J358" s="218" t="n"/>
      <c r="K358" s="218" t="n"/>
      <c r="L358" s="218" t="n"/>
      <c r="M358" s="218" t="n"/>
      <c r="N358" s="218" t="n"/>
      <c r="O358" s="4" t="n"/>
      <c r="P358" s="4" t="n"/>
      <c r="Q358" s="4" t="n"/>
      <c r="R358" s="4" t="n"/>
      <c r="S358" s="4" t="n"/>
      <c r="T358" s="4" t="n"/>
      <c r="U358" s="4" t="n"/>
      <c r="V358" s="4" t="n"/>
      <c r="W358" s="4" t="n"/>
      <c r="X358" s="4" t="n"/>
      <c r="Y358" s="4" t="n"/>
      <c r="Z358" s="4" t="n"/>
    </row>
    <row r="359" ht="15.75" customHeight="1" s="371">
      <c r="A359" s="218" t="n"/>
      <c r="B359" s="218" t="n"/>
      <c r="C359" s="218" t="n"/>
      <c r="D359" s="218" t="n"/>
      <c r="E359" s="218" t="n"/>
      <c r="F359" s="218" t="n"/>
      <c r="G359" s="218">
        <f t="array" ref="G359">IF($F359="","",IFERROR(INDEX(PRESUPUESTO!$N$10:$N$174,MATCH($F359,PRESUPUESTO!$A$10:$A$174,0)),""))</f>
        <v/>
      </c>
      <c r="H359" s="218" t="n"/>
      <c r="I359" s="218" t="n"/>
      <c r="J359" s="218" t="n"/>
      <c r="K359" s="218" t="n"/>
      <c r="L359" s="218" t="n"/>
      <c r="M359" s="218" t="n"/>
      <c r="N359" s="218" t="n"/>
      <c r="O359" s="4" t="n"/>
      <c r="P359" s="4" t="n"/>
      <c r="Q359" s="4" t="n"/>
      <c r="R359" s="4" t="n"/>
      <c r="S359" s="4" t="n"/>
      <c r="T359" s="4" t="n"/>
      <c r="U359" s="4" t="n"/>
      <c r="V359" s="4" t="n"/>
      <c r="W359" s="4" t="n"/>
      <c r="X359" s="4" t="n"/>
      <c r="Y359" s="4" t="n"/>
      <c r="Z359" s="4" t="n"/>
    </row>
    <row r="360" ht="15.75" customHeight="1" s="371">
      <c r="A360" s="218" t="n"/>
      <c r="B360" s="218" t="n"/>
      <c r="C360" s="218" t="n"/>
      <c r="D360" s="218" t="n"/>
      <c r="E360" s="218" t="n"/>
      <c r="F360" s="218" t="n"/>
      <c r="G360" s="218">
        <f t="array" ref="G360">IF($F360="","",IFERROR(INDEX(PRESUPUESTO!$N$10:$N$174,MATCH($F360,PRESUPUESTO!$A$10:$A$174,0)),""))</f>
        <v/>
      </c>
      <c r="H360" s="218" t="n"/>
      <c r="I360" s="218" t="n"/>
      <c r="J360" s="218" t="n"/>
      <c r="K360" s="218" t="n"/>
      <c r="L360" s="218" t="n"/>
      <c r="M360" s="218" t="n"/>
      <c r="N360" s="218" t="n"/>
      <c r="O360" s="4" t="n"/>
      <c r="P360" s="4" t="n"/>
      <c r="Q360" s="4" t="n"/>
      <c r="R360" s="4" t="n"/>
      <c r="S360" s="4" t="n"/>
      <c r="T360" s="4" t="n"/>
      <c r="U360" s="4" t="n"/>
      <c r="V360" s="4" t="n"/>
      <c r="W360" s="4" t="n"/>
      <c r="X360" s="4" t="n"/>
      <c r="Y360" s="4" t="n"/>
      <c r="Z360" s="4" t="n"/>
    </row>
    <row r="361" ht="15.75" customHeight="1" s="371">
      <c r="A361" s="218" t="n"/>
      <c r="B361" s="218" t="n"/>
      <c r="C361" s="218" t="n"/>
      <c r="D361" s="218" t="n"/>
      <c r="E361" s="218" t="n"/>
      <c r="F361" s="218" t="n"/>
      <c r="G361" s="218">
        <f t="array" ref="G361">IF($F361="","",IFERROR(INDEX(PRESUPUESTO!$N$10:$N$174,MATCH($F361,PRESUPUESTO!$A$10:$A$174,0)),""))</f>
        <v/>
      </c>
      <c r="H361" s="218" t="n"/>
      <c r="I361" s="218" t="n"/>
      <c r="J361" s="218" t="n"/>
      <c r="K361" s="218" t="n"/>
      <c r="L361" s="218" t="n"/>
      <c r="M361" s="218" t="n"/>
      <c r="N361" s="218" t="n"/>
      <c r="O361" s="4" t="n"/>
      <c r="P361" s="4" t="n"/>
      <c r="Q361" s="4" t="n"/>
      <c r="R361" s="4" t="n"/>
      <c r="S361" s="4" t="n"/>
      <c r="T361" s="4" t="n"/>
      <c r="U361" s="4" t="n"/>
      <c r="V361" s="4" t="n"/>
      <c r="W361" s="4" t="n"/>
      <c r="X361" s="4" t="n"/>
      <c r="Y361" s="4" t="n"/>
      <c r="Z361" s="4" t="n"/>
    </row>
    <row r="362" ht="15.75" customHeight="1" s="371">
      <c r="A362" s="218" t="n"/>
      <c r="B362" s="218" t="n"/>
      <c r="C362" s="218" t="n"/>
      <c r="D362" s="218" t="n"/>
      <c r="E362" s="218" t="n"/>
      <c r="F362" s="218" t="n"/>
      <c r="G362" s="218">
        <f t="array" ref="G362">IF($F362="","",IFERROR(INDEX(PRESUPUESTO!$N$10:$N$174,MATCH($F362,PRESUPUESTO!$A$10:$A$174,0)),""))</f>
        <v/>
      </c>
      <c r="H362" s="218" t="n"/>
      <c r="I362" s="218" t="n"/>
      <c r="J362" s="218" t="n"/>
      <c r="K362" s="218" t="n"/>
      <c r="L362" s="218" t="n"/>
      <c r="M362" s="218" t="n"/>
      <c r="N362" s="218" t="n"/>
      <c r="O362" s="4" t="n"/>
      <c r="P362" s="4" t="n"/>
      <c r="Q362" s="4" t="n"/>
      <c r="R362" s="4" t="n"/>
      <c r="S362" s="4" t="n"/>
      <c r="T362" s="4" t="n"/>
      <c r="U362" s="4" t="n"/>
      <c r="V362" s="4" t="n"/>
      <c r="W362" s="4" t="n"/>
      <c r="X362" s="4" t="n"/>
      <c r="Y362" s="4" t="n"/>
      <c r="Z362" s="4" t="n"/>
    </row>
    <row r="363" ht="15.75" customHeight="1" s="371">
      <c r="A363" s="218" t="n"/>
      <c r="B363" s="218" t="n"/>
      <c r="C363" s="218" t="n"/>
      <c r="D363" s="218" t="n"/>
      <c r="E363" s="218" t="n"/>
      <c r="F363" s="218" t="n"/>
      <c r="G363" s="218">
        <f t="array" ref="G363">IF($F363="","",IFERROR(INDEX(PRESUPUESTO!$N$10:$N$174,MATCH($F363,PRESUPUESTO!$A$10:$A$174,0)),""))</f>
        <v/>
      </c>
      <c r="H363" s="218" t="n"/>
      <c r="I363" s="218" t="n"/>
      <c r="J363" s="218" t="n"/>
      <c r="K363" s="218" t="n"/>
      <c r="L363" s="218" t="n"/>
      <c r="M363" s="218" t="n"/>
      <c r="N363" s="218" t="n"/>
      <c r="O363" s="4" t="n"/>
      <c r="P363" s="4" t="n"/>
      <c r="Q363" s="4" t="n"/>
      <c r="R363" s="4" t="n"/>
      <c r="S363" s="4" t="n"/>
      <c r="T363" s="4" t="n"/>
      <c r="U363" s="4" t="n"/>
      <c r="V363" s="4" t="n"/>
      <c r="W363" s="4" t="n"/>
      <c r="X363" s="4" t="n"/>
      <c r="Y363" s="4" t="n"/>
      <c r="Z363" s="4" t="n"/>
    </row>
    <row r="364" ht="15.75" customHeight="1" s="371">
      <c r="A364" s="218" t="n"/>
      <c r="B364" s="218" t="n"/>
      <c r="C364" s="218" t="n"/>
      <c r="D364" s="218" t="n"/>
      <c r="E364" s="218" t="n"/>
      <c r="F364" s="218" t="n"/>
      <c r="G364" s="218">
        <f t="array" ref="G364">IF($F364="","",IFERROR(INDEX(PRESUPUESTO!$N$10:$N$174,MATCH($F364,PRESUPUESTO!$A$10:$A$174,0)),""))</f>
        <v/>
      </c>
      <c r="H364" s="218" t="n"/>
      <c r="I364" s="218" t="n"/>
      <c r="J364" s="218" t="n"/>
      <c r="K364" s="218" t="n"/>
      <c r="L364" s="218" t="n"/>
      <c r="M364" s="218" t="n"/>
      <c r="N364" s="218" t="n"/>
      <c r="O364" s="4" t="n"/>
      <c r="P364" s="4" t="n"/>
      <c r="Q364" s="4" t="n"/>
      <c r="R364" s="4" t="n"/>
      <c r="S364" s="4" t="n"/>
      <c r="T364" s="4" t="n"/>
      <c r="U364" s="4" t="n"/>
      <c r="V364" s="4" t="n"/>
      <c r="W364" s="4" t="n"/>
      <c r="X364" s="4" t="n"/>
      <c r="Y364" s="4" t="n"/>
      <c r="Z364" s="4" t="n"/>
    </row>
    <row r="365" ht="15.75" customHeight="1" s="371">
      <c r="A365" s="218" t="n"/>
      <c r="B365" s="218" t="n"/>
      <c r="C365" s="218" t="n"/>
      <c r="D365" s="218" t="n"/>
      <c r="E365" s="218" t="n"/>
      <c r="F365" s="218" t="n"/>
      <c r="G365" s="218">
        <f t="array" ref="G365">IF($F365="","",IFERROR(INDEX(PRESUPUESTO!$N$10:$N$174,MATCH($F365,PRESUPUESTO!$A$10:$A$174,0)),""))</f>
        <v/>
      </c>
      <c r="H365" s="218" t="n"/>
      <c r="I365" s="218" t="n"/>
      <c r="J365" s="218" t="n"/>
      <c r="K365" s="218" t="n"/>
      <c r="L365" s="218" t="n"/>
      <c r="M365" s="218" t="n"/>
      <c r="N365" s="218" t="n"/>
      <c r="O365" s="4" t="n"/>
      <c r="P365" s="4" t="n"/>
      <c r="Q365" s="4" t="n"/>
      <c r="R365" s="4" t="n"/>
      <c r="S365" s="4" t="n"/>
      <c r="T365" s="4" t="n"/>
      <c r="U365" s="4" t="n"/>
      <c r="V365" s="4" t="n"/>
      <c r="W365" s="4" t="n"/>
      <c r="X365" s="4" t="n"/>
      <c r="Y365" s="4" t="n"/>
      <c r="Z365" s="4" t="n"/>
    </row>
    <row r="366" ht="15.75" customHeight="1" s="371">
      <c r="A366" s="218" t="n"/>
      <c r="B366" s="218" t="n"/>
      <c r="C366" s="218" t="n"/>
      <c r="D366" s="218" t="n"/>
      <c r="E366" s="218" t="n"/>
      <c r="F366" s="218" t="n"/>
      <c r="G366" s="218">
        <f t="array" ref="G366">IF($F366="","",IFERROR(INDEX(PRESUPUESTO!$N$10:$N$174,MATCH($F366,PRESUPUESTO!$A$10:$A$174,0)),""))</f>
        <v/>
      </c>
      <c r="H366" s="218" t="n"/>
      <c r="I366" s="218" t="n"/>
      <c r="J366" s="218" t="n"/>
      <c r="K366" s="218" t="n"/>
      <c r="L366" s="218" t="n"/>
      <c r="M366" s="218" t="n"/>
      <c r="N366" s="218" t="n"/>
      <c r="O366" s="4" t="n"/>
      <c r="P366" s="4" t="n"/>
      <c r="Q366" s="4" t="n"/>
      <c r="R366" s="4" t="n"/>
      <c r="S366" s="4" t="n"/>
      <c r="T366" s="4" t="n"/>
      <c r="U366" s="4" t="n"/>
      <c r="V366" s="4" t="n"/>
      <c r="W366" s="4" t="n"/>
      <c r="X366" s="4" t="n"/>
      <c r="Y366" s="4" t="n"/>
      <c r="Z366" s="4" t="n"/>
    </row>
    <row r="367" ht="15.75" customHeight="1" s="371">
      <c r="A367" s="218" t="n"/>
      <c r="B367" s="218" t="n"/>
      <c r="C367" s="218" t="n"/>
      <c r="D367" s="218" t="n"/>
      <c r="E367" s="218" t="n"/>
      <c r="F367" s="218" t="n"/>
      <c r="G367" s="218">
        <f t="array" ref="G367">IF($F367="","",IFERROR(INDEX(PRESUPUESTO!$N$10:$N$174,MATCH($F367,PRESUPUESTO!$A$10:$A$174,0)),""))</f>
        <v/>
      </c>
      <c r="H367" s="218" t="n"/>
      <c r="I367" s="218" t="n"/>
      <c r="J367" s="218" t="n"/>
      <c r="K367" s="218" t="n"/>
      <c r="L367" s="218" t="n"/>
      <c r="M367" s="218" t="n"/>
      <c r="N367" s="218" t="n"/>
      <c r="O367" s="4" t="n"/>
      <c r="P367" s="4" t="n"/>
      <c r="Q367" s="4" t="n"/>
      <c r="R367" s="4" t="n"/>
      <c r="S367" s="4" t="n"/>
      <c r="T367" s="4" t="n"/>
      <c r="U367" s="4" t="n"/>
      <c r="V367" s="4" t="n"/>
      <c r="W367" s="4" t="n"/>
      <c r="X367" s="4" t="n"/>
      <c r="Y367" s="4" t="n"/>
      <c r="Z367" s="4" t="n"/>
    </row>
    <row r="368" ht="15.75" customHeight="1" s="371">
      <c r="A368" s="218" t="n"/>
      <c r="B368" s="218" t="n"/>
      <c r="C368" s="218" t="n"/>
      <c r="D368" s="218" t="n"/>
      <c r="E368" s="218" t="n"/>
      <c r="F368" s="218" t="n"/>
      <c r="G368" s="218">
        <f t="array" ref="G368">IF($F368="","",IFERROR(INDEX(PRESUPUESTO!$N$10:$N$174,MATCH($F368,PRESUPUESTO!$A$10:$A$174,0)),""))</f>
        <v/>
      </c>
      <c r="H368" s="218" t="n"/>
      <c r="I368" s="218" t="n"/>
      <c r="J368" s="218" t="n"/>
      <c r="K368" s="218" t="n"/>
      <c r="L368" s="218" t="n"/>
      <c r="M368" s="218" t="n"/>
      <c r="N368" s="218" t="n"/>
      <c r="O368" s="4" t="n"/>
      <c r="P368" s="4" t="n"/>
      <c r="Q368" s="4" t="n"/>
      <c r="R368" s="4" t="n"/>
      <c r="S368" s="4" t="n"/>
      <c r="T368" s="4" t="n"/>
      <c r="U368" s="4" t="n"/>
      <c r="V368" s="4" t="n"/>
      <c r="W368" s="4" t="n"/>
      <c r="X368" s="4" t="n"/>
      <c r="Y368" s="4" t="n"/>
      <c r="Z368" s="4" t="n"/>
    </row>
    <row r="369" ht="15.75" customHeight="1" s="371">
      <c r="A369" s="218" t="n"/>
      <c r="B369" s="218" t="n"/>
      <c r="C369" s="218" t="n"/>
      <c r="D369" s="218" t="n"/>
      <c r="E369" s="218" t="n"/>
      <c r="F369" s="218" t="n"/>
      <c r="G369" s="218">
        <f t="array" ref="G369">IF($F369="","",IFERROR(INDEX(PRESUPUESTO!$N$10:$N$174,MATCH($F369,PRESUPUESTO!$A$10:$A$174,0)),""))</f>
        <v/>
      </c>
      <c r="H369" s="218" t="n"/>
      <c r="I369" s="218" t="n"/>
      <c r="J369" s="218" t="n"/>
      <c r="K369" s="218" t="n"/>
      <c r="L369" s="218" t="n"/>
      <c r="M369" s="218" t="n"/>
      <c r="N369" s="218" t="n"/>
      <c r="O369" s="4" t="n"/>
      <c r="P369" s="4" t="n"/>
      <c r="Q369" s="4" t="n"/>
      <c r="R369" s="4" t="n"/>
      <c r="S369" s="4" t="n"/>
      <c r="T369" s="4" t="n"/>
      <c r="U369" s="4" t="n"/>
      <c r="V369" s="4" t="n"/>
      <c r="W369" s="4" t="n"/>
      <c r="X369" s="4" t="n"/>
      <c r="Y369" s="4" t="n"/>
      <c r="Z369" s="4" t="n"/>
    </row>
    <row r="370" ht="15.75" customHeight="1" s="371">
      <c r="A370" s="218" t="n"/>
      <c r="B370" s="218" t="n"/>
      <c r="C370" s="218" t="n"/>
      <c r="D370" s="218" t="n"/>
      <c r="E370" s="218" t="n"/>
      <c r="F370" s="218" t="n"/>
      <c r="G370" s="218">
        <f t="array" ref="G370">IF($F370="","",IFERROR(INDEX(PRESUPUESTO!$N$10:$N$174,MATCH($F370,PRESUPUESTO!$A$10:$A$174,0)),""))</f>
        <v/>
      </c>
      <c r="H370" s="218" t="n"/>
      <c r="I370" s="218" t="n"/>
      <c r="J370" s="218" t="n"/>
      <c r="K370" s="218" t="n"/>
      <c r="L370" s="218" t="n"/>
      <c r="M370" s="218" t="n"/>
      <c r="N370" s="218" t="n"/>
      <c r="O370" s="4" t="n"/>
      <c r="P370" s="4" t="n"/>
      <c r="Q370" s="4" t="n"/>
      <c r="R370" s="4" t="n"/>
      <c r="S370" s="4" t="n"/>
      <c r="T370" s="4" t="n"/>
      <c r="U370" s="4" t="n"/>
      <c r="V370" s="4" t="n"/>
      <c r="W370" s="4" t="n"/>
      <c r="X370" s="4" t="n"/>
      <c r="Y370" s="4" t="n"/>
      <c r="Z370" s="4" t="n"/>
    </row>
    <row r="371" ht="15.75" customHeight="1" s="371">
      <c r="A371" s="218" t="n"/>
      <c r="B371" s="218" t="n"/>
      <c r="C371" s="218" t="n"/>
      <c r="D371" s="218" t="n"/>
      <c r="E371" s="218" t="n"/>
      <c r="F371" s="218" t="n"/>
      <c r="G371" s="218">
        <f t="array" ref="G371">IF($F371="","",IFERROR(INDEX(PRESUPUESTO!$N$10:$N$174,MATCH($F371,PRESUPUESTO!$A$10:$A$174,0)),""))</f>
        <v/>
      </c>
      <c r="H371" s="218" t="n"/>
      <c r="I371" s="218" t="n"/>
      <c r="J371" s="218" t="n"/>
      <c r="K371" s="218" t="n"/>
      <c r="L371" s="218" t="n"/>
      <c r="M371" s="218" t="n"/>
      <c r="N371" s="218" t="n"/>
      <c r="O371" s="4" t="n"/>
      <c r="P371" s="4" t="n"/>
      <c r="Q371" s="4" t="n"/>
      <c r="R371" s="4" t="n"/>
      <c r="S371" s="4" t="n"/>
      <c r="T371" s="4" t="n"/>
      <c r="U371" s="4" t="n"/>
      <c r="V371" s="4" t="n"/>
      <c r="W371" s="4" t="n"/>
      <c r="X371" s="4" t="n"/>
      <c r="Y371" s="4" t="n"/>
      <c r="Z371" s="4" t="n"/>
    </row>
    <row r="372" ht="15.75" customHeight="1" s="371">
      <c r="A372" s="218" t="n"/>
      <c r="B372" s="218" t="n"/>
      <c r="C372" s="218" t="n"/>
      <c r="D372" s="218" t="n"/>
      <c r="E372" s="218" t="n"/>
      <c r="F372" s="218" t="n"/>
      <c r="G372" s="218">
        <f t="array" ref="G372">IF($F372="","",IFERROR(INDEX(PRESUPUESTO!$N$10:$N$174,MATCH($F372,PRESUPUESTO!$A$10:$A$174,0)),""))</f>
        <v/>
      </c>
      <c r="H372" s="218" t="n"/>
      <c r="I372" s="218" t="n"/>
      <c r="J372" s="218" t="n"/>
      <c r="K372" s="218" t="n"/>
      <c r="L372" s="218" t="n"/>
      <c r="M372" s="218" t="n"/>
      <c r="N372" s="218" t="n"/>
      <c r="O372" s="4" t="n"/>
      <c r="P372" s="4" t="n"/>
      <c r="Q372" s="4" t="n"/>
      <c r="R372" s="4" t="n"/>
      <c r="S372" s="4" t="n"/>
      <c r="T372" s="4" t="n"/>
      <c r="U372" s="4" t="n"/>
      <c r="V372" s="4" t="n"/>
      <c r="W372" s="4" t="n"/>
      <c r="X372" s="4" t="n"/>
      <c r="Y372" s="4" t="n"/>
      <c r="Z372" s="4" t="n"/>
    </row>
    <row r="373" ht="15.75" customHeight="1" s="371">
      <c r="A373" s="218" t="n"/>
      <c r="B373" s="218" t="n"/>
      <c r="C373" s="218" t="n"/>
      <c r="D373" s="218" t="n"/>
      <c r="E373" s="218" t="n"/>
      <c r="F373" s="218" t="n"/>
      <c r="G373" s="218">
        <f t="array" ref="G373">IF($F373="","",IFERROR(INDEX(PRESUPUESTO!$N$10:$N$174,MATCH($F373,PRESUPUESTO!$A$10:$A$174,0)),""))</f>
        <v/>
      </c>
      <c r="H373" s="218" t="n"/>
      <c r="I373" s="218" t="n"/>
      <c r="J373" s="218" t="n"/>
      <c r="K373" s="218" t="n"/>
      <c r="L373" s="218" t="n"/>
      <c r="M373" s="218" t="n"/>
      <c r="N373" s="218" t="n"/>
      <c r="O373" s="4" t="n"/>
      <c r="P373" s="4" t="n"/>
      <c r="Q373" s="4" t="n"/>
      <c r="R373" s="4" t="n"/>
      <c r="S373" s="4" t="n"/>
      <c r="T373" s="4" t="n"/>
      <c r="U373" s="4" t="n"/>
      <c r="V373" s="4" t="n"/>
      <c r="W373" s="4" t="n"/>
      <c r="X373" s="4" t="n"/>
      <c r="Y373" s="4" t="n"/>
      <c r="Z373" s="4" t="n"/>
    </row>
    <row r="374" ht="15.75" customHeight="1" s="371">
      <c r="A374" s="218" t="n"/>
      <c r="B374" s="218" t="n"/>
      <c r="C374" s="218" t="n"/>
      <c r="D374" s="218" t="n"/>
      <c r="E374" s="218" t="n"/>
      <c r="F374" s="218" t="n"/>
      <c r="G374" s="218">
        <f t="array" ref="G374">IF($F374="","",IFERROR(INDEX(PRESUPUESTO!$N$10:$N$174,MATCH($F374,PRESUPUESTO!$A$10:$A$174,0)),""))</f>
        <v/>
      </c>
      <c r="H374" s="218" t="n"/>
      <c r="I374" s="218" t="n"/>
      <c r="J374" s="218" t="n"/>
      <c r="K374" s="218" t="n"/>
      <c r="L374" s="218" t="n"/>
      <c r="M374" s="218" t="n"/>
      <c r="N374" s="218" t="n"/>
      <c r="O374" s="4" t="n"/>
      <c r="P374" s="4" t="n"/>
      <c r="Q374" s="4" t="n"/>
      <c r="R374" s="4" t="n"/>
      <c r="S374" s="4" t="n"/>
      <c r="T374" s="4" t="n"/>
      <c r="U374" s="4" t="n"/>
      <c r="V374" s="4" t="n"/>
      <c r="W374" s="4" t="n"/>
      <c r="X374" s="4" t="n"/>
      <c r="Y374" s="4" t="n"/>
      <c r="Z374" s="4" t="n"/>
    </row>
    <row r="375" ht="15.75" customHeight="1" s="371">
      <c r="A375" s="218" t="n"/>
      <c r="B375" s="218" t="n"/>
      <c r="C375" s="218" t="n"/>
      <c r="D375" s="218" t="n"/>
      <c r="E375" s="218" t="n"/>
      <c r="F375" s="218" t="n"/>
      <c r="G375" s="218">
        <f t="array" ref="G375">IF($F375="","",IFERROR(INDEX(PRESUPUESTO!$N$10:$N$174,MATCH($F375,PRESUPUESTO!$A$10:$A$174,0)),""))</f>
        <v/>
      </c>
      <c r="H375" s="218" t="n"/>
      <c r="I375" s="218" t="n"/>
      <c r="J375" s="218" t="n"/>
      <c r="K375" s="218" t="n"/>
      <c r="L375" s="218" t="n"/>
      <c r="M375" s="218" t="n"/>
      <c r="N375" s="218" t="n"/>
      <c r="O375" s="4" t="n"/>
      <c r="P375" s="4" t="n"/>
      <c r="Q375" s="4" t="n"/>
      <c r="R375" s="4" t="n"/>
      <c r="S375" s="4" t="n"/>
      <c r="T375" s="4" t="n"/>
      <c r="U375" s="4" t="n"/>
      <c r="V375" s="4" t="n"/>
      <c r="W375" s="4" t="n"/>
      <c r="X375" s="4" t="n"/>
      <c r="Y375" s="4" t="n"/>
      <c r="Z375" s="4" t="n"/>
    </row>
    <row r="376" ht="15.75" customHeight="1" s="371">
      <c r="A376" s="218" t="n"/>
      <c r="B376" s="218" t="n"/>
      <c r="C376" s="218" t="n"/>
      <c r="D376" s="218" t="n"/>
      <c r="E376" s="218" t="n"/>
      <c r="F376" s="218" t="n"/>
      <c r="G376" s="218">
        <f t="array" ref="G376">IF($F376="","",IFERROR(INDEX(PRESUPUESTO!$N$10:$N$174,MATCH($F376,PRESUPUESTO!$A$10:$A$174,0)),""))</f>
        <v/>
      </c>
      <c r="H376" s="218" t="n"/>
      <c r="I376" s="218" t="n"/>
      <c r="J376" s="218" t="n"/>
      <c r="K376" s="218" t="n"/>
      <c r="L376" s="218" t="n"/>
      <c r="M376" s="218" t="n"/>
      <c r="N376" s="218" t="n"/>
      <c r="O376" s="4" t="n"/>
      <c r="P376" s="4" t="n"/>
      <c r="Q376" s="4" t="n"/>
      <c r="R376" s="4" t="n"/>
      <c r="S376" s="4" t="n"/>
      <c r="T376" s="4" t="n"/>
      <c r="U376" s="4" t="n"/>
      <c r="V376" s="4" t="n"/>
      <c r="W376" s="4" t="n"/>
      <c r="X376" s="4" t="n"/>
      <c r="Y376" s="4" t="n"/>
      <c r="Z376" s="4" t="n"/>
    </row>
    <row r="377" ht="15.75" customHeight="1" s="371">
      <c r="A377" s="218" t="n"/>
      <c r="B377" s="218" t="n"/>
      <c r="C377" s="218" t="n"/>
      <c r="D377" s="218" t="n"/>
      <c r="E377" s="218" t="n"/>
      <c r="F377" s="218" t="n"/>
      <c r="G377" s="218">
        <f t="array" ref="G377">IF($F377="","",IFERROR(INDEX(PRESUPUESTO!$N$10:$N$174,MATCH($F377,PRESUPUESTO!$A$10:$A$174,0)),""))</f>
        <v/>
      </c>
      <c r="H377" s="218" t="n"/>
      <c r="I377" s="218" t="n"/>
      <c r="J377" s="218" t="n"/>
      <c r="K377" s="218" t="n"/>
      <c r="L377" s="218" t="n"/>
      <c r="M377" s="218" t="n"/>
      <c r="N377" s="218" t="n"/>
      <c r="O377" s="4" t="n"/>
      <c r="P377" s="4" t="n"/>
      <c r="Q377" s="4" t="n"/>
      <c r="R377" s="4" t="n"/>
      <c r="S377" s="4" t="n"/>
      <c r="T377" s="4" t="n"/>
      <c r="U377" s="4" t="n"/>
      <c r="V377" s="4" t="n"/>
      <c r="W377" s="4" t="n"/>
      <c r="X377" s="4" t="n"/>
      <c r="Y377" s="4" t="n"/>
      <c r="Z377" s="4" t="n"/>
    </row>
    <row r="378" ht="15.75" customHeight="1" s="371">
      <c r="A378" s="218" t="n"/>
      <c r="B378" s="218" t="n"/>
      <c r="C378" s="218" t="n"/>
      <c r="D378" s="218" t="n"/>
      <c r="E378" s="218" t="n"/>
      <c r="F378" s="218" t="n"/>
      <c r="G378" s="218">
        <f t="array" ref="G378">IF($F378="","",IFERROR(INDEX(PRESUPUESTO!$N$10:$N$174,MATCH($F378,PRESUPUESTO!$A$10:$A$174,0)),""))</f>
        <v/>
      </c>
      <c r="H378" s="218" t="n"/>
      <c r="I378" s="218" t="n"/>
      <c r="J378" s="218" t="n"/>
      <c r="K378" s="218" t="n"/>
      <c r="L378" s="218" t="n"/>
      <c r="M378" s="218" t="n"/>
      <c r="N378" s="218" t="n"/>
      <c r="O378" s="4" t="n"/>
      <c r="P378" s="4" t="n"/>
      <c r="Q378" s="4" t="n"/>
      <c r="R378" s="4" t="n"/>
      <c r="S378" s="4" t="n"/>
      <c r="T378" s="4" t="n"/>
      <c r="U378" s="4" t="n"/>
      <c r="V378" s="4" t="n"/>
      <c r="W378" s="4" t="n"/>
      <c r="X378" s="4" t="n"/>
      <c r="Y378" s="4" t="n"/>
      <c r="Z378" s="4" t="n"/>
    </row>
    <row r="379" ht="15.75" customHeight="1" s="371">
      <c r="A379" s="218" t="n"/>
      <c r="B379" s="218" t="n"/>
      <c r="C379" s="218" t="n"/>
      <c r="D379" s="218" t="n"/>
      <c r="E379" s="218" t="n"/>
      <c r="F379" s="218" t="n"/>
      <c r="G379" s="218">
        <f t="array" ref="G379">IF($F379="","",IFERROR(INDEX(PRESUPUESTO!$N$10:$N$174,MATCH($F379,PRESUPUESTO!$A$10:$A$174,0)),""))</f>
        <v/>
      </c>
      <c r="H379" s="218" t="n"/>
      <c r="I379" s="218" t="n"/>
      <c r="J379" s="218" t="n"/>
      <c r="K379" s="218" t="n"/>
      <c r="L379" s="218" t="n"/>
      <c r="M379" s="218" t="n"/>
      <c r="N379" s="218" t="n"/>
      <c r="O379" s="4" t="n"/>
      <c r="P379" s="4" t="n"/>
      <c r="Q379" s="4" t="n"/>
      <c r="R379" s="4" t="n"/>
      <c r="S379" s="4" t="n"/>
      <c r="T379" s="4" t="n"/>
      <c r="U379" s="4" t="n"/>
      <c r="V379" s="4" t="n"/>
      <c r="W379" s="4" t="n"/>
      <c r="X379" s="4" t="n"/>
      <c r="Y379" s="4" t="n"/>
      <c r="Z379" s="4" t="n"/>
    </row>
    <row r="380" ht="15.75" customHeight="1" s="371">
      <c r="A380" s="218" t="n"/>
      <c r="B380" s="218" t="n"/>
      <c r="C380" s="218" t="n"/>
      <c r="D380" s="218" t="n"/>
      <c r="E380" s="218" t="n"/>
      <c r="F380" s="218" t="n"/>
      <c r="G380" s="218">
        <f t="array" ref="G380">IF($F380="","",IFERROR(INDEX(PRESUPUESTO!$N$10:$N$174,MATCH($F380,PRESUPUESTO!$A$10:$A$174,0)),""))</f>
        <v/>
      </c>
      <c r="H380" s="218" t="n"/>
      <c r="I380" s="218" t="n"/>
      <c r="J380" s="218" t="n"/>
      <c r="K380" s="218" t="n"/>
      <c r="L380" s="218" t="n"/>
      <c r="M380" s="218" t="n"/>
      <c r="N380" s="218" t="n"/>
      <c r="O380" s="4" t="n"/>
      <c r="P380" s="4" t="n"/>
      <c r="Q380" s="4" t="n"/>
      <c r="R380" s="4" t="n"/>
      <c r="S380" s="4" t="n"/>
      <c r="T380" s="4" t="n"/>
      <c r="U380" s="4" t="n"/>
      <c r="V380" s="4" t="n"/>
      <c r="W380" s="4" t="n"/>
      <c r="X380" s="4" t="n"/>
      <c r="Y380" s="4" t="n"/>
      <c r="Z380" s="4" t="n"/>
    </row>
    <row r="381" ht="15.75" customHeight="1" s="371">
      <c r="A381" s="218" t="n"/>
      <c r="B381" s="218" t="n"/>
      <c r="C381" s="218" t="n"/>
      <c r="D381" s="218" t="n"/>
      <c r="E381" s="218" t="n"/>
      <c r="F381" s="218" t="n"/>
      <c r="G381" s="218">
        <f t="array" ref="G381">IF($F381="","",IFERROR(INDEX(PRESUPUESTO!$N$10:$N$174,MATCH($F381,PRESUPUESTO!$A$10:$A$174,0)),""))</f>
        <v/>
      </c>
      <c r="H381" s="218" t="n"/>
      <c r="I381" s="218" t="n"/>
      <c r="J381" s="218" t="n"/>
      <c r="K381" s="218" t="n"/>
      <c r="L381" s="218" t="n"/>
      <c r="M381" s="218" t="n"/>
      <c r="N381" s="218" t="n"/>
      <c r="O381" s="4" t="n"/>
      <c r="P381" s="4" t="n"/>
      <c r="Q381" s="4" t="n"/>
      <c r="R381" s="4" t="n"/>
      <c r="S381" s="4" t="n"/>
      <c r="T381" s="4" t="n"/>
      <c r="U381" s="4" t="n"/>
      <c r="V381" s="4" t="n"/>
      <c r="W381" s="4" t="n"/>
      <c r="X381" s="4" t="n"/>
      <c r="Y381" s="4" t="n"/>
      <c r="Z381" s="4" t="n"/>
    </row>
    <row r="382" ht="15.75" customHeight="1" s="371">
      <c r="A382" s="218" t="n"/>
      <c r="B382" s="218" t="n"/>
      <c r="C382" s="218" t="n"/>
      <c r="D382" s="218" t="n"/>
      <c r="E382" s="218" t="n"/>
      <c r="F382" s="218" t="n"/>
      <c r="G382" s="218">
        <f t="array" ref="G382">IF($F382="","",IFERROR(INDEX(PRESUPUESTO!$N$10:$N$174,MATCH($F382,PRESUPUESTO!$A$10:$A$174,0)),""))</f>
        <v/>
      </c>
      <c r="H382" s="218" t="n"/>
      <c r="I382" s="218" t="n"/>
      <c r="J382" s="218" t="n"/>
      <c r="K382" s="218" t="n"/>
      <c r="L382" s="218" t="n"/>
      <c r="M382" s="218" t="n"/>
      <c r="N382" s="218" t="n"/>
      <c r="O382" s="4" t="n"/>
      <c r="P382" s="4" t="n"/>
      <c r="Q382" s="4" t="n"/>
      <c r="R382" s="4" t="n"/>
      <c r="S382" s="4" t="n"/>
      <c r="T382" s="4" t="n"/>
      <c r="U382" s="4" t="n"/>
      <c r="V382" s="4" t="n"/>
      <c r="W382" s="4" t="n"/>
      <c r="X382" s="4" t="n"/>
      <c r="Y382" s="4" t="n"/>
      <c r="Z382" s="4" t="n"/>
    </row>
    <row r="383" ht="15.75" customHeight="1" s="371">
      <c r="A383" s="218" t="n"/>
      <c r="B383" s="218" t="n"/>
      <c r="C383" s="218" t="n"/>
      <c r="D383" s="218" t="n"/>
      <c r="E383" s="218" t="n"/>
      <c r="F383" s="218" t="n"/>
      <c r="G383" s="218">
        <f t="array" ref="G383">IF($F383="","",IFERROR(INDEX(PRESUPUESTO!$N$10:$N$174,MATCH($F383,PRESUPUESTO!$A$10:$A$174,0)),""))</f>
        <v/>
      </c>
      <c r="H383" s="218" t="n"/>
      <c r="I383" s="218" t="n"/>
      <c r="J383" s="218" t="n"/>
      <c r="K383" s="218" t="n"/>
      <c r="L383" s="218" t="n"/>
      <c r="M383" s="218" t="n"/>
      <c r="N383" s="218" t="n"/>
      <c r="O383" s="4" t="n"/>
      <c r="P383" s="4" t="n"/>
      <c r="Q383" s="4" t="n"/>
      <c r="R383" s="4" t="n"/>
      <c r="S383" s="4" t="n"/>
      <c r="T383" s="4" t="n"/>
      <c r="U383" s="4" t="n"/>
      <c r="V383" s="4" t="n"/>
      <c r="W383" s="4" t="n"/>
      <c r="X383" s="4" t="n"/>
      <c r="Y383" s="4" t="n"/>
      <c r="Z383" s="4" t="n"/>
    </row>
    <row r="384" ht="15.75" customHeight="1" s="371">
      <c r="A384" s="218" t="n"/>
      <c r="B384" s="218" t="n"/>
      <c r="C384" s="218" t="n"/>
      <c r="D384" s="218" t="n"/>
      <c r="E384" s="218" t="n"/>
      <c r="F384" s="218" t="n"/>
      <c r="G384" s="218">
        <f t="array" ref="G384">IF($F384="","",IFERROR(INDEX(PRESUPUESTO!$N$10:$N$174,MATCH($F384,PRESUPUESTO!$A$10:$A$174,0)),""))</f>
        <v/>
      </c>
      <c r="H384" s="218" t="n"/>
      <c r="I384" s="218" t="n"/>
      <c r="J384" s="218" t="n"/>
      <c r="K384" s="218" t="n"/>
      <c r="L384" s="218" t="n"/>
      <c r="M384" s="218" t="n"/>
      <c r="N384" s="218" t="n"/>
      <c r="O384" s="4" t="n"/>
      <c r="P384" s="4" t="n"/>
      <c r="Q384" s="4" t="n"/>
      <c r="R384" s="4" t="n"/>
      <c r="S384" s="4" t="n"/>
      <c r="T384" s="4" t="n"/>
      <c r="U384" s="4" t="n"/>
      <c r="V384" s="4" t="n"/>
      <c r="W384" s="4" t="n"/>
      <c r="X384" s="4" t="n"/>
      <c r="Y384" s="4" t="n"/>
      <c r="Z384" s="4" t="n"/>
    </row>
    <row r="385" ht="15.75" customHeight="1" s="371">
      <c r="A385" s="218" t="n"/>
      <c r="B385" s="218" t="n"/>
      <c r="C385" s="218" t="n"/>
      <c r="D385" s="218" t="n"/>
      <c r="E385" s="218" t="n"/>
      <c r="F385" s="218" t="n"/>
      <c r="G385" s="218">
        <f t="array" ref="G385">IF($F385="","",IFERROR(INDEX(PRESUPUESTO!$N$10:$N$174,MATCH($F385,PRESUPUESTO!$A$10:$A$174,0)),""))</f>
        <v/>
      </c>
      <c r="H385" s="218" t="n"/>
      <c r="I385" s="218" t="n"/>
      <c r="J385" s="218" t="n"/>
      <c r="K385" s="218" t="n"/>
      <c r="L385" s="218" t="n"/>
      <c r="M385" s="218" t="n"/>
      <c r="N385" s="218" t="n"/>
      <c r="O385" s="4" t="n"/>
      <c r="P385" s="4" t="n"/>
      <c r="Q385" s="4" t="n"/>
      <c r="R385" s="4" t="n"/>
      <c r="S385" s="4" t="n"/>
      <c r="T385" s="4" t="n"/>
      <c r="U385" s="4" t="n"/>
      <c r="V385" s="4" t="n"/>
      <c r="W385" s="4" t="n"/>
      <c r="X385" s="4" t="n"/>
      <c r="Y385" s="4" t="n"/>
      <c r="Z385" s="4" t="n"/>
    </row>
    <row r="386" ht="15.75" customHeight="1" s="371">
      <c r="A386" s="218" t="n"/>
      <c r="B386" s="218" t="n"/>
      <c r="C386" s="218" t="n"/>
      <c r="D386" s="218" t="n"/>
      <c r="E386" s="218" t="n"/>
      <c r="F386" s="218" t="n"/>
      <c r="G386" s="218">
        <f t="array" ref="G386">IF($F386="","",IFERROR(INDEX(PRESUPUESTO!$N$10:$N$174,MATCH($F386,PRESUPUESTO!$A$10:$A$174,0)),""))</f>
        <v/>
      </c>
      <c r="H386" s="218" t="n"/>
      <c r="I386" s="218" t="n"/>
      <c r="J386" s="218" t="n"/>
      <c r="K386" s="218" t="n"/>
      <c r="L386" s="218" t="n"/>
      <c r="M386" s="218" t="n"/>
      <c r="N386" s="218" t="n"/>
      <c r="O386" s="4" t="n"/>
      <c r="P386" s="4" t="n"/>
      <c r="Q386" s="4" t="n"/>
      <c r="R386" s="4" t="n"/>
      <c r="S386" s="4" t="n"/>
      <c r="T386" s="4" t="n"/>
      <c r="U386" s="4" t="n"/>
      <c r="V386" s="4" t="n"/>
      <c r="W386" s="4" t="n"/>
      <c r="X386" s="4" t="n"/>
      <c r="Y386" s="4" t="n"/>
      <c r="Z386" s="4" t="n"/>
    </row>
    <row r="387" ht="15.75" customHeight="1" s="371">
      <c r="A387" s="218" t="n"/>
      <c r="B387" s="218" t="n"/>
      <c r="C387" s="218" t="n"/>
      <c r="D387" s="218" t="n"/>
      <c r="E387" s="218" t="n"/>
      <c r="F387" s="218" t="n"/>
      <c r="G387" s="218">
        <f t="array" ref="G387">IF($F387="","",IFERROR(INDEX(PRESUPUESTO!$N$10:$N$174,MATCH($F387,PRESUPUESTO!$A$10:$A$174,0)),""))</f>
        <v/>
      </c>
      <c r="H387" s="218" t="n"/>
      <c r="I387" s="218" t="n"/>
      <c r="J387" s="218" t="n"/>
      <c r="K387" s="218" t="n"/>
      <c r="L387" s="218" t="n"/>
      <c r="M387" s="218" t="n"/>
      <c r="N387" s="218" t="n"/>
      <c r="O387" s="4" t="n"/>
      <c r="P387" s="4" t="n"/>
      <c r="Q387" s="4" t="n"/>
      <c r="R387" s="4" t="n"/>
      <c r="S387" s="4" t="n"/>
      <c r="T387" s="4" t="n"/>
      <c r="U387" s="4" t="n"/>
      <c r="V387" s="4" t="n"/>
      <c r="W387" s="4" t="n"/>
      <c r="X387" s="4" t="n"/>
      <c r="Y387" s="4" t="n"/>
      <c r="Z387" s="4" t="n"/>
    </row>
    <row r="388" ht="15.75" customHeight="1" s="371">
      <c r="A388" s="218" t="n"/>
      <c r="B388" s="218" t="n"/>
      <c r="C388" s="218" t="n"/>
      <c r="D388" s="218" t="n"/>
      <c r="E388" s="218" t="n"/>
      <c r="F388" s="218" t="n"/>
      <c r="G388" s="218">
        <f t="array" ref="G388">IF($F388="","",IFERROR(INDEX(PRESUPUESTO!$N$10:$N$174,MATCH($F388,PRESUPUESTO!$A$10:$A$174,0)),""))</f>
        <v/>
      </c>
      <c r="H388" s="218" t="n"/>
      <c r="I388" s="218" t="n"/>
      <c r="J388" s="218" t="n"/>
      <c r="K388" s="218" t="n"/>
      <c r="L388" s="218" t="n"/>
      <c r="M388" s="218" t="n"/>
      <c r="N388" s="218" t="n"/>
      <c r="O388" s="4" t="n"/>
      <c r="P388" s="4" t="n"/>
      <c r="Q388" s="4" t="n"/>
      <c r="R388" s="4" t="n"/>
      <c r="S388" s="4" t="n"/>
      <c r="T388" s="4" t="n"/>
      <c r="U388" s="4" t="n"/>
      <c r="V388" s="4" t="n"/>
      <c r="W388" s="4" t="n"/>
      <c r="X388" s="4" t="n"/>
      <c r="Y388" s="4" t="n"/>
      <c r="Z388" s="4" t="n"/>
    </row>
    <row r="389" ht="15.75" customHeight="1" s="371">
      <c r="A389" s="218" t="n"/>
      <c r="B389" s="218" t="n"/>
      <c r="C389" s="218" t="n"/>
      <c r="D389" s="218" t="n"/>
      <c r="E389" s="218" t="n"/>
      <c r="F389" s="218" t="n"/>
      <c r="G389" s="218">
        <f t="array" ref="G389">IF($F389="","",IFERROR(INDEX(PRESUPUESTO!$N$10:$N$174,MATCH($F389,PRESUPUESTO!$A$10:$A$174,0)),""))</f>
        <v/>
      </c>
      <c r="H389" s="218" t="n"/>
      <c r="I389" s="218" t="n"/>
      <c r="J389" s="218" t="n"/>
      <c r="K389" s="218" t="n"/>
      <c r="L389" s="218" t="n"/>
      <c r="M389" s="218" t="n"/>
      <c r="N389" s="218" t="n"/>
      <c r="O389" s="4" t="n"/>
      <c r="P389" s="4" t="n"/>
      <c r="Q389" s="4" t="n"/>
      <c r="R389" s="4" t="n"/>
      <c r="S389" s="4" t="n"/>
      <c r="T389" s="4" t="n"/>
      <c r="U389" s="4" t="n"/>
      <c r="V389" s="4" t="n"/>
      <c r="W389" s="4" t="n"/>
      <c r="X389" s="4" t="n"/>
      <c r="Y389" s="4" t="n"/>
      <c r="Z389" s="4" t="n"/>
    </row>
    <row r="390" ht="15.75" customHeight="1" s="371">
      <c r="A390" s="218" t="n"/>
      <c r="B390" s="218" t="n"/>
      <c r="C390" s="218" t="n"/>
      <c r="D390" s="218" t="n"/>
      <c r="E390" s="218" t="n"/>
      <c r="F390" s="218" t="n"/>
      <c r="G390" s="218">
        <f t="array" ref="G390">IF($F390="","",IFERROR(INDEX(PRESUPUESTO!$N$10:$N$174,MATCH($F390,PRESUPUESTO!$A$10:$A$174,0)),""))</f>
        <v/>
      </c>
      <c r="H390" s="218" t="n"/>
      <c r="I390" s="218" t="n"/>
      <c r="J390" s="218" t="n"/>
      <c r="K390" s="218" t="n"/>
      <c r="L390" s="218" t="n"/>
      <c r="M390" s="218" t="n"/>
      <c r="N390" s="218" t="n"/>
      <c r="O390" s="4" t="n"/>
      <c r="P390" s="4" t="n"/>
      <c r="Q390" s="4" t="n"/>
      <c r="R390" s="4" t="n"/>
      <c r="S390" s="4" t="n"/>
      <c r="T390" s="4" t="n"/>
      <c r="U390" s="4" t="n"/>
      <c r="V390" s="4" t="n"/>
      <c r="W390" s="4" t="n"/>
      <c r="X390" s="4" t="n"/>
      <c r="Y390" s="4" t="n"/>
      <c r="Z390" s="4" t="n"/>
    </row>
    <row r="391" ht="15.75" customHeight="1" s="371">
      <c r="A391" s="218" t="n"/>
      <c r="B391" s="218" t="n"/>
      <c r="C391" s="218" t="n"/>
      <c r="D391" s="218" t="n"/>
      <c r="E391" s="218" t="n"/>
      <c r="F391" s="218" t="n"/>
      <c r="G391" s="218">
        <f t="array" ref="G391">IF($F391="","",IFERROR(INDEX(PRESUPUESTO!$N$10:$N$174,MATCH($F391,PRESUPUESTO!$A$10:$A$174,0)),""))</f>
        <v/>
      </c>
      <c r="H391" s="218" t="n"/>
      <c r="I391" s="218" t="n"/>
      <c r="J391" s="218" t="n"/>
      <c r="K391" s="218" t="n"/>
      <c r="L391" s="218" t="n"/>
      <c r="M391" s="218" t="n"/>
      <c r="N391" s="218" t="n"/>
      <c r="O391" s="4" t="n"/>
      <c r="P391" s="4" t="n"/>
      <c r="Q391" s="4" t="n"/>
      <c r="R391" s="4" t="n"/>
      <c r="S391" s="4" t="n"/>
      <c r="T391" s="4" t="n"/>
      <c r="U391" s="4" t="n"/>
      <c r="V391" s="4" t="n"/>
      <c r="W391" s="4" t="n"/>
      <c r="X391" s="4" t="n"/>
      <c r="Y391" s="4" t="n"/>
      <c r="Z391" s="4" t="n"/>
    </row>
    <row r="392" ht="15.75" customHeight="1" s="371">
      <c r="A392" s="218" t="n"/>
      <c r="B392" s="218" t="n"/>
      <c r="C392" s="218" t="n"/>
      <c r="D392" s="218" t="n"/>
      <c r="E392" s="218" t="n"/>
      <c r="F392" s="218" t="n"/>
      <c r="G392" s="218">
        <f t="array" ref="G392">IF($F392="","",IFERROR(INDEX(PRESUPUESTO!$N$10:$N$174,MATCH($F392,PRESUPUESTO!$A$10:$A$174,0)),""))</f>
        <v/>
      </c>
      <c r="H392" s="218" t="n"/>
      <c r="I392" s="218" t="n"/>
      <c r="J392" s="218" t="n"/>
      <c r="K392" s="218" t="n"/>
      <c r="L392" s="218" t="n"/>
      <c r="M392" s="218" t="n"/>
      <c r="N392" s="218" t="n"/>
      <c r="O392" s="4" t="n"/>
      <c r="P392" s="4" t="n"/>
      <c r="Q392" s="4" t="n"/>
      <c r="R392" s="4" t="n"/>
      <c r="S392" s="4" t="n"/>
      <c r="T392" s="4" t="n"/>
      <c r="U392" s="4" t="n"/>
      <c r="V392" s="4" t="n"/>
      <c r="W392" s="4" t="n"/>
      <c r="X392" s="4" t="n"/>
      <c r="Y392" s="4" t="n"/>
      <c r="Z392" s="4" t="n"/>
    </row>
    <row r="393" ht="15.75" customHeight="1" s="371">
      <c r="A393" s="218" t="n"/>
      <c r="B393" s="218" t="n"/>
      <c r="C393" s="218" t="n"/>
      <c r="D393" s="218" t="n"/>
      <c r="E393" s="218" t="n"/>
      <c r="F393" s="218" t="n"/>
      <c r="G393" s="218">
        <f t="array" ref="G393">IF($F393="","",IFERROR(INDEX(PRESUPUESTO!$N$10:$N$174,MATCH($F393,PRESUPUESTO!$A$10:$A$174,0)),""))</f>
        <v/>
      </c>
      <c r="H393" s="218" t="n"/>
      <c r="I393" s="218" t="n"/>
      <c r="J393" s="218" t="n"/>
      <c r="K393" s="218" t="n"/>
      <c r="L393" s="218" t="n"/>
      <c r="M393" s="218" t="n"/>
      <c r="N393" s="218" t="n"/>
      <c r="O393" s="4" t="n"/>
      <c r="P393" s="4" t="n"/>
      <c r="Q393" s="4" t="n"/>
      <c r="R393" s="4" t="n"/>
      <c r="S393" s="4" t="n"/>
      <c r="T393" s="4" t="n"/>
      <c r="U393" s="4" t="n"/>
      <c r="V393" s="4" t="n"/>
      <c r="W393" s="4" t="n"/>
      <c r="X393" s="4" t="n"/>
      <c r="Y393" s="4" t="n"/>
      <c r="Z393" s="4" t="n"/>
    </row>
    <row r="394" ht="15.75" customHeight="1" s="371">
      <c r="A394" s="218" t="n"/>
      <c r="B394" s="218" t="n"/>
      <c r="C394" s="218" t="n"/>
      <c r="D394" s="218" t="n"/>
      <c r="E394" s="218" t="n"/>
      <c r="F394" s="218" t="n"/>
      <c r="G394" s="218">
        <f t="array" ref="G394">IF($F394="","",IFERROR(INDEX(PRESUPUESTO!$N$10:$N$174,MATCH($F394,PRESUPUESTO!$A$10:$A$174,0)),""))</f>
        <v/>
      </c>
      <c r="H394" s="218" t="n"/>
      <c r="I394" s="218" t="n"/>
      <c r="J394" s="218" t="n"/>
      <c r="K394" s="218" t="n"/>
      <c r="L394" s="218" t="n"/>
      <c r="M394" s="218" t="n"/>
      <c r="N394" s="218" t="n"/>
      <c r="O394" s="4" t="n"/>
      <c r="P394" s="4" t="n"/>
      <c r="Q394" s="4" t="n"/>
      <c r="R394" s="4" t="n"/>
      <c r="S394" s="4" t="n"/>
      <c r="T394" s="4" t="n"/>
      <c r="U394" s="4" t="n"/>
      <c r="V394" s="4" t="n"/>
      <c r="W394" s="4" t="n"/>
      <c r="X394" s="4" t="n"/>
      <c r="Y394" s="4" t="n"/>
      <c r="Z394" s="4" t="n"/>
    </row>
    <row r="395" ht="15.75" customHeight="1" s="371">
      <c r="A395" s="218" t="n"/>
      <c r="B395" s="218" t="n"/>
      <c r="C395" s="218" t="n"/>
      <c r="D395" s="218" t="n"/>
      <c r="E395" s="218" t="n"/>
      <c r="F395" s="218" t="n"/>
      <c r="G395" s="218">
        <f t="array" ref="G395">IF($F395="","",IFERROR(INDEX(PRESUPUESTO!$N$10:$N$174,MATCH($F395,PRESUPUESTO!$A$10:$A$174,0)),""))</f>
        <v/>
      </c>
      <c r="H395" s="218" t="n"/>
      <c r="I395" s="218" t="n"/>
      <c r="J395" s="218" t="n"/>
      <c r="K395" s="218" t="n"/>
      <c r="L395" s="218" t="n"/>
      <c r="M395" s="218" t="n"/>
      <c r="N395" s="218" t="n"/>
      <c r="O395" s="4" t="n"/>
      <c r="P395" s="4" t="n"/>
      <c r="Q395" s="4" t="n"/>
      <c r="R395" s="4" t="n"/>
      <c r="S395" s="4" t="n"/>
      <c r="T395" s="4" t="n"/>
      <c r="U395" s="4" t="n"/>
      <c r="V395" s="4" t="n"/>
      <c r="W395" s="4" t="n"/>
      <c r="X395" s="4" t="n"/>
      <c r="Y395" s="4" t="n"/>
      <c r="Z395" s="4" t="n"/>
    </row>
    <row r="396" ht="15.75" customHeight="1" s="371">
      <c r="A396" s="218" t="n"/>
      <c r="B396" s="218" t="n"/>
      <c r="C396" s="218" t="n"/>
      <c r="D396" s="218" t="n"/>
      <c r="E396" s="218" t="n"/>
      <c r="F396" s="218" t="n"/>
      <c r="G396" s="218">
        <f t="array" ref="G396">IF($F396="","",IFERROR(INDEX(PRESUPUESTO!$N$10:$N$174,MATCH($F396,PRESUPUESTO!$A$10:$A$174,0)),""))</f>
        <v/>
      </c>
      <c r="H396" s="218" t="n"/>
      <c r="I396" s="218" t="n"/>
      <c r="J396" s="218" t="n"/>
      <c r="K396" s="218" t="n"/>
      <c r="L396" s="218" t="n"/>
      <c r="M396" s="218" t="n"/>
      <c r="N396" s="218" t="n"/>
      <c r="O396" s="4" t="n"/>
      <c r="P396" s="4" t="n"/>
      <c r="Q396" s="4" t="n"/>
      <c r="R396" s="4" t="n"/>
      <c r="S396" s="4" t="n"/>
      <c r="T396" s="4" t="n"/>
      <c r="U396" s="4" t="n"/>
      <c r="V396" s="4" t="n"/>
      <c r="W396" s="4" t="n"/>
      <c r="X396" s="4" t="n"/>
      <c r="Y396" s="4" t="n"/>
      <c r="Z396" s="4" t="n"/>
    </row>
    <row r="397" ht="15.75" customHeight="1" s="371">
      <c r="A397" s="218" t="n"/>
      <c r="B397" s="218" t="n"/>
      <c r="C397" s="218" t="n"/>
      <c r="D397" s="218" t="n"/>
      <c r="E397" s="218" t="n"/>
      <c r="F397" s="218" t="n"/>
      <c r="G397" s="218">
        <f t="array" ref="G397">IF($F397="","",IFERROR(INDEX(PRESUPUESTO!$N$10:$N$174,MATCH($F397,PRESUPUESTO!$A$10:$A$174,0)),""))</f>
        <v/>
      </c>
      <c r="H397" s="218" t="n"/>
      <c r="I397" s="218" t="n"/>
      <c r="J397" s="218" t="n"/>
      <c r="K397" s="218" t="n"/>
      <c r="L397" s="218" t="n"/>
      <c r="M397" s="218" t="n"/>
      <c r="N397" s="218" t="n"/>
      <c r="O397" s="4" t="n"/>
      <c r="P397" s="4" t="n"/>
      <c r="Q397" s="4" t="n"/>
      <c r="R397" s="4" t="n"/>
      <c r="S397" s="4" t="n"/>
      <c r="T397" s="4" t="n"/>
      <c r="U397" s="4" t="n"/>
      <c r="V397" s="4" t="n"/>
      <c r="W397" s="4" t="n"/>
      <c r="X397" s="4" t="n"/>
      <c r="Y397" s="4" t="n"/>
      <c r="Z397" s="4" t="n"/>
    </row>
    <row r="398" ht="15.75" customHeight="1" s="371">
      <c r="A398" s="218" t="n"/>
      <c r="B398" s="218" t="n"/>
      <c r="C398" s="218" t="n"/>
      <c r="D398" s="218" t="n"/>
      <c r="E398" s="218" t="n"/>
      <c r="F398" s="218" t="n"/>
      <c r="G398" s="218">
        <f t="array" ref="G398">IF($F398="","",IFERROR(INDEX(PRESUPUESTO!$N$10:$N$174,MATCH($F398,PRESUPUESTO!$A$10:$A$174,0)),""))</f>
        <v/>
      </c>
      <c r="H398" s="218" t="n"/>
      <c r="I398" s="218" t="n"/>
      <c r="J398" s="218" t="n"/>
      <c r="K398" s="218" t="n"/>
      <c r="L398" s="218" t="n"/>
      <c r="M398" s="218" t="n"/>
      <c r="N398" s="218" t="n"/>
      <c r="O398" s="4" t="n"/>
      <c r="P398" s="4" t="n"/>
      <c r="Q398" s="4" t="n"/>
      <c r="R398" s="4" t="n"/>
      <c r="S398" s="4" t="n"/>
      <c r="T398" s="4" t="n"/>
      <c r="U398" s="4" t="n"/>
      <c r="V398" s="4" t="n"/>
      <c r="W398" s="4" t="n"/>
      <c r="X398" s="4" t="n"/>
      <c r="Y398" s="4" t="n"/>
      <c r="Z398" s="4" t="n"/>
    </row>
    <row r="399" ht="15.75" customHeight="1" s="371">
      <c r="A399" s="218" t="n"/>
      <c r="B399" s="218" t="n"/>
      <c r="C399" s="218" t="n"/>
      <c r="D399" s="218" t="n"/>
      <c r="E399" s="218" t="n"/>
      <c r="F399" s="218" t="n"/>
      <c r="G399" s="218">
        <f t="array" ref="G399">IF($F399="","",IFERROR(INDEX(PRESUPUESTO!$N$10:$N$174,MATCH($F399,PRESUPUESTO!$A$10:$A$174,0)),""))</f>
        <v/>
      </c>
      <c r="H399" s="218" t="n"/>
      <c r="I399" s="218" t="n"/>
      <c r="J399" s="218" t="n"/>
      <c r="K399" s="218" t="n"/>
      <c r="L399" s="218" t="n"/>
      <c r="M399" s="218" t="n"/>
      <c r="N399" s="218" t="n"/>
      <c r="O399" s="4" t="n"/>
      <c r="P399" s="4" t="n"/>
      <c r="Q399" s="4" t="n"/>
      <c r="R399" s="4" t="n"/>
      <c r="S399" s="4" t="n"/>
      <c r="T399" s="4" t="n"/>
      <c r="U399" s="4" t="n"/>
      <c r="V399" s="4" t="n"/>
      <c r="W399" s="4" t="n"/>
      <c r="X399" s="4" t="n"/>
      <c r="Y399" s="4" t="n"/>
      <c r="Z399" s="4" t="n"/>
    </row>
    <row r="400" ht="15.75" customHeight="1" s="371">
      <c r="A400" s="218" t="n"/>
      <c r="B400" s="218" t="n"/>
      <c r="C400" s="218" t="n"/>
      <c r="D400" s="218" t="n"/>
      <c r="E400" s="218" t="n"/>
      <c r="F400" s="218" t="n"/>
      <c r="G400" s="218">
        <f t="array" ref="G400">IF($F400="","",IFERROR(INDEX(PRESUPUESTO!$N$10:$N$174,MATCH($F400,PRESUPUESTO!$A$10:$A$174,0)),""))</f>
        <v/>
      </c>
      <c r="H400" s="218" t="n"/>
      <c r="I400" s="218" t="n"/>
      <c r="J400" s="218" t="n"/>
      <c r="K400" s="218" t="n"/>
      <c r="L400" s="218" t="n"/>
      <c r="M400" s="218" t="n"/>
      <c r="N400" s="218" t="n"/>
      <c r="O400" s="4" t="n"/>
      <c r="P400" s="4" t="n"/>
      <c r="Q400" s="4" t="n"/>
      <c r="R400" s="4" t="n"/>
      <c r="S400" s="4" t="n"/>
      <c r="T400" s="4" t="n"/>
      <c r="U400" s="4" t="n"/>
      <c r="V400" s="4" t="n"/>
      <c r="W400" s="4" t="n"/>
      <c r="X400" s="4" t="n"/>
      <c r="Y400" s="4" t="n"/>
      <c r="Z400" s="4" t="n"/>
    </row>
    <row r="401" ht="15.75" customHeight="1" s="371">
      <c r="A401" s="218" t="n"/>
      <c r="B401" s="218" t="n"/>
      <c r="C401" s="218" t="n"/>
      <c r="D401" s="218" t="n"/>
      <c r="E401" s="218" t="n"/>
      <c r="F401" s="218" t="n"/>
      <c r="G401" s="218">
        <f t="array" ref="G401">IF($F401="","",IFERROR(INDEX(PRESUPUESTO!$N$10:$N$174,MATCH($F401,PRESUPUESTO!$A$10:$A$174,0)),""))</f>
        <v/>
      </c>
      <c r="H401" s="218" t="n"/>
      <c r="I401" s="218" t="n"/>
      <c r="J401" s="218" t="n"/>
      <c r="K401" s="218" t="n"/>
      <c r="L401" s="218" t="n"/>
      <c r="M401" s="218" t="n"/>
      <c r="N401" s="218" t="n"/>
      <c r="O401" s="4" t="n"/>
      <c r="P401" s="4" t="n"/>
      <c r="Q401" s="4" t="n"/>
      <c r="R401" s="4" t="n"/>
      <c r="S401" s="4" t="n"/>
      <c r="T401" s="4" t="n"/>
      <c r="U401" s="4" t="n"/>
      <c r="V401" s="4" t="n"/>
      <c r="W401" s="4" t="n"/>
      <c r="X401" s="4" t="n"/>
      <c r="Y401" s="4" t="n"/>
      <c r="Z401" s="4" t="n"/>
    </row>
    <row r="402" ht="15.75" customHeight="1" s="371">
      <c r="A402" s="218" t="n"/>
      <c r="B402" s="218" t="n"/>
      <c r="C402" s="218" t="n"/>
      <c r="D402" s="218" t="n"/>
      <c r="E402" s="218" t="n"/>
      <c r="F402" s="218" t="n"/>
      <c r="G402" s="218">
        <f t="array" ref="G402">IF($F402="","",IFERROR(INDEX(PRESUPUESTO!$N$10:$N$174,MATCH($F402,PRESUPUESTO!$A$10:$A$174,0)),""))</f>
        <v/>
      </c>
      <c r="H402" s="218" t="n"/>
      <c r="I402" s="218" t="n"/>
      <c r="J402" s="218" t="n"/>
      <c r="K402" s="218" t="n"/>
      <c r="L402" s="218" t="n"/>
      <c r="M402" s="218" t="n"/>
      <c r="N402" s="218" t="n"/>
      <c r="O402" s="4" t="n"/>
      <c r="P402" s="4" t="n"/>
      <c r="Q402" s="4" t="n"/>
      <c r="R402" s="4" t="n"/>
      <c r="S402" s="4" t="n"/>
      <c r="T402" s="4" t="n"/>
      <c r="U402" s="4" t="n"/>
      <c r="V402" s="4" t="n"/>
      <c r="W402" s="4" t="n"/>
      <c r="X402" s="4" t="n"/>
      <c r="Y402" s="4" t="n"/>
      <c r="Z402" s="4" t="n"/>
    </row>
    <row r="403" ht="15.75" customHeight="1" s="371">
      <c r="A403" s="218" t="n"/>
      <c r="B403" s="218" t="n"/>
      <c r="C403" s="218" t="n"/>
      <c r="D403" s="218" t="n"/>
      <c r="E403" s="218" t="n"/>
      <c r="F403" s="218" t="n"/>
      <c r="G403" s="218">
        <f t="array" ref="G403">IF($F403="","",IFERROR(INDEX(PRESUPUESTO!$N$10:$N$174,MATCH($F403,PRESUPUESTO!$A$10:$A$174,0)),""))</f>
        <v/>
      </c>
      <c r="H403" s="218" t="n"/>
      <c r="I403" s="218" t="n"/>
      <c r="J403" s="218" t="n"/>
      <c r="K403" s="218" t="n"/>
      <c r="L403" s="218" t="n"/>
      <c r="M403" s="218" t="n"/>
      <c r="N403" s="218" t="n"/>
      <c r="O403" s="4" t="n"/>
      <c r="P403" s="4" t="n"/>
      <c r="Q403" s="4" t="n"/>
      <c r="R403" s="4" t="n"/>
      <c r="S403" s="4" t="n"/>
      <c r="T403" s="4" t="n"/>
      <c r="U403" s="4" t="n"/>
      <c r="V403" s="4" t="n"/>
      <c r="W403" s="4" t="n"/>
      <c r="X403" s="4" t="n"/>
      <c r="Y403" s="4" t="n"/>
      <c r="Z403" s="4" t="n"/>
    </row>
    <row r="404" ht="15.75" customHeight="1" s="371">
      <c r="A404" s="218" t="n"/>
      <c r="B404" s="218" t="n"/>
      <c r="C404" s="218" t="n"/>
      <c r="D404" s="218" t="n"/>
      <c r="E404" s="218" t="n"/>
      <c r="F404" s="218" t="n"/>
      <c r="G404" s="218">
        <f t="array" ref="G404">IF($F404="","",IFERROR(INDEX(PRESUPUESTO!$N$10:$N$174,MATCH($F404,PRESUPUESTO!$A$10:$A$174,0)),""))</f>
        <v/>
      </c>
      <c r="H404" s="218" t="n"/>
      <c r="I404" s="218" t="n"/>
      <c r="J404" s="218" t="n"/>
      <c r="K404" s="218" t="n"/>
      <c r="L404" s="218" t="n"/>
      <c r="M404" s="218" t="n"/>
      <c r="N404" s="218" t="n"/>
      <c r="O404" s="4" t="n"/>
      <c r="P404" s="4" t="n"/>
      <c r="Q404" s="4" t="n"/>
      <c r="R404" s="4" t="n"/>
      <c r="S404" s="4" t="n"/>
      <c r="T404" s="4" t="n"/>
      <c r="U404" s="4" t="n"/>
      <c r="V404" s="4" t="n"/>
      <c r="W404" s="4" t="n"/>
      <c r="X404" s="4" t="n"/>
      <c r="Y404" s="4" t="n"/>
      <c r="Z404" s="4" t="n"/>
    </row>
    <row r="405" ht="15.75" customHeight="1" s="371">
      <c r="A405" s="218" t="n"/>
      <c r="B405" s="218" t="n"/>
      <c r="C405" s="218" t="n"/>
      <c r="D405" s="218" t="n"/>
      <c r="E405" s="218" t="n"/>
      <c r="F405" s="218" t="n"/>
      <c r="G405" s="218">
        <f t="array" ref="G405">IF($F405="","",IFERROR(INDEX(PRESUPUESTO!$N$10:$N$174,MATCH($F405,PRESUPUESTO!$A$10:$A$174,0)),""))</f>
        <v/>
      </c>
      <c r="H405" s="218" t="n"/>
      <c r="I405" s="218" t="n"/>
      <c r="J405" s="218" t="n"/>
      <c r="K405" s="218" t="n"/>
      <c r="L405" s="218" t="n"/>
      <c r="M405" s="218" t="n"/>
      <c r="N405" s="218" t="n"/>
      <c r="O405" s="4" t="n"/>
      <c r="P405" s="4" t="n"/>
      <c r="Q405" s="4" t="n"/>
      <c r="R405" s="4" t="n"/>
      <c r="S405" s="4" t="n"/>
      <c r="T405" s="4" t="n"/>
      <c r="U405" s="4" t="n"/>
      <c r="V405" s="4" t="n"/>
      <c r="W405" s="4" t="n"/>
      <c r="X405" s="4" t="n"/>
      <c r="Y405" s="4" t="n"/>
      <c r="Z405" s="4" t="n"/>
    </row>
    <row r="406" ht="15.75" customHeight="1" s="371">
      <c r="A406" s="218" t="n"/>
      <c r="B406" s="218" t="n"/>
      <c r="C406" s="218" t="n"/>
      <c r="D406" s="218" t="n"/>
      <c r="E406" s="218" t="n"/>
      <c r="F406" s="218" t="n"/>
      <c r="G406" s="218">
        <f t="array" ref="G406">IF($F406="","",IFERROR(INDEX(PRESUPUESTO!$N$10:$N$174,MATCH($F406,PRESUPUESTO!$A$10:$A$174,0)),""))</f>
        <v/>
      </c>
      <c r="H406" s="218" t="n"/>
      <c r="I406" s="218" t="n"/>
      <c r="J406" s="218" t="n"/>
      <c r="K406" s="218" t="n"/>
      <c r="L406" s="218" t="n"/>
      <c r="M406" s="218" t="n"/>
      <c r="N406" s="218" t="n"/>
      <c r="O406" s="4" t="n"/>
      <c r="P406" s="4" t="n"/>
      <c r="Q406" s="4" t="n"/>
      <c r="R406" s="4" t="n"/>
      <c r="S406" s="4" t="n"/>
      <c r="T406" s="4" t="n"/>
      <c r="U406" s="4" t="n"/>
      <c r="V406" s="4" t="n"/>
      <c r="W406" s="4" t="n"/>
      <c r="X406" s="4" t="n"/>
      <c r="Y406" s="4" t="n"/>
      <c r="Z406" s="4" t="n"/>
    </row>
    <row r="407" ht="15.75" customHeight="1" s="371">
      <c r="A407" s="218" t="n"/>
      <c r="B407" s="218" t="n"/>
      <c r="C407" s="218" t="n"/>
      <c r="D407" s="218" t="n"/>
      <c r="E407" s="218" t="n"/>
      <c r="F407" s="218" t="n"/>
      <c r="G407" s="218">
        <f t="array" ref="G407">IF($F407="","",IFERROR(INDEX(PRESUPUESTO!$N$10:$N$174,MATCH($F407,PRESUPUESTO!$A$10:$A$174,0)),""))</f>
        <v/>
      </c>
      <c r="H407" s="218" t="n"/>
      <c r="I407" s="218" t="n"/>
      <c r="J407" s="218" t="n"/>
      <c r="K407" s="218" t="n"/>
      <c r="L407" s="218" t="n"/>
      <c r="M407" s="218" t="n"/>
      <c r="N407" s="218" t="n"/>
      <c r="O407" s="4" t="n"/>
      <c r="P407" s="4" t="n"/>
      <c r="Q407" s="4" t="n"/>
      <c r="R407" s="4" t="n"/>
      <c r="S407" s="4" t="n"/>
      <c r="T407" s="4" t="n"/>
      <c r="U407" s="4" t="n"/>
      <c r="V407" s="4" t="n"/>
      <c r="W407" s="4" t="n"/>
      <c r="X407" s="4" t="n"/>
      <c r="Y407" s="4" t="n"/>
      <c r="Z407" s="4" t="n"/>
    </row>
    <row r="408" ht="15.75" customHeight="1" s="371">
      <c r="A408" s="218" t="n"/>
      <c r="B408" s="218" t="n"/>
      <c r="C408" s="218" t="n"/>
      <c r="D408" s="218" t="n"/>
      <c r="E408" s="218" t="n"/>
      <c r="F408" s="218" t="n"/>
      <c r="G408" s="218">
        <f t="array" ref="G408">IF($F408="","",IFERROR(INDEX(PRESUPUESTO!$N$10:$N$174,MATCH($F408,PRESUPUESTO!$A$10:$A$174,0)),""))</f>
        <v/>
      </c>
      <c r="H408" s="218" t="n"/>
      <c r="I408" s="218" t="n"/>
      <c r="J408" s="218" t="n"/>
      <c r="K408" s="218" t="n"/>
      <c r="L408" s="218" t="n"/>
      <c r="M408" s="218" t="n"/>
      <c r="N408" s="218" t="n"/>
      <c r="O408" s="4" t="n"/>
      <c r="P408" s="4" t="n"/>
      <c r="Q408" s="4" t="n"/>
      <c r="R408" s="4" t="n"/>
      <c r="S408" s="4" t="n"/>
      <c r="T408" s="4" t="n"/>
      <c r="U408" s="4" t="n"/>
      <c r="V408" s="4" t="n"/>
      <c r="W408" s="4" t="n"/>
      <c r="X408" s="4" t="n"/>
      <c r="Y408" s="4" t="n"/>
      <c r="Z408" s="4" t="n"/>
    </row>
    <row r="409" ht="15.75" customHeight="1" s="371">
      <c r="A409" s="218" t="n"/>
      <c r="B409" s="218" t="n"/>
      <c r="C409" s="218" t="n"/>
      <c r="D409" s="218" t="n"/>
      <c r="E409" s="218" t="n"/>
      <c r="F409" s="218" t="n"/>
      <c r="G409" s="218">
        <f t="array" ref="G409">IF($F409="","",IFERROR(INDEX(PRESUPUESTO!$N$10:$N$174,MATCH($F409,PRESUPUESTO!$A$10:$A$174,0)),""))</f>
        <v/>
      </c>
      <c r="H409" s="218" t="n"/>
      <c r="I409" s="218" t="n"/>
      <c r="J409" s="218" t="n"/>
      <c r="K409" s="218" t="n"/>
      <c r="L409" s="218" t="n"/>
      <c r="M409" s="218" t="n"/>
      <c r="N409" s="218" t="n"/>
      <c r="O409" s="4" t="n"/>
      <c r="P409" s="4" t="n"/>
      <c r="Q409" s="4" t="n"/>
      <c r="R409" s="4" t="n"/>
      <c r="S409" s="4" t="n"/>
      <c r="T409" s="4" t="n"/>
      <c r="U409" s="4" t="n"/>
      <c r="V409" s="4" t="n"/>
      <c r="W409" s="4" t="n"/>
      <c r="X409" s="4" t="n"/>
      <c r="Y409" s="4" t="n"/>
      <c r="Z409" s="4" t="n"/>
    </row>
    <row r="410" ht="15.75" customHeight="1" s="371">
      <c r="A410" s="218" t="n"/>
      <c r="B410" s="218" t="n"/>
      <c r="C410" s="218" t="n"/>
      <c r="D410" s="218" t="n"/>
      <c r="E410" s="218" t="n"/>
      <c r="F410" s="218" t="n"/>
      <c r="G410" s="218">
        <f t="array" ref="G410">IF($F410="","",IFERROR(INDEX(PRESUPUESTO!$N$10:$N$174,MATCH($F410,PRESUPUESTO!$A$10:$A$174,0)),""))</f>
        <v/>
      </c>
      <c r="H410" s="218" t="n"/>
      <c r="I410" s="218" t="n"/>
      <c r="J410" s="218" t="n"/>
      <c r="K410" s="218" t="n"/>
      <c r="L410" s="218" t="n"/>
      <c r="M410" s="218" t="n"/>
      <c r="N410" s="218" t="n"/>
      <c r="O410" s="4" t="n"/>
      <c r="P410" s="4" t="n"/>
      <c r="Q410" s="4" t="n"/>
      <c r="R410" s="4" t="n"/>
      <c r="S410" s="4" t="n"/>
      <c r="T410" s="4" t="n"/>
      <c r="U410" s="4" t="n"/>
      <c r="V410" s="4" t="n"/>
      <c r="W410" s="4" t="n"/>
      <c r="X410" s="4" t="n"/>
      <c r="Y410" s="4" t="n"/>
      <c r="Z410" s="4" t="n"/>
    </row>
    <row r="411" ht="15.75" customHeight="1" s="371">
      <c r="A411" s="218" t="n"/>
      <c r="B411" s="218" t="n"/>
      <c r="C411" s="218" t="n"/>
      <c r="D411" s="218" t="n"/>
      <c r="E411" s="218" t="n"/>
      <c r="F411" s="218" t="n"/>
      <c r="G411" s="218">
        <f t="array" ref="G411">IF($F411="","",IFERROR(INDEX(PRESUPUESTO!$N$10:$N$174,MATCH($F411,PRESUPUESTO!$A$10:$A$174,0)),""))</f>
        <v/>
      </c>
      <c r="H411" s="218" t="n"/>
      <c r="I411" s="218" t="n"/>
      <c r="J411" s="218" t="n"/>
      <c r="K411" s="218" t="n"/>
      <c r="L411" s="218" t="n"/>
      <c r="M411" s="218" t="n"/>
      <c r="N411" s="218" t="n"/>
      <c r="O411" s="4" t="n"/>
      <c r="P411" s="4" t="n"/>
      <c r="Q411" s="4" t="n"/>
      <c r="R411" s="4" t="n"/>
      <c r="S411" s="4" t="n"/>
      <c r="T411" s="4" t="n"/>
      <c r="U411" s="4" t="n"/>
      <c r="V411" s="4" t="n"/>
      <c r="W411" s="4" t="n"/>
      <c r="X411" s="4" t="n"/>
      <c r="Y411" s="4" t="n"/>
      <c r="Z411" s="4" t="n"/>
    </row>
    <row r="412" ht="15.75" customHeight="1" s="371">
      <c r="A412" s="218" t="n"/>
      <c r="B412" s="218" t="n"/>
      <c r="C412" s="218" t="n"/>
      <c r="D412" s="218" t="n"/>
      <c r="E412" s="218" t="n"/>
      <c r="F412" s="218" t="n"/>
      <c r="G412" s="218">
        <f t="array" ref="G412">IF($F412="","",IFERROR(INDEX(PRESUPUESTO!$N$10:$N$174,MATCH($F412,PRESUPUESTO!$A$10:$A$174,0)),""))</f>
        <v/>
      </c>
      <c r="H412" s="218" t="n"/>
      <c r="I412" s="218" t="n"/>
      <c r="J412" s="218" t="n"/>
      <c r="K412" s="218" t="n"/>
      <c r="L412" s="218" t="n"/>
      <c r="M412" s="218" t="n"/>
      <c r="N412" s="218" t="n"/>
      <c r="O412" s="4" t="n"/>
      <c r="P412" s="4" t="n"/>
      <c r="Q412" s="4" t="n"/>
      <c r="R412" s="4" t="n"/>
      <c r="S412" s="4" t="n"/>
      <c r="T412" s="4" t="n"/>
      <c r="U412" s="4" t="n"/>
      <c r="V412" s="4" t="n"/>
      <c r="W412" s="4" t="n"/>
      <c r="X412" s="4" t="n"/>
      <c r="Y412" s="4" t="n"/>
      <c r="Z412" s="4" t="n"/>
    </row>
    <row r="413" ht="15.75" customHeight="1" s="371">
      <c r="A413" s="218" t="n"/>
      <c r="B413" s="218" t="n"/>
      <c r="C413" s="218" t="n"/>
      <c r="D413" s="218" t="n"/>
      <c r="E413" s="218" t="n"/>
      <c r="F413" s="218" t="n"/>
      <c r="G413" s="218">
        <f t="array" ref="G413">IF($F413="","",IFERROR(INDEX(PRESUPUESTO!$N$10:$N$174,MATCH($F413,PRESUPUESTO!$A$10:$A$174,0)),""))</f>
        <v/>
      </c>
      <c r="H413" s="218" t="n"/>
      <c r="I413" s="218" t="n"/>
      <c r="J413" s="218" t="n"/>
      <c r="K413" s="218" t="n"/>
      <c r="L413" s="218" t="n"/>
      <c r="M413" s="218" t="n"/>
      <c r="N413" s="218" t="n"/>
      <c r="O413" s="4" t="n"/>
      <c r="P413" s="4" t="n"/>
      <c r="Q413" s="4" t="n"/>
      <c r="R413" s="4" t="n"/>
      <c r="S413" s="4" t="n"/>
      <c r="T413" s="4" t="n"/>
      <c r="U413" s="4" t="n"/>
      <c r="V413" s="4" t="n"/>
      <c r="W413" s="4" t="n"/>
      <c r="X413" s="4" t="n"/>
      <c r="Y413" s="4" t="n"/>
      <c r="Z413" s="4" t="n"/>
    </row>
    <row r="414" ht="15.75" customHeight="1" s="371">
      <c r="A414" s="218" t="n"/>
      <c r="B414" s="218" t="n"/>
      <c r="C414" s="218" t="n"/>
      <c r="D414" s="218" t="n"/>
      <c r="E414" s="218" t="n"/>
      <c r="F414" s="218" t="n"/>
      <c r="G414" s="218">
        <f t="array" ref="G414">IF($F414="","",IFERROR(INDEX(PRESUPUESTO!$N$10:$N$174,MATCH($F414,PRESUPUESTO!$A$10:$A$174,0)),""))</f>
        <v/>
      </c>
      <c r="H414" s="218" t="n"/>
      <c r="I414" s="218" t="n"/>
      <c r="J414" s="218" t="n"/>
      <c r="K414" s="218" t="n"/>
      <c r="L414" s="218" t="n"/>
      <c r="M414" s="218" t="n"/>
      <c r="N414" s="218" t="n"/>
      <c r="O414" s="4" t="n"/>
      <c r="P414" s="4" t="n"/>
      <c r="Q414" s="4" t="n"/>
      <c r="R414" s="4" t="n"/>
      <c r="S414" s="4" t="n"/>
      <c r="T414" s="4" t="n"/>
      <c r="U414" s="4" t="n"/>
      <c r="V414" s="4" t="n"/>
      <c r="W414" s="4" t="n"/>
      <c r="X414" s="4" t="n"/>
      <c r="Y414" s="4" t="n"/>
      <c r="Z414" s="4" t="n"/>
    </row>
    <row r="415" ht="15.75" customHeight="1" s="371">
      <c r="A415" s="218" t="n"/>
      <c r="B415" s="218" t="n"/>
      <c r="C415" s="218" t="n"/>
      <c r="D415" s="218" t="n"/>
      <c r="E415" s="218" t="n"/>
      <c r="F415" s="218" t="n"/>
      <c r="G415" s="218">
        <f t="array" ref="G415">IF($F415="","",IFERROR(INDEX(PRESUPUESTO!$N$10:$N$174,MATCH($F415,PRESUPUESTO!$A$10:$A$174,0)),""))</f>
        <v/>
      </c>
      <c r="H415" s="218" t="n"/>
      <c r="I415" s="218" t="n"/>
      <c r="J415" s="218" t="n"/>
      <c r="K415" s="218" t="n"/>
      <c r="L415" s="218" t="n"/>
      <c r="M415" s="218" t="n"/>
      <c r="N415" s="218" t="n"/>
      <c r="O415" s="4" t="n"/>
      <c r="P415" s="4" t="n"/>
      <c r="Q415" s="4" t="n"/>
      <c r="R415" s="4" t="n"/>
      <c r="S415" s="4" t="n"/>
      <c r="T415" s="4" t="n"/>
      <c r="U415" s="4" t="n"/>
      <c r="V415" s="4" t="n"/>
      <c r="W415" s="4" t="n"/>
      <c r="X415" s="4" t="n"/>
      <c r="Y415" s="4" t="n"/>
      <c r="Z415" s="4" t="n"/>
    </row>
    <row r="416" ht="15.75" customHeight="1" s="371">
      <c r="A416" s="218" t="n"/>
      <c r="B416" s="218" t="n"/>
      <c r="C416" s="218" t="n"/>
      <c r="D416" s="218" t="n"/>
      <c r="E416" s="218" t="n"/>
      <c r="F416" s="218" t="n"/>
      <c r="G416" s="218">
        <f t="array" ref="G416">IF($F416="","",IFERROR(INDEX(PRESUPUESTO!$N$10:$N$174,MATCH($F416,PRESUPUESTO!$A$10:$A$174,0)),""))</f>
        <v/>
      </c>
      <c r="H416" s="218" t="n"/>
      <c r="I416" s="218" t="n"/>
      <c r="J416" s="218" t="n"/>
      <c r="K416" s="218" t="n"/>
      <c r="L416" s="218" t="n"/>
      <c r="M416" s="218" t="n"/>
      <c r="N416" s="218" t="n"/>
      <c r="O416" s="4" t="n"/>
      <c r="P416" s="4" t="n"/>
      <c r="Q416" s="4" t="n"/>
      <c r="R416" s="4" t="n"/>
      <c r="S416" s="4" t="n"/>
      <c r="T416" s="4" t="n"/>
      <c r="U416" s="4" t="n"/>
      <c r="V416" s="4" t="n"/>
      <c r="W416" s="4" t="n"/>
      <c r="X416" s="4" t="n"/>
      <c r="Y416" s="4" t="n"/>
      <c r="Z416" s="4" t="n"/>
    </row>
    <row r="417" ht="15.75" customHeight="1" s="371">
      <c r="A417" s="218" t="n"/>
      <c r="B417" s="218" t="n"/>
      <c r="C417" s="218" t="n"/>
      <c r="D417" s="218" t="n"/>
      <c r="E417" s="218" t="n"/>
      <c r="F417" s="218" t="n"/>
      <c r="G417" s="218">
        <f t="array" ref="G417">IF($F417="","",IFERROR(INDEX(PRESUPUESTO!$N$10:$N$174,MATCH($F417,PRESUPUESTO!$A$10:$A$174,0)),""))</f>
        <v/>
      </c>
      <c r="H417" s="218" t="n"/>
      <c r="I417" s="218" t="n"/>
      <c r="J417" s="218" t="n"/>
      <c r="K417" s="218" t="n"/>
      <c r="L417" s="218" t="n"/>
      <c r="M417" s="218" t="n"/>
      <c r="N417" s="218" t="n"/>
      <c r="O417" s="4" t="n"/>
      <c r="P417" s="4" t="n"/>
      <c r="Q417" s="4" t="n"/>
      <c r="R417" s="4" t="n"/>
      <c r="S417" s="4" t="n"/>
      <c r="T417" s="4" t="n"/>
      <c r="U417" s="4" t="n"/>
      <c r="V417" s="4" t="n"/>
      <c r="W417" s="4" t="n"/>
      <c r="X417" s="4" t="n"/>
      <c r="Y417" s="4" t="n"/>
      <c r="Z417" s="4" t="n"/>
    </row>
    <row r="418" ht="15.75" customHeight="1" s="371">
      <c r="A418" s="218" t="n"/>
      <c r="B418" s="218" t="n"/>
      <c r="C418" s="218" t="n"/>
      <c r="D418" s="218" t="n"/>
      <c r="E418" s="218" t="n"/>
      <c r="F418" s="218" t="n"/>
      <c r="G418" s="218">
        <f t="array" ref="G418">IF($F418="","",IFERROR(INDEX(PRESUPUESTO!$N$10:$N$174,MATCH($F418,PRESUPUESTO!$A$10:$A$174,0)),""))</f>
        <v/>
      </c>
      <c r="H418" s="218" t="n"/>
      <c r="I418" s="218" t="n"/>
      <c r="J418" s="218" t="n"/>
      <c r="K418" s="218" t="n"/>
      <c r="L418" s="218" t="n"/>
      <c r="M418" s="218" t="n"/>
      <c r="N418" s="218" t="n"/>
      <c r="O418" s="4" t="n"/>
      <c r="P418" s="4" t="n"/>
      <c r="Q418" s="4" t="n"/>
      <c r="R418" s="4" t="n"/>
      <c r="S418" s="4" t="n"/>
      <c r="T418" s="4" t="n"/>
      <c r="U418" s="4" t="n"/>
      <c r="V418" s="4" t="n"/>
      <c r="W418" s="4" t="n"/>
      <c r="X418" s="4" t="n"/>
      <c r="Y418" s="4" t="n"/>
      <c r="Z418" s="4" t="n"/>
    </row>
    <row r="419" ht="15.75" customHeight="1" s="371">
      <c r="A419" s="218" t="n"/>
      <c r="B419" s="218" t="n"/>
      <c r="C419" s="218" t="n"/>
      <c r="D419" s="218" t="n"/>
      <c r="E419" s="218" t="n"/>
      <c r="F419" s="218" t="n"/>
      <c r="G419" s="218">
        <f t="array" ref="G419">IF($F419="","",IFERROR(INDEX(PRESUPUESTO!$N$10:$N$174,MATCH($F419,PRESUPUESTO!$A$10:$A$174,0)),""))</f>
        <v/>
      </c>
      <c r="H419" s="218" t="n"/>
      <c r="I419" s="218" t="n"/>
      <c r="J419" s="218" t="n"/>
      <c r="K419" s="218" t="n"/>
      <c r="L419" s="218" t="n"/>
      <c r="M419" s="218" t="n"/>
      <c r="N419" s="218" t="n"/>
      <c r="O419" s="4" t="n"/>
      <c r="P419" s="4" t="n"/>
      <c r="Q419" s="4" t="n"/>
      <c r="R419" s="4" t="n"/>
      <c r="S419" s="4" t="n"/>
      <c r="T419" s="4" t="n"/>
      <c r="U419" s="4" t="n"/>
      <c r="V419" s="4" t="n"/>
      <c r="W419" s="4" t="n"/>
      <c r="X419" s="4" t="n"/>
      <c r="Y419" s="4" t="n"/>
      <c r="Z419" s="4" t="n"/>
    </row>
    <row r="420" ht="15.75" customHeight="1" s="371">
      <c r="A420" s="218" t="n"/>
      <c r="B420" s="218" t="n"/>
      <c r="C420" s="218" t="n"/>
      <c r="D420" s="218" t="n"/>
      <c r="E420" s="218" t="n"/>
      <c r="F420" s="218" t="n"/>
      <c r="G420" s="218">
        <f t="array" ref="G420">IF($F420="","",IFERROR(INDEX(PRESUPUESTO!$N$10:$N$174,MATCH($F420,PRESUPUESTO!$A$10:$A$174,0)),""))</f>
        <v/>
      </c>
      <c r="H420" s="218" t="n"/>
      <c r="I420" s="218" t="n"/>
      <c r="J420" s="218" t="n"/>
      <c r="K420" s="218" t="n"/>
      <c r="L420" s="218" t="n"/>
      <c r="M420" s="218" t="n"/>
      <c r="N420" s="218" t="n"/>
      <c r="O420" s="4" t="n"/>
      <c r="P420" s="4" t="n"/>
      <c r="Q420" s="4" t="n"/>
      <c r="R420" s="4" t="n"/>
      <c r="S420" s="4" t="n"/>
      <c r="T420" s="4" t="n"/>
      <c r="U420" s="4" t="n"/>
      <c r="V420" s="4" t="n"/>
      <c r="W420" s="4" t="n"/>
      <c r="X420" s="4" t="n"/>
      <c r="Y420" s="4" t="n"/>
      <c r="Z420" s="4" t="n"/>
    </row>
    <row r="421" ht="15.75" customHeight="1" s="371">
      <c r="A421" s="218" t="n"/>
      <c r="B421" s="218" t="n"/>
      <c r="C421" s="218" t="n"/>
      <c r="D421" s="218" t="n"/>
      <c r="E421" s="218" t="n"/>
      <c r="F421" s="218" t="n"/>
      <c r="G421" s="218">
        <f t="array" ref="G421">IF($F421="","",IFERROR(INDEX(PRESUPUESTO!$N$10:$N$174,MATCH($F421,PRESUPUESTO!$A$10:$A$174,0)),""))</f>
        <v/>
      </c>
      <c r="H421" s="218" t="n"/>
      <c r="I421" s="218" t="n"/>
      <c r="J421" s="218" t="n"/>
      <c r="K421" s="218" t="n"/>
      <c r="L421" s="218" t="n"/>
      <c r="M421" s="218" t="n"/>
      <c r="N421" s="218" t="n"/>
      <c r="O421" s="4" t="n"/>
      <c r="P421" s="4" t="n"/>
      <c r="Q421" s="4" t="n"/>
      <c r="R421" s="4" t="n"/>
      <c r="S421" s="4" t="n"/>
      <c r="T421" s="4" t="n"/>
      <c r="U421" s="4" t="n"/>
      <c r="V421" s="4" t="n"/>
      <c r="W421" s="4" t="n"/>
      <c r="X421" s="4" t="n"/>
      <c r="Y421" s="4" t="n"/>
      <c r="Z421" s="4" t="n"/>
    </row>
    <row r="422" ht="15.75" customHeight="1" s="371">
      <c r="A422" s="218" t="n"/>
      <c r="B422" s="218" t="n"/>
      <c r="C422" s="218" t="n"/>
      <c r="D422" s="218" t="n"/>
      <c r="E422" s="218" t="n"/>
      <c r="F422" s="218" t="n"/>
      <c r="G422" s="218">
        <f t="array" ref="G422">IF($F422="","",IFERROR(INDEX(PRESUPUESTO!$N$10:$N$174,MATCH($F422,PRESUPUESTO!$A$10:$A$174,0)),""))</f>
        <v/>
      </c>
      <c r="H422" s="218" t="n"/>
      <c r="I422" s="218" t="n"/>
      <c r="J422" s="218" t="n"/>
      <c r="K422" s="218" t="n"/>
      <c r="L422" s="218" t="n"/>
      <c r="M422" s="218" t="n"/>
      <c r="N422" s="218" t="n"/>
      <c r="O422" s="4" t="n"/>
      <c r="P422" s="4" t="n"/>
      <c r="Q422" s="4" t="n"/>
      <c r="R422" s="4" t="n"/>
      <c r="S422" s="4" t="n"/>
      <c r="T422" s="4" t="n"/>
      <c r="U422" s="4" t="n"/>
      <c r="V422" s="4" t="n"/>
      <c r="W422" s="4" t="n"/>
      <c r="X422" s="4" t="n"/>
      <c r="Y422" s="4" t="n"/>
      <c r="Z422" s="4" t="n"/>
    </row>
    <row r="423" ht="15.75" customHeight="1" s="371">
      <c r="A423" s="218" t="n"/>
      <c r="B423" s="218" t="n"/>
      <c r="C423" s="218" t="n"/>
      <c r="D423" s="218" t="n"/>
      <c r="E423" s="218" t="n"/>
      <c r="F423" s="218" t="n"/>
      <c r="G423" s="218">
        <f t="array" ref="G423">IF($F423="","",IFERROR(INDEX(PRESUPUESTO!$N$10:$N$174,MATCH($F423,PRESUPUESTO!$A$10:$A$174,0)),""))</f>
        <v/>
      </c>
      <c r="H423" s="218" t="n"/>
      <c r="I423" s="218" t="n"/>
      <c r="J423" s="218" t="n"/>
      <c r="K423" s="218" t="n"/>
      <c r="L423" s="218" t="n"/>
      <c r="M423" s="218" t="n"/>
      <c r="N423" s="218" t="n"/>
      <c r="O423" s="4" t="n"/>
      <c r="P423" s="4" t="n"/>
      <c r="Q423" s="4" t="n"/>
      <c r="R423" s="4" t="n"/>
      <c r="S423" s="4" t="n"/>
      <c r="T423" s="4" t="n"/>
      <c r="U423" s="4" t="n"/>
      <c r="V423" s="4" t="n"/>
      <c r="W423" s="4" t="n"/>
      <c r="X423" s="4" t="n"/>
      <c r="Y423" s="4" t="n"/>
      <c r="Z423" s="4" t="n"/>
    </row>
    <row r="424" ht="15.75" customHeight="1" s="371">
      <c r="A424" s="218" t="n"/>
      <c r="B424" s="218" t="n"/>
      <c r="C424" s="218" t="n"/>
      <c r="D424" s="218" t="n"/>
      <c r="E424" s="218" t="n"/>
      <c r="F424" s="218" t="n"/>
      <c r="G424" s="218">
        <f t="array" ref="G424">IF($F424="","",IFERROR(INDEX(PRESUPUESTO!$N$10:$N$174,MATCH($F424,PRESUPUESTO!$A$10:$A$174,0)),""))</f>
        <v/>
      </c>
      <c r="H424" s="218" t="n"/>
      <c r="I424" s="218" t="n"/>
      <c r="J424" s="218" t="n"/>
      <c r="K424" s="218" t="n"/>
      <c r="L424" s="218" t="n"/>
      <c r="M424" s="218" t="n"/>
      <c r="N424" s="218" t="n"/>
      <c r="O424" s="4" t="n"/>
      <c r="P424" s="4" t="n"/>
      <c r="Q424" s="4" t="n"/>
      <c r="R424" s="4" t="n"/>
      <c r="S424" s="4" t="n"/>
      <c r="T424" s="4" t="n"/>
      <c r="U424" s="4" t="n"/>
      <c r="V424" s="4" t="n"/>
      <c r="W424" s="4" t="n"/>
      <c r="X424" s="4" t="n"/>
      <c r="Y424" s="4" t="n"/>
      <c r="Z424" s="4" t="n"/>
    </row>
    <row r="425" ht="15.75" customHeight="1" s="371">
      <c r="A425" s="218" t="n"/>
      <c r="B425" s="218" t="n"/>
      <c r="C425" s="218" t="n"/>
      <c r="D425" s="218" t="n"/>
      <c r="E425" s="218" t="n"/>
      <c r="F425" s="218" t="n"/>
      <c r="G425" s="218">
        <f t="array" ref="G425">IF($F425="","",IFERROR(INDEX(PRESUPUESTO!$N$10:$N$174,MATCH($F425,PRESUPUESTO!$A$10:$A$174,0)),""))</f>
        <v/>
      </c>
      <c r="H425" s="218" t="n"/>
      <c r="I425" s="218" t="n"/>
      <c r="J425" s="218" t="n"/>
      <c r="K425" s="218" t="n"/>
      <c r="L425" s="218" t="n"/>
      <c r="M425" s="218" t="n"/>
      <c r="N425" s="218" t="n"/>
      <c r="O425" s="4" t="n"/>
      <c r="P425" s="4" t="n"/>
      <c r="Q425" s="4" t="n"/>
      <c r="R425" s="4" t="n"/>
      <c r="S425" s="4" t="n"/>
      <c r="T425" s="4" t="n"/>
      <c r="U425" s="4" t="n"/>
      <c r="V425" s="4" t="n"/>
      <c r="W425" s="4" t="n"/>
      <c r="X425" s="4" t="n"/>
      <c r="Y425" s="4" t="n"/>
      <c r="Z425" s="4" t="n"/>
    </row>
    <row r="426" ht="15.75" customHeight="1" s="371">
      <c r="A426" s="218" t="n"/>
      <c r="B426" s="218" t="n"/>
      <c r="C426" s="218" t="n"/>
      <c r="D426" s="218" t="n"/>
      <c r="E426" s="218" t="n"/>
      <c r="F426" s="218" t="n"/>
      <c r="G426" s="218">
        <f t="array" ref="G426">IF($F426="","",IFERROR(INDEX(PRESUPUESTO!$N$10:$N$174,MATCH($F426,PRESUPUESTO!$A$10:$A$174,0)),""))</f>
        <v/>
      </c>
      <c r="H426" s="218" t="n"/>
      <c r="I426" s="218" t="n"/>
      <c r="J426" s="218" t="n"/>
      <c r="K426" s="218" t="n"/>
      <c r="L426" s="218" t="n"/>
      <c r="M426" s="218" t="n"/>
      <c r="N426" s="218" t="n"/>
      <c r="O426" s="4" t="n"/>
      <c r="P426" s="4" t="n"/>
      <c r="Q426" s="4" t="n"/>
      <c r="R426" s="4" t="n"/>
      <c r="S426" s="4" t="n"/>
      <c r="T426" s="4" t="n"/>
      <c r="U426" s="4" t="n"/>
      <c r="V426" s="4" t="n"/>
      <c r="W426" s="4" t="n"/>
      <c r="X426" s="4" t="n"/>
      <c r="Y426" s="4" t="n"/>
      <c r="Z426" s="4" t="n"/>
    </row>
    <row r="427" ht="15.75" customHeight="1" s="371">
      <c r="A427" s="218" t="n"/>
      <c r="B427" s="218" t="n"/>
      <c r="C427" s="218" t="n"/>
      <c r="D427" s="218" t="n"/>
      <c r="E427" s="218" t="n"/>
      <c r="F427" s="218" t="n"/>
      <c r="G427" s="218">
        <f t="array" ref="G427">IF($F427="","",IFERROR(INDEX(PRESUPUESTO!$N$10:$N$174,MATCH($F427,PRESUPUESTO!$A$10:$A$174,0)),""))</f>
        <v/>
      </c>
      <c r="H427" s="218" t="n"/>
      <c r="I427" s="218" t="n"/>
      <c r="J427" s="218" t="n"/>
      <c r="K427" s="218" t="n"/>
      <c r="L427" s="218" t="n"/>
      <c r="M427" s="218" t="n"/>
      <c r="N427" s="218" t="n"/>
      <c r="O427" s="4" t="n"/>
      <c r="P427" s="4" t="n"/>
      <c r="Q427" s="4" t="n"/>
      <c r="R427" s="4" t="n"/>
      <c r="S427" s="4" t="n"/>
      <c r="T427" s="4" t="n"/>
      <c r="U427" s="4" t="n"/>
      <c r="V427" s="4" t="n"/>
      <c r="W427" s="4" t="n"/>
      <c r="X427" s="4" t="n"/>
      <c r="Y427" s="4" t="n"/>
      <c r="Z427" s="4" t="n"/>
    </row>
    <row r="428" ht="15.75" customHeight="1" s="371">
      <c r="A428" s="218" t="n"/>
      <c r="B428" s="218" t="n"/>
      <c r="C428" s="218" t="n"/>
      <c r="D428" s="218" t="n"/>
      <c r="E428" s="218" t="n"/>
      <c r="F428" s="218" t="n"/>
      <c r="G428" s="218">
        <f t="array" ref="G428">IF($F428="","",IFERROR(INDEX(PRESUPUESTO!$N$10:$N$174,MATCH($F428,PRESUPUESTO!$A$10:$A$174,0)),""))</f>
        <v/>
      </c>
      <c r="H428" s="218" t="n"/>
      <c r="I428" s="218" t="n"/>
      <c r="J428" s="218" t="n"/>
      <c r="K428" s="218" t="n"/>
      <c r="L428" s="218" t="n"/>
      <c r="M428" s="218" t="n"/>
      <c r="N428" s="218" t="n"/>
      <c r="O428" s="4" t="n"/>
      <c r="P428" s="4" t="n"/>
      <c r="Q428" s="4" t="n"/>
      <c r="R428" s="4" t="n"/>
      <c r="S428" s="4" t="n"/>
      <c r="T428" s="4" t="n"/>
      <c r="U428" s="4" t="n"/>
      <c r="V428" s="4" t="n"/>
      <c r="W428" s="4" t="n"/>
      <c r="X428" s="4" t="n"/>
      <c r="Y428" s="4" t="n"/>
      <c r="Z428" s="4" t="n"/>
    </row>
    <row r="429" ht="15.75" customHeight="1" s="371">
      <c r="A429" s="218" t="n"/>
      <c r="B429" s="218" t="n"/>
      <c r="C429" s="218" t="n"/>
      <c r="D429" s="218" t="n"/>
      <c r="E429" s="218" t="n"/>
      <c r="F429" s="218" t="n"/>
      <c r="G429" s="218">
        <f t="array" ref="G429">IF($F429="","",IFERROR(INDEX(PRESUPUESTO!$N$10:$N$174,MATCH($F429,PRESUPUESTO!$A$10:$A$174,0)),""))</f>
        <v/>
      </c>
      <c r="H429" s="218" t="n"/>
      <c r="I429" s="218" t="n"/>
      <c r="J429" s="218" t="n"/>
      <c r="K429" s="218" t="n"/>
      <c r="L429" s="218" t="n"/>
      <c r="M429" s="218" t="n"/>
      <c r="N429" s="218" t="n"/>
      <c r="O429" s="4" t="n"/>
      <c r="P429" s="4" t="n"/>
      <c r="Q429" s="4" t="n"/>
      <c r="R429" s="4" t="n"/>
      <c r="S429" s="4" t="n"/>
      <c r="T429" s="4" t="n"/>
      <c r="U429" s="4" t="n"/>
      <c r="V429" s="4" t="n"/>
      <c r="W429" s="4" t="n"/>
      <c r="X429" s="4" t="n"/>
      <c r="Y429" s="4" t="n"/>
      <c r="Z429" s="4" t="n"/>
    </row>
    <row r="430" ht="15.75" customHeight="1" s="371">
      <c r="A430" s="218" t="n"/>
      <c r="B430" s="218" t="n"/>
      <c r="C430" s="218" t="n"/>
      <c r="D430" s="218" t="n"/>
      <c r="E430" s="218" t="n"/>
      <c r="F430" s="218" t="n"/>
      <c r="G430" s="218">
        <f t="array" ref="G430">IF($F430="","",IFERROR(INDEX(PRESUPUESTO!$N$10:$N$174,MATCH($F430,PRESUPUESTO!$A$10:$A$174,0)),""))</f>
        <v/>
      </c>
      <c r="H430" s="218" t="n"/>
      <c r="I430" s="218" t="n"/>
      <c r="J430" s="218" t="n"/>
      <c r="K430" s="218" t="n"/>
      <c r="L430" s="218" t="n"/>
      <c r="M430" s="218" t="n"/>
      <c r="N430" s="218" t="n"/>
      <c r="O430" s="4" t="n"/>
      <c r="P430" s="4" t="n"/>
      <c r="Q430" s="4" t="n"/>
      <c r="R430" s="4" t="n"/>
      <c r="S430" s="4" t="n"/>
      <c r="T430" s="4" t="n"/>
      <c r="U430" s="4" t="n"/>
      <c r="V430" s="4" t="n"/>
      <c r="W430" s="4" t="n"/>
      <c r="X430" s="4" t="n"/>
      <c r="Y430" s="4" t="n"/>
      <c r="Z430" s="4" t="n"/>
    </row>
    <row r="431" ht="15.75" customHeight="1" s="371">
      <c r="A431" s="218" t="n"/>
      <c r="B431" s="218" t="n"/>
      <c r="C431" s="218" t="n"/>
      <c r="D431" s="218" t="n"/>
      <c r="E431" s="218" t="n"/>
      <c r="F431" s="218" t="n"/>
      <c r="G431" s="218">
        <f t="array" ref="G431">IF($F431="","",IFERROR(INDEX(PRESUPUESTO!$N$10:$N$174,MATCH($F431,PRESUPUESTO!$A$10:$A$174,0)),""))</f>
        <v/>
      </c>
      <c r="H431" s="218" t="n"/>
      <c r="I431" s="218" t="n"/>
      <c r="J431" s="218" t="n"/>
      <c r="K431" s="218" t="n"/>
      <c r="L431" s="218" t="n"/>
      <c r="M431" s="218" t="n"/>
      <c r="N431" s="218" t="n"/>
      <c r="O431" s="4" t="n"/>
      <c r="P431" s="4" t="n"/>
      <c r="Q431" s="4" t="n"/>
      <c r="R431" s="4" t="n"/>
      <c r="S431" s="4" t="n"/>
      <c r="T431" s="4" t="n"/>
      <c r="U431" s="4" t="n"/>
      <c r="V431" s="4" t="n"/>
      <c r="W431" s="4" t="n"/>
      <c r="X431" s="4" t="n"/>
      <c r="Y431" s="4" t="n"/>
      <c r="Z431" s="4" t="n"/>
    </row>
    <row r="432" ht="15.75" customHeight="1" s="371">
      <c r="A432" s="218" t="n"/>
      <c r="B432" s="218" t="n"/>
      <c r="C432" s="218" t="n"/>
      <c r="D432" s="218" t="n"/>
      <c r="E432" s="218" t="n"/>
      <c r="F432" s="218" t="n"/>
      <c r="G432" s="218">
        <f t="array" ref="G432">IF($F432="","",IFERROR(INDEX(PRESUPUESTO!$N$10:$N$174,MATCH($F432,PRESUPUESTO!$A$10:$A$174,0)),""))</f>
        <v/>
      </c>
      <c r="H432" s="218" t="n"/>
      <c r="I432" s="218" t="n"/>
      <c r="J432" s="218" t="n"/>
      <c r="K432" s="218" t="n"/>
      <c r="L432" s="218" t="n"/>
      <c r="M432" s="218" t="n"/>
      <c r="N432" s="218" t="n"/>
      <c r="O432" s="4" t="n"/>
      <c r="P432" s="4" t="n"/>
      <c r="Q432" s="4" t="n"/>
      <c r="R432" s="4" t="n"/>
      <c r="S432" s="4" t="n"/>
      <c r="T432" s="4" t="n"/>
      <c r="U432" s="4" t="n"/>
      <c r="V432" s="4" t="n"/>
      <c r="W432" s="4" t="n"/>
      <c r="X432" s="4" t="n"/>
      <c r="Y432" s="4" t="n"/>
      <c r="Z432" s="4" t="n"/>
    </row>
    <row r="433" ht="15.75" customHeight="1" s="371">
      <c r="A433" s="218" t="n"/>
      <c r="B433" s="218" t="n"/>
      <c r="C433" s="218" t="n"/>
      <c r="D433" s="218" t="n"/>
      <c r="E433" s="218" t="n"/>
      <c r="F433" s="218" t="n"/>
      <c r="G433" s="218">
        <f t="array" ref="G433">IF($F433="","",IFERROR(INDEX(PRESUPUESTO!$N$10:$N$174,MATCH($F433,PRESUPUESTO!$A$10:$A$174,0)),""))</f>
        <v/>
      </c>
      <c r="H433" s="218" t="n"/>
      <c r="I433" s="218" t="n"/>
      <c r="J433" s="218" t="n"/>
      <c r="K433" s="218" t="n"/>
      <c r="L433" s="218" t="n"/>
      <c r="M433" s="218" t="n"/>
      <c r="N433" s="218" t="n"/>
      <c r="O433" s="4" t="n"/>
      <c r="P433" s="4" t="n"/>
      <c r="Q433" s="4" t="n"/>
      <c r="R433" s="4" t="n"/>
      <c r="S433" s="4" t="n"/>
      <c r="T433" s="4" t="n"/>
      <c r="U433" s="4" t="n"/>
      <c r="V433" s="4" t="n"/>
      <c r="W433" s="4" t="n"/>
      <c r="X433" s="4" t="n"/>
      <c r="Y433" s="4" t="n"/>
      <c r="Z433" s="4" t="n"/>
    </row>
    <row r="434" ht="15.75" customHeight="1" s="371">
      <c r="A434" s="218" t="n"/>
      <c r="B434" s="218" t="n"/>
      <c r="C434" s="218" t="n"/>
      <c r="D434" s="218" t="n"/>
      <c r="E434" s="218" t="n"/>
      <c r="F434" s="218" t="n"/>
      <c r="G434" s="218">
        <f t="array" ref="G434">IF($F434="","",IFERROR(INDEX(PRESUPUESTO!$N$10:$N$174,MATCH($F434,PRESUPUESTO!$A$10:$A$174,0)),""))</f>
        <v/>
      </c>
      <c r="H434" s="218" t="n"/>
      <c r="I434" s="218" t="n"/>
      <c r="J434" s="218" t="n"/>
      <c r="K434" s="218" t="n"/>
      <c r="L434" s="218" t="n"/>
      <c r="M434" s="218" t="n"/>
      <c r="N434" s="218" t="n"/>
      <c r="O434" s="4" t="n"/>
      <c r="P434" s="4" t="n"/>
      <c r="Q434" s="4" t="n"/>
      <c r="R434" s="4" t="n"/>
      <c r="S434" s="4" t="n"/>
      <c r="T434" s="4" t="n"/>
      <c r="U434" s="4" t="n"/>
      <c r="V434" s="4" t="n"/>
      <c r="W434" s="4" t="n"/>
      <c r="X434" s="4" t="n"/>
      <c r="Y434" s="4" t="n"/>
      <c r="Z434" s="4" t="n"/>
    </row>
    <row r="435" ht="15.75" customHeight="1" s="371">
      <c r="A435" s="218" t="n"/>
      <c r="B435" s="218" t="n"/>
      <c r="C435" s="218" t="n"/>
      <c r="D435" s="218" t="n"/>
      <c r="E435" s="218" t="n"/>
      <c r="F435" s="218" t="n"/>
      <c r="G435" s="218">
        <f t="array" ref="G435">IF($F435="","",IFERROR(INDEX(PRESUPUESTO!$N$10:$N$174,MATCH($F435,PRESUPUESTO!$A$10:$A$174,0)),""))</f>
        <v/>
      </c>
      <c r="H435" s="218" t="n"/>
      <c r="I435" s="218" t="n"/>
      <c r="J435" s="218" t="n"/>
      <c r="K435" s="218" t="n"/>
      <c r="L435" s="218" t="n"/>
      <c r="M435" s="218" t="n"/>
      <c r="N435" s="218" t="n"/>
      <c r="O435" s="4" t="n"/>
      <c r="P435" s="4" t="n"/>
      <c r="Q435" s="4" t="n"/>
      <c r="R435" s="4" t="n"/>
      <c r="S435" s="4" t="n"/>
      <c r="T435" s="4" t="n"/>
      <c r="U435" s="4" t="n"/>
      <c r="V435" s="4" t="n"/>
      <c r="W435" s="4" t="n"/>
      <c r="X435" s="4" t="n"/>
      <c r="Y435" s="4" t="n"/>
      <c r="Z435" s="4" t="n"/>
    </row>
    <row r="436" ht="15.75" customHeight="1" s="371">
      <c r="A436" s="218" t="n"/>
      <c r="B436" s="218" t="n"/>
      <c r="C436" s="218" t="n"/>
      <c r="D436" s="218" t="n"/>
      <c r="E436" s="218" t="n"/>
      <c r="F436" s="218" t="n"/>
      <c r="G436" s="218">
        <f t="array" ref="G436">IF($F436="","",IFERROR(INDEX(PRESUPUESTO!$N$10:$N$174,MATCH($F436,PRESUPUESTO!$A$10:$A$174,0)),""))</f>
        <v/>
      </c>
      <c r="H436" s="218" t="n"/>
      <c r="I436" s="218" t="n"/>
      <c r="J436" s="218" t="n"/>
      <c r="K436" s="218" t="n"/>
      <c r="L436" s="218" t="n"/>
      <c r="M436" s="218" t="n"/>
      <c r="N436" s="218" t="n"/>
      <c r="O436" s="4" t="n"/>
      <c r="P436" s="4" t="n"/>
      <c r="Q436" s="4" t="n"/>
      <c r="R436" s="4" t="n"/>
      <c r="S436" s="4" t="n"/>
      <c r="T436" s="4" t="n"/>
      <c r="U436" s="4" t="n"/>
      <c r="V436" s="4" t="n"/>
      <c r="W436" s="4" t="n"/>
      <c r="X436" s="4" t="n"/>
      <c r="Y436" s="4" t="n"/>
      <c r="Z436" s="4" t="n"/>
    </row>
    <row r="437" ht="15.75" customHeight="1" s="371">
      <c r="A437" s="218" t="n"/>
      <c r="B437" s="218" t="n"/>
      <c r="C437" s="218" t="n"/>
      <c r="D437" s="218" t="n"/>
      <c r="E437" s="218" t="n"/>
      <c r="F437" s="218" t="n"/>
      <c r="G437" s="218">
        <f t="array" ref="G437">IF($F437="","",IFERROR(INDEX(PRESUPUESTO!$N$10:$N$174,MATCH($F437,PRESUPUESTO!$A$10:$A$174,0)),""))</f>
        <v/>
      </c>
      <c r="H437" s="218" t="n"/>
      <c r="I437" s="218" t="n"/>
      <c r="J437" s="218" t="n"/>
      <c r="K437" s="218" t="n"/>
      <c r="L437" s="218" t="n"/>
      <c r="M437" s="218" t="n"/>
      <c r="N437" s="218" t="n"/>
      <c r="O437" s="4" t="n"/>
      <c r="P437" s="4" t="n"/>
      <c r="Q437" s="4" t="n"/>
      <c r="R437" s="4" t="n"/>
      <c r="S437" s="4" t="n"/>
      <c r="T437" s="4" t="n"/>
      <c r="U437" s="4" t="n"/>
      <c r="V437" s="4" t="n"/>
      <c r="W437" s="4" t="n"/>
      <c r="X437" s="4" t="n"/>
      <c r="Y437" s="4" t="n"/>
      <c r="Z437" s="4" t="n"/>
    </row>
    <row r="438" ht="15.75" customHeight="1" s="371">
      <c r="A438" s="218" t="n"/>
      <c r="B438" s="218" t="n"/>
      <c r="C438" s="218" t="n"/>
      <c r="D438" s="218" t="n"/>
      <c r="E438" s="218" t="n"/>
      <c r="F438" s="218" t="n"/>
      <c r="G438" s="218">
        <f t="array" ref="G438">IF($F438="","",IFERROR(INDEX(PRESUPUESTO!$N$10:$N$174,MATCH($F438,PRESUPUESTO!$A$10:$A$174,0)),""))</f>
        <v/>
      </c>
      <c r="H438" s="218" t="n"/>
      <c r="I438" s="218" t="n"/>
      <c r="J438" s="218" t="n"/>
      <c r="K438" s="218" t="n"/>
      <c r="L438" s="218" t="n"/>
      <c r="M438" s="218" t="n"/>
      <c r="N438" s="218" t="n"/>
      <c r="O438" s="4" t="n"/>
      <c r="P438" s="4" t="n"/>
      <c r="Q438" s="4" t="n"/>
      <c r="R438" s="4" t="n"/>
      <c r="S438" s="4" t="n"/>
      <c r="T438" s="4" t="n"/>
      <c r="U438" s="4" t="n"/>
      <c r="V438" s="4" t="n"/>
      <c r="W438" s="4" t="n"/>
      <c r="X438" s="4" t="n"/>
      <c r="Y438" s="4" t="n"/>
      <c r="Z438" s="4" t="n"/>
    </row>
    <row r="439" ht="15.75" customHeight="1" s="371">
      <c r="A439" s="218" t="n"/>
      <c r="B439" s="218" t="n"/>
      <c r="C439" s="218" t="n"/>
      <c r="D439" s="218" t="n"/>
      <c r="E439" s="218" t="n"/>
      <c r="F439" s="218" t="n"/>
      <c r="G439" s="218">
        <f t="array" ref="G439">IF($F439="","",IFERROR(INDEX(PRESUPUESTO!$N$10:$N$174,MATCH($F439,PRESUPUESTO!$A$10:$A$174,0)),""))</f>
        <v/>
      </c>
      <c r="H439" s="218" t="n"/>
      <c r="I439" s="218" t="n"/>
      <c r="J439" s="218" t="n"/>
      <c r="K439" s="218" t="n"/>
      <c r="L439" s="218" t="n"/>
      <c r="M439" s="218" t="n"/>
      <c r="N439" s="218" t="n"/>
      <c r="O439" s="4" t="n"/>
      <c r="P439" s="4" t="n"/>
      <c r="Q439" s="4" t="n"/>
      <c r="R439" s="4" t="n"/>
      <c r="S439" s="4" t="n"/>
      <c r="T439" s="4" t="n"/>
      <c r="U439" s="4" t="n"/>
      <c r="V439" s="4" t="n"/>
      <c r="W439" s="4" t="n"/>
      <c r="X439" s="4" t="n"/>
      <c r="Y439" s="4" t="n"/>
      <c r="Z439" s="4" t="n"/>
    </row>
    <row r="440" ht="15.75" customHeight="1" s="371">
      <c r="A440" s="218" t="n"/>
      <c r="B440" s="218" t="n"/>
      <c r="C440" s="218" t="n"/>
      <c r="D440" s="218" t="n"/>
      <c r="E440" s="218" t="n"/>
      <c r="F440" s="218" t="n"/>
      <c r="G440" s="218">
        <f t="array" ref="G440">IF($F440="","",IFERROR(INDEX(PRESUPUESTO!$N$10:$N$174,MATCH($F440,PRESUPUESTO!$A$10:$A$174,0)),""))</f>
        <v/>
      </c>
      <c r="H440" s="218" t="n"/>
      <c r="I440" s="218" t="n"/>
      <c r="J440" s="218" t="n"/>
      <c r="K440" s="218" t="n"/>
      <c r="L440" s="218" t="n"/>
      <c r="M440" s="218" t="n"/>
      <c r="N440" s="218" t="n"/>
      <c r="O440" s="4" t="n"/>
      <c r="P440" s="4" t="n"/>
      <c r="Q440" s="4" t="n"/>
      <c r="R440" s="4" t="n"/>
      <c r="S440" s="4" t="n"/>
      <c r="T440" s="4" t="n"/>
      <c r="U440" s="4" t="n"/>
      <c r="V440" s="4" t="n"/>
      <c r="W440" s="4" t="n"/>
      <c r="X440" s="4" t="n"/>
      <c r="Y440" s="4" t="n"/>
      <c r="Z440" s="4" t="n"/>
    </row>
    <row r="441" ht="15.75" customHeight="1" s="371">
      <c r="A441" s="218" t="n"/>
      <c r="B441" s="218" t="n"/>
      <c r="C441" s="218" t="n"/>
      <c r="D441" s="218" t="n"/>
      <c r="E441" s="218" t="n"/>
      <c r="F441" s="218" t="n"/>
      <c r="G441" s="218">
        <f t="array" ref="G441">IF($F441="","",IFERROR(INDEX(PRESUPUESTO!$N$10:$N$174,MATCH($F441,PRESUPUESTO!$A$10:$A$174,0)),""))</f>
        <v/>
      </c>
      <c r="H441" s="218" t="n"/>
      <c r="I441" s="218" t="n"/>
      <c r="J441" s="218" t="n"/>
      <c r="K441" s="218" t="n"/>
      <c r="L441" s="218" t="n"/>
      <c r="M441" s="218" t="n"/>
      <c r="N441" s="218" t="n"/>
      <c r="O441" s="4" t="n"/>
      <c r="P441" s="4" t="n"/>
      <c r="Q441" s="4" t="n"/>
      <c r="R441" s="4" t="n"/>
      <c r="S441" s="4" t="n"/>
      <c r="T441" s="4" t="n"/>
      <c r="U441" s="4" t="n"/>
      <c r="V441" s="4" t="n"/>
      <c r="W441" s="4" t="n"/>
      <c r="X441" s="4" t="n"/>
      <c r="Y441" s="4" t="n"/>
      <c r="Z441" s="4" t="n"/>
    </row>
    <row r="442" ht="15.75" customHeight="1" s="371">
      <c r="A442" s="218" t="n"/>
      <c r="B442" s="218" t="n"/>
      <c r="C442" s="218" t="n"/>
      <c r="D442" s="218" t="n"/>
      <c r="E442" s="218" t="n"/>
      <c r="F442" s="218" t="n"/>
      <c r="G442" s="218">
        <f t="array" ref="G442">IF($F442="","",IFERROR(INDEX(PRESUPUESTO!$N$10:$N$174,MATCH($F442,PRESUPUESTO!$A$10:$A$174,0)),""))</f>
        <v/>
      </c>
      <c r="H442" s="218" t="n"/>
      <c r="I442" s="218" t="n"/>
      <c r="J442" s="218" t="n"/>
      <c r="K442" s="218" t="n"/>
      <c r="L442" s="218" t="n"/>
      <c r="M442" s="218" t="n"/>
      <c r="N442" s="218" t="n"/>
      <c r="O442" s="4" t="n"/>
      <c r="P442" s="4" t="n"/>
      <c r="Q442" s="4" t="n"/>
      <c r="R442" s="4" t="n"/>
      <c r="S442" s="4" t="n"/>
      <c r="T442" s="4" t="n"/>
      <c r="U442" s="4" t="n"/>
      <c r="V442" s="4" t="n"/>
      <c r="W442" s="4" t="n"/>
      <c r="X442" s="4" t="n"/>
      <c r="Y442" s="4" t="n"/>
      <c r="Z442" s="4" t="n"/>
    </row>
    <row r="443" ht="15.75" customHeight="1" s="371">
      <c r="A443" s="218" t="n"/>
      <c r="B443" s="218" t="n"/>
      <c r="C443" s="218" t="n"/>
      <c r="D443" s="218" t="n"/>
      <c r="E443" s="218" t="n"/>
      <c r="F443" s="218" t="n"/>
      <c r="G443" s="218">
        <f t="array" ref="G443">IF($F443="","",IFERROR(INDEX(PRESUPUESTO!$N$10:$N$174,MATCH($F443,PRESUPUESTO!$A$10:$A$174,0)),""))</f>
        <v/>
      </c>
      <c r="H443" s="218" t="n"/>
      <c r="I443" s="218" t="n"/>
      <c r="J443" s="218" t="n"/>
      <c r="K443" s="218" t="n"/>
      <c r="L443" s="218" t="n"/>
      <c r="M443" s="218" t="n"/>
      <c r="N443" s="218" t="n"/>
      <c r="O443" s="4" t="n"/>
      <c r="P443" s="4" t="n"/>
      <c r="Q443" s="4" t="n"/>
      <c r="R443" s="4" t="n"/>
      <c r="S443" s="4" t="n"/>
      <c r="T443" s="4" t="n"/>
      <c r="U443" s="4" t="n"/>
      <c r="V443" s="4" t="n"/>
      <c r="W443" s="4" t="n"/>
      <c r="X443" s="4" t="n"/>
      <c r="Y443" s="4" t="n"/>
      <c r="Z443" s="4" t="n"/>
    </row>
    <row r="444" ht="15.75" customHeight="1" s="371">
      <c r="A444" s="218" t="n"/>
      <c r="B444" s="218" t="n"/>
      <c r="C444" s="218" t="n"/>
      <c r="D444" s="218" t="n"/>
      <c r="E444" s="218" t="n"/>
      <c r="F444" s="218" t="n"/>
      <c r="G444" s="218">
        <f t="array" ref="G444">IF($F444="","",IFERROR(INDEX(PRESUPUESTO!$N$10:$N$174,MATCH($F444,PRESUPUESTO!$A$10:$A$174,0)),""))</f>
        <v/>
      </c>
      <c r="H444" s="218" t="n"/>
      <c r="I444" s="218" t="n"/>
      <c r="J444" s="218" t="n"/>
      <c r="K444" s="218" t="n"/>
      <c r="L444" s="218" t="n"/>
      <c r="M444" s="218" t="n"/>
      <c r="N444" s="218" t="n"/>
      <c r="O444" s="4" t="n"/>
      <c r="P444" s="4" t="n"/>
      <c r="Q444" s="4" t="n"/>
      <c r="R444" s="4" t="n"/>
      <c r="S444" s="4" t="n"/>
      <c r="T444" s="4" t="n"/>
      <c r="U444" s="4" t="n"/>
      <c r="V444" s="4" t="n"/>
      <c r="W444" s="4" t="n"/>
      <c r="X444" s="4" t="n"/>
      <c r="Y444" s="4" t="n"/>
      <c r="Z444" s="4" t="n"/>
    </row>
    <row r="445" ht="15.75" customHeight="1" s="371">
      <c r="A445" s="218" t="n"/>
      <c r="B445" s="218" t="n"/>
      <c r="C445" s="218" t="n"/>
      <c r="D445" s="218" t="n"/>
      <c r="E445" s="218" t="n"/>
      <c r="F445" s="218" t="n"/>
      <c r="G445" s="218">
        <f t="array" ref="G445">IF($F445="","",IFERROR(INDEX(PRESUPUESTO!$N$10:$N$174,MATCH($F445,PRESUPUESTO!$A$10:$A$174,0)),""))</f>
        <v/>
      </c>
      <c r="H445" s="218" t="n"/>
      <c r="I445" s="218" t="n"/>
      <c r="J445" s="218" t="n"/>
      <c r="K445" s="218" t="n"/>
      <c r="L445" s="218" t="n"/>
      <c r="M445" s="218" t="n"/>
      <c r="N445" s="218" t="n"/>
      <c r="O445" s="4" t="n"/>
      <c r="P445" s="4" t="n"/>
      <c r="Q445" s="4" t="n"/>
      <c r="R445" s="4" t="n"/>
      <c r="S445" s="4" t="n"/>
      <c r="T445" s="4" t="n"/>
      <c r="U445" s="4" t="n"/>
      <c r="V445" s="4" t="n"/>
      <c r="W445" s="4" t="n"/>
      <c r="X445" s="4" t="n"/>
      <c r="Y445" s="4" t="n"/>
      <c r="Z445" s="4" t="n"/>
    </row>
    <row r="446" ht="15.75" customHeight="1" s="371">
      <c r="A446" s="218" t="n"/>
      <c r="B446" s="218" t="n"/>
      <c r="C446" s="218" t="n"/>
      <c r="D446" s="218" t="n"/>
      <c r="E446" s="218" t="n"/>
      <c r="F446" s="218" t="n"/>
      <c r="G446" s="218">
        <f t="array" ref="G446">IF($F446="","",IFERROR(INDEX(PRESUPUESTO!$N$10:$N$174,MATCH($F446,PRESUPUESTO!$A$10:$A$174,0)),""))</f>
        <v/>
      </c>
      <c r="H446" s="218" t="n"/>
      <c r="I446" s="218" t="n"/>
      <c r="J446" s="218" t="n"/>
      <c r="K446" s="218" t="n"/>
      <c r="L446" s="218" t="n"/>
      <c r="M446" s="218" t="n"/>
      <c r="N446" s="218" t="n"/>
      <c r="O446" s="4" t="n"/>
      <c r="P446" s="4" t="n"/>
      <c r="Q446" s="4" t="n"/>
      <c r="R446" s="4" t="n"/>
      <c r="S446" s="4" t="n"/>
      <c r="T446" s="4" t="n"/>
      <c r="U446" s="4" t="n"/>
      <c r="V446" s="4" t="n"/>
      <c r="W446" s="4" t="n"/>
      <c r="X446" s="4" t="n"/>
      <c r="Y446" s="4" t="n"/>
      <c r="Z446" s="4" t="n"/>
    </row>
    <row r="447" ht="15.75" customHeight="1" s="371">
      <c r="A447" s="218" t="n"/>
      <c r="B447" s="218" t="n"/>
      <c r="C447" s="218" t="n"/>
      <c r="D447" s="218" t="n"/>
      <c r="E447" s="218" t="n"/>
      <c r="F447" s="218" t="n"/>
      <c r="G447" s="218">
        <f t="array" ref="G447">IF($F447="","",IFERROR(INDEX(PRESUPUESTO!$N$10:$N$174,MATCH($F447,PRESUPUESTO!$A$10:$A$174,0)),""))</f>
        <v/>
      </c>
      <c r="H447" s="218" t="n"/>
      <c r="I447" s="218" t="n"/>
      <c r="J447" s="218" t="n"/>
      <c r="K447" s="218" t="n"/>
      <c r="L447" s="218" t="n"/>
      <c r="M447" s="218" t="n"/>
      <c r="N447" s="218" t="n"/>
      <c r="O447" s="4" t="n"/>
      <c r="P447" s="4" t="n"/>
      <c r="Q447" s="4" t="n"/>
      <c r="R447" s="4" t="n"/>
      <c r="S447" s="4" t="n"/>
      <c r="T447" s="4" t="n"/>
      <c r="U447" s="4" t="n"/>
      <c r="V447" s="4" t="n"/>
      <c r="W447" s="4" t="n"/>
      <c r="X447" s="4" t="n"/>
      <c r="Y447" s="4" t="n"/>
      <c r="Z447" s="4" t="n"/>
    </row>
    <row r="448" ht="15.75" customHeight="1" s="371">
      <c r="A448" s="218" t="n"/>
      <c r="B448" s="218" t="n"/>
      <c r="C448" s="218" t="n"/>
      <c r="D448" s="218" t="n"/>
      <c r="E448" s="218" t="n"/>
      <c r="F448" s="218" t="n"/>
      <c r="G448" s="218">
        <f t="array" ref="G448">IF($F448="","",IFERROR(INDEX(PRESUPUESTO!$N$10:$N$174,MATCH($F448,PRESUPUESTO!$A$10:$A$174,0)),""))</f>
        <v/>
      </c>
      <c r="H448" s="218" t="n"/>
      <c r="I448" s="218" t="n"/>
      <c r="J448" s="218" t="n"/>
      <c r="K448" s="218" t="n"/>
      <c r="L448" s="218" t="n"/>
      <c r="M448" s="218" t="n"/>
      <c r="N448" s="218" t="n"/>
      <c r="O448" s="4" t="n"/>
      <c r="P448" s="4" t="n"/>
      <c r="Q448" s="4" t="n"/>
      <c r="R448" s="4" t="n"/>
      <c r="S448" s="4" t="n"/>
      <c r="T448" s="4" t="n"/>
      <c r="U448" s="4" t="n"/>
      <c r="V448" s="4" t="n"/>
      <c r="W448" s="4" t="n"/>
      <c r="X448" s="4" t="n"/>
      <c r="Y448" s="4" t="n"/>
      <c r="Z448" s="4" t="n"/>
    </row>
    <row r="449" ht="15.75" customHeight="1" s="371">
      <c r="A449" s="218" t="n"/>
      <c r="B449" s="218" t="n"/>
      <c r="C449" s="218" t="n"/>
      <c r="D449" s="218" t="n"/>
      <c r="E449" s="218" t="n"/>
      <c r="F449" s="218" t="n"/>
      <c r="G449" s="218">
        <f t="array" ref="G449">IF($F449="","",IFERROR(INDEX(PRESUPUESTO!$N$10:$N$174,MATCH($F449,PRESUPUESTO!$A$10:$A$174,0)),""))</f>
        <v/>
      </c>
      <c r="H449" s="218" t="n"/>
      <c r="I449" s="218" t="n"/>
      <c r="J449" s="218" t="n"/>
      <c r="K449" s="218" t="n"/>
      <c r="L449" s="218" t="n"/>
      <c r="M449" s="218" t="n"/>
      <c r="N449" s="218" t="n"/>
      <c r="O449" s="4" t="n"/>
      <c r="P449" s="4" t="n"/>
      <c r="Q449" s="4" t="n"/>
      <c r="R449" s="4" t="n"/>
      <c r="S449" s="4" t="n"/>
      <c r="T449" s="4" t="n"/>
      <c r="U449" s="4" t="n"/>
      <c r="V449" s="4" t="n"/>
      <c r="W449" s="4" t="n"/>
      <c r="X449" s="4" t="n"/>
      <c r="Y449" s="4" t="n"/>
      <c r="Z449" s="4" t="n"/>
    </row>
    <row r="450" ht="15.75" customHeight="1" s="371">
      <c r="A450" s="218" t="n"/>
      <c r="B450" s="218" t="n"/>
      <c r="C450" s="218" t="n"/>
      <c r="D450" s="218" t="n"/>
      <c r="E450" s="218" t="n"/>
      <c r="F450" s="218" t="n"/>
      <c r="G450" s="218">
        <f t="array" ref="G450">IF($F450="","",IFERROR(INDEX(PRESUPUESTO!$N$10:$N$174,MATCH($F450,PRESUPUESTO!$A$10:$A$174,0)),""))</f>
        <v/>
      </c>
      <c r="H450" s="218" t="n"/>
      <c r="I450" s="218" t="n"/>
      <c r="J450" s="218" t="n"/>
      <c r="K450" s="218" t="n"/>
      <c r="L450" s="218" t="n"/>
      <c r="M450" s="218" t="n"/>
      <c r="N450" s="218" t="n"/>
      <c r="O450" s="4" t="n"/>
      <c r="P450" s="4" t="n"/>
      <c r="Q450" s="4" t="n"/>
      <c r="R450" s="4" t="n"/>
      <c r="S450" s="4" t="n"/>
      <c r="T450" s="4" t="n"/>
      <c r="U450" s="4" t="n"/>
      <c r="V450" s="4" t="n"/>
      <c r="W450" s="4" t="n"/>
      <c r="X450" s="4" t="n"/>
      <c r="Y450" s="4" t="n"/>
      <c r="Z450" s="4" t="n"/>
    </row>
    <row r="451" ht="15.75" customHeight="1" s="371">
      <c r="A451" s="218" t="n"/>
      <c r="B451" s="218" t="n"/>
      <c r="C451" s="218" t="n"/>
      <c r="D451" s="218" t="n"/>
      <c r="E451" s="218" t="n"/>
      <c r="F451" s="218" t="n"/>
      <c r="G451" s="218">
        <f t="array" ref="G451">IF($F451="","",IFERROR(INDEX(PRESUPUESTO!$N$10:$N$174,MATCH($F451,PRESUPUESTO!$A$10:$A$174,0)),""))</f>
        <v/>
      </c>
      <c r="H451" s="218" t="n"/>
      <c r="I451" s="218" t="n"/>
      <c r="J451" s="218" t="n"/>
      <c r="K451" s="218" t="n"/>
      <c r="L451" s="218" t="n"/>
      <c r="M451" s="218" t="n"/>
      <c r="N451" s="218" t="n"/>
      <c r="O451" s="4" t="n"/>
      <c r="P451" s="4" t="n"/>
      <c r="Q451" s="4" t="n"/>
      <c r="R451" s="4" t="n"/>
      <c r="S451" s="4" t="n"/>
      <c r="T451" s="4" t="n"/>
      <c r="U451" s="4" t="n"/>
      <c r="V451" s="4" t="n"/>
      <c r="W451" s="4" t="n"/>
      <c r="X451" s="4" t="n"/>
      <c r="Y451" s="4" t="n"/>
      <c r="Z451" s="4" t="n"/>
    </row>
    <row r="452" ht="15.75" customHeight="1" s="371">
      <c r="A452" s="218" t="n"/>
      <c r="B452" s="218" t="n"/>
      <c r="C452" s="218" t="n"/>
      <c r="D452" s="218" t="n"/>
      <c r="E452" s="218" t="n"/>
      <c r="F452" s="218" t="n"/>
      <c r="G452" s="218">
        <f t="array" ref="G452">IF($F452="","",IFERROR(INDEX(PRESUPUESTO!$N$10:$N$174,MATCH($F452,PRESUPUESTO!$A$10:$A$174,0)),""))</f>
        <v/>
      </c>
      <c r="H452" s="218" t="n"/>
      <c r="I452" s="218" t="n"/>
      <c r="J452" s="218" t="n"/>
      <c r="K452" s="218" t="n"/>
      <c r="L452" s="218" t="n"/>
      <c r="M452" s="218" t="n"/>
      <c r="N452" s="218" t="n"/>
      <c r="O452" s="4" t="n"/>
      <c r="P452" s="4" t="n"/>
      <c r="Q452" s="4" t="n"/>
      <c r="R452" s="4" t="n"/>
      <c r="S452" s="4" t="n"/>
      <c r="T452" s="4" t="n"/>
      <c r="U452" s="4" t="n"/>
      <c r="V452" s="4" t="n"/>
      <c r="W452" s="4" t="n"/>
      <c r="X452" s="4" t="n"/>
      <c r="Y452" s="4" t="n"/>
      <c r="Z452" s="4" t="n"/>
    </row>
    <row r="453" ht="15.75" customHeight="1" s="371">
      <c r="A453" s="218" t="n"/>
      <c r="B453" s="218" t="n"/>
      <c r="C453" s="218" t="n"/>
      <c r="D453" s="218" t="n"/>
      <c r="E453" s="218" t="n"/>
      <c r="F453" s="218" t="n"/>
      <c r="G453" s="218">
        <f t="array" ref="G453">IF($F453="","",IFERROR(INDEX(PRESUPUESTO!$N$10:$N$174,MATCH($F453,PRESUPUESTO!$A$10:$A$174,0)),""))</f>
        <v/>
      </c>
      <c r="H453" s="218" t="n"/>
      <c r="I453" s="218" t="n"/>
      <c r="J453" s="218" t="n"/>
      <c r="K453" s="218" t="n"/>
      <c r="L453" s="218" t="n"/>
      <c r="M453" s="218" t="n"/>
      <c r="N453" s="218" t="n"/>
      <c r="O453" s="4" t="n"/>
      <c r="P453" s="4" t="n"/>
      <c r="Q453" s="4" t="n"/>
      <c r="R453" s="4" t="n"/>
      <c r="S453" s="4" t="n"/>
      <c r="T453" s="4" t="n"/>
      <c r="U453" s="4" t="n"/>
      <c r="V453" s="4" t="n"/>
      <c r="W453" s="4" t="n"/>
      <c r="X453" s="4" t="n"/>
      <c r="Y453" s="4" t="n"/>
      <c r="Z453" s="4" t="n"/>
    </row>
    <row r="454" ht="15.75" customHeight="1" s="371">
      <c r="A454" s="218" t="n"/>
      <c r="B454" s="218" t="n"/>
      <c r="C454" s="218" t="n"/>
      <c r="D454" s="218" t="n"/>
      <c r="E454" s="218" t="n"/>
      <c r="F454" s="218" t="n"/>
      <c r="G454" s="218">
        <f t="array" ref="G454">IF($F454="","",IFERROR(INDEX(PRESUPUESTO!$N$10:$N$174,MATCH($F454,PRESUPUESTO!$A$10:$A$174,0)),""))</f>
        <v/>
      </c>
      <c r="H454" s="218" t="n"/>
      <c r="I454" s="218" t="n"/>
      <c r="J454" s="218" t="n"/>
      <c r="K454" s="218" t="n"/>
      <c r="L454" s="218" t="n"/>
      <c r="M454" s="218" t="n"/>
      <c r="N454" s="218" t="n"/>
      <c r="O454" s="4" t="n"/>
      <c r="P454" s="4" t="n"/>
      <c r="Q454" s="4" t="n"/>
      <c r="R454" s="4" t="n"/>
      <c r="S454" s="4" t="n"/>
      <c r="T454" s="4" t="n"/>
      <c r="U454" s="4" t="n"/>
      <c r="V454" s="4" t="n"/>
      <c r="W454" s="4" t="n"/>
      <c r="X454" s="4" t="n"/>
      <c r="Y454" s="4" t="n"/>
      <c r="Z454" s="4" t="n"/>
    </row>
    <row r="455" ht="15.75" customHeight="1" s="371">
      <c r="A455" s="218" t="n"/>
      <c r="B455" s="218" t="n"/>
      <c r="C455" s="218" t="n"/>
      <c r="D455" s="218" t="n"/>
      <c r="E455" s="218" t="n"/>
      <c r="F455" s="218" t="n"/>
      <c r="G455" s="218">
        <f t="array" ref="G455">IF($F455="","",IFERROR(INDEX(PRESUPUESTO!$N$10:$N$174,MATCH($F455,PRESUPUESTO!$A$10:$A$174,0)),""))</f>
        <v/>
      </c>
      <c r="H455" s="218" t="n"/>
      <c r="I455" s="218" t="n"/>
      <c r="J455" s="218" t="n"/>
      <c r="K455" s="218" t="n"/>
      <c r="L455" s="218" t="n"/>
      <c r="M455" s="218" t="n"/>
      <c r="N455" s="218" t="n"/>
      <c r="O455" s="4" t="n"/>
      <c r="P455" s="4" t="n"/>
      <c r="Q455" s="4" t="n"/>
      <c r="R455" s="4" t="n"/>
      <c r="S455" s="4" t="n"/>
      <c r="T455" s="4" t="n"/>
      <c r="U455" s="4" t="n"/>
      <c r="V455" s="4" t="n"/>
      <c r="W455" s="4" t="n"/>
      <c r="X455" s="4" t="n"/>
      <c r="Y455" s="4" t="n"/>
      <c r="Z455" s="4" t="n"/>
    </row>
    <row r="456" ht="15.75" customHeight="1" s="371">
      <c r="A456" s="218" t="n"/>
      <c r="B456" s="218" t="n"/>
      <c r="C456" s="218" t="n"/>
      <c r="D456" s="218" t="n"/>
      <c r="E456" s="218" t="n"/>
      <c r="F456" s="218" t="n"/>
      <c r="G456" s="218">
        <f t="array" ref="G456">IF($F456="","",IFERROR(INDEX(PRESUPUESTO!$N$10:$N$174,MATCH($F456,PRESUPUESTO!$A$10:$A$174,0)),""))</f>
        <v/>
      </c>
      <c r="H456" s="218" t="n"/>
      <c r="I456" s="218" t="n"/>
      <c r="J456" s="218" t="n"/>
      <c r="K456" s="218" t="n"/>
      <c r="L456" s="218" t="n"/>
      <c r="M456" s="218" t="n"/>
      <c r="N456" s="218" t="n"/>
      <c r="O456" s="4" t="n"/>
      <c r="P456" s="4" t="n"/>
      <c r="Q456" s="4" t="n"/>
      <c r="R456" s="4" t="n"/>
      <c r="S456" s="4" t="n"/>
      <c r="T456" s="4" t="n"/>
      <c r="U456" s="4" t="n"/>
      <c r="V456" s="4" t="n"/>
      <c r="W456" s="4" t="n"/>
      <c r="X456" s="4" t="n"/>
      <c r="Y456" s="4" t="n"/>
      <c r="Z456" s="4" t="n"/>
    </row>
    <row r="457" ht="15.75" customHeight="1" s="371">
      <c r="A457" s="218" t="n"/>
      <c r="B457" s="218" t="n"/>
      <c r="C457" s="218" t="n"/>
      <c r="D457" s="218" t="n"/>
      <c r="E457" s="218" t="n"/>
      <c r="F457" s="218" t="n"/>
      <c r="G457" s="218">
        <f t="array" ref="G457">IF($F457="","",IFERROR(INDEX(PRESUPUESTO!$N$10:$N$174,MATCH($F457,PRESUPUESTO!$A$10:$A$174,0)),""))</f>
        <v/>
      </c>
      <c r="H457" s="218" t="n"/>
      <c r="I457" s="218" t="n"/>
      <c r="J457" s="218" t="n"/>
      <c r="K457" s="218" t="n"/>
      <c r="L457" s="218" t="n"/>
      <c r="M457" s="218" t="n"/>
      <c r="N457" s="218" t="n"/>
      <c r="O457" s="4" t="n"/>
      <c r="P457" s="4" t="n"/>
      <c r="Q457" s="4" t="n"/>
      <c r="R457" s="4" t="n"/>
      <c r="S457" s="4" t="n"/>
      <c r="T457" s="4" t="n"/>
      <c r="U457" s="4" t="n"/>
      <c r="V457" s="4" t="n"/>
      <c r="W457" s="4" t="n"/>
      <c r="X457" s="4" t="n"/>
      <c r="Y457" s="4" t="n"/>
      <c r="Z457" s="4" t="n"/>
    </row>
    <row r="458" ht="15.75" customHeight="1" s="371">
      <c r="A458" s="218" t="n"/>
      <c r="B458" s="218" t="n"/>
      <c r="C458" s="218" t="n"/>
      <c r="D458" s="218" t="n"/>
      <c r="E458" s="218" t="n"/>
      <c r="F458" s="218" t="n"/>
      <c r="G458" s="218">
        <f t="array" ref="G458">IF($F458="","",IFERROR(INDEX(PRESUPUESTO!$N$10:$N$174,MATCH($F458,PRESUPUESTO!$A$10:$A$174,0)),""))</f>
        <v/>
      </c>
      <c r="H458" s="218" t="n"/>
      <c r="I458" s="218" t="n"/>
      <c r="J458" s="218" t="n"/>
      <c r="K458" s="218" t="n"/>
      <c r="L458" s="218" t="n"/>
      <c r="M458" s="218" t="n"/>
      <c r="N458" s="218" t="n"/>
      <c r="O458" s="4" t="n"/>
      <c r="P458" s="4" t="n"/>
      <c r="Q458" s="4" t="n"/>
      <c r="R458" s="4" t="n"/>
      <c r="S458" s="4" t="n"/>
      <c r="T458" s="4" t="n"/>
      <c r="U458" s="4" t="n"/>
      <c r="V458" s="4" t="n"/>
      <c r="W458" s="4" t="n"/>
      <c r="X458" s="4" t="n"/>
      <c r="Y458" s="4" t="n"/>
      <c r="Z458" s="4" t="n"/>
    </row>
    <row r="459" ht="15.75" customHeight="1" s="371">
      <c r="A459" s="218" t="n"/>
      <c r="B459" s="218" t="n"/>
      <c r="C459" s="218" t="n"/>
      <c r="D459" s="218" t="n"/>
      <c r="E459" s="218" t="n"/>
      <c r="F459" s="218" t="n"/>
      <c r="G459" s="218">
        <f t="array" ref="G459">IF($F459="","",IFERROR(INDEX(PRESUPUESTO!$N$10:$N$174,MATCH($F459,PRESUPUESTO!$A$10:$A$174,0)),""))</f>
        <v/>
      </c>
      <c r="H459" s="218" t="n"/>
      <c r="I459" s="218" t="n"/>
      <c r="J459" s="218" t="n"/>
      <c r="K459" s="218" t="n"/>
      <c r="L459" s="218" t="n"/>
      <c r="M459" s="218" t="n"/>
      <c r="N459" s="218" t="n"/>
      <c r="O459" s="4" t="n"/>
      <c r="P459" s="4" t="n"/>
      <c r="Q459" s="4" t="n"/>
      <c r="R459" s="4" t="n"/>
      <c r="S459" s="4" t="n"/>
      <c r="T459" s="4" t="n"/>
      <c r="U459" s="4" t="n"/>
      <c r="V459" s="4" t="n"/>
      <c r="W459" s="4" t="n"/>
      <c r="X459" s="4" t="n"/>
      <c r="Y459" s="4" t="n"/>
      <c r="Z459" s="4" t="n"/>
    </row>
    <row r="460" ht="15.75" customHeight="1" s="371">
      <c r="A460" s="218" t="n"/>
      <c r="B460" s="218" t="n"/>
      <c r="C460" s="218" t="n"/>
      <c r="D460" s="218" t="n"/>
      <c r="E460" s="218" t="n"/>
      <c r="F460" s="218" t="n"/>
      <c r="G460" s="218">
        <f t="array" ref="G460">IF($F460="","",IFERROR(INDEX(PRESUPUESTO!$N$10:$N$174,MATCH($F460,PRESUPUESTO!$A$10:$A$174,0)),""))</f>
        <v/>
      </c>
      <c r="H460" s="218" t="n"/>
      <c r="I460" s="218" t="n"/>
      <c r="J460" s="218" t="n"/>
      <c r="K460" s="218" t="n"/>
      <c r="L460" s="218" t="n"/>
      <c r="M460" s="218" t="n"/>
      <c r="N460" s="218" t="n"/>
      <c r="O460" s="4" t="n"/>
      <c r="P460" s="4" t="n"/>
      <c r="Q460" s="4" t="n"/>
      <c r="R460" s="4" t="n"/>
      <c r="S460" s="4" t="n"/>
      <c r="T460" s="4" t="n"/>
      <c r="U460" s="4" t="n"/>
      <c r="V460" s="4" t="n"/>
      <c r="W460" s="4" t="n"/>
      <c r="X460" s="4" t="n"/>
      <c r="Y460" s="4" t="n"/>
      <c r="Z460" s="4" t="n"/>
    </row>
    <row r="461" ht="15.75" customHeight="1" s="371">
      <c r="A461" s="218" t="n"/>
      <c r="B461" s="218" t="n"/>
      <c r="C461" s="218" t="n"/>
      <c r="D461" s="218" t="n"/>
      <c r="E461" s="218" t="n"/>
      <c r="F461" s="218" t="n"/>
      <c r="G461" s="218">
        <f t="array" ref="G461">IF($F461="","",IFERROR(INDEX(PRESUPUESTO!$N$10:$N$174,MATCH($F461,PRESUPUESTO!$A$10:$A$174,0)),""))</f>
        <v/>
      </c>
      <c r="H461" s="218" t="n"/>
      <c r="I461" s="218" t="n"/>
      <c r="J461" s="218" t="n"/>
      <c r="K461" s="218" t="n"/>
      <c r="L461" s="218" t="n"/>
      <c r="M461" s="218" t="n"/>
      <c r="N461" s="218" t="n"/>
      <c r="O461" s="4" t="n"/>
      <c r="P461" s="4" t="n"/>
      <c r="Q461" s="4" t="n"/>
      <c r="R461" s="4" t="n"/>
      <c r="S461" s="4" t="n"/>
      <c r="T461" s="4" t="n"/>
      <c r="U461" s="4" t="n"/>
      <c r="V461" s="4" t="n"/>
      <c r="W461" s="4" t="n"/>
      <c r="X461" s="4" t="n"/>
      <c r="Y461" s="4" t="n"/>
      <c r="Z461" s="4" t="n"/>
    </row>
    <row r="462" ht="15.75" customHeight="1" s="371">
      <c r="A462" s="218" t="n"/>
      <c r="B462" s="218" t="n"/>
      <c r="C462" s="218" t="n"/>
      <c r="D462" s="218" t="n"/>
      <c r="E462" s="218" t="n"/>
      <c r="F462" s="218" t="n"/>
      <c r="G462" s="218">
        <f t="array" ref="G462">IF($F462="","",IFERROR(INDEX(PRESUPUESTO!$N$10:$N$174,MATCH($F462,PRESUPUESTO!$A$10:$A$174,0)),""))</f>
        <v/>
      </c>
      <c r="H462" s="218" t="n"/>
      <c r="I462" s="218" t="n"/>
      <c r="J462" s="218" t="n"/>
      <c r="K462" s="218" t="n"/>
      <c r="L462" s="218" t="n"/>
      <c r="M462" s="218" t="n"/>
      <c r="N462" s="218" t="n"/>
      <c r="O462" s="4" t="n"/>
      <c r="P462" s="4" t="n"/>
      <c r="Q462" s="4" t="n"/>
      <c r="R462" s="4" t="n"/>
      <c r="S462" s="4" t="n"/>
      <c r="T462" s="4" t="n"/>
      <c r="U462" s="4" t="n"/>
      <c r="V462" s="4" t="n"/>
      <c r="W462" s="4" t="n"/>
      <c r="X462" s="4" t="n"/>
      <c r="Y462" s="4" t="n"/>
      <c r="Z462" s="4" t="n"/>
    </row>
    <row r="463" ht="15.75" customHeight="1" s="371">
      <c r="A463" s="218" t="n"/>
      <c r="B463" s="218" t="n"/>
      <c r="C463" s="218" t="n"/>
      <c r="D463" s="218" t="n"/>
      <c r="E463" s="218" t="n"/>
      <c r="F463" s="218" t="n"/>
      <c r="G463" s="218">
        <f t="array" ref="G463">IF($F463="","",IFERROR(INDEX(PRESUPUESTO!$N$10:$N$174,MATCH($F463,PRESUPUESTO!$A$10:$A$174,0)),""))</f>
        <v/>
      </c>
      <c r="H463" s="218" t="n"/>
      <c r="I463" s="218" t="n"/>
      <c r="J463" s="218" t="n"/>
      <c r="K463" s="218" t="n"/>
      <c r="L463" s="218" t="n"/>
      <c r="M463" s="218" t="n"/>
      <c r="N463" s="218" t="n"/>
      <c r="O463" s="4" t="n"/>
      <c r="P463" s="4" t="n"/>
      <c r="Q463" s="4" t="n"/>
      <c r="R463" s="4" t="n"/>
      <c r="S463" s="4" t="n"/>
      <c r="T463" s="4" t="n"/>
      <c r="U463" s="4" t="n"/>
      <c r="V463" s="4" t="n"/>
      <c r="W463" s="4" t="n"/>
      <c r="X463" s="4" t="n"/>
      <c r="Y463" s="4" t="n"/>
      <c r="Z463" s="4" t="n"/>
    </row>
    <row r="464" ht="15.75" customHeight="1" s="371">
      <c r="A464" s="218" t="n"/>
      <c r="B464" s="218" t="n"/>
      <c r="C464" s="218" t="n"/>
      <c r="D464" s="218" t="n"/>
      <c r="E464" s="218" t="n"/>
      <c r="F464" s="218" t="n"/>
      <c r="G464" s="218">
        <f t="array" ref="G464">IF($F464="","",IFERROR(INDEX(PRESUPUESTO!$N$10:$N$174,MATCH($F464,PRESUPUESTO!$A$10:$A$174,0)),""))</f>
        <v/>
      </c>
      <c r="H464" s="218" t="n"/>
      <c r="I464" s="218" t="n"/>
      <c r="J464" s="218" t="n"/>
      <c r="K464" s="218" t="n"/>
      <c r="L464" s="218" t="n"/>
      <c r="M464" s="218" t="n"/>
      <c r="N464" s="218" t="n"/>
      <c r="O464" s="4" t="n"/>
      <c r="P464" s="4" t="n"/>
      <c r="Q464" s="4" t="n"/>
      <c r="R464" s="4" t="n"/>
      <c r="S464" s="4" t="n"/>
      <c r="T464" s="4" t="n"/>
      <c r="U464" s="4" t="n"/>
      <c r="V464" s="4" t="n"/>
      <c r="W464" s="4" t="n"/>
      <c r="X464" s="4" t="n"/>
      <c r="Y464" s="4" t="n"/>
      <c r="Z464" s="4" t="n"/>
    </row>
    <row r="465" ht="15.75" customHeight="1" s="371">
      <c r="A465" s="218" t="n"/>
      <c r="B465" s="218" t="n"/>
      <c r="C465" s="218" t="n"/>
      <c r="D465" s="218" t="n"/>
      <c r="E465" s="218" t="n"/>
      <c r="F465" s="218" t="n"/>
      <c r="G465" s="218">
        <f t="array" ref="G465">IF($F465="","",IFERROR(INDEX(PRESUPUESTO!$N$10:$N$174,MATCH($F465,PRESUPUESTO!$A$10:$A$174,0)),""))</f>
        <v/>
      </c>
      <c r="H465" s="218" t="n"/>
      <c r="I465" s="218" t="n"/>
      <c r="J465" s="218" t="n"/>
      <c r="K465" s="218" t="n"/>
      <c r="L465" s="218" t="n"/>
      <c r="M465" s="218" t="n"/>
      <c r="N465" s="218" t="n"/>
      <c r="O465" s="4" t="n"/>
      <c r="P465" s="4" t="n"/>
      <c r="Q465" s="4" t="n"/>
      <c r="R465" s="4" t="n"/>
      <c r="S465" s="4" t="n"/>
      <c r="T465" s="4" t="n"/>
      <c r="U465" s="4" t="n"/>
      <c r="V465" s="4" t="n"/>
      <c r="W465" s="4" t="n"/>
      <c r="X465" s="4" t="n"/>
      <c r="Y465" s="4" t="n"/>
      <c r="Z465" s="4" t="n"/>
    </row>
    <row r="466" ht="15.75" customHeight="1" s="371">
      <c r="A466" s="218" t="n"/>
      <c r="B466" s="218" t="n"/>
      <c r="C466" s="218" t="n"/>
      <c r="D466" s="218" t="n"/>
      <c r="E466" s="218" t="n"/>
      <c r="F466" s="218" t="n"/>
      <c r="G466" s="218">
        <f t="array" ref="G466">IF($F466="","",IFERROR(INDEX(PRESUPUESTO!$N$10:$N$174,MATCH($F466,PRESUPUESTO!$A$10:$A$174,0)),""))</f>
        <v/>
      </c>
      <c r="H466" s="218" t="n"/>
      <c r="I466" s="218" t="n"/>
      <c r="J466" s="218" t="n"/>
      <c r="K466" s="218" t="n"/>
      <c r="L466" s="218" t="n"/>
      <c r="M466" s="218" t="n"/>
      <c r="N466" s="218" t="n"/>
      <c r="O466" s="4" t="n"/>
      <c r="P466" s="4" t="n"/>
      <c r="Q466" s="4" t="n"/>
      <c r="R466" s="4" t="n"/>
      <c r="S466" s="4" t="n"/>
      <c r="T466" s="4" t="n"/>
      <c r="U466" s="4" t="n"/>
      <c r="V466" s="4" t="n"/>
      <c r="W466" s="4" t="n"/>
      <c r="X466" s="4" t="n"/>
      <c r="Y466" s="4" t="n"/>
      <c r="Z466" s="4" t="n"/>
    </row>
    <row r="467" ht="15.75" customHeight="1" s="371">
      <c r="A467" s="218" t="n"/>
      <c r="B467" s="218" t="n"/>
      <c r="C467" s="218" t="n"/>
      <c r="D467" s="218" t="n"/>
      <c r="E467" s="218" t="n"/>
      <c r="F467" s="218" t="n"/>
      <c r="G467" s="218">
        <f t="array" ref="G467">IF($F467="","",IFERROR(INDEX(PRESUPUESTO!$N$10:$N$174,MATCH($F467,PRESUPUESTO!$A$10:$A$174,0)),""))</f>
        <v/>
      </c>
      <c r="H467" s="218" t="n"/>
      <c r="I467" s="218" t="n"/>
      <c r="J467" s="218" t="n"/>
      <c r="K467" s="218" t="n"/>
      <c r="L467" s="218" t="n"/>
      <c r="M467" s="218" t="n"/>
      <c r="N467" s="218" t="n"/>
      <c r="O467" s="4" t="n"/>
      <c r="P467" s="4" t="n"/>
      <c r="Q467" s="4" t="n"/>
      <c r="R467" s="4" t="n"/>
      <c r="S467" s="4" t="n"/>
      <c r="T467" s="4" t="n"/>
      <c r="U467" s="4" t="n"/>
      <c r="V467" s="4" t="n"/>
      <c r="W467" s="4" t="n"/>
      <c r="X467" s="4" t="n"/>
      <c r="Y467" s="4" t="n"/>
      <c r="Z467" s="4" t="n"/>
    </row>
    <row r="468" ht="15.75" customHeight="1" s="371">
      <c r="A468" s="218" t="n"/>
      <c r="B468" s="218" t="n"/>
      <c r="C468" s="218" t="n"/>
      <c r="D468" s="218" t="n"/>
      <c r="E468" s="218" t="n"/>
      <c r="F468" s="218" t="n"/>
      <c r="G468" s="218">
        <f t="array" ref="G468">IF($F468="","",IFERROR(INDEX(PRESUPUESTO!$N$10:$N$174,MATCH($F468,PRESUPUESTO!$A$10:$A$174,0)),""))</f>
        <v/>
      </c>
      <c r="H468" s="218" t="n"/>
      <c r="I468" s="218" t="n"/>
      <c r="J468" s="218" t="n"/>
      <c r="K468" s="218" t="n"/>
      <c r="L468" s="218" t="n"/>
      <c r="M468" s="218" t="n"/>
      <c r="N468" s="218" t="n"/>
      <c r="O468" s="4" t="n"/>
      <c r="P468" s="4" t="n"/>
      <c r="Q468" s="4" t="n"/>
      <c r="R468" s="4" t="n"/>
      <c r="S468" s="4" t="n"/>
      <c r="T468" s="4" t="n"/>
      <c r="U468" s="4" t="n"/>
      <c r="V468" s="4" t="n"/>
      <c r="W468" s="4" t="n"/>
      <c r="X468" s="4" t="n"/>
      <c r="Y468" s="4" t="n"/>
      <c r="Z468" s="4" t="n"/>
    </row>
    <row r="469" ht="15.75" customHeight="1" s="371">
      <c r="A469" s="218" t="n"/>
      <c r="B469" s="218" t="n"/>
      <c r="C469" s="218" t="n"/>
      <c r="D469" s="218" t="n"/>
      <c r="E469" s="218" t="n"/>
      <c r="F469" s="218" t="n"/>
      <c r="G469" s="218">
        <f t="array" ref="G469">IF($F469="","",IFERROR(INDEX(PRESUPUESTO!$N$10:$N$174,MATCH($F469,PRESUPUESTO!$A$10:$A$174,0)),""))</f>
        <v/>
      </c>
      <c r="H469" s="218" t="n"/>
      <c r="I469" s="218" t="n"/>
      <c r="J469" s="218" t="n"/>
      <c r="K469" s="218" t="n"/>
      <c r="L469" s="218" t="n"/>
      <c r="M469" s="218" t="n"/>
      <c r="N469" s="218" t="n"/>
      <c r="O469" s="4" t="n"/>
      <c r="P469" s="4" t="n"/>
      <c r="Q469" s="4" t="n"/>
      <c r="R469" s="4" t="n"/>
      <c r="S469" s="4" t="n"/>
      <c r="T469" s="4" t="n"/>
      <c r="U469" s="4" t="n"/>
      <c r="V469" s="4" t="n"/>
      <c r="W469" s="4" t="n"/>
      <c r="X469" s="4" t="n"/>
      <c r="Y469" s="4" t="n"/>
      <c r="Z469" s="4" t="n"/>
    </row>
    <row r="470" ht="15.75" customHeight="1" s="371">
      <c r="A470" s="218" t="n"/>
      <c r="B470" s="218" t="n"/>
      <c r="C470" s="218" t="n"/>
      <c r="D470" s="218" t="n"/>
      <c r="E470" s="218" t="n"/>
      <c r="F470" s="218" t="n"/>
      <c r="G470" s="218">
        <f t="array" ref="G470">IF($F470="","",IFERROR(INDEX(PRESUPUESTO!$N$10:$N$174,MATCH($F470,PRESUPUESTO!$A$10:$A$174,0)),""))</f>
        <v/>
      </c>
      <c r="H470" s="218" t="n"/>
      <c r="I470" s="218" t="n"/>
      <c r="J470" s="218" t="n"/>
      <c r="K470" s="218" t="n"/>
      <c r="L470" s="218" t="n"/>
      <c r="M470" s="218" t="n"/>
      <c r="N470" s="218" t="n"/>
      <c r="O470" s="4" t="n"/>
      <c r="P470" s="4" t="n"/>
      <c r="Q470" s="4" t="n"/>
      <c r="R470" s="4" t="n"/>
      <c r="S470" s="4" t="n"/>
      <c r="T470" s="4" t="n"/>
      <c r="U470" s="4" t="n"/>
      <c r="V470" s="4" t="n"/>
      <c r="W470" s="4" t="n"/>
      <c r="X470" s="4" t="n"/>
      <c r="Y470" s="4" t="n"/>
      <c r="Z470" s="4" t="n"/>
    </row>
    <row r="471" ht="15.75" customHeight="1" s="371">
      <c r="A471" s="218" t="n"/>
      <c r="B471" s="218" t="n"/>
      <c r="C471" s="218" t="n"/>
      <c r="D471" s="218" t="n"/>
      <c r="E471" s="218" t="n"/>
      <c r="F471" s="218" t="n"/>
      <c r="G471" s="218">
        <f t="array" ref="G471">IF($F471="","",IFERROR(INDEX(PRESUPUESTO!$N$10:$N$174,MATCH($F471,PRESUPUESTO!$A$10:$A$174,0)),""))</f>
        <v/>
      </c>
      <c r="H471" s="218" t="n"/>
      <c r="I471" s="218" t="n"/>
      <c r="J471" s="218" t="n"/>
      <c r="K471" s="218" t="n"/>
      <c r="L471" s="218" t="n"/>
      <c r="M471" s="218" t="n"/>
      <c r="N471" s="218" t="n"/>
      <c r="O471" s="4" t="n"/>
      <c r="P471" s="4" t="n"/>
      <c r="Q471" s="4" t="n"/>
      <c r="R471" s="4" t="n"/>
      <c r="S471" s="4" t="n"/>
      <c r="T471" s="4" t="n"/>
      <c r="U471" s="4" t="n"/>
      <c r="V471" s="4" t="n"/>
      <c r="W471" s="4" t="n"/>
      <c r="X471" s="4" t="n"/>
      <c r="Y471" s="4" t="n"/>
      <c r="Z471" s="4" t="n"/>
    </row>
    <row r="472" ht="15.75" customHeight="1" s="371">
      <c r="A472" s="218" t="n"/>
      <c r="B472" s="218" t="n"/>
      <c r="C472" s="218" t="n"/>
      <c r="D472" s="218" t="n"/>
      <c r="E472" s="218" t="n"/>
      <c r="F472" s="218" t="n"/>
      <c r="G472" s="218">
        <f t="array" ref="G472">IF($F472="","",IFERROR(INDEX(PRESUPUESTO!$N$10:$N$174,MATCH($F472,PRESUPUESTO!$A$10:$A$174,0)),""))</f>
        <v/>
      </c>
      <c r="H472" s="218" t="n"/>
      <c r="I472" s="218" t="n"/>
      <c r="J472" s="218" t="n"/>
      <c r="K472" s="218" t="n"/>
      <c r="L472" s="218" t="n"/>
      <c r="M472" s="218" t="n"/>
      <c r="N472" s="218" t="n"/>
      <c r="O472" s="4" t="n"/>
      <c r="P472" s="4" t="n"/>
      <c r="Q472" s="4" t="n"/>
      <c r="R472" s="4" t="n"/>
      <c r="S472" s="4" t="n"/>
      <c r="T472" s="4" t="n"/>
      <c r="U472" s="4" t="n"/>
      <c r="V472" s="4" t="n"/>
      <c r="W472" s="4" t="n"/>
      <c r="X472" s="4" t="n"/>
      <c r="Y472" s="4" t="n"/>
      <c r="Z472" s="4" t="n"/>
    </row>
    <row r="473" ht="15.75" customHeight="1" s="371">
      <c r="A473" s="218" t="n"/>
      <c r="B473" s="218" t="n"/>
      <c r="C473" s="218" t="n"/>
      <c r="D473" s="218" t="n"/>
      <c r="E473" s="218" t="n"/>
      <c r="F473" s="218" t="n"/>
      <c r="G473" s="218">
        <f t="array" ref="G473">IF($F473="","",IFERROR(INDEX(PRESUPUESTO!$N$10:$N$174,MATCH($F473,PRESUPUESTO!$A$10:$A$174,0)),""))</f>
        <v/>
      </c>
      <c r="H473" s="218" t="n"/>
      <c r="I473" s="218" t="n"/>
      <c r="J473" s="218" t="n"/>
      <c r="K473" s="218" t="n"/>
      <c r="L473" s="218" t="n"/>
      <c r="M473" s="218" t="n"/>
      <c r="N473" s="218" t="n"/>
      <c r="O473" s="4" t="n"/>
      <c r="P473" s="4" t="n"/>
      <c r="Q473" s="4" t="n"/>
      <c r="R473" s="4" t="n"/>
      <c r="S473" s="4" t="n"/>
      <c r="T473" s="4" t="n"/>
      <c r="U473" s="4" t="n"/>
      <c r="V473" s="4" t="n"/>
      <c r="W473" s="4" t="n"/>
      <c r="X473" s="4" t="n"/>
      <c r="Y473" s="4" t="n"/>
      <c r="Z473" s="4" t="n"/>
    </row>
    <row r="474" ht="15.75" customHeight="1" s="371">
      <c r="A474" s="218" t="n"/>
      <c r="B474" s="218" t="n"/>
      <c r="C474" s="218" t="n"/>
      <c r="D474" s="218" t="n"/>
      <c r="E474" s="218" t="n"/>
      <c r="F474" s="218" t="n"/>
      <c r="G474" s="218">
        <f t="array" ref="G474">IF($F474="","",IFERROR(INDEX(PRESUPUESTO!$N$10:$N$174,MATCH($F474,PRESUPUESTO!$A$10:$A$174,0)),""))</f>
        <v/>
      </c>
      <c r="H474" s="218" t="n"/>
      <c r="I474" s="218" t="n"/>
      <c r="J474" s="218" t="n"/>
      <c r="K474" s="218" t="n"/>
      <c r="L474" s="218" t="n"/>
      <c r="M474" s="218" t="n"/>
      <c r="N474" s="218" t="n"/>
      <c r="O474" s="4" t="n"/>
      <c r="P474" s="4" t="n"/>
      <c r="Q474" s="4" t="n"/>
      <c r="R474" s="4" t="n"/>
      <c r="S474" s="4" t="n"/>
      <c r="T474" s="4" t="n"/>
      <c r="U474" s="4" t="n"/>
      <c r="V474" s="4" t="n"/>
      <c r="W474" s="4" t="n"/>
      <c r="X474" s="4" t="n"/>
      <c r="Y474" s="4" t="n"/>
      <c r="Z474" s="4" t="n"/>
    </row>
    <row r="475" ht="15.75" customHeight="1" s="371">
      <c r="A475" s="218" t="n"/>
      <c r="B475" s="218" t="n"/>
      <c r="C475" s="218" t="n"/>
      <c r="D475" s="218" t="n"/>
      <c r="E475" s="218" t="n"/>
      <c r="F475" s="218" t="n"/>
      <c r="G475" s="218">
        <f t="array" ref="G475">IF($F475="","",IFERROR(INDEX(PRESUPUESTO!$N$10:$N$174,MATCH($F475,PRESUPUESTO!$A$10:$A$174,0)),""))</f>
        <v/>
      </c>
      <c r="H475" s="218" t="n"/>
      <c r="I475" s="218" t="n"/>
      <c r="J475" s="218" t="n"/>
      <c r="K475" s="218" t="n"/>
      <c r="L475" s="218" t="n"/>
      <c r="M475" s="218" t="n"/>
      <c r="N475" s="218" t="n"/>
      <c r="O475" s="4" t="n"/>
      <c r="P475" s="4" t="n"/>
      <c r="Q475" s="4" t="n"/>
      <c r="R475" s="4" t="n"/>
      <c r="S475" s="4" t="n"/>
      <c r="T475" s="4" t="n"/>
      <c r="U475" s="4" t="n"/>
      <c r="V475" s="4" t="n"/>
      <c r="W475" s="4" t="n"/>
      <c r="X475" s="4" t="n"/>
      <c r="Y475" s="4" t="n"/>
      <c r="Z475" s="4" t="n"/>
    </row>
    <row r="476" ht="15.75" customHeight="1" s="371">
      <c r="A476" s="218" t="n"/>
      <c r="B476" s="218" t="n"/>
      <c r="C476" s="218" t="n"/>
      <c r="D476" s="218" t="n"/>
      <c r="E476" s="218" t="n"/>
      <c r="F476" s="218" t="n"/>
      <c r="G476" s="218">
        <f t="array" ref="G476">IF($F476="","",IFERROR(INDEX(PRESUPUESTO!$N$10:$N$174,MATCH($F476,PRESUPUESTO!$A$10:$A$174,0)),""))</f>
        <v/>
      </c>
      <c r="H476" s="218" t="n"/>
      <c r="I476" s="218" t="n"/>
      <c r="J476" s="218" t="n"/>
      <c r="K476" s="218" t="n"/>
      <c r="L476" s="218" t="n"/>
      <c r="M476" s="218" t="n"/>
      <c r="N476" s="218" t="n"/>
      <c r="O476" s="4" t="n"/>
      <c r="P476" s="4" t="n"/>
      <c r="Q476" s="4" t="n"/>
      <c r="R476" s="4" t="n"/>
      <c r="S476" s="4" t="n"/>
      <c r="T476" s="4" t="n"/>
      <c r="U476" s="4" t="n"/>
      <c r="V476" s="4" t="n"/>
      <c r="W476" s="4" t="n"/>
      <c r="X476" s="4" t="n"/>
      <c r="Y476" s="4" t="n"/>
      <c r="Z476" s="4" t="n"/>
    </row>
    <row r="477" ht="15.75" customHeight="1" s="371">
      <c r="A477" s="218" t="n"/>
      <c r="B477" s="218" t="n"/>
      <c r="C477" s="218" t="n"/>
      <c r="D477" s="218" t="n"/>
      <c r="E477" s="218" t="n"/>
      <c r="F477" s="218" t="n"/>
      <c r="G477" s="218">
        <f t="array" ref="G477">IF($F477="","",IFERROR(INDEX(PRESUPUESTO!$N$10:$N$174,MATCH($F477,PRESUPUESTO!$A$10:$A$174,0)),""))</f>
        <v/>
      </c>
      <c r="H477" s="218" t="n"/>
      <c r="I477" s="218" t="n"/>
      <c r="J477" s="218" t="n"/>
      <c r="K477" s="218" t="n"/>
      <c r="L477" s="218" t="n"/>
      <c r="M477" s="218" t="n"/>
      <c r="N477" s="218" t="n"/>
      <c r="O477" s="4" t="n"/>
      <c r="P477" s="4" t="n"/>
      <c r="Q477" s="4" t="n"/>
      <c r="R477" s="4" t="n"/>
      <c r="S477" s="4" t="n"/>
      <c r="T477" s="4" t="n"/>
      <c r="U477" s="4" t="n"/>
      <c r="V477" s="4" t="n"/>
      <c r="W477" s="4" t="n"/>
      <c r="X477" s="4" t="n"/>
      <c r="Y477" s="4" t="n"/>
      <c r="Z477" s="4" t="n"/>
    </row>
    <row r="478" ht="15.75" customHeight="1" s="371">
      <c r="A478" s="218" t="n"/>
      <c r="B478" s="218" t="n"/>
      <c r="C478" s="218" t="n"/>
      <c r="D478" s="218" t="n"/>
      <c r="E478" s="218" t="n"/>
      <c r="F478" s="218" t="n"/>
      <c r="G478" s="218">
        <f t="array" ref="G478">IF($F478="","",IFERROR(INDEX(PRESUPUESTO!$N$10:$N$174,MATCH($F478,PRESUPUESTO!$A$10:$A$174,0)),""))</f>
        <v/>
      </c>
      <c r="H478" s="218" t="n"/>
      <c r="I478" s="218" t="n"/>
      <c r="J478" s="218" t="n"/>
      <c r="K478" s="218" t="n"/>
      <c r="L478" s="218" t="n"/>
      <c r="M478" s="218" t="n"/>
      <c r="N478" s="218" t="n"/>
      <c r="O478" s="4" t="n"/>
      <c r="P478" s="4" t="n"/>
      <c r="Q478" s="4" t="n"/>
      <c r="R478" s="4" t="n"/>
      <c r="S478" s="4" t="n"/>
      <c r="T478" s="4" t="n"/>
      <c r="U478" s="4" t="n"/>
      <c r="V478" s="4" t="n"/>
      <c r="W478" s="4" t="n"/>
      <c r="X478" s="4" t="n"/>
      <c r="Y478" s="4" t="n"/>
      <c r="Z478" s="4" t="n"/>
    </row>
    <row r="479" ht="15.75" customHeight="1" s="371">
      <c r="A479" s="218" t="n"/>
      <c r="B479" s="218" t="n"/>
      <c r="C479" s="218" t="n"/>
      <c r="D479" s="218" t="n"/>
      <c r="E479" s="218" t="n"/>
      <c r="F479" s="218" t="n"/>
      <c r="G479" s="218">
        <f t="array" ref="G479">IF($F479="","",IFERROR(INDEX(PRESUPUESTO!$N$10:$N$174,MATCH($F479,PRESUPUESTO!$A$10:$A$174,0)),""))</f>
        <v/>
      </c>
      <c r="H479" s="218" t="n"/>
      <c r="I479" s="218" t="n"/>
      <c r="J479" s="218" t="n"/>
      <c r="K479" s="218" t="n"/>
      <c r="L479" s="218" t="n"/>
      <c r="M479" s="218" t="n"/>
      <c r="N479" s="218" t="n"/>
      <c r="O479" s="4" t="n"/>
      <c r="P479" s="4" t="n"/>
      <c r="Q479" s="4" t="n"/>
      <c r="R479" s="4" t="n"/>
      <c r="S479" s="4" t="n"/>
      <c r="T479" s="4" t="n"/>
      <c r="U479" s="4" t="n"/>
      <c r="V479" s="4" t="n"/>
      <c r="W479" s="4" t="n"/>
      <c r="X479" s="4" t="n"/>
      <c r="Y479" s="4" t="n"/>
      <c r="Z479" s="4" t="n"/>
    </row>
    <row r="480" ht="15.75" customHeight="1" s="371">
      <c r="A480" s="218" t="n"/>
      <c r="B480" s="218" t="n"/>
      <c r="C480" s="218" t="n"/>
      <c r="D480" s="218" t="n"/>
      <c r="E480" s="218" t="n"/>
      <c r="F480" s="218" t="n"/>
      <c r="G480" s="218">
        <f t="array" ref="G480">IF($F480="","",IFERROR(INDEX(PRESUPUESTO!$N$10:$N$174,MATCH($F480,PRESUPUESTO!$A$10:$A$174,0)),""))</f>
        <v/>
      </c>
      <c r="H480" s="218" t="n"/>
      <c r="I480" s="218" t="n"/>
      <c r="J480" s="218" t="n"/>
      <c r="K480" s="218" t="n"/>
      <c r="L480" s="218" t="n"/>
      <c r="M480" s="218" t="n"/>
      <c r="N480" s="218" t="n"/>
      <c r="O480" s="4" t="n"/>
      <c r="P480" s="4" t="n"/>
      <c r="Q480" s="4" t="n"/>
      <c r="R480" s="4" t="n"/>
      <c r="S480" s="4" t="n"/>
      <c r="T480" s="4" t="n"/>
      <c r="U480" s="4" t="n"/>
      <c r="V480" s="4" t="n"/>
      <c r="W480" s="4" t="n"/>
      <c r="X480" s="4" t="n"/>
      <c r="Y480" s="4" t="n"/>
      <c r="Z480" s="4" t="n"/>
    </row>
    <row r="481" ht="15.75" customHeight="1" s="371">
      <c r="A481" s="218" t="n"/>
      <c r="B481" s="218" t="n"/>
      <c r="C481" s="218" t="n"/>
      <c r="D481" s="218" t="n"/>
      <c r="E481" s="218" t="n"/>
      <c r="F481" s="218" t="n"/>
      <c r="G481" s="218">
        <f t="array" ref="G481">IF($F481="","",IFERROR(INDEX(PRESUPUESTO!$N$10:$N$174,MATCH($F481,PRESUPUESTO!$A$10:$A$174,0)),""))</f>
        <v/>
      </c>
      <c r="H481" s="218" t="n"/>
      <c r="I481" s="218" t="n"/>
      <c r="J481" s="218" t="n"/>
      <c r="K481" s="218" t="n"/>
      <c r="L481" s="218" t="n"/>
      <c r="M481" s="218" t="n"/>
      <c r="N481" s="218" t="n"/>
      <c r="O481" s="4" t="n"/>
      <c r="P481" s="4" t="n"/>
      <c r="Q481" s="4" t="n"/>
      <c r="R481" s="4" t="n"/>
      <c r="S481" s="4" t="n"/>
      <c r="T481" s="4" t="n"/>
      <c r="U481" s="4" t="n"/>
      <c r="V481" s="4" t="n"/>
      <c r="W481" s="4" t="n"/>
      <c r="X481" s="4" t="n"/>
      <c r="Y481" s="4" t="n"/>
      <c r="Z481" s="4" t="n"/>
    </row>
    <row r="482" ht="15.75" customHeight="1" s="371">
      <c r="A482" s="218" t="n"/>
      <c r="B482" s="218" t="n"/>
      <c r="C482" s="218" t="n"/>
      <c r="D482" s="218" t="n"/>
      <c r="E482" s="218" t="n"/>
      <c r="F482" s="218" t="n"/>
      <c r="G482" s="218">
        <f t="array" ref="G482">IF($F482="","",IFERROR(INDEX(PRESUPUESTO!$N$10:$N$174,MATCH($F482,PRESUPUESTO!$A$10:$A$174,0)),""))</f>
        <v/>
      </c>
      <c r="H482" s="218" t="n"/>
      <c r="I482" s="218" t="n"/>
      <c r="J482" s="218" t="n"/>
      <c r="K482" s="218" t="n"/>
      <c r="L482" s="218" t="n"/>
      <c r="M482" s="218" t="n"/>
      <c r="N482" s="218" t="n"/>
      <c r="O482" s="4" t="n"/>
      <c r="P482" s="4" t="n"/>
      <c r="Q482" s="4" t="n"/>
      <c r="R482" s="4" t="n"/>
      <c r="S482" s="4" t="n"/>
      <c r="T482" s="4" t="n"/>
      <c r="U482" s="4" t="n"/>
      <c r="V482" s="4" t="n"/>
      <c r="W482" s="4" t="n"/>
      <c r="X482" s="4" t="n"/>
      <c r="Y482" s="4" t="n"/>
      <c r="Z482" s="4" t="n"/>
    </row>
    <row r="483" ht="15.75" customHeight="1" s="371">
      <c r="A483" s="218" t="n"/>
      <c r="B483" s="218" t="n"/>
      <c r="C483" s="218" t="n"/>
      <c r="D483" s="218" t="n"/>
      <c r="E483" s="218" t="n"/>
      <c r="F483" s="218" t="n"/>
      <c r="G483" s="218">
        <f t="array" ref="G483">IF($F483="","",IFERROR(INDEX(PRESUPUESTO!$N$10:$N$174,MATCH($F483,PRESUPUESTO!$A$10:$A$174,0)),""))</f>
        <v/>
      </c>
      <c r="H483" s="218" t="n"/>
      <c r="I483" s="218" t="n"/>
      <c r="J483" s="218" t="n"/>
      <c r="K483" s="218" t="n"/>
      <c r="L483" s="218" t="n"/>
      <c r="M483" s="218" t="n"/>
      <c r="N483" s="218" t="n"/>
      <c r="O483" s="4" t="n"/>
      <c r="P483" s="4" t="n"/>
      <c r="Q483" s="4" t="n"/>
      <c r="R483" s="4" t="n"/>
      <c r="S483" s="4" t="n"/>
      <c r="T483" s="4" t="n"/>
      <c r="U483" s="4" t="n"/>
      <c r="V483" s="4" t="n"/>
      <c r="W483" s="4" t="n"/>
      <c r="X483" s="4" t="n"/>
      <c r="Y483" s="4" t="n"/>
      <c r="Z483" s="4" t="n"/>
    </row>
    <row r="484" ht="15.75" customHeight="1" s="371">
      <c r="A484" s="218" t="n"/>
      <c r="B484" s="218" t="n"/>
      <c r="C484" s="218" t="n"/>
      <c r="D484" s="218" t="n"/>
      <c r="E484" s="218" t="n"/>
      <c r="F484" s="218" t="n"/>
      <c r="G484" s="218">
        <f t="array" ref="G484">IF($F484="","",IFERROR(INDEX(PRESUPUESTO!$N$10:$N$174,MATCH($F484,PRESUPUESTO!$A$10:$A$174,0)),""))</f>
        <v/>
      </c>
      <c r="H484" s="218" t="n"/>
      <c r="I484" s="218" t="n"/>
      <c r="J484" s="218" t="n"/>
      <c r="K484" s="218" t="n"/>
      <c r="L484" s="218" t="n"/>
      <c r="M484" s="218" t="n"/>
      <c r="N484" s="218" t="n"/>
      <c r="O484" s="4" t="n"/>
      <c r="P484" s="4" t="n"/>
      <c r="Q484" s="4" t="n"/>
      <c r="R484" s="4" t="n"/>
      <c r="S484" s="4" t="n"/>
      <c r="T484" s="4" t="n"/>
      <c r="U484" s="4" t="n"/>
      <c r="V484" s="4" t="n"/>
      <c r="W484" s="4" t="n"/>
      <c r="X484" s="4" t="n"/>
      <c r="Y484" s="4" t="n"/>
      <c r="Z484" s="4" t="n"/>
    </row>
    <row r="485" ht="15.75" customHeight="1" s="371">
      <c r="A485" s="218" t="n"/>
      <c r="B485" s="218" t="n"/>
      <c r="C485" s="218" t="n"/>
      <c r="D485" s="218" t="n"/>
      <c r="E485" s="218" t="n"/>
      <c r="F485" s="218" t="n"/>
      <c r="G485" s="218">
        <f t="array" ref="G485">IF($F485="","",IFERROR(INDEX(PRESUPUESTO!$N$10:$N$174,MATCH($F485,PRESUPUESTO!$A$10:$A$174,0)),""))</f>
        <v/>
      </c>
      <c r="H485" s="218" t="n"/>
      <c r="I485" s="218" t="n"/>
      <c r="J485" s="218" t="n"/>
      <c r="K485" s="218" t="n"/>
      <c r="L485" s="218" t="n"/>
      <c r="M485" s="218" t="n"/>
      <c r="N485" s="218" t="n"/>
      <c r="O485" s="4" t="n"/>
      <c r="P485" s="4" t="n"/>
      <c r="Q485" s="4" t="n"/>
      <c r="R485" s="4" t="n"/>
      <c r="S485" s="4" t="n"/>
      <c r="T485" s="4" t="n"/>
      <c r="U485" s="4" t="n"/>
      <c r="V485" s="4" t="n"/>
      <c r="W485" s="4" t="n"/>
      <c r="X485" s="4" t="n"/>
      <c r="Y485" s="4" t="n"/>
      <c r="Z485" s="4" t="n"/>
    </row>
    <row r="486" ht="15.75" customHeight="1" s="371">
      <c r="A486" s="218" t="n"/>
      <c r="B486" s="218" t="n"/>
      <c r="C486" s="218" t="n"/>
      <c r="D486" s="218" t="n"/>
      <c r="E486" s="218" t="n"/>
      <c r="F486" s="218" t="n"/>
      <c r="G486" s="218">
        <f t="array" ref="G486">IF($F486="","",IFERROR(INDEX(PRESUPUESTO!$N$10:$N$174,MATCH($F486,PRESUPUESTO!$A$10:$A$174,0)),""))</f>
        <v/>
      </c>
      <c r="H486" s="218" t="n"/>
      <c r="I486" s="218" t="n"/>
      <c r="J486" s="218" t="n"/>
      <c r="K486" s="218" t="n"/>
      <c r="L486" s="218" t="n"/>
      <c r="M486" s="218" t="n"/>
      <c r="N486" s="218" t="n"/>
      <c r="O486" s="4" t="n"/>
      <c r="P486" s="4" t="n"/>
      <c r="Q486" s="4" t="n"/>
      <c r="R486" s="4" t="n"/>
      <c r="S486" s="4" t="n"/>
      <c r="T486" s="4" t="n"/>
      <c r="U486" s="4" t="n"/>
      <c r="V486" s="4" t="n"/>
      <c r="W486" s="4" t="n"/>
      <c r="X486" s="4" t="n"/>
      <c r="Y486" s="4" t="n"/>
      <c r="Z486" s="4" t="n"/>
    </row>
    <row r="487" ht="15.75" customHeight="1" s="371">
      <c r="A487" s="218" t="n"/>
      <c r="B487" s="218" t="n"/>
      <c r="C487" s="218" t="n"/>
      <c r="D487" s="218" t="n"/>
      <c r="E487" s="218" t="n"/>
      <c r="F487" s="218" t="n"/>
      <c r="G487" s="218">
        <f t="array" ref="G487">IF($F487="","",IFERROR(INDEX(PRESUPUESTO!$N$10:$N$174,MATCH($F487,PRESUPUESTO!$A$10:$A$174,0)),""))</f>
        <v/>
      </c>
      <c r="H487" s="218" t="n"/>
      <c r="I487" s="218" t="n"/>
      <c r="J487" s="218" t="n"/>
      <c r="K487" s="218" t="n"/>
      <c r="L487" s="218" t="n"/>
      <c r="M487" s="218" t="n"/>
      <c r="N487" s="218" t="n"/>
      <c r="O487" s="4" t="n"/>
      <c r="P487" s="4" t="n"/>
      <c r="Q487" s="4" t="n"/>
      <c r="R487" s="4" t="n"/>
      <c r="S487" s="4" t="n"/>
      <c r="T487" s="4" t="n"/>
      <c r="U487" s="4" t="n"/>
      <c r="V487" s="4" t="n"/>
      <c r="W487" s="4" t="n"/>
      <c r="X487" s="4" t="n"/>
      <c r="Y487" s="4" t="n"/>
      <c r="Z487" s="4" t="n"/>
    </row>
    <row r="488" ht="15.75" customHeight="1" s="371">
      <c r="A488" s="218" t="n"/>
      <c r="B488" s="218" t="n"/>
      <c r="C488" s="218" t="n"/>
      <c r="D488" s="218" t="n"/>
      <c r="E488" s="218" t="n"/>
      <c r="F488" s="218" t="n"/>
      <c r="G488" s="218">
        <f t="array" ref="G488">IF($F488="","",IFERROR(INDEX(PRESUPUESTO!$N$10:$N$174,MATCH($F488,PRESUPUESTO!$A$10:$A$174,0)),""))</f>
        <v/>
      </c>
      <c r="H488" s="218" t="n"/>
      <c r="I488" s="218" t="n"/>
      <c r="J488" s="218" t="n"/>
      <c r="K488" s="218" t="n"/>
      <c r="L488" s="218" t="n"/>
      <c r="M488" s="218" t="n"/>
      <c r="N488" s="218" t="n"/>
      <c r="O488" s="4" t="n"/>
      <c r="P488" s="4" t="n"/>
      <c r="Q488" s="4" t="n"/>
      <c r="R488" s="4" t="n"/>
      <c r="S488" s="4" t="n"/>
      <c r="T488" s="4" t="n"/>
      <c r="U488" s="4" t="n"/>
      <c r="V488" s="4" t="n"/>
      <c r="W488" s="4" t="n"/>
      <c r="X488" s="4" t="n"/>
      <c r="Y488" s="4" t="n"/>
      <c r="Z488" s="4" t="n"/>
    </row>
    <row r="489" ht="15.75" customHeight="1" s="371">
      <c r="A489" s="218" t="n"/>
      <c r="B489" s="218" t="n"/>
      <c r="C489" s="218" t="n"/>
      <c r="D489" s="218" t="n"/>
      <c r="E489" s="218" t="n"/>
      <c r="F489" s="218" t="n"/>
      <c r="G489" s="218">
        <f t="array" ref="G489">IF($F489="","",IFERROR(INDEX(PRESUPUESTO!$N$10:$N$174,MATCH($F489,PRESUPUESTO!$A$10:$A$174,0)),""))</f>
        <v/>
      </c>
      <c r="H489" s="218" t="n"/>
      <c r="I489" s="218" t="n"/>
      <c r="J489" s="218" t="n"/>
      <c r="K489" s="218" t="n"/>
      <c r="L489" s="218" t="n"/>
      <c r="M489" s="218" t="n"/>
      <c r="N489" s="218" t="n"/>
      <c r="O489" s="4" t="n"/>
      <c r="P489" s="4" t="n"/>
      <c r="Q489" s="4" t="n"/>
      <c r="R489" s="4" t="n"/>
      <c r="S489" s="4" t="n"/>
      <c r="T489" s="4" t="n"/>
      <c r="U489" s="4" t="n"/>
      <c r="V489" s="4" t="n"/>
      <c r="W489" s="4" t="n"/>
      <c r="X489" s="4" t="n"/>
      <c r="Y489" s="4" t="n"/>
      <c r="Z489" s="4" t="n"/>
    </row>
    <row r="490" ht="15.75" customHeight="1" s="371">
      <c r="A490" s="218" t="n"/>
      <c r="B490" s="218" t="n"/>
      <c r="C490" s="218" t="n"/>
      <c r="D490" s="218" t="n"/>
      <c r="E490" s="218" t="n"/>
      <c r="F490" s="218" t="n"/>
      <c r="G490" s="218">
        <f t="array" ref="G490">IF($F490="","",IFERROR(INDEX(PRESUPUESTO!$N$10:$N$174,MATCH($F490,PRESUPUESTO!$A$10:$A$174,0)),""))</f>
        <v/>
      </c>
      <c r="H490" s="218" t="n"/>
      <c r="I490" s="218" t="n"/>
      <c r="J490" s="218" t="n"/>
      <c r="K490" s="218" t="n"/>
      <c r="L490" s="218" t="n"/>
      <c r="M490" s="218" t="n"/>
      <c r="N490" s="218" t="n"/>
      <c r="O490" s="4" t="n"/>
      <c r="P490" s="4" t="n"/>
      <c r="Q490" s="4" t="n"/>
      <c r="R490" s="4" t="n"/>
      <c r="S490" s="4" t="n"/>
      <c r="T490" s="4" t="n"/>
      <c r="U490" s="4" t="n"/>
      <c r="V490" s="4" t="n"/>
      <c r="W490" s="4" t="n"/>
      <c r="X490" s="4" t="n"/>
      <c r="Y490" s="4" t="n"/>
      <c r="Z490" s="4" t="n"/>
    </row>
    <row r="491" ht="15.75" customHeight="1" s="371">
      <c r="A491" s="218" t="n"/>
      <c r="B491" s="218" t="n"/>
      <c r="C491" s="218" t="n"/>
      <c r="D491" s="218" t="n"/>
      <c r="E491" s="218" t="n"/>
      <c r="F491" s="218" t="n"/>
      <c r="G491" s="218">
        <f t="array" ref="G491">IF($F491="","",IFERROR(INDEX(PRESUPUESTO!$N$10:$N$174,MATCH($F491,PRESUPUESTO!$A$10:$A$174,0)),""))</f>
        <v/>
      </c>
      <c r="H491" s="218" t="n"/>
      <c r="I491" s="218" t="n"/>
      <c r="J491" s="218" t="n"/>
      <c r="K491" s="218" t="n"/>
      <c r="L491" s="218" t="n"/>
      <c r="M491" s="218" t="n"/>
      <c r="N491" s="218" t="n"/>
      <c r="O491" s="4" t="n"/>
      <c r="P491" s="4" t="n"/>
      <c r="Q491" s="4" t="n"/>
      <c r="R491" s="4" t="n"/>
      <c r="S491" s="4" t="n"/>
      <c r="T491" s="4" t="n"/>
      <c r="U491" s="4" t="n"/>
      <c r="V491" s="4" t="n"/>
      <c r="W491" s="4" t="n"/>
      <c r="X491" s="4" t="n"/>
      <c r="Y491" s="4" t="n"/>
      <c r="Z491" s="4" t="n"/>
    </row>
    <row r="492" ht="15.75" customHeight="1" s="371">
      <c r="A492" s="218" t="n"/>
      <c r="B492" s="218" t="n"/>
      <c r="C492" s="218" t="n"/>
      <c r="D492" s="218" t="n"/>
      <c r="E492" s="218" t="n"/>
      <c r="F492" s="218" t="n"/>
      <c r="G492" s="218">
        <f t="array" ref="G492">IF($F492="","",IFERROR(INDEX(PRESUPUESTO!$N$10:$N$174,MATCH($F492,PRESUPUESTO!$A$10:$A$174,0)),""))</f>
        <v/>
      </c>
      <c r="H492" s="218" t="n"/>
      <c r="I492" s="218" t="n"/>
      <c r="J492" s="218" t="n"/>
      <c r="K492" s="218" t="n"/>
      <c r="L492" s="218" t="n"/>
      <c r="M492" s="218" t="n"/>
      <c r="N492" s="218" t="n"/>
      <c r="O492" s="4" t="n"/>
      <c r="P492" s="4" t="n"/>
      <c r="Q492" s="4" t="n"/>
      <c r="R492" s="4" t="n"/>
      <c r="S492" s="4" t="n"/>
      <c r="T492" s="4" t="n"/>
      <c r="U492" s="4" t="n"/>
      <c r="V492" s="4" t="n"/>
      <c r="W492" s="4" t="n"/>
      <c r="X492" s="4" t="n"/>
      <c r="Y492" s="4" t="n"/>
      <c r="Z492" s="4" t="n"/>
    </row>
    <row r="493" ht="15.75" customHeight="1" s="371">
      <c r="A493" s="218" t="n"/>
      <c r="B493" s="218" t="n"/>
      <c r="C493" s="218" t="n"/>
      <c r="D493" s="218" t="n"/>
      <c r="E493" s="218" t="n"/>
      <c r="F493" s="218" t="n"/>
      <c r="G493" s="218">
        <f t="array" ref="G493">IF($F493="","",IFERROR(INDEX(PRESUPUESTO!$N$10:$N$174,MATCH($F493,PRESUPUESTO!$A$10:$A$174,0)),""))</f>
        <v/>
      </c>
      <c r="H493" s="218" t="n"/>
      <c r="I493" s="218" t="n"/>
      <c r="J493" s="218" t="n"/>
      <c r="K493" s="218" t="n"/>
      <c r="L493" s="218" t="n"/>
      <c r="M493" s="218" t="n"/>
      <c r="N493" s="218" t="n"/>
      <c r="O493" s="4" t="n"/>
      <c r="P493" s="4" t="n"/>
      <c r="Q493" s="4" t="n"/>
      <c r="R493" s="4" t="n"/>
      <c r="S493" s="4" t="n"/>
      <c r="T493" s="4" t="n"/>
      <c r="U493" s="4" t="n"/>
      <c r="V493" s="4" t="n"/>
      <c r="W493" s="4" t="n"/>
      <c r="X493" s="4" t="n"/>
      <c r="Y493" s="4" t="n"/>
      <c r="Z493" s="4" t="n"/>
    </row>
    <row r="494" ht="15.75" customHeight="1" s="371">
      <c r="A494" s="218" t="n"/>
      <c r="B494" s="218" t="n"/>
      <c r="C494" s="218" t="n"/>
      <c r="D494" s="218" t="n"/>
      <c r="E494" s="218" t="n"/>
      <c r="F494" s="218" t="n"/>
      <c r="G494" s="218">
        <f t="array" ref="G494">IF($F494="","",IFERROR(INDEX(PRESUPUESTO!$N$10:$N$174,MATCH($F494,PRESUPUESTO!$A$10:$A$174,0)),""))</f>
        <v/>
      </c>
      <c r="H494" s="218" t="n"/>
      <c r="I494" s="218" t="n"/>
      <c r="J494" s="218" t="n"/>
      <c r="K494" s="218" t="n"/>
      <c r="L494" s="218" t="n"/>
      <c r="M494" s="218" t="n"/>
      <c r="N494" s="218" t="n"/>
      <c r="O494" s="4" t="n"/>
      <c r="P494" s="4" t="n"/>
      <c r="Q494" s="4" t="n"/>
      <c r="R494" s="4" t="n"/>
      <c r="S494" s="4" t="n"/>
      <c r="T494" s="4" t="n"/>
      <c r="U494" s="4" t="n"/>
      <c r="V494" s="4" t="n"/>
      <c r="W494" s="4" t="n"/>
      <c r="X494" s="4" t="n"/>
      <c r="Y494" s="4" t="n"/>
      <c r="Z494" s="4" t="n"/>
    </row>
    <row r="495" ht="15.75" customHeight="1" s="371">
      <c r="A495" s="218" t="n"/>
      <c r="B495" s="218" t="n"/>
      <c r="C495" s="218" t="n"/>
      <c r="D495" s="218" t="n"/>
      <c r="E495" s="218" t="n"/>
      <c r="F495" s="218" t="n"/>
      <c r="G495" s="218">
        <f t="array" ref="G495">IF($F495="","",IFERROR(INDEX(PRESUPUESTO!$N$10:$N$174,MATCH($F495,PRESUPUESTO!$A$10:$A$174,0)),""))</f>
        <v/>
      </c>
      <c r="H495" s="218" t="n"/>
      <c r="I495" s="218" t="n"/>
      <c r="J495" s="218" t="n"/>
      <c r="K495" s="218" t="n"/>
      <c r="L495" s="218" t="n"/>
      <c r="M495" s="218" t="n"/>
      <c r="N495" s="218" t="n"/>
      <c r="O495" s="4" t="n"/>
      <c r="P495" s="4" t="n"/>
      <c r="Q495" s="4" t="n"/>
      <c r="R495" s="4" t="n"/>
      <c r="S495" s="4" t="n"/>
      <c r="T495" s="4" t="n"/>
      <c r="U495" s="4" t="n"/>
      <c r="V495" s="4" t="n"/>
      <c r="W495" s="4" t="n"/>
      <c r="X495" s="4" t="n"/>
      <c r="Y495" s="4" t="n"/>
      <c r="Z495" s="4" t="n"/>
    </row>
    <row r="496" ht="15.75" customHeight="1" s="371">
      <c r="A496" s="218" t="n"/>
      <c r="B496" s="218" t="n"/>
      <c r="C496" s="218" t="n"/>
      <c r="D496" s="218" t="n"/>
      <c r="E496" s="218" t="n"/>
      <c r="F496" s="218" t="n"/>
      <c r="G496" s="218">
        <f t="array" ref="G496">IF($F496="","",IFERROR(INDEX(PRESUPUESTO!$N$10:$N$174,MATCH($F496,PRESUPUESTO!$A$10:$A$174,0)),""))</f>
        <v/>
      </c>
      <c r="H496" s="218" t="n"/>
      <c r="I496" s="218" t="n"/>
      <c r="J496" s="218" t="n"/>
      <c r="K496" s="218" t="n"/>
      <c r="L496" s="218" t="n"/>
      <c r="M496" s="218" t="n"/>
      <c r="N496" s="218" t="n"/>
      <c r="O496" s="4" t="n"/>
      <c r="P496" s="4" t="n"/>
      <c r="Q496" s="4" t="n"/>
      <c r="R496" s="4" t="n"/>
      <c r="S496" s="4" t="n"/>
      <c r="T496" s="4" t="n"/>
      <c r="U496" s="4" t="n"/>
      <c r="V496" s="4" t="n"/>
      <c r="W496" s="4" t="n"/>
      <c r="X496" s="4" t="n"/>
      <c r="Y496" s="4" t="n"/>
      <c r="Z496" s="4" t="n"/>
    </row>
    <row r="497" ht="15.75" customHeight="1" s="371">
      <c r="A497" s="218" t="n"/>
      <c r="B497" s="218" t="n"/>
      <c r="C497" s="218" t="n"/>
      <c r="D497" s="218" t="n"/>
      <c r="E497" s="218" t="n"/>
      <c r="F497" s="218" t="n"/>
      <c r="G497" s="218">
        <f t="array" ref="G497">IF($F497="","",IFERROR(INDEX(PRESUPUESTO!$N$10:$N$174,MATCH($F497,PRESUPUESTO!$A$10:$A$174,0)),""))</f>
        <v/>
      </c>
      <c r="H497" s="218" t="n"/>
      <c r="I497" s="218" t="n"/>
      <c r="J497" s="218" t="n"/>
      <c r="K497" s="218" t="n"/>
      <c r="L497" s="218" t="n"/>
      <c r="M497" s="218" t="n"/>
      <c r="N497" s="218" t="n"/>
      <c r="O497" s="4" t="n"/>
      <c r="P497" s="4" t="n"/>
      <c r="Q497" s="4" t="n"/>
      <c r="R497" s="4" t="n"/>
      <c r="S497" s="4" t="n"/>
      <c r="T497" s="4" t="n"/>
      <c r="U497" s="4" t="n"/>
      <c r="V497" s="4" t="n"/>
      <c r="W497" s="4" t="n"/>
      <c r="X497" s="4" t="n"/>
      <c r="Y497" s="4" t="n"/>
      <c r="Z497" s="4" t="n"/>
    </row>
    <row r="498" ht="15.75" customHeight="1" s="371">
      <c r="A498" s="218" t="n"/>
      <c r="B498" s="218" t="n"/>
      <c r="C498" s="218" t="n"/>
      <c r="D498" s="218" t="n"/>
      <c r="E498" s="218" t="n"/>
      <c r="F498" s="218" t="n"/>
      <c r="G498" s="218">
        <f t="array" ref="G498">IF($F498="","",IFERROR(INDEX(PRESUPUESTO!$N$10:$N$174,MATCH($F498,PRESUPUESTO!$A$10:$A$174,0)),""))</f>
        <v/>
      </c>
      <c r="H498" s="218" t="n"/>
      <c r="I498" s="218" t="n"/>
      <c r="J498" s="218" t="n"/>
      <c r="K498" s="218" t="n"/>
      <c r="L498" s="218" t="n"/>
      <c r="M498" s="218" t="n"/>
      <c r="N498" s="218" t="n"/>
      <c r="O498" s="4" t="n"/>
      <c r="P498" s="4" t="n"/>
      <c r="Q498" s="4" t="n"/>
      <c r="R498" s="4" t="n"/>
      <c r="S498" s="4" t="n"/>
      <c r="T498" s="4" t="n"/>
      <c r="U498" s="4" t="n"/>
      <c r="V498" s="4" t="n"/>
      <c r="W498" s="4" t="n"/>
      <c r="X498" s="4" t="n"/>
      <c r="Y498" s="4" t="n"/>
      <c r="Z498" s="4" t="n"/>
    </row>
    <row r="499" ht="15.75" customHeight="1" s="371">
      <c r="A499" s="218" t="n"/>
      <c r="B499" s="218" t="n"/>
      <c r="C499" s="218" t="n"/>
      <c r="D499" s="218" t="n"/>
      <c r="E499" s="218" t="n"/>
      <c r="F499" s="218" t="n"/>
      <c r="G499" s="218">
        <f t="array" ref="G499">IF($F499="","",IFERROR(INDEX(PRESUPUESTO!$N$10:$N$174,MATCH($F499,PRESUPUESTO!$A$10:$A$174,0)),""))</f>
        <v/>
      </c>
      <c r="H499" s="218" t="n"/>
      <c r="I499" s="218" t="n"/>
      <c r="J499" s="218" t="n"/>
      <c r="K499" s="218" t="n"/>
      <c r="L499" s="218" t="n"/>
      <c r="M499" s="218" t="n"/>
      <c r="N499" s="218" t="n"/>
      <c r="O499" s="4" t="n"/>
      <c r="P499" s="4" t="n"/>
      <c r="Q499" s="4" t="n"/>
      <c r="R499" s="4" t="n"/>
      <c r="S499" s="4" t="n"/>
      <c r="T499" s="4" t="n"/>
      <c r="U499" s="4" t="n"/>
      <c r="V499" s="4" t="n"/>
      <c r="W499" s="4" t="n"/>
      <c r="X499" s="4" t="n"/>
      <c r="Y499" s="4" t="n"/>
      <c r="Z499" s="4" t="n"/>
    </row>
    <row r="500" ht="15.75" customHeight="1" s="371">
      <c r="A500" s="218" t="n"/>
      <c r="B500" s="218" t="n"/>
      <c r="C500" s="218" t="n"/>
      <c r="D500" s="218" t="n"/>
      <c r="E500" s="218" t="n"/>
      <c r="F500" s="218" t="n"/>
      <c r="G500" s="218">
        <f t="array" ref="G500">IF($F500="","",IFERROR(INDEX(PRESUPUESTO!$N$10:$N$174,MATCH($F500,PRESUPUESTO!$A$10:$A$174,0)),""))</f>
        <v/>
      </c>
      <c r="H500" s="218" t="n"/>
      <c r="I500" s="218" t="n"/>
      <c r="J500" s="218" t="n"/>
      <c r="K500" s="218" t="n"/>
      <c r="L500" s="218" t="n"/>
      <c r="M500" s="218" t="n"/>
      <c r="N500" s="218" t="n"/>
      <c r="O500" s="4" t="n"/>
      <c r="P500" s="4" t="n"/>
      <c r="Q500" s="4" t="n"/>
      <c r="R500" s="4" t="n"/>
      <c r="S500" s="4" t="n"/>
      <c r="T500" s="4" t="n"/>
      <c r="U500" s="4" t="n"/>
      <c r="V500" s="4" t="n"/>
      <c r="W500" s="4" t="n"/>
      <c r="X500" s="4" t="n"/>
      <c r="Y500" s="4" t="n"/>
      <c r="Z500" s="4" t="n"/>
    </row>
    <row r="501" ht="15.75" customHeight="1" s="371">
      <c r="A501" s="218" t="n"/>
      <c r="B501" s="218" t="n"/>
      <c r="C501" s="218" t="n"/>
      <c r="D501" s="218" t="n"/>
      <c r="E501" s="218" t="n"/>
      <c r="F501" s="218" t="n"/>
      <c r="G501" s="218">
        <f t="array" ref="G501">IF($F501="","",IFERROR(INDEX(PRESUPUESTO!$N$10:$N$174,MATCH($F501,PRESUPUESTO!$A$10:$A$174,0)),""))</f>
        <v/>
      </c>
      <c r="H501" s="218" t="n"/>
      <c r="I501" s="218" t="n"/>
      <c r="J501" s="218" t="n"/>
      <c r="K501" s="218" t="n"/>
      <c r="L501" s="218" t="n"/>
      <c r="M501" s="218" t="n"/>
      <c r="N501" s="218" t="n"/>
      <c r="O501" s="4" t="n"/>
      <c r="P501" s="4" t="n"/>
      <c r="Q501" s="4" t="n"/>
      <c r="R501" s="4" t="n"/>
      <c r="S501" s="4" t="n"/>
      <c r="T501" s="4" t="n"/>
      <c r="U501" s="4" t="n"/>
      <c r="V501" s="4" t="n"/>
      <c r="W501" s="4" t="n"/>
      <c r="X501" s="4" t="n"/>
      <c r="Y501" s="4" t="n"/>
      <c r="Z501" s="4" t="n"/>
    </row>
    <row r="502" ht="15.75" customHeight="1" s="371">
      <c r="A502" s="218" t="n"/>
      <c r="B502" s="218" t="n"/>
      <c r="C502" s="218" t="n"/>
      <c r="D502" s="218" t="n"/>
      <c r="E502" s="218" t="n"/>
      <c r="F502" s="218" t="n"/>
      <c r="G502" s="218">
        <f t="array" ref="G502">IF($F502="","",IFERROR(INDEX(PRESUPUESTO!$N$10:$N$174,MATCH($F502,PRESUPUESTO!$A$10:$A$174,0)),""))</f>
        <v/>
      </c>
      <c r="H502" s="218" t="n"/>
      <c r="I502" s="218" t="n"/>
      <c r="J502" s="218" t="n"/>
      <c r="K502" s="218" t="n"/>
      <c r="L502" s="218" t="n"/>
      <c r="M502" s="218" t="n"/>
      <c r="N502" s="218" t="n"/>
      <c r="O502" s="4" t="n"/>
      <c r="P502" s="4" t="n"/>
      <c r="Q502" s="4" t="n"/>
      <c r="R502" s="4" t="n"/>
      <c r="S502" s="4" t="n"/>
      <c r="T502" s="4" t="n"/>
      <c r="U502" s="4" t="n"/>
      <c r="V502" s="4" t="n"/>
      <c r="W502" s="4" t="n"/>
      <c r="X502" s="4" t="n"/>
      <c r="Y502" s="4" t="n"/>
      <c r="Z502" s="4" t="n"/>
    </row>
    <row r="503" ht="15.75" customHeight="1" s="371">
      <c r="A503" s="218" t="n"/>
      <c r="B503" s="218" t="n"/>
      <c r="C503" s="218" t="n"/>
      <c r="D503" s="218" t="n"/>
      <c r="E503" s="218" t="n"/>
      <c r="F503" s="218" t="n"/>
      <c r="G503" s="218">
        <f t="array" ref="G503">IF($F503="","",IFERROR(INDEX(PRESUPUESTO!$N$10:$N$174,MATCH($F503,PRESUPUESTO!$A$10:$A$174,0)),""))</f>
        <v/>
      </c>
      <c r="H503" s="218" t="n"/>
      <c r="I503" s="218" t="n"/>
      <c r="J503" s="218" t="n"/>
      <c r="K503" s="218" t="n"/>
      <c r="L503" s="218" t="n"/>
      <c r="M503" s="218" t="n"/>
      <c r="N503" s="218" t="n"/>
      <c r="O503" s="4" t="n"/>
      <c r="P503" s="4" t="n"/>
      <c r="Q503" s="4" t="n"/>
      <c r="R503" s="4" t="n"/>
      <c r="S503" s="4" t="n"/>
      <c r="T503" s="4" t="n"/>
      <c r="U503" s="4" t="n"/>
      <c r="V503" s="4" t="n"/>
      <c r="W503" s="4" t="n"/>
      <c r="X503" s="4" t="n"/>
      <c r="Y503" s="4" t="n"/>
      <c r="Z503" s="4" t="n"/>
    </row>
    <row r="504" ht="15.75" customHeight="1" s="371">
      <c r="A504" s="218" t="n"/>
      <c r="B504" s="218" t="n"/>
      <c r="C504" s="218" t="n"/>
      <c r="D504" s="218" t="n"/>
      <c r="E504" s="218" t="n"/>
      <c r="F504" s="218" t="n"/>
      <c r="G504" s="218">
        <f t="array" ref="G504">IF($F504="","",IFERROR(INDEX(PRESUPUESTO!$N$10:$N$174,MATCH($F504,PRESUPUESTO!$A$10:$A$174,0)),""))</f>
        <v/>
      </c>
      <c r="H504" s="218" t="n"/>
      <c r="I504" s="218" t="n"/>
      <c r="J504" s="218" t="n"/>
      <c r="K504" s="218" t="n"/>
      <c r="L504" s="218" t="n"/>
      <c r="M504" s="218" t="n"/>
      <c r="N504" s="218" t="n"/>
      <c r="O504" s="4" t="n"/>
      <c r="P504" s="4" t="n"/>
      <c r="Q504" s="4" t="n"/>
      <c r="R504" s="4" t="n"/>
      <c r="S504" s="4" t="n"/>
      <c r="T504" s="4" t="n"/>
      <c r="U504" s="4" t="n"/>
      <c r="V504" s="4" t="n"/>
      <c r="W504" s="4" t="n"/>
      <c r="X504" s="4" t="n"/>
      <c r="Y504" s="4" t="n"/>
      <c r="Z504" s="4" t="n"/>
    </row>
    <row r="505" ht="15.75" customHeight="1" s="371">
      <c r="A505" s="218" t="n"/>
      <c r="B505" s="218" t="n"/>
      <c r="C505" s="218" t="n"/>
      <c r="D505" s="218" t="n"/>
      <c r="E505" s="218" t="n"/>
      <c r="F505" s="218" t="n"/>
      <c r="G505" s="218">
        <f t="array" ref="G505">IF($F505="","",IFERROR(INDEX(PRESUPUESTO!$N$10:$N$174,MATCH($F505,PRESUPUESTO!$A$10:$A$174,0)),""))</f>
        <v/>
      </c>
      <c r="H505" s="218" t="n"/>
      <c r="I505" s="218" t="n"/>
      <c r="J505" s="218" t="n"/>
      <c r="K505" s="218" t="n"/>
      <c r="L505" s="218" t="n"/>
      <c r="M505" s="218" t="n"/>
      <c r="N505" s="218" t="n"/>
      <c r="O505" s="4" t="n"/>
      <c r="P505" s="4" t="n"/>
      <c r="Q505" s="4" t="n"/>
      <c r="R505" s="4" t="n"/>
      <c r="S505" s="4" t="n"/>
      <c r="T505" s="4" t="n"/>
      <c r="U505" s="4" t="n"/>
      <c r="V505" s="4" t="n"/>
      <c r="W505" s="4" t="n"/>
      <c r="X505" s="4" t="n"/>
      <c r="Y505" s="4" t="n"/>
      <c r="Z505" s="4" t="n"/>
    </row>
    <row r="506" ht="15.75" customHeight="1" s="371">
      <c r="A506" s="218" t="n"/>
      <c r="B506" s="218" t="n"/>
      <c r="C506" s="218" t="n"/>
      <c r="D506" s="218" t="n"/>
      <c r="E506" s="218" t="n"/>
      <c r="F506" s="218" t="n"/>
      <c r="G506" s="218">
        <f t="array" ref="G506">IF($F506="","",IFERROR(INDEX(PRESUPUESTO!$N$10:$N$174,MATCH($F506,PRESUPUESTO!$A$10:$A$174,0)),""))</f>
        <v/>
      </c>
      <c r="H506" s="218" t="n"/>
      <c r="I506" s="218" t="n"/>
      <c r="J506" s="218" t="n"/>
      <c r="K506" s="218" t="n"/>
      <c r="L506" s="218" t="n"/>
      <c r="M506" s="218" t="n"/>
      <c r="N506" s="218" t="n"/>
      <c r="O506" s="4" t="n"/>
      <c r="P506" s="4" t="n"/>
      <c r="Q506" s="4" t="n"/>
      <c r="R506" s="4" t="n"/>
      <c r="S506" s="4" t="n"/>
      <c r="T506" s="4" t="n"/>
      <c r="U506" s="4" t="n"/>
      <c r="V506" s="4" t="n"/>
      <c r="W506" s="4" t="n"/>
      <c r="X506" s="4" t="n"/>
      <c r="Y506" s="4" t="n"/>
      <c r="Z506" s="4" t="n"/>
    </row>
    <row r="507" ht="15.75" customHeight="1" s="371">
      <c r="A507" s="218" t="n"/>
      <c r="B507" s="218" t="n"/>
      <c r="C507" s="218" t="n"/>
      <c r="D507" s="218" t="n"/>
      <c r="E507" s="218" t="n"/>
      <c r="F507" s="218" t="n"/>
      <c r="G507" s="218">
        <f t="array" ref="G507">IF($F507="","",IFERROR(INDEX(PRESUPUESTO!$N$10:$N$174,MATCH($F507,PRESUPUESTO!$A$10:$A$174,0)),""))</f>
        <v/>
      </c>
      <c r="H507" s="218" t="n"/>
      <c r="I507" s="218" t="n"/>
      <c r="J507" s="218" t="n"/>
      <c r="K507" s="218" t="n"/>
      <c r="L507" s="218" t="n"/>
      <c r="M507" s="218" t="n"/>
      <c r="N507" s="218" t="n"/>
      <c r="O507" s="4" t="n"/>
      <c r="P507" s="4" t="n"/>
      <c r="Q507" s="4" t="n"/>
      <c r="R507" s="4" t="n"/>
      <c r="S507" s="4" t="n"/>
      <c r="T507" s="4" t="n"/>
      <c r="U507" s="4" t="n"/>
      <c r="V507" s="4" t="n"/>
      <c r="W507" s="4" t="n"/>
      <c r="X507" s="4" t="n"/>
      <c r="Y507" s="4" t="n"/>
      <c r="Z507" s="4" t="n"/>
    </row>
    <row r="508" ht="15.75" customHeight="1" s="371">
      <c r="A508" s="218" t="n"/>
      <c r="B508" s="218" t="n"/>
      <c r="C508" s="218" t="n"/>
      <c r="D508" s="218" t="n"/>
      <c r="E508" s="218" t="n"/>
      <c r="F508" s="218" t="n"/>
      <c r="G508" s="218">
        <f t="array" ref="G508">IF($F508="","",IFERROR(INDEX(PRESUPUESTO!$N$10:$N$174,MATCH($F508,PRESUPUESTO!$A$10:$A$174,0)),""))</f>
        <v/>
      </c>
      <c r="H508" s="218" t="n"/>
      <c r="I508" s="218" t="n"/>
      <c r="J508" s="218" t="n"/>
      <c r="K508" s="218" t="n"/>
      <c r="L508" s="218" t="n"/>
      <c r="M508" s="218" t="n"/>
      <c r="N508" s="218" t="n"/>
      <c r="O508" s="4" t="n"/>
      <c r="P508" s="4" t="n"/>
      <c r="Q508" s="4" t="n"/>
      <c r="R508" s="4" t="n"/>
      <c r="S508" s="4" t="n"/>
      <c r="T508" s="4" t="n"/>
      <c r="U508" s="4" t="n"/>
      <c r="V508" s="4" t="n"/>
      <c r="W508" s="4" t="n"/>
      <c r="X508" s="4" t="n"/>
      <c r="Y508" s="4" t="n"/>
      <c r="Z508" s="4" t="n"/>
    </row>
    <row r="509" ht="15.75" customHeight="1" s="371">
      <c r="A509" s="218" t="n"/>
      <c r="B509" s="218" t="n"/>
      <c r="C509" s="218" t="n"/>
      <c r="D509" s="218" t="n"/>
      <c r="E509" s="218" t="n"/>
      <c r="F509" s="218" t="n"/>
      <c r="G509" s="218" t="n"/>
      <c r="H509" s="218" t="n"/>
      <c r="I509" s="218" t="n"/>
      <c r="J509" s="218" t="n"/>
      <c r="K509" s="218" t="n"/>
      <c r="L509" s="218" t="n"/>
      <c r="M509" s="218" t="n"/>
      <c r="N509" s="218" t="n"/>
      <c r="O509" s="4" t="n"/>
      <c r="P509" s="4" t="n"/>
      <c r="Q509" s="4" t="n"/>
      <c r="R509" s="4" t="n"/>
      <c r="S509" s="4" t="n"/>
      <c r="T509" s="4" t="n"/>
      <c r="U509" s="4" t="n"/>
      <c r="V509" s="4" t="n"/>
      <c r="W509" s="4" t="n"/>
      <c r="X509" s="4" t="n"/>
      <c r="Y509" s="4" t="n"/>
      <c r="Z509" s="4" t="n"/>
    </row>
    <row r="510" ht="15.75" customHeight="1" s="371">
      <c r="A510" s="218" t="n"/>
      <c r="B510" s="218" t="n"/>
      <c r="C510" s="218" t="n"/>
      <c r="D510" s="218" t="n"/>
      <c r="E510" s="218" t="n"/>
      <c r="F510" s="218" t="n"/>
      <c r="G510" s="218" t="n"/>
      <c r="H510" s="218" t="n"/>
      <c r="I510" s="218" t="n"/>
      <c r="J510" s="218" t="n"/>
      <c r="K510" s="218" t="n"/>
      <c r="L510" s="218" t="n"/>
      <c r="M510" s="218" t="n"/>
      <c r="N510" s="218" t="n"/>
      <c r="O510" s="4" t="n"/>
      <c r="P510" s="4" t="n"/>
      <c r="Q510" s="4" t="n"/>
      <c r="R510" s="4" t="n"/>
      <c r="S510" s="4" t="n"/>
      <c r="T510" s="4" t="n"/>
      <c r="U510" s="4" t="n"/>
      <c r="V510" s="4" t="n"/>
      <c r="W510" s="4" t="n"/>
      <c r="X510" s="4" t="n"/>
      <c r="Y510" s="4" t="n"/>
      <c r="Z510" s="4" t="n"/>
    </row>
    <row r="511" ht="15.75" customHeight="1" s="371">
      <c r="A511" s="218" t="n"/>
      <c r="B511" s="218" t="n"/>
      <c r="C511" s="218" t="n"/>
      <c r="D511" s="218" t="n"/>
      <c r="E511" s="218" t="n"/>
      <c r="F511" s="218" t="n"/>
      <c r="G511" s="218" t="n"/>
      <c r="H511" s="218" t="n"/>
      <c r="I511" s="218" t="n"/>
      <c r="J511" s="218" t="n"/>
      <c r="K511" s="218" t="n"/>
      <c r="L511" s="218" t="n"/>
      <c r="M511" s="218" t="n"/>
      <c r="N511" s="218" t="n"/>
      <c r="O511" s="4" t="n"/>
      <c r="P511" s="4" t="n"/>
      <c r="Q511" s="4" t="n"/>
      <c r="R511" s="4" t="n"/>
      <c r="S511" s="4" t="n"/>
      <c r="T511" s="4" t="n"/>
      <c r="U511" s="4" t="n"/>
      <c r="V511" s="4" t="n"/>
      <c r="W511" s="4" t="n"/>
      <c r="X511" s="4" t="n"/>
      <c r="Y511" s="4" t="n"/>
      <c r="Z511" s="4" t="n"/>
    </row>
    <row r="512" ht="15.75" customHeight="1" s="371">
      <c r="A512" s="218" t="n"/>
      <c r="B512" s="218" t="n"/>
      <c r="C512" s="218" t="n"/>
      <c r="D512" s="218" t="n"/>
      <c r="E512" s="218" t="n"/>
      <c r="F512" s="218" t="n"/>
      <c r="G512" s="218" t="n"/>
      <c r="H512" s="218" t="n"/>
      <c r="I512" s="218" t="n"/>
      <c r="J512" s="218" t="n"/>
      <c r="K512" s="218" t="n"/>
      <c r="L512" s="218" t="n"/>
      <c r="M512" s="218" t="n"/>
      <c r="N512" s="218" t="n"/>
      <c r="O512" s="4" t="n"/>
      <c r="P512" s="4" t="n"/>
      <c r="Q512" s="4" t="n"/>
      <c r="R512" s="4" t="n"/>
      <c r="S512" s="4" t="n"/>
      <c r="T512" s="4" t="n"/>
      <c r="U512" s="4" t="n"/>
      <c r="V512" s="4" t="n"/>
      <c r="W512" s="4" t="n"/>
      <c r="X512" s="4" t="n"/>
      <c r="Y512" s="4" t="n"/>
      <c r="Z512" s="4" t="n"/>
    </row>
    <row r="513" ht="15.75" customHeight="1" s="371">
      <c r="A513" s="218" t="n"/>
      <c r="B513" s="218" t="n"/>
      <c r="C513" s="218" t="n"/>
      <c r="D513" s="218" t="n"/>
      <c r="E513" s="218" t="n"/>
      <c r="F513" s="218" t="n"/>
      <c r="G513" s="218" t="n"/>
      <c r="H513" s="218" t="n"/>
      <c r="I513" s="218" t="n"/>
      <c r="J513" s="218" t="n"/>
      <c r="K513" s="218" t="n"/>
      <c r="L513" s="218" t="n"/>
      <c r="M513" s="218" t="n"/>
      <c r="N513" s="218" t="n"/>
      <c r="O513" s="4" t="n"/>
      <c r="P513" s="4" t="n"/>
      <c r="Q513" s="4" t="n"/>
      <c r="R513" s="4" t="n"/>
      <c r="S513" s="4" t="n"/>
      <c r="T513" s="4" t="n"/>
      <c r="U513" s="4" t="n"/>
      <c r="V513" s="4" t="n"/>
      <c r="W513" s="4" t="n"/>
      <c r="X513" s="4" t="n"/>
      <c r="Y513" s="4" t="n"/>
      <c r="Z513" s="4" t="n"/>
    </row>
    <row r="514" ht="15.75" customHeight="1" s="371">
      <c r="A514" s="218" t="n"/>
      <c r="B514" s="218" t="n"/>
      <c r="C514" s="218" t="n"/>
      <c r="D514" s="218" t="n"/>
      <c r="E514" s="218" t="n"/>
      <c r="F514" s="218" t="n"/>
      <c r="G514" s="218" t="n"/>
      <c r="H514" s="218" t="n"/>
      <c r="I514" s="218" t="n"/>
      <c r="J514" s="218" t="n"/>
      <c r="K514" s="218" t="n"/>
      <c r="L514" s="218" t="n"/>
      <c r="M514" s="218" t="n"/>
      <c r="N514" s="218" t="n"/>
      <c r="O514" s="4" t="n"/>
      <c r="P514" s="4" t="n"/>
      <c r="Q514" s="4" t="n"/>
      <c r="R514" s="4" t="n"/>
      <c r="S514" s="4" t="n"/>
      <c r="T514" s="4" t="n"/>
      <c r="U514" s="4" t="n"/>
      <c r="V514" s="4" t="n"/>
      <c r="W514" s="4" t="n"/>
      <c r="X514" s="4" t="n"/>
      <c r="Y514" s="4" t="n"/>
      <c r="Z514" s="4" t="n"/>
    </row>
    <row r="515" ht="15.75" customHeight="1" s="371">
      <c r="A515" s="218" t="n"/>
      <c r="B515" s="218" t="n"/>
      <c r="C515" s="218" t="n"/>
      <c r="D515" s="218" t="n"/>
      <c r="E515" s="218" t="n"/>
      <c r="F515" s="218" t="n"/>
      <c r="G515" s="218" t="n"/>
      <c r="H515" s="218" t="n"/>
      <c r="I515" s="218" t="n"/>
      <c r="J515" s="218" t="n"/>
      <c r="K515" s="218" t="n"/>
      <c r="L515" s="218" t="n"/>
      <c r="M515" s="218" t="n"/>
      <c r="N515" s="218" t="n"/>
      <c r="O515" s="4" t="n"/>
      <c r="P515" s="4" t="n"/>
      <c r="Q515" s="4" t="n"/>
      <c r="R515" s="4" t="n"/>
      <c r="S515" s="4" t="n"/>
      <c r="T515" s="4" t="n"/>
      <c r="U515" s="4" t="n"/>
      <c r="V515" s="4" t="n"/>
      <c r="W515" s="4" t="n"/>
      <c r="X515" s="4" t="n"/>
      <c r="Y515" s="4" t="n"/>
      <c r="Z515" s="4" t="n"/>
    </row>
    <row r="516" ht="15.75" customHeight="1" s="371">
      <c r="A516" s="218" t="n"/>
      <c r="B516" s="218" t="n"/>
      <c r="C516" s="218" t="n"/>
      <c r="D516" s="218" t="n"/>
      <c r="E516" s="218" t="n"/>
      <c r="F516" s="218" t="n"/>
      <c r="G516" s="218" t="n"/>
      <c r="H516" s="218" t="n"/>
      <c r="I516" s="218" t="n"/>
      <c r="J516" s="218" t="n"/>
      <c r="K516" s="218" t="n"/>
      <c r="L516" s="218" t="n"/>
      <c r="M516" s="218" t="n"/>
      <c r="N516" s="218" t="n"/>
      <c r="O516" s="4" t="n"/>
      <c r="P516" s="4" t="n"/>
      <c r="Q516" s="4" t="n"/>
      <c r="R516" s="4" t="n"/>
      <c r="S516" s="4" t="n"/>
      <c r="T516" s="4" t="n"/>
      <c r="U516" s="4" t="n"/>
      <c r="V516" s="4" t="n"/>
      <c r="W516" s="4" t="n"/>
      <c r="X516" s="4" t="n"/>
      <c r="Y516" s="4" t="n"/>
      <c r="Z516" s="4" t="n"/>
    </row>
    <row r="517" ht="15.75" customHeight="1" s="371">
      <c r="A517" s="218" t="n"/>
      <c r="B517" s="218" t="n"/>
      <c r="C517" s="218" t="n"/>
      <c r="D517" s="218" t="n"/>
      <c r="E517" s="218" t="n"/>
      <c r="F517" s="218" t="n"/>
      <c r="G517" s="218" t="n"/>
      <c r="H517" s="218" t="n"/>
      <c r="I517" s="218" t="n"/>
      <c r="J517" s="218" t="n"/>
      <c r="K517" s="218" t="n"/>
      <c r="L517" s="218" t="n"/>
      <c r="M517" s="218" t="n"/>
      <c r="N517" s="218" t="n"/>
      <c r="O517" s="4" t="n"/>
      <c r="P517" s="4" t="n"/>
      <c r="Q517" s="4" t="n"/>
      <c r="R517" s="4" t="n"/>
      <c r="S517" s="4" t="n"/>
      <c r="T517" s="4" t="n"/>
      <c r="U517" s="4" t="n"/>
      <c r="V517" s="4" t="n"/>
      <c r="W517" s="4" t="n"/>
      <c r="X517" s="4" t="n"/>
      <c r="Y517" s="4" t="n"/>
      <c r="Z517" s="4" t="n"/>
    </row>
    <row r="518" ht="15.75" customHeight="1" s="371">
      <c r="A518" s="218" t="n"/>
      <c r="B518" s="218" t="n"/>
      <c r="C518" s="218" t="n"/>
      <c r="D518" s="218" t="n"/>
      <c r="E518" s="218" t="n"/>
      <c r="F518" s="218" t="n"/>
      <c r="G518" s="218" t="n"/>
      <c r="H518" s="218" t="n"/>
      <c r="I518" s="218" t="n"/>
      <c r="J518" s="218" t="n"/>
      <c r="K518" s="218" t="n"/>
      <c r="L518" s="218" t="n"/>
      <c r="M518" s="218" t="n"/>
      <c r="N518" s="218" t="n"/>
      <c r="O518" s="4" t="n"/>
      <c r="P518" s="4" t="n"/>
      <c r="Q518" s="4" t="n"/>
      <c r="R518" s="4" t="n"/>
      <c r="S518" s="4" t="n"/>
      <c r="T518" s="4" t="n"/>
      <c r="U518" s="4" t="n"/>
      <c r="V518" s="4" t="n"/>
      <c r="W518" s="4" t="n"/>
      <c r="X518" s="4" t="n"/>
      <c r="Y518" s="4" t="n"/>
      <c r="Z518" s="4" t="n"/>
    </row>
    <row r="519" ht="15.75" customHeight="1" s="371">
      <c r="A519" s="218" t="n"/>
      <c r="B519" s="218" t="n"/>
      <c r="C519" s="218" t="n"/>
      <c r="D519" s="218" t="n"/>
      <c r="E519" s="218" t="n"/>
      <c r="F519" s="218" t="n"/>
      <c r="G519" s="218" t="n"/>
      <c r="H519" s="218" t="n"/>
      <c r="I519" s="218" t="n"/>
      <c r="J519" s="218" t="n"/>
      <c r="K519" s="218" t="n"/>
      <c r="L519" s="218" t="n"/>
      <c r="M519" s="218" t="n"/>
      <c r="N519" s="218" t="n"/>
      <c r="O519" s="4" t="n"/>
      <c r="P519" s="4" t="n"/>
      <c r="Q519" s="4" t="n"/>
      <c r="R519" s="4" t="n"/>
      <c r="S519" s="4" t="n"/>
      <c r="T519" s="4" t="n"/>
      <c r="U519" s="4" t="n"/>
      <c r="V519" s="4" t="n"/>
      <c r="W519" s="4" t="n"/>
      <c r="X519" s="4" t="n"/>
      <c r="Y519" s="4" t="n"/>
      <c r="Z519" s="4" t="n"/>
    </row>
    <row r="520" ht="15.75" customHeight="1" s="371">
      <c r="A520" s="218" t="n"/>
      <c r="B520" s="218" t="n"/>
      <c r="C520" s="218" t="n"/>
      <c r="D520" s="218" t="n"/>
      <c r="E520" s="218" t="n"/>
      <c r="F520" s="218" t="n"/>
      <c r="G520" s="218" t="n"/>
      <c r="H520" s="218" t="n"/>
      <c r="I520" s="218" t="n"/>
      <c r="J520" s="218" t="n"/>
      <c r="K520" s="218" t="n"/>
      <c r="L520" s="218" t="n"/>
      <c r="M520" s="218" t="n"/>
      <c r="N520" s="218" t="n"/>
      <c r="O520" s="4" t="n"/>
      <c r="P520" s="4" t="n"/>
      <c r="Q520" s="4" t="n"/>
      <c r="R520" s="4" t="n"/>
      <c r="S520" s="4" t="n"/>
      <c r="T520" s="4" t="n"/>
      <c r="U520" s="4" t="n"/>
      <c r="V520" s="4" t="n"/>
      <c r="W520" s="4" t="n"/>
      <c r="X520" s="4" t="n"/>
      <c r="Y520" s="4" t="n"/>
      <c r="Z520" s="4" t="n"/>
    </row>
    <row r="521" ht="15.75" customHeight="1" s="371">
      <c r="A521" s="218" t="n"/>
      <c r="B521" s="218" t="n"/>
      <c r="C521" s="218" t="n"/>
      <c r="D521" s="218" t="n"/>
      <c r="E521" s="218" t="n"/>
      <c r="F521" s="218" t="n"/>
      <c r="G521" s="218" t="n"/>
      <c r="H521" s="218" t="n"/>
      <c r="I521" s="218" t="n"/>
      <c r="J521" s="218" t="n"/>
      <c r="K521" s="218" t="n"/>
      <c r="L521" s="218" t="n"/>
      <c r="M521" s="218" t="n"/>
      <c r="N521" s="218" t="n"/>
      <c r="O521" s="4" t="n"/>
      <c r="P521" s="4" t="n"/>
      <c r="Q521" s="4" t="n"/>
      <c r="R521" s="4" t="n"/>
      <c r="S521" s="4" t="n"/>
      <c r="T521" s="4" t="n"/>
      <c r="U521" s="4" t="n"/>
      <c r="V521" s="4" t="n"/>
      <c r="W521" s="4" t="n"/>
      <c r="X521" s="4" t="n"/>
      <c r="Y521" s="4" t="n"/>
      <c r="Z521" s="4" t="n"/>
    </row>
    <row r="522" ht="15.75" customHeight="1" s="371">
      <c r="A522" s="218" t="n"/>
      <c r="B522" s="218" t="n"/>
      <c r="C522" s="218" t="n"/>
      <c r="D522" s="218" t="n"/>
      <c r="E522" s="218" t="n"/>
      <c r="F522" s="218" t="n"/>
      <c r="G522" s="218" t="n"/>
      <c r="H522" s="218" t="n"/>
      <c r="I522" s="218" t="n"/>
      <c r="J522" s="218" t="n"/>
      <c r="K522" s="218" t="n"/>
      <c r="L522" s="218" t="n"/>
      <c r="M522" s="218" t="n"/>
      <c r="N522" s="218" t="n"/>
      <c r="O522" s="4" t="n"/>
      <c r="P522" s="4" t="n"/>
      <c r="Q522" s="4" t="n"/>
      <c r="R522" s="4" t="n"/>
      <c r="S522" s="4" t="n"/>
      <c r="T522" s="4" t="n"/>
      <c r="U522" s="4" t="n"/>
      <c r="V522" s="4" t="n"/>
      <c r="W522" s="4" t="n"/>
      <c r="X522" s="4" t="n"/>
      <c r="Y522" s="4" t="n"/>
      <c r="Z522" s="4" t="n"/>
    </row>
    <row r="523" ht="15.75" customHeight="1" s="371">
      <c r="A523" s="218" t="n"/>
      <c r="B523" s="218" t="n"/>
      <c r="C523" s="218" t="n"/>
      <c r="D523" s="218" t="n"/>
      <c r="E523" s="218" t="n"/>
      <c r="F523" s="218" t="n"/>
      <c r="G523" s="218" t="n"/>
      <c r="H523" s="218" t="n"/>
      <c r="I523" s="218" t="n"/>
      <c r="J523" s="218" t="n"/>
      <c r="K523" s="218" t="n"/>
      <c r="L523" s="218" t="n"/>
      <c r="M523" s="218" t="n"/>
      <c r="N523" s="218" t="n"/>
      <c r="O523" s="4" t="n"/>
      <c r="P523" s="4" t="n"/>
      <c r="Q523" s="4" t="n"/>
      <c r="R523" s="4" t="n"/>
      <c r="S523" s="4" t="n"/>
      <c r="T523" s="4" t="n"/>
      <c r="U523" s="4" t="n"/>
      <c r="V523" s="4" t="n"/>
      <c r="W523" s="4" t="n"/>
      <c r="X523" s="4" t="n"/>
      <c r="Y523" s="4" t="n"/>
      <c r="Z523" s="4" t="n"/>
    </row>
    <row r="524" ht="15.75" customHeight="1" s="371">
      <c r="A524" s="218" t="n"/>
      <c r="B524" s="218" t="n"/>
      <c r="C524" s="218" t="n"/>
      <c r="D524" s="218" t="n"/>
      <c r="E524" s="218" t="n"/>
      <c r="F524" s="218" t="n"/>
      <c r="G524" s="218" t="n"/>
      <c r="H524" s="218" t="n"/>
      <c r="I524" s="218" t="n"/>
      <c r="J524" s="218" t="n"/>
      <c r="K524" s="218" t="n"/>
      <c r="L524" s="218" t="n"/>
      <c r="M524" s="218" t="n"/>
      <c r="N524" s="218" t="n"/>
      <c r="O524" s="4" t="n"/>
      <c r="P524" s="4" t="n"/>
      <c r="Q524" s="4" t="n"/>
      <c r="R524" s="4" t="n"/>
      <c r="S524" s="4" t="n"/>
      <c r="T524" s="4" t="n"/>
      <c r="U524" s="4" t="n"/>
      <c r="V524" s="4" t="n"/>
      <c r="W524" s="4" t="n"/>
      <c r="X524" s="4" t="n"/>
      <c r="Y524" s="4" t="n"/>
      <c r="Z524" s="4" t="n"/>
    </row>
    <row r="525" ht="15.75" customHeight="1" s="371">
      <c r="A525" s="218" t="n"/>
      <c r="B525" s="218" t="n"/>
      <c r="C525" s="218" t="n"/>
      <c r="D525" s="218" t="n"/>
      <c r="E525" s="218" t="n"/>
      <c r="F525" s="218" t="n"/>
      <c r="G525" s="218" t="n"/>
      <c r="H525" s="218" t="n"/>
      <c r="I525" s="218" t="n"/>
      <c r="J525" s="218" t="n"/>
      <c r="K525" s="218" t="n"/>
      <c r="L525" s="218" t="n"/>
      <c r="M525" s="218" t="n"/>
      <c r="N525" s="218" t="n"/>
      <c r="O525" s="4" t="n"/>
      <c r="P525" s="4" t="n"/>
      <c r="Q525" s="4" t="n"/>
      <c r="R525" s="4" t="n"/>
      <c r="S525" s="4" t="n"/>
      <c r="T525" s="4" t="n"/>
      <c r="U525" s="4" t="n"/>
      <c r="V525" s="4" t="n"/>
      <c r="W525" s="4" t="n"/>
      <c r="X525" s="4" t="n"/>
      <c r="Y525" s="4" t="n"/>
      <c r="Z525" s="4" t="n"/>
    </row>
    <row r="526" ht="15.75" customHeight="1" s="371">
      <c r="A526" s="218" t="n"/>
      <c r="B526" s="218" t="n"/>
      <c r="C526" s="218" t="n"/>
      <c r="D526" s="218" t="n"/>
      <c r="E526" s="218" t="n"/>
      <c r="F526" s="218" t="n"/>
      <c r="G526" s="218" t="n"/>
      <c r="H526" s="218" t="n"/>
      <c r="I526" s="218" t="n"/>
      <c r="J526" s="218" t="n"/>
      <c r="K526" s="218" t="n"/>
      <c r="L526" s="218" t="n"/>
      <c r="M526" s="218" t="n"/>
      <c r="N526" s="218" t="n"/>
      <c r="O526" s="4" t="n"/>
      <c r="P526" s="4" t="n"/>
      <c r="Q526" s="4" t="n"/>
      <c r="R526" s="4" t="n"/>
      <c r="S526" s="4" t="n"/>
      <c r="T526" s="4" t="n"/>
      <c r="U526" s="4" t="n"/>
      <c r="V526" s="4" t="n"/>
      <c r="W526" s="4" t="n"/>
      <c r="X526" s="4" t="n"/>
      <c r="Y526" s="4" t="n"/>
      <c r="Z526" s="4" t="n"/>
    </row>
    <row r="527" ht="15.75" customHeight="1" s="371">
      <c r="A527" s="218" t="n"/>
      <c r="B527" s="218" t="n"/>
      <c r="C527" s="218" t="n"/>
      <c r="D527" s="218" t="n"/>
      <c r="E527" s="218" t="n"/>
      <c r="F527" s="218" t="n"/>
      <c r="G527" s="218" t="n"/>
      <c r="H527" s="218" t="n"/>
      <c r="I527" s="218" t="n"/>
      <c r="J527" s="218" t="n"/>
      <c r="K527" s="218" t="n"/>
      <c r="L527" s="218" t="n"/>
      <c r="M527" s="218" t="n"/>
      <c r="N527" s="218" t="n"/>
      <c r="O527" s="4" t="n"/>
      <c r="P527" s="4" t="n"/>
      <c r="Q527" s="4" t="n"/>
      <c r="R527" s="4" t="n"/>
      <c r="S527" s="4" t="n"/>
      <c r="T527" s="4" t="n"/>
      <c r="U527" s="4" t="n"/>
      <c r="V527" s="4" t="n"/>
      <c r="W527" s="4" t="n"/>
      <c r="X527" s="4" t="n"/>
      <c r="Y527" s="4" t="n"/>
      <c r="Z527" s="4" t="n"/>
    </row>
    <row r="528" ht="15.75" customHeight="1" s="371">
      <c r="A528" s="218" t="n"/>
      <c r="B528" s="218" t="n"/>
      <c r="C528" s="218" t="n"/>
      <c r="D528" s="218" t="n"/>
      <c r="E528" s="218" t="n"/>
      <c r="F528" s="218" t="n"/>
      <c r="G528" s="218" t="n"/>
      <c r="H528" s="218" t="n"/>
      <c r="I528" s="218" t="n"/>
      <c r="J528" s="218" t="n"/>
      <c r="K528" s="218" t="n"/>
      <c r="L528" s="218" t="n"/>
      <c r="M528" s="218" t="n"/>
      <c r="N528" s="218" t="n"/>
      <c r="O528" s="4" t="n"/>
      <c r="P528" s="4" t="n"/>
      <c r="Q528" s="4" t="n"/>
      <c r="R528" s="4" t="n"/>
      <c r="S528" s="4" t="n"/>
      <c r="T528" s="4" t="n"/>
      <c r="U528" s="4" t="n"/>
      <c r="V528" s="4" t="n"/>
      <c r="W528" s="4" t="n"/>
      <c r="X528" s="4" t="n"/>
      <c r="Y528" s="4" t="n"/>
      <c r="Z528" s="4" t="n"/>
    </row>
    <row r="529" ht="15.75" customHeight="1" s="371">
      <c r="A529" s="218" t="n"/>
      <c r="B529" s="218" t="n"/>
      <c r="C529" s="218" t="n"/>
      <c r="D529" s="218" t="n"/>
      <c r="E529" s="218" t="n"/>
      <c r="F529" s="218" t="n"/>
      <c r="G529" s="218" t="n"/>
      <c r="H529" s="218" t="n"/>
      <c r="I529" s="218" t="n"/>
      <c r="J529" s="218" t="n"/>
      <c r="K529" s="218" t="n"/>
      <c r="L529" s="218" t="n"/>
      <c r="M529" s="218" t="n"/>
      <c r="N529" s="218" t="n"/>
      <c r="O529" s="4" t="n"/>
      <c r="P529" s="4" t="n"/>
      <c r="Q529" s="4" t="n"/>
      <c r="R529" s="4" t="n"/>
      <c r="S529" s="4" t="n"/>
      <c r="T529" s="4" t="n"/>
      <c r="U529" s="4" t="n"/>
      <c r="V529" s="4" t="n"/>
      <c r="W529" s="4" t="n"/>
      <c r="X529" s="4" t="n"/>
      <c r="Y529" s="4" t="n"/>
      <c r="Z529" s="4" t="n"/>
    </row>
    <row r="530" ht="15.75" customHeight="1" s="371">
      <c r="A530" s="218" t="n"/>
      <c r="B530" s="218" t="n"/>
      <c r="C530" s="218" t="n"/>
      <c r="D530" s="218" t="n"/>
      <c r="E530" s="218" t="n"/>
      <c r="F530" s="218" t="n"/>
      <c r="G530" s="218" t="n"/>
      <c r="H530" s="218" t="n"/>
      <c r="I530" s="218" t="n"/>
      <c r="J530" s="218" t="n"/>
      <c r="K530" s="218" t="n"/>
      <c r="L530" s="218" t="n"/>
      <c r="M530" s="218" t="n"/>
      <c r="N530" s="218" t="n"/>
      <c r="O530" s="4" t="n"/>
      <c r="P530" s="4" t="n"/>
      <c r="Q530" s="4" t="n"/>
      <c r="R530" s="4" t="n"/>
      <c r="S530" s="4" t="n"/>
      <c r="T530" s="4" t="n"/>
      <c r="U530" s="4" t="n"/>
      <c r="V530" s="4" t="n"/>
      <c r="W530" s="4" t="n"/>
      <c r="X530" s="4" t="n"/>
      <c r="Y530" s="4" t="n"/>
      <c r="Z530" s="4" t="n"/>
    </row>
    <row r="531" ht="15.75" customHeight="1" s="371">
      <c r="A531" s="218" t="n"/>
      <c r="B531" s="218" t="n"/>
      <c r="C531" s="218" t="n"/>
      <c r="D531" s="218" t="n"/>
      <c r="E531" s="218" t="n"/>
      <c r="F531" s="218" t="n"/>
      <c r="G531" s="218" t="n"/>
      <c r="H531" s="218" t="n"/>
      <c r="I531" s="218" t="n"/>
      <c r="J531" s="218" t="n"/>
      <c r="K531" s="218" t="n"/>
      <c r="L531" s="218" t="n"/>
      <c r="M531" s="218" t="n"/>
      <c r="N531" s="218" t="n"/>
      <c r="O531" s="4" t="n"/>
      <c r="P531" s="4" t="n"/>
      <c r="Q531" s="4" t="n"/>
      <c r="R531" s="4" t="n"/>
      <c r="S531" s="4" t="n"/>
      <c r="T531" s="4" t="n"/>
      <c r="U531" s="4" t="n"/>
      <c r="V531" s="4" t="n"/>
      <c r="W531" s="4" t="n"/>
      <c r="X531" s="4" t="n"/>
      <c r="Y531" s="4" t="n"/>
      <c r="Z531" s="4" t="n"/>
    </row>
    <row r="532" ht="15.75" customHeight="1" s="371">
      <c r="A532" s="218" t="n"/>
      <c r="B532" s="218" t="n"/>
      <c r="C532" s="218" t="n"/>
      <c r="D532" s="218" t="n"/>
      <c r="E532" s="218" t="n"/>
      <c r="F532" s="218" t="n"/>
      <c r="G532" s="218" t="n"/>
      <c r="H532" s="218" t="n"/>
      <c r="I532" s="218" t="n"/>
      <c r="J532" s="218" t="n"/>
      <c r="K532" s="218" t="n"/>
      <c r="L532" s="218" t="n"/>
      <c r="M532" s="218" t="n"/>
      <c r="N532" s="218" t="n"/>
      <c r="O532" s="4" t="n"/>
      <c r="P532" s="4" t="n"/>
      <c r="Q532" s="4" t="n"/>
      <c r="R532" s="4" t="n"/>
      <c r="S532" s="4" t="n"/>
      <c r="T532" s="4" t="n"/>
      <c r="U532" s="4" t="n"/>
      <c r="V532" s="4" t="n"/>
      <c r="W532" s="4" t="n"/>
      <c r="X532" s="4" t="n"/>
      <c r="Y532" s="4" t="n"/>
      <c r="Z532" s="4" t="n"/>
    </row>
    <row r="533" ht="15.75" customHeight="1" s="371">
      <c r="A533" s="218" t="n"/>
      <c r="B533" s="218" t="n"/>
      <c r="C533" s="218" t="n"/>
      <c r="D533" s="218" t="n"/>
      <c r="E533" s="218" t="n"/>
      <c r="F533" s="218" t="n"/>
      <c r="G533" s="218" t="n"/>
      <c r="H533" s="218" t="n"/>
      <c r="I533" s="218" t="n"/>
      <c r="J533" s="218" t="n"/>
      <c r="K533" s="218" t="n"/>
      <c r="L533" s="218" t="n"/>
      <c r="M533" s="218" t="n"/>
      <c r="N533" s="218" t="n"/>
      <c r="O533" s="4" t="n"/>
      <c r="P533" s="4" t="n"/>
      <c r="Q533" s="4" t="n"/>
      <c r="R533" s="4" t="n"/>
      <c r="S533" s="4" t="n"/>
      <c r="T533" s="4" t="n"/>
      <c r="U533" s="4" t="n"/>
      <c r="V533" s="4" t="n"/>
      <c r="W533" s="4" t="n"/>
      <c r="X533" s="4" t="n"/>
      <c r="Y533" s="4" t="n"/>
      <c r="Z533" s="4" t="n"/>
    </row>
    <row r="534" ht="15.75" customHeight="1" s="371">
      <c r="A534" s="218" t="n"/>
      <c r="B534" s="218" t="n"/>
      <c r="C534" s="218" t="n"/>
      <c r="D534" s="218" t="n"/>
      <c r="E534" s="218" t="n"/>
      <c r="F534" s="218" t="n"/>
      <c r="G534" s="218" t="n"/>
      <c r="H534" s="218" t="n"/>
      <c r="I534" s="218" t="n"/>
      <c r="J534" s="218" t="n"/>
      <c r="K534" s="218" t="n"/>
      <c r="L534" s="218" t="n"/>
      <c r="M534" s="218" t="n"/>
      <c r="N534" s="218" t="n"/>
      <c r="O534" s="4" t="n"/>
      <c r="P534" s="4" t="n"/>
      <c r="Q534" s="4" t="n"/>
      <c r="R534" s="4" t="n"/>
      <c r="S534" s="4" t="n"/>
      <c r="T534" s="4" t="n"/>
      <c r="U534" s="4" t="n"/>
      <c r="V534" s="4" t="n"/>
      <c r="W534" s="4" t="n"/>
      <c r="X534" s="4" t="n"/>
      <c r="Y534" s="4" t="n"/>
      <c r="Z534" s="4" t="n"/>
    </row>
    <row r="535" ht="15.75" customHeight="1" s="371">
      <c r="A535" s="218" t="n"/>
      <c r="B535" s="218" t="n"/>
      <c r="C535" s="218" t="n"/>
      <c r="D535" s="218" t="n"/>
      <c r="E535" s="218" t="n"/>
      <c r="F535" s="218" t="n"/>
      <c r="G535" s="218" t="n"/>
      <c r="H535" s="218" t="n"/>
      <c r="I535" s="218" t="n"/>
      <c r="J535" s="218" t="n"/>
      <c r="K535" s="218" t="n"/>
      <c r="L535" s="218" t="n"/>
      <c r="M535" s="218" t="n"/>
      <c r="N535" s="218" t="n"/>
      <c r="O535" s="4" t="n"/>
      <c r="P535" s="4" t="n"/>
      <c r="Q535" s="4" t="n"/>
      <c r="R535" s="4" t="n"/>
      <c r="S535" s="4" t="n"/>
      <c r="T535" s="4" t="n"/>
      <c r="U535" s="4" t="n"/>
      <c r="V535" s="4" t="n"/>
      <c r="W535" s="4" t="n"/>
      <c r="X535" s="4" t="n"/>
      <c r="Y535" s="4" t="n"/>
      <c r="Z535" s="4" t="n"/>
    </row>
    <row r="536" ht="15.75" customHeight="1" s="371">
      <c r="A536" s="218" t="n"/>
      <c r="B536" s="218" t="n"/>
      <c r="C536" s="218" t="n"/>
      <c r="D536" s="218" t="n"/>
      <c r="E536" s="218" t="n"/>
      <c r="F536" s="218" t="n"/>
      <c r="G536" s="218" t="n"/>
      <c r="H536" s="218" t="n"/>
      <c r="I536" s="218" t="n"/>
      <c r="J536" s="218" t="n"/>
      <c r="K536" s="218" t="n"/>
      <c r="L536" s="218" t="n"/>
      <c r="M536" s="218" t="n"/>
      <c r="N536" s="218" t="n"/>
      <c r="O536" s="4" t="n"/>
      <c r="P536" s="4" t="n"/>
      <c r="Q536" s="4" t="n"/>
      <c r="R536" s="4" t="n"/>
      <c r="S536" s="4" t="n"/>
      <c r="T536" s="4" t="n"/>
      <c r="U536" s="4" t="n"/>
      <c r="V536" s="4" t="n"/>
      <c r="W536" s="4" t="n"/>
      <c r="X536" s="4" t="n"/>
      <c r="Y536" s="4" t="n"/>
      <c r="Z536" s="4" t="n"/>
    </row>
    <row r="537" ht="15.75" customHeight="1" s="371">
      <c r="A537" s="218" t="n"/>
      <c r="B537" s="218" t="n"/>
      <c r="C537" s="218" t="n"/>
      <c r="D537" s="218" t="n"/>
      <c r="E537" s="218" t="n"/>
      <c r="F537" s="218" t="n"/>
      <c r="G537" s="218" t="n"/>
      <c r="H537" s="218" t="n"/>
      <c r="I537" s="218" t="n"/>
      <c r="J537" s="218" t="n"/>
      <c r="K537" s="218" t="n"/>
      <c r="L537" s="218" t="n"/>
      <c r="M537" s="218" t="n"/>
      <c r="N537" s="218" t="n"/>
      <c r="O537" s="4" t="n"/>
      <c r="P537" s="4" t="n"/>
      <c r="Q537" s="4" t="n"/>
      <c r="R537" s="4" t="n"/>
      <c r="S537" s="4" t="n"/>
      <c r="T537" s="4" t="n"/>
      <c r="U537" s="4" t="n"/>
      <c r="V537" s="4" t="n"/>
      <c r="W537" s="4" t="n"/>
      <c r="X537" s="4" t="n"/>
      <c r="Y537" s="4" t="n"/>
      <c r="Z537" s="4" t="n"/>
    </row>
    <row r="538" ht="15.75" customHeight="1" s="371">
      <c r="A538" s="218" t="n"/>
      <c r="B538" s="218" t="n"/>
      <c r="C538" s="218" t="n"/>
      <c r="D538" s="218" t="n"/>
      <c r="E538" s="218" t="n"/>
      <c r="F538" s="218" t="n"/>
      <c r="G538" s="218" t="n"/>
      <c r="H538" s="218" t="n"/>
      <c r="I538" s="218" t="n"/>
      <c r="J538" s="218" t="n"/>
      <c r="K538" s="218" t="n"/>
      <c r="L538" s="218" t="n"/>
      <c r="M538" s="218" t="n"/>
      <c r="N538" s="218" t="n"/>
      <c r="O538" s="4" t="n"/>
      <c r="P538" s="4" t="n"/>
      <c r="Q538" s="4" t="n"/>
      <c r="R538" s="4" t="n"/>
      <c r="S538" s="4" t="n"/>
      <c r="T538" s="4" t="n"/>
      <c r="U538" s="4" t="n"/>
      <c r="V538" s="4" t="n"/>
      <c r="W538" s="4" t="n"/>
      <c r="X538" s="4" t="n"/>
      <c r="Y538" s="4" t="n"/>
      <c r="Z538" s="4" t="n"/>
    </row>
    <row r="539" ht="15.75" customHeight="1" s="371">
      <c r="A539" s="218" t="n"/>
      <c r="B539" s="218" t="n"/>
      <c r="C539" s="218" t="n"/>
      <c r="D539" s="218" t="n"/>
      <c r="E539" s="218" t="n"/>
      <c r="F539" s="218" t="n"/>
      <c r="G539" s="218" t="n"/>
      <c r="H539" s="218" t="n"/>
      <c r="I539" s="218" t="n"/>
      <c r="J539" s="218" t="n"/>
      <c r="K539" s="218" t="n"/>
      <c r="L539" s="218" t="n"/>
      <c r="M539" s="218" t="n"/>
      <c r="N539" s="218" t="n"/>
      <c r="O539" s="4" t="n"/>
      <c r="P539" s="4" t="n"/>
      <c r="Q539" s="4" t="n"/>
      <c r="R539" s="4" t="n"/>
      <c r="S539" s="4" t="n"/>
      <c r="T539" s="4" t="n"/>
      <c r="U539" s="4" t="n"/>
      <c r="V539" s="4" t="n"/>
      <c r="W539" s="4" t="n"/>
      <c r="X539" s="4" t="n"/>
      <c r="Y539" s="4" t="n"/>
      <c r="Z539" s="4" t="n"/>
    </row>
    <row r="540" ht="15.75" customHeight="1" s="371">
      <c r="A540" s="218" t="n"/>
      <c r="B540" s="218" t="n"/>
      <c r="C540" s="218" t="n"/>
      <c r="D540" s="218" t="n"/>
      <c r="E540" s="218" t="n"/>
      <c r="F540" s="218" t="n"/>
      <c r="G540" s="218" t="n"/>
      <c r="H540" s="218" t="n"/>
      <c r="I540" s="218" t="n"/>
      <c r="J540" s="218" t="n"/>
      <c r="K540" s="218" t="n"/>
      <c r="L540" s="218" t="n"/>
      <c r="M540" s="218" t="n"/>
      <c r="N540" s="218" t="n"/>
      <c r="O540" s="4" t="n"/>
      <c r="P540" s="4" t="n"/>
      <c r="Q540" s="4" t="n"/>
      <c r="R540" s="4" t="n"/>
      <c r="S540" s="4" t="n"/>
      <c r="T540" s="4" t="n"/>
      <c r="U540" s="4" t="n"/>
      <c r="V540" s="4" t="n"/>
      <c r="W540" s="4" t="n"/>
      <c r="X540" s="4" t="n"/>
      <c r="Y540" s="4" t="n"/>
      <c r="Z540" s="4" t="n"/>
    </row>
    <row r="541" ht="15.75" customHeight="1" s="371">
      <c r="A541" s="218" t="n"/>
      <c r="B541" s="218" t="n"/>
      <c r="C541" s="218" t="n"/>
      <c r="D541" s="218" t="n"/>
      <c r="E541" s="218" t="n"/>
      <c r="F541" s="218" t="n"/>
      <c r="G541" s="218" t="n"/>
      <c r="H541" s="218" t="n"/>
      <c r="I541" s="218" t="n"/>
      <c r="J541" s="218" t="n"/>
      <c r="K541" s="218" t="n"/>
      <c r="L541" s="218" t="n"/>
      <c r="M541" s="218" t="n"/>
      <c r="N541" s="218" t="n"/>
      <c r="O541" s="4" t="n"/>
      <c r="P541" s="4" t="n"/>
      <c r="Q541" s="4" t="n"/>
      <c r="R541" s="4" t="n"/>
      <c r="S541" s="4" t="n"/>
      <c r="T541" s="4" t="n"/>
      <c r="U541" s="4" t="n"/>
      <c r="V541" s="4" t="n"/>
      <c r="W541" s="4" t="n"/>
      <c r="X541" s="4" t="n"/>
      <c r="Y541" s="4" t="n"/>
      <c r="Z541" s="4" t="n"/>
    </row>
    <row r="542" ht="15.75" customHeight="1" s="371">
      <c r="A542" s="218" t="n"/>
      <c r="B542" s="218" t="n"/>
      <c r="C542" s="218" t="n"/>
      <c r="D542" s="218" t="n"/>
      <c r="E542" s="218" t="n"/>
      <c r="F542" s="218" t="n"/>
      <c r="G542" s="218" t="n"/>
      <c r="H542" s="218" t="n"/>
      <c r="I542" s="218" t="n"/>
      <c r="J542" s="218" t="n"/>
      <c r="K542" s="218" t="n"/>
      <c r="L542" s="218" t="n"/>
      <c r="M542" s="218" t="n"/>
      <c r="N542" s="218" t="n"/>
      <c r="O542" s="4" t="n"/>
      <c r="P542" s="4" t="n"/>
      <c r="Q542" s="4" t="n"/>
      <c r="R542" s="4" t="n"/>
      <c r="S542" s="4" t="n"/>
      <c r="T542" s="4" t="n"/>
      <c r="U542" s="4" t="n"/>
      <c r="V542" s="4" t="n"/>
      <c r="W542" s="4" t="n"/>
      <c r="X542" s="4" t="n"/>
      <c r="Y542" s="4" t="n"/>
      <c r="Z542" s="4" t="n"/>
    </row>
    <row r="543" ht="15.75" customHeight="1" s="371">
      <c r="A543" s="218" t="n"/>
      <c r="B543" s="218" t="n"/>
      <c r="C543" s="218" t="n"/>
      <c r="D543" s="218" t="n"/>
      <c r="E543" s="218" t="n"/>
      <c r="F543" s="218" t="n"/>
      <c r="G543" s="218" t="n"/>
      <c r="H543" s="218" t="n"/>
      <c r="I543" s="218" t="n"/>
      <c r="J543" s="218" t="n"/>
      <c r="K543" s="218" t="n"/>
      <c r="L543" s="218" t="n"/>
      <c r="M543" s="218" t="n"/>
      <c r="N543" s="218" t="n"/>
      <c r="O543" s="4" t="n"/>
      <c r="P543" s="4" t="n"/>
      <c r="Q543" s="4" t="n"/>
      <c r="R543" s="4" t="n"/>
      <c r="S543" s="4" t="n"/>
      <c r="T543" s="4" t="n"/>
      <c r="U543" s="4" t="n"/>
      <c r="V543" s="4" t="n"/>
      <c r="W543" s="4" t="n"/>
      <c r="X543" s="4" t="n"/>
      <c r="Y543" s="4" t="n"/>
      <c r="Z543" s="4" t="n"/>
    </row>
    <row r="544" ht="15.75" customHeight="1" s="371">
      <c r="A544" s="218" t="n"/>
      <c r="B544" s="218" t="n"/>
      <c r="C544" s="218" t="n"/>
      <c r="D544" s="218" t="n"/>
      <c r="E544" s="218" t="n"/>
      <c r="F544" s="218" t="n"/>
      <c r="G544" s="218" t="n"/>
      <c r="H544" s="218" t="n"/>
      <c r="I544" s="218" t="n"/>
      <c r="J544" s="218" t="n"/>
      <c r="K544" s="218" t="n"/>
      <c r="L544" s="218" t="n"/>
      <c r="M544" s="218" t="n"/>
      <c r="N544" s="218" t="n"/>
      <c r="O544" s="4" t="n"/>
      <c r="P544" s="4" t="n"/>
      <c r="Q544" s="4" t="n"/>
      <c r="R544" s="4" t="n"/>
      <c r="S544" s="4" t="n"/>
      <c r="T544" s="4" t="n"/>
      <c r="U544" s="4" t="n"/>
      <c r="V544" s="4" t="n"/>
      <c r="W544" s="4" t="n"/>
      <c r="X544" s="4" t="n"/>
      <c r="Y544" s="4" t="n"/>
      <c r="Z544" s="4" t="n"/>
    </row>
    <row r="545" ht="15.75" customHeight="1" s="371">
      <c r="A545" s="218" t="n"/>
      <c r="B545" s="218" t="n"/>
      <c r="C545" s="218" t="n"/>
      <c r="D545" s="218" t="n"/>
      <c r="E545" s="218" t="n"/>
      <c r="F545" s="218" t="n"/>
      <c r="G545" s="218" t="n"/>
      <c r="H545" s="218" t="n"/>
      <c r="I545" s="218" t="n"/>
      <c r="J545" s="218" t="n"/>
      <c r="K545" s="218" t="n"/>
      <c r="L545" s="218" t="n"/>
      <c r="M545" s="218" t="n"/>
      <c r="N545" s="218" t="n"/>
      <c r="O545" s="4" t="n"/>
      <c r="P545" s="4" t="n"/>
      <c r="Q545" s="4" t="n"/>
      <c r="R545" s="4" t="n"/>
      <c r="S545" s="4" t="n"/>
      <c r="T545" s="4" t="n"/>
      <c r="U545" s="4" t="n"/>
      <c r="V545" s="4" t="n"/>
      <c r="W545" s="4" t="n"/>
      <c r="X545" s="4" t="n"/>
      <c r="Y545" s="4" t="n"/>
      <c r="Z545" s="4" t="n"/>
    </row>
    <row r="546" ht="15.75" customHeight="1" s="371">
      <c r="A546" s="218" t="n"/>
      <c r="B546" s="218" t="n"/>
      <c r="C546" s="218" t="n"/>
      <c r="D546" s="218" t="n"/>
      <c r="E546" s="218" t="n"/>
      <c r="F546" s="218" t="n"/>
      <c r="G546" s="218" t="n"/>
      <c r="H546" s="218" t="n"/>
      <c r="I546" s="218" t="n"/>
      <c r="J546" s="218" t="n"/>
      <c r="K546" s="218" t="n"/>
      <c r="L546" s="218" t="n"/>
      <c r="M546" s="218" t="n"/>
      <c r="N546" s="218" t="n"/>
      <c r="O546" s="4" t="n"/>
      <c r="P546" s="4" t="n"/>
      <c r="Q546" s="4" t="n"/>
      <c r="R546" s="4" t="n"/>
      <c r="S546" s="4" t="n"/>
      <c r="T546" s="4" t="n"/>
      <c r="U546" s="4" t="n"/>
      <c r="V546" s="4" t="n"/>
      <c r="W546" s="4" t="n"/>
      <c r="X546" s="4" t="n"/>
      <c r="Y546" s="4" t="n"/>
      <c r="Z546" s="4" t="n"/>
    </row>
    <row r="547" ht="15.75" customHeight="1" s="371">
      <c r="A547" s="218" t="n"/>
      <c r="B547" s="218" t="n"/>
      <c r="C547" s="218" t="n"/>
      <c r="D547" s="218" t="n"/>
      <c r="E547" s="218" t="n"/>
      <c r="F547" s="218" t="n"/>
      <c r="G547" s="218" t="n"/>
      <c r="H547" s="218" t="n"/>
      <c r="I547" s="218" t="n"/>
      <c r="J547" s="218" t="n"/>
      <c r="K547" s="218" t="n"/>
      <c r="L547" s="218" t="n"/>
      <c r="M547" s="218" t="n"/>
      <c r="N547" s="218" t="n"/>
      <c r="O547" s="4" t="n"/>
      <c r="P547" s="4" t="n"/>
      <c r="Q547" s="4" t="n"/>
      <c r="R547" s="4" t="n"/>
      <c r="S547" s="4" t="n"/>
      <c r="T547" s="4" t="n"/>
      <c r="U547" s="4" t="n"/>
      <c r="V547" s="4" t="n"/>
      <c r="W547" s="4" t="n"/>
      <c r="X547" s="4" t="n"/>
      <c r="Y547" s="4" t="n"/>
      <c r="Z547" s="4" t="n"/>
    </row>
    <row r="548" ht="15.75" customHeight="1" s="371">
      <c r="A548" s="218" t="n"/>
      <c r="B548" s="218" t="n"/>
      <c r="C548" s="218" t="n"/>
      <c r="D548" s="218" t="n"/>
      <c r="E548" s="218" t="n"/>
      <c r="F548" s="218" t="n"/>
      <c r="G548" s="218" t="n"/>
      <c r="H548" s="218" t="n"/>
      <c r="I548" s="218" t="n"/>
      <c r="J548" s="218" t="n"/>
      <c r="K548" s="218" t="n"/>
      <c r="L548" s="218" t="n"/>
      <c r="M548" s="218" t="n"/>
      <c r="N548" s="218" t="n"/>
      <c r="O548" s="4" t="n"/>
      <c r="P548" s="4" t="n"/>
      <c r="Q548" s="4" t="n"/>
      <c r="R548" s="4" t="n"/>
      <c r="S548" s="4" t="n"/>
      <c r="T548" s="4" t="n"/>
      <c r="U548" s="4" t="n"/>
      <c r="V548" s="4" t="n"/>
      <c r="W548" s="4" t="n"/>
      <c r="X548" s="4" t="n"/>
      <c r="Y548" s="4" t="n"/>
      <c r="Z548" s="4" t="n"/>
    </row>
    <row r="549" ht="15.75" customHeight="1" s="371">
      <c r="A549" s="218" t="n"/>
      <c r="B549" s="218" t="n"/>
      <c r="C549" s="218" t="n"/>
      <c r="D549" s="218" t="n"/>
      <c r="E549" s="218" t="n"/>
      <c r="F549" s="218" t="n"/>
      <c r="G549" s="218" t="n"/>
      <c r="H549" s="218" t="n"/>
      <c r="I549" s="218" t="n"/>
      <c r="J549" s="218" t="n"/>
      <c r="K549" s="218" t="n"/>
      <c r="L549" s="218" t="n"/>
      <c r="M549" s="218" t="n"/>
      <c r="N549" s="218" t="n"/>
      <c r="O549" s="4" t="n"/>
      <c r="P549" s="4" t="n"/>
      <c r="Q549" s="4" t="n"/>
      <c r="R549" s="4" t="n"/>
      <c r="S549" s="4" t="n"/>
      <c r="T549" s="4" t="n"/>
      <c r="U549" s="4" t="n"/>
      <c r="V549" s="4" t="n"/>
      <c r="W549" s="4" t="n"/>
      <c r="X549" s="4" t="n"/>
      <c r="Y549" s="4" t="n"/>
      <c r="Z549" s="4" t="n"/>
    </row>
    <row r="550" ht="15.75" customHeight="1" s="371">
      <c r="A550" s="218" t="n"/>
      <c r="B550" s="218" t="n"/>
      <c r="C550" s="218" t="n"/>
      <c r="D550" s="218" t="n"/>
      <c r="E550" s="218" t="n"/>
      <c r="F550" s="218" t="n"/>
      <c r="G550" s="218" t="n"/>
      <c r="H550" s="218" t="n"/>
      <c r="I550" s="218" t="n"/>
      <c r="J550" s="218" t="n"/>
      <c r="K550" s="218" t="n"/>
      <c r="L550" s="218" t="n"/>
      <c r="M550" s="218" t="n"/>
      <c r="N550" s="218" t="n"/>
      <c r="O550" s="4" t="n"/>
      <c r="P550" s="4" t="n"/>
      <c r="Q550" s="4" t="n"/>
      <c r="R550" s="4" t="n"/>
      <c r="S550" s="4" t="n"/>
      <c r="T550" s="4" t="n"/>
      <c r="U550" s="4" t="n"/>
      <c r="V550" s="4" t="n"/>
      <c r="W550" s="4" t="n"/>
      <c r="X550" s="4" t="n"/>
      <c r="Y550" s="4" t="n"/>
      <c r="Z550" s="4" t="n"/>
    </row>
    <row r="551" ht="15.75" customHeight="1" s="371">
      <c r="A551" s="218" t="n"/>
      <c r="B551" s="218" t="n"/>
      <c r="C551" s="218" t="n"/>
      <c r="D551" s="218" t="n"/>
      <c r="E551" s="218" t="n"/>
      <c r="F551" s="218" t="n"/>
      <c r="G551" s="218" t="n"/>
      <c r="H551" s="218" t="n"/>
      <c r="I551" s="218" t="n"/>
      <c r="J551" s="218" t="n"/>
      <c r="K551" s="218" t="n"/>
      <c r="L551" s="218" t="n"/>
      <c r="M551" s="218" t="n"/>
      <c r="N551" s="218" t="n"/>
      <c r="O551" s="4" t="n"/>
      <c r="P551" s="4" t="n"/>
      <c r="Q551" s="4" t="n"/>
      <c r="R551" s="4" t="n"/>
      <c r="S551" s="4" t="n"/>
      <c r="T551" s="4" t="n"/>
      <c r="U551" s="4" t="n"/>
      <c r="V551" s="4" t="n"/>
      <c r="W551" s="4" t="n"/>
      <c r="X551" s="4" t="n"/>
      <c r="Y551" s="4" t="n"/>
      <c r="Z551" s="4" t="n"/>
    </row>
    <row r="552" ht="15.75" customHeight="1" s="371">
      <c r="A552" s="218" t="n"/>
      <c r="B552" s="218" t="n"/>
      <c r="C552" s="218" t="n"/>
      <c r="D552" s="218" t="n"/>
      <c r="E552" s="218" t="n"/>
      <c r="F552" s="218" t="n"/>
      <c r="G552" s="218" t="n"/>
      <c r="H552" s="218" t="n"/>
      <c r="I552" s="218" t="n"/>
      <c r="J552" s="218" t="n"/>
      <c r="K552" s="218" t="n"/>
      <c r="L552" s="218" t="n"/>
      <c r="M552" s="218" t="n"/>
      <c r="N552" s="218" t="n"/>
      <c r="O552" s="4" t="n"/>
      <c r="P552" s="4" t="n"/>
      <c r="Q552" s="4" t="n"/>
      <c r="R552" s="4" t="n"/>
      <c r="S552" s="4" t="n"/>
      <c r="T552" s="4" t="n"/>
      <c r="U552" s="4" t="n"/>
      <c r="V552" s="4" t="n"/>
      <c r="W552" s="4" t="n"/>
      <c r="X552" s="4" t="n"/>
      <c r="Y552" s="4" t="n"/>
      <c r="Z552" s="4" t="n"/>
    </row>
    <row r="553" ht="15.75" customHeight="1" s="371">
      <c r="A553" s="218" t="n"/>
      <c r="B553" s="218" t="n"/>
      <c r="C553" s="218" t="n"/>
      <c r="D553" s="218" t="n"/>
      <c r="E553" s="218" t="n"/>
      <c r="F553" s="218" t="n"/>
      <c r="G553" s="218" t="n"/>
      <c r="H553" s="218" t="n"/>
      <c r="I553" s="218" t="n"/>
      <c r="J553" s="218" t="n"/>
      <c r="K553" s="218" t="n"/>
      <c r="L553" s="218" t="n"/>
      <c r="M553" s="218" t="n"/>
      <c r="N553" s="218" t="n"/>
      <c r="O553" s="4" t="n"/>
      <c r="P553" s="4" t="n"/>
      <c r="Q553" s="4" t="n"/>
      <c r="R553" s="4" t="n"/>
      <c r="S553" s="4" t="n"/>
      <c r="T553" s="4" t="n"/>
      <c r="U553" s="4" t="n"/>
      <c r="V553" s="4" t="n"/>
      <c r="W553" s="4" t="n"/>
      <c r="X553" s="4" t="n"/>
      <c r="Y553" s="4" t="n"/>
      <c r="Z553" s="4" t="n"/>
    </row>
    <row r="554" ht="15.75" customHeight="1" s="371">
      <c r="A554" s="218" t="n"/>
      <c r="B554" s="218" t="n"/>
      <c r="C554" s="218" t="n"/>
      <c r="D554" s="218" t="n"/>
      <c r="E554" s="218" t="n"/>
      <c r="F554" s="218" t="n"/>
      <c r="G554" s="218" t="n"/>
      <c r="H554" s="218" t="n"/>
      <c r="I554" s="218" t="n"/>
      <c r="J554" s="218" t="n"/>
      <c r="K554" s="218" t="n"/>
      <c r="L554" s="218" t="n"/>
      <c r="M554" s="218" t="n"/>
      <c r="N554" s="218" t="n"/>
      <c r="O554" s="4" t="n"/>
      <c r="P554" s="4" t="n"/>
      <c r="Q554" s="4" t="n"/>
      <c r="R554" s="4" t="n"/>
      <c r="S554" s="4" t="n"/>
      <c r="T554" s="4" t="n"/>
      <c r="U554" s="4" t="n"/>
      <c r="V554" s="4" t="n"/>
      <c r="W554" s="4" t="n"/>
      <c r="X554" s="4" t="n"/>
      <c r="Y554" s="4" t="n"/>
      <c r="Z554" s="4" t="n"/>
    </row>
    <row r="555" ht="15.75" customHeight="1" s="371">
      <c r="A555" s="218" t="n"/>
      <c r="B555" s="218" t="n"/>
      <c r="C555" s="218" t="n"/>
      <c r="D555" s="218" t="n"/>
      <c r="E555" s="218" t="n"/>
      <c r="F555" s="218" t="n"/>
      <c r="G555" s="218" t="n"/>
      <c r="H555" s="218" t="n"/>
      <c r="I555" s="218" t="n"/>
      <c r="J555" s="218" t="n"/>
      <c r="K555" s="218" t="n"/>
      <c r="L555" s="218" t="n"/>
      <c r="M555" s="218" t="n"/>
      <c r="N555" s="218" t="n"/>
      <c r="O555" s="4" t="n"/>
      <c r="P555" s="4" t="n"/>
      <c r="Q555" s="4" t="n"/>
      <c r="R555" s="4" t="n"/>
      <c r="S555" s="4" t="n"/>
      <c r="T555" s="4" t="n"/>
      <c r="U555" s="4" t="n"/>
      <c r="V555" s="4" t="n"/>
      <c r="W555" s="4" t="n"/>
      <c r="X555" s="4" t="n"/>
      <c r="Y555" s="4" t="n"/>
      <c r="Z555" s="4" t="n"/>
    </row>
    <row r="556" ht="15.75" customHeight="1" s="371">
      <c r="A556" s="218" t="n"/>
      <c r="B556" s="218" t="n"/>
      <c r="C556" s="218" t="n"/>
      <c r="D556" s="218" t="n"/>
      <c r="E556" s="218" t="n"/>
      <c r="F556" s="218" t="n"/>
      <c r="G556" s="218" t="n"/>
      <c r="H556" s="218" t="n"/>
      <c r="I556" s="218" t="n"/>
      <c r="J556" s="218" t="n"/>
      <c r="K556" s="218" t="n"/>
      <c r="L556" s="218" t="n"/>
      <c r="M556" s="218" t="n"/>
      <c r="N556" s="218" t="n"/>
      <c r="O556" s="4" t="n"/>
      <c r="P556" s="4" t="n"/>
      <c r="Q556" s="4" t="n"/>
      <c r="R556" s="4" t="n"/>
      <c r="S556" s="4" t="n"/>
      <c r="T556" s="4" t="n"/>
      <c r="U556" s="4" t="n"/>
      <c r="V556" s="4" t="n"/>
      <c r="W556" s="4" t="n"/>
      <c r="X556" s="4" t="n"/>
      <c r="Y556" s="4" t="n"/>
      <c r="Z556" s="4" t="n"/>
    </row>
    <row r="557" ht="15.75" customHeight="1" s="371">
      <c r="A557" s="218" t="n"/>
      <c r="B557" s="218" t="n"/>
      <c r="C557" s="218" t="n"/>
      <c r="D557" s="218" t="n"/>
      <c r="E557" s="218" t="n"/>
      <c r="F557" s="218" t="n"/>
      <c r="G557" s="218" t="n"/>
      <c r="H557" s="218" t="n"/>
      <c r="I557" s="218" t="n"/>
      <c r="J557" s="218" t="n"/>
      <c r="K557" s="218" t="n"/>
      <c r="L557" s="218" t="n"/>
      <c r="M557" s="218" t="n"/>
      <c r="N557" s="218" t="n"/>
      <c r="O557" s="4" t="n"/>
      <c r="P557" s="4" t="n"/>
      <c r="Q557" s="4" t="n"/>
      <c r="R557" s="4" t="n"/>
      <c r="S557" s="4" t="n"/>
      <c r="T557" s="4" t="n"/>
      <c r="U557" s="4" t="n"/>
      <c r="V557" s="4" t="n"/>
      <c r="W557" s="4" t="n"/>
      <c r="X557" s="4" t="n"/>
      <c r="Y557" s="4" t="n"/>
      <c r="Z557" s="4" t="n"/>
    </row>
    <row r="558" ht="15.75" customHeight="1" s="371">
      <c r="A558" s="218" t="n"/>
      <c r="B558" s="218" t="n"/>
      <c r="C558" s="218" t="n"/>
      <c r="D558" s="218" t="n"/>
      <c r="E558" s="218" t="n"/>
      <c r="F558" s="218" t="n"/>
      <c r="G558" s="218" t="n"/>
      <c r="H558" s="218" t="n"/>
      <c r="I558" s="218" t="n"/>
      <c r="J558" s="218" t="n"/>
      <c r="K558" s="218" t="n"/>
      <c r="L558" s="218" t="n"/>
      <c r="M558" s="218" t="n"/>
      <c r="N558" s="218" t="n"/>
      <c r="O558" s="4" t="n"/>
      <c r="P558" s="4" t="n"/>
      <c r="Q558" s="4" t="n"/>
      <c r="R558" s="4" t="n"/>
      <c r="S558" s="4" t="n"/>
      <c r="T558" s="4" t="n"/>
      <c r="U558" s="4" t="n"/>
      <c r="V558" s="4" t="n"/>
      <c r="W558" s="4" t="n"/>
      <c r="X558" s="4" t="n"/>
      <c r="Y558" s="4" t="n"/>
      <c r="Z558" s="4" t="n"/>
    </row>
    <row r="559" ht="15.75" customHeight="1" s="371">
      <c r="A559" s="218" t="n"/>
      <c r="B559" s="218" t="n"/>
      <c r="C559" s="218" t="n"/>
      <c r="D559" s="218" t="n"/>
      <c r="E559" s="218" t="n"/>
      <c r="F559" s="218" t="n"/>
      <c r="G559" s="218" t="n"/>
      <c r="H559" s="218" t="n"/>
      <c r="I559" s="218" t="n"/>
      <c r="J559" s="218" t="n"/>
      <c r="K559" s="218" t="n"/>
      <c r="L559" s="218" t="n"/>
      <c r="M559" s="218" t="n"/>
      <c r="N559" s="218" t="n"/>
      <c r="O559" s="4" t="n"/>
      <c r="P559" s="4" t="n"/>
      <c r="Q559" s="4" t="n"/>
      <c r="R559" s="4" t="n"/>
      <c r="S559" s="4" t="n"/>
      <c r="T559" s="4" t="n"/>
      <c r="U559" s="4" t="n"/>
      <c r="V559" s="4" t="n"/>
      <c r="W559" s="4" t="n"/>
      <c r="X559" s="4" t="n"/>
      <c r="Y559" s="4" t="n"/>
      <c r="Z559" s="4" t="n"/>
    </row>
    <row r="560" ht="15.75" customHeight="1" s="371">
      <c r="A560" s="218" t="n"/>
      <c r="B560" s="218" t="n"/>
      <c r="C560" s="218" t="n"/>
      <c r="D560" s="218" t="n"/>
      <c r="E560" s="218" t="n"/>
      <c r="F560" s="218" t="n"/>
      <c r="G560" s="218" t="n"/>
      <c r="H560" s="218" t="n"/>
      <c r="I560" s="218" t="n"/>
      <c r="J560" s="218" t="n"/>
      <c r="K560" s="218" t="n"/>
      <c r="L560" s="218" t="n"/>
      <c r="M560" s="218" t="n"/>
      <c r="N560" s="218" t="n"/>
      <c r="O560" s="4" t="n"/>
      <c r="P560" s="4" t="n"/>
      <c r="Q560" s="4" t="n"/>
      <c r="R560" s="4" t="n"/>
      <c r="S560" s="4" t="n"/>
      <c r="T560" s="4" t="n"/>
      <c r="U560" s="4" t="n"/>
      <c r="V560" s="4" t="n"/>
      <c r="W560" s="4" t="n"/>
      <c r="X560" s="4" t="n"/>
      <c r="Y560" s="4" t="n"/>
      <c r="Z560" s="4" t="n"/>
    </row>
    <row r="561" ht="15.75" customHeight="1" s="371">
      <c r="A561" s="218" t="n"/>
      <c r="B561" s="218" t="n"/>
      <c r="C561" s="218" t="n"/>
      <c r="D561" s="218" t="n"/>
      <c r="E561" s="218" t="n"/>
      <c r="F561" s="218" t="n"/>
      <c r="G561" s="218" t="n"/>
      <c r="H561" s="218" t="n"/>
      <c r="I561" s="218" t="n"/>
      <c r="J561" s="218" t="n"/>
      <c r="K561" s="218" t="n"/>
      <c r="L561" s="218" t="n"/>
      <c r="M561" s="218" t="n"/>
      <c r="N561" s="218" t="n"/>
      <c r="O561" s="4" t="n"/>
      <c r="P561" s="4" t="n"/>
      <c r="Q561" s="4" t="n"/>
      <c r="R561" s="4" t="n"/>
      <c r="S561" s="4" t="n"/>
      <c r="T561" s="4" t="n"/>
      <c r="U561" s="4" t="n"/>
      <c r="V561" s="4" t="n"/>
      <c r="W561" s="4" t="n"/>
      <c r="X561" s="4" t="n"/>
      <c r="Y561" s="4" t="n"/>
      <c r="Z561" s="4" t="n"/>
    </row>
    <row r="562" ht="15.75" customHeight="1" s="371">
      <c r="A562" s="218" t="n"/>
      <c r="B562" s="218" t="n"/>
      <c r="C562" s="218" t="n"/>
      <c r="D562" s="218" t="n"/>
      <c r="E562" s="218" t="n"/>
      <c r="F562" s="218" t="n"/>
      <c r="G562" s="218" t="n"/>
      <c r="H562" s="218" t="n"/>
      <c r="I562" s="218" t="n"/>
      <c r="J562" s="218" t="n"/>
      <c r="K562" s="218" t="n"/>
      <c r="L562" s="218" t="n"/>
      <c r="M562" s="218" t="n"/>
      <c r="N562" s="218" t="n"/>
      <c r="O562" s="4" t="n"/>
      <c r="P562" s="4" t="n"/>
      <c r="Q562" s="4" t="n"/>
      <c r="R562" s="4" t="n"/>
      <c r="S562" s="4" t="n"/>
      <c r="T562" s="4" t="n"/>
      <c r="U562" s="4" t="n"/>
      <c r="V562" s="4" t="n"/>
      <c r="W562" s="4" t="n"/>
      <c r="X562" s="4" t="n"/>
      <c r="Y562" s="4" t="n"/>
      <c r="Z562" s="4" t="n"/>
    </row>
    <row r="563" ht="15.75" customHeight="1" s="371">
      <c r="A563" s="218" t="n"/>
      <c r="B563" s="218" t="n"/>
      <c r="C563" s="218" t="n"/>
      <c r="D563" s="218" t="n"/>
      <c r="E563" s="218" t="n"/>
      <c r="F563" s="218" t="n"/>
      <c r="G563" s="218" t="n"/>
      <c r="H563" s="218" t="n"/>
      <c r="I563" s="218" t="n"/>
      <c r="J563" s="218" t="n"/>
      <c r="K563" s="218" t="n"/>
      <c r="L563" s="218" t="n"/>
      <c r="M563" s="218" t="n"/>
      <c r="N563" s="218" t="n"/>
      <c r="O563" s="4" t="n"/>
      <c r="P563" s="4" t="n"/>
      <c r="Q563" s="4" t="n"/>
      <c r="R563" s="4" t="n"/>
      <c r="S563" s="4" t="n"/>
      <c r="T563" s="4" t="n"/>
      <c r="U563" s="4" t="n"/>
      <c r="V563" s="4" t="n"/>
      <c r="W563" s="4" t="n"/>
      <c r="X563" s="4" t="n"/>
      <c r="Y563" s="4" t="n"/>
      <c r="Z563" s="4" t="n"/>
    </row>
    <row r="564" ht="15.75" customHeight="1" s="371">
      <c r="A564" s="218" t="n"/>
      <c r="B564" s="218" t="n"/>
      <c r="C564" s="218" t="n"/>
      <c r="D564" s="218" t="n"/>
      <c r="E564" s="218" t="n"/>
      <c r="F564" s="218" t="n"/>
      <c r="G564" s="218" t="n"/>
      <c r="H564" s="218" t="n"/>
      <c r="I564" s="218" t="n"/>
      <c r="J564" s="218" t="n"/>
      <c r="K564" s="218" t="n"/>
      <c r="L564" s="218" t="n"/>
      <c r="M564" s="218" t="n"/>
      <c r="N564" s="218" t="n"/>
      <c r="O564" s="4" t="n"/>
      <c r="P564" s="4" t="n"/>
      <c r="Q564" s="4" t="n"/>
      <c r="R564" s="4" t="n"/>
      <c r="S564" s="4" t="n"/>
      <c r="T564" s="4" t="n"/>
      <c r="U564" s="4" t="n"/>
      <c r="V564" s="4" t="n"/>
      <c r="W564" s="4" t="n"/>
      <c r="X564" s="4" t="n"/>
      <c r="Y564" s="4" t="n"/>
      <c r="Z564" s="4" t="n"/>
    </row>
    <row r="565" ht="15.75" customHeight="1" s="371">
      <c r="A565" s="218" t="n"/>
      <c r="B565" s="218" t="n"/>
      <c r="C565" s="218" t="n"/>
      <c r="D565" s="218" t="n"/>
      <c r="E565" s="218" t="n"/>
      <c r="F565" s="218" t="n"/>
      <c r="G565" s="218" t="n"/>
      <c r="H565" s="218" t="n"/>
      <c r="I565" s="218" t="n"/>
      <c r="J565" s="218" t="n"/>
      <c r="K565" s="218" t="n"/>
      <c r="L565" s="218" t="n"/>
      <c r="M565" s="218" t="n"/>
      <c r="N565" s="218" t="n"/>
      <c r="O565" s="4" t="n"/>
      <c r="P565" s="4" t="n"/>
      <c r="Q565" s="4" t="n"/>
      <c r="R565" s="4" t="n"/>
      <c r="S565" s="4" t="n"/>
      <c r="T565" s="4" t="n"/>
      <c r="U565" s="4" t="n"/>
      <c r="V565" s="4" t="n"/>
      <c r="W565" s="4" t="n"/>
      <c r="X565" s="4" t="n"/>
      <c r="Y565" s="4" t="n"/>
      <c r="Z565" s="4" t="n"/>
    </row>
    <row r="566" ht="15.75" customHeight="1" s="371">
      <c r="A566" s="218" t="n"/>
      <c r="B566" s="218" t="n"/>
      <c r="C566" s="218" t="n"/>
      <c r="D566" s="218" t="n"/>
      <c r="E566" s="218" t="n"/>
      <c r="F566" s="218" t="n"/>
      <c r="G566" s="218" t="n"/>
      <c r="H566" s="218" t="n"/>
      <c r="I566" s="218" t="n"/>
      <c r="J566" s="218" t="n"/>
      <c r="K566" s="218" t="n"/>
      <c r="L566" s="218" t="n"/>
      <c r="M566" s="218" t="n"/>
      <c r="N566" s="218" t="n"/>
      <c r="O566" s="4" t="n"/>
      <c r="P566" s="4" t="n"/>
      <c r="Q566" s="4" t="n"/>
      <c r="R566" s="4" t="n"/>
      <c r="S566" s="4" t="n"/>
      <c r="T566" s="4" t="n"/>
      <c r="U566" s="4" t="n"/>
      <c r="V566" s="4" t="n"/>
      <c r="W566" s="4" t="n"/>
      <c r="X566" s="4" t="n"/>
      <c r="Y566" s="4" t="n"/>
      <c r="Z566" s="4" t="n"/>
    </row>
    <row r="567" ht="15.75" customHeight="1" s="371">
      <c r="A567" s="218" t="n"/>
      <c r="B567" s="218" t="n"/>
      <c r="C567" s="218" t="n"/>
      <c r="D567" s="218" t="n"/>
      <c r="E567" s="218" t="n"/>
      <c r="F567" s="218" t="n"/>
      <c r="G567" s="218" t="n"/>
      <c r="H567" s="218" t="n"/>
      <c r="I567" s="218" t="n"/>
      <c r="J567" s="218" t="n"/>
      <c r="K567" s="218" t="n"/>
      <c r="L567" s="218" t="n"/>
      <c r="M567" s="218" t="n"/>
      <c r="N567" s="218" t="n"/>
      <c r="O567" s="4" t="n"/>
      <c r="P567" s="4" t="n"/>
      <c r="Q567" s="4" t="n"/>
      <c r="R567" s="4" t="n"/>
      <c r="S567" s="4" t="n"/>
      <c r="T567" s="4" t="n"/>
      <c r="U567" s="4" t="n"/>
      <c r="V567" s="4" t="n"/>
      <c r="W567" s="4" t="n"/>
      <c r="X567" s="4" t="n"/>
      <c r="Y567" s="4" t="n"/>
      <c r="Z567" s="4" t="n"/>
    </row>
    <row r="568" ht="15.75" customHeight="1" s="371">
      <c r="A568" s="218" t="n"/>
      <c r="B568" s="218" t="n"/>
      <c r="C568" s="218" t="n"/>
      <c r="D568" s="218" t="n"/>
      <c r="E568" s="218" t="n"/>
      <c r="F568" s="218" t="n"/>
      <c r="G568" s="218" t="n"/>
      <c r="H568" s="218" t="n"/>
      <c r="I568" s="218" t="n"/>
      <c r="J568" s="218" t="n"/>
      <c r="K568" s="218" t="n"/>
      <c r="L568" s="218" t="n"/>
      <c r="M568" s="218" t="n"/>
      <c r="N568" s="218" t="n"/>
      <c r="O568" s="4" t="n"/>
      <c r="P568" s="4" t="n"/>
      <c r="Q568" s="4" t="n"/>
      <c r="R568" s="4" t="n"/>
      <c r="S568" s="4" t="n"/>
      <c r="T568" s="4" t="n"/>
      <c r="U568" s="4" t="n"/>
      <c r="V568" s="4" t="n"/>
      <c r="W568" s="4" t="n"/>
      <c r="X568" s="4" t="n"/>
      <c r="Y568" s="4" t="n"/>
      <c r="Z568" s="4" t="n"/>
    </row>
    <row r="569" ht="15.75" customHeight="1" s="371">
      <c r="A569" s="218" t="n"/>
      <c r="B569" s="218" t="n"/>
      <c r="C569" s="218" t="n"/>
      <c r="D569" s="218" t="n"/>
      <c r="E569" s="218" t="n"/>
      <c r="F569" s="218" t="n"/>
      <c r="G569" s="218" t="n"/>
      <c r="H569" s="218" t="n"/>
      <c r="I569" s="218" t="n"/>
      <c r="J569" s="218" t="n"/>
      <c r="K569" s="218" t="n"/>
      <c r="L569" s="218" t="n"/>
      <c r="M569" s="218" t="n"/>
      <c r="N569" s="218" t="n"/>
      <c r="O569" s="4" t="n"/>
      <c r="P569" s="4" t="n"/>
      <c r="Q569" s="4" t="n"/>
      <c r="R569" s="4" t="n"/>
      <c r="S569" s="4" t="n"/>
      <c r="T569" s="4" t="n"/>
      <c r="U569" s="4" t="n"/>
      <c r="V569" s="4" t="n"/>
      <c r="W569" s="4" t="n"/>
      <c r="X569" s="4" t="n"/>
      <c r="Y569" s="4" t="n"/>
      <c r="Z569" s="4" t="n"/>
    </row>
    <row r="570" ht="15.75" customHeight="1" s="371">
      <c r="A570" s="218" t="n"/>
      <c r="B570" s="218" t="n"/>
      <c r="C570" s="218" t="n"/>
      <c r="D570" s="218" t="n"/>
      <c r="E570" s="218" t="n"/>
      <c r="F570" s="218" t="n"/>
      <c r="G570" s="218" t="n"/>
      <c r="H570" s="218" t="n"/>
      <c r="I570" s="218" t="n"/>
      <c r="J570" s="218" t="n"/>
      <c r="K570" s="218" t="n"/>
      <c r="L570" s="218" t="n"/>
      <c r="M570" s="218" t="n"/>
      <c r="N570" s="218" t="n"/>
      <c r="O570" s="4" t="n"/>
      <c r="P570" s="4" t="n"/>
      <c r="Q570" s="4" t="n"/>
      <c r="R570" s="4" t="n"/>
      <c r="S570" s="4" t="n"/>
      <c r="T570" s="4" t="n"/>
      <c r="U570" s="4" t="n"/>
      <c r="V570" s="4" t="n"/>
      <c r="W570" s="4" t="n"/>
      <c r="X570" s="4" t="n"/>
      <c r="Y570" s="4" t="n"/>
      <c r="Z570" s="4" t="n"/>
    </row>
    <row r="571" ht="15.75" customHeight="1" s="371">
      <c r="A571" s="218" t="n"/>
      <c r="B571" s="218" t="n"/>
      <c r="C571" s="218" t="n"/>
      <c r="D571" s="218" t="n"/>
      <c r="E571" s="218" t="n"/>
      <c r="F571" s="218" t="n"/>
      <c r="G571" s="218" t="n"/>
      <c r="H571" s="218" t="n"/>
      <c r="I571" s="218" t="n"/>
      <c r="J571" s="218" t="n"/>
      <c r="K571" s="218" t="n"/>
      <c r="L571" s="218" t="n"/>
      <c r="M571" s="218" t="n"/>
      <c r="N571" s="218" t="n"/>
      <c r="O571" s="4" t="n"/>
      <c r="P571" s="4" t="n"/>
      <c r="Q571" s="4" t="n"/>
      <c r="R571" s="4" t="n"/>
      <c r="S571" s="4" t="n"/>
      <c r="T571" s="4" t="n"/>
      <c r="U571" s="4" t="n"/>
      <c r="V571" s="4" t="n"/>
      <c r="W571" s="4" t="n"/>
      <c r="X571" s="4" t="n"/>
      <c r="Y571" s="4" t="n"/>
      <c r="Z571" s="4" t="n"/>
    </row>
    <row r="572" ht="15.75" customHeight="1" s="371">
      <c r="A572" s="218" t="n"/>
      <c r="B572" s="218" t="n"/>
      <c r="C572" s="218" t="n"/>
      <c r="D572" s="218" t="n"/>
      <c r="E572" s="218" t="n"/>
      <c r="F572" s="218" t="n"/>
      <c r="G572" s="218" t="n"/>
      <c r="H572" s="218" t="n"/>
      <c r="I572" s="218" t="n"/>
      <c r="J572" s="218" t="n"/>
      <c r="K572" s="218" t="n"/>
      <c r="L572" s="218" t="n"/>
      <c r="M572" s="218" t="n"/>
      <c r="N572" s="218" t="n"/>
      <c r="O572" s="4" t="n"/>
      <c r="P572" s="4" t="n"/>
      <c r="Q572" s="4" t="n"/>
      <c r="R572" s="4" t="n"/>
      <c r="S572" s="4" t="n"/>
      <c r="T572" s="4" t="n"/>
      <c r="U572" s="4" t="n"/>
      <c r="V572" s="4" t="n"/>
      <c r="W572" s="4" t="n"/>
      <c r="X572" s="4" t="n"/>
      <c r="Y572" s="4" t="n"/>
      <c r="Z572" s="4" t="n"/>
    </row>
    <row r="573" ht="15.75" customHeight="1" s="371">
      <c r="A573" s="218" t="n"/>
      <c r="B573" s="218" t="n"/>
      <c r="C573" s="218" t="n"/>
      <c r="D573" s="218" t="n"/>
      <c r="E573" s="218" t="n"/>
      <c r="F573" s="218" t="n"/>
      <c r="G573" s="218" t="n"/>
      <c r="H573" s="218" t="n"/>
      <c r="I573" s="218" t="n"/>
      <c r="J573" s="218" t="n"/>
      <c r="K573" s="218" t="n"/>
      <c r="L573" s="218" t="n"/>
      <c r="M573" s="218" t="n"/>
      <c r="N573" s="218" t="n"/>
      <c r="O573" s="4" t="n"/>
      <c r="P573" s="4" t="n"/>
      <c r="Q573" s="4" t="n"/>
      <c r="R573" s="4" t="n"/>
      <c r="S573" s="4" t="n"/>
      <c r="T573" s="4" t="n"/>
      <c r="U573" s="4" t="n"/>
      <c r="V573" s="4" t="n"/>
      <c r="W573" s="4" t="n"/>
      <c r="X573" s="4" t="n"/>
      <c r="Y573" s="4" t="n"/>
      <c r="Z573" s="4" t="n"/>
    </row>
    <row r="574" ht="15.75" customHeight="1" s="371">
      <c r="A574" s="218" t="n"/>
      <c r="B574" s="218" t="n"/>
      <c r="C574" s="218" t="n"/>
      <c r="D574" s="218" t="n"/>
      <c r="E574" s="218" t="n"/>
      <c r="F574" s="218" t="n"/>
      <c r="G574" s="218" t="n"/>
      <c r="H574" s="218" t="n"/>
      <c r="I574" s="218" t="n"/>
      <c r="J574" s="218" t="n"/>
      <c r="K574" s="218" t="n"/>
      <c r="L574" s="218" t="n"/>
      <c r="M574" s="218" t="n"/>
      <c r="N574" s="218" t="n"/>
      <c r="O574" s="4" t="n"/>
      <c r="P574" s="4" t="n"/>
      <c r="Q574" s="4" t="n"/>
      <c r="R574" s="4" t="n"/>
      <c r="S574" s="4" t="n"/>
      <c r="T574" s="4" t="n"/>
      <c r="U574" s="4" t="n"/>
      <c r="V574" s="4" t="n"/>
      <c r="W574" s="4" t="n"/>
      <c r="X574" s="4" t="n"/>
      <c r="Y574" s="4" t="n"/>
      <c r="Z574" s="4" t="n"/>
    </row>
    <row r="575" ht="15.75" customHeight="1" s="371">
      <c r="A575" s="218" t="n"/>
      <c r="B575" s="218" t="n"/>
      <c r="C575" s="218" t="n"/>
      <c r="D575" s="218" t="n"/>
      <c r="E575" s="218" t="n"/>
      <c r="F575" s="218" t="n"/>
      <c r="G575" s="218" t="n"/>
      <c r="H575" s="218" t="n"/>
      <c r="I575" s="218" t="n"/>
      <c r="J575" s="218" t="n"/>
      <c r="K575" s="218" t="n"/>
      <c r="L575" s="218" t="n"/>
      <c r="M575" s="218" t="n"/>
      <c r="N575" s="218" t="n"/>
      <c r="O575" s="4" t="n"/>
      <c r="P575" s="4" t="n"/>
      <c r="Q575" s="4" t="n"/>
      <c r="R575" s="4" t="n"/>
      <c r="S575" s="4" t="n"/>
      <c r="T575" s="4" t="n"/>
      <c r="U575" s="4" t="n"/>
      <c r="V575" s="4" t="n"/>
      <c r="W575" s="4" t="n"/>
      <c r="X575" s="4" t="n"/>
      <c r="Y575" s="4" t="n"/>
      <c r="Z575" s="4" t="n"/>
    </row>
    <row r="576" ht="15.75" customHeight="1" s="371">
      <c r="A576" s="218" t="n"/>
      <c r="B576" s="218" t="n"/>
      <c r="C576" s="218" t="n"/>
      <c r="D576" s="218" t="n"/>
      <c r="E576" s="218" t="n"/>
      <c r="F576" s="218" t="n"/>
      <c r="G576" s="218" t="n"/>
      <c r="H576" s="218" t="n"/>
      <c r="I576" s="218" t="n"/>
      <c r="J576" s="218" t="n"/>
      <c r="K576" s="218" t="n"/>
      <c r="L576" s="218" t="n"/>
      <c r="M576" s="218" t="n"/>
      <c r="N576" s="218" t="n"/>
      <c r="O576" s="4" t="n"/>
      <c r="P576" s="4" t="n"/>
      <c r="Q576" s="4" t="n"/>
      <c r="R576" s="4" t="n"/>
      <c r="S576" s="4" t="n"/>
      <c r="T576" s="4" t="n"/>
      <c r="U576" s="4" t="n"/>
      <c r="V576" s="4" t="n"/>
      <c r="W576" s="4" t="n"/>
      <c r="X576" s="4" t="n"/>
      <c r="Y576" s="4" t="n"/>
      <c r="Z576" s="4" t="n"/>
    </row>
    <row r="577" ht="15.75" customHeight="1" s="371">
      <c r="A577" s="218" t="n"/>
      <c r="B577" s="218" t="n"/>
      <c r="C577" s="218" t="n"/>
      <c r="D577" s="218" t="n"/>
      <c r="E577" s="218" t="n"/>
      <c r="F577" s="218" t="n"/>
      <c r="G577" s="218" t="n"/>
      <c r="H577" s="218" t="n"/>
      <c r="I577" s="218" t="n"/>
      <c r="J577" s="218" t="n"/>
      <c r="K577" s="218" t="n"/>
      <c r="L577" s="218" t="n"/>
      <c r="M577" s="218" t="n"/>
      <c r="N577" s="218" t="n"/>
      <c r="O577" s="4" t="n"/>
      <c r="P577" s="4" t="n"/>
      <c r="Q577" s="4" t="n"/>
      <c r="R577" s="4" t="n"/>
      <c r="S577" s="4" t="n"/>
      <c r="T577" s="4" t="n"/>
      <c r="U577" s="4" t="n"/>
      <c r="V577" s="4" t="n"/>
      <c r="W577" s="4" t="n"/>
      <c r="X577" s="4" t="n"/>
      <c r="Y577" s="4" t="n"/>
      <c r="Z577" s="4" t="n"/>
    </row>
    <row r="578" ht="15.75" customHeight="1" s="371">
      <c r="A578" s="218" t="n"/>
      <c r="B578" s="218" t="n"/>
      <c r="C578" s="218" t="n"/>
      <c r="D578" s="218" t="n"/>
      <c r="E578" s="218" t="n"/>
      <c r="F578" s="218" t="n"/>
      <c r="G578" s="218" t="n"/>
      <c r="H578" s="218" t="n"/>
      <c r="I578" s="218" t="n"/>
      <c r="J578" s="218" t="n"/>
      <c r="K578" s="218" t="n"/>
      <c r="L578" s="218" t="n"/>
      <c r="M578" s="218" t="n"/>
      <c r="N578" s="218" t="n"/>
      <c r="O578" s="4" t="n"/>
      <c r="P578" s="4" t="n"/>
      <c r="Q578" s="4" t="n"/>
      <c r="R578" s="4" t="n"/>
      <c r="S578" s="4" t="n"/>
      <c r="T578" s="4" t="n"/>
      <c r="U578" s="4" t="n"/>
      <c r="V578" s="4" t="n"/>
      <c r="W578" s="4" t="n"/>
      <c r="X578" s="4" t="n"/>
      <c r="Y578" s="4" t="n"/>
      <c r="Z578" s="4" t="n"/>
    </row>
    <row r="579" ht="15.75" customHeight="1" s="371">
      <c r="A579" s="218" t="n"/>
      <c r="B579" s="218" t="n"/>
      <c r="C579" s="218" t="n"/>
      <c r="D579" s="218" t="n"/>
      <c r="E579" s="218" t="n"/>
      <c r="F579" s="218" t="n"/>
      <c r="G579" s="218" t="n"/>
      <c r="H579" s="218" t="n"/>
      <c r="I579" s="218" t="n"/>
      <c r="J579" s="218" t="n"/>
      <c r="K579" s="218" t="n"/>
      <c r="L579" s="218" t="n"/>
      <c r="M579" s="218" t="n"/>
      <c r="N579" s="218" t="n"/>
      <c r="O579" s="4" t="n"/>
      <c r="P579" s="4" t="n"/>
      <c r="Q579" s="4" t="n"/>
      <c r="R579" s="4" t="n"/>
      <c r="S579" s="4" t="n"/>
      <c r="T579" s="4" t="n"/>
      <c r="U579" s="4" t="n"/>
      <c r="V579" s="4" t="n"/>
      <c r="W579" s="4" t="n"/>
      <c r="X579" s="4" t="n"/>
      <c r="Y579" s="4" t="n"/>
      <c r="Z579" s="4" t="n"/>
    </row>
    <row r="580" ht="15.75" customHeight="1" s="371">
      <c r="A580" s="218" t="n"/>
      <c r="B580" s="218" t="n"/>
      <c r="C580" s="218" t="n"/>
      <c r="D580" s="218" t="n"/>
      <c r="E580" s="218" t="n"/>
      <c r="F580" s="218" t="n"/>
      <c r="G580" s="218" t="n"/>
      <c r="H580" s="218" t="n"/>
      <c r="I580" s="218" t="n"/>
      <c r="J580" s="218" t="n"/>
      <c r="K580" s="218" t="n"/>
      <c r="L580" s="218" t="n"/>
      <c r="M580" s="218" t="n"/>
      <c r="N580" s="218" t="n"/>
      <c r="O580" s="4" t="n"/>
      <c r="P580" s="4" t="n"/>
      <c r="Q580" s="4" t="n"/>
      <c r="R580" s="4" t="n"/>
      <c r="S580" s="4" t="n"/>
      <c r="T580" s="4" t="n"/>
      <c r="U580" s="4" t="n"/>
      <c r="V580" s="4" t="n"/>
      <c r="W580" s="4" t="n"/>
      <c r="X580" s="4" t="n"/>
      <c r="Y580" s="4" t="n"/>
      <c r="Z580" s="4" t="n"/>
    </row>
    <row r="581" ht="15.75" customHeight="1" s="371">
      <c r="A581" s="218" t="n"/>
      <c r="B581" s="218" t="n"/>
      <c r="C581" s="218" t="n"/>
      <c r="D581" s="218" t="n"/>
      <c r="E581" s="218" t="n"/>
      <c r="F581" s="218" t="n"/>
      <c r="G581" s="218" t="n"/>
      <c r="H581" s="218" t="n"/>
      <c r="I581" s="218" t="n"/>
      <c r="J581" s="218" t="n"/>
      <c r="K581" s="218" t="n"/>
      <c r="L581" s="218" t="n"/>
      <c r="M581" s="218" t="n"/>
      <c r="N581" s="218" t="n"/>
      <c r="O581" s="4" t="n"/>
      <c r="P581" s="4" t="n"/>
      <c r="Q581" s="4" t="n"/>
      <c r="R581" s="4" t="n"/>
      <c r="S581" s="4" t="n"/>
      <c r="T581" s="4" t="n"/>
      <c r="U581" s="4" t="n"/>
      <c r="V581" s="4" t="n"/>
      <c r="W581" s="4" t="n"/>
      <c r="X581" s="4" t="n"/>
      <c r="Y581" s="4" t="n"/>
      <c r="Z581" s="4" t="n"/>
    </row>
    <row r="582" ht="15.75" customHeight="1" s="371">
      <c r="A582" s="218" t="n"/>
      <c r="B582" s="218" t="n"/>
      <c r="C582" s="218" t="n"/>
      <c r="D582" s="218" t="n"/>
      <c r="E582" s="218" t="n"/>
      <c r="F582" s="218" t="n"/>
      <c r="G582" s="218" t="n"/>
      <c r="H582" s="218" t="n"/>
      <c r="I582" s="218" t="n"/>
      <c r="J582" s="218" t="n"/>
      <c r="K582" s="218" t="n"/>
      <c r="L582" s="218" t="n"/>
      <c r="M582" s="218" t="n"/>
      <c r="N582" s="218" t="n"/>
      <c r="O582" s="4" t="n"/>
      <c r="P582" s="4" t="n"/>
      <c r="Q582" s="4" t="n"/>
      <c r="R582" s="4" t="n"/>
      <c r="S582" s="4" t="n"/>
      <c r="T582" s="4" t="n"/>
      <c r="U582" s="4" t="n"/>
      <c r="V582" s="4" t="n"/>
      <c r="W582" s="4" t="n"/>
      <c r="X582" s="4" t="n"/>
      <c r="Y582" s="4" t="n"/>
      <c r="Z582" s="4" t="n"/>
    </row>
    <row r="583" ht="15.75" customHeight="1" s="371">
      <c r="A583" s="218" t="n"/>
      <c r="B583" s="218" t="n"/>
      <c r="C583" s="218" t="n"/>
      <c r="D583" s="218" t="n"/>
      <c r="E583" s="218" t="n"/>
      <c r="F583" s="218" t="n"/>
      <c r="G583" s="218" t="n"/>
      <c r="H583" s="218" t="n"/>
      <c r="I583" s="218" t="n"/>
      <c r="J583" s="218" t="n"/>
      <c r="K583" s="218" t="n"/>
      <c r="L583" s="218" t="n"/>
      <c r="M583" s="218" t="n"/>
      <c r="N583" s="218" t="n"/>
      <c r="O583" s="4" t="n"/>
      <c r="P583" s="4" t="n"/>
      <c r="Q583" s="4" t="n"/>
      <c r="R583" s="4" t="n"/>
      <c r="S583" s="4" t="n"/>
      <c r="T583" s="4" t="n"/>
      <c r="U583" s="4" t="n"/>
      <c r="V583" s="4" t="n"/>
      <c r="W583" s="4" t="n"/>
      <c r="X583" s="4" t="n"/>
      <c r="Y583" s="4" t="n"/>
      <c r="Z583" s="4" t="n"/>
    </row>
    <row r="584" ht="15.75" customHeight="1" s="371">
      <c r="A584" s="218" t="n"/>
      <c r="B584" s="218" t="n"/>
      <c r="C584" s="218" t="n"/>
      <c r="D584" s="218" t="n"/>
      <c r="E584" s="218" t="n"/>
      <c r="F584" s="218" t="n"/>
      <c r="G584" s="218" t="n"/>
      <c r="H584" s="218" t="n"/>
      <c r="I584" s="218" t="n"/>
      <c r="J584" s="218" t="n"/>
      <c r="K584" s="218" t="n"/>
      <c r="L584" s="218" t="n"/>
      <c r="M584" s="218" t="n"/>
      <c r="N584" s="218" t="n"/>
      <c r="O584" s="4" t="n"/>
      <c r="P584" s="4" t="n"/>
      <c r="Q584" s="4" t="n"/>
      <c r="R584" s="4" t="n"/>
      <c r="S584" s="4" t="n"/>
      <c r="T584" s="4" t="n"/>
      <c r="U584" s="4" t="n"/>
      <c r="V584" s="4" t="n"/>
      <c r="W584" s="4" t="n"/>
      <c r="X584" s="4" t="n"/>
      <c r="Y584" s="4" t="n"/>
      <c r="Z584" s="4" t="n"/>
    </row>
    <row r="585" ht="15.75" customHeight="1" s="371">
      <c r="A585" s="218" t="n"/>
      <c r="B585" s="218" t="n"/>
      <c r="C585" s="218" t="n"/>
      <c r="D585" s="218" t="n"/>
      <c r="E585" s="218" t="n"/>
      <c r="F585" s="218" t="n"/>
      <c r="G585" s="218" t="n"/>
      <c r="H585" s="218" t="n"/>
      <c r="I585" s="218" t="n"/>
      <c r="J585" s="218" t="n"/>
      <c r="K585" s="218" t="n"/>
      <c r="L585" s="218" t="n"/>
      <c r="M585" s="218" t="n"/>
      <c r="N585" s="218" t="n"/>
      <c r="O585" s="4" t="n"/>
      <c r="P585" s="4" t="n"/>
      <c r="Q585" s="4" t="n"/>
      <c r="R585" s="4" t="n"/>
      <c r="S585" s="4" t="n"/>
      <c r="T585" s="4" t="n"/>
      <c r="U585" s="4" t="n"/>
      <c r="V585" s="4" t="n"/>
      <c r="W585" s="4" t="n"/>
      <c r="X585" s="4" t="n"/>
      <c r="Y585" s="4" t="n"/>
      <c r="Z585" s="4" t="n"/>
    </row>
    <row r="586" ht="15.75" customHeight="1" s="371">
      <c r="A586" s="218" t="n"/>
      <c r="B586" s="218" t="n"/>
      <c r="C586" s="218" t="n"/>
      <c r="D586" s="218" t="n"/>
      <c r="E586" s="218" t="n"/>
      <c r="F586" s="218" t="n"/>
      <c r="G586" s="218" t="n"/>
      <c r="H586" s="218" t="n"/>
      <c r="I586" s="218" t="n"/>
      <c r="J586" s="218" t="n"/>
      <c r="K586" s="218" t="n"/>
      <c r="L586" s="218" t="n"/>
      <c r="M586" s="218" t="n"/>
      <c r="N586" s="218" t="n"/>
      <c r="O586" s="4" t="n"/>
      <c r="P586" s="4" t="n"/>
      <c r="Q586" s="4" t="n"/>
      <c r="R586" s="4" t="n"/>
      <c r="S586" s="4" t="n"/>
      <c r="T586" s="4" t="n"/>
      <c r="U586" s="4" t="n"/>
      <c r="V586" s="4" t="n"/>
      <c r="W586" s="4" t="n"/>
      <c r="X586" s="4" t="n"/>
      <c r="Y586" s="4" t="n"/>
      <c r="Z586" s="4" t="n"/>
    </row>
    <row r="587" ht="15.75" customHeight="1" s="371">
      <c r="A587" s="218" t="n"/>
      <c r="B587" s="218" t="n"/>
      <c r="C587" s="218" t="n"/>
      <c r="D587" s="218" t="n"/>
      <c r="E587" s="218" t="n"/>
      <c r="F587" s="218" t="n"/>
      <c r="G587" s="218" t="n"/>
      <c r="H587" s="218" t="n"/>
      <c r="I587" s="218" t="n"/>
      <c r="J587" s="218" t="n"/>
      <c r="K587" s="218" t="n"/>
      <c r="L587" s="218" t="n"/>
      <c r="M587" s="218" t="n"/>
      <c r="N587" s="218" t="n"/>
      <c r="O587" s="4" t="n"/>
      <c r="P587" s="4" t="n"/>
      <c r="Q587" s="4" t="n"/>
      <c r="R587" s="4" t="n"/>
      <c r="S587" s="4" t="n"/>
      <c r="T587" s="4" t="n"/>
      <c r="U587" s="4" t="n"/>
      <c r="V587" s="4" t="n"/>
      <c r="W587" s="4" t="n"/>
      <c r="X587" s="4" t="n"/>
      <c r="Y587" s="4" t="n"/>
      <c r="Z587" s="4" t="n"/>
    </row>
    <row r="588" ht="15.75" customHeight="1" s="371">
      <c r="A588" s="218" t="n"/>
      <c r="B588" s="218" t="n"/>
      <c r="C588" s="218" t="n"/>
      <c r="D588" s="218" t="n"/>
      <c r="E588" s="218" t="n"/>
      <c r="F588" s="218" t="n"/>
      <c r="G588" s="218" t="n"/>
      <c r="H588" s="218" t="n"/>
      <c r="I588" s="218" t="n"/>
      <c r="J588" s="218" t="n"/>
      <c r="K588" s="218" t="n"/>
      <c r="L588" s="218" t="n"/>
      <c r="M588" s="218" t="n"/>
      <c r="N588" s="218" t="n"/>
      <c r="O588" s="4" t="n"/>
      <c r="P588" s="4" t="n"/>
      <c r="Q588" s="4" t="n"/>
      <c r="R588" s="4" t="n"/>
      <c r="S588" s="4" t="n"/>
      <c r="T588" s="4" t="n"/>
      <c r="U588" s="4" t="n"/>
      <c r="V588" s="4" t="n"/>
      <c r="W588" s="4" t="n"/>
      <c r="X588" s="4" t="n"/>
      <c r="Y588" s="4" t="n"/>
      <c r="Z588" s="4" t="n"/>
    </row>
    <row r="589" ht="15.75" customHeight="1" s="371">
      <c r="A589" s="218" t="n"/>
      <c r="B589" s="218" t="n"/>
      <c r="C589" s="218" t="n"/>
      <c r="D589" s="218" t="n"/>
      <c r="E589" s="218" t="n"/>
      <c r="F589" s="218" t="n"/>
      <c r="G589" s="218" t="n"/>
      <c r="H589" s="218" t="n"/>
      <c r="I589" s="218" t="n"/>
      <c r="J589" s="218" t="n"/>
      <c r="K589" s="218" t="n"/>
      <c r="L589" s="218" t="n"/>
      <c r="M589" s="218" t="n"/>
      <c r="N589" s="218" t="n"/>
      <c r="O589" s="4" t="n"/>
      <c r="P589" s="4" t="n"/>
      <c r="Q589" s="4" t="n"/>
      <c r="R589" s="4" t="n"/>
      <c r="S589" s="4" t="n"/>
      <c r="T589" s="4" t="n"/>
      <c r="U589" s="4" t="n"/>
      <c r="V589" s="4" t="n"/>
      <c r="W589" s="4" t="n"/>
      <c r="X589" s="4" t="n"/>
      <c r="Y589" s="4" t="n"/>
      <c r="Z589" s="4" t="n"/>
    </row>
    <row r="590" ht="15.75" customHeight="1" s="371">
      <c r="A590" s="218" t="n"/>
      <c r="B590" s="218" t="n"/>
      <c r="C590" s="218" t="n"/>
      <c r="D590" s="218" t="n"/>
      <c r="E590" s="218" t="n"/>
      <c r="F590" s="218" t="n"/>
      <c r="G590" s="218" t="n"/>
      <c r="H590" s="218" t="n"/>
      <c r="I590" s="218" t="n"/>
      <c r="J590" s="218" t="n"/>
      <c r="K590" s="218" t="n"/>
      <c r="L590" s="218" t="n"/>
      <c r="M590" s="218" t="n"/>
      <c r="N590" s="218" t="n"/>
      <c r="O590" s="4" t="n"/>
      <c r="P590" s="4" t="n"/>
      <c r="Q590" s="4" t="n"/>
      <c r="R590" s="4" t="n"/>
      <c r="S590" s="4" t="n"/>
      <c r="T590" s="4" t="n"/>
      <c r="U590" s="4" t="n"/>
      <c r="V590" s="4" t="n"/>
      <c r="W590" s="4" t="n"/>
      <c r="X590" s="4" t="n"/>
      <c r="Y590" s="4" t="n"/>
      <c r="Z590" s="4" t="n"/>
    </row>
    <row r="591" ht="15.75" customHeight="1" s="371">
      <c r="A591" s="218" t="n"/>
      <c r="B591" s="218" t="n"/>
      <c r="C591" s="218" t="n"/>
      <c r="D591" s="218" t="n"/>
      <c r="E591" s="218" t="n"/>
      <c r="F591" s="218" t="n"/>
      <c r="G591" s="218" t="n"/>
      <c r="H591" s="218" t="n"/>
      <c r="I591" s="218" t="n"/>
      <c r="J591" s="218" t="n"/>
      <c r="K591" s="218" t="n"/>
      <c r="L591" s="218" t="n"/>
      <c r="M591" s="218" t="n"/>
      <c r="N591" s="218" t="n"/>
      <c r="O591" s="4" t="n"/>
      <c r="P591" s="4" t="n"/>
      <c r="Q591" s="4" t="n"/>
      <c r="R591" s="4" t="n"/>
      <c r="S591" s="4" t="n"/>
      <c r="T591" s="4" t="n"/>
      <c r="U591" s="4" t="n"/>
      <c r="V591" s="4" t="n"/>
      <c r="W591" s="4" t="n"/>
      <c r="X591" s="4" t="n"/>
      <c r="Y591" s="4" t="n"/>
      <c r="Z591" s="4" t="n"/>
    </row>
    <row r="592" ht="15.75" customHeight="1" s="371">
      <c r="A592" s="218" t="n"/>
      <c r="B592" s="218" t="n"/>
      <c r="C592" s="218" t="n"/>
      <c r="D592" s="218" t="n"/>
      <c r="E592" s="218" t="n"/>
      <c r="F592" s="218" t="n"/>
      <c r="G592" s="218" t="n"/>
      <c r="H592" s="218" t="n"/>
      <c r="I592" s="218" t="n"/>
      <c r="J592" s="218" t="n"/>
      <c r="K592" s="218" t="n"/>
      <c r="L592" s="218" t="n"/>
      <c r="M592" s="218" t="n"/>
      <c r="N592" s="218" t="n"/>
      <c r="O592" s="4" t="n"/>
      <c r="P592" s="4" t="n"/>
      <c r="Q592" s="4" t="n"/>
      <c r="R592" s="4" t="n"/>
      <c r="S592" s="4" t="n"/>
      <c r="T592" s="4" t="n"/>
      <c r="U592" s="4" t="n"/>
      <c r="V592" s="4" t="n"/>
      <c r="W592" s="4" t="n"/>
      <c r="X592" s="4" t="n"/>
      <c r="Y592" s="4" t="n"/>
      <c r="Z592" s="4" t="n"/>
    </row>
    <row r="593" ht="15.75" customHeight="1" s="371">
      <c r="A593" s="218" t="n"/>
      <c r="B593" s="218" t="n"/>
      <c r="C593" s="218" t="n"/>
      <c r="D593" s="218" t="n"/>
      <c r="E593" s="218" t="n"/>
      <c r="F593" s="218" t="n"/>
      <c r="G593" s="218" t="n"/>
      <c r="H593" s="218" t="n"/>
      <c r="I593" s="218" t="n"/>
      <c r="J593" s="218" t="n"/>
      <c r="K593" s="218" t="n"/>
      <c r="L593" s="218" t="n"/>
      <c r="M593" s="218" t="n"/>
      <c r="N593" s="218" t="n"/>
      <c r="O593" s="4" t="n"/>
      <c r="P593" s="4" t="n"/>
      <c r="Q593" s="4" t="n"/>
      <c r="R593" s="4" t="n"/>
      <c r="S593" s="4" t="n"/>
      <c r="T593" s="4" t="n"/>
      <c r="U593" s="4" t="n"/>
      <c r="V593" s="4" t="n"/>
      <c r="W593" s="4" t="n"/>
      <c r="X593" s="4" t="n"/>
      <c r="Y593" s="4" t="n"/>
      <c r="Z593" s="4" t="n"/>
    </row>
    <row r="594" ht="15.75" customHeight="1" s="371">
      <c r="A594" s="218" t="n"/>
      <c r="B594" s="218" t="n"/>
      <c r="C594" s="218" t="n"/>
      <c r="D594" s="218" t="n"/>
      <c r="E594" s="218" t="n"/>
      <c r="F594" s="218" t="n"/>
      <c r="G594" s="218" t="n"/>
      <c r="H594" s="218" t="n"/>
      <c r="I594" s="218" t="n"/>
      <c r="J594" s="218" t="n"/>
      <c r="K594" s="218" t="n"/>
      <c r="L594" s="218" t="n"/>
      <c r="M594" s="218" t="n"/>
      <c r="N594" s="218" t="n"/>
      <c r="O594" s="4" t="n"/>
      <c r="P594" s="4" t="n"/>
      <c r="Q594" s="4" t="n"/>
      <c r="R594" s="4" t="n"/>
      <c r="S594" s="4" t="n"/>
      <c r="T594" s="4" t="n"/>
      <c r="U594" s="4" t="n"/>
      <c r="V594" s="4" t="n"/>
      <c r="W594" s="4" t="n"/>
      <c r="X594" s="4" t="n"/>
      <c r="Y594" s="4" t="n"/>
      <c r="Z594" s="4" t="n"/>
    </row>
    <row r="595" ht="15.75" customHeight="1" s="371">
      <c r="A595" s="218" t="n"/>
      <c r="B595" s="218" t="n"/>
      <c r="C595" s="218" t="n"/>
      <c r="D595" s="218" t="n"/>
      <c r="E595" s="218" t="n"/>
      <c r="F595" s="218" t="n"/>
      <c r="G595" s="218" t="n"/>
      <c r="H595" s="218" t="n"/>
      <c r="I595" s="218" t="n"/>
      <c r="J595" s="218" t="n"/>
      <c r="K595" s="218" t="n"/>
      <c r="L595" s="218" t="n"/>
      <c r="M595" s="218" t="n"/>
      <c r="N595" s="218" t="n"/>
      <c r="O595" s="4" t="n"/>
      <c r="P595" s="4" t="n"/>
      <c r="Q595" s="4" t="n"/>
      <c r="R595" s="4" t="n"/>
      <c r="S595" s="4" t="n"/>
      <c r="T595" s="4" t="n"/>
      <c r="U595" s="4" t="n"/>
      <c r="V595" s="4" t="n"/>
      <c r="W595" s="4" t="n"/>
      <c r="X595" s="4" t="n"/>
      <c r="Y595" s="4" t="n"/>
      <c r="Z595" s="4" t="n"/>
    </row>
    <row r="596" ht="15.75" customHeight="1" s="371">
      <c r="A596" s="218" t="n"/>
      <c r="B596" s="218" t="n"/>
      <c r="C596" s="218" t="n"/>
      <c r="D596" s="218" t="n"/>
      <c r="E596" s="218" t="n"/>
      <c r="F596" s="218" t="n"/>
      <c r="G596" s="218" t="n"/>
      <c r="H596" s="218" t="n"/>
      <c r="I596" s="218" t="n"/>
      <c r="J596" s="218" t="n"/>
      <c r="K596" s="218" t="n"/>
      <c r="L596" s="218" t="n"/>
      <c r="M596" s="218" t="n"/>
      <c r="N596" s="218" t="n"/>
      <c r="O596" s="4" t="n"/>
      <c r="P596" s="4" t="n"/>
      <c r="Q596" s="4" t="n"/>
      <c r="R596" s="4" t="n"/>
      <c r="S596" s="4" t="n"/>
      <c r="T596" s="4" t="n"/>
      <c r="U596" s="4" t="n"/>
      <c r="V596" s="4" t="n"/>
      <c r="W596" s="4" t="n"/>
      <c r="X596" s="4" t="n"/>
      <c r="Y596" s="4" t="n"/>
      <c r="Z596" s="4" t="n"/>
    </row>
    <row r="597" ht="15.75" customHeight="1" s="371">
      <c r="A597" s="218" t="n"/>
      <c r="B597" s="218" t="n"/>
      <c r="C597" s="218" t="n"/>
      <c r="D597" s="218" t="n"/>
      <c r="E597" s="218" t="n"/>
      <c r="F597" s="218" t="n"/>
      <c r="G597" s="218" t="n"/>
      <c r="H597" s="218" t="n"/>
      <c r="I597" s="218" t="n"/>
      <c r="J597" s="218" t="n"/>
      <c r="K597" s="218" t="n"/>
      <c r="L597" s="218" t="n"/>
      <c r="M597" s="218" t="n"/>
      <c r="N597" s="218" t="n"/>
      <c r="O597" s="4" t="n"/>
      <c r="P597" s="4" t="n"/>
      <c r="Q597" s="4" t="n"/>
      <c r="R597" s="4" t="n"/>
      <c r="S597" s="4" t="n"/>
      <c r="T597" s="4" t="n"/>
      <c r="U597" s="4" t="n"/>
      <c r="V597" s="4" t="n"/>
      <c r="W597" s="4" t="n"/>
      <c r="X597" s="4" t="n"/>
      <c r="Y597" s="4" t="n"/>
      <c r="Z597" s="4" t="n"/>
    </row>
    <row r="598" ht="15.75" customHeight="1" s="371">
      <c r="A598" s="218" t="n"/>
      <c r="B598" s="218" t="n"/>
      <c r="C598" s="218" t="n"/>
      <c r="D598" s="218" t="n"/>
      <c r="E598" s="218" t="n"/>
      <c r="F598" s="218" t="n"/>
      <c r="G598" s="218" t="n"/>
      <c r="H598" s="218" t="n"/>
      <c r="I598" s="218" t="n"/>
      <c r="J598" s="218" t="n"/>
      <c r="K598" s="218" t="n"/>
      <c r="L598" s="218" t="n"/>
      <c r="M598" s="218" t="n"/>
      <c r="N598" s="218" t="n"/>
      <c r="O598" s="4" t="n"/>
      <c r="P598" s="4" t="n"/>
      <c r="Q598" s="4" t="n"/>
      <c r="R598" s="4" t="n"/>
      <c r="S598" s="4" t="n"/>
      <c r="T598" s="4" t="n"/>
      <c r="U598" s="4" t="n"/>
      <c r="V598" s="4" t="n"/>
      <c r="W598" s="4" t="n"/>
      <c r="X598" s="4" t="n"/>
      <c r="Y598" s="4" t="n"/>
      <c r="Z598" s="4" t="n"/>
    </row>
    <row r="599" ht="15.75" customHeight="1" s="371">
      <c r="A599" s="218" t="n"/>
      <c r="B599" s="218" t="n"/>
      <c r="C599" s="218" t="n"/>
      <c r="D599" s="218" t="n"/>
      <c r="E599" s="218" t="n"/>
      <c r="F599" s="218" t="n"/>
      <c r="G599" s="218" t="n"/>
      <c r="H599" s="218" t="n"/>
      <c r="I599" s="218" t="n"/>
      <c r="J599" s="218" t="n"/>
      <c r="K599" s="218" t="n"/>
      <c r="L599" s="218" t="n"/>
      <c r="M599" s="218" t="n"/>
      <c r="N599" s="218" t="n"/>
      <c r="O599" s="4" t="n"/>
      <c r="P599" s="4" t="n"/>
      <c r="Q599" s="4" t="n"/>
      <c r="R599" s="4" t="n"/>
      <c r="S599" s="4" t="n"/>
      <c r="T599" s="4" t="n"/>
      <c r="U599" s="4" t="n"/>
      <c r="V599" s="4" t="n"/>
      <c r="W599" s="4" t="n"/>
      <c r="X599" s="4" t="n"/>
      <c r="Y599" s="4" t="n"/>
      <c r="Z599" s="4" t="n"/>
    </row>
    <row r="600" ht="15.75" customHeight="1" s="371">
      <c r="A600" s="218" t="n"/>
      <c r="B600" s="218" t="n"/>
      <c r="C600" s="218" t="n"/>
      <c r="D600" s="218" t="n"/>
      <c r="E600" s="218" t="n"/>
      <c r="F600" s="218" t="n"/>
      <c r="G600" s="218" t="n"/>
      <c r="H600" s="218" t="n"/>
      <c r="I600" s="218" t="n"/>
      <c r="J600" s="218" t="n"/>
      <c r="K600" s="218" t="n"/>
      <c r="L600" s="218" t="n"/>
      <c r="M600" s="218" t="n"/>
      <c r="N600" s="218" t="n"/>
      <c r="O600" s="4" t="n"/>
      <c r="P600" s="4" t="n"/>
      <c r="Q600" s="4" t="n"/>
      <c r="R600" s="4" t="n"/>
      <c r="S600" s="4" t="n"/>
      <c r="T600" s="4" t="n"/>
      <c r="U600" s="4" t="n"/>
      <c r="V600" s="4" t="n"/>
      <c r="W600" s="4" t="n"/>
      <c r="X600" s="4" t="n"/>
      <c r="Y600" s="4" t="n"/>
      <c r="Z600" s="4" t="n"/>
    </row>
    <row r="601" ht="15.75" customHeight="1" s="371">
      <c r="A601" s="218" t="n"/>
      <c r="B601" s="218" t="n"/>
      <c r="C601" s="218" t="n"/>
      <c r="D601" s="218" t="n"/>
      <c r="E601" s="218" t="n"/>
      <c r="F601" s="218" t="n"/>
      <c r="G601" s="218" t="n"/>
      <c r="H601" s="218" t="n"/>
      <c r="I601" s="218" t="n"/>
      <c r="J601" s="218" t="n"/>
      <c r="K601" s="218" t="n"/>
      <c r="L601" s="218" t="n"/>
      <c r="M601" s="218" t="n"/>
      <c r="N601" s="218" t="n"/>
      <c r="O601" s="4" t="n"/>
      <c r="P601" s="4" t="n"/>
      <c r="Q601" s="4" t="n"/>
      <c r="R601" s="4" t="n"/>
      <c r="S601" s="4" t="n"/>
      <c r="T601" s="4" t="n"/>
      <c r="U601" s="4" t="n"/>
      <c r="V601" s="4" t="n"/>
      <c r="W601" s="4" t="n"/>
      <c r="X601" s="4" t="n"/>
      <c r="Y601" s="4" t="n"/>
      <c r="Z601" s="4" t="n"/>
    </row>
    <row r="602" ht="15.75" customHeight="1" s="371">
      <c r="A602" s="218" t="n"/>
      <c r="B602" s="218" t="n"/>
      <c r="C602" s="218" t="n"/>
      <c r="D602" s="218" t="n"/>
      <c r="E602" s="218" t="n"/>
      <c r="F602" s="218" t="n"/>
      <c r="G602" s="218" t="n"/>
      <c r="H602" s="218" t="n"/>
      <c r="I602" s="218" t="n"/>
      <c r="J602" s="218" t="n"/>
      <c r="K602" s="218" t="n"/>
      <c r="L602" s="218" t="n"/>
      <c r="M602" s="218" t="n"/>
      <c r="N602" s="218" t="n"/>
      <c r="O602" s="4" t="n"/>
      <c r="P602" s="4" t="n"/>
      <c r="Q602" s="4" t="n"/>
      <c r="R602" s="4" t="n"/>
      <c r="S602" s="4" t="n"/>
      <c r="T602" s="4" t="n"/>
      <c r="U602" s="4" t="n"/>
      <c r="V602" s="4" t="n"/>
      <c r="W602" s="4" t="n"/>
      <c r="X602" s="4" t="n"/>
      <c r="Y602" s="4" t="n"/>
      <c r="Z602" s="4" t="n"/>
    </row>
    <row r="603" ht="15.75" customHeight="1" s="371">
      <c r="A603" s="218" t="n"/>
      <c r="B603" s="218" t="n"/>
      <c r="C603" s="218" t="n"/>
      <c r="D603" s="218" t="n"/>
      <c r="E603" s="218" t="n"/>
      <c r="F603" s="218" t="n"/>
      <c r="G603" s="218" t="n"/>
      <c r="H603" s="218" t="n"/>
      <c r="I603" s="218" t="n"/>
      <c r="J603" s="218" t="n"/>
      <c r="K603" s="218" t="n"/>
      <c r="L603" s="218" t="n"/>
      <c r="M603" s="218" t="n"/>
      <c r="N603" s="218" t="n"/>
      <c r="O603" s="4" t="n"/>
      <c r="P603" s="4" t="n"/>
      <c r="Q603" s="4" t="n"/>
      <c r="R603" s="4" t="n"/>
      <c r="S603" s="4" t="n"/>
      <c r="T603" s="4" t="n"/>
      <c r="U603" s="4" t="n"/>
      <c r="V603" s="4" t="n"/>
      <c r="W603" s="4" t="n"/>
      <c r="X603" s="4" t="n"/>
      <c r="Y603" s="4" t="n"/>
      <c r="Z603" s="4" t="n"/>
    </row>
    <row r="604" ht="15.75" customHeight="1" s="371">
      <c r="A604" s="218" t="n"/>
      <c r="B604" s="218" t="n"/>
      <c r="C604" s="218" t="n"/>
      <c r="D604" s="218" t="n"/>
      <c r="E604" s="218" t="n"/>
      <c r="F604" s="218" t="n"/>
      <c r="G604" s="218" t="n"/>
      <c r="H604" s="218" t="n"/>
      <c r="I604" s="218" t="n"/>
      <c r="J604" s="218" t="n"/>
      <c r="K604" s="218" t="n"/>
      <c r="L604" s="218" t="n"/>
      <c r="M604" s="218" t="n"/>
      <c r="N604" s="218" t="n"/>
      <c r="O604" s="4" t="n"/>
      <c r="P604" s="4" t="n"/>
      <c r="Q604" s="4" t="n"/>
      <c r="R604" s="4" t="n"/>
      <c r="S604" s="4" t="n"/>
      <c r="T604" s="4" t="n"/>
      <c r="U604" s="4" t="n"/>
      <c r="V604" s="4" t="n"/>
      <c r="W604" s="4" t="n"/>
      <c r="X604" s="4" t="n"/>
      <c r="Y604" s="4" t="n"/>
      <c r="Z604" s="4" t="n"/>
    </row>
    <row r="605" ht="15.75" customHeight="1" s="371">
      <c r="A605" s="218" t="n"/>
      <c r="B605" s="218" t="n"/>
      <c r="C605" s="218" t="n"/>
      <c r="D605" s="218" t="n"/>
      <c r="E605" s="218" t="n"/>
      <c r="F605" s="218" t="n"/>
      <c r="G605" s="218" t="n"/>
      <c r="H605" s="218" t="n"/>
      <c r="I605" s="218" t="n"/>
      <c r="J605" s="218" t="n"/>
      <c r="K605" s="218" t="n"/>
      <c r="L605" s="218" t="n"/>
      <c r="M605" s="218" t="n"/>
      <c r="N605" s="218" t="n"/>
      <c r="O605" s="4" t="n"/>
      <c r="P605" s="4" t="n"/>
      <c r="Q605" s="4" t="n"/>
      <c r="R605" s="4" t="n"/>
      <c r="S605" s="4" t="n"/>
      <c r="T605" s="4" t="n"/>
      <c r="U605" s="4" t="n"/>
      <c r="V605" s="4" t="n"/>
      <c r="W605" s="4" t="n"/>
      <c r="X605" s="4" t="n"/>
      <c r="Y605" s="4" t="n"/>
      <c r="Z605" s="4" t="n"/>
    </row>
    <row r="606" ht="15.75" customHeight="1" s="371">
      <c r="A606" s="218" t="n"/>
      <c r="B606" s="218" t="n"/>
      <c r="C606" s="218" t="n"/>
      <c r="D606" s="218" t="n"/>
      <c r="E606" s="218" t="n"/>
      <c r="F606" s="218" t="n"/>
      <c r="G606" s="218" t="n"/>
      <c r="H606" s="218" t="n"/>
      <c r="I606" s="218" t="n"/>
      <c r="J606" s="218" t="n"/>
      <c r="K606" s="218" t="n"/>
      <c r="L606" s="218" t="n"/>
      <c r="M606" s="218" t="n"/>
      <c r="N606" s="218" t="n"/>
      <c r="O606" s="4" t="n"/>
      <c r="P606" s="4" t="n"/>
      <c r="Q606" s="4" t="n"/>
      <c r="R606" s="4" t="n"/>
      <c r="S606" s="4" t="n"/>
      <c r="T606" s="4" t="n"/>
      <c r="U606" s="4" t="n"/>
      <c r="V606" s="4" t="n"/>
      <c r="W606" s="4" t="n"/>
      <c r="X606" s="4" t="n"/>
      <c r="Y606" s="4" t="n"/>
      <c r="Z606" s="4" t="n"/>
    </row>
    <row r="607" ht="15.75" customHeight="1" s="371">
      <c r="A607" s="218" t="n"/>
      <c r="B607" s="218" t="n"/>
      <c r="C607" s="218" t="n"/>
      <c r="D607" s="218" t="n"/>
      <c r="E607" s="218" t="n"/>
      <c r="F607" s="218" t="n"/>
      <c r="G607" s="218" t="n"/>
      <c r="H607" s="218" t="n"/>
      <c r="I607" s="218" t="n"/>
      <c r="J607" s="218" t="n"/>
      <c r="K607" s="218" t="n"/>
      <c r="L607" s="218" t="n"/>
      <c r="M607" s="218" t="n"/>
      <c r="N607" s="218" t="n"/>
      <c r="O607" s="4" t="n"/>
      <c r="P607" s="4" t="n"/>
      <c r="Q607" s="4" t="n"/>
      <c r="R607" s="4" t="n"/>
      <c r="S607" s="4" t="n"/>
      <c r="T607" s="4" t="n"/>
      <c r="U607" s="4" t="n"/>
      <c r="V607" s="4" t="n"/>
      <c r="W607" s="4" t="n"/>
      <c r="X607" s="4" t="n"/>
      <c r="Y607" s="4" t="n"/>
      <c r="Z607" s="4" t="n"/>
    </row>
    <row r="608" ht="15.75" customHeight="1" s="371">
      <c r="A608" s="218" t="n"/>
      <c r="B608" s="218" t="n"/>
      <c r="C608" s="218" t="n"/>
      <c r="D608" s="218" t="n"/>
      <c r="E608" s="218" t="n"/>
      <c r="F608" s="218" t="n"/>
      <c r="G608" s="218" t="n"/>
      <c r="H608" s="218" t="n"/>
      <c r="I608" s="218" t="n"/>
      <c r="J608" s="218" t="n"/>
      <c r="K608" s="218" t="n"/>
      <c r="L608" s="218" t="n"/>
      <c r="M608" s="218" t="n"/>
      <c r="N608" s="218" t="n"/>
      <c r="O608" s="4" t="n"/>
      <c r="P608" s="4" t="n"/>
      <c r="Q608" s="4" t="n"/>
      <c r="R608" s="4" t="n"/>
      <c r="S608" s="4" t="n"/>
      <c r="T608" s="4" t="n"/>
      <c r="U608" s="4" t="n"/>
      <c r="V608" s="4" t="n"/>
      <c r="W608" s="4" t="n"/>
      <c r="X608" s="4" t="n"/>
      <c r="Y608" s="4" t="n"/>
      <c r="Z608" s="4" t="n"/>
    </row>
    <row r="609" ht="15.75" customHeight="1" s="371">
      <c r="A609" s="218" t="n"/>
      <c r="B609" s="218" t="n"/>
      <c r="C609" s="218" t="n"/>
      <c r="D609" s="218" t="n"/>
      <c r="E609" s="218" t="n"/>
      <c r="F609" s="218" t="n"/>
      <c r="G609" s="218" t="n"/>
      <c r="H609" s="218" t="n"/>
      <c r="I609" s="218" t="n"/>
      <c r="J609" s="218" t="n"/>
      <c r="K609" s="218" t="n"/>
      <c r="L609" s="218" t="n"/>
      <c r="M609" s="218" t="n"/>
      <c r="N609" s="218" t="n"/>
      <c r="O609" s="4" t="n"/>
      <c r="P609" s="4" t="n"/>
      <c r="Q609" s="4" t="n"/>
      <c r="R609" s="4" t="n"/>
      <c r="S609" s="4" t="n"/>
      <c r="T609" s="4" t="n"/>
      <c r="U609" s="4" t="n"/>
      <c r="V609" s="4" t="n"/>
      <c r="W609" s="4" t="n"/>
      <c r="X609" s="4" t="n"/>
      <c r="Y609" s="4" t="n"/>
      <c r="Z609" s="4" t="n"/>
    </row>
    <row r="610" ht="15.75" customHeight="1" s="371">
      <c r="A610" s="218" t="n"/>
      <c r="B610" s="218" t="n"/>
      <c r="C610" s="218" t="n"/>
      <c r="D610" s="218" t="n"/>
      <c r="E610" s="218" t="n"/>
      <c r="F610" s="218" t="n"/>
      <c r="G610" s="218" t="n"/>
      <c r="H610" s="218" t="n"/>
      <c r="I610" s="218" t="n"/>
      <c r="J610" s="218" t="n"/>
      <c r="K610" s="218" t="n"/>
      <c r="L610" s="218" t="n"/>
      <c r="M610" s="218" t="n"/>
      <c r="N610" s="218" t="n"/>
      <c r="O610" s="4" t="n"/>
      <c r="P610" s="4" t="n"/>
      <c r="Q610" s="4" t="n"/>
      <c r="R610" s="4" t="n"/>
      <c r="S610" s="4" t="n"/>
      <c r="T610" s="4" t="n"/>
      <c r="U610" s="4" t="n"/>
      <c r="V610" s="4" t="n"/>
      <c r="W610" s="4" t="n"/>
      <c r="X610" s="4" t="n"/>
      <c r="Y610" s="4" t="n"/>
      <c r="Z610" s="4" t="n"/>
    </row>
    <row r="611" ht="15.75" customHeight="1" s="371">
      <c r="A611" s="218" t="n"/>
      <c r="B611" s="218" t="n"/>
      <c r="C611" s="218" t="n"/>
      <c r="D611" s="218" t="n"/>
      <c r="E611" s="218" t="n"/>
      <c r="F611" s="218" t="n"/>
      <c r="G611" s="218" t="n"/>
      <c r="H611" s="218" t="n"/>
      <c r="I611" s="218" t="n"/>
      <c r="J611" s="218" t="n"/>
      <c r="K611" s="218" t="n"/>
      <c r="L611" s="218" t="n"/>
      <c r="M611" s="218" t="n"/>
      <c r="N611" s="218" t="n"/>
      <c r="O611" s="4" t="n"/>
      <c r="P611" s="4" t="n"/>
      <c r="Q611" s="4" t="n"/>
      <c r="R611" s="4" t="n"/>
      <c r="S611" s="4" t="n"/>
      <c r="T611" s="4" t="n"/>
      <c r="U611" s="4" t="n"/>
      <c r="V611" s="4" t="n"/>
      <c r="W611" s="4" t="n"/>
      <c r="X611" s="4" t="n"/>
      <c r="Y611" s="4" t="n"/>
      <c r="Z611" s="4" t="n"/>
    </row>
    <row r="612" ht="15.75" customHeight="1" s="371">
      <c r="A612" s="218" t="n"/>
      <c r="B612" s="218" t="n"/>
      <c r="C612" s="218" t="n"/>
      <c r="D612" s="218" t="n"/>
      <c r="E612" s="218" t="n"/>
      <c r="F612" s="218" t="n"/>
      <c r="G612" s="218" t="n"/>
      <c r="H612" s="218" t="n"/>
      <c r="I612" s="218" t="n"/>
      <c r="J612" s="218" t="n"/>
      <c r="K612" s="218" t="n"/>
      <c r="L612" s="218" t="n"/>
      <c r="M612" s="218" t="n"/>
      <c r="N612" s="218" t="n"/>
      <c r="O612" s="4" t="n"/>
      <c r="P612" s="4" t="n"/>
      <c r="Q612" s="4" t="n"/>
      <c r="R612" s="4" t="n"/>
      <c r="S612" s="4" t="n"/>
      <c r="T612" s="4" t="n"/>
      <c r="U612" s="4" t="n"/>
      <c r="V612" s="4" t="n"/>
      <c r="W612" s="4" t="n"/>
      <c r="X612" s="4" t="n"/>
      <c r="Y612" s="4" t="n"/>
      <c r="Z612" s="4" t="n"/>
    </row>
    <row r="613" ht="15.75" customHeight="1" s="371">
      <c r="A613" s="218" t="n"/>
      <c r="B613" s="218" t="n"/>
      <c r="C613" s="218" t="n"/>
      <c r="D613" s="218" t="n"/>
      <c r="E613" s="218" t="n"/>
      <c r="F613" s="218" t="n"/>
      <c r="G613" s="218" t="n"/>
      <c r="H613" s="218" t="n"/>
      <c r="I613" s="218" t="n"/>
      <c r="J613" s="218" t="n"/>
      <c r="K613" s="218" t="n"/>
      <c r="L613" s="218" t="n"/>
      <c r="M613" s="218" t="n"/>
      <c r="N613" s="218" t="n"/>
      <c r="O613" s="4" t="n"/>
      <c r="P613" s="4" t="n"/>
      <c r="Q613" s="4" t="n"/>
      <c r="R613" s="4" t="n"/>
      <c r="S613" s="4" t="n"/>
      <c r="T613" s="4" t="n"/>
      <c r="U613" s="4" t="n"/>
      <c r="V613" s="4" t="n"/>
      <c r="W613" s="4" t="n"/>
      <c r="X613" s="4" t="n"/>
      <c r="Y613" s="4" t="n"/>
      <c r="Z613" s="4" t="n"/>
    </row>
    <row r="614" ht="15.75" customHeight="1" s="371">
      <c r="A614" s="218" t="n"/>
      <c r="B614" s="218" t="n"/>
      <c r="C614" s="218" t="n"/>
      <c r="D614" s="218" t="n"/>
      <c r="E614" s="218" t="n"/>
      <c r="F614" s="218" t="n"/>
      <c r="G614" s="218" t="n"/>
      <c r="H614" s="218" t="n"/>
      <c r="I614" s="218" t="n"/>
      <c r="J614" s="218" t="n"/>
      <c r="K614" s="218" t="n"/>
      <c r="L614" s="218" t="n"/>
      <c r="M614" s="218" t="n"/>
      <c r="N614" s="218" t="n"/>
      <c r="O614" s="4" t="n"/>
      <c r="P614" s="4" t="n"/>
      <c r="Q614" s="4" t="n"/>
      <c r="R614" s="4" t="n"/>
      <c r="S614" s="4" t="n"/>
      <c r="T614" s="4" t="n"/>
      <c r="U614" s="4" t="n"/>
      <c r="V614" s="4" t="n"/>
      <c r="W614" s="4" t="n"/>
      <c r="X614" s="4" t="n"/>
      <c r="Y614" s="4" t="n"/>
      <c r="Z614" s="4" t="n"/>
    </row>
    <row r="615" ht="15.75" customHeight="1" s="371">
      <c r="A615" s="218" t="n"/>
      <c r="B615" s="218" t="n"/>
      <c r="C615" s="218" t="n"/>
      <c r="D615" s="218" t="n"/>
      <c r="E615" s="218" t="n"/>
      <c r="F615" s="218" t="n"/>
      <c r="G615" s="218" t="n"/>
      <c r="H615" s="218" t="n"/>
      <c r="I615" s="218" t="n"/>
      <c r="J615" s="218" t="n"/>
      <c r="K615" s="218" t="n"/>
      <c r="L615" s="218" t="n"/>
      <c r="M615" s="218" t="n"/>
      <c r="N615" s="218" t="n"/>
      <c r="O615" s="4" t="n"/>
      <c r="P615" s="4" t="n"/>
      <c r="Q615" s="4" t="n"/>
      <c r="R615" s="4" t="n"/>
      <c r="S615" s="4" t="n"/>
      <c r="T615" s="4" t="n"/>
      <c r="U615" s="4" t="n"/>
      <c r="V615" s="4" t="n"/>
      <c r="W615" s="4" t="n"/>
      <c r="X615" s="4" t="n"/>
      <c r="Y615" s="4" t="n"/>
      <c r="Z615" s="4" t="n"/>
    </row>
    <row r="616" ht="15.75" customHeight="1" s="371">
      <c r="A616" s="218" t="n"/>
      <c r="B616" s="218" t="n"/>
      <c r="C616" s="218" t="n"/>
      <c r="D616" s="218" t="n"/>
      <c r="E616" s="218" t="n"/>
      <c r="F616" s="218" t="n"/>
      <c r="G616" s="218" t="n"/>
      <c r="H616" s="218" t="n"/>
      <c r="I616" s="218" t="n"/>
      <c r="J616" s="218" t="n"/>
      <c r="K616" s="218" t="n"/>
      <c r="L616" s="218" t="n"/>
      <c r="M616" s="218" t="n"/>
      <c r="N616" s="218" t="n"/>
      <c r="O616" s="4" t="n"/>
      <c r="P616" s="4" t="n"/>
      <c r="Q616" s="4" t="n"/>
      <c r="R616" s="4" t="n"/>
      <c r="S616" s="4" t="n"/>
      <c r="T616" s="4" t="n"/>
      <c r="U616" s="4" t="n"/>
      <c r="V616" s="4" t="n"/>
      <c r="W616" s="4" t="n"/>
      <c r="X616" s="4" t="n"/>
      <c r="Y616" s="4" t="n"/>
      <c r="Z616" s="4" t="n"/>
    </row>
    <row r="617" ht="15.75" customHeight="1" s="371">
      <c r="A617" s="218" t="n"/>
      <c r="B617" s="218" t="n"/>
      <c r="C617" s="218" t="n"/>
      <c r="D617" s="218" t="n"/>
      <c r="E617" s="218" t="n"/>
      <c r="F617" s="218" t="n"/>
      <c r="G617" s="218" t="n"/>
      <c r="H617" s="218" t="n"/>
      <c r="I617" s="218" t="n"/>
      <c r="J617" s="218" t="n"/>
      <c r="K617" s="218" t="n"/>
      <c r="L617" s="218" t="n"/>
      <c r="M617" s="218" t="n"/>
      <c r="N617" s="218" t="n"/>
      <c r="O617" s="4" t="n"/>
      <c r="P617" s="4" t="n"/>
      <c r="Q617" s="4" t="n"/>
      <c r="R617" s="4" t="n"/>
      <c r="S617" s="4" t="n"/>
      <c r="T617" s="4" t="n"/>
      <c r="U617" s="4" t="n"/>
      <c r="V617" s="4" t="n"/>
      <c r="W617" s="4" t="n"/>
      <c r="X617" s="4" t="n"/>
      <c r="Y617" s="4" t="n"/>
      <c r="Z617" s="4" t="n"/>
    </row>
    <row r="618" ht="15.75" customHeight="1" s="371">
      <c r="A618" s="218" t="n"/>
      <c r="B618" s="218" t="n"/>
      <c r="C618" s="218" t="n"/>
      <c r="D618" s="218" t="n"/>
      <c r="E618" s="218" t="n"/>
      <c r="F618" s="218" t="n"/>
      <c r="G618" s="218" t="n"/>
      <c r="H618" s="218" t="n"/>
      <c r="I618" s="218" t="n"/>
      <c r="J618" s="218" t="n"/>
      <c r="K618" s="218" t="n"/>
      <c r="L618" s="218" t="n"/>
      <c r="M618" s="218" t="n"/>
      <c r="N618" s="218" t="n"/>
      <c r="O618" s="4" t="n"/>
      <c r="P618" s="4" t="n"/>
      <c r="Q618" s="4" t="n"/>
      <c r="R618" s="4" t="n"/>
      <c r="S618" s="4" t="n"/>
      <c r="T618" s="4" t="n"/>
      <c r="U618" s="4" t="n"/>
      <c r="V618" s="4" t="n"/>
      <c r="W618" s="4" t="n"/>
      <c r="X618" s="4" t="n"/>
      <c r="Y618" s="4" t="n"/>
      <c r="Z618" s="4" t="n"/>
    </row>
    <row r="619" ht="15.75" customHeight="1" s="371">
      <c r="A619" s="218" t="n"/>
      <c r="B619" s="218" t="n"/>
      <c r="C619" s="218" t="n"/>
      <c r="D619" s="218" t="n"/>
      <c r="E619" s="218" t="n"/>
      <c r="F619" s="218" t="n"/>
      <c r="G619" s="218" t="n"/>
      <c r="H619" s="218" t="n"/>
      <c r="I619" s="218" t="n"/>
      <c r="J619" s="218" t="n"/>
      <c r="K619" s="218" t="n"/>
      <c r="L619" s="218" t="n"/>
      <c r="M619" s="218" t="n"/>
      <c r="N619" s="218" t="n"/>
      <c r="O619" s="4" t="n"/>
      <c r="P619" s="4" t="n"/>
      <c r="Q619" s="4" t="n"/>
      <c r="R619" s="4" t="n"/>
      <c r="S619" s="4" t="n"/>
      <c r="T619" s="4" t="n"/>
      <c r="U619" s="4" t="n"/>
      <c r="V619" s="4" t="n"/>
      <c r="W619" s="4" t="n"/>
      <c r="X619" s="4" t="n"/>
      <c r="Y619" s="4" t="n"/>
      <c r="Z619" s="4" t="n"/>
    </row>
    <row r="620" ht="15.75" customHeight="1" s="371">
      <c r="A620" s="218" t="n"/>
      <c r="B620" s="218" t="n"/>
      <c r="C620" s="218" t="n"/>
      <c r="D620" s="218" t="n"/>
      <c r="E620" s="218" t="n"/>
      <c r="F620" s="218" t="n"/>
      <c r="G620" s="218" t="n"/>
      <c r="H620" s="218" t="n"/>
      <c r="I620" s="218" t="n"/>
      <c r="J620" s="218" t="n"/>
      <c r="K620" s="218" t="n"/>
      <c r="L620" s="218" t="n"/>
      <c r="M620" s="218" t="n"/>
      <c r="N620" s="218" t="n"/>
      <c r="O620" s="4" t="n"/>
      <c r="P620" s="4" t="n"/>
      <c r="Q620" s="4" t="n"/>
      <c r="R620" s="4" t="n"/>
      <c r="S620" s="4" t="n"/>
      <c r="T620" s="4" t="n"/>
      <c r="U620" s="4" t="n"/>
      <c r="V620" s="4" t="n"/>
      <c r="W620" s="4" t="n"/>
      <c r="X620" s="4" t="n"/>
      <c r="Y620" s="4" t="n"/>
      <c r="Z620" s="4" t="n"/>
    </row>
    <row r="621" ht="15.75" customHeight="1" s="371">
      <c r="A621" s="218" t="n"/>
      <c r="B621" s="218" t="n"/>
      <c r="C621" s="218" t="n"/>
      <c r="D621" s="218" t="n"/>
      <c r="E621" s="218" t="n"/>
      <c r="F621" s="218" t="n"/>
      <c r="G621" s="218" t="n"/>
      <c r="H621" s="218" t="n"/>
      <c r="I621" s="218" t="n"/>
      <c r="J621" s="218" t="n"/>
      <c r="K621" s="218" t="n"/>
      <c r="L621" s="218" t="n"/>
      <c r="M621" s="218" t="n"/>
      <c r="N621" s="218" t="n"/>
      <c r="O621" s="4" t="n"/>
      <c r="P621" s="4" t="n"/>
      <c r="Q621" s="4" t="n"/>
      <c r="R621" s="4" t="n"/>
      <c r="S621" s="4" t="n"/>
      <c r="T621" s="4" t="n"/>
      <c r="U621" s="4" t="n"/>
      <c r="V621" s="4" t="n"/>
      <c r="W621" s="4" t="n"/>
      <c r="X621" s="4" t="n"/>
      <c r="Y621" s="4" t="n"/>
      <c r="Z621" s="4" t="n"/>
    </row>
    <row r="622" ht="15.75" customHeight="1" s="371">
      <c r="A622" s="218" t="n"/>
      <c r="B622" s="218" t="n"/>
      <c r="C622" s="218" t="n"/>
      <c r="D622" s="218" t="n"/>
      <c r="E622" s="218" t="n"/>
      <c r="F622" s="218" t="n"/>
      <c r="G622" s="218" t="n"/>
      <c r="H622" s="218" t="n"/>
      <c r="I622" s="218" t="n"/>
      <c r="J622" s="218" t="n"/>
      <c r="K622" s="218" t="n"/>
      <c r="L622" s="218" t="n"/>
      <c r="M622" s="218" t="n"/>
      <c r="N622" s="218" t="n"/>
      <c r="O622" s="4" t="n"/>
      <c r="P622" s="4" t="n"/>
      <c r="Q622" s="4" t="n"/>
      <c r="R622" s="4" t="n"/>
      <c r="S622" s="4" t="n"/>
      <c r="T622" s="4" t="n"/>
      <c r="U622" s="4" t="n"/>
      <c r="V622" s="4" t="n"/>
      <c r="W622" s="4" t="n"/>
      <c r="X622" s="4" t="n"/>
      <c r="Y622" s="4" t="n"/>
      <c r="Z622" s="4" t="n"/>
    </row>
    <row r="623" ht="15.75" customHeight="1" s="371">
      <c r="A623" s="218" t="n"/>
      <c r="B623" s="218" t="n"/>
      <c r="C623" s="218" t="n"/>
      <c r="D623" s="218" t="n"/>
      <c r="E623" s="218" t="n"/>
      <c r="F623" s="218" t="n"/>
      <c r="G623" s="218" t="n"/>
      <c r="H623" s="218" t="n"/>
      <c r="I623" s="218" t="n"/>
      <c r="J623" s="218" t="n"/>
      <c r="K623" s="218" t="n"/>
      <c r="L623" s="218" t="n"/>
      <c r="M623" s="218" t="n"/>
      <c r="N623" s="218" t="n"/>
      <c r="O623" s="4" t="n"/>
      <c r="P623" s="4" t="n"/>
      <c r="Q623" s="4" t="n"/>
      <c r="R623" s="4" t="n"/>
      <c r="S623" s="4" t="n"/>
      <c r="T623" s="4" t="n"/>
      <c r="U623" s="4" t="n"/>
      <c r="V623" s="4" t="n"/>
      <c r="W623" s="4" t="n"/>
      <c r="X623" s="4" t="n"/>
      <c r="Y623" s="4" t="n"/>
      <c r="Z623" s="4" t="n"/>
    </row>
    <row r="624" ht="15.75" customHeight="1" s="371">
      <c r="A624" s="218" t="n"/>
      <c r="B624" s="218" t="n"/>
      <c r="C624" s="218" t="n"/>
      <c r="D624" s="218" t="n"/>
      <c r="E624" s="218" t="n"/>
      <c r="F624" s="218" t="n"/>
      <c r="G624" s="218" t="n"/>
      <c r="H624" s="218" t="n"/>
      <c r="I624" s="218" t="n"/>
      <c r="J624" s="218" t="n"/>
      <c r="K624" s="218" t="n"/>
      <c r="L624" s="218" t="n"/>
      <c r="M624" s="218" t="n"/>
      <c r="N624" s="218" t="n"/>
      <c r="O624" s="4" t="n"/>
      <c r="P624" s="4" t="n"/>
      <c r="Q624" s="4" t="n"/>
      <c r="R624" s="4" t="n"/>
      <c r="S624" s="4" t="n"/>
      <c r="T624" s="4" t="n"/>
      <c r="U624" s="4" t="n"/>
      <c r="V624" s="4" t="n"/>
      <c r="W624" s="4" t="n"/>
      <c r="X624" s="4" t="n"/>
      <c r="Y624" s="4" t="n"/>
      <c r="Z624" s="4" t="n"/>
    </row>
    <row r="625" ht="15.75" customHeight="1" s="371">
      <c r="A625" s="218" t="n"/>
      <c r="B625" s="218" t="n"/>
      <c r="C625" s="218" t="n"/>
      <c r="D625" s="218" t="n"/>
      <c r="E625" s="218" t="n"/>
      <c r="F625" s="218" t="n"/>
      <c r="G625" s="218" t="n"/>
      <c r="H625" s="218" t="n"/>
      <c r="I625" s="218" t="n"/>
      <c r="J625" s="218" t="n"/>
      <c r="K625" s="218" t="n"/>
      <c r="L625" s="218" t="n"/>
      <c r="M625" s="218" t="n"/>
      <c r="N625" s="218" t="n"/>
      <c r="O625" s="4" t="n"/>
      <c r="P625" s="4" t="n"/>
      <c r="Q625" s="4" t="n"/>
      <c r="R625" s="4" t="n"/>
      <c r="S625" s="4" t="n"/>
      <c r="T625" s="4" t="n"/>
      <c r="U625" s="4" t="n"/>
      <c r="V625" s="4" t="n"/>
      <c r="W625" s="4" t="n"/>
      <c r="X625" s="4" t="n"/>
      <c r="Y625" s="4" t="n"/>
      <c r="Z625" s="4" t="n"/>
    </row>
    <row r="626" ht="15.75" customHeight="1" s="371">
      <c r="A626" s="218" t="n"/>
      <c r="B626" s="218" t="n"/>
      <c r="C626" s="218" t="n"/>
      <c r="D626" s="218" t="n"/>
      <c r="E626" s="218" t="n"/>
      <c r="F626" s="218" t="n"/>
      <c r="G626" s="218" t="n"/>
      <c r="H626" s="218" t="n"/>
      <c r="I626" s="218" t="n"/>
      <c r="J626" s="218" t="n"/>
      <c r="K626" s="218" t="n"/>
      <c r="L626" s="218" t="n"/>
      <c r="M626" s="218" t="n"/>
      <c r="N626" s="218" t="n"/>
      <c r="O626" s="4" t="n"/>
      <c r="P626" s="4" t="n"/>
      <c r="Q626" s="4" t="n"/>
      <c r="R626" s="4" t="n"/>
      <c r="S626" s="4" t="n"/>
      <c r="T626" s="4" t="n"/>
      <c r="U626" s="4" t="n"/>
      <c r="V626" s="4" t="n"/>
      <c r="W626" s="4" t="n"/>
      <c r="X626" s="4" t="n"/>
      <c r="Y626" s="4" t="n"/>
      <c r="Z626" s="4" t="n"/>
    </row>
    <row r="627" ht="15.75" customHeight="1" s="371">
      <c r="A627" s="218" t="n"/>
      <c r="B627" s="218" t="n"/>
      <c r="C627" s="218" t="n"/>
      <c r="D627" s="218" t="n"/>
      <c r="E627" s="218" t="n"/>
      <c r="F627" s="218" t="n"/>
      <c r="G627" s="218" t="n"/>
      <c r="H627" s="218" t="n"/>
      <c r="I627" s="218" t="n"/>
      <c r="J627" s="218" t="n"/>
      <c r="K627" s="218" t="n"/>
      <c r="L627" s="218" t="n"/>
      <c r="M627" s="218" t="n"/>
      <c r="N627" s="218" t="n"/>
      <c r="O627" s="4" t="n"/>
      <c r="P627" s="4" t="n"/>
      <c r="Q627" s="4" t="n"/>
      <c r="R627" s="4" t="n"/>
      <c r="S627" s="4" t="n"/>
      <c r="T627" s="4" t="n"/>
      <c r="U627" s="4" t="n"/>
      <c r="V627" s="4" t="n"/>
      <c r="W627" s="4" t="n"/>
      <c r="X627" s="4" t="n"/>
      <c r="Y627" s="4" t="n"/>
      <c r="Z627" s="4" t="n"/>
    </row>
    <row r="628" ht="15.75" customHeight="1" s="371">
      <c r="A628" s="218" t="n"/>
      <c r="B628" s="218" t="n"/>
      <c r="C628" s="218" t="n"/>
      <c r="D628" s="218" t="n"/>
      <c r="E628" s="218" t="n"/>
      <c r="F628" s="218" t="n"/>
      <c r="G628" s="218" t="n"/>
      <c r="H628" s="218" t="n"/>
      <c r="I628" s="218" t="n"/>
      <c r="J628" s="218" t="n"/>
      <c r="K628" s="218" t="n"/>
      <c r="L628" s="218" t="n"/>
      <c r="M628" s="218" t="n"/>
      <c r="N628" s="218" t="n"/>
      <c r="O628" s="4" t="n"/>
      <c r="P628" s="4" t="n"/>
      <c r="Q628" s="4" t="n"/>
      <c r="R628" s="4" t="n"/>
      <c r="S628" s="4" t="n"/>
      <c r="T628" s="4" t="n"/>
      <c r="U628" s="4" t="n"/>
      <c r="V628" s="4" t="n"/>
      <c r="W628" s="4" t="n"/>
      <c r="X628" s="4" t="n"/>
      <c r="Y628" s="4" t="n"/>
      <c r="Z628" s="4" t="n"/>
    </row>
    <row r="629" ht="15.75" customHeight="1" s="371">
      <c r="A629" s="218" t="n"/>
      <c r="B629" s="218" t="n"/>
      <c r="C629" s="218" t="n"/>
      <c r="D629" s="218" t="n"/>
      <c r="E629" s="218" t="n"/>
      <c r="F629" s="218" t="n"/>
      <c r="G629" s="218" t="n"/>
      <c r="H629" s="218" t="n"/>
      <c r="I629" s="218" t="n"/>
      <c r="J629" s="218" t="n"/>
      <c r="K629" s="218" t="n"/>
      <c r="L629" s="218" t="n"/>
      <c r="M629" s="218" t="n"/>
      <c r="N629" s="218" t="n"/>
      <c r="O629" s="4" t="n"/>
      <c r="P629" s="4" t="n"/>
      <c r="Q629" s="4" t="n"/>
      <c r="R629" s="4" t="n"/>
      <c r="S629" s="4" t="n"/>
      <c r="T629" s="4" t="n"/>
      <c r="U629" s="4" t="n"/>
      <c r="V629" s="4" t="n"/>
      <c r="W629" s="4" t="n"/>
      <c r="X629" s="4" t="n"/>
      <c r="Y629" s="4" t="n"/>
      <c r="Z629" s="4" t="n"/>
    </row>
    <row r="630" ht="15.75" customHeight="1" s="371">
      <c r="A630" s="218" t="n"/>
      <c r="B630" s="218" t="n"/>
      <c r="C630" s="218" t="n"/>
      <c r="D630" s="218" t="n"/>
      <c r="E630" s="218" t="n"/>
      <c r="F630" s="218" t="n"/>
      <c r="G630" s="218" t="n"/>
      <c r="H630" s="218" t="n"/>
      <c r="I630" s="218" t="n"/>
      <c r="J630" s="218" t="n"/>
      <c r="K630" s="218" t="n"/>
      <c r="L630" s="218" t="n"/>
      <c r="M630" s="218" t="n"/>
      <c r="N630" s="218" t="n"/>
      <c r="O630" s="4" t="n"/>
      <c r="P630" s="4" t="n"/>
      <c r="Q630" s="4" t="n"/>
      <c r="R630" s="4" t="n"/>
      <c r="S630" s="4" t="n"/>
      <c r="T630" s="4" t="n"/>
      <c r="U630" s="4" t="n"/>
      <c r="V630" s="4" t="n"/>
      <c r="W630" s="4" t="n"/>
      <c r="X630" s="4" t="n"/>
      <c r="Y630" s="4" t="n"/>
      <c r="Z630" s="4" t="n"/>
    </row>
    <row r="631" ht="15.75" customHeight="1" s="371">
      <c r="A631" s="218" t="n"/>
      <c r="B631" s="218" t="n"/>
      <c r="C631" s="218" t="n"/>
      <c r="D631" s="218" t="n"/>
      <c r="E631" s="218" t="n"/>
      <c r="F631" s="218" t="n"/>
      <c r="G631" s="218" t="n"/>
      <c r="H631" s="218" t="n"/>
      <c r="I631" s="218" t="n"/>
      <c r="J631" s="218" t="n"/>
      <c r="K631" s="218" t="n"/>
      <c r="L631" s="218" t="n"/>
      <c r="M631" s="218" t="n"/>
      <c r="N631" s="218" t="n"/>
      <c r="O631" s="4" t="n"/>
      <c r="P631" s="4" t="n"/>
      <c r="Q631" s="4" t="n"/>
      <c r="R631" s="4" t="n"/>
      <c r="S631" s="4" t="n"/>
      <c r="T631" s="4" t="n"/>
      <c r="U631" s="4" t="n"/>
      <c r="V631" s="4" t="n"/>
      <c r="W631" s="4" t="n"/>
      <c r="X631" s="4" t="n"/>
      <c r="Y631" s="4" t="n"/>
      <c r="Z631" s="4" t="n"/>
    </row>
    <row r="632" ht="15.75" customHeight="1" s="371">
      <c r="A632" s="218" t="n"/>
      <c r="B632" s="218" t="n"/>
      <c r="C632" s="218" t="n"/>
      <c r="D632" s="218" t="n"/>
      <c r="E632" s="218" t="n"/>
      <c r="F632" s="218" t="n"/>
      <c r="G632" s="218" t="n"/>
      <c r="H632" s="218" t="n"/>
      <c r="I632" s="218" t="n"/>
      <c r="J632" s="218" t="n"/>
      <c r="K632" s="218" t="n"/>
      <c r="L632" s="218" t="n"/>
      <c r="M632" s="218" t="n"/>
      <c r="N632" s="218" t="n"/>
      <c r="O632" s="4" t="n"/>
      <c r="P632" s="4" t="n"/>
      <c r="Q632" s="4" t="n"/>
      <c r="R632" s="4" t="n"/>
      <c r="S632" s="4" t="n"/>
      <c r="T632" s="4" t="n"/>
      <c r="U632" s="4" t="n"/>
      <c r="V632" s="4" t="n"/>
      <c r="W632" s="4" t="n"/>
      <c r="X632" s="4" t="n"/>
      <c r="Y632" s="4" t="n"/>
      <c r="Z632" s="4" t="n"/>
    </row>
    <row r="633" ht="15.75" customHeight="1" s="371">
      <c r="A633" s="218" t="n"/>
      <c r="B633" s="218" t="n"/>
      <c r="C633" s="218" t="n"/>
      <c r="D633" s="218" t="n"/>
      <c r="E633" s="218" t="n"/>
      <c r="F633" s="218" t="n"/>
      <c r="G633" s="218" t="n"/>
      <c r="H633" s="218" t="n"/>
      <c r="I633" s="218" t="n"/>
      <c r="J633" s="218" t="n"/>
      <c r="K633" s="218" t="n"/>
      <c r="L633" s="218" t="n"/>
      <c r="M633" s="218" t="n"/>
      <c r="N633" s="218" t="n"/>
      <c r="O633" s="4" t="n"/>
      <c r="P633" s="4" t="n"/>
      <c r="Q633" s="4" t="n"/>
      <c r="R633" s="4" t="n"/>
      <c r="S633" s="4" t="n"/>
      <c r="T633" s="4" t="n"/>
      <c r="U633" s="4" t="n"/>
      <c r="V633" s="4" t="n"/>
      <c r="W633" s="4" t="n"/>
      <c r="X633" s="4" t="n"/>
      <c r="Y633" s="4" t="n"/>
      <c r="Z633" s="4" t="n"/>
    </row>
    <row r="634" ht="15.75" customHeight="1" s="371">
      <c r="A634" s="218" t="n"/>
      <c r="B634" s="218" t="n"/>
      <c r="C634" s="218" t="n"/>
      <c r="D634" s="218" t="n"/>
      <c r="E634" s="218" t="n"/>
      <c r="F634" s="218" t="n"/>
      <c r="G634" s="218" t="n"/>
      <c r="H634" s="218" t="n"/>
      <c r="I634" s="218" t="n"/>
      <c r="J634" s="218" t="n"/>
      <c r="K634" s="218" t="n"/>
      <c r="L634" s="218" t="n"/>
      <c r="M634" s="218" t="n"/>
      <c r="N634" s="218" t="n"/>
      <c r="O634" s="4" t="n"/>
      <c r="P634" s="4" t="n"/>
      <c r="Q634" s="4" t="n"/>
      <c r="R634" s="4" t="n"/>
      <c r="S634" s="4" t="n"/>
      <c r="T634" s="4" t="n"/>
      <c r="U634" s="4" t="n"/>
      <c r="V634" s="4" t="n"/>
      <c r="W634" s="4" t="n"/>
      <c r="X634" s="4" t="n"/>
      <c r="Y634" s="4" t="n"/>
      <c r="Z634" s="4" t="n"/>
    </row>
    <row r="635" ht="15.75" customHeight="1" s="371">
      <c r="A635" s="218" t="n"/>
      <c r="B635" s="218" t="n"/>
      <c r="C635" s="218" t="n"/>
      <c r="D635" s="218" t="n"/>
      <c r="E635" s="218" t="n"/>
      <c r="F635" s="218" t="n"/>
      <c r="G635" s="218" t="n"/>
      <c r="H635" s="218" t="n"/>
      <c r="I635" s="218" t="n"/>
      <c r="J635" s="218" t="n"/>
      <c r="K635" s="218" t="n"/>
      <c r="L635" s="218" t="n"/>
      <c r="M635" s="218" t="n"/>
      <c r="N635" s="218" t="n"/>
      <c r="O635" s="4" t="n"/>
      <c r="P635" s="4" t="n"/>
      <c r="Q635" s="4" t="n"/>
      <c r="R635" s="4" t="n"/>
      <c r="S635" s="4" t="n"/>
      <c r="T635" s="4" t="n"/>
      <c r="U635" s="4" t="n"/>
      <c r="V635" s="4" t="n"/>
      <c r="W635" s="4" t="n"/>
      <c r="X635" s="4" t="n"/>
      <c r="Y635" s="4" t="n"/>
      <c r="Z635" s="4" t="n"/>
    </row>
    <row r="636" ht="15.75" customHeight="1" s="371">
      <c r="A636" s="218" t="n"/>
      <c r="B636" s="218" t="n"/>
      <c r="C636" s="218" t="n"/>
      <c r="D636" s="218" t="n"/>
      <c r="E636" s="218" t="n"/>
      <c r="F636" s="218" t="n"/>
      <c r="G636" s="218" t="n"/>
      <c r="H636" s="218" t="n"/>
      <c r="I636" s="218" t="n"/>
      <c r="J636" s="218" t="n"/>
      <c r="K636" s="218" t="n"/>
      <c r="L636" s="218" t="n"/>
      <c r="M636" s="218" t="n"/>
      <c r="N636" s="218" t="n"/>
      <c r="O636" s="4" t="n"/>
      <c r="P636" s="4" t="n"/>
      <c r="Q636" s="4" t="n"/>
      <c r="R636" s="4" t="n"/>
      <c r="S636" s="4" t="n"/>
      <c r="T636" s="4" t="n"/>
      <c r="U636" s="4" t="n"/>
      <c r="V636" s="4" t="n"/>
      <c r="W636" s="4" t="n"/>
      <c r="X636" s="4" t="n"/>
      <c r="Y636" s="4" t="n"/>
      <c r="Z636" s="4" t="n"/>
    </row>
    <row r="637" ht="15.75" customHeight="1" s="371">
      <c r="A637" s="218" t="n"/>
      <c r="B637" s="218" t="n"/>
      <c r="C637" s="218" t="n"/>
      <c r="D637" s="218" t="n"/>
      <c r="E637" s="218" t="n"/>
      <c r="F637" s="218" t="n"/>
      <c r="G637" s="218" t="n"/>
      <c r="H637" s="218" t="n"/>
      <c r="I637" s="218" t="n"/>
      <c r="J637" s="218" t="n"/>
      <c r="K637" s="218" t="n"/>
      <c r="L637" s="218" t="n"/>
      <c r="M637" s="218" t="n"/>
      <c r="N637" s="218" t="n"/>
      <c r="O637" s="4" t="n"/>
      <c r="P637" s="4" t="n"/>
      <c r="Q637" s="4" t="n"/>
      <c r="R637" s="4" t="n"/>
      <c r="S637" s="4" t="n"/>
      <c r="T637" s="4" t="n"/>
      <c r="U637" s="4" t="n"/>
      <c r="V637" s="4" t="n"/>
      <c r="W637" s="4" t="n"/>
      <c r="X637" s="4" t="n"/>
      <c r="Y637" s="4" t="n"/>
      <c r="Z637" s="4" t="n"/>
    </row>
    <row r="638" ht="15.75" customHeight="1" s="371">
      <c r="A638" s="218" t="n"/>
      <c r="B638" s="218" t="n"/>
      <c r="C638" s="218" t="n"/>
      <c r="D638" s="218" t="n"/>
      <c r="E638" s="218" t="n"/>
      <c r="F638" s="218" t="n"/>
      <c r="G638" s="218" t="n"/>
      <c r="H638" s="218" t="n"/>
      <c r="I638" s="218" t="n"/>
      <c r="J638" s="218" t="n"/>
      <c r="K638" s="218" t="n"/>
      <c r="L638" s="218" t="n"/>
      <c r="M638" s="218" t="n"/>
      <c r="N638" s="218" t="n"/>
      <c r="O638" s="4" t="n"/>
      <c r="P638" s="4" t="n"/>
      <c r="Q638" s="4" t="n"/>
      <c r="R638" s="4" t="n"/>
      <c r="S638" s="4" t="n"/>
      <c r="T638" s="4" t="n"/>
      <c r="U638" s="4" t="n"/>
      <c r="V638" s="4" t="n"/>
      <c r="W638" s="4" t="n"/>
      <c r="X638" s="4" t="n"/>
      <c r="Y638" s="4" t="n"/>
      <c r="Z638" s="4" t="n"/>
    </row>
    <row r="639" ht="15.75" customHeight="1" s="371">
      <c r="A639" s="218" t="n"/>
      <c r="B639" s="218" t="n"/>
      <c r="C639" s="218" t="n"/>
      <c r="D639" s="218" t="n"/>
      <c r="E639" s="218" t="n"/>
      <c r="F639" s="218" t="n"/>
      <c r="G639" s="218" t="n"/>
      <c r="H639" s="218" t="n"/>
      <c r="I639" s="218" t="n"/>
      <c r="J639" s="218" t="n"/>
      <c r="K639" s="218" t="n"/>
      <c r="L639" s="218" t="n"/>
      <c r="M639" s="218" t="n"/>
      <c r="N639" s="218" t="n"/>
      <c r="O639" s="4" t="n"/>
      <c r="P639" s="4" t="n"/>
      <c r="Q639" s="4" t="n"/>
      <c r="R639" s="4" t="n"/>
      <c r="S639" s="4" t="n"/>
      <c r="T639" s="4" t="n"/>
      <c r="U639" s="4" t="n"/>
      <c r="V639" s="4" t="n"/>
      <c r="W639" s="4" t="n"/>
      <c r="X639" s="4" t="n"/>
      <c r="Y639" s="4" t="n"/>
      <c r="Z639" s="4" t="n"/>
    </row>
    <row r="640" ht="15.75" customHeight="1" s="371">
      <c r="A640" s="218" t="n"/>
      <c r="B640" s="218" t="n"/>
      <c r="C640" s="218" t="n"/>
      <c r="D640" s="218" t="n"/>
      <c r="E640" s="218" t="n"/>
      <c r="F640" s="218" t="n"/>
      <c r="G640" s="218" t="n"/>
      <c r="H640" s="218" t="n"/>
      <c r="I640" s="218" t="n"/>
      <c r="J640" s="218" t="n"/>
      <c r="K640" s="218" t="n"/>
      <c r="L640" s="218" t="n"/>
      <c r="M640" s="218" t="n"/>
      <c r="N640" s="218" t="n"/>
      <c r="O640" s="4" t="n"/>
      <c r="P640" s="4" t="n"/>
      <c r="Q640" s="4" t="n"/>
      <c r="R640" s="4" t="n"/>
      <c r="S640" s="4" t="n"/>
      <c r="T640" s="4" t="n"/>
      <c r="U640" s="4" t="n"/>
      <c r="V640" s="4" t="n"/>
      <c r="W640" s="4" t="n"/>
      <c r="X640" s="4" t="n"/>
      <c r="Y640" s="4" t="n"/>
      <c r="Z640" s="4" t="n"/>
    </row>
    <row r="641" ht="15.75" customHeight="1" s="371">
      <c r="A641" s="218" t="n"/>
      <c r="B641" s="218" t="n"/>
      <c r="C641" s="218" t="n"/>
      <c r="D641" s="218" t="n"/>
      <c r="E641" s="218" t="n"/>
      <c r="F641" s="218" t="n"/>
      <c r="G641" s="218" t="n"/>
      <c r="H641" s="218" t="n"/>
      <c r="I641" s="218" t="n"/>
      <c r="J641" s="218" t="n"/>
      <c r="K641" s="218" t="n"/>
      <c r="L641" s="218" t="n"/>
      <c r="M641" s="218" t="n"/>
      <c r="N641" s="218" t="n"/>
      <c r="O641" s="4" t="n"/>
      <c r="P641" s="4" t="n"/>
      <c r="Q641" s="4" t="n"/>
      <c r="R641" s="4" t="n"/>
      <c r="S641" s="4" t="n"/>
      <c r="T641" s="4" t="n"/>
      <c r="U641" s="4" t="n"/>
      <c r="V641" s="4" t="n"/>
      <c r="W641" s="4" t="n"/>
      <c r="X641" s="4" t="n"/>
      <c r="Y641" s="4" t="n"/>
      <c r="Z641" s="4" t="n"/>
    </row>
    <row r="642" ht="15.75" customHeight="1" s="371">
      <c r="A642" s="218" t="n"/>
      <c r="B642" s="218" t="n"/>
      <c r="C642" s="218" t="n"/>
      <c r="D642" s="218" t="n"/>
      <c r="E642" s="218" t="n"/>
      <c r="F642" s="218" t="n"/>
      <c r="G642" s="218" t="n"/>
      <c r="H642" s="218" t="n"/>
      <c r="I642" s="218" t="n"/>
      <c r="J642" s="218" t="n"/>
      <c r="K642" s="218" t="n"/>
      <c r="L642" s="218" t="n"/>
      <c r="M642" s="218" t="n"/>
      <c r="N642" s="218" t="n"/>
      <c r="O642" s="4" t="n"/>
      <c r="P642" s="4" t="n"/>
      <c r="Q642" s="4" t="n"/>
      <c r="R642" s="4" t="n"/>
      <c r="S642" s="4" t="n"/>
      <c r="T642" s="4" t="n"/>
      <c r="U642" s="4" t="n"/>
      <c r="V642" s="4" t="n"/>
      <c r="W642" s="4" t="n"/>
      <c r="X642" s="4" t="n"/>
      <c r="Y642" s="4" t="n"/>
      <c r="Z642" s="4" t="n"/>
    </row>
    <row r="643" ht="15.75" customHeight="1" s="371">
      <c r="A643" s="218" t="n"/>
      <c r="B643" s="218" t="n"/>
      <c r="C643" s="218" t="n"/>
      <c r="D643" s="218" t="n"/>
      <c r="E643" s="218" t="n"/>
      <c r="F643" s="218" t="n"/>
      <c r="G643" s="218" t="n"/>
      <c r="H643" s="218" t="n"/>
      <c r="I643" s="218" t="n"/>
      <c r="J643" s="218" t="n"/>
      <c r="K643" s="218" t="n"/>
      <c r="L643" s="218" t="n"/>
      <c r="M643" s="218" t="n"/>
      <c r="N643" s="218" t="n"/>
      <c r="O643" s="4" t="n"/>
      <c r="P643" s="4" t="n"/>
      <c r="Q643" s="4" t="n"/>
      <c r="R643" s="4" t="n"/>
      <c r="S643" s="4" t="n"/>
      <c r="T643" s="4" t="n"/>
      <c r="U643" s="4" t="n"/>
      <c r="V643" s="4" t="n"/>
      <c r="W643" s="4" t="n"/>
      <c r="X643" s="4" t="n"/>
      <c r="Y643" s="4" t="n"/>
      <c r="Z643" s="4" t="n"/>
    </row>
    <row r="644" ht="15.75" customHeight="1" s="371">
      <c r="A644" s="218" t="n"/>
      <c r="B644" s="218" t="n"/>
      <c r="C644" s="218" t="n"/>
      <c r="D644" s="218" t="n"/>
      <c r="E644" s="218" t="n"/>
      <c r="F644" s="218" t="n"/>
      <c r="G644" s="218" t="n"/>
      <c r="H644" s="218" t="n"/>
      <c r="I644" s="218" t="n"/>
      <c r="J644" s="218" t="n"/>
      <c r="K644" s="218" t="n"/>
      <c r="L644" s="218" t="n"/>
      <c r="M644" s="218" t="n"/>
      <c r="N644" s="218" t="n"/>
      <c r="O644" s="4" t="n"/>
      <c r="P644" s="4" t="n"/>
      <c r="Q644" s="4" t="n"/>
      <c r="R644" s="4" t="n"/>
      <c r="S644" s="4" t="n"/>
      <c r="T644" s="4" t="n"/>
      <c r="U644" s="4" t="n"/>
      <c r="V644" s="4" t="n"/>
      <c r="W644" s="4" t="n"/>
      <c r="X644" s="4" t="n"/>
      <c r="Y644" s="4" t="n"/>
      <c r="Z644" s="4" t="n"/>
    </row>
    <row r="645" ht="15.75" customHeight="1" s="371">
      <c r="A645" s="218" t="n"/>
      <c r="B645" s="218" t="n"/>
      <c r="C645" s="218" t="n"/>
      <c r="D645" s="218" t="n"/>
      <c r="E645" s="218" t="n"/>
      <c r="F645" s="218" t="n"/>
      <c r="G645" s="218" t="n"/>
      <c r="H645" s="218" t="n"/>
      <c r="I645" s="218" t="n"/>
      <c r="J645" s="218" t="n"/>
      <c r="K645" s="218" t="n"/>
      <c r="L645" s="218" t="n"/>
      <c r="M645" s="218" t="n"/>
      <c r="N645" s="218" t="n"/>
      <c r="O645" s="4" t="n"/>
      <c r="P645" s="4" t="n"/>
      <c r="Q645" s="4" t="n"/>
      <c r="R645" s="4" t="n"/>
      <c r="S645" s="4" t="n"/>
      <c r="T645" s="4" t="n"/>
      <c r="U645" s="4" t="n"/>
      <c r="V645" s="4" t="n"/>
      <c r="W645" s="4" t="n"/>
      <c r="X645" s="4" t="n"/>
      <c r="Y645" s="4" t="n"/>
      <c r="Z645" s="4" t="n"/>
    </row>
    <row r="646" ht="15.75" customHeight="1" s="371">
      <c r="A646" s="218" t="n"/>
      <c r="B646" s="218" t="n"/>
      <c r="C646" s="218" t="n"/>
      <c r="D646" s="218" t="n"/>
      <c r="E646" s="218" t="n"/>
      <c r="F646" s="218" t="n"/>
      <c r="G646" s="218" t="n"/>
      <c r="H646" s="218" t="n"/>
      <c r="I646" s="218" t="n"/>
      <c r="J646" s="218" t="n"/>
      <c r="K646" s="218" t="n"/>
      <c r="L646" s="218" t="n"/>
      <c r="M646" s="218" t="n"/>
      <c r="N646" s="218" t="n"/>
      <c r="O646" s="4" t="n"/>
      <c r="P646" s="4" t="n"/>
      <c r="Q646" s="4" t="n"/>
      <c r="R646" s="4" t="n"/>
      <c r="S646" s="4" t="n"/>
      <c r="T646" s="4" t="n"/>
      <c r="U646" s="4" t="n"/>
      <c r="V646" s="4" t="n"/>
      <c r="W646" s="4" t="n"/>
      <c r="X646" s="4" t="n"/>
      <c r="Y646" s="4" t="n"/>
      <c r="Z646" s="4" t="n"/>
    </row>
    <row r="647" ht="15.75" customHeight="1" s="371">
      <c r="A647" s="218" t="n"/>
      <c r="B647" s="218" t="n"/>
      <c r="C647" s="218" t="n"/>
      <c r="D647" s="218" t="n"/>
      <c r="E647" s="218" t="n"/>
      <c r="F647" s="218" t="n"/>
      <c r="G647" s="218" t="n"/>
      <c r="H647" s="218" t="n"/>
      <c r="I647" s="218" t="n"/>
      <c r="J647" s="218" t="n"/>
      <c r="K647" s="218" t="n"/>
      <c r="L647" s="218" t="n"/>
      <c r="M647" s="218" t="n"/>
      <c r="N647" s="218" t="n"/>
      <c r="O647" s="4" t="n"/>
      <c r="P647" s="4" t="n"/>
      <c r="Q647" s="4" t="n"/>
      <c r="R647" s="4" t="n"/>
      <c r="S647" s="4" t="n"/>
      <c r="T647" s="4" t="n"/>
      <c r="U647" s="4" t="n"/>
      <c r="V647" s="4" t="n"/>
      <c r="W647" s="4" t="n"/>
      <c r="X647" s="4" t="n"/>
      <c r="Y647" s="4" t="n"/>
      <c r="Z647" s="4" t="n"/>
    </row>
    <row r="648" ht="15.75" customHeight="1" s="371">
      <c r="A648" s="218" t="n"/>
      <c r="B648" s="218" t="n"/>
      <c r="C648" s="218" t="n"/>
      <c r="D648" s="218" t="n"/>
      <c r="E648" s="218" t="n"/>
      <c r="F648" s="218" t="n"/>
      <c r="G648" s="218" t="n"/>
      <c r="H648" s="218" t="n"/>
      <c r="I648" s="218" t="n"/>
      <c r="J648" s="218" t="n"/>
      <c r="K648" s="218" t="n"/>
      <c r="L648" s="218" t="n"/>
      <c r="M648" s="218" t="n"/>
      <c r="N648" s="218" t="n"/>
      <c r="O648" s="4" t="n"/>
      <c r="P648" s="4" t="n"/>
      <c r="Q648" s="4" t="n"/>
      <c r="R648" s="4" t="n"/>
      <c r="S648" s="4" t="n"/>
      <c r="T648" s="4" t="n"/>
      <c r="U648" s="4" t="n"/>
      <c r="V648" s="4" t="n"/>
      <c r="W648" s="4" t="n"/>
      <c r="X648" s="4" t="n"/>
      <c r="Y648" s="4" t="n"/>
      <c r="Z648" s="4" t="n"/>
    </row>
    <row r="649" ht="15.75" customHeight="1" s="371">
      <c r="A649" s="218" t="n"/>
      <c r="B649" s="218" t="n"/>
      <c r="C649" s="218" t="n"/>
      <c r="D649" s="218" t="n"/>
      <c r="E649" s="218" t="n"/>
      <c r="F649" s="218" t="n"/>
      <c r="G649" s="218" t="n"/>
      <c r="H649" s="218" t="n"/>
      <c r="I649" s="218" t="n"/>
      <c r="J649" s="218" t="n"/>
      <c r="K649" s="218" t="n"/>
      <c r="L649" s="218" t="n"/>
      <c r="M649" s="218" t="n"/>
      <c r="N649" s="218" t="n"/>
      <c r="O649" s="4" t="n"/>
      <c r="P649" s="4" t="n"/>
      <c r="Q649" s="4" t="n"/>
      <c r="R649" s="4" t="n"/>
      <c r="S649" s="4" t="n"/>
      <c r="T649" s="4" t="n"/>
      <c r="U649" s="4" t="n"/>
      <c r="V649" s="4" t="n"/>
      <c r="W649" s="4" t="n"/>
      <c r="X649" s="4" t="n"/>
      <c r="Y649" s="4" t="n"/>
      <c r="Z649" s="4" t="n"/>
    </row>
    <row r="650" ht="15.75" customHeight="1" s="371">
      <c r="A650" s="218" t="n"/>
      <c r="B650" s="218" t="n"/>
      <c r="C650" s="218" t="n"/>
      <c r="D650" s="218" t="n"/>
      <c r="E650" s="218" t="n"/>
      <c r="F650" s="218" t="n"/>
      <c r="G650" s="218" t="n"/>
      <c r="H650" s="218" t="n"/>
      <c r="I650" s="218" t="n"/>
      <c r="J650" s="218" t="n"/>
      <c r="K650" s="218" t="n"/>
      <c r="L650" s="218" t="n"/>
      <c r="M650" s="218" t="n"/>
      <c r="N650" s="218" t="n"/>
      <c r="O650" s="4" t="n"/>
      <c r="P650" s="4" t="n"/>
      <c r="Q650" s="4" t="n"/>
      <c r="R650" s="4" t="n"/>
      <c r="S650" s="4" t="n"/>
      <c r="T650" s="4" t="n"/>
      <c r="U650" s="4" t="n"/>
      <c r="V650" s="4" t="n"/>
      <c r="W650" s="4" t="n"/>
      <c r="X650" s="4" t="n"/>
      <c r="Y650" s="4" t="n"/>
      <c r="Z650" s="4" t="n"/>
    </row>
    <row r="651" ht="15.75" customHeight="1" s="371">
      <c r="A651" s="218" t="n"/>
      <c r="B651" s="218" t="n"/>
      <c r="C651" s="218" t="n"/>
      <c r="D651" s="218" t="n"/>
      <c r="E651" s="218" t="n"/>
      <c r="F651" s="218" t="n"/>
      <c r="G651" s="218" t="n"/>
      <c r="H651" s="218" t="n"/>
      <c r="I651" s="218" t="n"/>
      <c r="J651" s="218" t="n"/>
      <c r="K651" s="218" t="n"/>
      <c r="L651" s="218" t="n"/>
      <c r="M651" s="218" t="n"/>
      <c r="N651" s="218" t="n"/>
      <c r="O651" s="4" t="n"/>
      <c r="P651" s="4" t="n"/>
      <c r="Q651" s="4" t="n"/>
      <c r="R651" s="4" t="n"/>
      <c r="S651" s="4" t="n"/>
      <c r="T651" s="4" t="n"/>
      <c r="U651" s="4" t="n"/>
      <c r="V651" s="4" t="n"/>
      <c r="W651" s="4" t="n"/>
      <c r="X651" s="4" t="n"/>
      <c r="Y651" s="4" t="n"/>
      <c r="Z651" s="4" t="n"/>
    </row>
    <row r="652" ht="15.75" customHeight="1" s="371">
      <c r="A652" s="218" t="n"/>
      <c r="B652" s="218" t="n"/>
      <c r="C652" s="218" t="n"/>
      <c r="D652" s="218" t="n"/>
      <c r="E652" s="218" t="n"/>
      <c r="F652" s="218" t="n"/>
      <c r="G652" s="218" t="n"/>
      <c r="H652" s="218" t="n"/>
      <c r="I652" s="218" t="n"/>
      <c r="J652" s="218" t="n"/>
      <c r="K652" s="218" t="n"/>
      <c r="L652" s="218" t="n"/>
      <c r="M652" s="218" t="n"/>
      <c r="N652" s="218" t="n"/>
      <c r="O652" s="4" t="n"/>
      <c r="P652" s="4" t="n"/>
      <c r="Q652" s="4" t="n"/>
      <c r="R652" s="4" t="n"/>
      <c r="S652" s="4" t="n"/>
      <c r="T652" s="4" t="n"/>
      <c r="U652" s="4" t="n"/>
      <c r="V652" s="4" t="n"/>
      <c r="W652" s="4" t="n"/>
      <c r="X652" s="4" t="n"/>
      <c r="Y652" s="4" t="n"/>
      <c r="Z652" s="4" t="n"/>
    </row>
    <row r="653" ht="15.75" customHeight="1" s="371">
      <c r="A653" s="218" t="n"/>
      <c r="B653" s="218" t="n"/>
      <c r="C653" s="218" t="n"/>
      <c r="D653" s="218" t="n"/>
      <c r="E653" s="218" t="n"/>
      <c r="F653" s="218" t="n"/>
      <c r="G653" s="218" t="n"/>
      <c r="H653" s="218" t="n"/>
      <c r="I653" s="218" t="n"/>
      <c r="J653" s="218" t="n"/>
      <c r="K653" s="218" t="n"/>
      <c r="L653" s="218" t="n"/>
      <c r="M653" s="218" t="n"/>
      <c r="N653" s="218" t="n"/>
      <c r="O653" s="4" t="n"/>
      <c r="P653" s="4" t="n"/>
      <c r="Q653" s="4" t="n"/>
      <c r="R653" s="4" t="n"/>
      <c r="S653" s="4" t="n"/>
      <c r="T653" s="4" t="n"/>
      <c r="U653" s="4" t="n"/>
      <c r="V653" s="4" t="n"/>
      <c r="W653" s="4" t="n"/>
      <c r="X653" s="4" t="n"/>
      <c r="Y653" s="4" t="n"/>
      <c r="Z653" s="4" t="n"/>
    </row>
    <row r="654" ht="15.75" customHeight="1" s="371">
      <c r="A654" s="218" t="n"/>
      <c r="B654" s="218" t="n"/>
      <c r="C654" s="218" t="n"/>
      <c r="D654" s="218" t="n"/>
      <c r="E654" s="218" t="n"/>
      <c r="F654" s="218" t="n"/>
      <c r="G654" s="218" t="n"/>
      <c r="H654" s="218" t="n"/>
      <c r="I654" s="218" t="n"/>
      <c r="J654" s="218" t="n"/>
      <c r="K654" s="218" t="n"/>
      <c r="L654" s="218" t="n"/>
      <c r="M654" s="218" t="n"/>
      <c r="N654" s="218" t="n"/>
      <c r="O654" s="4" t="n"/>
      <c r="P654" s="4" t="n"/>
      <c r="Q654" s="4" t="n"/>
      <c r="R654" s="4" t="n"/>
      <c r="S654" s="4" t="n"/>
      <c r="T654" s="4" t="n"/>
      <c r="U654" s="4" t="n"/>
      <c r="V654" s="4" t="n"/>
      <c r="W654" s="4" t="n"/>
      <c r="X654" s="4" t="n"/>
      <c r="Y654" s="4" t="n"/>
      <c r="Z654" s="4" t="n"/>
    </row>
    <row r="655" ht="15.75" customHeight="1" s="371">
      <c r="A655" s="218" t="n"/>
      <c r="B655" s="218" t="n"/>
      <c r="C655" s="218" t="n"/>
      <c r="D655" s="218" t="n"/>
      <c r="E655" s="218" t="n"/>
      <c r="F655" s="218" t="n"/>
      <c r="G655" s="218" t="n"/>
      <c r="H655" s="218" t="n"/>
      <c r="I655" s="218" t="n"/>
      <c r="J655" s="218" t="n"/>
      <c r="K655" s="218" t="n"/>
      <c r="L655" s="218" t="n"/>
      <c r="M655" s="218" t="n"/>
      <c r="N655" s="218" t="n"/>
      <c r="O655" s="4" t="n"/>
      <c r="P655" s="4" t="n"/>
      <c r="Q655" s="4" t="n"/>
      <c r="R655" s="4" t="n"/>
      <c r="S655" s="4" t="n"/>
      <c r="T655" s="4" t="n"/>
      <c r="U655" s="4" t="n"/>
      <c r="V655" s="4" t="n"/>
      <c r="W655" s="4" t="n"/>
      <c r="X655" s="4" t="n"/>
      <c r="Y655" s="4" t="n"/>
      <c r="Z655" s="4" t="n"/>
    </row>
    <row r="656" ht="15.75" customHeight="1" s="371">
      <c r="A656" s="218" t="n"/>
      <c r="B656" s="218" t="n"/>
      <c r="C656" s="218" t="n"/>
      <c r="D656" s="218" t="n"/>
      <c r="E656" s="218" t="n"/>
      <c r="F656" s="218" t="n"/>
      <c r="G656" s="218" t="n"/>
      <c r="H656" s="218" t="n"/>
      <c r="I656" s="218" t="n"/>
      <c r="J656" s="218" t="n"/>
      <c r="K656" s="218" t="n"/>
      <c r="L656" s="218" t="n"/>
      <c r="M656" s="218" t="n"/>
      <c r="N656" s="218" t="n"/>
      <c r="O656" s="4" t="n"/>
      <c r="P656" s="4" t="n"/>
      <c r="Q656" s="4" t="n"/>
      <c r="R656" s="4" t="n"/>
      <c r="S656" s="4" t="n"/>
      <c r="T656" s="4" t="n"/>
      <c r="U656" s="4" t="n"/>
      <c r="V656" s="4" t="n"/>
      <c r="W656" s="4" t="n"/>
      <c r="X656" s="4" t="n"/>
      <c r="Y656" s="4" t="n"/>
      <c r="Z656" s="4" t="n"/>
    </row>
    <row r="657" ht="15.75" customHeight="1" s="371">
      <c r="A657" s="218" t="n"/>
      <c r="B657" s="218" t="n"/>
      <c r="C657" s="218" t="n"/>
      <c r="D657" s="218" t="n"/>
      <c r="E657" s="218" t="n"/>
      <c r="F657" s="218" t="n"/>
      <c r="G657" s="218" t="n"/>
      <c r="H657" s="218" t="n"/>
      <c r="I657" s="218" t="n"/>
      <c r="J657" s="218" t="n"/>
      <c r="K657" s="218" t="n"/>
      <c r="L657" s="218" t="n"/>
      <c r="M657" s="218" t="n"/>
      <c r="N657" s="218" t="n"/>
      <c r="O657" s="4" t="n"/>
      <c r="P657" s="4" t="n"/>
      <c r="Q657" s="4" t="n"/>
      <c r="R657" s="4" t="n"/>
      <c r="S657" s="4" t="n"/>
      <c r="T657" s="4" t="n"/>
      <c r="U657" s="4" t="n"/>
      <c r="V657" s="4" t="n"/>
      <c r="W657" s="4" t="n"/>
      <c r="X657" s="4" t="n"/>
      <c r="Y657" s="4" t="n"/>
      <c r="Z657" s="4" t="n"/>
    </row>
    <row r="658" ht="15.75" customHeight="1" s="371">
      <c r="A658" s="218" t="n"/>
      <c r="B658" s="218" t="n"/>
      <c r="C658" s="218" t="n"/>
      <c r="D658" s="218" t="n"/>
      <c r="E658" s="218" t="n"/>
      <c r="F658" s="218" t="n"/>
      <c r="G658" s="218" t="n"/>
      <c r="H658" s="218" t="n"/>
      <c r="I658" s="218" t="n"/>
      <c r="J658" s="218" t="n"/>
      <c r="K658" s="218" t="n"/>
      <c r="L658" s="218" t="n"/>
      <c r="M658" s="218" t="n"/>
      <c r="N658" s="218" t="n"/>
      <c r="O658" s="4" t="n"/>
      <c r="P658" s="4" t="n"/>
      <c r="Q658" s="4" t="n"/>
      <c r="R658" s="4" t="n"/>
      <c r="S658" s="4" t="n"/>
      <c r="T658" s="4" t="n"/>
      <c r="U658" s="4" t="n"/>
      <c r="V658" s="4" t="n"/>
      <c r="W658" s="4" t="n"/>
      <c r="X658" s="4" t="n"/>
      <c r="Y658" s="4" t="n"/>
      <c r="Z658" s="4" t="n"/>
    </row>
    <row r="659" ht="15.75" customHeight="1" s="371">
      <c r="A659" s="218" t="n"/>
      <c r="B659" s="218" t="n"/>
      <c r="C659" s="218" t="n"/>
      <c r="D659" s="218" t="n"/>
      <c r="E659" s="218" t="n"/>
      <c r="F659" s="218" t="n"/>
      <c r="G659" s="218" t="n"/>
      <c r="H659" s="218" t="n"/>
      <c r="I659" s="218" t="n"/>
      <c r="J659" s="218" t="n"/>
      <c r="K659" s="218" t="n"/>
      <c r="L659" s="218" t="n"/>
      <c r="M659" s="218" t="n"/>
      <c r="N659" s="218" t="n"/>
      <c r="O659" s="4" t="n"/>
      <c r="P659" s="4" t="n"/>
      <c r="Q659" s="4" t="n"/>
      <c r="R659" s="4" t="n"/>
      <c r="S659" s="4" t="n"/>
      <c r="T659" s="4" t="n"/>
      <c r="U659" s="4" t="n"/>
      <c r="V659" s="4" t="n"/>
      <c r="W659" s="4" t="n"/>
      <c r="X659" s="4" t="n"/>
      <c r="Y659" s="4" t="n"/>
      <c r="Z659" s="4" t="n"/>
    </row>
    <row r="660" ht="15.75" customHeight="1" s="371">
      <c r="A660" s="218" t="n"/>
      <c r="B660" s="218" t="n"/>
      <c r="C660" s="218" t="n"/>
      <c r="D660" s="218" t="n"/>
      <c r="E660" s="218" t="n"/>
      <c r="F660" s="218" t="n"/>
      <c r="G660" s="218" t="n"/>
      <c r="H660" s="218" t="n"/>
      <c r="I660" s="218" t="n"/>
      <c r="J660" s="218" t="n"/>
      <c r="K660" s="218" t="n"/>
      <c r="L660" s="218" t="n"/>
      <c r="M660" s="218" t="n"/>
      <c r="N660" s="218" t="n"/>
      <c r="O660" s="4" t="n"/>
      <c r="P660" s="4" t="n"/>
      <c r="Q660" s="4" t="n"/>
      <c r="R660" s="4" t="n"/>
      <c r="S660" s="4" t="n"/>
      <c r="T660" s="4" t="n"/>
      <c r="U660" s="4" t="n"/>
      <c r="V660" s="4" t="n"/>
      <c r="W660" s="4" t="n"/>
      <c r="X660" s="4" t="n"/>
      <c r="Y660" s="4" t="n"/>
      <c r="Z660" s="4" t="n"/>
    </row>
    <row r="661" ht="15.75" customHeight="1" s="371">
      <c r="A661" s="218" t="n"/>
      <c r="B661" s="218" t="n"/>
      <c r="C661" s="218" t="n"/>
      <c r="D661" s="218" t="n"/>
      <c r="E661" s="218" t="n"/>
      <c r="F661" s="218" t="n"/>
      <c r="G661" s="218" t="n"/>
      <c r="H661" s="218" t="n"/>
      <c r="I661" s="218" t="n"/>
      <c r="J661" s="218" t="n"/>
      <c r="K661" s="218" t="n"/>
      <c r="L661" s="218" t="n"/>
      <c r="M661" s="218" t="n"/>
      <c r="N661" s="218" t="n"/>
      <c r="O661" s="4" t="n"/>
      <c r="P661" s="4" t="n"/>
      <c r="Q661" s="4" t="n"/>
      <c r="R661" s="4" t="n"/>
      <c r="S661" s="4" t="n"/>
      <c r="T661" s="4" t="n"/>
      <c r="U661" s="4" t="n"/>
      <c r="V661" s="4" t="n"/>
      <c r="W661" s="4" t="n"/>
      <c r="X661" s="4" t="n"/>
      <c r="Y661" s="4" t="n"/>
      <c r="Z661" s="4" t="n"/>
    </row>
    <row r="662" ht="15.75" customHeight="1" s="371">
      <c r="A662" s="218" t="n"/>
      <c r="B662" s="218" t="n"/>
      <c r="C662" s="218" t="n"/>
      <c r="D662" s="218" t="n"/>
      <c r="E662" s="218" t="n"/>
      <c r="F662" s="218" t="n"/>
      <c r="G662" s="218" t="n"/>
      <c r="H662" s="218" t="n"/>
      <c r="I662" s="218" t="n"/>
      <c r="J662" s="218" t="n"/>
      <c r="K662" s="218" t="n"/>
      <c r="L662" s="218" t="n"/>
      <c r="M662" s="218" t="n"/>
      <c r="N662" s="218" t="n"/>
      <c r="O662" s="4" t="n"/>
      <c r="P662" s="4" t="n"/>
      <c r="Q662" s="4" t="n"/>
      <c r="R662" s="4" t="n"/>
      <c r="S662" s="4" t="n"/>
      <c r="T662" s="4" t="n"/>
      <c r="U662" s="4" t="n"/>
      <c r="V662" s="4" t="n"/>
      <c r="W662" s="4" t="n"/>
      <c r="X662" s="4" t="n"/>
      <c r="Y662" s="4" t="n"/>
      <c r="Z662" s="4" t="n"/>
    </row>
    <row r="663" ht="15.75" customHeight="1" s="371">
      <c r="A663" s="218" t="n"/>
      <c r="B663" s="218" t="n"/>
      <c r="C663" s="218" t="n"/>
      <c r="D663" s="218" t="n"/>
      <c r="E663" s="218" t="n"/>
      <c r="F663" s="218" t="n"/>
      <c r="G663" s="218" t="n"/>
      <c r="H663" s="218" t="n"/>
      <c r="I663" s="218" t="n"/>
      <c r="J663" s="218" t="n"/>
      <c r="K663" s="218" t="n"/>
      <c r="L663" s="218" t="n"/>
      <c r="M663" s="218" t="n"/>
      <c r="N663" s="218" t="n"/>
      <c r="O663" s="4" t="n"/>
      <c r="P663" s="4" t="n"/>
      <c r="Q663" s="4" t="n"/>
      <c r="R663" s="4" t="n"/>
      <c r="S663" s="4" t="n"/>
      <c r="T663" s="4" t="n"/>
      <c r="U663" s="4" t="n"/>
      <c r="V663" s="4" t="n"/>
      <c r="W663" s="4" t="n"/>
      <c r="X663" s="4" t="n"/>
      <c r="Y663" s="4" t="n"/>
      <c r="Z663" s="4" t="n"/>
    </row>
    <row r="664" ht="15.75" customHeight="1" s="371">
      <c r="A664" s="218" t="n"/>
      <c r="B664" s="218" t="n"/>
      <c r="C664" s="218" t="n"/>
      <c r="D664" s="218" t="n"/>
      <c r="E664" s="218" t="n"/>
      <c r="F664" s="218" t="n"/>
      <c r="G664" s="218" t="n"/>
      <c r="H664" s="218" t="n"/>
      <c r="I664" s="218" t="n"/>
      <c r="J664" s="218" t="n"/>
      <c r="K664" s="218" t="n"/>
      <c r="L664" s="218" t="n"/>
      <c r="M664" s="218" t="n"/>
      <c r="N664" s="218" t="n"/>
      <c r="O664" s="4" t="n"/>
      <c r="P664" s="4" t="n"/>
      <c r="Q664" s="4" t="n"/>
      <c r="R664" s="4" t="n"/>
      <c r="S664" s="4" t="n"/>
      <c r="T664" s="4" t="n"/>
      <c r="U664" s="4" t="n"/>
      <c r="V664" s="4" t="n"/>
      <c r="W664" s="4" t="n"/>
      <c r="X664" s="4" t="n"/>
      <c r="Y664" s="4" t="n"/>
      <c r="Z664" s="4" t="n"/>
    </row>
    <row r="665" ht="15.75" customHeight="1" s="371">
      <c r="A665" s="218" t="n"/>
      <c r="B665" s="218" t="n"/>
      <c r="C665" s="218" t="n"/>
      <c r="D665" s="218" t="n"/>
      <c r="E665" s="218" t="n"/>
      <c r="F665" s="218" t="n"/>
      <c r="G665" s="218" t="n"/>
      <c r="H665" s="218" t="n"/>
      <c r="I665" s="218" t="n"/>
      <c r="J665" s="218" t="n"/>
      <c r="K665" s="218" t="n"/>
      <c r="L665" s="218" t="n"/>
      <c r="M665" s="218" t="n"/>
      <c r="N665" s="218" t="n"/>
      <c r="O665" s="4" t="n"/>
      <c r="P665" s="4" t="n"/>
      <c r="Q665" s="4" t="n"/>
      <c r="R665" s="4" t="n"/>
      <c r="S665" s="4" t="n"/>
      <c r="T665" s="4" t="n"/>
      <c r="U665" s="4" t="n"/>
      <c r="V665" s="4" t="n"/>
      <c r="W665" s="4" t="n"/>
      <c r="X665" s="4" t="n"/>
      <c r="Y665" s="4" t="n"/>
      <c r="Z665" s="4" t="n"/>
    </row>
    <row r="666" ht="15.75" customHeight="1" s="371">
      <c r="A666" s="218" t="n"/>
      <c r="B666" s="218" t="n"/>
      <c r="C666" s="218" t="n"/>
      <c r="D666" s="218" t="n"/>
      <c r="E666" s="218" t="n"/>
      <c r="F666" s="218" t="n"/>
      <c r="G666" s="218" t="n"/>
      <c r="H666" s="218" t="n"/>
      <c r="I666" s="218" t="n"/>
      <c r="J666" s="218" t="n"/>
      <c r="K666" s="218" t="n"/>
      <c r="L666" s="218" t="n"/>
      <c r="M666" s="218" t="n"/>
      <c r="N666" s="218" t="n"/>
      <c r="O666" s="4" t="n"/>
      <c r="P666" s="4" t="n"/>
      <c r="Q666" s="4" t="n"/>
      <c r="R666" s="4" t="n"/>
      <c r="S666" s="4" t="n"/>
      <c r="T666" s="4" t="n"/>
      <c r="U666" s="4" t="n"/>
      <c r="V666" s="4" t="n"/>
      <c r="W666" s="4" t="n"/>
      <c r="X666" s="4" t="n"/>
      <c r="Y666" s="4" t="n"/>
      <c r="Z666" s="4" t="n"/>
    </row>
    <row r="667" ht="15.75" customHeight="1" s="371">
      <c r="A667" s="218" t="n"/>
      <c r="B667" s="218" t="n"/>
      <c r="C667" s="218" t="n"/>
      <c r="D667" s="218" t="n"/>
      <c r="E667" s="218" t="n"/>
      <c r="F667" s="218" t="n"/>
      <c r="G667" s="218" t="n"/>
      <c r="H667" s="218" t="n"/>
      <c r="I667" s="218" t="n"/>
      <c r="J667" s="218" t="n"/>
      <c r="K667" s="218" t="n"/>
      <c r="L667" s="218" t="n"/>
      <c r="M667" s="218" t="n"/>
      <c r="N667" s="218" t="n"/>
      <c r="O667" s="4" t="n"/>
      <c r="P667" s="4" t="n"/>
      <c r="Q667" s="4" t="n"/>
      <c r="R667" s="4" t="n"/>
      <c r="S667" s="4" t="n"/>
      <c r="T667" s="4" t="n"/>
      <c r="U667" s="4" t="n"/>
      <c r="V667" s="4" t="n"/>
      <c r="W667" s="4" t="n"/>
      <c r="X667" s="4" t="n"/>
      <c r="Y667" s="4" t="n"/>
      <c r="Z667" s="4" t="n"/>
    </row>
    <row r="668" ht="15.75" customHeight="1" s="371">
      <c r="A668" s="218" t="n"/>
      <c r="B668" s="218" t="n"/>
      <c r="C668" s="218" t="n"/>
      <c r="D668" s="218" t="n"/>
      <c r="E668" s="218" t="n"/>
      <c r="F668" s="218" t="n"/>
      <c r="G668" s="218" t="n"/>
      <c r="H668" s="218" t="n"/>
      <c r="I668" s="218" t="n"/>
      <c r="J668" s="218" t="n"/>
      <c r="K668" s="218" t="n"/>
      <c r="L668" s="218" t="n"/>
      <c r="M668" s="218" t="n"/>
      <c r="N668" s="218" t="n"/>
      <c r="O668" s="4" t="n"/>
      <c r="P668" s="4" t="n"/>
      <c r="Q668" s="4" t="n"/>
      <c r="R668" s="4" t="n"/>
      <c r="S668" s="4" t="n"/>
      <c r="T668" s="4" t="n"/>
      <c r="U668" s="4" t="n"/>
      <c r="V668" s="4" t="n"/>
      <c r="W668" s="4" t="n"/>
      <c r="X668" s="4" t="n"/>
      <c r="Y668" s="4" t="n"/>
      <c r="Z668" s="4" t="n"/>
    </row>
    <row r="669" ht="15.75" customHeight="1" s="371">
      <c r="A669" s="218" t="n"/>
      <c r="B669" s="218" t="n"/>
      <c r="C669" s="218" t="n"/>
      <c r="D669" s="218" t="n"/>
      <c r="E669" s="218" t="n"/>
      <c r="F669" s="218" t="n"/>
      <c r="G669" s="218" t="n"/>
      <c r="H669" s="218" t="n"/>
      <c r="I669" s="218" t="n"/>
      <c r="J669" s="218" t="n"/>
      <c r="K669" s="218" t="n"/>
      <c r="L669" s="218" t="n"/>
      <c r="M669" s="218" t="n"/>
      <c r="N669" s="218" t="n"/>
      <c r="O669" s="4" t="n"/>
      <c r="P669" s="4" t="n"/>
      <c r="Q669" s="4" t="n"/>
      <c r="R669" s="4" t="n"/>
      <c r="S669" s="4" t="n"/>
      <c r="T669" s="4" t="n"/>
      <c r="U669" s="4" t="n"/>
      <c r="V669" s="4" t="n"/>
      <c r="W669" s="4" t="n"/>
      <c r="X669" s="4" t="n"/>
      <c r="Y669" s="4" t="n"/>
      <c r="Z669" s="4" t="n"/>
    </row>
    <row r="670" ht="15.75" customHeight="1" s="371">
      <c r="A670" s="218" t="n"/>
      <c r="B670" s="218" t="n"/>
      <c r="C670" s="218" t="n"/>
      <c r="D670" s="218" t="n"/>
      <c r="E670" s="218" t="n"/>
      <c r="F670" s="218" t="n"/>
      <c r="G670" s="218" t="n"/>
      <c r="H670" s="218" t="n"/>
      <c r="I670" s="218" t="n"/>
      <c r="J670" s="218" t="n"/>
      <c r="K670" s="218" t="n"/>
      <c r="L670" s="218" t="n"/>
      <c r="M670" s="218" t="n"/>
      <c r="N670" s="218" t="n"/>
      <c r="O670" s="4" t="n"/>
      <c r="P670" s="4" t="n"/>
      <c r="Q670" s="4" t="n"/>
      <c r="R670" s="4" t="n"/>
      <c r="S670" s="4" t="n"/>
      <c r="T670" s="4" t="n"/>
      <c r="U670" s="4" t="n"/>
      <c r="V670" s="4" t="n"/>
      <c r="W670" s="4" t="n"/>
      <c r="X670" s="4" t="n"/>
      <c r="Y670" s="4" t="n"/>
      <c r="Z670" s="4" t="n"/>
    </row>
    <row r="671" ht="15.75" customHeight="1" s="371">
      <c r="A671" s="218" t="n"/>
      <c r="B671" s="218" t="n"/>
      <c r="C671" s="218" t="n"/>
      <c r="D671" s="218" t="n"/>
      <c r="E671" s="218" t="n"/>
      <c r="F671" s="218" t="n"/>
      <c r="G671" s="218" t="n"/>
      <c r="H671" s="218" t="n"/>
      <c r="I671" s="218" t="n"/>
      <c r="J671" s="218" t="n"/>
      <c r="K671" s="218" t="n"/>
      <c r="L671" s="218" t="n"/>
      <c r="M671" s="218" t="n"/>
      <c r="N671" s="218" t="n"/>
      <c r="O671" s="4" t="n"/>
      <c r="P671" s="4" t="n"/>
      <c r="Q671" s="4" t="n"/>
      <c r="R671" s="4" t="n"/>
      <c r="S671" s="4" t="n"/>
      <c r="T671" s="4" t="n"/>
      <c r="U671" s="4" t="n"/>
      <c r="V671" s="4" t="n"/>
      <c r="W671" s="4" t="n"/>
      <c r="X671" s="4" t="n"/>
      <c r="Y671" s="4" t="n"/>
      <c r="Z671" s="4" t="n"/>
    </row>
    <row r="672" ht="15.75" customHeight="1" s="371">
      <c r="A672" s="218" t="n"/>
      <c r="B672" s="218" t="n"/>
      <c r="C672" s="218" t="n"/>
      <c r="D672" s="218" t="n"/>
      <c r="E672" s="218" t="n"/>
      <c r="F672" s="218" t="n"/>
      <c r="G672" s="218" t="n"/>
      <c r="H672" s="218" t="n"/>
      <c r="I672" s="218" t="n"/>
      <c r="J672" s="218" t="n"/>
      <c r="K672" s="218" t="n"/>
      <c r="L672" s="218" t="n"/>
      <c r="M672" s="218" t="n"/>
      <c r="N672" s="218" t="n"/>
      <c r="O672" s="4" t="n"/>
      <c r="P672" s="4" t="n"/>
      <c r="Q672" s="4" t="n"/>
      <c r="R672" s="4" t="n"/>
      <c r="S672" s="4" t="n"/>
      <c r="T672" s="4" t="n"/>
      <c r="U672" s="4" t="n"/>
      <c r="V672" s="4" t="n"/>
      <c r="W672" s="4" t="n"/>
      <c r="X672" s="4" t="n"/>
      <c r="Y672" s="4" t="n"/>
      <c r="Z672" s="4" t="n"/>
    </row>
    <row r="673" ht="15.75" customHeight="1" s="371">
      <c r="A673" s="218" t="n"/>
      <c r="B673" s="218" t="n"/>
      <c r="C673" s="218" t="n"/>
      <c r="D673" s="218" t="n"/>
      <c r="E673" s="218" t="n"/>
      <c r="F673" s="218" t="n"/>
      <c r="G673" s="218" t="n"/>
      <c r="H673" s="218" t="n"/>
      <c r="I673" s="218" t="n"/>
      <c r="J673" s="218" t="n"/>
      <c r="K673" s="218" t="n"/>
      <c r="L673" s="218" t="n"/>
      <c r="M673" s="218" t="n"/>
      <c r="N673" s="218" t="n"/>
      <c r="O673" s="4" t="n"/>
      <c r="P673" s="4" t="n"/>
      <c r="Q673" s="4" t="n"/>
      <c r="R673" s="4" t="n"/>
      <c r="S673" s="4" t="n"/>
      <c r="T673" s="4" t="n"/>
      <c r="U673" s="4" t="n"/>
      <c r="V673" s="4" t="n"/>
      <c r="W673" s="4" t="n"/>
      <c r="X673" s="4" t="n"/>
      <c r="Y673" s="4" t="n"/>
      <c r="Z673" s="4" t="n"/>
    </row>
    <row r="674" ht="15.75" customHeight="1" s="371">
      <c r="A674" s="218" t="n"/>
      <c r="B674" s="218" t="n"/>
      <c r="C674" s="218" t="n"/>
      <c r="D674" s="218" t="n"/>
      <c r="E674" s="218" t="n"/>
      <c r="F674" s="218" t="n"/>
      <c r="G674" s="218" t="n"/>
      <c r="H674" s="218" t="n"/>
      <c r="I674" s="218" t="n"/>
      <c r="J674" s="218" t="n"/>
      <c r="K674" s="218" t="n"/>
      <c r="L674" s="218" t="n"/>
      <c r="M674" s="218" t="n"/>
      <c r="N674" s="218" t="n"/>
      <c r="O674" s="4" t="n"/>
      <c r="P674" s="4" t="n"/>
      <c r="Q674" s="4" t="n"/>
      <c r="R674" s="4" t="n"/>
      <c r="S674" s="4" t="n"/>
      <c r="T674" s="4" t="n"/>
      <c r="U674" s="4" t="n"/>
      <c r="V674" s="4" t="n"/>
      <c r="W674" s="4" t="n"/>
      <c r="X674" s="4" t="n"/>
      <c r="Y674" s="4" t="n"/>
      <c r="Z674" s="4" t="n"/>
    </row>
    <row r="675" ht="15.75" customHeight="1" s="371">
      <c r="A675" s="218" t="n"/>
      <c r="B675" s="218" t="n"/>
      <c r="C675" s="218" t="n"/>
      <c r="D675" s="218" t="n"/>
      <c r="E675" s="218" t="n"/>
      <c r="F675" s="218" t="n"/>
      <c r="G675" s="218" t="n"/>
      <c r="H675" s="218" t="n"/>
      <c r="I675" s="218" t="n"/>
      <c r="J675" s="218" t="n"/>
      <c r="K675" s="218" t="n"/>
      <c r="L675" s="218" t="n"/>
      <c r="M675" s="218" t="n"/>
      <c r="N675" s="218" t="n"/>
      <c r="O675" s="4" t="n"/>
      <c r="P675" s="4" t="n"/>
      <c r="Q675" s="4" t="n"/>
      <c r="R675" s="4" t="n"/>
      <c r="S675" s="4" t="n"/>
      <c r="T675" s="4" t="n"/>
      <c r="U675" s="4" t="n"/>
      <c r="V675" s="4" t="n"/>
      <c r="W675" s="4" t="n"/>
      <c r="X675" s="4" t="n"/>
      <c r="Y675" s="4" t="n"/>
      <c r="Z675" s="4" t="n"/>
    </row>
    <row r="676" ht="15.75" customHeight="1" s="371">
      <c r="A676" s="218" t="n"/>
      <c r="B676" s="218" t="n"/>
      <c r="C676" s="218" t="n"/>
      <c r="D676" s="218" t="n"/>
      <c r="E676" s="218" t="n"/>
      <c r="F676" s="218" t="n"/>
      <c r="G676" s="218" t="n"/>
      <c r="H676" s="218" t="n"/>
      <c r="I676" s="218" t="n"/>
      <c r="J676" s="218" t="n"/>
      <c r="K676" s="218" t="n"/>
      <c r="L676" s="218" t="n"/>
      <c r="M676" s="218" t="n"/>
      <c r="N676" s="218" t="n"/>
      <c r="O676" s="4" t="n"/>
      <c r="P676" s="4" t="n"/>
      <c r="Q676" s="4" t="n"/>
      <c r="R676" s="4" t="n"/>
      <c r="S676" s="4" t="n"/>
      <c r="T676" s="4" t="n"/>
      <c r="U676" s="4" t="n"/>
      <c r="V676" s="4" t="n"/>
      <c r="W676" s="4" t="n"/>
      <c r="X676" s="4" t="n"/>
      <c r="Y676" s="4" t="n"/>
      <c r="Z676" s="4" t="n"/>
    </row>
    <row r="677" ht="15.75" customHeight="1" s="371">
      <c r="A677" s="218" t="n"/>
      <c r="B677" s="218" t="n"/>
      <c r="C677" s="218" t="n"/>
      <c r="D677" s="218" t="n"/>
      <c r="E677" s="218" t="n"/>
      <c r="F677" s="218" t="n"/>
      <c r="G677" s="218" t="n"/>
      <c r="H677" s="218" t="n"/>
      <c r="I677" s="218" t="n"/>
      <c r="J677" s="218" t="n"/>
      <c r="K677" s="218" t="n"/>
      <c r="L677" s="218" t="n"/>
      <c r="M677" s="218" t="n"/>
      <c r="N677" s="218" t="n"/>
      <c r="O677" s="4" t="n"/>
      <c r="P677" s="4" t="n"/>
      <c r="Q677" s="4" t="n"/>
      <c r="R677" s="4" t="n"/>
      <c r="S677" s="4" t="n"/>
      <c r="T677" s="4" t="n"/>
      <c r="U677" s="4" t="n"/>
      <c r="V677" s="4" t="n"/>
      <c r="W677" s="4" t="n"/>
      <c r="X677" s="4" t="n"/>
      <c r="Y677" s="4" t="n"/>
      <c r="Z677" s="4" t="n"/>
    </row>
    <row r="678" ht="15.75" customHeight="1" s="371">
      <c r="A678" s="218" t="n"/>
      <c r="B678" s="218" t="n"/>
      <c r="C678" s="218" t="n"/>
      <c r="D678" s="218" t="n"/>
      <c r="E678" s="218" t="n"/>
      <c r="F678" s="218" t="n"/>
      <c r="G678" s="218" t="n"/>
      <c r="H678" s="218" t="n"/>
      <c r="I678" s="218" t="n"/>
      <c r="J678" s="218" t="n"/>
      <c r="K678" s="218" t="n"/>
      <c r="L678" s="218" t="n"/>
      <c r="M678" s="218" t="n"/>
      <c r="N678" s="218" t="n"/>
      <c r="O678" s="4" t="n"/>
      <c r="P678" s="4" t="n"/>
      <c r="Q678" s="4" t="n"/>
      <c r="R678" s="4" t="n"/>
      <c r="S678" s="4" t="n"/>
      <c r="T678" s="4" t="n"/>
      <c r="U678" s="4" t="n"/>
      <c r="V678" s="4" t="n"/>
      <c r="W678" s="4" t="n"/>
      <c r="X678" s="4" t="n"/>
      <c r="Y678" s="4" t="n"/>
      <c r="Z678" s="4" t="n"/>
    </row>
    <row r="679" ht="15.75" customHeight="1" s="371">
      <c r="A679" s="218" t="n"/>
      <c r="B679" s="218" t="n"/>
      <c r="C679" s="218" t="n"/>
      <c r="D679" s="218" t="n"/>
      <c r="E679" s="218" t="n"/>
      <c r="F679" s="218" t="n"/>
      <c r="G679" s="218" t="n"/>
      <c r="H679" s="218" t="n"/>
      <c r="I679" s="218" t="n"/>
      <c r="J679" s="218" t="n"/>
      <c r="K679" s="218" t="n"/>
      <c r="L679" s="218" t="n"/>
      <c r="M679" s="218" t="n"/>
      <c r="N679" s="218" t="n"/>
      <c r="O679" s="4" t="n"/>
      <c r="P679" s="4" t="n"/>
      <c r="Q679" s="4" t="n"/>
      <c r="R679" s="4" t="n"/>
      <c r="S679" s="4" t="n"/>
      <c r="T679" s="4" t="n"/>
      <c r="U679" s="4" t="n"/>
      <c r="V679" s="4" t="n"/>
      <c r="W679" s="4" t="n"/>
      <c r="X679" s="4" t="n"/>
      <c r="Y679" s="4" t="n"/>
      <c r="Z679" s="4" t="n"/>
    </row>
    <row r="680" ht="15.75" customHeight="1" s="371">
      <c r="A680" s="218" t="n"/>
      <c r="B680" s="218" t="n"/>
      <c r="C680" s="218" t="n"/>
      <c r="D680" s="218" t="n"/>
      <c r="E680" s="218" t="n"/>
      <c r="F680" s="218" t="n"/>
      <c r="G680" s="218" t="n"/>
      <c r="H680" s="218" t="n"/>
      <c r="I680" s="218" t="n"/>
      <c r="J680" s="218" t="n"/>
      <c r="K680" s="218" t="n"/>
      <c r="L680" s="218" t="n"/>
      <c r="M680" s="218" t="n"/>
      <c r="N680" s="218" t="n"/>
      <c r="O680" s="4" t="n"/>
      <c r="P680" s="4" t="n"/>
      <c r="Q680" s="4" t="n"/>
      <c r="R680" s="4" t="n"/>
      <c r="S680" s="4" t="n"/>
      <c r="T680" s="4" t="n"/>
      <c r="U680" s="4" t="n"/>
      <c r="V680" s="4" t="n"/>
      <c r="W680" s="4" t="n"/>
      <c r="X680" s="4" t="n"/>
      <c r="Y680" s="4" t="n"/>
      <c r="Z680" s="4" t="n"/>
    </row>
    <row r="681" ht="15.75" customHeight="1" s="371">
      <c r="A681" s="218" t="n"/>
      <c r="B681" s="218" t="n"/>
      <c r="C681" s="218" t="n"/>
      <c r="D681" s="218" t="n"/>
      <c r="E681" s="218" t="n"/>
      <c r="F681" s="218" t="n"/>
      <c r="G681" s="218" t="n"/>
      <c r="H681" s="218" t="n"/>
      <c r="I681" s="218" t="n"/>
      <c r="J681" s="218" t="n"/>
      <c r="K681" s="218" t="n"/>
      <c r="L681" s="218" t="n"/>
      <c r="M681" s="218" t="n"/>
      <c r="N681" s="218" t="n"/>
      <c r="O681" s="4" t="n"/>
      <c r="P681" s="4" t="n"/>
      <c r="Q681" s="4" t="n"/>
      <c r="R681" s="4" t="n"/>
      <c r="S681" s="4" t="n"/>
      <c r="T681" s="4" t="n"/>
      <c r="U681" s="4" t="n"/>
      <c r="V681" s="4" t="n"/>
      <c r="W681" s="4" t="n"/>
      <c r="X681" s="4" t="n"/>
      <c r="Y681" s="4" t="n"/>
      <c r="Z681" s="4" t="n"/>
    </row>
    <row r="682" ht="15.75" customHeight="1" s="371">
      <c r="A682" s="218" t="n"/>
      <c r="B682" s="218" t="n"/>
      <c r="C682" s="218" t="n"/>
      <c r="D682" s="218" t="n"/>
      <c r="E682" s="218" t="n"/>
      <c r="F682" s="218" t="n"/>
      <c r="G682" s="218" t="n"/>
      <c r="H682" s="218" t="n"/>
      <c r="I682" s="218" t="n"/>
      <c r="J682" s="218" t="n"/>
      <c r="K682" s="218" t="n"/>
      <c r="L682" s="218" t="n"/>
      <c r="M682" s="218" t="n"/>
      <c r="N682" s="218" t="n"/>
      <c r="O682" s="4" t="n"/>
      <c r="P682" s="4" t="n"/>
      <c r="Q682" s="4" t="n"/>
      <c r="R682" s="4" t="n"/>
      <c r="S682" s="4" t="n"/>
      <c r="T682" s="4" t="n"/>
      <c r="U682" s="4" t="n"/>
      <c r="V682" s="4" t="n"/>
      <c r="W682" s="4" t="n"/>
      <c r="X682" s="4" t="n"/>
      <c r="Y682" s="4" t="n"/>
      <c r="Z682" s="4" t="n"/>
    </row>
    <row r="683" ht="15.75" customHeight="1" s="371">
      <c r="A683" s="218" t="n"/>
      <c r="B683" s="218" t="n"/>
      <c r="C683" s="218" t="n"/>
      <c r="D683" s="218" t="n"/>
      <c r="E683" s="218" t="n"/>
      <c r="F683" s="218" t="n"/>
      <c r="G683" s="218" t="n"/>
      <c r="H683" s="218" t="n"/>
      <c r="I683" s="218" t="n"/>
      <c r="J683" s="218" t="n"/>
      <c r="K683" s="218" t="n"/>
      <c r="L683" s="218" t="n"/>
      <c r="M683" s="218" t="n"/>
      <c r="N683" s="218" t="n"/>
      <c r="O683" s="4" t="n"/>
      <c r="P683" s="4" t="n"/>
      <c r="Q683" s="4" t="n"/>
      <c r="R683" s="4" t="n"/>
      <c r="S683" s="4" t="n"/>
      <c r="T683" s="4" t="n"/>
      <c r="U683" s="4" t="n"/>
      <c r="V683" s="4" t="n"/>
      <c r="W683" s="4" t="n"/>
      <c r="X683" s="4" t="n"/>
      <c r="Y683" s="4" t="n"/>
      <c r="Z683" s="4" t="n"/>
    </row>
    <row r="684" ht="15.75" customHeight="1" s="371">
      <c r="A684" s="218" t="n"/>
      <c r="B684" s="218" t="n"/>
      <c r="C684" s="218" t="n"/>
      <c r="D684" s="218" t="n"/>
      <c r="E684" s="218" t="n"/>
      <c r="F684" s="218" t="n"/>
      <c r="G684" s="218" t="n"/>
      <c r="H684" s="218" t="n"/>
      <c r="I684" s="218" t="n"/>
      <c r="J684" s="218" t="n"/>
      <c r="K684" s="218" t="n"/>
      <c r="L684" s="218" t="n"/>
      <c r="M684" s="218" t="n"/>
      <c r="N684" s="218" t="n"/>
      <c r="O684" s="4" t="n"/>
      <c r="P684" s="4" t="n"/>
      <c r="Q684" s="4" t="n"/>
      <c r="R684" s="4" t="n"/>
      <c r="S684" s="4" t="n"/>
      <c r="T684" s="4" t="n"/>
      <c r="U684" s="4" t="n"/>
      <c r="V684" s="4" t="n"/>
      <c r="W684" s="4" t="n"/>
      <c r="X684" s="4" t="n"/>
      <c r="Y684" s="4" t="n"/>
      <c r="Z684" s="4" t="n"/>
    </row>
    <row r="685" ht="15.75" customHeight="1" s="371">
      <c r="A685" s="218" t="n"/>
      <c r="B685" s="218" t="n"/>
      <c r="C685" s="218" t="n"/>
      <c r="D685" s="218" t="n"/>
      <c r="E685" s="218" t="n"/>
      <c r="F685" s="218" t="n"/>
      <c r="G685" s="218" t="n"/>
      <c r="H685" s="218" t="n"/>
      <c r="I685" s="218" t="n"/>
      <c r="J685" s="218" t="n"/>
      <c r="K685" s="218" t="n"/>
      <c r="L685" s="218" t="n"/>
      <c r="M685" s="218" t="n"/>
      <c r="N685" s="218" t="n"/>
      <c r="O685" s="4" t="n"/>
      <c r="P685" s="4" t="n"/>
      <c r="Q685" s="4" t="n"/>
      <c r="R685" s="4" t="n"/>
      <c r="S685" s="4" t="n"/>
      <c r="T685" s="4" t="n"/>
      <c r="U685" s="4" t="n"/>
      <c r="V685" s="4" t="n"/>
      <c r="W685" s="4" t="n"/>
      <c r="X685" s="4" t="n"/>
      <c r="Y685" s="4" t="n"/>
      <c r="Z685" s="4" t="n"/>
    </row>
    <row r="686" ht="15.75" customHeight="1" s="371">
      <c r="A686" s="218" t="n"/>
      <c r="B686" s="218" t="n"/>
      <c r="C686" s="218" t="n"/>
      <c r="D686" s="218" t="n"/>
      <c r="E686" s="218" t="n"/>
      <c r="F686" s="218" t="n"/>
      <c r="G686" s="218" t="n"/>
      <c r="H686" s="218" t="n"/>
      <c r="I686" s="218" t="n"/>
      <c r="J686" s="218" t="n"/>
      <c r="K686" s="218" t="n"/>
      <c r="L686" s="218" t="n"/>
      <c r="M686" s="218" t="n"/>
      <c r="N686" s="218" t="n"/>
      <c r="O686" s="4" t="n"/>
      <c r="P686" s="4" t="n"/>
      <c r="Q686" s="4" t="n"/>
      <c r="R686" s="4" t="n"/>
      <c r="S686" s="4" t="n"/>
      <c r="T686" s="4" t="n"/>
      <c r="U686" s="4" t="n"/>
      <c r="V686" s="4" t="n"/>
      <c r="W686" s="4" t="n"/>
      <c r="X686" s="4" t="n"/>
      <c r="Y686" s="4" t="n"/>
      <c r="Z686" s="4" t="n"/>
    </row>
    <row r="687" ht="15.75" customHeight="1" s="371">
      <c r="A687" s="218" t="n"/>
      <c r="B687" s="218" t="n"/>
      <c r="C687" s="218" t="n"/>
      <c r="D687" s="218" t="n"/>
      <c r="E687" s="218" t="n"/>
      <c r="F687" s="218" t="n"/>
      <c r="G687" s="218" t="n"/>
      <c r="H687" s="218" t="n"/>
      <c r="I687" s="218" t="n"/>
      <c r="J687" s="218" t="n"/>
      <c r="K687" s="218" t="n"/>
      <c r="L687" s="218" t="n"/>
      <c r="M687" s="218" t="n"/>
      <c r="N687" s="218" t="n"/>
      <c r="O687" s="4" t="n"/>
      <c r="P687" s="4" t="n"/>
      <c r="Q687" s="4" t="n"/>
      <c r="R687" s="4" t="n"/>
      <c r="S687" s="4" t="n"/>
      <c r="T687" s="4" t="n"/>
      <c r="U687" s="4" t="n"/>
      <c r="V687" s="4" t="n"/>
      <c r="W687" s="4" t="n"/>
      <c r="X687" s="4" t="n"/>
      <c r="Y687" s="4" t="n"/>
      <c r="Z687" s="4" t="n"/>
    </row>
    <row r="688" ht="15.75" customHeight="1" s="371">
      <c r="A688" s="218" t="n"/>
      <c r="B688" s="218" t="n"/>
      <c r="C688" s="218" t="n"/>
      <c r="D688" s="218" t="n"/>
      <c r="E688" s="218" t="n"/>
      <c r="F688" s="218" t="n"/>
      <c r="G688" s="218" t="n"/>
      <c r="H688" s="218" t="n"/>
      <c r="I688" s="218" t="n"/>
      <c r="J688" s="218" t="n"/>
      <c r="K688" s="218" t="n"/>
      <c r="L688" s="218" t="n"/>
      <c r="M688" s="218" t="n"/>
      <c r="N688" s="218" t="n"/>
      <c r="O688" s="4" t="n"/>
      <c r="P688" s="4" t="n"/>
      <c r="Q688" s="4" t="n"/>
      <c r="R688" s="4" t="n"/>
      <c r="S688" s="4" t="n"/>
      <c r="T688" s="4" t="n"/>
      <c r="U688" s="4" t="n"/>
      <c r="V688" s="4" t="n"/>
      <c r="W688" s="4" t="n"/>
      <c r="X688" s="4" t="n"/>
      <c r="Y688" s="4" t="n"/>
      <c r="Z688" s="4" t="n"/>
    </row>
    <row r="689" ht="15.75" customHeight="1" s="371">
      <c r="A689" s="218" t="n"/>
      <c r="B689" s="218" t="n"/>
      <c r="C689" s="218" t="n"/>
      <c r="D689" s="218" t="n"/>
      <c r="E689" s="218" t="n"/>
      <c r="F689" s="218" t="n"/>
      <c r="G689" s="218" t="n"/>
      <c r="H689" s="218" t="n"/>
      <c r="I689" s="218" t="n"/>
      <c r="J689" s="218" t="n"/>
      <c r="K689" s="218" t="n"/>
      <c r="L689" s="218" t="n"/>
      <c r="M689" s="218" t="n"/>
      <c r="N689" s="218" t="n"/>
      <c r="O689" s="4" t="n"/>
      <c r="P689" s="4" t="n"/>
      <c r="Q689" s="4" t="n"/>
      <c r="R689" s="4" t="n"/>
      <c r="S689" s="4" t="n"/>
      <c r="T689" s="4" t="n"/>
      <c r="U689" s="4" t="n"/>
      <c r="V689" s="4" t="n"/>
      <c r="W689" s="4" t="n"/>
      <c r="X689" s="4" t="n"/>
      <c r="Y689" s="4" t="n"/>
      <c r="Z689" s="4" t="n"/>
    </row>
    <row r="690" ht="15.75" customHeight="1" s="371">
      <c r="A690" s="218" t="n"/>
      <c r="B690" s="218" t="n"/>
      <c r="C690" s="218" t="n"/>
      <c r="D690" s="218" t="n"/>
      <c r="E690" s="218" t="n"/>
      <c r="F690" s="218" t="n"/>
      <c r="G690" s="218" t="n"/>
      <c r="H690" s="218" t="n"/>
      <c r="I690" s="218" t="n"/>
      <c r="J690" s="218" t="n"/>
      <c r="K690" s="218" t="n"/>
      <c r="L690" s="218" t="n"/>
      <c r="M690" s="218" t="n"/>
      <c r="N690" s="218" t="n"/>
      <c r="O690" s="4" t="n"/>
      <c r="P690" s="4" t="n"/>
      <c r="Q690" s="4" t="n"/>
      <c r="R690" s="4" t="n"/>
      <c r="S690" s="4" t="n"/>
      <c r="T690" s="4" t="n"/>
      <c r="U690" s="4" t="n"/>
      <c r="V690" s="4" t="n"/>
      <c r="W690" s="4" t="n"/>
      <c r="X690" s="4" t="n"/>
      <c r="Y690" s="4" t="n"/>
      <c r="Z690" s="4" t="n"/>
    </row>
    <row r="691" ht="15.75" customHeight="1" s="371">
      <c r="A691" s="218" t="n"/>
      <c r="B691" s="218" t="n"/>
      <c r="C691" s="218" t="n"/>
      <c r="D691" s="218" t="n"/>
      <c r="E691" s="218" t="n"/>
      <c r="F691" s="218" t="n"/>
      <c r="G691" s="218" t="n"/>
      <c r="H691" s="218" t="n"/>
      <c r="I691" s="218" t="n"/>
      <c r="J691" s="218" t="n"/>
      <c r="K691" s="218" t="n"/>
      <c r="L691" s="218" t="n"/>
      <c r="M691" s="218" t="n"/>
      <c r="N691" s="218" t="n"/>
      <c r="O691" s="4" t="n"/>
      <c r="P691" s="4" t="n"/>
      <c r="Q691" s="4" t="n"/>
      <c r="R691" s="4" t="n"/>
      <c r="S691" s="4" t="n"/>
      <c r="T691" s="4" t="n"/>
      <c r="U691" s="4" t="n"/>
      <c r="V691" s="4" t="n"/>
      <c r="W691" s="4" t="n"/>
      <c r="X691" s="4" t="n"/>
      <c r="Y691" s="4" t="n"/>
      <c r="Z691" s="4" t="n"/>
    </row>
    <row r="692" ht="15.75" customHeight="1" s="371">
      <c r="A692" s="218" t="n"/>
      <c r="B692" s="218" t="n"/>
      <c r="C692" s="218" t="n"/>
      <c r="D692" s="218" t="n"/>
      <c r="E692" s="218" t="n"/>
      <c r="F692" s="218" t="n"/>
      <c r="G692" s="218" t="n"/>
      <c r="H692" s="218" t="n"/>
      <c r="I692" s="218" t="n"/>
      <c r="J692" s="218" t="n"/>
      <c r="K692" s="218" t="n"/>
      <c r="L692" s="218" t="n"/>
      <c r="M692" s="218" t="n"/>
      <c r="N692" s="218" t="n"/>
      <c r="O692" s="4" t="n"/>
      <c r="P692" s="4" t="n"/>
      <c r="Q692" s="4" t="n"/>
      <c r="R692" s="4" t="n"/>
      <c r="S692" s="4" t="n"/>
      <c r="T692" s="4" t="n"/>
      <c r="U692" s="4" t="n"/>
      <c r="V692" s="4" t="n"/>
      <c r="W692" s="4" t="n"/>
      <c r="X692" s="4" t="n"/>
      <c r="Y692" s="4" t="n"/>
      <c r="Z692" s="4" t="n"/>
    </row>
    <row r="693" ht="15.75" customHeight="1" s="371">
      <c r="A693" s="218" t="n"/>
      <c r="B693" s="218" t="n"/>
      <c r="C693" s="218" t="n"/>
      <c r="D693" s="218" t="n"/>
      <c r="E693" s="218" t="n"/>
      <c r="F693" s="218" t="n"/>
      <c r="G693" s="218" t="n"/>
      <c r="H693" s="218" t="n"/>
      <c r="I693" s="218" t="n"/>
      <c r="J693" s="218" t="n"/>
      <c r="K693" s="218" t="n"/>
      <c r="L693" s="218" t="n"/>
      <c r="M693" s="218" t="n"/>
      <c r="N693" s="218" t="n"/>
      <c r="O693" s="4" t="n"/>
      <c r="P693" s="4" t="n"/>
      <c r="Q693" s="4" t="n"/>
      <c r="R693" s="4" t="n"/>
      <c r="S693" s="4" t="n"/>
      <c r="T693" s="4" t="n"/>
      <c r="U693" s="4" t="n"/>
      <c r="V693" s="4" t="n"/>
      <c r="W693" s="4" t="n"/>
      <c r="X693" s="4" t="n"/>
      <c r="Y693" s="4" t="n"/>
      <c r="Z693" s="4" t="n"/>
    </row>
    <row r="694" ht="15.75" customHeight="1" s="371">
      <c r="A694" s="218" t="n"/>
      <c r="B694" s="218" t="n"/>
      <c r="C694" s="218" t="n"/>
      <c r="D694" s="218" t="n"/>
      <c r="E694" s="218" t="n"/>
      <c r="F694" s="218" t="n"/>
      <c r="G694" s="218" t="n"/>
      <c r="H694" s="218" t="n"/>
      <c r="I694" s="218" t="n"/>
      <c r="J694" s="218" t="n"/>
      <c r="K694" s="218" t="n"/>
      <c r="L694" s="218" t="n"/>
      <c r="M694" s="218" t="n"/>
      <c r="N694" s="218" t="n"/>
      <c r="O694" s="4" t="n"/>
      <c r="P694" s="4" t="n"/>
      <c r="Q694" s="4" t="n"/>
      <c r="R694" s="4" t="n"/>
      <c r="S694" s="4" t="n"/>
      <c r="T694" s="4" t="n"/>
      <c r="U694" s="4" t="n"/>
      <c r="V694" s="4" t="n"/>
      <c r="W694" s="4" t="n"/>
      <c r="X694" s="4" t="n"/>
      <c r="Y694" s="4" t="n"/>
      <c r="Z694" s="4" t="n"/>
    </row>
    <row r="695" ht="15.75" customHeight="1" s="371">
      <c r="A695" s="218" t="n"/>
      <c r="B695" s="218" t="n"/>
      <c r="C695" s="218" t="n"/>
      <c r="D695" s="218" t="n"/>
      <c r="E695" s="218" t="n"/>
      <c r="F695" s="218" t="n"/>
      <c r="G695" s="218" t="n"/>
      <c r="H695" s="218" t="n"/>
      <c r="I695" s="218" t="n"/>
      <c r="J695" s="218" t="n"/>
      <c r="K695" s="218" t="n"/>
      <c r="L695" s="218" t="n"/>
      <c r="M695" s="218" t="n"/>
      <c r="N695" s="218" t="n"/>
      <c r="O695" s="4" t="n"/>
      <c r="P695" s="4" t="n"/>
      <c r="Q695" s="4" t="n"/>
      <c r="R695" s="4" t="n"/>
      <c r="S695" s="4" t="n"/>
      <c r="T695" s="4" t="n"/>
      <c r="U695" s="4" t="n"/>
      <c r="V695" s="4" t="n"/>
      <c r="W695" s="4" t="n"/>
      <c r="X695" s="4" t="n"/>
      <c r="Y695" s="4" t="n"/>
      <c r="Z695" s="4" t="n"/>
    </row>
    <row r="696" ht="15.75" customHeight="1" s="371">
      <c r="A696" s="218" t="n"/>
      <c r="B696" s="218" t="n"/>
      <c r="C696" s="218" t="n"/>
      <c r="D696" s="218" t="n"/>
      <c r="E696" s="218" t="n"/>
      <c r="F696" s="218" t="n"/>
      <c r="G696" s="218" t="n"/>
      <c r="H696" s="218" t="n"/>
      <c r="I696" s="218" t="n"/>
      <c r="J696" s="218" t="n"/>
      <c r="K696" s="218" t="n"/>
      <c r="L696" s="218" t="n"/>
      <c r="M696" s="218" t="n"/>
      <c r="N696" s="218" t="n"/>
      <c r="O696" s="4" t="n"/>
      <c r="P696" s="4" t="n"/>
      <c r="Q696" s="4" t="n"/>
      <c r="R696" s="4" t="n"/>
      <c r="S696" s="4" t="n"/>
      <c r="T696" s="4" t="n"/>
      <c r="U696" s="4" t="n"/>
      <c r="V696" s="4" t="n"/>
      <c r="W696" s="4" t="n"/>
      <c r="X696" s="4" t="n"/>
      <c r="Y696" s="4" t="n"/>
      <c r="Z696" s="4" t="n"/>
    </row>
    <row r="697" ht="15.75" customHeight="1" s="371">
      <c r="A697" s="218" t="n"/>
      <c r="B697" s="218" t="n"/>
      <c r="C697" s="218" t="n"/>
      <c r="D697" s="218" t="n"/>
      <c r="E697" s="218" t="n"/>
      <c r="F697" s="218" t="n"/>
      <c r="G697" s="218" t="n"/>
      <c r="H697" s="218" t="n"/>
      <c r="I697" s="218" t="n"/>
      <c r="J697" s="218" t="n"/>
      <c r="K697" s="218" t="n"/>
      <c r="L697" s="218" t="n"/>
      <c r="M697" s="218" t="n"/>
      <c r="N697" s="218" t="n"/>
      <c r="O697" s="4" t="n"/>
      <c r="P697" s="4" t="n"/>
      <c r="Q697" s="4" t="n"/>
      <c r="R697" s="4" t="n"/>
      <c r="S697" s="4" t="n"/>
      <c r="T697" s="4" t="n"/>
      <c r="U697" s="4" t="n"/>
      <c r="V697" s="4" t="n"/>
      <c r="W697" s="4" t="n"/>
      <c r="X697" s="4" t="n"/>
      <c r="Y697" s="4" t="n"/>
      <c r="Z697" s="4" t="n"/>
    </row>
    <row r="698" ht="15.75" customHeight="1" s="371">
      <c r="A698" s="218" t="n"/>
      <c r="B698" s="218" t="n"/>
      <c r="C698" s="218" t="n"/>
      <c r="D698" s="218" t="n"/>
      <c r="E698" s="218" t="n"/>
      <c r="F698" s="218" t="n"/>
      <c r="G698" s="218" t="n"/>
      <c r="H698" s="218" t="n"/>
      <c r="I698" s="218" t="n"/>
      <c r="J698" s="218" t="n"/>
      <c r="K698" s="218" t="n"/>
      <c r="L698" s="218" t="n"/>
      <c r="M698" s="218" t="n"/>
      <c r="N698" s="218" t="n"/>
      <c r="O698" s="4" t="n"/>
      <c r="P698" s="4" t="n"/>
      <c r="Q698" s="4" t="n"/>
      <c r="R698" s="4" t="n"/>
      <c r="S698" s="4" t="n"/>
      <c r="T698" s="4" t="n"/>
      <c r="U698" s="4" t="n"/>
      <c r="V698" s="4" t="n"/>
      <c r="W698" s="4" t="n"/>
      <c r="X698" s="4" t="n"/>
      <c r="Y698" s="4" t="n"/>
      <c r="Z698" s="4" t="n"/>
    </row>
    <row r="699" ht="15.75" customHeight="1" s="371">
      <c r="A699" s="218" t="n"/>
      <c r="B699" s="218" t="n"/>
      <c r="C699" s="218" t="n"/>
      <c r="D699" s="218" t="n"/>
      <c r="E699" s="218" t="n"/>
      <c r="F699" s="218" t="n"/>
      <c r="G699" s="218" t="n"/>
      <c r="H699" s="218" t="n"/>
      <c r="I699" s="218" t="n"/>
      <c r="J699" s="218" t="n"/>
      <c r="K699" s="218" t="n"/>
      <c r="L699" s="218" t="n"/>
      <c r="M699" s="218" t="n"/>
      <c r="N699" s="218" t="n"/>
      <c r="O699" s="4" t="n"/>
      <c r="P699" s="4" t="n"/>
      <c r="Q699" s="4" t="n"/>
      <c r="R699" s="4" t="n"/>
      <c r="S699" s="4" t="n"/>
      <c r="T699" s="4" t="n"/>
      <c r="U699" s="4" t="n"/>
      <c r="V699" s="4" t="n"/>
      <c r="W699" s="4" t="n"/>
      <c r="X699" s="4" t="n"/>
      <c r="Y699" s="4" t="n"/>
      <c r="Z699" s="4" t="n"/>
    </row>
    <row r="700" ht="15.75" customHeight="1" s="371">
      <c r="A700" s="218" t="n"/>
      <c r="B700" s="218" t="n"/>
      <c r="C700" s="218" t="n"/>
      <c r="D700" s="218" t="n"/>
      <c r="E700" s="218" t="n"/>
      <c r="F700" s="218" t="n"/>
      <c r="G700" s="218" t="n"/>
      <c r="H700" s="218" t="n"/>
      <c r="I700" s="218" t="n"/>
      <c r="J700" s="218" t="n"/>
      <c r="K700" s="218" t="n"/>
      <c r="L700" s="218" t="n"/>
      <c r="M700" s="218" t="n"/>
      <c r="N700" s="218" t="n"/>
      <c r="O700" s="4" t="n"/>
      <c r="P700" s="4" t="n"/>
      <c r="Q700" s="4" t="n"/>
      <c r="R700" s="4" t="n"/>
      <c r="S700" s="4" t="n"/>
      <c r="T700" s="4" t="n"/>
      <c r="U700" s="4" t="n"/>
      <c r="V700" s="4" t="n"/>
      <c r="W700" s="4" t="n"/>
      <c r="X700" s="4" t="n"/>
      <c r="Y700" s="4" t="n"/>
      <c r="Z700" s="4" t="n"/>
    </row>
    <row r="701" ht="15.75" customHeight="1" s="371">
      <c r="A701" s="218" t="n"/>
      <c r="B701" s="218" t="n"/>
      <c r="C701" s="218" t="n"/>
      <c r="D701" s="218" t="n"/>
      <c r="E701" s="218" t="n"/>
      <c r="F701" s="218" t="n"/>
      <c r="G701" s="218" t="n"/>
      <c r="H701" s="218" t="n"/>
      <c r="I701" s="218" t="n"/>
      <c r="J701" s="218" t="n"/>
      <c r="K701" s="218" t="n"/>
      <c r="L701" s="218" t="n"/>
      <c r="M701" s="218" t="n"/>
      <c r="N701" s="218" t="n"/>
      <c r="O701" s="4" t="n"/>
      <c r="P701" s="4" t="n"/>
      <c r="Q701" s="4" t="n"/>
      <c r="R701" s="4" t="n"/>
      <c r="S701" s="4" t="n"/>
      <c r="T701" s="4" t="n"/>
      <c r="U701" s="4" t="n"/>
      <c r="V701" s="4" t="n"/>
      <c r="W701" s="4" t="n"/>
      <c r="X701" s="4" t="n"/>
      <c r="Y701" s="4" t="n"/>
      <c r="Z701" s="4" t="n"/>
    </row>
    <row r="702" ht="15.75" customHeight="1" s="371">
      <c r="A702" s="218" t="n"/>
      <c r="B702" s="218" t="n"/>
      <c r="C702" s="218" t="n"/>
      <c r="D702" s="218" t="n"/>
      <c r="E702" s="218" t="n"/>
      <c r="F702" s="218" t="n"/>
      <c r="G702" s="218" t="n"/>
      <c r="H702" s="218" t="n"/>
      <c r="I702" s="218" t="n"/>
      <c r="J702" s="218" t="n"/>
      <c r="K702" s="218" t="n"/>
      <c r="L702" s="218" t="n"/>
      <c r="M702" s="218" t="n"/>
      <c r="N702" s="218" t="n"/>
      <c r="O702" s="4" t="n"/>
      <c r="P702" s="4" t="n"/>
      <c r="Q702" s="4" t="n"/>
      <c r="R702" s="4" t="n"/>
      <c r="S702" s="4" t="n"/>
      <c r="T702" s="4" t="n"/>
      <c r="U702" s="4" t="n"/>
      <c r="V702" s="4" t="n"/>
      <c r="W702" s="4" t="n"/>
      <c r="X702" s="4" t="n"/>
      <c r="Y702" s="4" t="n"/>
      <c r="Z702" s="4" t="n"/>
    </row>
    <row r="703" ht="15.75" customHeight="1" s="371">
      <c r="A703" s="218" t="n"/>
      <c r="B703" s="218" t="n"/>
      <c r="C703" s="218" t="n"/>
      <c r="D703" s="218" t="n"/>
      <c r="E703" s="218" t="n"/>
      <c r="F703" s="218" t="n"/>
      <c r="G703" s="218" t="n"/>
      <c r="H703" s="218" t="n"/>
      <c r="I703" s="218" t="n"/>
      <c r="J703" s="218" t="n"/>
      <c r="K703" s="218" t="n"/>
      <c r="L703" s="218" t="n"/>
      <c r="M703" s="218" t="n"/>
      <c r="N703" s="218" t="n"/>
      <c r="O703" s="4" t="n"/>
      <c r="P703" s="4" t="n"/>
      <c r="Q703" s="4" t="n"/>
      <c r="R703" s="4" t="n"/>
      <c r="S703" s="4" t="n"/>
      <c r="T703" s="4" t="n"/>
      <c r="U703" s="4" t="n"/>
      <c r="V703" s="4" t="n"/>
      <c r="W703" s="4" t="n"/>
      <c r="X703" s="4" t="n"/>
      <c r="Y703" s="4" t="n"/>
      <c r="Z703" s="4" t="n"/>
    </row>
    <row r="704" ht="15.75" customHeight="1" s="371">
      <c r="A704" s="218" t="n"/>
      <c r="B704" s="218" t="n"/>
      <c r="C704" s="218" t="n"/>
      <c r="D704" s="218" t="n"/>
      <c r="E704" s="218" t="n"/>
      <c r="F704" s="218" t="n"/>
      <c r="G704" s="218" t="n"/>
      <c r="H704" s="218" t="n"/>
      <c r="I704" s="218" t="n"/>
      <c r="J704" s="218" t="n"/>
      <c r="K704" s="218" t="n"/>
      <c r="L704" s="218" t="n"/>
      <c r="M704" s="218" t="n"/>
      <c r="N704" s="218" t="n"/>
      <c r="O704" s="4" t="n"/>
      <c r="P704" s="4" t="n"/>
      <c r="Q704" s="4" t="n"/>
      <c r="R704" s="4" t="n"/>
      <c r="S704" s="4" t="n"/>
      <c r="T704" s="4" t="n"/>
      <c r="U704" s="4" t="n"/>
      <c r="V704" s="4" t="n"/>
      <c r="W704" s="4" t="n"/>
      <c r="X704" s="4" t="n"/>
      <c r="Y704" s="4" t="n"/>
      <c r="Z704" s="4" t="n"/>
    </row>
    <row r="705" ht="15.75" customHeight="1" s="371">
      <c r="A705" s="218" t="n"/>
      <c r="B705" s="218" t="n"/>
      <c r="C705" s="218" t="n"/>
      <c r="D705" s="218" t="n"/>
      <c r="E705" s="218" t="n"/>
      <c r="F705" s="218" t="n"/>
      <c r="G705" s="218" t="n"/>
      <c r="H705" s="218" t="n"/>
      <c r="I705" s="218" t="n"/>
      <c r="J705" s="218" t="n"/>
      <c r="K705" s="218" t="n"/>
      <c r="L705" s="218" t="n"/>
      <c r="M705" s="218" t="n"/>
      <c r="N705" s="218" t="n"/>
      <c r="O705" s="4" t="n"/>
      <c r="P705" s="4" t="n"/>
      <c r="Q705" s="4" t="n"/>
      <c r="R705" s="4" t="n"/>
      <c r="S705" s="4" t="n"/>
      <c r="T705" s="4" t="n"/>
      <c r="U705" s="4" t="n"/>
      <c r="V705" s="4" t="n"/>
      <c r="W705" s="4" t="n"/>
      <c r="X705" s="4" t="n"/>
      <c r="Y705" s="4" t="n"/>
      <c r="Z705" s="4" t="n"/>
    </row>
    <row r="706" ht="15.75" customHeight="1" s="371">
      <c r="A706" s="218" t="n"/>
      <c r="B706" s="218" t="n"/>
      <c r="C706" s="218" t="n"/>
      <c r="D706" s="218" t="n"/>
      <c r="E706" s="218" t="n"/>
      <c r="F706" s="218" t="n"/>
      <c r="G706" s="218" t="n"/>
      <c r="H706" s="218" t="n"/>
      <c r="I706" s="218" t="n"/>
      <c r="J706" s="218" t="n"/>
      <c r="K706" s="218" t="n"/>
      <c r="L706" s="218" t="n"/>
      <c r="M706" s="218" t="n"/>
      <c r="N706" s="218" t="n"/>
      <c r="O706" s="4" t="n"/>
      <c r="P706" s="4" t="n"/>
      <c r="Q706" s="4" t="n"/>
      <c r="R706" s="4" t="n"/>
      <c r="S706" s="4" t="n"/>
      <c r="T706" s="4" t="n"/>
      <c r="U706" s="4" t="n"/>
      <c r="V706" s="4" t="n"/>
      <c r="W706" s="4" t="n"/>
      <c r="X706" s="4" t="n"/>
      <c r="Y706" s="4" t="n"/>
      <c r="Z706" s="4" t="n"/>
    </row>
    <row r="707" ht="15.75" customHeight="1" s="371">
      <c r="A707" s="218" t="n"/>
      <c r="B707" s="218" t="n"/>
      <c r="C707" s="218" t="n"/>
      <c r="D707" s="218" t="n"/>
      <c r="E707" s="218" t="n"/>
      <c r="F707" s="218" t="n"/>
      <c r="G707" s="218" t="n"/>
      <c r="H707" s="218" t="n"/>
      <c r="I707" s="218" t="n"/>
      <c r="J707" s="218" t="n"/>
      <c r="K707" s="218" t="n"/>
      <c r="L707" s="218" t="n"/>
      <c r="M707" s="218" t="n"/>
      <c r="N707" s="218" t="n"/>
      <c r="O707" s="4" t="n"/>
      <c r="P707" s="4" t="n"/>
      <c r="Q707" s="4" t="n"/>
      <c r="R707" s="4" t="n"/>
      <c r="S707" s="4" t="n"/>
      <c r="T707" s="4" t="n"/>
      <c r="U707" s="4" t="n"/>
      <c r="V707" s="4" t="n"/>
      <c r="W707" s="4" t="n"/>
      <c r="X707" s="4" t="n"/>
      <c r="Y707" s="4" t="n"/>
      <c r="Z707" s="4" t="n"/>
    </row>
    <row r="708" ht="15.75" customHeight="1" s="371">
      <c r="A708" s="218" t="n"/>
      <c r="B708" s="218" t="n"/>
      <c r="C708" s="218" t="n"/>
      <c r="D708" s="218" t="n"/>
      <c r="E708" s="218" t="n"/>
      <c r="F708" s="218" t="n"/>
      <c r="G708" s="218" t="n"/>
      <c r="H708" s="218" t="n"/>
      <c r="I708" s="218" t="n"/>
      <c r="J708" s="218" t="n"/>
      <c r="K708" s="218" t="n"/>
      <c r="L708" s="218" t="n"/>
      <c r="M708" s="218" t="n"/>
      <c r="N708" s="218"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0">
    <mergeCell ref="A4:B4"/>
    <mergeCell ref="C5:L5"/>
    <mergeCell ref="A2:B2"/>
    <mergeCell ref="C4:L4"/>
    <mergeCell ref="A1:L1"/>
    <mergeCell ref="C3:L3"/>
    <mergeCell ref="A5:B5"/>
    <mergeCell ref="M1:N5"/>
    <mergeCell ref="C2:L2"/>
    <mergeCell ref="A3:B3"/>
  </mergeCells>
  <dataValidations count="1">
    <dataValidation sqref="D9:D258" showDropDown="0" showInputMessage="0" showErrorMessage="0" allowBlank="1" type="list">
      <formula1>LISTAS!$F$2:$F$10</formula1>
    </dataValidation>
  </dataValidations>
  <pageMargins left="0.75" right="0.75" top="1" bottom="1" header="0" footer="0"/>
  <pageSetup orientation="portrait" paperSize="9"/>
</worksheet>
</file>

<file path=xl/worksheets/sheet17.xml><?xml version="1.0" encoding="utf-8"?>
<worksheet xmlns="http://schemas.openxmlformats.org/spreadsheetml/2006/main">
  <sheetPr>
    <tabColor rgb="FF166534"/>
    <outlinePr summaryBelow="1" summaryRight="1"/>
    <pageSetUpPr/>
  </sheetPr>
  <dimension ref="A1:Z1000"/>
  <sheetViews>
    <sheetView workbookViewId="0">
      <selection activeCell="A1" sqref="A1"/>
    </sheetView>
  </sheetViews>
  <sheetFormatPr baseColWidth="8" defaultColWidth="14.43" defaultRowHeight="15" customHeight="1" outlineLevelRow="2"/>
  <cols>
    <col width="26" customWidth="1" style="371" min="1" max="8"/>
  </cols>
  <sheetData>
    <row r="1" ht="15" customHeight="1" s="371">
      <c r="A1" s="290" t="inlineStr">
        <is>
          <t>ESTADO</t>
        </is>
      </c>
      <c r="B1" s="290" t="inlineStr">
        <is>
          <t>TIPO MOVIMIENTO</t>
        </is>
      </c>
      <c r="C1" s="290" t="inlineStr">
        <is>
          <t>CATEGORÍA</t>
        </is>
      </c>
      <c r="D1" s="290" t="inlineStr">
        <is>
          <t>FORMA DE PAGO</t>
        </is>
      </c>
      <c r="E1" s="290" t="inlineStr">
        <is>
          <t>UNIDAD</t>
        </is>
      </c>
      <c r="F1" s="290" t="inlineStr">
        <is>
          <t>TIPO BITÁCORA</t>
        </is>
      </c>
      <c r="G1" s="290" t="inlineStr">
        <is>
          <t>ESTADO REQUISICIÓN</t>
        </is>
      </c>
      <c r="H1" s="290" t="inlineStr">
        <is>
          <t>TIPO DE INSUMO</t>
        </is>
      </c>
      <c r="I1" s="4" t="n"/>
      <c r="J1" s="4" t="n"/>
      <c r="K1" s="4" t="n"/>
      <c r="L1" s="4" t="n"/>
      <c r="M1" s="4" t="n"/>
      <c r="N1" s="4" t="n"/>
      <c r="O1" s="4" t="n"/>
      <c r="P1" s="4" t="n"/>
      <c r="Q1" s="4" t="n"/>
      <c r="R1" s="4" t="n"/>
      <c r="S1" s="4" t="n"/>
      <c r="T1" s="4" t="n"/>
      <c r="U1" s="4" t="n"/>
      <c r="V1" s="4" t="n"/>
      <c r="W1" s="4" t="n"/>
      <c r="X1" s="4" t="n"/>
      <c r="Y1" s="4" t="n"/>
      <c r="Z1" s="4" t="n"/>
    </row>
    <row r="2" ht="15" customHeight="1" s="371">
      <c r="A2" s="348" t="inlineStr">
        <is>
          <t>Planeado</t>
        </is>
      </c>
      <c r="B2" s="348" t="inlineStr">
        <is>
          <t>Ingreso</t>
        </is>
      </c>
      <c r="C2" s="348" t="inlineStr">
        <is>
          <t>Anticipo de cliente</t>
        </is>
      </c>
      <c r="D2" s="348" t="inlineStr">
        <is>
          <t>Efectivo</t>
        </is>
      </c>
      <c r="E2" s="348" t="inlineStr">
        <is>
          <t>m</t>
        </is>
      </c>
      <c r="F2" s="348" t="inlineStr">
        <is>
          <t>Avance</t>
        </is>
      </c>
      <c r="G2" s="348" t="inlineStr">
        <is>
          <t>Solicitada</t>
        </is>
      </c>
      <c r="H2" s="348" t="inlineStr">
        <is>
          <t>material</t>
        </is>
      </c>
      <c r="I2" s="4" t="n"/>
      <c r="J2" s="4" t="n"/>
      <c r="K2" s="4" t="n"/>
      <c r="L2" s="4" t="n"/>
      <c r="M2" s="4" t="n"/>
      <c r="N2" s="4" t="n"/>
      <c r="O2" s="4" t="n"/>
      <c r="P2" s="4" t="n"/>
      <c r="Q2" s="4" t="n"/>
      <c r="R2" s="4" t="n"/>
      <c r="S2" s="4" t="n"/>
      <c r="T2" s="4" t="n"/>
      <c r="U2" s="4" t="n"/>
      <c r="V2" s="4" t="n"/>
      <c r="W2" s="4" t="n"/>
      <c r="X2" s="4" t="n"/>
      <c r="Y2" s="4" t="n"/>
      <c r="Z2" s="4" t="n"/>
    </row>
    <row r="3" ht="15" customHeight="1" s="371">
      <c r="A3" s="348" t="inlineStr">
        <is>
          <t>En curso</t>
        </is>
      </c>
      <c r="B3" s="348" t="inlineStr">
        <is>
          <t>Egreso</t>
        </is>
      </c>
      <c r="C3" s="348" t="inlineStr">
        <is>
          <t>Estimación de cliente</t>
        </is>
      </c>
      <c r="D3" s="348" t="inlineStr">
        <is>
          <t>Transferencia</t>
        </is>
      </c>
      <c r="E3" s="348" t="inlineStr">
        <is>
          <t>m²</t>
        </is>
      </c>
      <c r="F3" s="348" t="inlineStr">
        <is>
          <t>Incidencia</t>
        </is>
      </c>
      <c r="G3" s="348" t="inlineStr">
        <is>
          <t>Cotizada</t>
        </is>
      </c>
      <c r="H3" s="348" t="inlineStr">
        <is>
          <t>mano_obra</t>
        </is>
      </c>
      <c r="I3" s="4" t="n"/>
      <c r="J3" s="4" t="n"/>
      <c r="K3" s="4" t="n"/>
      <c r="L3" s="4" t="n"/>
      <c r="M3" s="4" t="n"/>
      <c r="N3" s="4" t="n"/>
      <c r="O3" s="4" t="n"/>
      <c r="P3" s="4" t="n"/>
      <c r="Q3" s="4" t="n"/>
      <c r="R3" s="4" t="n"/>
      <c r="S3" s="4" t="n"/>
      <c r="T3" s="4" t="n"/>
      <c r="U3" s="4" t="n"/>
      <c r="V3" s="4" t="n"/>
      <c r="W3" s="4" t="n"/>
      <c r="X3" s="4" t="n"/>
      <c r="Y3" s="4" t="n"/>
      <c r="Z3" s="4" t="n"/>
    </row>
    <row r="4" ht="15" customHeight="1" s="371">
      <c r="A4" s="348" t="inlineStr">
        <is>
          <t>Suspendido</t>
        </is>
      </c>
      <c r="B4" s="218" t="n"/>
      <c r="C4" s="348" t="inlineStr">
        <is>
          <t>Material</t>
        </is>
      </c>
      <c r="D4" s="348" t="inlineStr">
        <is>
          <t>Cheque</t>
        </is>
      </c>
      <c r="E4" s="348" t="inlineStr">
        <is>
          <t>m³</t>
        </is>
      </c>
      <c r="F4" s="348" t="inlineStr">
        <is>
          <t>Visita</t>
        </is>
      </c>
      <c r="G4" s="348" t="inlineStr">
        <is>
          <t>Autorizada</t>
        </is>
      </c>
      <c r="H4" s="348" t="inlineStr">
        <is>
          <t>herramienta</t>
        </is>
      </c>
      <c r="I4" s="4" t="n"/>
      <c r="J4" s="4" t="n"/>
      <c r="K4" s="4" t="n"/>
      <c r="L4" s="4" t="n"/>
      <c r="M4" s="4" t="n"/>
      <c r="N4" s="4" t="n"/>
      <c r="O4" s="4" t="n"/>
      <c r="P4" s="4" t="n"/>
      <c r="Q4" s="4" t="n"/>
      <c r="R4" s="4" t="n"/>
      <c r="S4" s="4" t="n"/>
      <c r="T4" s="4" t="n"/>
      <c r="U4" s="4" t="n"/>
      <c r="V4" s="4" t="n"/>
      <c r="W4" s="4" t="n"/>
      <c r="X4" s="4" t="n"/>
      <c r="Y4" s="4" t="n"/>
      <c r="Z4" s="4" t="n"/>
    </row>
    <row r="5" ht="15" customHeight="1" s="371">
      <c r="A5" s="348" t="inlineStr">
        <is>
          <t>Terminado</t>
        </is>
      </c>
      <c r="B5" s="218" t="n"/>
      <c r="C5" s="348" t="inlineStr">
        <is>
          <t>Mano de obra</t>
        </is>
      </c>
      <c r="D5" s="348" t="inlineStr">
        <is>
          <t>Tarjeta</t>
        </is>
      </c>
      <c r="E5" s="348" t="inlineStr">
        <is>
          <t>ml</t>
        </is>
      </c>
      <c r="F5" s="348" t="inlineStr">
        <is>
          <t>Recepción de material</t>
        </is>
      </c>
      <c r="G5" s="348" t="inlineStr">
        <is>
          <t>Comprada</t>
        </is>
      </c>
      <c r="H5" s="348" t="inlineStr">
        <is>
          <t>equipo</t>
        </is>
      </c>
      <c r="I5" s="4" t="n"/>
      <c r="J5" s="4" t="n"/>
      <c r="K5" s="4" t="n"/>
      <c r="L5" s="4" t="n"/>
      <c r="M5" s="4" t="n"/>
      <c r="N5" s="4" t="n"/>
      <c r="O5" s="4" t="n"/>
      <c r="P5" s="4" t="n"/>
      <c r="Q5" s="4" t="n"/>
      <c r="R5" s="4" t="n"/>
      <c r="S5" s="4" t="n"/>
      <c r="T5" s="4" t="n"/>
      <c r="U5" s="4" t="n"/>
      <c r="V5" s="4" t="n"/>
      <c r="W5" s="4" t="n"/>
      <c r="X5" s="4" t="n"/>
      <c r="Y5" s="4" t="n"/>
      <c r="Z5" s="4" t="n"/>
    </row>
    <row r="6" ht="15" customHeight="1" s="371">
      <c r="A6" s="348" t="inlineStr">
        <is>
          <t>Cancelado</t>
        </is>
      </c>
      <c r="B6" s="218" t="n"/>
      <c r="C6" s="348" t="inlineStr">
        <is>
          <t>Nómina</t>
        </is>
      </c>
      <c r="D6" s="348" t="inlineStr">
        <is>
          <t>Depósito</t>
        </is>
      </c>
      <c r="E6" s="348" t="inlineStr">
        <is>
          <t>pza</t>
        </is>
      </c>
      <c r="F6" s="348" t="inlineStr">
        <is>
          <t>Entrega de herramienta</t>
        </is>
      </c>
      <c r="G6" s="348" t="inlineStr">
        <is>
          <t>Recibida</t>
        </is>
      </c>
      <c r="H6" s="348" t="inlineStr">
        <is>
          <t>indirecto</t>
        </is>
      </c>
      <c r="I6" s="4" t="n"/>
      <c r="J6" s="4" t="n"/>
      <c r="K6" s="4" t="n"/>
      <c r="L6" s="4" t="n"/>
      <c r="M6" s="4" t="n"/>
      <c r="N6" s="4" t="n"/>
      <c r="O6" s="4" t="n"/>
      <c r="P6" s="4" t="n"/>
      <c r="Q6" s="4" t="n"/>
      <c r="R6" s="4" t="n"/>
      <c r="S6" s="4" t="n"/>
      <c r="T6" s="4" t="n"/>
      <c r="U6" s="4" t="n"/>
      <c r="V6" s="4" t="n"/>
      <c r="W6" s="4" t="n"/>
      <c r="X6" s="4" t="n"/>
      <c r="Y6" s="4" t="n"/>
      <c r="Z6" s="4" t="n"/>
    </row>
    <row r="7" ht="15" customHeight="1" s="371">
      <c r="A7" s="218" t="n"/>
      <c r="B7" s="218" t="n"/>
      <c r="C7" s="348" t="inlineStr">
        <is>
          <t>Renta de equipo</t>
        </is>
      </c>
      <c r="D7" s="218" t="n"/>
      <c r="E7" s="348" t="inlineStr">
        <is>
          <t>lote</t>
        </is>
      </c>
      <c r="F7" s="348" t="inlineStr">
        <is>
          <t>Suspensión</t>
        </is>
      </c>
      <c r="G7" s="348" t="inlineStr">
        <is>
          <t>Cancelada</t>
        </is>
      </c>
      <c r="H7" s="348" t="inlineStr">
        <is>
          <t>subcontrato</t>
        </is>
      </c>
      <c r="I7" s="4" t="n"/>
      <c r="J7" s="4" t="n"/>
      <c r="K7" s="4" t="n"/>
      <c r="L7" s="4" t="n"/>
      <c r="M7" s="4" t="n"/>
      <c r="N7" s="4" t="n"/>
      <c r="O7" s="4" t="n"/>
      <c r="P7" s="4" t="n"/>
      <c r="Q7" s="4" t="n"/>
      <c r="R7" s="4" t="n"/>
      <c r="S7" s="4" t="n"/>
      <c r="T7" s="4" t="n"/>
      <c r="U7" s="4" t="n"/>
      <c r="V7" s="4" t="n"/>
      <c r="W7" s="4" t="n"/>
      <c r="X7" s="4" t="n"/>
      <c r="Y7" s="4" t="n"/>
      <c r="Z7" s="4" t="n"/>
    </row>
    <row r="8" ht="15" customHeight="1" s="371">
      <c r="A8" s="218" t="n"/>
      <c r="B8" s="218" t="n"/>
      <c r="C8" s="348" t="inlineStr">
        <is>
          <t>Subcontrato</t>
        </is>
      </c>
      <c r="D8" s="218" t="n"/>
      <c r="E8" s="348" t="inlineStr">
        <is>
          <t>sal</t>
        </is>
      </c>
      <c r="F8" s="348" t="inlineStr">
        <is>
          <t>Acuerdo</t>
        </is>
      </c>
      <c r="G8" s="218" t="n"/>
      <c r="H8" s="218" t="n"/>
      <c r="I8" s="4" t="n"/>
      <c r="J8" s="4" t="n"/>
      <c r="K8" s="4" t="n"/>
      <c r="L8" s="4" t="n"/>
      <c r="M8" s="4" t="n"/>
      <c r="N8" s="4" t="n"/>
      <c r="O8" s="4" t="n"/>
      <c r="P8" s="4" t="n"/>
      <c r="Q8" s="4" t="n"/>
      <c r="R8" s="4" t="n"/>
      <c r="S8" s="4" t="n"/>
      <c r="T8" s="4" t="n"/>
      <c r="U8" s="4" t="n"/>
      <c r="V8" s="4" t="n"/>
      <c r="W8" s="4" t="n"/>
      <c r="X8" s="4" t="n"/>
      <c r="Y8" s="4" t="n"/>
      <c r="Z8" s="4" t="n"/>
    </row>
    <row r="9" ht="15" customHeight="1" s="371">
      <c r="A9" s="218" t="n"/>
      <c r="B9" s="218" t="n"/>
      <c r="C9" s="348" t="inlineStr">
        <is>
          <t>Indirecto administrativo</t>
        </is>
      </c>
      <c r="D9" s="218" t="n"/>
      <c r="E9" s="348" t="inlineStr">
        <is>
          <t>jornada</t>
        </is>
      </c>
      <c r="F9" s="348" t="inlineStr">
        <is>
          <t>Reporte fotográfico</t>
        </is>
      </c>
      <c r="G9" s="218" t="n"/>
      <c r="H9" s="218" t="n"/>
      <c r="I9" s="4" t="n"/>
      <c r="J9" s="4" t="n"/>
      <c r="K9" s="4" t="n"/>
      <c r="L9" s="4" t="n"/>
      <c r="M9" s="4" t="n"/>
      <c r="N9" s="4" t="n"/>
      <c r="O9" s="4" t="n"/>
      <c r="P9" s="4" t="n"/>
      <c r="Q9" s="4" t="n"/>
      <c r="R9" s="4" t="n"/>
      <c r="S9" s="4" t="n"/>
      <c r="T9" s="4" t="n"/>
      <c r="U9" s="4" t="n"/>
      <c r="V9" s="4" t="n"/>
      <c r="W9" s="4" t="n"/>
      <c r="X9" s="4" t="n"/>
      <c r="Y9" s="4" t="n"/>
      <c r="Z9" s="4" t="n"/>
    </row>
    <row r="10" ht="15" customHeight="1" s="371">
      <c r="A10" s="218" t="n"/>
      <c r="B10" s="218" t="n"/>
      <c r="C10" s="348" t="inlineStr">
        <is>
          <t>Viáticos</t>
        </is>
      </c>
      <c r="D10" s="218" t="n"/>
      <c r="E10" s="348" t="inlineStr">
        <is>
          <t>viaje</t>
        </is>
      </c>
      <c r="F10" s="348" t="inlineStr">
        <is>
          <t>Clima</t>
        </is>
      </c>
      <c r="G10" s="218" t="n"/>
      <c r="H10" s="218" t="n"/>
      <c r="I10" s="4" t="n"/>
      <c r="J10" s="4" t="n"/>
      <c r="K10" s="4" t="n"/>
      <c r="L10" s="4" t="n"/>
      <c r="M10" s="4" t="n"/>
      <c r="N10" s="4" t="n"/>
      <c r="O10" s="4" t="n"/>
      <c r="P10" s="4" t="n"/>
      <c r="Q10" s="4" t="n"/>
      <c r="R10" s="4" t="n"/>
      <c r="S10" s="4" t="n"/>
      <c r="T10" s="4" t="n"/>
      <c r="U10" s="4" t="n"/>
      <c r="V10" s="4" t="n"/>
      <c r="W10" s="4" t="n"/>
      <c r="X10" s="4" t="n"/>
      <c r="Y10" s="4" t="n"/>
      <c r="Z10" s="4" t="n"/>
    </row>
    <row r="11" ht="15" customHeight="1" s="371">
      <c r="A11" s="218" t="n"/>
      <c r="B11" s="218" t="n"/>
      <c r="C11" s="348" t="inlineStr">
        <is>
          <t>Combustible</t>
        </is>
      </c>
      <c r="D11" s="218" t="n"/>
      <c r="E11" s="348" t="inlineStr">
        <is>
          <t>kg</t>
        </is>
      </c>
      <c r="F11" s="218" t="n"/>
      <c r="G11" s="218" t="n"/>
      <c r="H11" s="218" t="n"/>
      <c r="I11" s="4" t="n"/>
      <c r="J11" s="4" t="n"/>
      <c r="K11" s="4" t="n"/>
      <c r="L11" s="4" t="n"/>
      <c r="M11" s="4" t="n"/>
      <c r="N11" s="4" t="n"/>
      <c r="O11" s="4" t="n"/>
      <c r="P11" s="4" t="n"/>
      <c r="Q11" s="4" t="n"/>
      <c r="R11" s="4" t="n"/>
      <c r="S11" s="4" t="n"/>
      <c r="T11" s="4" t="n"/>
      <c r="U11" s="4" t="n"/>
      <c r="V11" s="4" t="n"/>
      <c r="W11" s="4" t="n"/>
      <c r="X11" s="4" t="n"/>
      <c r="Y11" s="4" t="n"/>
      <c r="Z11" s="4" t="n"/>
    </row>
    <row r="12" ht="15" customHeight="1" s="371">
      <c r="A12" s="218" t="n"/>
      <c r="B12" s="218" t="n"/>
      <c r="C12" s="348" t="inlineStr">
        <is>
          <t>Trámites y derechos</t>
        </is>
      </c>
      <c r="D12" s="218" t="n"/>
      <c r="E12" s="348" t="inlineStr">
        <is>
          <t>ton</t>
        </is>
      </c>
      <c r="F12" s="218" t="n"/>
      <c r="G12" s="218" t="n"/>
      <c r="H12" s="218" t="n"/>
      <c r="I12" s="4" t="n"/>
      <c r="J12" s="4" t="n"/>
      <c r="K12" s="4" t="n"/>
      <c r="L12" s="4" t="n"/>
      <c r="M12" s="4" t="n"/>
      <c r="N12" s="4" t="n"/>
      <c r="O12" s="4" t="n"/>
      <c r="P12" s="4" t="n"/>
      <c r="Q12" s="4" t="n"/>
      <c r="R12" s="4" t="n"/>
      <c r="S12" s="4" t="n"/>
      <c r="T12" s="4" t="n"/>
      <c r="U12" s="4" t="n"/>
      <c r="V12" s="4" t="n"/>
      <c r="W12" s="4" t="n"/>
      <c r="X12" s="4" t="n"/>
      <c r="Y12" s="4" t="n"/>
      <c r="Z12" s="4" t="n"/>
    </row>
    <row r="13" ht="15" customHeight="1" s="371">
      <c r="A13" s="218" t="n"/>
      <c r="B13" s="218" t="n"/>
      <c r="C13" s="348" t="inlineStr">
        <is>
          <t>Extraordinario</t>
        </is>
      </c>
      <c r="D13" s="218" t="n"/>
      <c r="E13" s="348" t="inlineStr">
        <is>
          <t>bulto</t>
        </is>
      </c>
      <c r="F13" s="218" t="n"/>
      <c r="G13" s="218" t="n"/>
      <c r="H13" s="218" t="n"/>
      <c r="I13" s="4" t="n"/>
      <c r="J13" s="4" t="n"/>
      <c r="K13" s="4" t="n"/>
      <c r="L13" s="4" t="n"/>
      <c r="M13" s="4" t="n"/>
      <c r="N13" s="4" t="n"/>
      <c r="O13" s="4" t="n"/>
      <c r="P13" s="4" t="n"/>
      <c r="Q13" s="4" t="n"/>
      <c r="R13" s="4" t="n"/>
      <c r="S13" s="4" t="n"/>
      <c r="T13" s="4" t="n"/>
      <c r="U13" s="4" t="n"/>
      <c r="V13" s="4" t="n"/>
      <c r="W13" s="4" t="n"/>
      <c r="X13" s="4" t="n"/>
      <c r="Y13" s="4" t="n"/>
      <c r="Z13" s="4" t="n"/>
    </row>
    <row r="14" ht="15" customHeight="1" s="371">
      <c r="A14" s="218" t="n"/>
      <c r="B14" s="218" t="n"/>
      <c r="C14" s="348" t="inlineStr">
        <is>
          <t>Otro</t>
        </is>
      </c>
      <c r="D14" s="218" t="n"/>
      <c r="E14" s="348" t="inlineStr">
        <is>
          <t>caja</t>
        </is>
      </c>
      <c r="F14" s="218" t="n"/>
      <c r="G14" s="218" t="n"/>
      <c r="H14" s="218" t="n"/>
      <c r="I14" s="4" t="n"/>
      <c r="J14" s="4" t="n"/>
      <c r="K14" s="4" t="n"/>
      <c r="L14" s="4" t="n"/>
      <c r="M14" s="4" t="n"/>
      <c r="N14" s="4" t="n"/>
      <c r="O14" s="4" t="n"/>
      <c r="P14" s="4" t="n"/>
      <c r="Q14" s="4" t="n"/>
      <c r="R14" s="4" t="n"/>
      <c r="S14" s="4" t="n"/>
      <c r="T14" s="4" t="n"/>
      <c r="U14" s="4" t="n"/>
      <c r="V14" s="4" t="n"/>
      <c r="W14" s="4" t="n"/>
      <c r="X14" s="4" t="n"/>
      <c r="Y14" s="4" t="n"/>
      <c r="Z14" s="4" t="n"/>
    </row>
    <row r="15" ht="15" customHeight="1" s="371">
      <c r="A15" s="218" t="n"/>
      <c r="B15" s="218" t="n"/>
      <c r="C15" s="218" t="n"/>
      <c r="D15" s="218" t="n"/>
      <c r="E15" s="348" t="inlineStr">
        <is>
          <t>cubeta</t>
        </is>
      </c>
      <c r="F15" s="218" t="n"/>
      <c r="G15" s="218" t="n"/>
      <c r="H15" s="218" t="n"/>
      <c r="I15" s="4" t="n"/>
      <c r="J15" s="4" t="n"/>
      <c r="K15" s="4" t="n"/>
      <c r="L15" s="4" t="n"/>
      <c r="M15" s="4" t="n"/>
      <c r="N15" s="4" t="n"/>
      <c r="O15" s="4" t="n"/>
      <c r="P15" s="4" t="n"/>
      <c r="Q15" s="4" t="n"/>
      <c r="R15" s="4" t="n"/>
      <c r="S15" s="4" t="n"/>
      <c r="T15" s="4" t="n"/>
      <c r="U15" s="4" t="n"/>
      <c r="V15" s="4" t="n"/>
      <c r="W15" s="4" t="n"/>
      <c r="X15" s="4" t="n"/>
      <c r="Y15" s="4" t="n"/>
      <c r="Z15" s="4" t="n"/>
    </row>
    <row r="16" ht="15" customHeight="1" s="371">
      <c r="A16" s="218" t="n"/>
      <c r="B16" s="218" t="n"/>
      <c r="C16" s="218" t="n"/>
      <c r="D16" s="218" t="n"/>
      <c r="E16" s="348" t="inlineStr">
        <is>
          <t>millar</t>
        </is>
      </c>
      <c r="F16" s="218" t="n"/>
      <c r="G16" s="218" t="n"/>
      <c r="H16" s="218" t="n"/>
      <c r="I16" s="4" t="n"/>
      <c r="J16" s="4" t="n"/>
      <c r="K16" s="4" t="n"/>
      <c r="L16" s="4" t="n"/>
      <c r="M16" s="4" t="n"/>
      <c r="N16" s="4" t="n"/>
      <c r="O16" s="4" t="n"/>
      <c r="P16" s="4" t="n"/>
      <c r="Q16" s="4" t="n"/>
      <c r="R16" s="4" t="n"/>
      <c r="S16" s="4" t="n"/>
      <c r="T16" s="4" t="n"/>
      <c r="U16" s="4" t="n"/>
      <c r="V16" s="4" t="n"/>
      <c r="W16" s="4" t="n"/>
      <c r="X16" s="4" t="n"/>
      <c r="Y16" s="4" t="n"/>
      <c r="Z16" s="4" t="n"/>
    </row>
    <row r="17" ht="15" customHeight="1" s="371">
      <c r="A17" s="218" t="n"/>
      <c r="B17" s="218" t="n"/>
      <c r="C17" s="218" t="n"/>
      <c r="D17" s="218" t="n"/>
      <c r="E17" s="348" t="inlineStr">
        <is>
          <t>rollo</t>
        </is>
      </c>
      <c r="F17" s="218" t="n"/>
      <c r="G17" s="218" t="n"/>
      <c r="H17" s="218" t="n"/>
      <c r="I17" s="4" t="n"/>
      <c r="J17" s="4" t="n"/>
      <c r="K17" s="4" t="n"/>
      <c r="L17" s="4" t="n"/>
      <c r="M17" s="4" t="n"/>
      <c r="N17" s="4" t="n"/>
      <c r="O17" s="4" t="n"/>
      <c r="P17" s="4" t="n"/>
      <c r="Q17" s="4" t="n"/>
      <c r="R17" s="4" t="n"/>
      <c r="S17" s="4" t="n"/>
      <c r="T17" s="4" t="n"/>
      <c r="U17" s="4" t="n"/>
      <c r="V17" s="4" t="n"/>
      <c r="W17" s="4" t="n"/>
      <c r="X17" s="4" t="n"/>
      <c r="Y17" s="4" t="n"/>
      <c r="Z17" s="4" t="n"/>
    </row>
    <row r="18" ht="15" customHeight="1" s="371">
      <c r="A18" s="218" t="n"/>
      <c r="B18" s="218" t="n"/>
      <c r="C18" s="218" t="n"/>
      <c r="D18" s="218" t="n"/>
      <c r="E18" s="348" t="inlineStr">
        <is>
          <t>tramo</t>
        </is>
      </c>
      <c r="F18" s="218" t="n"/>
      <c r="G18" s="218" t="n"/>
      <c r="H18" s="218" t="n"/>
      <c r="I18" s="4" t="n"/>
      <c r="J18" s="4" t="n"/>
      <c r="K18" s="4" t="n"/>
      <c r="L18" s="4" t="n"/>
      <c r="M18" s="4" t="n"/>
      <c r="N18" s="4" t="n"/>
      <c r="O18" s="4" t="n"/>
      <c r="P18" s="4" t="n"/>
      <c r="Q18" s="4" t="n"/>
      <c r="R18" s="4" t="n"/>
      <c r="S18" s="4" t="n"/>
      <c r="T18" s="4" t="n"/>
      <c r="U18" s="4" t="n"/>
      <c r="V18" s="4" t="n"/>
      <c r="W18" s="4" t="n"/>
      <c r="X18" s="4" t="n"/>
      <c r="Y18" s="4" t="n"/>
      <c r="Z18" s="4" t="n"/>
    </row>
    <row r="19" ht="15" customHeight="1" s="371">
      <c r="A19" s="218" t="n"/>
      <c r="B19" s="218" t="n"/>
      <c r="C19" s="218" t="n"/>
      <c r="D19" s="218" t="n"/>
      <c r="E19" s="348" t="inlineStr">
        <is>
          <t>jgo</t>
        </is>
      </c>
      <c r="F19" s="218" t="n"/>
      <c r="G19" s="218" t="n"/>
      <c r="H19" s="218" t="n"/>
      <c r="I19" s="4" t="n"/>
      <c r="J19" s="4" t="n"/>
      <c r="K19" s="4" t="n"/>
      <c r="L19" s="4" t="n"/>
      <c r="M19" s="4" t="n"/>
      <c r="N19" s="4" t="n"/>
      <c r="O19" s="4" t="n"/>
      <c r="P19" s="4" t="n"/>
      <c r="Q19" s="4" t="n"/>
      <c r="R19" s="4" t="n"/>
      <c r="S19" s="4" t="n"/>
      <c r="T19" s="4" t="n"/>
      <c r="U19" s="4" t="n"/>
      <c r="V19" s="4" t="n"/>
      <c r="W19" s="4" t="n"/>
      <c r="X19" s="4" t="n"/>
      <c r="Y19" s="4" t="n"/>
      <c r="Z19" s="4" t="n"/>
    </row>
    <row r="20" ht="15" customHeight="1" s="371">
      <c r="A20" s="218" t="n"/>
      <c r="B20" s="218" t="n"/>
      <c r="C20" s="218" t="n"/>
      <c r="D20" s="218" t="n"/>
      <c r="E20" s="348" t="inlineStr">
        <is>
          <t>día</t>
        </is>
      </c>
      <c r="F20" s="218" t="n"/>
      <c r="G20" s="218" t="n"/>
      <c r="H20" s="218" t="n"/>
      <c r="I20" s="4" t="n"/>
      <c r="J20" s="4" t="n"/>
      <c r="K20" s="4" t="n"/>
      <c r="L20" s="4" t="n"/>
      <c r="M20" s="4" t="n"/>
      <c r="N20" s="4" t="n"/>
      <c r="O20" s="4" t="n"/>
      <c r="P20" s="4" t="n"/>
      <c r="Q20" s="4" t="n"/>
      <c r="R20" s="4" t="n"/>
      <c r="S20" s="4" t="n"/>
      <c r="T20" s="4" t="n"/>
      <c r="U20" s="4" t="n"/>
      <c r="V20" s="4" t="n"/>
      <c r="W20" s="4" t="n"/>
      <c r="X20" s="4" t="n"/>
      <c r="Y20" s="4" t="n"/>
      <c r="Z20" s="4" t="n"/>
    </row>
    <row r="21" ht="15" customHeight="1" s="371">
      <c r="A21" s="218" t="n"/>
      <c r="B21" s="218" t="n"/>
      <c r="C21" s="218" t="n"/>
      <c r="D21" s="218" t="n"/>
      <c r="E21" s="348" t="inlineStr">
        <is>
          <t>semana</t>
        </is>
      </c>
      <c r="F21" s="218" t="n"/>
      <c r="G21" s="218" t="n"/>
      <c r="H21" s="218" t="n"/>
      <c r="I21" s="4" t="n"/>
      <c r="J21" s="4" t="n"/>
      <c r="K21" s="4" t="n"/>
      <c r="L21" s="4" t="n"/>
      <c r="M21" s="4" t="n"/>
      <c r="N21" s="4" t="n"/>
      <c r="O21" s="4" t="n"/>
      <c r="P21" s="4" t="n"/>
      <c r="Q21" s="4" t="n"/>
      <c r="R21" s="4" t="n"/>
      <c r="S21" s="4" t="n"/>
      <c r="T21" s="4" t="n"/>
      <c r="U21" s="4" t="n"/>
      <c r="V21" s="4" t="n"/>
      <c r="W21" s="4" t="n"/>
      <c r="X21" s="4" t="n"/>
      <c r="Y21" s="4" t="n"/>
      <c r="Z21" s="4" t="n"/>
    </row>
    <row r="22" ht="15" customHeight="1" s="371">
      <c r="A22" s="218" t="n"/>
      <c r="B22" s="218" t="n"/>
      <c r="C22" s="218" t="n"/>
      <c r="D22" s="218" t="n"/>
      <c r="E22" s="348" t="inlineStr">
        <is>
          <t>mes</t>
        </is>
      </c>
      <c r="F22" s="218" t="n"/>
      <c r="G22" s="218" t="n"/>
      <c r="H22" s="218" t="n"/>
      <c r="I22" s="4" t="n"/>
      <c r="J22" s="4" t="n"/>
      <c r="K22" s="4" t="n"/>
      <c r="L22" s="4" t="n"/>
      <c r="M22" s="4" t="n"/>
      <c r="N22" s="4" t="n"/>
      <c r="O22" s="4" t="n"/>
      <c r="P22" s="4" t="n"/>
      <c r="Q22" s="4" t="n"/>
      <c r="R22" s="4" t="n"/>
      <c r="S22" s="4" t="n"/>
      <c r="T22" s="4" t="n"/>
      <c r="U22" s="4" t="n"/>
      <c r="V22" s="4" t="n"/>
      <c r="W22" s="4" t="n"/>
      <c r="X22" s="4" t="n"/>
      <c r="Y22" s="4" t="n"/>
      <c r="Z22" s="4" t="n"/>
    </row>
    <row r="23" ht="15" customHeight="1" s="371">
      <c r="A23" s="218" t="n"/>
      <c r="B23" s="218" t="n"/>
      <c r="C23" s="218" t="n"/>
      <c r="D23" s="218" t="n"/>
      <c r="E23" s="348" t="inlineStr">
        <is>
          <t>%</t>
        </is>
      </c>
      <c r="F23" s="218" t="n"/>
      <c r="G23" s="218" t="n"/>
      <c r="H23" s="218" t="n"/>
      <c r="I23" s="4" t="n"/>
      <c r="J23" s="4" t="n"/>
      <c r="K23" s="4" t="n"/>
      <c r="L23" s="4" t="n"/>
      <c r="M23" s="4" t="n"/>
      <c r="N23" s="4" t="n"/>
      <c r="O23" s="4" t="n"/>
      <c r="P23" s="4" t="n"/>
      <c r="Q23" s="4" t="n"/>
      <c r="R23" s="4" t="n"/>
      <c r="S23" s="4" t="n"/>
      <c r="T23" s="4" t="n"/>
      <c r="U23" s="4" t="n"/>
      <c r="V23" s="4" t="n"/>
      <c r="W23" s="4" t="n"/>
      <c r="X23" s="4" t="n"/>
      <c r="Y23" s="4" t="n"/>
      <c r="Z23" s="4" t="n"/>
    </row>
    <row r="24" ht="15.75" customHeight="1" s="371">
      <c r="A24" s="218" t="n"/>
      <c r="B24" s="218" t="n"/>
      <c r="C24" s="218" t="n"/>
      <c r="D24" s="218" t="n"/>
      <c r="E24" s="218" t="n"/>
      <c r="F24" s="218" t="n"/>
      <c r="G24" s="218" t="n"/>
      <c r="H24" s="218" t="n"/>
      <c r="I24" s="4" t="n"/>
      <c r="J24" s="4" t="n"/>
      <c r="K24" s="4" t="n"/>
      <c r="L24" s="4" t="n"/>
      <c r="M24" s="4" t="n"/>
      <c r="N24" s="4" t="n"/>
      <c r="O24" s="4" t="n"/>
      <c r="P24" s="4" t="n"/>
      <c r="Q24" s="4" t="n"/>
      <c r="R24" s="4" t="n"/>
      <c r="S24" s="4" t="n"/>
      <c r="T24" s="4" t="n"/>
      <c r="U24" s="4" t="n"/>
      <c r="V24" s="4" t="n"/>
      <c r="W24" s="4" t="n"/>
      <c r="X24" s="4" t="n"/>
      <c r="Y24" s="4" t="n"/>
      <c r="Z24" s="4" t="n"/>
    </row>
    <row r="25" ht="15.75" customHeight="1" s="371">
      <c r="A25" s="218" t="n"/>
      <c r="B25" s="218" t="n"/>
      <c r="C25" s="218" t="n"/>
      <c r="D25" s="218" t="n"/>
      <c r="E25" s="218" t="n"/>
      <c r="F25" s="218" t="n"/>
      <c r="G25" s="218" t="n"/>
      <c r="H25" s="218" t="n"/>
      <c r="I25" s="4" t="n"/>
      <c r="J25" s="4" t="n"/>
      <c r="K25" s="4" t="n"/>
      <c r="L25" s="4" t="n"/>
      <c r="M25" s="4" t="n"/>
      <c r="N25" s="4" t="n"/>
      <c r="O25" s="4" t="n"/>
      <c r="P25" s="4" t="n"/>
      <c r="Q25" s="4" t="n"/>
      <c r="R25" s="4" t="n"/>
      <c r="S25" s="4" t="n"/>
      <c r="T25" s="4" t="n"/>
      <c r="U25" s="4" t="n"/>
      <c r="V25" s="4" t="n"/>
      <c r="W25" s="4" t="n"/>
      <c r="X25" s="4" t="n"/>
      <c r="Y25" s="4" t="n"/>
      <c r="Z25" s="4" t="n"/>
    </row>
    <row r="26" ht="15.75" customHeight="1" s="371">
      <c r="A26" s="218" t="n"/>
      <c r="B26" s="218" t="n"/>
      <c r="C26" s="218" t="n"/>
      <c r="D26" s="218" t="n"/>
      <c r="E26" s="218" t="n"/>
      <c r="F26" s="218" t="n"/>
      <c r="G26" s="218" t="n"/>
      <c r="H26" s="218" t="n"/>
      <c r="I26" s="4" t="n"/>
      <c r="J26" s="4" t="n"/>
      <c r="K26" s="4" t="n"/>
      <c r="L26" s="4" t="n"/>
      <c r="M26" s="4" t="n"/>
      <c r="N26" s="4" t="n"/>
      <c r="O26" s="4" t="n"/>
      <c r="P26" s="4" t="n"/>
      <c r="Q26" s="4" t="n"/>
      <c r="R26" s="4" t="n"/>
      <c r="S26" s="4" t="n"/>
      <c r="T26" s="4" t="n"/>
      <c r="U26" s="4" t="n"/>
      <c r="V26" s="4" t="n"/>
      <c r="W26" s="4" t="n"/>
      <c r="X26" s="4" t="n"/>
      <c r="Y26" s="4" t="n"/>
      <c r="Z26" s="4" t="n"/>
    </row>
    <row r="27" ht="15.75" customHeight="1" s="371">
      <c r="A27" s="218" t="n"/>
      <c r="B27" s="218" t="n"/>
      <c r="C27" s="218" t="n"/>
      <c r="D27" s="218" t="n"/>
      <c r="E27" s="218" t="n"/>
      <c r="F27" s="218" t="n"/>
      <c r="G27" s="218" t="n"/>
      <c r="H27" s="218" t="n"/>
      <c r="I27" s="4" t="n"/>
      <c r="J27" s="4" t="n"/>
      <c r="K27" s="4" t="n"/>
      <c r="L27" s="4" t="n"/>
      <c r="M27" s="4" t="n"/>
      <c r="N27" s="4" t="n"/>
      <c r="O27" s="4" t="n"/>
      <c r="P27" s="4" t="n"/>
      <c r="Q27" s="4" t="n"/>
      <c r="R27" s="4" t="n"/>
      <c r="S27" s="4" t="n"/>
      <c r="T27" s="4" t="n"/>
      <c r="U27" s="4" t="n"/>
      <c r="V27" s="4" t="n"/>
      <c r="W27" s="4" t="n"/>
      <c r="X27" s="4" t="n"/>
      <c r="Y27" s="4" t="n"/>
      <c r="Z27" s="4" t="n"/>
    </row>
    <row r="28" ht="15.75" customHeight="1" s="371">
      <c r="A28" s="218" t="n"/>
      <c r="B28" s="218" t="n"/>
      <c r="C28" s="218" t="n"/>
      <c r="D28" s="218" t="n"/>
      <c r="E28" s="218" t="n"/>
      <c r="F28" s="218" t="n"/>
      <c r="G28" s="218" t="n"/>
      <c r="H28" s="218" t="n"/>
      <c r="I28" s="4" t="n"/>
      <c r="J28" s="4" t="n"/>
      <c r="K28" s="4" t="n"/>
      <c r="L28" s="4" t="n"/>
      <c r="M28" s="4" t="n"/>
      <c r="N28" s="4" t="n"/>
      <c r="O28" s="4" t="n"/>
      <c r="P28" s="4" t="n"/>
      <c r="Q28" s="4" t="n"/>
      <c r="R28" s="4" t="n"/>
      <c r="S28" s="4" t="n"/>
      <c r="T28" s="4" t="n"/>
      <c r="U28" s="4" t="n"/>
      <c r="V28" s="4" t="n"/>
      <c r="W28" s="4" t="n"/>
      <c r="X28" s="4" t="n"/>
      <c r="Y28" s="4" t="n"/>
      <c r="Z28" s="4" t="n"/>
    </row>
    <row r="29" ht="15.75" customHeight="1" s="371">
      <c r="A29" s="218" t="n"/>
      <c r="B29" s="218" t="n"/>
      <c r="C29" s="218" t="n"/>
      <c r="D29" s="218" t="n"/>
      <c r="E29" s="218" t="n"/>
      <c r="F29" s="218" t="n"/>
      <c r="G29" s="218" t="n"/>
      <c r="H29" s="218" t="n"/>
      <c r="I29" s="4" t="n"/>
      <c r="J29" s="4" t="n"/>
      <c r="K29" s="4" t="n"/>
      <c r="L29" s="4" t="n"/>
      <c r="M29" s="4" t="n"/>
      <c r="N29" s="4" t="n"/>
      <c r="O29" s="4" t="n"/>
      <c r="P29" s="4" t="n"/>
      <c r="Q29" s="4" t="n"/>
      <c r="R29" s="4" t="n"/>
      <c r="S29" s="4" t="n"/>
      <c r="T29" s="4" t="n"/>
      <c r="U29" s="4" t="n"/>
      <c r="V29" s="4" t="n"/>
      <c r="W29" s="4" t="n"/>
      <c r="X29" s="4" t="n"/>
      <c r="Y29" s="4" t="n"/>
      <c r="Z29" s="4" t="n"/>
    </row>
    <row r="30" ht="15.75" customHeight="1" s="371">
      <c r="A30" s="218" t="n"/>
      <c r="B30" s="218" t="n"/>
      <c r="C30" s="218" t="n"/>
      <c r="D30" s="218" t="n"/>
      <c r="E30" s="218" t="n"/>
      <c r="F30" s="218" t="n"/>
      <c r="G30" s="218" t="n"/>
      <c r="H30" s="218" t="n"/>
      <c r="I30" s="4" t="n"/>
      <c r="J30" s="4" t="n"/>
      <c r="K30" s="4" t="n"/>
      <c r="L30" s="4" t="n"/>
      <c r="M30" s="4" t="n"/>
      <c r="N30" s="4" t="n"/>
      <c r="O30" s="4" t="n"/>
      <c r="P30" s="4" t="n"/>
      <c r="Q30" s="4" t="n"/>
      <c r="R30" s="4" t="n"/>
      <c r="S30" s="4" t="n"/>
      <c r="T30" s="4" t="n"/>
      <c r="U30" s="4" t="n"/>
      <c r="V30" s="4" t="n"/>
      <c r="W30" s="4" t="n"/>
      <c r="X30" s="4" t="n"/>
      <c r="Y30" s="4" t="n"/>
      <c r="Z30" s="4" t="n"/>
    </row>
    <row r="31" ht="15.75" customHeight="1" s="371">
      <c r="A31" s="218" t="n"/>
      <c r="B31" s="218" t="n"/>
      <c r="C31" s="218" t="n"/>
      <c r="D31" s="218" t="n"/>
      <c r="E31" s="218" t="n"/>
      <c r="F31" s="218" t="n"/>
      <c r="G31" s="218" t="n"/>
      <c r="H31" s="218" t="n"/>
      <c r="I31" s="4" t="n"/>
      <c r="J31" s="4" t="n"/>
      <c r="K31" s="4" t="n"/>
      <c r="L31" s="4" t="n"/>
      <c r="M31" s="4" t="n"/>
      <c r="N31" s="4" t="n"/>
      <c r="O31" s="4" t="n"/>
      <c r="P31" s="4" t="n"/>
      <c r="Q31" s="4" t="n"/>
      <c r="R31" s="4" t="n"/>
      <c r="S31" s="4" t="n"/>
      <c r="T31" s="4" t="n"/>
      <c r="U31" s="4" t="n"/>
      <c r="V31" s="4" t="n"/>
      <c r="W31" s="4" t="n"/>
      <c r="X31" s="4" t="n"/>
      <c r="Y31" s="4" t="n"/>
      <c r="Z31" s="4" t="n"/>
    </row>
    <row r="32" ht="15.75" customHeight="1" s="371">
      <c r="A32" s="218" t="n"/>
      <c r="B32" s="218" t="n"/>
      <c r="C32" s="218" t="n"/>
      <c r="D32" s="218" t="n"/>
      <c r="E32" s="218" t="n"/>
      <c r="F32" s="218" t="n"/>
      <c r="G32" s="218" t="n"/>
      <c r="H32" s="218" t="n"/>
      <c r="I32" s="4" t="n"/>
      <c r="J32" s="4" t="n"/>
      <c r="K32" s="4" t="n"/>
      <c r="L32" s="4" t="n"/>
      <c r="M32" s="4" t="n"/>
      <c r="N32" s="4" t="n"/>
      <c r="O32" s="4" t="n"/>
      <c r="P32" s="4" t="n"/>
      <c r="Q32" s="4" t="n"/>
      <c r="R32" s="4" t="n"/>
      <c r="S32" s="4" t="n"/>
      <c r="T32" s="4" t="n"/>
      <c r="U32" s="4" t="n"/>
      <c r="V32" s="4" t="n"/>
      <c r="W32" s="4" t="n"/>
      <c r="X32" s="4" t="n"/>
      <c r="Y32" s="4" t="n"/>
      <c r="Z32" s="4" t="n"/>
    </row>
    <row r="33" ht="15.75" customHeight="1" s="371">
      <c r="A33" s="218" t="n"/>
      <c r="B33" s="218" t="n"/>
      <c r="C33" s="218" t="n"/>
      <c r="D33" s="218" t="n"/>
      <c r="E33" s="218" t="n"/>
      <c r="F33" s="218" t="n"/>
      <c r="G33" s="218" t="n"/>
      <c r="H33" s="218" t="n"/>
      <c r="I33" s="4" t="n"/>
      <c r="J33" s="4" t="n"/>
      <c r="K33" s="4" t="n"/>
      <c r="L33" s="4" t="n"/>
      <c r="M33" s="4" t="n"/>
      <c r="N33" s="4" t="n"/>
      <c r="O33" s="4" t="n"/>
      <c r="P33" s="4" t="n"/>
      <c r="Q33" s="4" t="n"/>
      <c r="R33" s="4" t="n"/>
      <c r="S33" s="4" t="n"/>
      <c r="T33" s="4" t="n"/>
      <c r="U33" s="4" t="n"/>
      <c r="V33" s="4" t="n"/>
      <c r="W33" s="4" t="n"/>
      <c r="X33" s="4" t="n"/>
      <c r="Y33" s="4" t="n"/>
      <c r="Z33" s="4" t="n"/>
    </row>
    <row r="34" ht="15.75" customHeight="1" s="371">
      <c r="A34" s="218" t="n"/>
      <c r="B34" s="218" t="n"/>
      <c r="C34" s="218" t="n"/>
      <c r="D34" s="218" t="n"/>
      <c r="E34" s="218" t="n"/>
      <c r="F34" s="218" t="n"/>
      <c r="G34" s="218" t="n"/>
      <c r="H34" s="218" t="n"/>
      <c r="I34" s="4" t="n"/>
      <c r="J34" s="4" t="n"/>
      <c r="K34" s="4" t="n"/>
      <c r="L34" s="4" t="n"/>
      <c r="M34" s="4" t="n"/>
      <c r="N34" s="4" t="n"/>
      <c r="O34" s="4" t="n"/>
      <c r="P34" s="4" t="n"/>
      <c r="Q34" s="4" t="n"/>
      <c r="R34" s="4" t="n"/>
      <c r="S34" s="4" t="n"/>
      <c r="T34" s="4" t="n"/>
      <c r="U34" s="4" t="n"/>
      <c r="V34" s="4" t="n"/>
      <c r="W34" s="4" t="n"/>
      <c r="X34" s="4" t="n"/>
      <c r="Y34" s="4" t="n"/>
      <c r="Z34" s="4" t="n"/>
    </row>
    <row r="35" ht="15.75" customHeight="1" s="371">
      <c r="A35" s="218" t="n"/>
      <c r="B35" s="218" t="n"/>
      <c r="C35" s="218" t="n"/>
      <c r="D35" s="218" t="n"/>
      <c r="E35" s="218" t="n"/>
      <c r="F35" s="218" t="n"/>
      <c r="G35" s="218" t="n"/>
      <c r="H35" s="218" t="n"/>
      <c r="I35" s="4" t="n"/>
      <c r="J35" s="4" t="n"/>
      <c r="K35" s="4" t="n"/>
      <c r="L35" s="4" t="n"/>
      <c r="M35" s="4" t="n"/>
      <c r="N35" s="4" t="n"/>
      <c r="O35" s="4" t="n"/>
      <c r="P35" s="4" t="n"/>
      <c r="Q35" s="4" t="n"/>
      <c r="R35" s="4" t="n"/>
      <c r="S35" s="4" t="n"/>
      <c r="T35" s="4" t="n"/>
      <c r="U35" s="4" t="n"/>
      <c r="V35" s="4" t="n"/>
      <c r="W35" s="4" t="n"/>
      <c r="X35" s="4" t="n"/>
      <c r="Y35" s="4" t="n"/>
      <c r="Z35" s="4" t="n"/>
    </row>
    <row r="36" ht="15.75" customHeight="1" s="371">
      <c r="A36" s="218" t="n"/>
      <c r="B36" s="218" t="n"/>
      <c r="C36" s="218" t="n"/>
      <c r="D36" s="218" t="n"/>
      <c r="E36" s="218" t="n"/>
      <c r="F36" s="218" t="n"/>
      <c r="G36" s="218" t="n"/>
      <c r="H36" s="218" t="n"/>
      <c r="I36" s="4" t="n"/>
      <c r="J36" s="4" t="n"/>
      <c r="K36" s="4" t="n"/>
      <c r="L36" s="4" t="n"/>
      <c r="M36" s="4" t="n"/>
      <c r="N36" s="4" t="n"/>
      <c r="O36" s="4" t="n"/>
      <c r="P36" s="4" t="n"/>
      <c r="Q36" s="4" t="n"/>
      <c r="R36" s="4" t="n"/>
      <c r="S36" s="4" t="n"/>
      <c r="T36" s="4" t="n"/>
      <c r="U36" s="4" t="n"/>
      <c r="V36" s="4" t="n"/>
      <c r="W36" s="4" t="n"/>
      <c r="X36" s="4" t="n"/>
      <c r="Y36" s="4" t="n"/>
      <c r="Z36" s="4" t="n"/>
    </row>
    <row r="37" ht="15.75" customHeight="1" s="371">
      <c r="A37" s="218" t="n"/>
      <c r="B37" s="218" t="n"/>
      <c r="C37" s="218" t="n"/>
      <c r="D37" s="218" t="n"/>
      <c r="E37" s="218" t="n"/>
      <c r="F37" s="218" t="n"/>
      <c r="G37" s="218" t="n"/>
      <c r="H37" s="218" t="n"/>
      <c r="I37" s="4" t="n"/>
      <c r="J37" s="4" t="n"/>
      <c r="K37" s="4" t="n"/>
      <c r="L37" s="4" t="n"/>
      <c r="M37" s="4" t="n"/>
      <c r="N37" s="4" t="n"/>
      <c r="O37" s="4" t="n"/>
      <c r="P37" s="4" t="n"/>
      <c r="Q37" s="4" t="n"/>
      <c r="R37" s="4" t="n"/>
      <c r="S37" s="4" t="n"/>
      <c r="T37" s="4" t="n"/>
      <c r="U37" s="4" t="n"/>
      <c r="V37" s="4" t="n"/>
      <c r="W37" s="4" t="n"/>
      <c r="X37" s="4" t="n"/>
      <c r="Y37" s="4" t="n"/>
      <c r="Z37" s="4" t="n"/>
    </row>
    <row r="38" ht="15.75" customHeight="1" s="371">
      <c r="A38" s="218" t="n"/>
      <c r="B38" s="218" t="n"/>
      <c r="C38" s="218" t="n"/>
      <c r="D38" s="218" t="n"/>
      <c r="E38" s="218" t="n"/>
      <c r="F38" s="218" t="n"/>
      <c r="G38" s="218" t="n"/>
      <c r="H38" s="218" t="n"/>
      <c r="I38" s="4" t="n"/>
      <c r="J38" s="4" t="n"/>
      <c r="K38" s="4" t="n"/>
      <c r="L38" s="4" t="n"/>
      <c r="M38" s="4" t="n"/>
      <c r="N38" s="4" t="n"/>
      <c r="O38" s="4" t="n"/>
      <c r="P38" s="4" t="n"/>
      <c r="Q38" s="4" t="n"/>
      <c r="R38" s="4" t="n"/>
      <c r="S38" s="4" t="n"/>
      <c r="T38" s="4" t="n"/>
      <c r="U38" s="4" t="n"/>
      <c r="V38" s="4" t="n"/>
      <c r="W38" s="4" t="n"/>
      <c r="X38" s="4" t="n"/>
      <c r="Y38" s="4" t="n"/>
      <c r="Z38" s="4" t="n"/>
    </row>
    <row r="39" ht="15.75" customHeight="1" s="371">
      <c r="A39" s="218" t="n"/>
      <c r="B39" s="218" t="n"/>
      <c r="C39" s="218" t="n"/>
      <c r="D39" s="218" t="n"/>
      <c r="E39" s="218" t="n"/>
      <c r="F39" s="218" t="n"/>
      <c r="G39" s="218" t="n"/>
      <c r="H39" s="218" t="n"/>
      <c r="I39" s="4" t="n"/>
      <c r="J39" s="4" t="n"/>
      <c r="K39" s="4" t="n"/>
      <c r="L39" s="4" t="n"/>
      <c r="M39" s="4" t="n"/>
      <c r="N39" s="4" t="n"/>
      <c r="O39" s="4" t="n"/>
      <c r="P39" s="4" t="n"/>
      <c r="Q39" s="4" t="n"/>
      <c r="R39" s="4" t="n"/>
      <c r="S39" s="4" t="n"/>
      <c r="T39" s="4" t="n"/>
      <c r="U39" s="4" t="n"/>
      <c r="V39" s="4" t="n"/>
      <c r="W39" s="4" t="n"/>
      <c r="X39" s="4" t="n"/>
      <c r="Y39" s="4" t="n"/>
      <c r="Z39" s="4" t="n"/>
    </row>
    <row r="40" ht="15.75" customHeight="1" s="371">
      <c r="A40" s="218" t="n"/>
      <c r="B40" s="218" t="n"/>
      <c r="C40" s="218" t="n"/>
      <c r="D40" s="218" t="n"/>
      <c r="E40" s="218" t="n"/>
      <c r="F40" s="218" t="n"/>
      <c r="G40" s="218" t="n"/>
      <c r="H40" s="218" t="n"/>
      <c r="I40" s="4" t="n"/>
      <c r="J40" s="4" t="n"/>
      <c r="K40" s="4" t="n"/>
      <c r="L40" s="4" t="n"/>
      <c r="M40" s="4" t="n"/>
      <c r="N40" s="4" t="n"/>
      <c r="O40" s="4" t="n"/>
      <c r="P40" s="4" t="n"/>
      <c r="Q40" s="4" t="n"/>
      <c r="R40" s="4" t="n"/>
      <c r="S40" s="4" t="n"/>
      <c r="T40" s="4" t="n"/>
      <c r="U40" s="4" t="n"/>
      <c r="V40" s="4" t="n"/>
      <c r="W40" s="4" t="n"/>
      <c r="X40" s="4" t="n"/>
      <c r="Y40" s="4" t="n"/>
      <c r="Z40" s="4" t="n"/>
    </row>
    <row r="41" ht="15.75" customHeight="1" s="371">
      <c r="A41" s="218" t="n"/>
      <c r="B41" s="218" t="n"/>
      <c r="C41" s="218" t="n"/>
      <c r="D41" s="218" t="n"/>
      <c r="E41" s="218" t="n"/>
      <c r="F41" s="218" t="n"/>
      <c r="G41" s="218" t="n"/>
      <c r="H41" s="218" t="n"/>
      <c r="I41" s="4" t="n"/>
      <c r="J41" s="4" t="n"/>
      <c r="K41" s="4" t="n"/>
      <c r="L41" s="4" t="n"/>
      <c r="M41" s="4" t="n"/>
      <c r="N41" s="4" t="n"/>
      <c r="O41" s="4" t="n"/>
      <c r="P41" s="4" t="n"/>
      <c r="Q41" s="4" t="n"/>
      <c r="R41" s="4" t="n"/>
      <c r="S41" s="4" t="n"/>
      <c r="T41" s="4" t="n"/>
      <c r="U41" s="4" t="n"/>
      <c r="V41" s="4" t="n"/>
      <c r="W41" s="4" t="n"/>
      <c r="X41" s="4" t="n"/>
      <c r="Y41" s="4" t="n"/>
      <c r="Z41" s="4" t="n"/>
    </row>
    <row r="42" ht="15.75" customHeight="1" s="371">
      <c r="A42" s="218" t="n"/>
      <c r="B42" s="218" t="n"/>
      <c r="C42" s="218" t="n"/>
      <c r="D42" s="218" t="n"/>
      <c r="E42" s="218" t="n"/>
      <c r="F42" s="218" t="n"/>
      <c r="G42" s="218" t="n"/>
      <c r="H42" s="218" t="n"/>
      <c r="I42" s="4" t="n"/>
      <c r="J42" s="4" t="n"/>
      <c r="K42" s="4" t="n"/>
      <c r="L42" s="4" t="n"/>
      <c r="M42" s="4" t="n"/>
      <c r="N42" s="4" t="n"/>
      <c r="O42" s="4" t="n"/>
      <c r="P42" s="4" t="n"/>
      <c r="Q42" s="4" t="n"/>
      <c r="R42" s="4" t="n"/>
      <c r="S42" s="4" t="n"/>
      <c r="T42" s="4" t="n"/>
      <c r="U42" s="4" t="n"/>
      <c r="V42" s="4" t="n"/>
      <c r="W42" s="4" t="n"/>
      <c r="X42" s="4" t="n"/>
      <c r="Y42" s="4" t="n"/>
      <c r="Z42" s="4" t="n"/>
    </row>
    <row r="43" ht="15.75" customHeight="1" s="371">
      <c r="A43" s="218" t="n"/>
      <c r="B43" s="218" t="n"/>
      <c r="C43" s="218" t="n"/>
      <c r="D43" s="218" t="n"/>
      <c r="E43" s="218" t="n"/>
      <c r="F43" s="218" t="n"/>
      <c r="G43" s="218" t="n"/>
      <c r="H43" s="218" t="n"/>
      <c r="I43" s="4" t="n"/>
      <c r="J43" s="4" t="n"/>
      <c r="K43" s="4" t="n"/>
      <c r="L43" s="4" t="n"/>
      <c r="M43" s="4" t="n"/>
      <c r="N43" s="4" t="n"/>
      <c r="O43" s="4" t="n"/>
      <c r="P43" s="4" t="n"/>
      <c r="Q43" s="4" t="n"/>
      <c r="R43" s="4" t="n"/>
      <c r="S43" s="4" t="n"/>
      <c r="T43" s="4" t="n"/>
      <c r="U43" s="4" t="n"/>
      <c r="V43" s="4" t="n"/>
      <c r="W43" s="4" t="n"/>
      <c r="X43" s="4" t="n"/>
      <c r="Y43" s="4" t="n"/>
      <c r="Z43" s="4" t="n"/>
    </row>
    <row r="44" ht="15.75" customHeight="1" s="371">
      <c r="A44" s="218" t="n"/>
      <c r="B44" s="218" t="n"/>
      <c r="C44" s="218" t="n"/>
      <c r="D44" s="218" t="n"/>
      <c r="E44" s="218" t="n"/>
      <c r="F44" s="218" t="n"/>
      <c r="G44" s="218" t="n"/>
      <c r="H44" s="218" t="n"/>
      <c r="I44" s="4" t="n"/>
      <c r="J44" s="4" t="n"/>
      <c r="K44" s="4" t="n"/>
      <c r="L44" s="4" t="n"/>
      <c r="M44" s="4" t="n"/>
      <c r="N44" s="4" t="n"/>
      <c r="O44" s="4" t="n"/>
      <c r="P44" s="4" t="n"/>
      <c r="Q44" s="4" t="n"/>
      <c r="R44" s="4" t="n"/>
      <c r="S44" s="4" t="n"/>
      <c r="T44" s="4" t="n"/>
      <c r="U44" s="4" t="n"/>
      <c r="V44" s="4" t="n"/>
      <c r="W44" s="4" t="n"/>
      <c r="X44" s="4" t="n"/>
      <c r="Y44" s="4" t="n"/>
      <c r="Z44" s="4" t="n"/>
    </row>
    <row r="45" ht="15.75" customHeight="1" s="371">
      <c r="A45" s="218" t="n"/>
      <c r="B45" s="218" t="n"/>
      <c r="C45" s="218" t="n"/>
      <c r="D45" s="218" t="n"/>
      <c r="E45" s="218" t="n"/>
      <c r="F45" s="218" t="n"/>
      <c r="G45" s="218" t="n"/>
      <c r="H45" s="218" t="n"/>
      <c r="I45" s="4" t="n"/>
      <c r="J45" s="4" t="n"/>
      <c r="K45" s="4" t="n"/>
      <c r="L45" s="4" t="n"/>
      <c r="M45" s="4" t="n"/>
      <c r="N45" s="4" t="n"/>
      <c r="O45" s="4" t="n"/>
      <c r="P45" s="4" t="n"/>
      <c r="Q45" s="4" t="n"/>
      <c r="R45" s="4" t="n"/>
      <c r="S45" s="4" t="n"/>
      <c r="T45" s="4" t="n"/>
      <c r="U45" s="4" t="n"/>
      <c r="V45" s="4" t="n"/>
      <c r="W45" s="4" t="n"/>
      <c r="X45" s="4" t="n"/>
      <c r="Y45" s="4" t="n"/>
      <c r="Z45" s="4" t="n"/>
    </row>
    <row r="46" ht="15.75" customHeight="1" s="371">
      <c r="A46" s="218" t="n"/>
      <c r="B46" s="218" t="n"/>
      <c r="C46" s="218" t="n"/>
      <c r="D46" s="218" t="n"/>
      <c r="E46" s="218" t="n"/>
      <c r="F46" s="218" t="n"/>
      <c r="G46" s="218" t="n"/>
      <c r="H46" s="218" t="n"/>
      <c r="I46" s="4" t="n"/>
      <c r="J46" s="4" t="n"/>
      <c r="K46" s="4" t="n"/>
      <c r="L46" s="4" t="n"/>
      <c r="M46" s="4" t="n"/>
      <c r="N46" s="4" t="n"/>
      <c r="O46" s="4" t="n"/>
      <c r="P46" s="4" t="n"/>
      <c r="Q46" s="4" t="n"/>
      <c r="R46" s="4" t="n"/>
      <c r="S46" s="4" t="n"/>
      <c r="T46" s="4" t="n"/>
      <c r="U46" s="4" t="n"/>
      <c r="V46" s="4" t="n"/>
      <c r="W46" s="4" t="n"/>
      <c r="X46" s="4" t="n"/>
      <c r="Y46" s="4" t="n"/>
      <c r="Z46" s="4" t="n"/>
    </row>
    <row r="47" ht="15.75" customHeight="1" s="371">
      <c r="A47" s="218" t="n"/>
      <c r="B47" s="218" t="n"/>
      <c r="C47" s="218" t="n"/>
      <c r="D47" s="218" t="n"/>
      <c r="E47" s="218" t="n"/>
      <c r="F47" s="218" t="n"/>
      <c r="G47" s="218" t="n"/>
      <c r="H47" s="218" t="n"/>
      <c r="I47" s="4" t="n"/>
      <c r="J47" s="4" t="n"/>
      <c r="K47" s="4" t="n"/>
      <c r="L47" s="4" t="n"/>
      <c r="M47" s="4" t="n"/>
      <c r="N47" s="4" t="n"/>
      <c r="O47" s="4" t="n"/>
      <c r="P47" s="4" t="n"/>
      <c r="Q47" s="4" t="n"/>
      <c r="R47" s="4" t="n"/>
      <c r="S47" s="4" t="n"/>
      <c r="T47" s="4" t="n"/>
      <c r="U47" s="4" t="n"/>
      <c r="V47" s="4" t="n"/>
      <c r="W47" s="4" t="n"/>
      <c r="X47" s="4" t="n"/>
      <c r="Y47" s="4" t="n"/>
      <c r="Z47" s="4" t="n"/>
    </row>
    <row r="48" ht="15.75" customHeight="1" s="371">
      <c r="A48" s="218" t="n"/>
      <c r="B48" s="218" t="n"/>
      <c r="C48" s="218" t="n"/>
      <c r="D48" s="218" t="n"/>
      <c r="E48" s="218" t="n"/>
      <c r="F48" s="218" t="n"/>
      <c r="G48" s="218" t="n"/>
      <c r="H48" s="218" t="n"/>
      <c r="I48" s="4" t="n"/>
      <c r="J48" s="4" t="n"/>
      <c r="K48" s="4" t="n"/>
      <c r="L48" s="4" t="n"/>
      <c r="M48" s="4" t="n"/>
      <c r="N48" s="4" t="n"/>
      <c r="O48" s="4" t="n"/>
      <c r="P48" s="4" t="n"/>
      <c r="Q48" s="4" t="n"/>
      <c r="R48" s="4" t="n"/>
      <c r="S48" s="4" t="n"/>
      <c r="T48" s="4" t="n"/>
      <c r="U48" s="4" t="n"/>
      <c r="V48" s="4" t="n"/>
      <c r="W48" s="4" t="n"/>
      <c r="X48" s="4" t="n"/>
      <c r="Y48" s="4" t="n"/>
      <c r="Z48" s="4" t="n"/>
    </row>
    <row r="49" ht="15.75" customHeight="1" s="371">
      <c r="A49" s="218" t="n"/>
      <c r="B49" s="218" t="n"/>
      <c r="C49" s="218" t="n"/>
      <c r="D49" s="218" t="n"/>
      <c r="E49" s="218" t="n"/>
      <c r="F49" s="218" t="n"/>
      <c r="G49" s="218" t="n"/>
      <c r="H49" s="218" t="n"/>
      <c r="I49" s="4" t="n"/>
      <c r="J49" s="4" t="n"/>
      <c r="K49" s="4" t="n"/>
      <c r="L49" s="4" t="n"/>
      <c r="M49" s="4" t="n"/>
      <c r="N49" s="4" t="n"/>
      <c r="O49" s="4" t="n"/>
      <c r="P49" s="4" t="n"/>
      <c r="Q49" s="4" t="n"/>
      <c r="R49" s="4" t="n"/>
      <c r="S49" s="4" t="n"/>
      <c r="T49" s="4" t="n"/>
      <c r="U49" s="4" t="n"/>
      <c r="V49" s="4" t="n"/>
      <c r="W49" s="4" t="n"/>
      <c r="X49" s="4" t="n"/>
      <c r="Y49" s="4" t="n"/>
      <c r="Z49" s="4" t="n"/>
    </row>
    <row r="50" ht="15.75" customHeight="1" s="371">
      <c r="A50" s="218" t="n"/>
      <c r="B50" s="218" t="n"/>
      <c r="C50" s="218" t="n"/>
      <c r="D50" s="218" t="n"/>
      <c r="E50" s="218" t="n"/>
      <c r="F50" s="218" t="n"/>
      <c r="G50" s="218" t="n"/>
      <c r="H50" s="218" t="n"/>
      <c r="I50" s="4" t="n"/>
      <c r="J50" s="4" t="n"/>
      <c r="K50" s="4" t="n"/>
      <c r="L50" s="4" t="n"/>
      <c r="M50" s="4" t="n"/>
      <c r="N50" s="4" t="n"/>
      <c r="O50" s="4" t="n"/>
      <c r="P50" s="4" t="n"/>
      <c r="Q50" s="4" t="n"/>
      <c r="R50" s="4" t="n"/>
      <c r="S50" s="4" t="n"/>
      <c r="T50" s="4" t="n"/>
      <c r="U50" s="4" t="n"/>
      <c r="V50" s="4" t="n"/>
      <c r="W50" s="4" t="n"/>
      <c r="X50" s="4" t="n"/>
      <c r="Y50" s="4" t="n"/>
      <c r="Z50" s="4" t="n"/>
    </row>
    <row r="51" ht="15.75" customHeight="1" s="371">
      <c r="A51" s="218" t="n"/>
      <c r="B51" s="218" t="n"/>
      <c r="C51" s="218" t="n"/>
      <c r="D51" s="218" t="n"/>
      <c r="E51" s="218" t="n"/>
      <c r="F51" s="218" t="n"/>
      <c r="G51" s="218" t="n"/>
      <c r="H51" s="218" t="n"/>
      <c r="I51" s="4" t="n"/>
      <c r="J51" s="4" t="n"/>
      <c r="K51" s="4" t="n"/>
      <c r="L51" s="4" t="n"/>
      <c r="M51" s="4" t="n"/>
      <c r="N51" s="4" t="n"/>
      <c r="O51" s="4" t="n"/>
      <c r="P51" s="4" t="n"/>
      <c r="Q51" s="4" t="n"/>
      <c r="R51" s="4" t="n"/>
      <c r="S51" s="4" t="n"/>
      <c r="T51" s="4" t="n"/>
      <c r="U51" s="4" t="n"/>
      <c r="V51" s="4" t="n"/>
      <c r="W51" s="4" t="n"/>
      <c r="X51" s="4" t="n"/>
      <c r="Y51" s="4" t="n"/>
      <c r="Z51" s="4" t="n"/>
    </row>
    <row r="52" ht="15.75" customHeight="1" s="371">
      <c r="A52" s="218" t="n"/>
      <c r="B52" s="218" t="n"/>
      <c r="C52" s="218" t="n"/>
      <c r="D52" s="218" t="n"/>
      <c r="E52" s="218" t="n"/>
      <c r="F52" s="218" t="n"/>
      <c r="G52" s="218" t="n"/>
      <c r="H52" s="218" t="n"/>
      <c r="I52" s="4" t="n"/>
      <c r="J52" s="4" t="n"/>
      <c r="K52" s="4" t="n"/>
      <c r="L52" s="4" t="n"/>
      <c r="M52" s="4" t="n"/>
      <c r="N52" s="4" t="n"/>
      <c r="O52" s="4" t="n"/>
      <c r="P52" s="4" t="n"/>
      <c r="Q52" s="4" t="n"/>
      <c r="R52" s="4" t="n"/>
      <c r="S52" s="4" t="n"/>
      <c r="T52" s="4" t="n"/>
      <c r="U52" s="4" t="n"/>
      <c r="V52" s="4" t="n"/>
      <c r="W52" s="4" t="n"/>
      <c r="X52" s="4" t="n"/>
      <c r="Y52" s="4" t="n"/>
      <c r="Z52" s="4" t="n"/>
    </row>
    <row r="53" ht="15.75" customHeight="1" s="371">
      <c r="A53" s="218" t="n"/>
      <c r="B53" s="218" t="n"/>
      <c r="C53" s="218" t="n"/>
      <c r="D53" s="218" t="n"/>
      <c r="E53" s="218" t="n"/>
      <c r="F53" s="218" t="n"/>
      <c r="G53" s="218" t="n"/>
      <c r="H53" s="218" t="n"/>
      <c r="I53" s="4" t="n"/>
      <c r="J53" s="4" t="n"/>
      <c r="K53" s="4" t="n"/>
      <c r="L53" s="4" t="n"/>
      <c r="M53" s="4" t="n"/>
      <c r="N53" s="4" t="n"/>
      <c r="O53" s="4" t="n"/>
      <c r="P53" s="4" t="n"/>
      <c r="Q53" s="4" t="n"/>
      <c r="R53" s="4" t="n"/>
      <c r="S53" s="4" t="n"/>
      <c r="T53" s="4" t="n"/>
      <c r="U53" s="4" t="n"/>
      <c r="V53" s="4" t="n"/>
      <c r="W53" s="4" t="n"/>
      <c r="X53" s="4" t="n"/>
      <c r="Y53" s="4" t="n"/>
      <c r="Z53" s="4" t="n"/>
    </row>
    <row r="54" ht="15.75" customHeight="1" s="371">
      <c r="A54" s="218" t="n"/>
      <c r="B54" s="218" t="n"/>
      <c r="C54" s="218" t="n"/>
      <c r="D54" s="218" t="n"/>
      <c r="E54" s="218" t="n"/>
      <c r="F54" s="218" t="n"/>
      <c r="G54" s="218" t="n"/>
      <c r="H54" s="218" t="n"/>
      <c r="I54" s="4" t="n"/>
      <c r="J54" s="4" t="n"/>
      <c r="K54" s="4" t="n"/>
      <c r="L54" s="4" t="n"/>
      <c r="M54" s="4" t="n"/>
      <c r="N54" s="4" t="n"/>
      <c r="O54" s="4" t="n"/>
      <c r="P54" s="4" t="n"/>
      <c r="Q54" s="4" t="n"/>
      <c r="R54" s="4" t="n"/>
      <c r="S54" s="4" t="n"/>
      <c r="T54" s="4" t="n"/>
      <c r="U54" s="4" t="n"/>
      <c r="V54" s="4" t="n"/>
      <c r="W54" s="4" t="n"/>
      <c r="X54" s="4" t="n"/>
      <c r="Y54" s="4" t="n"/>
      <c r="Z54" s="4" t="n"/>
    </row>
    <row r="55" ht="15.75" customHeight="1" s="371">
      <c r="A55" s="218" t="n"/>
      <c r="B55" s="218" t="n"/>
      <c r="C55" s="218" t="n"/>
      <c r="D55" s="218" t="n"/>
      <c r="E55" s="218" t="n"/>
      <c r="F55" s="218" t="n"/>
      <c r="G55" s="218" t="n"/>
      <c r="H55" s="218" t="n"/>
      <c r="I55" s="4" t="n"/>
      <c r="J55" s="4" t="n"/>
      <c r="K55" s="4" t="n"/>
      <c r="L55" s="4" t="n"/>
      <c r="M55" s="4" t="n"/>
      <c r="N55" s="4" t="n"/>
      <c r="O55" s="4" t="n"/>
      <c r="P55" s="4" t="n"/>
      <c r="Q55" s="4" t="n"/>
      <c r="R55" s="4" t="n"/>
      <c r="S55" s="4" t="n"/>
      <c r="T55" s="4" t="n"/>
      <c r="U55" s="4" t="n"/>
      <c r="V55" s="4" t="n"/>
      <c r="W55" s="4" t="n"/>
      <c r="X55" s="4" t="n"/>
      <c r="Y55" s="4" t="n"/>
      <c r="Z55" s="4" t="n"/>
    </row>
    <row r="56" ht="15.75" customHeight="1" s="371">
      <c r="A56" s="218" t="n"/>
      <c r="B56" s="218" t="n"/>
      <c r="C56" s="218" t="n"/>
      <c r="D56" s="218" t="n"/>
      <c r="E56" s="218" t="n"/>
      <c r="F56" s="218" t="n"/>
      <c r="G56" s="218" t="n"/>
      <c r="H56" s="218" t="n"/>
      <c r="I56" s="4" t="n"/>
      <c r="J56" s="4" t="n"/>
      <c r="K56" s="4" t="n"/>
      <c r="L56" s="4" t="n"/>
      <c r="M56" s="4" t="n"/>
      <c r="N56" s="4" t="n"/>
      <c r="O56" s="4" t="n"/>
      <c r="P56" s="4" t="n"/>
      <c r="Q56" s="4" t="n"/>
      <c r="R56" s="4" t="n"/>
      <c r="S56" s="4" t="n"/>
      <c r="T56" s="4" t="n"/>
      <c r="U56" s="4" t="n"/>
      <c r="V56" s="4" t="n"/>
      <c r="W56" s="4" t="n"/>
      <c r="X56" s="4" t="n"/>
      <c r="Y56" s="4" t="n"/>
      <c r="Z56" s="4" t="n"/>
    </row>
    <row r="57" ht="15.75" customHeight="1" s="371">
      <c r="A57" s="218" t="n"/>
      <c r="B57" s="218" t="n"/>
      <c r="C57" s="218" t="n"/>
      <c r="D57" s="218" t="n"/>
      <c r="E57" s="218" t="n"/>
      <c r="F57" s="218" t="n"/>
      <c r="G57" s="218" t="n"/>
      <c r="H57" s="218" t="n"/>
      <c r="I57" s="4" t="n"/>
      <c r="J57" s="4" t="n"/>
      <c r="K57" s="4" t="n"/>
      <c r="L57" s="4" t="n"/>
      <c r="M57" s="4" t="n"/>
      <c r="N57" s="4" t="n"/>
      <c r="O57" s="4" t="n"/>
      <c r="P57" s="4" t="n"/>
      <c r="Q57" s="4" t="n"/>
      <c r="R57" s="4" t="n"/>
      <c r="S57" s="4" t="n"/>
      <c r="T57" s="4" t="n"/>
      <c r="U57" s="4" t="n"/>
      <c r="V57" s="4" t="n"/>
      <c r="W57" s="4" t="n"/>
      <c r="X57" s="4" t="n"/>
      <c r="Y57" s="4" t="n"/>
      <c r="Z57" s="4" t="n"/>
    </row>
    <row r="58" ht="15.75" customHeight="1" s="371">
      <c r="A58" s="218" t="n"/>
      <c r="B58" s="218" t="n"/>
      <c r="C58" s="218" t="n"/>
      <c r="D58" s="218" t="n"/>
      <c r="E58" s="218" t="n"/>
      <c r="F58" s="218" t="n"/>
      <c r="G58" s="218" t="n"/>
      <c r="H58" s="218" t="n"/>
      <c r="I58" s="4" t="n"/>
      <c r="J58" s="4" t="n"/>
      <c r="K58" s="4" t="n"/>
      <c r="L58" s="4" t="n"/>
      <c r="M58" s="4" t="n"/>
      <c r="N58" s="4" t="n"/>
      <c r="O58" s="4" t="n"/>
      <c r="P58" s="4" t="n"/>
      <c r="Q58" s="4" t="n"/>
      <c r="R58" s="4" t="n"/>
      <c r="S58" s="4" t="n"/>
      <c r="T58" s="4" t="n"/>
      <c r="U58" s="4" t="n"/>
      <c r="V58" s="4" t="n"/>
      <c r="W58" s="4" t="n"/>
      <c r="X58" s="4" t="n"/>
      <c r="Y58" s="4" t="n"/>
      <c r="Z58" s="4" t="n"/>
    </row>
    <row r="59" ht="15.75" customHeight="1" s="371">
      <c r="A59" s="218" t="n"/>
      <c r="B59" s="218" t="n"/>
      <c r="C59" s="218" t="n"/>
      <c r="D59" s="218" t="n"/>
      <c r="E59" s="218" t="n"/>
      <c r="F59" s="218" t="n"/>
      <c r="G59" s="218" t="n"/>
      <c r="H59" s="218" t="n"/>
      <c r="I59" s="4" t="n"/>
      <c r="J59" s="4" t="n"/>
      <c r="K59" s="4" t="n"/>
      <c r="L59" s="4" t="n"/>
      <c r="M59" s="4" t="n"/>
      <c r="N59" s="4" t="n"/>
      <c r="O59" s="4" t="n"/>
      <c r="P59" s="4" t="n"/>
      <c r="Q59" s="4" t="n"/>
      <c r="R59" s="4" t="n"/>
      <c r="S59" s="4" t="n"/>
      <c r="T59" s="4" t="n"/>
      <c r="U59" s="4" t="n"/>
      <c r="V59" s="4" t="n"/>
      <c r="W59" s="4" t="n"/>
      <c r="X59" s="4" t="n"/>
      <c r="Y59" s="4" t="n"/>
      <c r="Z59" s="4" t="n"/>
    </row>
    <row r="60" ht="15.75" customHeight="1" s="371">
      <c r="A60" s="218" t="n"/>
      <c r="B60" s="218" t="n"/>
      <c r="C60" s="218" t="n"/>
      <c r="D60" s="218" t="n"/>
      <c r="E60" s="218" t="n"/>
      <c r="F60" s="218" t="n"/>
      <c r="G60" s="218" t="n"/>
      <c r="H60" s="218" t="n"/>
      <c r="I60" s="4" t="n"/>
      <c r="J60" s="4" t="n"/>
      <c r="K60" s="4" t="n"/>
      <c r="L60" s="4" t="n"/>
      <c r="M60" s="4" t="n"/>
      <c r="N60" s="4" t="n"/>
      <c r="O60" s="4" t="n"/>
      <c r="P60" s="4" t="n"/>
      <c r="Q60" s="4" t="n"/>
      <c r="R60" s="4" t="n"/>
      <c r="S60" s="4" t="n"/>
      <c r="T60" s="4" t="n"/>
      <c r="U60" s="4" t="n"/>
      <c r="V60" s="4" t="n"/>
      <c r="W60" s="4" t="n"/>
      <c r="X60" s="4" t="n"/>
      <c r="Y60" s="4" t="n"/>
      <c r="Z60" s="4" t="n"/>
    </row>
    <row r="61" ht="15.75" customHeight="1" s="371">
      <c r="A61" s="218" t="n"/>
      <c r="B61" s="218" t="n"/>
      <c r="C61" s="218" t="n"/>
      <c r="D61" s="218" t="n"/>
      <c r="E61" s="218" t="n"/>
      <c r="F61" s="218" t="n"/>
      <c r="G61" s="218" t="n"/>
      <c r="H61" s="218" t="n"/>
      <c r="I61" s="4" t="n"/>
      <c r="J61" s="4" t="n"/>
      <c r="K61" s="4" t="n"/>
      <c r="L61" s="4" t="n"/>
      <c r="M61" s="4" t="n"/>
      <c r="N61" s="4" t="n"/>
      <c r="O61" s="4" t="n"/>
      <c r="P61" s="4" t="n"/>
      <c r="Q61" s="4" t="n"/>
      <c r="R61" s="4" t="n"/>
      <c r="S61" s="4" t="n"/>
      <c r="T61" s="4" t="n"/>
      <c r="U61" s="4" t="n"/>
      <c r="V61" s="4" t="n"/>
      <c r="W61" s="4" t="n"/>
      <c r="X61" s="4" t="n"/>
      <c r="Y61" s="4" t="n"/>
      <c r="Z61" s="4" t="n"/>
    </row>
    <row r="62" ht="15.75" customHeight="1" s="371">
      <c r="A62" s="218" t="n"/>
      <c r="B62" s="218" t="n"/>
      <c r="C62" s="218" t="n"/>
      <c r="D62" s="218" t="n"/>
      <c r="E62" s="218" t="n"/>
      <c r="F62" s="218" t="n"/>
      <c r="G62" s="218" t="n"/>
      <c r="H62" s="218" t="n"/>
      <c r="I62" s="4" t="n"/>
      <c r="J62" s="4" t="n"/>
      <c r="K62" s="4" t="n"/>
      <c r="L62" s="4" t="n"/>
      <c r="M62" s="4" t="n"/>
      <c r="N62" s="4" t="n"/>
      <c r="O62" s="4" t="n"/>
      <c r="P62" s="4" t="n"/>
      <c r="Q62" s="4" t="n"/>
      <c r="R62" s="4" t="n"/>
      <c r="S62" s="4" t="n"/>
      <c r="T62" s="4" t="n"/>
      <c r="U62" s="4" t="n"/>
      <c r="V62" s="4" t="n"/>
      <c r="W62" s="4" t="n"/>
      <c r="X62" s="4" t="n"/>
      <c r="Y62" s="4" t="n"/>
      <c r="Z62" s="4" t="n"/>
    </row>
    <row r="63" ht="15.75" customHeight="1" s="371">
      <c r="A63" s="218" t="n"/>
      <c r="B63" s="218" t="n"/>
      <c r="C63" s="218" t="n"/>
      <c r="D63" s="218" t="n"/>
      <c r="E63" s="218" t="n"/>
      <c r="F63" s="218" t="n"/>
      <c r="G63" s="218" t="n"/>
      <c r="H63" s="218" t="n"/>
      <c r="I63" s="4" t="n"/>
      <c r="J63" s="4" t="n"/>
      <c r="K63" s="4" t="n"/>
      <c r="L63" s="4" t="n"/>
      <c r="M63" s="4" t="n"/>
      <c r="N63" s="4" t="n"/>
      <c r="O63" s="4" t="n"/>
      <c r="P63" s="4" t="n"/>
      <c r="Q63" s="4" t="n"/>
      <c r="R63" s="4" t="n"/>
      <c r="S63" s="4" t="n"/>
      <c r="T63" s="4" t="n"/>
      <c r="U63" s="4" t="n"/>
      <c r="V63" s="4" t="n"/>
      <c r="W63" s="4" t="n"/>
      <c r="X63" s="4" t="n"/>
      <c r="Y63" s="4" t="n"/>
      <c r="Z63" s="4" t="n"/>
    </row>
    <row r="64" ht="15.75" customHeight="1" s="371">
      <c r="A64" s="218" t="n"/>
      <c r="B64" s="218" t="n"/>
      <c r="C64" s="218" t="n"/>
      <c r="D64" s="218" t="n"/>
      <c r="E64" s="218" t="n"/>
      <c r="F64" s="218" t="n"/>
      <c r="G64" s="218" t="n"/>
      <c r="H64" s="218" t="n"/>
      <c r="I64" s="4" t="n"/>
      <c r="J64" s="4" t="n"/>
      <c r="K64" s="4" t="n"/>
      <c r="L64" s="4" t="n"/>
      <c r="M64" s="4" t="n"/>
      <c r="N64" s="4" t="n"/>
      <c r="O64" s="4" t="n"/>
      <c r="P64" s="4" t="n"/>
      <c r="Q64" s="4" t="n"/>
      <c r="R64" s="4" t="n"/>
      <c r="S64" s="4" t="n"/>
      <c r="T64" s="4" t="n"/>
      <c r="U64" s="4" t="n"/>
      <c r="V64" s="4" t="n"/>
      <c r="W64" s="4" t="n"/>
      <c r="X64" s="4" t="n"/>
      <c r="Y64" s="4" t="n"/>
      <c r="Z64" s="4" t="n"/>
    </row>
    <row r="65" ht="15.75" customHeight="1" s="371">
      <c r="A65" s="218" t="n"/>
      <c r="B65" s="218" t="n"/>
      <c r="C65" s="218" t="n"/>
      <c r="D65" s="218" t="n"/>
      <c r="E65" s="218" t="n"/>
      <c r="F65" s="218" t="n"/>
      <c r="G65" s="218" t="n"/>
      <c r="H65" s="218" t="n"/>
      <c r="I65" s="4" t="n"/>
      <c r="J65" s="4" t="n"/>
      <c r="K65" s="4" t="n"/>
      <c r="L65" s="4" t="n"/>
      <c r="M65" s="4" t="n"/>
      <c r="N65" s="4" t="n"/>
      <c r="O65" s="4" t="n"/>
      <c r="P65" s="4" t="n"/>
      <c r="Q65" s="4" t="n"/>
      <c r="R65" s="4" t="n"/>
      <c r="S65" s="4" t="n"/>
      <c r="T65" s="4" t="n"/>
      <c r="U65" s="4" t="n"/>
      <c r="V65" s="4" t="n"/>
      <c r="W65" s="4" t="n"/>
      <c r="X65" s="4" t="n"/>
      <c r="Y65" s="4" t="n"/>
      <c r="Z65" s="4" t="n"/>
    </row>
    <row r="66" ht="15.75" customHeight="1" s="371">
      <c r="A66" s="218" t="n"/>
      <c r="B66" s="218" t="n"/>
      <c r="C66" s="218" t="n"/>
      <c r="D66" s="218" t="n"/>
      <c r="E66" s="218" t="n"/>
      <c r="F66" s="218" t="n"/>
      <c r="G66" s="218" t="n"/>
      <c r="H66" s="218" t="n"/>
      <c r="I66" s="4" t="n"/>
      <c r="J66" s="4" t="n"/>
      <c r="K66" s="4" t="n"/>
      <c r="L66" s="4" t="n"/>
      <c r="M66" s="4" t="n"/>
      <c r="N66" s="4" t="n"/>
      <c r="O66" s="4" t="n"/>
      <c r="P66" s="4" t="n"/>
      <c r="Q66" s="4" t="n"/>
      <c r="R66" s="4" t="n"/>
      <c r="S66" s="4" t="n"/>
      <c r="T66" s="4" t="n"/>
      <c r="U66" s="4" t="n"/>
      <c r="V66" s="4" t="n"/>
      <c r="W66" s="4" t="n"/>
      <c r="X66" s="4" t="n"/>
      <c r="Y66" s="4" t="n"/>
      <c r="Z66" s="4" t="n"/>
    </row>
    <row r="67" ht="15.75" customHeight="1" s="371">
      <c r="A67" s="218" t="n"/>
      <c r="B67" s="218" t="n"/>
      <c r="C67" s="218" t="n"/>
      <c r="D67" s="218" t="n"/>
      <c r="E67" s="218" t="n"/>
      <c r="F67" s="218" t="n"/>
      <c r="G67" s="218" t="n"/>
      <c r="H67" s="218" t="n"/>
      <c r="I67" s="4" t="n"/>
      <c r="J67" s="4" t="n"/>
      <c r="K67" s="4" t="n"/>
      <c r="L67" s="4" t="n"/>
      <c r="M67" s="4" t="n"/>
      <c r="N67" s="4" t="n"/>
      <c r="O67" s="4" t="n"/>
      <c r="P67" s="4" t="n"/>
      <c r="Q67" s="4" t="n"/>
      <c r="R67" s="4" t="n"/>
      <c r="S67" s="4" t="n"/>
      <c r="T67" s="4" t="n"/>
      <c r="U67" s="4" t="n"/>
      <c r="V67" s="4" t="n"/>
      <c r="W67" s="4" t="n"/>
      <c r="X67" s="4" t="n"/>
      <c r="Y67" s="4" t="n"/>
      <c r="Z67" s="4" t="n"/>
    </row>
    <row r="68" ht="15.75" customHeight="1" s="371">
      <c r="A68" s="218" t="n"/>
      <c r="B68" s="218" t="n"/>
      <c r="C68" s="218" t="n"/>
      <c r="D68" s="218" t="n"/>
      <c r="E68" s="218" t="n"/>
      <c r="F68" s="218" t="n"/>
      <c r="G68" s="218" t="n"/>
      <c r="H68" s="218" t="n"/>
      <c r="I68" s="4" t="n"/>
      <c r="J68" s="4" t="n"/>
      <c r="K68" s="4" t="n"/>
      <c r="L68" s="4" t="n"/>
      <c r="M68" s="4" t="n"/>
      <c r="N68" s="4" t="n"/>
      <c r="O68" s="4" t="n"/>
      <c r="P68" s="4" t="n"/>
      <c r="Q68" s="4" t="n"/>
      <c r="R68" s="4" t="n"/>
      <c r="S68" s="4" t="n"/>
      <c r="T68" s="4" t="n"/>
      <c r="U68" s="4" t="n"/>
      <c r="V68" s="4" t="n"/>
      <c r="W68" s="4" t="n"/>
      <c r="X68" s="4" t="n"/>
      <c r="Y68" s="4" t="n"/>
      <c r="Z68" s="4" t="n"/>
    </row>
    <row r="69" ht="15.75" customHeight="1" s="371">
      <c r="A69" s="218" t="n"/>
      <c r="B69" s="218" t="n"/>
      <c r="C69" s="218" t="n"/>
      <c r="D69" s="218" t="n"/>
      <c r="E69" s="218" t="n"/>
      <c r="F69" s="218" t="n"/>
      <c r="G69" s="218" t="n"/>
      <c r="H69" s="218" t="n"/>
      <c r="I69" s="4" t="n"/>
      <c r="J69" s="4" t="n"/>
      <c r="K69" s="4" t="n"/>
      <c r="L69" s="4" t="n"/>
      <c r="M69" s="4" t="n"/>
      <c r="N69" s="4" t="n"/>
      <c r="O69" s="4" t="n"/>
      <c r="P69" s="4" t="n"/>
      <c r="Q69" s="4" t="n"/>
      <c r="R69" s="4" t="n"/>
      <c r="S69" s="4" t="n"/>
      <c r="T69" s="4" t="n"/>
      <c r="U69" s="4" t="n"/>
      <c r="V69" s="4" t="n"/>
      <c r="W69" s="4" t="n"/>
      <c r="X69" s="4" t="n"/>
      <c r="Y69" s="4" t="n"/>
      <c r="Z69" s="4" t="n"/>
    </row>
    <row r="70" ht="15.75" customHeight="1" s="371">
      <c r="A70" s="218" t="n"/>
      <c r="B70" s="218" t="n"/>
      <c r="C70" s="218" t="n"/>
      <c r="D70" s="218" t="n"/>
      <c r="E70" s="218" t="n"/>
      <c r="F70" s="218" t="n"/>
      <c r="G70" s="218" t="n"/>
      <c r="H70" s="218" t="n"/>
      <c r="I70" s="4" t="n"/>
      <c r="J70" s="4" t="n"/>
      <c r="K70" s="4" t="n"/>
      <c r="L70" s="4" t="n"/>
      <c r="M70" s="4" t="n"/>
      <c r="N70" s="4" t="n"/>
      <c r="O70" s="4" t="n"/>
      <c r="P70" s="4" t="n"/>
      <c r="Q70" s="4" t="n"/>
      <c r="R70" s="4" t="n"/>
      <c r="S70" s="4" t="n"/>
      <c r="T70" s="4" t="n"/>
      <c r="U70" s="4" t="n"/>
      <c r="V70" s="4" t="n"/>
      <c r="W70" s="4" t="n"/>
      <c r="X70" s="4" t="n"/>
      <c r="Y70" s="4" t="n"/>
      <c r="Z70" s="4" t="n"/>
    </row>
    <row r="71" ht="15.75" customHeight="1" s="371">
      <c r="A71" s="218" t="n"/>
      <c r="B71" s="218" t="n"/>
      <c r="C71" s="218" t="n"/>
      <c r="D71" s="218" t="n"/>
      <c r="E71" s="218" t="n"/>
      <c r="F71" s="218" t="n"/>
      <c r="G71" s="218" t="n"/>
      <c r="H71" s="218" t="n"/>
      <c r="I71" s="4" t="n"/>
      <c r="J71" s="4" t="n"/>
      <c r="K71" s="4" t="n"/>
      <c r="L71" s="4" t="n"/>
      <c r="M71" s="4" t="n"/>
      <c r="N71" s="4" t="n"/>
      <c r="O71" s="4" t="n"/>
      <c r="P71" s="4" t="n"/>
      <c r="Q71" s="4" t="n"/>
      <c r="R71" s="4" t="n"/>
      <c r="S71" s="4" t="n"/>
      <c r="T71" s="4" t="n"/>
      <c r="U71" s="4" t="n"/>
      <c r="V71" s="4" t="n"/>
      <c r="W71" s="4" t="n"/>
      <c r="X71" s="4" t="n"/>
      <c r="Y71" s="4" t="n"/>
      <c r="Z71" s="4" t="n"/>
    </row>
    <row r="72" ht="15.75" customHeight="1" s="371">
      <c r="A72" s="218" t="n"/>
      <c r="B72" s="218" t="n"/>
      <c r="C72" s="218" t="n"/>
      <c r="D72" s="218" t="n"/>
      <c r="E72" s="218" t="n"/>
      <c r="F72" s="218" t="n"/>
      <c r="G72" s="218" t="n"/>
      <c r="H72" s="218" t="n"/>
      <c r="I72" s="4" t="n"/>
      <c r="J72" s="4" t="n"/>
      <c r="K72" s="4" t="n"/>
      <c r="L72" s="4" t="n"/>
      <c r="M72" s="4" t="n"/>
      <c r="N72" s="4" t="n"/>
      <c r="O72" s="4" t="n"/>
      <c r="P72" s="4" t="n"/>
      <c r="Q72" s="4" t="n"/>
      <c r="R72" s="4" t="n"/>
      <c r="S72" s="4" t="n"/>
      <c r="T72" s="4" t="n"/>
      <c r="U72" s="4" t="n"/>
      <c r="V72" s="4" t="n"/>
      <c r="W72" s="4" t="n"/>
      <c r="X72" s="4" t="n"/>
      <c r="Y72" s="4" t="n"/>
      <c r="Z72" s="4" t="n"/>
    </row>
    <row r="73" ht="15.75" customHeight="1" s="371">
      <c r="A73" s="218" t="n"/>
      <c r="B73" s="218" t="n"/>
      <c r="C73" s="218" t="n"/>
      <c r="D73" s="218" t="n"/>
      <c r="E73" s="218" t="n"/>
      <c r="F73" s="218" t="n"/>
      <c r="G73" s="218" t="n"/>
      <c r="H73" s="218" t="n"/>
      <c r="I73" s="4" t="n"/>
      <c r="J73" s="4" t="n"/>
      <c r="K73" s="4" t="n"/>
      <c r="L73" s="4" t="n"/>
      <c r="M73" s="4" t="n"/>
      <c r="N73" s="4" t="n"/>
      <c r="O73" s="4" t="n"/>
      <c r="P73" s="4" t="n"/>
      <c r="Q73" s="4" t="n"/>
      <c r="R73" s="4" t="n"/>
      <c r="S73" s="4" t="n"/>
      <c r="T73" s="4" t="n"/>
      <c r="U73" s="4" t="n"/>
      <c r="V73" s="4" t="n"/>
      <c r="W73" s="4" t="n"/>
      <c r="X73" s="4" t="n"/>
      <c r="Y73" s="4" t="n"/>
      <c r="Z73" s="4" t="n"/>
    </row>
    <row r="74" ht="15.75" customHeight="1" s="371">
      <c r="A74" s="218" t="n"/>
      <c r="B74" s="218" t="n"/>
      <c r="C74" s="218" t="n"/>
      <c r="D74" s="218" t="n"/>
      <c r="E74" s="218" t="n"/>
      <c r="F74" s="218" t="n"/>
      <c r="G74" s="218" t="n"/>
      <c r="H74" s="218" t="n"/>
      <c r="I74" s="4" t="n"/>
      <c r="J74" s="4" t="n"/>
      <c r="K74" s="4" t="n"/>
      <c r="L74" s="4" t="n"/>
      <c r="M74" s="4" t="n"/>
      <c r="N74" s="4" t="n"/>
      <c r="O74" s="4" t="n"/>
      <c r="P74" s="4" t="n"/>
      <c r="Q74" s="4" t="n"/>
      <c r="R74" s="4" t="n"/>
      <c r="S74" s="4" t="n"/>
      <c r="T74" s="4" t="n"/>
      <c r="U74" s="4" t="n"/>
      <c r="V74" s="4" t="n"/>
      <c r="W74" s="4" t="n"/>
      <c r="X74" s="4" t="n"/>
      <c r="Y74" s="4" t="n"/>
      <c r="Z74" s="4" t="n"/>
    </row>
    <row r="75" ht="15.75" customHeight="1" s="371">
      <c r="A75" s="218" t="n"/>
      <c r="B75" s="218" t="n"/>
      <c r="C75" s="218" t="n"/>
      <c r="D75" s="218" t="n"/>
      <c r="E75" s="218" t="n"/>
      <c r="F75" s="218" t="n"/>
      <c r="G75" s="218" t="n"/>
      <c r="H75" s="218" t="n"/>
      <c r="I75" s="4" t="n"/>
      <c r="J75" s="4" t="n"/>
      <c r="K75" s="4" t="n"/>
      <c r="L75" s="4" t="n"/>
      <c r="M75" s="4" t="n"/>
      <c r="N75" s="4" t="n"/>
      <c r="O75" s="4" t="n"/>
      <c r="P75" s="4" t="n"/>
      <c r="Q75" s="4" t="n"/>
      <c r="R75" s="4" t="n"/>
      <c r="S75" s="4" t="n"/>
      <c r="T75" s="4" t="n"/>
      <c r="U75" s="4" t="n"/>
      <c r="V75" s="4" t="n"/>
      <c r="W75" s="4" t="n"/>
      <c r="X75" s="4" t="n"/>
      <c r="Y75" s="4" t="n"/>
      <c r="Z75" s="4" t="n"/>
    </row>
    <row r="76" ht="15.75" customHeight="1" s="371">
      <c r="A76" s="218" t="n"/>
      <c r="B76" s="218" t="n"/>
      <c r="C76" s="218" t="n"/>
      <c r="D76" s="218" t="n"/>
      <c r="E76" s="218" t="n"/>
      <c r="F76" s="218" t="n"/>
      <c r="G76" s="218" t="n"/>
      <c r="H76" s="218" t="n"/>
      <c r="I76" s="4" t="n"/>
      <c r="J76" s="4" t="n"/>
      <c r="K76" s="4" t="n"/>
      <c r="L76" s="4" t="n"/>
      <c r="M76" s="4" t="n"/>
      <c r="N76" s="4" t="n"/>
      <c r="O76" s="4" t="n"/>
      <c r="P76" s="4" t="n"/>
      <c r="Q76" s="4" t="n"/>
      <c r="R76" s="4" t="n"/>
      <c r="S76" s="4" t="n"/>
      <c r="T76" s="4" t="n"/>
      <c r="U76" s="4" t="n"/>
      <c r="V76" s="4" t="n"/>
      <c r="W76" s="4" t="n"/>
      <c r="X76" s="4" t="n"/>
      <c r="Y76" s="4" t="n"/>
      <c r="Z76" s="4" t="n"/>
    </row>
    <row r="77" ht="15.75" customHeight="1" s="371">
      <c r="A77" s="218" t="n"/>
      <c r="B77" s="218" t="n"/>
      <c r="C77" s="218" t="n"/>
      <c r="D77" s="218" t="n"/>
      <c r="E77" s="218" t="n"/>
      <c r="F77" s="218" t="n"/>
      <c r="G77" s="218" t="n"/>
      <c r="H77" s="218" t="n"/>
      <c r="I77" s="4" t="n"/>
      <c r="J77" s="4" t="n"/>
      <c r="K77" s="4" t="n"/>
      <c r="L77" s="4" t="n"/>
      <c r="M77" s="4" t="n"/>
      <c r="N77" s="4" t="n"/>
      <c r="O77" s="4" t="n"/>
      <c r="P77" s="4" t="n"/>
      <c r="Q77" s="4" t="n"/>
      <c r="R77" s="4" t="n"/>
      <c r="S77" s="4" t="n"/>
      <c r="T77" s="4" t="n"/>
      <c r="U77" s="4" t="n"/>
      <c r="V77" s="4" t="n"/>
      <c r="W77" s="4" t="n"/>
      <c r="X77" s="4" t="n"/>
      <c r="Y77" s="4" t="n"/>
      <c r="Z77" s="4" t="n"/>
    </row>
    <row r="78" ht="15.75" customHeight="1" s="371">
      <c r="A78" s="218" t="n"/>
      <c r="B78" s="218" t="n"/>
      <c r="C78" s="218" t="n"/>
      <c r="D78" s="218" t="n"/>
      <c r="E78" s="218" t="n"/>
      <c r="F78" s="218" t="n"/>
      <c r="G78" s="218" t="n"/>
      <c r="H78" s="218" t="n"/>
      <c r="I78" s="4" t="n"/>
      <c r="J78" s="4" t="n"/>
      <c r="K78" s="4" t="n"/>
      <c r="L78" s="4" t="n"/>
      <c r="M78" s="4" t="n"/>
      <c r="N78" s="4" t="n"/>
      <c r="O78" s="4" t="n"/>
      <c r="P78" s="4" t="n"/>
      <c r="Q78" s="4" t="n"/>
      <c r="R78" s="4" t="n"/>
      <c r="S78" s="4" t="n"/>
      <c r="T78" s="4" t="n"/>
      <c r="U78" s="4" t="n"/>
      <c r="V78" s="4" t="n"/>
      <c r="W78" s="4" t="n"/>
      <c r="X78" s="4" t="n"/>
      <c r="Y78" s="4" t="n"/>
      <c r="Z78" s="4" t="n"/>
    </row>
    <row r="79" ht="15.75" customHeight="1" s="371">
      <c r="A79" s="218" t="n"/>
      <c r="B79" s="218" t="n"/>
      <c r="C79" s="218" t="n"/>
      <c r="D79" s="218" t="n"/>
      <c r="E79" s="218" t="n"/>
      <c r="F79" s="218" t="n"/>
      <c r="G79" s="218" t="n"/>
      <c r="H79" s="218" t="n"/>
      <c r="I79" s="4" t="n"/>
      <c r="J79" s="4" t="n"/>
      <c r="K79" s="4" t="n"/>
      <c r="L79" s="4" t="n"/>
      <c r="M79" s="4" t="n"/>
      <c r="N79" s="4" t="n"/>
      <c r="O79" s="4" t="n"/>
      <c r="P79" s="4" t="n"/>
      <c r="Q79" s="4" t="n"/>
      <c r="R79" s="4" t="n"/>
      <c r="S79" s="4" t="n"/>
      <c r="T79" s="4" t="n"/>
      <c r="U79" s="4" t="n"/>
      <c r="V79" s="4" t="n"/>
      <c r="W79" s="4" t="n"/>
      <c r="X79" s="4" t="n"/>
      <c r="Y79" s="4" t="n"/>
      <c r="Z79" s="4" t="n"/>
    </row>
    <row r="80" ht="15.75" customHeight="1" s="371">
      <c r="A80" s="218" t="n"/>
      <c r="B80" s="218" t="n"/>
      <c r="C80" s="218" t="n"/>
      <c r="D80" s="218" t="n"/>
      <c r="E80" s="218" t="n"/>
      <c r="F80" s="218" t="n"/>
      <c r="G80" s="218" t="n"/>
      <c r="H80" s="218" t="n"/>
      <c r="I80" s="4" t="n"/>
      <c r="J80" s="4" t="n"/>
      <c r="K80" s="4" t="n"/>
      <c r="L80" s="4" t="n"/>
      <c r="M80" s="4" t="n"/>
      <c r="N80" s="4" t="n"/>
      <c r="O80" s="4" t="n"/>
      <c r="P80" s="4" t="n"/>
      <c r="Q80" s="4" t="n"/>
      <c r="R80" s="4" t="n"/>
      <c r="S80" s="4" t="n"/>
      <c r="T80" s="4" t="n"/>
      <c r="U80" s="4" t="n"/>
      <c r="V80" s="4" t="n"/>
      <c r="W80" s="4" t="n"/>
      <c r="X80" s="4" t="n"/>
      <c r="Y80" s="4" t="n"/>
      <c r="Z80" s="4" t="n"/>
    </row>
    <row r="81" ht="15.75" customHeight="1" s="371">
      <c r="A81" s="218" t="n"/>
      <c r="B81" s="218" t="n"/>
      <c r="C81" s="218" t="n"/>
      <c r="D81" s="218" t="n"/>
      <c r="E81" s="218" t="n"/>
      <c r="F81" s="218" t="n"/>
      <c r="G81" s="218" t="n"/>
      <c r="H81" s="218" t="n"/>
      <c r="I81" s="4" t="n"/>
      <c r="J81" s="4" t="n"/>
      <c r="K81" s="4" t="n"/>
      <c r="L81" s="4" t="n"/>
      <c r="M81" s="4" t="n"/>
      <c r="N81" s="4" t="n"/>
      <c r="O81" s="4" t="n"/>
      <c r="P81" s="4" t="n"/>
      <c r="Q81" s="4" t="n"/>
      <c r="R81" s="4" t="n"/>
      <c r="S81" s="4" t="n"/>
      <c r="T81" s="4" t="n"/>
      <c r="U81" s="4" t="n"/>
      <c r="V81" s="4" t="n"/>
      <c r="W81" s="4" t="n"/>
      <c r="X81" s="4" t="n"/>
      <c r="Y81" s="4" t="n"/>
      <c r="Z81" s="4" t="n"/>
    </row>
    <row r="82" ht="15.75" customHeight="1" s="371">
      <c r="A82" s="218" t="n"/>
      <c r="B82" s="218" t="n"/>
      <c r="C82" s="218" t="n"/>
      <c r="D82" s="218" t="n"/>
      <c r="E82" s="218" t="n"/>
      <c r="F82" s="218" t="n"/>
      <c r="G82" s="218" t="n"/>
      <c r="H82" s="218" t="n"/>
      <c r="I82" s="4" t="n"/>
      <c r="J82" s="4" t="n"/>
      <c r="K82" s="4" t="n"/>
      <c r="L82" s="4" t="n"/>
      <c r="M82" s="4" t="n"/>
      <c r="N82" s="4" t="n"/>
      <c r="O82" s="4" t="n"/>
      <c r="P82" s="4" t="n"/>
      <c r="Q82" s="4" t="n"/>
      <c r="R82" s="4" t="n"/>
      <c r="S82" s="4" t="n"/>
      <c r="T82" s="4" t="n"/>
      <c r="U82" s="4" t="n"/>
      <c r="V82" s="4" t="n"/>
      <c r="W82" s="4" t="n"/>
      <c r="X82" s="4" t="n"/>
      <c r="Y82" s="4" t="n"/>
      <c r="Z82" s="4" t="n"/>
    </row>
    <row r="83" ht="15.75" customHeight="1" s="371">
      <c r="A83" s="218" t="n"/>
      <c r="B83" s="218" t="n"/>
      <c r="C83" s="218" t="n"/>
      <c r="D83" s="218" t="n"/>
      <c r="E83" s="218" t="n"/>
      <c r="F83" s="218" t="n"/>
      <c r="G83" s="218" t="n"/>
      <c r="H83" s="218" t="n"/>
      <c r="I83" s="4" t="n"/>
      <c r="J83" s="4" t="n"/>
      <c r="K83" s="4" t="n"/>
      <c r="L83" s="4" t="n"/>
      <c r="M83" s="4" t="n"/>
      <c r="N83" s="4" t="n"/>
      <c r="O83" s="4" t="n"/>
      <c r="P83" s="4" t="n"/>
      <c r="Q83" s="4" t="n"/>
      <c r="R83" s="4" t="n"/>
      <c r="S83" s="4" t="n"/>
      <c r="T83" s="4" t="n"/>
      <c r="U83" s="4" t="n"/>
      <c r="V83" s="4" t="n"/>
      <c r="W83" s="4" t="n"/>
      <c r="X83" s="4" t="n"/>
      <c r="Y83" s="4" t="n"/>
      <c r="Z83" s="4" t="n"/>
    </row>
    <row r="84" ht="15.75" customHeight="1" s="371">
      <c r="A84" s="218" t="n"/>
      <c r="B84" s="218" t="n"/>
      <c r="C84" s="218" t="n"/>
      <c r="D84" s="218" t="n"/>
      <c r="E84" s="218" t="n"/>
      <c r="F84" s="218" t="n"/>
      <c r="G84" s="218" t="n"/>
      <c r="H84" s="218" t="n"/>
      <c r="I84" s="4" t="n"/>
      <c r="J84" s="4" t="n"/>
      <c r="K84" s="4" t="n"/>
      <c r="L84" s="4" t="n"/>
      <c r="M84" s="4" t="n"/>
      <c r="N84" s="4" t="n"/>
      <c r="O84" s="4" t="n"/>
      <c r="P84" s="4" t="n"/>
      <c r="Q84" s="4" t="n"/>
      <c r="R84" s="4" t="n"/>
      <c r="S84" s="4" t="n"/>
      <c r="T84" s="4" t="n"/>
      <c r="U84" s="4" t="n"/>
      <c r="V84" s="4" t="n"/>
      <c r="W84" s="4" t="n"/>
      <c r="X84" s="4" t="n"/>
      <c r="Y84" s="4" t="n"/>
      <c r="Z84" s="4" t="n"/>
    </row>
    <row r="85" ht="15.75" customHeight="1" s="371">
      <c r="A85" s="218" t="n"/>
      <c r="B85" s="218" t="n"/>
      <c r="C85" s="218" t="n"/>
      <c r="D85" s="218" t="n"/>
      <c r="E85" s="218" t="n"/>
      <c r="F85" s="218" t="n"/>
      <c r="G85" s="218" t="n"/>
      <c r="H85" s="218" t="n"/>
      <c r="I85" s="4" t="n"/>
      <c r="J85" s="4" t="n"/>
      <c r="K85" s="4" t="n"/>
      <c r="L85" s="4" t="n"/>
      <c r="M85" s="4" t="n"/>
      <c r="N85" s="4" t="n"/>
      <c r="O85" s="4" t="n"/>
      <c r="P85" s="4" t="n"/>
      <c r="Q85" s="4" t="n"/>
      <c r="R85" s="4" t="n"/>
      <c r="S85" s="4" t="n"/>
      <c r="T85" s="4" t="n"/>
      <c r="U85" s="4" t="n"/>
      <c r="V85" s="4" t="n"/>
      <c r="W85" s="4" t="n"/>
      <c r="X85" s="4" t="n"/>
      <c r="Y85" s="4" t="n"/>
      <c r="Z85" s="4" t="n"/>
    </row>
    <row r="86" ht="15.75" customHeight="1" s="371">
      <c r="A86" s="218" t="n"/>
      <c r="B86" s="218" t="n"/>
      <c r="C86" s="218" t="n"/>
      <c r="D86" s="218" t="n"/>
      <c r="E86" s="218" t="n"/>
      <c r="F86" s="218" t="n"/>
      <c r="G86" s="218" t="n"/>
      <c r="H86" s="218" t="n"/>
      <c r="I86" s="4" t="n"/>
      <c r="J86" s="4" t="n"/>
      <c r="K86" s="4" t="n"/>
      <c r="L86" s="4" t="n"/>
      <c r="M86" s="4" t="n"/>
      <c r="N86" s="4" t="n"/>
      <c r="O86" s="4" t="n"/>
      <c r="P86" s="4" t="n"/>
      <c r="Q86" s="4" t="n"/>
      <c r="R86" s="4" t="n"/>
      <c r="S86" s="4" t="n"/>
      <c r="T86" s="4" t="n"/>
      <c r="U86" s="4" t="n"/>
      <c r="V86" s="4" t="n"/>
      <c r="W86" s="4" t="n"/>
      <c r="X86" s="4" t="n"/>
      <c r="Y86" s="4" t="n"/>
      <c r="Z86" s="4" t="n"/>
    </row>
    <row r="87" ht="15.75" customHeight="1" s="371">
      <c r="A87" s="218" t="n"/>
      <c r="B87" s="218" t="n"/>
      <c r="C87" s="218" t="n"/>
      <c r="D87" s="218" t="n"/>
      <c r="E87" s="218" t="n"/>
      <c r="F87" s="218" t="n"/>
      <c r="G87" s="218" t="n"/>
      <c r="H87" s="218" t="n"/>
      <c r="I87" s="4" t="n"/>
      <c r="J87" s="4" t="n"/>
      <c r="K87" s="4" t="n"/>
      <c r="L87" s="4" t="n"/>
      <c r="M87" s="4" t="n"/>
      <c r="N87" s="4" t="n"/>
      <c r="O87" s="4" t="n"/>
      <c r="P87" s="4" t="n"/>
      <c r="Q87" s="4" t="n"/>
      <c r="R87" s="4" t="n"/>
      <c r="S87" s="4" t="n"/>
      <c r="T87" s="4" t="n"/>
      <c r="U87" s="4" t="n"/>
      <c r="V87" s="4" t="n"/>
      <c r="W87" s="4" t="n"/>
      <c r="X87" s="4" t="n"/>
      <c r="Y87" s="4" t="n"/>
      <c r="Z87" s="4" t="n"/>
    </row>
    <row r="88" ht="15.75" customHeight="1" s="371">
      <c r="A88" s="218" t="n"/>
      <c r="B88" s="218" t="n"/>
      <c r="C88" s="218" t="n"/>
      <c r="D88" s="218" t="n"/>
      <c r="E88" s="218" t="n"/>
      <c r="F88" s="218" t="n"/>
      <c r="G88" s="218" t="n"/>
      <c r="H88" s="218" t="n"/>
      <c r="I88" s="4" t="n"/>
      <c r="J88" s="4" t="n"/>
      <c r="K88" s="4" t="n"/>
      <c r="L88" s="4" t="n"/>
      <c r="M88" s="4" t="n"/>
      <c r="N88" s="4" t="n"/>
      <c r="O88" s="4" t="n"/>
      <c r="P88" s="4" t="n"/>
      <c r="Q88" s="4" t="n"/>
      <c r="R88" s="4" t="n"/>
      <c r="S88" s="4" t="n"/>
      <c r="T88" s="4" t="n"/>
      <c r="U88" s="4" t="n"/>
      <c r="V88" s="4" t="n"/>
      <c r="W88" s="4" t="n"/>
      <c r="X88" s="4" t="n"/>
      <c r="Y88" s="4" t="n"/>
      <c r="Z88" s="4" t="n"/>
    </row>
    <row r="89" ht="15.75" customHeight="1" s="371">
      <c r="A89" s="218" t="n"/>
      <c r="B89" s="218" t="n"/>
      <c r="C89" s="218" t="n"/>
      <c r="D89" s="218" t="n"/>
      <c r="E89" s="218" t="n"/>
      <c r="F89" s="218" t="n"/>
      <c r="G89" s="218" t="n"/>
      <c r="H89" s="218" t="n"/>
      <c r="I89" s="4" t="n"/>
      <c r="J89" s="4" t="n"/>
      <c r="K89" s="4" t="n"/>
      <c r="L89" s="4" t="n"/>
      <c r="M89" s="4" t="n"/>
      <c r="N89" s="4" t="n"/>
      <c r="O89" s="4" t="n"/>
      <c r="P89" s="4" t="n"/>
      <c r="Q89" s="4" t="n"/>
      <c r="R89" s="4" t="n"/>
      <c r="S89" s="4" t="n"/>
      <c r="T89" s="4" t="n"/>
      <c r="U89" s="4" t="n"/>
      <c r="V89" s="4" t="n"/>
      <c r="W89" s="4" t="n"/>
      <c r="X89" s="4" t="n"/>
      <c r="Y89" s="4" t="n"/>
      <c r="Z89" s="4" t="n"/>
    </row>
    <row r="90" ht="15.75" customHeight="1" s="371">
      <c r="A90" s="218" t="n"/>
      <c r="B90" s="218" t="n"/>
      <c r="C90" s="218" t="n"/>
      <c r="D90" s="218" t="n"/>
      <c r="E90" s="218" t="n"/>
      <c r="F90" s="218" t="n"/>
      <c r="G90" s="218" t="n"/>
      <c r="H90" s="218" t="n"/>
      <c r="I90" s="4" t="n"/>
      <c r="J90" s="4" t="n"/>
      <c r="K90" s="4" t="n"/>
      <c r="L90" s="4" t="n"/>
      <c r="M90" s="4" t="n"/>
      <c r="N90" s="4" t="n"/>
      <c r="O90" s="4" t="n"/>
      <c r="P90" s="4" t="n"/>
      <c r="Q90" s="4" t="n"/>
      <c r="R90" s="4" t="n"/>
      <c r="S90" s="4" t="n"/>
      <c r="T90" s="4" t="n"/>
      <c r="U90" s="4" t="n"/>
      <c r="V90" s="4" t="n"/>
      <c r="W90" s="4" t="n"/>
      <c r="X90" s="4" t="n"/>
      <c r="Y90" s="4" t="n"/>
      <c r="Z90" s="4" t="n"/>
    </row>
    <row r="91" ht="15.75" customHeight="1" s="371">
      <c r="A91" s="218" t="n"/>
      <c r="B91" s="218" t="n"/>
      <c r="C91" s="218" t="n"/>
      <c r="D91" s="218" t="n"/>
      <c r="E91" s="218" t="n"/>
      <c r="F91" s="218" t="n"/>
      <c r="G91" s="218" t="n"/>
      <c r="H91" s="218" t="n"/>
      <c r="I91" s="4" t="n"/>
      <c r="J91" s="4" t="n"/>
      <c r="K91" s="4" t="n"/>
      <c r="L91" s="4" t="n"/>
      <c r="M91" s="4" t="n"/>
      <c r="N91" s="4" t="n"/>
      <c r="O91" s="4" t="n"/>
      <c r="P91" s="4" t="n"/>
      <c r="Q91" s="4" t="n"/>
      <c r="R91" s="4" t="n"/>
      <c r="S91" s="4" t="n"/>
      <c r="T91" s="4" t="n"/>
      <c r="U91" s="4" t="n"/>
      <c r="V91" s="4" t="n"/>
      <c r="W91" s="4" t="n"/>
      <c r="X91" s="4" t="n"/>
      <c r="Y91" s="4" t="n"/>
      <c r="Z91" s="4" t="n"/>
    </row>
    <row r="92" ht="15.75" customHeight="1" s="371">
      <c r="A92" s="218" t="n"/>
      <c r="B92" s="218" t="n"/>
      <c r="C92" s="218" t="n"/>
      <c r="D92" s="218" t="n"/>
      <c r="E92" s="218" t="n"/>
      <c r="F92" s="218" t="n"/>
      <c r="G92" s="218" t="n"/>
      <c r="H92" s="218" t="n"/>
      <c r="I92" s="4" t="n"/>
      <c r="J92" s="4" t="n"/>
      <c r="K92" s="4" t="n"/>
      <c r="L92" s="4" t="n"/>
      <c r="M92" s="4" t="n"/>
      <c r="N92" s="4" t="n"/>
      <c r="O92" s="4" t="n"/>
      <c r="P92" s="4" t="n"/>
      <c r="Q92" s="4" t="n"/>
      <c r="R92" s="4" t="n"/>
      <c r="S92" s="4" t="n"/>
      <c r="T92" s="4" t="n"/>
      <c r="U92" s="4" t="n"/>
      <c r="V92" s="4" t="n"/>
      <c r="W92" s="4" t="n"/>
      <c r="X92" s="4" t="n"/>
      <c r="Y92" s="4" t="n"/>
      <c r="Z92" s="4" t="n"/>
    </row>
    <row r="93" ht="15.75" customHeight="1" s="371">
      <c r="A93" s="218" t="n"/>
      <c r="B93" s="218" t="n"/>
      <c r="C93" s="218" t="n"/>
      <c r="D93" s="218" t="n"/>
      <c r="E93" s="218" t="n"/>
      <c r="F93" s="218" t="n"/>
      <c r="G93" s="218" t="n"/>
      <c r="H93" s="218" t="n"/>
      <c r="I93" s="4" t="n"/>
      <c r="J93" s="4" t="n"/>
      <c r="K93" s="4" t="n"/>
      <c r="L93" s="4" t="n"/>
      <c r="M93" s="4" t="n"/>
      <c r="N93" s="4" t="n"/>
      <c r="O93" s="4" t="n"/>
      <c r="P93" s="4" t="n"/>
      <c r="Q93" s="4" t="n"/>
      <c r="R93" s="4" t="n"/>
      <c r="S93" s="4" t="n"/>
      <c r="T93" s="4" t="n"/>
      <c r="U93" s="4" t="n"/>
      <c r="V93" s="4" t="n"/>
      <c r="W93" s="4" t="n"/>
      <c r="X93" s="4" t="n"/>
      <c r="Y93" s="4" t="n"/>
      <c r="Z93" s="4" t="n"/>
    </row>
    <row r="94" ht="15.75" customHeight="1" s="371">
      <c r="A94" s="218" t="n"/>
      <c r="B94" s="218" t="n"/>
      <c r="C94" s="218" t="n"/>
      <c r="D94" s="218" t="n"/>
      <c r="E94" s="218" t="n"/>
      <c r="F94" s="218" t="n"/>
      <c r="G94" s="218" t="n"/>
      <c r="H94" s="218" t="n"/>
      <c r="I94" s="4" t="n"/>
      <c r="J94" s="4" t="n"/>
      <c r="K94" s="4" t="n"/>
      <c r="L94" s="4" t="n"/>
      <c r="M94" s="4" t="n"/>
      <c r="N94" s="4" t="n"/>
      <c r="O94" s="4" t="n"/>
      <c r="P94" s="4" t="n"/>
      <c r="Q94" s="4" t="n"/>
      <c r="R94" s="4" t="n"/>
      <c r="S94" s="4" t="n"/>
      <c r="T94" s="4" t="n"/>
      <c r="U94" s="4" t="n"/>
      <c r="V94" s="4" t="n"/>
      <c r="W94" s="4" t="n"/>
      <c r="X94" s="4" t="n"/>
      <c r="Y94" s="4" t="n"/>
      <c r="Z94" s="4" t="n"/>
    </row>
    <row r="95" ht="15.75" customHeight="1" s="371">
      <c r="A95" s="218" t="n"/>
      <c r="B95" s="218" t="n"/>
      <c r="C95" s="218" t="n"/>
      <c r="D95" s="218" t="n"/>
      <c r="E95" s="218" t="n"/>
      <c r="F95" s="218" t="n"/>
      <c r="G95" s="218" t="n"/>
      <c r="H95" s="218" t="n"/>
      <c r="I95" s="4" t="n"/>
      <c r="J95" s="4" t="n"/>
      <c r="K95" s="4" t="n"/>
      <c r="L95" s="4" t="n"/>
      <c r="M95" s="4" t="n"/>
      <c r="N95" s="4" t="n"/>
      <c r="O95" s="4" t="n"/>
      <c r="P95" s="4" t="n"/>
      <c r="Q95" s="4" t="n"/>
      <c r="R95" s="4" t="n"/>
      <c r="S95" s="4" t="n"/>
      <c r="T95" s="4" t="n"/>
      <c r="U95" s="4" t="n"/>
      <c r="V95" s="4" t="n"/>
      <c r="W95" s="4" t="n"/>
      <c r="X95" s="4" t="n"/>
      <c r="Y95" s="4" t="n"/>
      <c r="Z95" s="4" t="n"/>
    </row>
    <row r="96" ht="15.75" customHeight="1" s="371">
      <c r="A96" s="218" t="n"/>
      <c r="B96" s="218" t="n"/>
      <c r="C96" s="218" t="n"/>
      <c r="D96" s="218" t="n"/>
      <c r="E96" s="218" t="n"/>
      <c r="F96" s="218" t="n"/>
      <c r="G96" s="218" t="n"/>
      <c r="H96" s="218" t="n"/>
      <c r="I96" s="4" t="n"/>
      <c r="J96" s="4" t="n"/>
      <c r="K96" s="4" t="n"/>
      <c r="L96" s="4" t="n"/>
      <c r="M96" s="4" t="n"/>
      <c r="N96" s="4" t="n"/>
      <c r="O96" s="4" t="n"/>
      <c r="P96" s="4" t="n"/>
      <c r="Q96" s="4" t="n"/>
      <c r="R96" s="4" t="n"/>
      <c r="S96" s="4" t="n"/>
      <c r="T96" s="4" t="n"/>
      <c r="U96" s="4" t="n"/>
      <c r="V96" s="4" t="n"/>
      <c r="W96" s="4" t="n"/>
      <c r="X96" s="4" t="n"/>
      <c r="Y96" s="4" t="n"/>
      <c r="Z96" s="4" t="n"/>
    </row>
    <row r="97" ht="15.75" customHeight="1" s="371">
      <c r="A97" s="218" t="n"/>
      <c r="B97" s="218" t="n"/>
      <c r="C97" s="218" t="n"/>
      <c r="D97" s="218" t="n"/>
      <c r="E97" s="218" t="n"/>
      <c r="F97" s="218" t="n"/>
      <c r="G97" s="218" t="n"/>
      <c r="H97" s="218" t="n"/>
      <c r="I97" s="4" t="n"/>
      <c r="J97" s="4" t="n"/>
      <c r="K97" s="4" t="n"/>
      <c r="L97" s="4" t="n"/>
      <c r="M97" s="4" t="n"/>
      <c r="N97" s="4" t="n"/>
      <c r="O97" s="4" t="n"/>
      <c r="P97" s="4" t="n"/>
      <c r="Q97" s="4" t="n"/>
      <c r="R97" s="4" t="n"/>
      <c r="S97" s="4" t="n"/>
      <c r="T97" s="4" t="n"/>
      <c r="U97" s="4" t="n"/>
      <c r="V97" s="4" t="n"/>
      <c r="W97" s="4" t="n"/>
      <c r="X97" s="4" t="n"/>
      <c r="Y97" s="4" t="n"/>
      <c r="Z97" s="4" t="n"/>
    </row>
    <row r="98" ht="15.75" customHeight="1" s="371">
      <c r="A98" s="218" t="n"/>
      <c r="B98" s="218" t="n"/>
      <c r="C98" s="218" t="n"/>
      <c r="D98" s="218" t="n"/>
      <c r="E98" s="218" t="n"/>
      <c r="F98" s="218" t="n"/>
      <c r="G98" s="218" t="n"/>
      <c r="H98" s="218" t="n"/>
      <c r="I98" s="4" t="n"/>
      <c r="J98" s="4" t="n"/>
      <c r="K98" s="4" t="n"/>
      <c r="L98" s="4" t="n"/>
      <c r="M98" s="4" t="n"/>
      <c r="N98" s="4" t="n"/>
      <c r="O98" s="4" t="n"/>
      <c r="P98" s="4" t="n"/>
      <c r="Q98" s="4" t="n"/>
      <c r="R98" s="4" t="n"/>
      <c r="S98" s="4" t="n"/>
      <c r="T98" s="4" t="n"/>
      <c r="U98" s="4" t="n"/>
      <c r="V98" s="4" t="n"/>
      <c r="W98" s="4" t="n"/>
      <c r="X98" s="4" t="n"/>
      <c r="Y98" s="4" t="n"/>
      <c r="Z98" s="4" t="n"/>
    </row>
    <row r="99" ht="15.75" customHeight="1" s="371">
      <c r="A99" s="218" t="n"/>
      <c r="B99" s="218" t="n"/>
      <c r="C99" s="218" t="n"/>
      <c r="D99" s="218" t="n"/>
      <c r="E99" s="218" t="n"/>
      <c r="F99" s="218" t="n"/>
      <c r="G99" s="218" t="n"/>
      <c r="H99" s="218" t="n"/>
      <c r="I99" s="4" t="n"/>
      <c r="J99" s="4" t="n"/>
      <c r="K99" s="4" t="n"/>
      <c r="L99" s="4" t="n"/>
      <c r="M99" s="4" t="n"/>
      <c r="N99" s="4" t="n"/>
      <c r="O99" s="4" t="n"/>
      <c r="P99" s="4" t="n"/>
      <c r="Q99" s="4" t="n"/>
      <c r="R99" s="4" t="n"/>
      <c r="S99" s="4" t="n"/>
      <c r="T99" s="4" t="n"/>
      <c r="U99" s="4" t="n"/>
      <c r="V99" s="4" t="n"/>
      <c r="W99" s="4" t="n"/>
      <c r="X99" s="4" t="n"/>
      <c r="Y99" s="4" t="n"/>
      <c r="Z99" s="4" t="n"/>
    </row>
    <row r="100" ht="15.75" customHeight="1" s="371">
      <c r="A100" s="218" t="n"/>
      <c r="B100" s="218" t="n"/>
      <c r="C100" s="218" t="n"/>
      <c r="D100" s="218" t="n"/>
      <c r="E100" s="218" t="n"/>
      <c r="F100" s="218" t="n"/>
      <c r="G100" s="218" t="n"/>
      <c r="H100" s="218"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71">
      <c r="A101" s="218" t="n"/>
      <c r="B101" s="218" t="n"/>
      <c r="C101" s="218" t="n"/>
      <c r="D101" s="218" t="n"/>
      <c r="E101" s="218" t="n"/>
      <c r="F101" s="218" t="n"/>
      <c r="G101" s="218" t="n"/>
      <c r="H101" s="218"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71">
      <c r="A102" s="218" t="n"/>
      <c r="B102" s="218" t="n"/>
      <c r="C102" s="218" t="n"/>
      <c r="D102" s="218" t="n"/>
      <c r="E102" s="218" t="n"/>
      <c r="F102" s="218" t="n"/>
      <c r="G102" s="218" t="n"/>
      <c r="H102" s="218"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71">
      <c r="A103" s="218" t="n"/>
      <c r="B103" s="218" t="n"/>
      <c r="C103" s="218" t="n"/>
      <c r="D103" s="218" t="n"/>
      <c r="E103" s="218" t="n"/>
      <c r="F103" s="218" t="n"/>
      <c r="G103" s="218" t="n"/>
      <c r="H103" s="218"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71">
      <c r="A104" s="218" t="n"/>
      <c r="B104" s="218" t="n"/>
      <c r="C104" s="218" t="n"/>
      <c r="D104" s="218" t="n"/>
      <c r="E104" s="218" t="n"/>
      <c r="F104" s="218" t="n"/>
      <c r="G104" s="218" t="n"/>
      <c r="H104" s="218"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71">
      <c r="A105" s="218" t="n"/>
      <c r="B105" s="218" t="n"/>
      <c r="C105" s="218" t="n"/>
      <c r="D105" s="218" t="n"/>
      <c r="E105" s="218" t="n"/>
      <c r="F105" s="218" t="n"/>
      <c r="G105" s="218" t="n"/>
      <c r="H105" s="218"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71">
      <c r="A106" s="218" t="n"/>
      <c r="B106" s="218" t="n"/>
      <c r="C106" s="218" t="n"/>
      <c r="D106" s="218" t="n"/>
      <c r="E106" s="218" t="n"/>
      <c r="F106" s="218" t="n"/>
      <c r="G106" s="218" t="n"/>
      <c r="H106" s="218"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71">
      <c r="A107" s="218" t="n"/>
      <c r="B107" s="218" t="n"/>
      <c r="C107" s="218" t="n"/>
      <c r="D107" s="218" t="n"/>
      <c r="E107" s="218" t="n"/>
      <c r="F107" s="218" t="n"/>
      <c r="G107" s="218" t="n"/>
      <c r="H107" s="218"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71">
      <c r="A108" s="218" t="n"/>
      <c r="B108" s="218" t="n"/>
      <c r="C108" s="218" t="n"/>
      <c r="D108" s="218" t="n"/>
      <c r="E108" s="218" t="n"/>
      <c r="F108" s="218" t="n"/>
      <c r="G108" s="218" t="n"/>
      <c r="H108" s="218"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71">
      <c r="A109" s="218" t="n"/>
      <c r="B109" s="218" t="n"/>
      <c r="C109" s="218" t="n"/>
      <c r="D109" s="218" t="n"/>
      <c r="E109" s="218" t="n"/>
      <c r="F109" s="218" t="n"/>
      <c r="G109" s="218" t="n"/>
      <c r="H109" s="218"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71">
      <c r="A110" s="218" t="n"/>
      <c r="B110" s="218" t="n"/>
      <c r="C110" s="218" t="n"/>
      <c r="D110" s="218" t="n"/>
      <c r="E110" s="218" t="n"/>
      <c r="F110" s="218" t="n"/>
      <c r="G110" s="218" t="n"/>
      <c r="H110" s="218"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71">
      <c r="A111" s="218" t="n"/>
      <c r="B111" s="218" t="n"/>
      <c r="C111" s="218" t="n"/>
      <c r="D111" s="218" t="n"/>
      <c r="E111" s="218" t="n"/>
      <c r="F111" s="218" t="n"/>
      <c r="G111" s="218" t="n"/>
      <c r="H111" s="218"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71">
      <c r="A112" s="218" t="n"/>
      <c r="B112" s="218" t="n"/>
      <c r="C112" s="218" t="n"/>
      <c r="D112" s="218" t="n"/>
      <c r="E112" s="218" t="n"/>
      <c r="F112" s="218" t="n"/>
      <c r="G112" s="218" t="n"/>
      <c r="H112" s="218"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71">
      <c r="A113" s="218" t="n"/>
      <c r="B113" s="218" t="n"/>
      <c r="C113" s="218" t="n"/>
      <c r="D113" s="218" t="n"/>
      <c r="E113" s="218" t="n"/>
      <c r="F113" s="218" t="n"/>
      <c r="G113" s="218" t="n"/>
      <c r="H113" s="218"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71">
      <c r="A114" s="218" t="n"/>
      <c r="B114" s="218" t="n"/>
      <c r="C114" s="218" t="n"/>
      <c r="D114" s="218" t="n"/>
      <c r="E114" s="218" t="n"/>
      <c r="F114" s="218" t="n"/>
      <c r="G114" s="218" t="n"/>
      <c r="H114" s="218"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71">
      <c r="A115" s="218" t="n"/>
      <c r="B115" s="218" t="n"/>
      <c r="C115" s="218" t="n"/>
      <c r="D115" s="218" t="n"/>
      <c r="E115" s="218" t="n"/>
      <c r="F115" s="218" t="n"/>
      <c r="G115" s="218" t="n"/>
      <c r="H115" s="218"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71">
      <c r="A116" s="218" t="n"/>
      <c r="B116" s="218" t="n"/>
      <c r="C116" s="218" t="n"/>
      <c r="D116" s="218" t="n"/>
      <c r="E116" s="218" t="n"/>
      <c r="F116" s="218" t="n"/>
      <c r="G116" s="218" t="n"/>
      <c r="H116" s="218"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71">
      <c r="A117" s="218" t="n"/>
      <c r="B117" s="218" t="n"/>
      <c r="C117" s="218" t="n"/>
      <c r="D117" s="218" t="n"/>
      <c r="E117" s="218" t="n"/>
      <c r="F117" s="218" t="n"/>
      <c r="G117" s="218" t="n"/>
      <c r="H117" s="218"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71">
      <c r="A118" s="218" t="n"/>
      <c r="B118" s="218" t="n"/>
      <c r="C118" s="218" t="n"/>
      <c r="D118" s="218" t="n"/>
      <c r="E118" s="218" t="n"/>
      <c r="F118" s="218" t="n"/>
      <c r="G118" s="218" t="n"/>
      <c r="H118" s="218"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71">
      <c r="A119" s="218" t="n"/>
      <c r="B119" s="218" t="n"/>
      <c r="C119" s="218" t="n"/>
      <c r="D119" s="218" t="n"/>
      <c r="E119" s="218" t="n"/>
      <c r="F119" s="218" t="n"/>
      <c r="G119" s="218" t="n"/>
      <c r="H119" s="218"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71">
      <c r="A120" s="218" t="n"/>
      <c r="B120" s="218" t="n"/>
      <c r="C120" s="218" t="n"/>
      <c r="D120" s="218" t="n"/>
      <c r="E120" s="218" t="n"/>
      <c r="F120" s="218" t="n"/>
      <c r="G120" s="218" t="n"/>
      <c r="H120" s="218"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71">
      <c r="A121" s="218" t="n"/>
      <c r="B121" s="218" t="n"/>
      <c r="C121" s="218" t="n"/>
      <c r="D121" s="218" t="n"/>
      <c r="E121" s="218" t="n"/>
      <c r="F121" s="218" t="n"/>
      <c r="G121" s="218" t="n"/>
      <c r="H121" s="218"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71">
      <c r="A122" s="218" t="n"/>
      <c r="B122" s="218" t="n"/>
      <c r="C122" s="218" t="n"/>
      <c r="D122" s="218" t="n"/>
      <c r="E122" s="218" t="n"/>
      <c r="F122" s="218" t="n"/>
      <c r="G122" s="218" t="n"/>
      <c r="H122" s="218"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71">
      <c r="A123" s="218" t="n"/>
      <c r="B123" s="218" t="n"/>
      <c r="C123" s="218" t="n"/>
      <c r="D123" s="218" t="n"/>
      <c r="E123" s="218" t="n"/>
      <c r="F123" s="218" t="n"/>
      <c r="G123" s="218" t="n"/>
      <c r="H123" s="218"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71">
      <c r="A124" s="218" t="n"/>
      <c r="B124" s="218" t="n"/>
      <c r="C124" s="218" t="n"/>
      <c r="D124" s="218" t="n"/>
      <c r="E124" s="218" t="n"/>
      <c r="F124" s="218" t="n"/>
      <c r="G124" s="218" t="n"/>
      <c r="H124" s="218"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71">
      <c r="A125" s="218" t="n"/>
      <c r="B125" s="218" t="n"/>
      <c r="C125" s="218" t="n"/>
      <c r="D125" s="218" t="n"/>
      <c r="E125" s="218" t="n"/>
      <c r="F125" s="218" t="n"/>
      <c r="G125" s="218" t="n"/>
      <c r="H125" s="218"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71">
      <c r="A126" s="218" t="n"/>
      <c r="B126" s="218" t="n"/>
      <c r="C126" s="218" t="n"/>
      <c r="D126" s="218" t="n"/>
      <c r="E126" s="218" t="n"/>
      <c r="F126" s="218" t="n"/>
      <c r="G126" s="218" t="n"/>
      <c r="H126" s="218"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71">
      <c r="A127" s="218" t="n"/>
      <c r="B127" s="218" t="n"/>
      <c r="C127" s="218" t="n"/>
      <c r="D127" s="218" t="n"/>
      <c r="E127" s="218" t="n"/>
      <c r="F127" s="218" t="n"/>
      <c r="G127" s="218" t="n"/>
      <c r="H127" s="218"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71">
      <c r="A128" s="218" t="n"/>
      <c r="B128" s="218" t="n"/>
      <c r="C128" s="218" t="n"/>
      <c r="D128" s="218" t="n"/>
      <c r="E128" s="218" t="n"/>
      <c r="F128" s="218" t="n"/>
      <c r="G128" s="218" t="n"/>
      <c r="H128" s="218"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71">
      <c r="A129" s="218" t="n"/>
      <c r="B129" s="218" t="n"/>
      <c r="C129" s="218" t="n"/>
      <c r="D129" s="218" t="n"/>
      <c r="E129" s="218" t="n"/>
      <c r="F129" s="218" t="n"/>
      <c r="G129" s="218" t="n"/>
      <c r="H129" s="218"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71">
      <c r="A130" s="218" t="n"/>
      <c r="B130" s="218" t="n"/>
      <c r="C130" s="218" t="n"/>
      <c r="D130" s="218" t="n"/>
      <c r="E130" s="218" t="n"/>
      <c r="F130" s="218" t="n"/>
      <c r="G130" s="218" t="n"/>
      <c r="H130" s="218"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71">
      <c r="A131" s="218" t="n"/>
      <c r="B131" s="218" t="n"/>
      <c r="C131" s="218" t="n"/>
      <c r="D131" s="218" t="n"/>
      <c r="E131" s="218" t="n"/>
      <c r="F131" s="218" t="n"/>
      <c r="G131" s="218" t="n"/>
      <c r="H131" s="218"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71">
      <c r="A132" s="218" t="n"/>
      <c r="B132" s="218" t="n"/>
      <c r="C132" s="218" t="n"/>
      <c r="D132" s="218" t="n"/>
      <c r="E132" s="218" t="n"/>
      <c r="F132" s="218" t="n"/>
      <c r="G132" s="218" t="n"/>
      <c r="H132" s="218"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71">
      <c r="A133" s="218" t="n"/>
      <c r="B133" s="218" t="n"/>
      <c r="C133" s="218" t="n"/>
      <c r="D133" s="218" t="n"/>
      <c r="E133" s="218" t="n"/>
      <c r="F133" s="218" t="n"/>
      <c r="G133" s="218" t="n"/>
      <c r="H133" s="218"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71">
      <c r="A134" s="218" t="n"/>
      <c r="B134" s="218" t="n"/>
      <c r="C134" s="218" t="n"/>
      <c r="D134" s="218" t="n"/>
      <c r="E134" s="218" t="n"/>
      <c r="F134" s="218" t="n"/>
      <c r="G134" s="218" t="n"/>
      <c r="H134" s="218"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71">
      <c r="A135" s="218" t="n"/>
      <c r="B135" s="218" t="n"/>
      <c r="C135" s="218" t="n"/>
      <c r="D135" s="218" t="n"/>
      <c r="E135" s="218" t="n"/>
      <c r="F135" s="218" t="n"/>
      <c r="G135" s="218" t="n"/>
      <c r="H135" s="218"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71">
      <c r="A136" s="218" t="n"/>
      <c r="B136" s="218" t="n"/>
      <c r="C136" s="218" t="n"/>
      <c r="D136" s="218" t="n"/>
      <c r="E136" s="218" t="n"/>
      <c r="F136" s="218" t="n"/>
      <c r="G136" s="218" t="n"/>
      <c r="H136" s="218"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71">
      <c r="A137" s="218" t="n"/>
      <c r="B137" s="218" t="n"/>
      <c r="C137" s="218" t="n"/>
      <c r="D137" s="218" t="n"/>
      <c r="E137" s="218" t="n"/>
      <c r="F137" s="218" t="n"/>
      <c r="G137" s="218" t="n"/>
      <c r="H137" s="218"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71">
      <c r="A138" s="218" t="n"/>
      <c r="B138" s="218" t="n"/>
      <c r="C138" s="218" t="n"/>
      <c r="D138" s="218" t="n"/>
      <c r="E138" s="218" t="n"/>
      <c r="F138" s="218" t="n"/>
      <c r="G138" s="218" t="n"/>
      <c r="H138" s="218"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71">
      <c r="A139" s="218" t="n"/>
      <c r="B139" s="218" t="n"/>
      <c r="C139" s="218" t="n"/>
      <c r="D139" s="218" t="n"/>
      <c r="E139" s="218" t="n"/>
      <c r="F139" s="218" t="n"/>
      <c r="G139" s="218" t="n"/>
      <c r="H139" s="218"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71">
      <c r="A140" s="218" t="n"/>
      <c r="B140" s="218" t="n"/>
      <c r="C140" s="218" t="n"/>
      <c r="D140" s="218" t="n"/>
      <c r="E140" s="218" t="n"/>
      <c r="F140" s="218" t="n"/>
      <c r="G140" s="218" t="n"/>
      <c r="H140" s="218"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71">
      <c r="A141" s="218" t="n"/>
      <c r="B141" s="218" t="n"/>
      <c r="C141" s="218" t="n"/>
      <c r="D141" s="218" t="n"/>
      <c r="E141" s="218" t="n"/>
      <c r="F141" s="218" t="n"/>
      <c r="G141" s="218" t="n"/>
      <c r="H141" s="218"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71">
      <c r="A142" s="218" t="n"/>
      <c r="B142" s="218" t="n"/>
      <c r="C142" s="218" t="n"/>
      <c r="D142" s="218" t="n"/>
      <c r="E142" s="218" t="n"/>
      <c r="F142" s="218" t="n"/>
      <c r="G142" s="218" t="n"/>
      <c r="H142" s="218"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71">
      <c r="A143" s="218" t="n"/>
      <c r="B143" s="218" t="n"/>
      <c r="C143" s="218" t="n"/>
      <c r="D143" s="218" t="n"/>
      <c r="E143" s="218" t="n"/>
      <c r="F143" s="218" t="n"/>
      <c r="G143" s="218" t="n"/>
      <c r="H143" s="218"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71">
      <c r="A144" s="218" t="n"/>
      <c r="B144" s="218" t="n"/>
      <c r="C144" s="218" t="n"/>
      <c r="D144" s="218" t="n"/>
      <c r="E144" s="218" t="n"/>
      <c r="F144" s="218" t="n"/>
      <c r="G144" s="218" t="n"/>
      <c r="H144" s="218"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71">
      <c r="A145" s="218" t="n"/>
      <c r="B145" s="218" t="n"/>
      <c r="C145" s="218" t="n"/>
      <c r="D145" s="218" t="n"/>
      <c r="E145" s="218" t="n"/>
      <c r="F145" s="218" t="n"/>
      <c r="G145" s="218" t="n"/>
      <c r="H145" s="218"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71">
      <c r="A146" s="218" t="n"/>
      <c r="B146" s="218" t="n"/>
      <c r="C146" s="218" t="n"/>
      <c r="D146" s="218" t="n"/>
      <c r="E146" s="218" t="n"/>
      <c r="F146" s="218" t="n"/>
      <c r="G146" s="218" t="n"/>
      <c r="H146" s="218"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71">
      <c r="A147" s="218" t="n"/>
      <c r="B147" s="218" t="n"/>
      <c r="C147" s="218" t="n"/>
      <c r="D147" s="218" t="n"/>
      <c r="E147" s="218" t="n"/>
      <c r="F147" s="218" t="n"/>
      <c r="G147" s="218" t="n"/>
      <c r="H147" s="218"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71">
      <c r="A148" s="218" t="n"/>
      <c r="B148" s="218" t="n"/>
      <c r="C148" s="218" t="n"/>
      <c r="D148" s="218" t="n"/>
      <c r="E148" s="218" t="n"/>
      <c r="F148" s="218" t="n"/>
      <c r="G148" s="218" t="n"/>
      <c r="H148" s="218"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71">
      <c r="A149" s="218" t="n"/>
      <c r="B149" s="218" t="n"/>
      <c r="C149" s="218" t="n"/>
      <c r="D149" s="218" t="n"/>
      <c r="E149" s="218" t="n"/>
      <c r="F149" s="218" t="n"/>
      <c r="G149" s="218" t="n"/>
      <c r="H149" s="218"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71">
      <c r="A150" s="218" t="n"/>
      <c r="B150" s="218" t="n"/>
      <c r="C150" s="218" t="n"/>
      <c r="D150" s="218" t="n"/>
      <c r="E150" s="218" t="n"/>
      <c r="F150" s="218" t="n"/>
      <c r="G150" s="218" t="n"/>
      <c r="H150" s="218"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71">
      <c r="A151" s="218" t="n"/>
      <c r="B151" s="218" t="n"/>
      <c r="C151" s="218" t="n"/>
      <c r="D151" s="218" t="n"/>
      <c r="E151" s="218" t="n"/>
      <c r="F151" s="218" t="n"/>
      <c r="G151" s="218" t="n"/>
      <c r="H151" s="218"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71">
      <c r="A152" s="218" t="n"/>
      <c r="B152" s="218" t="n"/>
      <c r="C152" s="218" t="n"/>
      <c r="D152" s="218" t="n"/>
      <c r="E152" s="218" t="n"/>
      <c r="F152" s="218" t="n"/>
      <c r="G152" s="218" t="n"/>
      <c r="H152" s="218"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71">
      <c r="A153" s="218" t="n"/>
      <c r="B153" s="218" t="n"/>
      <c r="C153" s="218" t="n"/>
      <c r="D153" s="218" t="n"/>
      <c r="E153" s="218" t="n"/>
      <c r="F153" s="218" t="n"/>
      <c r="G153" s="218" t="n"/>
      <c r="H153" s="218"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71">
      <c r="A154" s="218" t="n"/>
      <c r="B154" s="218" t="n"/>
      <c r="C154" s="218" t="n"/>
      <c r="D154" s="218" t="n"/>
      <c r="E154" s="218" t="n"/>
      <c r="F154" s="218" t="n"/>
      <c r="G154" s="218" t="n"/>
      <c r="H154" s="218"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71">
      <c r="A155" s="218" t="n"/>
      <c r="B155" s="218" t="n"/>
      <c r="C155" s="218" t="n"/>
      <c r="D155" s="218" t="n"/>
      <c r="E155" s="218" t="n"/>
      <c r="F155" s="218" t="n"/>
      <c r="G155" s="218" t="n"/>
      <c r="H155" s="218"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71">
      <c r="A156" s="218" t="n"/>
      <c r="B156" s="218" t="n"/>
      <c r="C156" s="218" t="n"/>
      <c r="D156" s="218" t="n"/>
      <c r="E156" s="218" t="n"/>
      <c r="F156" s="218" t="n"/>
      <c r="G156" s="218" t="n"/>
      <c r="H156" s="218"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71">
      <c r="A157" s="218" t="n"/>
      <c r="B157" s="218" t="n"/>
      <c r="C157" s="218" t="n"/>
      <c r="D157" s="218" t="n"/>
      <c r="E157" s="218" t="n"/>
      <c r="F157" s="218" t="n"/>
      <c r="G157" s="218" t="n"/>
      <c r="H157" s="218"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71">
      <c r="A158" s="218" t="n"/>
      <c r="B158" s="218" t="n"/>
      <c r="C158" s="218" t="n"/>
      <c r="D158" s="218" t="n"/>
      <c r="E158" s="218" t="n"/>
      <c r="F158" s="218" t="n"/>
      <c r="G158" s="218" t="n"/>
      <c r="H158" s="218"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71">
      <c r="A159" s="218" t="n"/>
      <c r="B159" s="218" t="n"/>
      <c r="C159" s="218" t="n"/>
      <c r="D159" s="218" t="n"/>
      <c r="E159" s="218" t="n"/>
      <c r="F159" s="218" t="n"/>
      <c r="G159" s="218" t="n"/>
      <c r="H159" s="218"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71">
      <c r="A160" s="218" t="n"/>
      <c r="B160" s="218" t="n"/>
      <c r="C160" s="218" t="n"/>
      <c r="D160" s="218" t="n"/>
      <c r="E160" s="218" t="n"/>
      <c r="F160" s="218" t="n"/>
      <c r="G160" s="218" t="n"/>
      <c r="H160" s="218"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71">
      <c r="A161" s="218" t="n"/>
      <c r="B161" s="218" t="n"/>
      <c r="C161" s="218" t="n"/>
      <c r="D161" s="218" t="n"/>
      <c r="E161" s="218" t="n"/>
      <c r="F161" s="218" t="n"/>
      <c r="G161" s="218" t="n"/>
      <c r="H161" s="218"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71">
      <c r="A162" s="218" t="n"/>
      <c r="B162" s="218" t="n"/>
      <c r="C162" s="218" t="n"/>
      <c r="D162" s="218" t="n"/>
      <c r="E162" s="218" t="n"/>
      <c r="F162" s="218" t="n"/>
      <c r="G162" s="218" t="n"/>
      <c r="H162" s="218"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71">
      <c r="A163" s="218" t="n"/>
      <c r="B163" s="218" t="n"/>
      <c r="C163" s="218" t="n"/>
      <c r="D163" s="218" t="n"/>
      <c r="E163" s="218" t="n"/>
      <c r="F163" s="218" t="n"/>
      <c r="G163" s="218" t="n"/>
      <c r="H163" s="218"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71">
      <c r="A164" s="218" t="n"/>
      <c r="B164" s="218" t="n"/>
      <c r="C164" s="218" t="n"/>
      <c r="D164" s="218" t="n"/>
      <c r="E164" s="218" t="n"/>
      <c r="F164" s="218" t="n"/>
      <c r="G164" s="218" t="n"/>
      <c r="H164" s="218"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71">
      <c r="A165" s="218" t="n"/>
      <c r="B165" s="218" t="n"/>
      <c r="C165" s="218" t="n"/>
      <c r="D165" s="218" t="n"/>
      <c r="E165" s="218" t="n"/>
      <c r="F165" s="218" t="n"/>
      <c r="G165" s="218" t="n"/>
      <c r="H165" s="218"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71">
      <c r="A166" s="218" t="n"/>
      <c r="B166" s="218" t="n"/>
      <c r="C166" s="218" t="n"/>
      <c r="D166" s="218" t="n"/>
      <c r="E166" s="218" t="n"/>
      <c r="F166" s="218" t="n"/>
      <c r="G166" s="218" t="n"/>
      <c r="H166" s="218"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71">
      <c r="A167" s="218" t="n"/>
      <c r="B167" s="218" t="n"/>
      <c r="C167" s="218" t="n"/>
      <c r="D167" s="218" t="n"/>
      <c r="E167" s="218" t="n"/>
      <c r="F167" s="218" t="n"/>
      <c r="G167" s="218" t="n"/>
      <c r="H167" s="218"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71">
      <c r="A168" s="218" t="n"/>
      <c r="B168" s="218" t="n"/>
      <c r="C168" s="218" t="n"/>
      <c r="D168" s="218" t="n"/>
      <c r="E168" s="218" t="n"/>
      <c r="F168" s="218" t="n"/>
      <c r="G168" s="218" t="n"/>
      <c r="H168" s="218"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71">
      <c r="A169" s="218" t="n"/>
      <c r="B169" s="218" t="n"/>
      <c r="C169" s="218" t="n"/>
      <c r="D169" s="218" t="n"/>
      <c r="E169" s="218" t="n"/>
      <c r="F169" s="218" t="n"/>
      <c r="G169" s="218" t="n"/>
      <c r="H169" s="218"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71">
      <c r="A170" s="218" t="n"/>
      <c r="B170" s="218" t="n"/>
      <c r="C170" s="218" t="n"/>
      <c r="D170" s="218" t="n"/>
      <c r="E170" s="218" t="n"/>
      <c r="F170" s="218" t="n"/>
      <c r="G170" s="218" t="n"/>
      <c r="H170" s="218"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71">
      <c r="A171" s="218" t="n"/>
      <c r="B171" s="218" t="n"/>
      <c r="C171" s="218" t="n"/>
      <c r="D171" s="218" t="n"/>
      <c r="E171" s="218" t="n"/>
      <c r="F171" s="218" t="n"/>
      <c r="G171" s="218" t="n"/>
      <c r="H171" s="218"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71">
      <c r="A172" s="218" t="n"/>
      <c r="B172" s="218" t="n"/>
      <c r="C172" s="218" t="n"/>
      <c r="D172" s="218" t="n"/>
      <c r="E172" s="218" t="n"/>
      <c r="F172" s="218" t="n"/>
      <c r="G172" s="218" t="n"/>
      <c r="H172" s="218"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71">
      <c r="A173" s="218" t="n"/>
      <c r="B173" s="218" t="n"/>
      <c r="C173" s="218" t="n"/>
      <c r="D173" s="218" t="n"/>
      <c r="E173" s="218" t="n"/>
      <c r="F173" s="218" t="n"/>
      <c r="G173" s="218" t="n"/>
      <c r="H173" s="218"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71">
      <c r="A174" s="218" t="n"/>
      <c r="B174" s="218" t="n"/>
      <c r="C174" s="218" t="n"/>
      <c r="D174" s="218" t="n"/>
      <c r="E174" s="218" t="n"/>
      <c r="F174" s="218" t="n"/>
      <c r="G174" s="218" t="n"/>
      <c r="H174" s="218"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71">
      <c r="A175" s="218" t="n"/>
      <c r="B175" s="218" t="n"/>
      <c r="C175" s="218" t="n"/>
      <c r="D175" s="218" t="n"/>
      <c r="E175" s="218" t="n"/>
      <c r="F175" s="218" t="n"/>
      <c r="G175" s="218" t="n"/>
      <c r="H175" s="218"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71">
      <c r="A176" s="218" t="n"/>
      <c r="B176" s="218" t="n"/>
      <c r="C176" s="218" t="n"/>
      <c r="D176" s="218" t="n"/>
      <c r="E176" s="218" t="n"/>
      <c r="F176" s="218" t="n"/>
      <c r="G176" s="218" t="n"/>
      <c r="H176" s="218"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71">
      <c r="A177" s="218" t="n"/>
      <c r="B177" s="218" t="n"/>
      <c r="C177" s="218" t="n"/>
      <c r="D177" s="218" t="n"/>
      <c r="E177" s="218" t="n"/>
      <c r="F177" s="218" t="n"/>
      <c r="G177" s="218" t="n"/>
      <c r="H177" s="218"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71">
      <c r="A178" s="218" t="n"/>
      <c r="B178" s="218" t="n"/>
      <c r="C178" s="218" t="n"/>
      <c r="D178" s="218" t="n"/>
      <c r="E178" s="218" t="n"/>
      <c r="F178" s="218" t="n"/>
      <c r="G178" s="218" t="n"/>
      <c r="H178" s="218"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71">
      <c r="A179" s="218" t="n"/>
      <c r="B179" s="218" t="n"/>
      <c r="C179" s="218" t="n"/>
      <c r="D179" s="218" t="n"/>
      <c r="E179" s="218" t="n"/>
      <c r="F179" s="218" t="n"/>
      <c r="G179" s="218" t="n"/>
      <c r="H179" s="218"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71">
      <c r="A180" s="218" t="n"/>
      <c r="B180" s="218" t="n"/>
      <c r="C180" s="218" t="n"/>
      <c r="D180" s="218" t="n"/>
      <c r="E180" s="218" t="n"/>
      <c r="F180" s="218" t="n"/>
      <c r="G180" s="218" t="n"/>
      <c r="H180" s="218"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71">
      <c r="A181" s="218" t="n"/>
      <c r="B181" s="218" t="n"/>
      <c r="C181" s="218" t="n"/>
      <c r="D181" s="218" t="n"/>
      <c r="E181" s="218" t="n"/>
      <c r="F181" s="218" t="n"/>
      <c r="G181" s="218" t="n"/>
      <c r="H181" s="218"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71">
      <c r="A182" s="218" t="n"/>
      <c r="B182" s="218" t="n"/>
      <c r="C182" s="218" t="n"/>
      <c r="D182" s="218" t="n"/>
      <c r="E182" s="218" t="n"/>
      <c r="F182" s="218" t="n"/>
      <c r="G182" s="218" t="n"/>
      <c r="H182" s="218"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71">
      <c r="A183" s="218" t="n"/>
      <c r="B183" s="218" t="n"/>
      <c r="C183" s="218" t="n"/>
      <c r="D183" s="218" t="n"/>
      <c r="E183" s="218" t="n"/>
      <c r="F183" s="218" t="n"/>
      <c r="G183" s="218" t="n"/>
      <c r="H183" s="218"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71">
      <c r="A184" s="218" t="n"/>
      <c r="B184" s="218" t="n"/>
      <c r="C184" s="218" t="n"/>
      <c r="D184" s="218" t="n"/>
      <c r="E184" s="218" t="n"/>
      <c r="F184" s="218" t="n"/>
      <c r="G184" s="218" t="n"/>
      <c r="H184" s="218"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71">
      <c r="A185" s="218" t="n"/>
      <c r="B185" s="218" t="n"/>
      <c r="C185" s="218" t="n"/>
      <c r="D185" s="218" t="n"/>
      <c r="E185" s="218" t="n"/>
      <c r="F185" s="218" t="n"/>
      <c r="G185" s="218" t="n"/>
      <c r="H185" s="218"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71">
      <c r="A186" s="218" t="n"/>
      <c r="B186" s="218" t="n"/>
      <c r="C186" s="218" t="n"/>
      <c r="D186" s="218" t="n"/>
      <c r="E186" s="218" t="n"/>
      <c r="F186" s="218" t="n"/>
      <c r="G186" s="218" t="n"/>
      <c r="H186" s="218"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71">
      <c r="A187" s="218" t="n"/>
      <c r="B187" s="218" t="n"/>
      <c r="C187" s="218" t="n"/>
      <c r="D187" s="218" t="n"/>
      <c r="E187" s="218" t="n"/>
      <c r="F187" s="218" t="n"/>
      <c r="G187" s="218" t="n"/>
      <c r="H187" s="218"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71">
      <c r="A188" s="218" t="n"/>
      <c r="B188" s="218" t="n"/>
      <c r="C188" s="218" t="n"/>
      <c r="D188" s="218" t="n"/>
      <c r="E188" s="218" t="n"/>
      <c r="F188" s="218" t="n"/>
      <c r="G188" s="218" t="n"/>
      <c r="H188" s="218"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71">
      <c r="A189" s="218" t="n"/>
      <c r="B189" s="218" t="n"/>
      <c r="C189" s="218" t="n"/>
      <c r="D189" s="218" t="n"/>
      <c r="E189" s="218" t="n"/>
      <c r="F189" s="218" t="n"/>
      <c r="G189" s="218" t="n"/>
      <c r="H189" s="218"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71">
      <c r="A190" s="218" t="n"/>
      <c r="B190" s="218" t="n"/>
      <c r="C190" s="218" t="n"/>
      <c r="D190" s="218" t="n"/>
      <c r="E190" s="218" t="n"/>
      <c r="F190" s="218" t="n"/>
      <c r="G190" s="218" t="n"/>
      <c r="H190" s="218"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71">
      <c r="A191" s="218" t="n"/>
      <c r="B191" s="218" t="n"/>
      <c r="C191" s="218" t="n"/>
      <c r="D191" s="218" t="n"/>
      <c r="E191" s="218" t="n"/>
      <c r="F191" s="218" t="n"/>
      <c r="G191" s="218" t="n"/>
      <c r="H191" s="218"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71">
      <c r="A192" s="218" t="n"/>
      <c r="B192" s="218" t="n"/>
      <c r="C192" s="218" t="n"/>
      <c r="D192" s="218" t="n"/>
      <c r="E192" s="218" t="n"/>
      <c r="F192" s="218" t="n"/>
      <c r="G192" s="218" t="n"/>
      <c r="H192" s="218"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71">
      <c r="A193" s="218" t="n"/>
      <c r="B193" s="218" t="n"/>
      <c r="C193" s="218" t="n"/>
      <c r="D193" s="218" t="n"/>
      <c r="E193" s="218" t="n"/>
      <c r="F193" s="218" t="n"/>
      <c r="G193" s="218" t="n"/>
      <c r="H193" s="218"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71">
      <c r="A194" s="218" t="n"/>
      <c r="B194" s="218" t="n"/>
      <c r="C194" s="218" t="n"/>
      <c r="D194" s="218" t="n"/>
      <c r="E194" s="218" t="n"/>
      <c r="F194" s="218" t="n"/>
      <c r="G194" s="218" t="n"/>
      <c r="H194" s="218"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71">
      <c r="A195" s="218" t="n"/>
      <c r="B195" s="218" t="n"/>
      <c r="C195" s="218" t="n"/>
      <c r="D195" s="218" t="n"/>
      <c r="E195" s="218" t="n"/>
      <c r="F195" s="218" t="n"/>
      <c r="G195" s="218" t="n"/>
      <c r="H195" s="218"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71">
      <c r="A196" s="218" t="n"/>
      <c r="B196" s="218" t="n"/>
      <c r="C196" s="218" t="n"/>
      <c r="D196" s="218" t="n"/>
      <c r="E196" s="218" t="n"/>
      <c r="F196" s="218" t="n"/>
      <c r="G196" s="218" t="n"/>
      <c r="H196" s="218"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71">
      <c r="A197" s="218" t="n"/>
      <c r="B197" s="218" t="n"/>
      <c r="C197" s="218" t="n"/>
      <c r="D197" s="218" t="n"/>
      <c r="E197" s="218" t="n"/>
      <c r="F197" s="218" t="n"/>
      <c r="G197" s="218" t="n"/>
      <c r="H197" s="218"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71">
      <c r="A198" s="218" t="n"/>
      <c r="B198" s="218" t="n"/>
      <c r="C198" s="218" t="n"/>
      <c r="D198" s="218" t="n"/>
      <c r="E198" s="218" t="n"/>
      <c r="F198" s="218" t="n"/>
      <c r="G198" s="218" t="n"/>
      <c r="H198" s="218"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71">
      <c r="A199" s="218" t="n"/>
      <c r="B199" s="218" t="n"/>
      <c r="C199" s="218" t="n"/>
      <c r="D199" s="218" t="n"/>
      <c r="E199" s="218" t="n"/>
      <c r="F199" s="218" t="n"/>
      <c r="G199" s="218" t="n"/>
      <c r="H199" s="218"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71">
      <c r="A200" s="218" t="n"/>
      <c r="B200" s="218" t="n"/>
      <c r="C200" s="218" t="n"/>
      <c r="D200" s="218" t="n"/>
      <c r="E200" s="218" t="n"/>
      <c r="F200" s="218" t="n"/>
      <c r="G200" s="218" t="n"/>
      <c r="H200" s="218"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71">
      <c r="A201" s="218" t="n"/>
      <c r="B201" s="218" t="n"/>
      <c r="C201" s="218" t="n"/>
      <c r="D201" s="218" t="n"/>
      <c r="E201" s="218" t="n"/>
      <c r="F201" s="218" t="n"/>
      <c r="G201" s="218" t="n"/>
      <c r="H201" s="218"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71">
      <c r="A202" s="218" t="n"/>
      <c r="B202" s="218" t="n"/>
      <c r="C202" s="218" t="n"/>
      <c r="D202" s="218" t="n"/>
      <c r="E202" s="218" t="n"/>
      <c r="F202" s="218" t="n"/>
      <c r="G202" s="218" t="n"/>
      <c r="H202" s="218"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71">
      <c r="A203" s="218" t="n"/>
      <c r="B203" s="218" t="n"/>
      <c r="C203" s="218" t="n"/>
      <c r="D203" s="218" t="n"/>
      <c r="E203" s="218" t="n"/>
      <c r="F203" s="218" t="n"/>
      <c r="G203" s="218" t="n"/>
      <c r="H203" s="218"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71">
      <c r="A204" s="218" t="n"/>
      <c r="B204" s="218" t="n"/>
      <c r="C204" s="218" t="n"/>
      <c r="D204" s="218" t="n"/>
      <c r="E204" s="218" t="n"/>
      <c r="F204" s="218" t="n"/>
      <c r="G204" s="218" t="n"/>
      <c r="H204" s="218"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71">
      <c r="A205" s="218" t="n"/>
      <c r="B205" s="218" t="n"/>
      <c r="C205" s="218" t="n"/>
      <c r="D205" s="218" t="n"/>
      <c r="E205" s="218" t="n"/>
      <c r="F205" s="218" t="n"/>
      <c r="G205" s="218" t="n"/>
      <c r="H205" s="218"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71">
      <c r="A206" s="218" t="n"/>
      <c r="B206" s="218" t="n"/>
      <c r="C206" s="218" t="n"/>
      <c r="D206" s="218" t="n"/>
      <c r="E206" s="218" t="n"/>
      <c r="F206" s="218" t="n"/>
      <c r="G206" s="218" t="n"/>
      <c r="H206" s="218"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71">
      <c r="A207" s="218" t="n"/>
      <c r="B207" s="218" t="n"/>
      <c r="C207" s="218" t="n"/>
      <c r="D207" s="218" t="n"/>
      <c r="E207" s="218" t="n"/>
      <c r="F207" s="218" t="n"/>
      <c r="G207" s="218" t="n"/>
      <c r="H207" s="218"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71">
      <c r="A208" s="218" t="n"/>
      <c r="B208" s="218" t="n"/>
      <c r="C208" s="218" t="n"/>
      <c r="D208" s="218" t="n"/>
      <c r="E208" s="218" t="n"/>
      <c r="F208" s="218" t="n"/>
      <c r="G208" s="218" t="n"/>
      <c r="H208" s="218"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218" t="n"/>
      <c r="H209" s="218"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71">
      <c r="A210" s="218" t="n"/>
      <c r="B210" s="218" t="n"/>
      <c r="C210" s="218" t="n"/>
      <c r="D210" s="218" t="n"/>
      <c r="E210" s="218" t="n"/>
      <c r="F210" s="218" t="n"/>
      <c r="G210" s="218" t="n"/>
      <c r="H210" s="218"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218" t="n"/>
      <c r="H211" s="218"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218" t="n"/>
      <c r="H212" s="218"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218" t="n"/>
      <c r="H213" s="218"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218" t="n"/>
      <c r="H214" s="218"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218" t="n"/>
      <c r="H215" s="218"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218" t="n"/>
      <c r="H216" s="218"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218" t="n"/>
      <c r="H217" s="218"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218" t="n"/>
      <c r="H218" s="218"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218" t="n"/>
      <c r="H219" s="218"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218" t="n"/>
      <c r="H220" s="218"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t="n"/>
      <c r="H221" s="218"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t="n"/>
      <c r="H222" s="218"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t="n"/>
      <c r="H223" s="218"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7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7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7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7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7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7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7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7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7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7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7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7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7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7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7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7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7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7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7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7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xl/worksheets/sheet18.xml><?xml version="1.0" encoding="utf-8"?>
<worksheet xmlns="http://schemas.openxmlformats.org/spreadsheetml/2006/main">
  <sheetPr>
    <tabColor rgb="FF166534"/>
    <outlinePr summaryBelow="1" summaryRight="1"/>
    <pageSetUpPr/>
  </sheetPr>
  <dimension ref="A1:Z1000"/>
  <sheetViews>
    <sheetView workbookViewId="0">
      <selection activeCell="A1" sqref="A1"/>
    </sheetView>
  </sheetViews>
  <sheetFormatPr baseColWidth="8" defaultColWidth="14.43" defaultRowHeight="15" customHeight="1" outlineLevelRow="2"/>
  <cols>
    <col width="10" customWidth="1" style="371" min="1" max="1"/>
    <col width="34" customWidth="1" style="371" min="2" max="2"/>
    <col width="10" customWidth="1" style="371" min="3" max="3"/>
    <col width="44" customWidth="1" style="371" min="4" max="4"/>
    <col width="4" customWidth="1" style="371" min="5" max="5"/>
    <col width="22" customWidth="1" style="371" min="6" max="7"/>
    <col width="38" customWidth="1" style="371" min="8" max="8"/>
  </cols>
  <sheetData>
    <row r="1" ht="21.75" customHeight="1" s="371">
      <c r="A1" s="426" t="inlineStr">
        <is>
          <t>NORMA DE NOMENCLATURA DOCUMENTAL · DRAVYA / TAAW  ·  basada en ISO 19650-2</t>
        </is>
      </c>
      <c r="I1" s="4" t="n"/>
      <c r="J1" s="4" t="n"/>
      <c r="K1" s="4" t="n"/>
      <c r="L1" s="4" t="n"/>
      <c r="M1" s="4" t="n"/>
      <c r="N1" s="4" t="n"/>
      <c r="O1" s="4" t="n"/>
      <c r="P1" s="4" t="n"/>
      <c r="Q1" s="4" t="n"/>
      <c r="R1" s="4" t="n"/>
      <c r="S1" s="4" t="n"/>
      <c r="T1" s="4" t="n"/>
      <c r="U1" s="4" t="n"/>
      <c r="V1" s="4" t="n"/>
      <c r="W1" s="4" t="n"/>
      <c r="X1" s="4" t="n"/>
      <c r="Y1" s="4" t="n"/>
      <c r="Z1" s="4" t="n"/>
    </row>
    <row r="2" ht="15" customHeight="1" s="371">
      <c r="A2" s="353" t="inlineStr">
        <is>
          <t xml:space="preserve">Pestaña informativa. De aquí se arma el FOLIO de cada entregable. </t>
        </is>
      </c>
      <c r="B2" s="218" t="n"/>
      <c r="C2" s="218" t="n"/>
      <c r="D2" s="218" t="n"/>
      <c r="E2" s="218" t="n"/>
      <c r="F2" s="218" t="n"/>
      <c r="G2" s="218" t="n"/>
      <c r="H2" s="218" t="n"/>
      <c r="I2" s="4" t="n"/>
      <c r="J2" s="4" t="n"/>
      <c r="K2" s="4" t="n"/>
      <c r="L2" s="4" t="n"/>
      <c r="M2" s="4" t="n"/>
      <c r="N2" s="4" t="n"/>
      <c r="O2" s="4" t="n"/>
      <c r="P2" s="4" t="n"/>
      <c r="Q2" s="4" t="n"/>
      <c r="R2" s="4" t="n"/>
      <c r="S2" s="4" t="n"/>
      <c r="T2" s="4" t="n"/>
      <c r="U2" s="4" t="n"/>
      <c r="V2" s="4" t="n"/>
      <c r="W2" s="4" t="n"/>
      <c r="X2" s="4" t="n"/>
      <c r="Y2" s="4" t="n"/>
      <c r="Z2" s="4" t="n"/>
    </row>
    <row r="3">
      <c r="A3" s="218" t="n"/>
      <c r="B3" s="218" t="n"/>
      <c r="C3" s="218" t="n"/>
      <c r="D3" s="218" t="n"/>
      <c r="E3" s="218" t="n"/>
      <c r="F3" s="218" t="n"/>
      <c r="G3" s="218" t="n"/>
      <c r="H3" s="218" t="n"/>
      <c r="I3" s="4" t="n"/>
      <c r="J3" s="4" t="n"/>
      <c r="K3" s="4" t="n"/>
      <c r="L3" s="4" t="n"/>
      <c r="M3" s="4" t="n"/>
      <c r="N3" s="4" t="n"/>
      <c r="O3" s="4" t="n"/>
      <c r="P3" s="4" t="n"/>
      <c r="Q3" s="4" t="n"/>
      <c r="R3" s="4" t="n"/>
      <c r="S3" s="4" t="n"/>
      <c r="T3" s="4" t="n"/>
      <c r="U3" s="4" t="n"/>
      <c r="V3" s="4" t="n"/>
      <c r="W3" s="4" t="n"/>
      <c r="X3" s="4" t="n"/>
      <c r="Y3" s="4" t="n"/>
      <c r="Z3" s="4" t="n"/>
    </row>
    <row r="4" ht="15" customHeight="1" s="371">
      <c r="A4" s="427" t="inlineStr">
        <is>
          <t>ESTRUCTURA DEL CÓDIGO</t>
        </is>
      </c>
      <c r="B4" s="421" t="n"/>
      <c r="C4" s="421" t="n"/>
      <c r="D4" s="422" t="n"/>
      <c r="E4" s="218" t="n"/>
      <c r="F4" s="427" t="inlineStr">
        <is>
          <t>CONSTRUCTOR DEL FOLIO</t>
        </is>
      </c>
      <c r="G4" s="421" t="n"/>
      <c r="H4" s="422" t="n"/>
      <c r="I4" s="4" t="n"/>
      <c r="J4" s="4" t="n"/>
      <c r="K4" s="4" t="n"/>
      <c r="L4" s="4" t="n"/>
      <c r="M4" s="4" t="n"/>
      <c r="N4" s="4" t="n"/>
      <c r="O4" s="4" t="n"/>
      <c r="P4" s="4" t="n"/>
      <c r="Q4" s="4" t="n"/>
      <c r="R4" s="4" t="n"/>
      <c r="S4" s="4" t="n"/>
      <c r="T4" s="4" t="n"/>
      <c r="U4" s="4" t="n"/>
      <c r="V4" s="4" t="n"/>
      <c r="W4" s="4" t="n"/>
      <c r="X4" s="4" t="n"/>
      <c r="Y4" s="4" t="n"/>
      <c r="Z4" s="4" t="n"/>
    </row>
    <row r="5" ht="18" customHeight="1" s="371">
      <c r="A5" s="428" t="inlineStr">
        <is>
          <t>PROYECTO-CREADOR-PROGRESO-FUNCIÓN-BLOQUE+NÚM-NIVEL-TIPO-NÚMERO-REVISIÓN-ESTADO</t>
        </is>
      </c>
      <c r="B5" s="421" t="n"/>
      <c r="C5" s="421" t="n"/>
      <c r="D5" s="422" t="n"/>
      <c r="E5" s="218" t="n"/>
      <c r="F5" s="356" t="inlineStr">
        <is>
          <t>CAMPO</t>
        </is>
      </c>
      <c r="G5" s="356" t="inlineStr">
        <is>
          <t>VALOR</t>
        </is>
      </c>
      <c r="H5" s="356" t="inlineStr">
        <is>
          <t>DE DÓNDE SALE</t>
        </is>
      </c>
      <c r="I5" s="4" t="n"/>
      <c r="J5" s="4" t="n"/>
      <c r="K5" s="4" t="n"/>
      <c r="L5" s="4" t="n"/>
      <c r="M5" s="4" t="n"/>
      <c r="N5" s="4" t="n"/>
      <c r="O5" s="4" t="n"/>
      <c r="P5" s="4" t="n"/>
      <c r="Q5" s="4" t="n"/>
      <c r="R5" s="4" t="n"/>
      <c r="S5" s="4" t="n"/>
      <c r="T5" s="4" t="n"/>
      <c r="U5" s="4" t="n"/>
      <c r="V5" s="4" t="n"/>
      <c r="W5" s="4" t="n"/>
      <c r="X5" s="4" t="n"/>
      <c r="Y5" s="4" t="n"/>
      <c r="Z5" s="4" t="n"/>
    </row>
    <row r="6" ht="15" customHeight="1" s="371">
      <c r="A6" s="218" t="n"/>
      <c r="B6" s="218" t="n"/>
      <c r="C6" s="218" t="n"/>
      <c r="D6" s="218" t="n"/>
      <c r="E6" s="218" t="n"/>
      <c r="F6" s="357" t="inlineStr">
        <is>
          <t>1 · PROYECTO</t>
        </is>
      </c>
      <c r="G6" s="358" t="inlineStr">
        <is>
          <t>F19</t>
        </is>
      </c>
      <c r="H6" s="359" t="inlineStr">
        <is>
          <t>captura</t>
        </is>
      </c>
      <c r="I6" s="4" t="n"/>
      <c r="J6" s="4" t="n"/>
      <c r="K6" s="4" t="n"/>
      <c r="L6" s="4" t="n"/>
      <c r="M6" s="4" t="n"/>
      <c r="N6" s="4" t="n"/>
      <c r="O6" s="4" t="n"/>
      <c r="P6" s="4" t="n"/>
      <c r="Q6" s="4" t="n"/>
      <c r="R6" s="4" t="n"/>
      <c r="S6" s="4" t="n"/>
      <c r="T6" s="4" t="n"/>
      <c r="U6" s="4" t="n"/>
      <c r="V6" s="4" t="n"/>
      <c r="W6" s="4" t="n"/>
      <c r="X6" s="4" t="n"/>
      <c r="Y6" s="4" t="n"/>
      <c r="Z6" s="4" t="n"/>
    </row>
    <row r="7" ht="15" customHeight="1" s="371">
      <c r="A7" s="429" t="inlineStr">
        <is>
          <t>3 · PROGRESO DE PROYECTO</t>
        </is>
      </c>
      <c r="B7" s="421" t="n"/>
      <c r="C7" s="421" t="n"/>
      <c r="D7" s="422" t="n"/>
      <c r="E7" s="218" t="n"/>
      <c r="F7" s="357" t="inlineStr">
        <is>
          <t>2 · CREADOR</t>
        </is>
      </c>
      <c r="G7" s="358" t="inlineStr">
        <is>
          <t>DRV</t>
        </is>
      </c>
      <c r="H7" s="359" t="inlineStr">
        <is>
          <t>captura</t>
        </is>
      </c>
      <c r="I7" s="4" t="n"/>
      <c r="J7" s="4" t="n"/>
      <c r="K7" s="4" t="n"/>
      <c r="L7" s="4" t="n"/>
      <c r="M7" s="4" t="n"/>
      <c r="N7" s="4" t="n"/>
      <c r="O7" s="4" t="n"/>
      <c r="P7" s="4" t="n"/>
      <c r="Q7" s="4" t="n"/>
      <c r="R7" s="4" t="n"/>
      <c r="S7" s="4" t="n"/>
      <c r="T7" s="4" t="n"/>
      <c r="U7" s="4" t="n"/>
      <c r="V7" s="4" t="n"/>
      <c r="W7" s="4" t="n"/>
      <c r="X7" s="4" t="n"/>
      <c r="Y7" s="4" t="n"/>
      <c r="Z7" s="4" t="n"/>
    </row>
    <row r="8" ht="15" customHeight="1" s="371">
      <c r="A8" s="356" t="inlineStr">
        <is>
          <t>CLAVE</t>
        </is>
      </c>
      <c r="B8" s="430" t="inlineStr">
        <is>
          <t>DESCRIPCIÓN</t>
        </is>
      </c>
      <c r="C8" s="421" t="n"/>
      <c r="D8" s="422" t="n"/>
      <c r="E8" s="218" t="n"/>
      <c r="F8" s="357" t="inlineStr">
        <is>
          <t>5 · BLOQUE</t>
        </is>
      </c>
      <c r="G8" s="358" t="inlineStr">
        <is>
          <t>G</t>
        </is>
      </c>
      <c r="H8" s="359" t="inlineStr">
        <is>
          <t>captura</t>
        </is>
      </c>
      <c r="I8" s="4" t="n"/>
      <c r="J8" s="4" t="n"/>
      <c r="K8" s="4" t="n"/>
      <c r="L8" s="4" t="n"/>
      <c r="M8" s="4" t="n"/>
      <c r="N8" s="4" t="n"/>
      <c r="O8" s="4" t="n"/>
      <c r="P8" s="4" t="n"/>
      <c r="Q8" s="4" t="n"/>
      <c r="R8" s="4" t="n"/>
      <c r="S8" s="4" t="n"/>
      <c r="T8" s="4" t="n"/>
      <c r="U8" s="4" t="n"/>
      <c r="V8" s="4" t="n"/>
      <c r="W8" s="4" t="n"/>
      <c r="X8" s="4" t="n"/>
      <c r="Y8" s="4" t="n"/>
      <c r="Z8" s="4" t="n"/>
    </row>
    <row r="9" ht="15" customHeight="1" s="371">
      <c r="A9" s="362" t="inlineStr">
        <is>
          <t>AP</t>
        </is>
      </c>
      <c r="B9" s="431" t="inlineStr">
        <is>
          <t>Anteproyecto</t>
        </is>
      </c>
      <c r="C9" s="421" t="n"/>
      <c r="D9" s="422" t="n"/>
      <c r="E9" s="218" t="n"/>
      <c r="F9" s="357" t="inlineStr">
        <is>
          <t>6 · NÚM. BLOQUE</t>
        </is>
      </c>
      <c r="G9" s="358" t="inlineStr">
        <is>
          <t>01</t>
        </is>
      </c>
      <c r="H9" s="359" t="inlineStr">
        <is>
          <t>captura</t>
        </is>
      </c>
      <c r="I9" s="4" t="n"/>
      <c r="J9" s="4" t="n"/>
      <c r="K9" s="4" t="n"/>
      <c r="L9" s="4" t="n"/>
      <c r="M9" s="4" t="n"/>
      <c r="N9" s="4" t="n"/>
      <c r="O9" s="4" t="n"/>
      <c r="P9" s="4" t="n"/>
      <c r="Q9" s="4" t="n"/>
      <c r="R9" s="4" t="n"/>
      <c r="S9" s="4" t="n"/>
      <c r="T9" s="4" t="n"/>
      <c r="U9" s="4" t="n"/>
      <c r="V9" s="4" t="n"/>
      <c r="W9" s="4" t="n"/>
      <c r="X9" s="4" t="n"/>
      <c r="Y9" s="4" t="n"/>
      <c r="Z9" s="4" t="n"/>
    </row>
    <row r="10" ht="15" customHeight="1" s="371">
      <c r="A10" s="362" t="inlineStr">
        <is>
          <t>PE</t>
        </is>
      </c>
      <c r="B10" s="431" t="inlineStr">
        <is>
          <t>Proyecto Ejecutivo</t>
        </is>
      </c>
      <c r="C10" s="421" t="n"/>
      <c r="D10" s="422" t="n"/>
      <c r="E10" s="218" t="n"/>
      <c r="F10" s="357" t="inlineStr">
        <is>
          <t>7 · NIVEL</t>
        </is>
      </c>
      <c r="G10" s="358" t="inlineStr">
        <is>
          <t>ZZ</t>
        </is>
      </c>
      <c r="H10" s="359" t="inlineStr">
        <is>
          <t>captura</t>
        </is>
      </c>
      <c r="I10" s="4" t="n"/>
      <c r="J10" s="4" t="n"/>
      <c r="K10" s="4" t="n"/>
      <c r="L10" s="4" t="n"/>
      <c r="M10" s="4" t="n"/>
      <c r="N10" s="4" t="n"/>
      <c r="O10" s="4" t="n"/>
      <c r="P10" s="4" t="n"/>
      <c r="Q10" s="4" t="n"/>
      <c r="R10" s="4" t="n"/>
      <c r="S10" s="4" t="n"/>
      <c r="T10" s="4" t="n"/>
      <c r="U10" s="4" t="n"/>
      <c r="V10" s="4" t="n"/>
      <c r="W10" s="4" t="n"/>
      <c r="X10" s="4" t="n"/>
      <c r="Y10" s="4" t="n"/>
      <c r="Z10" s="4" t="n"/>
    </row>
    <row r="11" ht="15" customHeight="1" s="371">
      <c r="A11" s="362" t="inlineStr">
        <is>
          <t>OB</t>
        </is>
      </c>
      <c r="B11" s="431" t="inlineStr">
        <is>
          <t>Obra en ejecución</t>
        </is>
      </c>
      <c r="C11" s="421" t="n"/>
      <c r="D11" s="422" t="n"/>
      <c r="E11" s="218" t="n"/>
      <c r="F11" s="357" t="inlineStr">
        <is>
          <t>10 · REVISIÓN</t>
        </is>
      </c>
      <c r="G11" s="358" t="inlineStr">
        <is>
          <t>03</t>
        </is>
      </c>
      <c r="H11" s="359">
        <f>CARATULA!$C$25</f>
        <v/>
      </c>
      <c r="I11" s="4" t="n"/>
      <c r="J11" s="4" t="n"/>
      <c r="K11" s="4" t="n"/>
      <c r="L11" s="4" t="n"/>
      <c r="M11" s="4" t="n"/>
      <c r="N11" s="4" t="n"/>
      <c r="O11" s="4" t="n"/>
      <c r="P11" s="4" t="n"/>
      <c r="Q11" s="4" t="n"/>
      <c r="R11" s="4" t="n"/>
      <c r="S11" s="4" t="n"/>
      <c r="T11" s="4" t="n"/>
      <c r="U11" s="4" t="n"/>
      <c r="V11" s="4" t="n"/>
      <c r="W11" s="4" t="n"/>
      <c r="X11" s="4" t="n"/>
      <c r="Y11" s="4" t="n"/>
      <c r="Z11" s="4" t="n"/>
    </row>
    <row r="12" ht="15" customHeight="1" s="371">
      <c r="A12" s="362" t="inlineStr">
        <is>
          <t>AS</t>
        </is>
      </c>
      <c r="B12" s="431" t="inlineStr">
        <is>
          <t>As Built</t>
        </is>
      </c>
      <c r="C12" s="421" t="n"/>
      <c r="D12" s="422" t="n"/>
      <c r="E12" s="218" t="n"/>
      <c r="F12" s="357" t="inlineStr">
        <is>
          <t>11 · ESTADO</t>
        </is>
      </c>
      <c r="G12" s="358" t="inlineStr">
        <is>
          <t>S3</t>
        </is>
      </c>
      <c r="H12" s="359" t="inlineStr">
        <is>
          <t>captura</t>
        </is>
      </c>
      <c r="I12" s="4" t="n"/>
      <c r="J12" s="4" t="n"/>
      <c r="K12" s="4" t="n"/>
      <c r="L12" s="4" t="n"/>
      <c r="M12" s="4" t="n"/>
      <c r="N12" s="4" t="n"/>
      <c r="O12" s="4" t="n"/>
      <c r="P12" s="4" t="n"/>
      <c r="Q12" s="4" t="n"/>
      <c r="R12" s="4" t="n"/>
      <c r="S12" s="4" t="n"/>
      <c r="T12" s="4" t="n"/>
      <c r="U12" s="4" t="n"/>
      <c r="V12" s="4" t="n"/>
      <c r="W12" s="4" t="n"/>
      <c r="X12" s="4" t="n"/>
      <c r="Y12" s="4" t="n"/>
      <c r="Z12" s="4" t="n"/>
    </row>
    <row r="13">
      <c r="A13" s="218" t="n"/>
      <c r="B13" s="218" t="n"/>
      <c r="C13" s="218" t="n"/>
      <c r="D13" s="218" t="n"/>
      <c r="E13" s="218" t="n"/>
      <c r="F13" s="218" t="n"/>
      <c r="G13" s="218" t="n"/>
      <c r="H13" s="218" t="n"/>
      <c r="I13" s="4" t="n"/>
      <c r="J13" s="4" t="n"/>
      <c r="K13" s="4" t="n"/>
      <c r="L13" s="4" t="n"/>
      <c r="M13" s="4" t="n"/>
      <c r="N13" s="4" t="n"/>
      <c r="O13" s="4" t="n"/>
      <c r="P13" s="4" t="n"/>
      <c r="Q13" s="4" t="n"/>
      <c r="R13" s="4" t="n"/>
      <c r="S13" s="4" t="n"/>
      <c r="T13" s="4" t="n"/>
      <c r="U13" s="4" t="n"/>
      <c r="V13" s="4" t="n"/>
      <c r="W13" s="4" t="n"/>
      <c r="X13" s="4" t="n"/>
      <c r="Y13" s="4" t="n"/>
      <c r="Z13" s="4" t="n"/>
    </row>
    <row r="14" ht="15" customHeight="1" s="371">
      <c r="A14" s="429" t="inlineStr">
        <is>
          <t>4 · FUNCIÓN (disciplina)</t>
        </is>
      </c>
      <c r="B14" s="421" t="n"/>
      <c r="C14" s="421" t="n"/>
      <c r="D14" s="422" t="n"/>
      <c r="E14" s="218" t="n"/>
      <c r="F14" s="356" t="inlineStr">
        <is>
          <t>FOLIO POR ENTREGABLE</t>
        </is>
      </c>
      <c r="G14" s="356" t="inlineStr">
        <is>
          <t>TIPO</t>
        </is>
      </c>
      <c r="H14" s="356" t="inlineStr">
        <is>
          <t>FOLIO COMPLETO</t>
        </is>
      </c>
      <c r="I14" s="4" t="n"/>
      <c r="J14" s="4" t="n"/>
      <c r="K14" s="4" t="n"/>
      <c r="L14" s="4" t="n"/>
      <c r="M14" s="4" t="n"/>
      <c r="N14" s="4" t="n"/>
      <c r="O14" s="4" t="n"/>
      <c r="P14" s="4" t="n"/>
      <c r="Q14" s="4" t="n"/>
      <c r="R14" s="4" t="n"/>
      <c r="S14" s="4" t="n"/>
      <c r="T14" s="4" t="n"/>
      <c r="U14" s="4" t="n"/>
      <c r="V14" s="4" t="n"/>
      <c r="W14" s="4" t="n"/>
      <c r="X14" s="4" t="n"/>
      <c r="Y14" s="4" t="n"/>
      <c r="Z14" s="4" t="n"/>
    </row>
    <row r="15" ht="15" customHeight="1" s="371">
      <c r="A15" s="356" t="inlineStr">
        <is>
          <t>CLAVE</t>
        </is>
      </c>
      <c r="B15" s="430" t="inlineStr">
        <is>
          <t>DESCRIPCIÓN</t>
        </is>
      </c>
      <c r="C15" s="421" t="n"/>
      <c r="D15" s="422" t="n"/>
      <c r="E15" s="218" t="n"/>
      <c r="F15" s="357" t="inlineStr">
        <is>
          <t>PRESUPUESTO</t>
        </is>
      </c>
      <c r="G15" s="358" t="inlineStr">
        <is>
          <t>BQ</t>
        </is>
      </c>
      <c r="H15" s="364">
        <f>$G$6&amp;"-"&amp;$G$7&amp;"-"&amp;"PE"&amp;"-"&amp;"Q"&amp;"-"&amp;$G$8&amp;$G$9&amp;"-"&amp;$G$10&amp;"-"&amp;$G$15&amp;"-"&amp;"001"&amp;"-"&amp;$G$11&amp;"-"&amp;$G$12</f>
        <v/>
      </c>
      <c r="I15" s="4" t="n"/>
      <c r="J15" s="4" t="n"/>
      <c r="K15" s="4" t="n"/>
      <c r="L15" s="4" t="n"/>
      <c r="M15" s="4" t="n"/>
      <c r="N15" s="4" t="n"/>
      <c r="O15" s="4" t="n"/>
      <c r="P15" s="4" t="n"/>
      <c r="Q15" s="4" t="n"/>
      <c r="R15" s="4" t="n"/>
      <c r="S15" s="4" t="n"/>
      <c r="T15" s="4" t="n"/>
      <c r="U15" s="4" t="n"/>
      <c r="V15" s="4" t="n"/>
      <c r="W15" s="4" t="n"/>
      <c r="X15" s="4" t="n"/>
      <c r="Y15" s="4" t="n"/>
      <c r="Z15" s="4" t="n"/>
    </row>
    <row r="16" ht="15" customHeight="1" s="371">
      <c r="A16" s="362" t="inlineStr">
        <is>
          <t>A</t>
        </is>
      </c>
      <c r="B16" s="431" t="inlineStr">
        <is>
          <t>Arquitectura</t>
        </is>
      </c>
      <c r="C16" s="421" t="n"/>
      <c r="D16" s="422" t="n"/>
      <c r="E16" s="218" t="n"/>
      <c r="F16" s="357" t="inlineStr">
        <is>
          <t>GENERADORES</t>
        </is>
      </c>
      <c r="G16" s="358" t="inlineStr">
        <is>
          <t>CA</t>
        </is>
      </c>
      <c r="H16" s="364">
        <f>$G$6&amp;"-"&amp;$G$7&amp;"-"&amp;"PE"&amp;"-"&amp;"Q"&amp;"-"&amp;$G$8&amp;$G$9&amp;"-"&amp;$G$10&amp;"-"&amp;$G$16&amp;"-"&amp;"001"&amp;"-"&amp;$G$11&amp;"-"&amp;$G$12</f>
        <v/>
      </c>
      <c r="I16" s="4" t="n"/>
      <c r="J16" s="4" t="n"/>
      <c r="K16" s="4" t="n"/>
      <c r="L16" s="4" t="n"/>
      <c r="M16" s="4" t="n"/>
      <c r="N16" s="4" t="n"/>
      <c r="O16" s="4" t="n"/>
      <c r="P16" s="4" t="n"/>
      <c r="Q16" s="4" t="n"/>
      <c r="R16" s="4" t="n"/>
      <c r="S16" s="4" t="n"/>
      <c r="T16" s="4" t="n"/>
      <c r="U16" s="4" t="n"/>
      <c r="V16" s="4" t="n"/>
      <c r="W16" s="4" t="n"/>
      <c r="X16" s="4" t="n"/>
      <c r="Y16" s="4" t="n"/>
      <c r="Z16" s="4" t="n"/>
    </row>
    <row r="17" ht="15" customHeight="1" s="371">
      <c r="A17" s="362" t="inlineStr">
        <is>
          <t>C</t>
        </is>
      </c>
      <c r="B17" s="431" t="inlineStr">
        <is>
          <t>Ingeniería civil</t>
        </is>
      </c>
      <c r="C17" s="421" t="n"/>
      <c r="D17" s="422" t="n"/>
      <c r="E17" s="218" t="n"/>
      <c r="F17" s="357" t="inlineStr">
        <is>
          <t>CRONOGRAMA</t>
        </is>
      </c>
      <c r="G17" s="358" t="inlineStr">
        <is>
          <t>PR</t>
        </is>
      </c>
      <c r="H17" s="364">
        <f>$G$6&amp;"-"&amp;$G$7&amp;"-"&amp;"OB"&amp;"-"&amp;"Q"&amp;"-"&amp;$G$8&amp;$G$9&amp;"-"&amp;$G$10&amp;"-"&amp;$G$17&amp;"-"&amp;"001"&amp;"-"&amp;$G$11&amp;"-"&amp;$G$12</f>
        <v/>
      </c>
      <c r="I17" s="4" t="n"/>
      <c r="J17" s="4" t="n"/>
      <c r="K17" s="4" t="n"/>
      <c r="L17" s="4" t="n"/>
      <c r="M17" s="4" t="n"/>
      <c r="N17" s="4" t="n"/>
      <c r="O17" s="4" t="n"/>
      <c r="P17" s="4" t="n"/>
      <c r="Q17" s="4" t="n"/>
      <c r="R17" s="4" t="n"/>
      <c r="S17" s="4" t="n"/>
      <c r="T17" s="4" t="n"/>
      <c r="U17" s="4" t="n"/>
      <c r="V17" s="4" t="n"/>
      <c r="W17" s="4" t="n"/>
      <c r="X17" s="4" t="n"/>
      <c r="Y17" s="4" t="n"/>
      <c r="Z17" s="4" t="n"/>
    </row>
    <row r="18" ht="15" customHeight="1" s="371">
      <c r="A18" s="362" t="inlineStr">
        <is>
          <t>E</t>
        </is>
      </c>
      <c r="B18" s="431" t="inlineStr">
        <is>
          <t>Instalación eléctrica</t>
        </is>
      </c>
      <c r="C18" s="421" t="n"/>
      <c r="D18" s="422" t="n"/>
      <c r="E18" s="218" t="n"/>
      <c r="F18" s="357" t="inlineStr">
        <is>
          <t>FLUJO SEMANAL</t>
        </is>
      </c>
      <c r="G18" s="358" t="inlineStr">
        <is>
          <t>CP</t>
        </is>
      </c>
      <c r="H18" s="364">
        <f>$G$6&amp;"-"&amp;$G$7&amp;"-"&amp;"OB"&amp;"-"&amp;"Q"&amp;"-"&amp;$G$8&amp;$G$9&amp;"-"&amp;$G$10&amp;"-"&amp;$G$18&amp;"-"&amp;"002"&amp;"-"&amp;$G$11&amp;"-"&amp;$G$12</f>
        <v/>
      </c>
      <c r="I18" s="4" t="n"/>
      <c r="J18" s="4" t="n"/>
      <c r="K18" s="4" t="n"/>
      <c r="L18" s="4" t="n"/>
      <c r="M18" s="4" t="n"/>
      <c r="N18" s="4" t="n"/>
      <c r="O18" s="4" t="n"/>
      <c r="P18" s="4" t="n"/>
      <c r="Q18" s="4" t="n"/>
      <c r="R18" s="4" t="n"/>
      <c r="S18" s="4" t="n"/>
      <c r="T18" s="4" t="n"/>
      <c r="U18" s="4" t="n"/>
      <c r="V18" s="4" t="n"/>
      <c r="W18" s="4" t="n"/>
      <c r="X18" s="4" t="n"/>
      <c r="Y18" s="4" t="n"/>
      <c r="Z18" s="4" t="n"/>
    </row>
    <row r="19" ht="15" customHeight="1" s="371">
      <c r="A19" s="362" t="inlineStr">
        <is>
          <t>P</t>
        </is>
      </c>
      <c r="B19" s="431" t="inlineStr">
        <is>
          <t>Ingeniería sanitaria</t>
        </is>
      </c>
      <c r="C19" s="421" t="n"/>
      <c r="D19" s="422" t="n"/>
      <c r="E19" s="218" t="n"/>
      <c r="F19" s="357" t="inlineStr">
        <is>
          <t>CONTROL DE OBRA</t>
        </is>
      </c>
      <c r="G19" s="358" t="inlineStr">
        <is>
          <t>RP</t>
        </is>
      </c>
      <c r="H19" s="364">
        <f>$G$6&amp;"-"&amp;$G$7&amp;"-"&amp;"OB"&amp;"-"&amp;"Q"&amp;"-"&amp;$G$8&amp;$G$9&amp;"-"&amp;$G$10&amp;"-"&amp;$G$19&amp;"-"&amp;"001"&amp;"-"&amp;$G$11&amp;"-"&amp;$G$12</f>
        <v/>
      </c>
      <c r="I19" s="4" t="n"/>
      <c r="J19" s="4" t="n"/>
      <c r="K19" s="4" t="n"/>
      <c r="L19" s="4" t="n"/>
      <c r="M19" s="4" t="n"/>
      <c r="N19" s="4" t="n"/>
      <c r="O19" s="4" t="n"/>
      <c r="P19" s="4" t="n"/>
      <c r="Q19" s="4" t="n"/>
      <c r="R19" s="4" t="n"/>
      <c r="S19" s="4" t="n"/>
      <c r="T19" s="4" t="n"/>
      <c r="U19" s="4" t="n"/>
      <c r="V19" s="4" t="n"/>
      <c r="W19" s="4" t="n"/>
      <c r="X19" s="4" t="n"/>
      <c r="Y19" s="4" t="n"/>
      <c r="Z19" s="4" t="n"/>
    </row>
    <row r="20" ht="15" customHeight="1" s="371">
      <c r="A20" s="362" t="inlineStr">
        <is>
          <t>Q</t>
        </is>
      </c>
      <c r="B20" s="431" t="inlineStr">
        <is>
          <t>Costos y presupuestos  ← el nuestro</t>
        </is>
      </c>
      <c r="C20" s="421" t="n"/>
      <c r="D20" s="422" t="n"/>
      <c r="E20" s="218" t="n"/>
      <c r="F20" s="218" t="n"/>
      <c r="G20" s="218" t="n"/>
      <c r="H20" s="218" t="n"/>
      <c r="I20" s="4" t="n"/>
      <c r="J20" s="4" t="n"/>
      <c r="K20" s="4" t="n"/>
      <c r="L20" s="4" t="n"/>
      <c r="M20" s="4" t="n"/>
      <c r="N20" s="4" t="n"/>
      <c r="O20" s="4" t="n"/>
      <c r="P20" s="4" t="n"/>
      <c r="Q20" s="4" t="n"/>
      <c r="R20" s="4" t="n"/>
      <c r="S20" s="4" t="n"/>
      <c r="T20" s="4" t="n"/>
      <c r="U20" s="4" t="n"/>
      <c r="V20" s="4" t="n"/>
      <c r="W20" s="4" t="n"/>
      <c r="X20" s="4" t="n"/>
      <c r="Y20" s="4" t="n"/>
      <c r="Z20" s="4" t="n"/>
    </row>
    <row r="21" ht="15" customHeight="1" s="371">
      <c r="A21" s="362" t="inlineStr">
        <is>
          <t>S</t>
        </is>
      </c>
      <c r="B21" s="431" t="inlineStr">
        <is>
          <t>Estructural</t>
        </is>
      </c>
      <c r="C21" s="421" t="n"/>
      <c r="D21" s="422" t="n"/>
      <c r="E21" s="218" t="n"/>
      <c r="F21" s="218" t="n"/>
      <c r="G21" s="218" t="n"/>
      <c r="H21" s="218" t="n"/>
      <c r="I21" s="4" t="n"/>
      <c r="J21" s="4" t="n"/>
      <c r="K21" s="4" t="n"/>
      <c r="L21" s="4" t="n"/>
      <c r="M21" s="4" t="n"/>
      <c r="N21" s="4" t="n"/>
      <c r="O21" s="4" t="n"/>
      <c r="P21" s="4" t="n"/>
      <c r="Q21" s="4" t="n"/>
      <c r="R21" s="4" t="n"/>
      <c r="S21" s="4" t="n"/>
      <c r="T21" s="4" t="n"/>
      <c r="U21" s="4" t="n"/>
      <c r="V21" s="4" t="n"/>
      <c r="W21" s="4" t="n"/>
      <c r="X21" s="4" t="n"/>
      <c r="Y21" s="4" t="n"/>
      <c r="Z21" s="4" t="n"/>
    </row>
    <row r="22" ht="15" customHeight="1" s="371">
      <c r="A22" s="362" t="inlineStr">
        <is>
          <t>W</t>
        </is>
      </c>
      <c r="B22" s="431" t="inlineStr">
        <is>
          <t>Contratista</t>
        </is>
      </c>
      <c r="C22" s="421" t="n"/>
      <c r="D22" s="422" t="n"/>
      <c r="E22" s="218" t="n"/>
      <c r="F22" s="218" t="n"/>
      <c r="G22" s="218" t="n"/>
      <c r="H22" s="218" t="n"/>
      <c r="I22" s="4" t="n"/>
      <c r="J22" s="4" t="n"/>
      <c r="K22" s="4" t="n"/>
      <c r="L22" s="4" t="n"/>
      <c r="M22" s="4" t="n"/>
      <c r="N22" s="4" t="n"/>
      <c r="O22" s="4" t="n"/>
      <c r="P22" s="4" t="n"/>
      <c r="Q22" s="4" t="n"/>
      <c r="R22" s="4" t="n"/>
      <c r="S22" s="4" t="n"/>
      <c r="T22" s="4" t="n"/>
      <c r="U22" s="4" t="n"/>
      <c r="V22" s="4" t="n"/>
      <c r="W22" s="4" t="n"/>
      <c r="X22" s="4" t="n"/>
      <c r="Y22" s="4" t="n"/>
      <c r="Z22" s="4" t="n"/>
    </row>
    <row r="23" ht="15" customHeight="1" s="371">
      <c r="A23" s="362" t="inlineStr">
        <is>
          <t>X</t>
        </is>
      </c>
      <c r="B23" s="431" t="inlineStr">
        <is>
          <t>Subcontratista</t>
        </is>
      </c>
      <c r="C23" s="421" t="n"/>
      <c r="D23" s="422" t="n"/>
      <c r="E23" s="218" t="n"/>
      <c r="F23" s="218" t="n"/>
      <c r="G23" s="218" t="n"/>
      <c r="H23" s="218" t="n"/>
      <c r="I23" s="4" t="n"/>
      <c r="J23" s="4" t="n"/>
      <c r="K23" s="4" t="n"/>
      <c r="L23" s="4" t="n"/>
      <c r="M23" s="4" t="n"/>
      <c r="N23" s="4" t="n"/>
      <c r="O23" s="4" t="n"/>
      <c r="P23" s="4" t="n"/>
      <c r="Q23" s="4" t="n"/>
      <c r="R23" s="4" t="n"/>
      <c r="S23" s="4" t="n"/>
      <c r="T23" s="4" t="n"/>
      <c r="U23" s="4" t="n"/>
      <c r="V23" s="4" t="n"/>
      <c r="W23" s="4" t="n"/>
      <c r="X23" s="4" t="n"/>
      <c r="Y23" s="4" t="n"/>
      <c r="Z23" s="4" t="n"/>
    </row>
    <row r="24" ht="15" customHeight="1" s="371">
      <c r="A24" s="362" t="inlineStr">
        <is>
          <t>K</t>
        </is>
      </c>
      <c r="B24" s="431" t="inlineStr">
        <is>
          <t>Cliente</t>
        </is>
      </c>
      <c r="C24" s="421" t="n"/>
      <c r="D24" s="422" t="n"/>
      <c r="E24" s="218" t="n"/>
      <c r="F24" s="218" t="n"/>
      <c r="G24" s="218" t="n"/>
      <c r="H24" s="218" t="n"/>
      <c r="I24" s="4" t="n"/>
      <c r="J24" s="4" t="n"/>
      <c r="K24" s="4" t="n"/>
      <c r="L24" s="4" t="n"/>
      <c r="M24" s="4" t="n"/>
      <c r="N24" s="4" t="n"/>
      <c r="O24" s="4" t="n"/>
      <c r="P24" s="4" t="n"/>
      <c r="Q24" s="4" t="n"/>
      <c r="R24" s="4" t="n"/>
      <c r="S24" s="4" t="n"/>
      <c r="T24" s="4" t="n"/>
      <c r="U24" s="4" t="n"/>
      <c r="V24" s="4" t="n"/>
      <c r="W24" s="4" t="n"/>
      <c r="X24" s="4" t="n"/>
      <c r="Y24" s="4" t="n"/>
      <c r="Z24" s="4" t="n"/>
    </row>
    <row r="25" ht="15" customHeight="1" s="371">
      <c r="A25" s="362" t="inlineStr">
        <is>
          <t>Z</t>
        </is>
      </c>
      <c r="B25" s="431" t="inlineStr">
        <is>
          <t>General, no disciplinar</t>
        </is>
      </c>
      <c r="C25" s="421" t="n"/>
      <c r="D25" s="422" t="n"/>
      <c r="E25" s="218" t="n"/>
      <c r="F25" s="218" t="n"/>
      <c r="G25" s="218" t="n"/>
      <c r="H25" s="218" t="n"/>
      <c r="I25" s="4" t="n"/>
      <c r="J25" s="4" t="n"/>
      <c r="K25" s="4" t="n"/>
      <c r="L25" s="4" t="n"/>
      <c r="M25" s="4" t="n"/>
      <c r="N25" s="4" t="n"/>
      <c r="O25" s="4" t="n"/>
      <c r="P25" s="4" t="n"/>
      <c r="Q25" s="4" t="n"/>
      <c r="R25" s="4" t="n"/>
      <c r="S25" s="4" t="n"/>
      <c r="T25" s="4" t="n"/>
      <c r="U25" s="4" t="n"/>
      <c r="V25" s="4" t="n"/>
      <c r="W25" s="4" t="n"/>
      <c r="X25" s="4" t="n"/>
      <c r="Y25" s="4" t="n"/>
      <c r="Z25" s="4" t="n"/>
    </row>
    <row r="26" ht="15.75" customHeight="1" s="371">
      <c r="A26" s="218" t="n"/>
      <c r="B26" s="218" t="n"/>
      <c r="C26" s="218" t="n"/>
      <c r="D26" s="218" t="n"/>
      <c r="E26" s="218" t="n"/>
      <c r="F26" s="218" t="n"/>
      <c r="G26" s="218" t="n"/>
      <c r="H26" s="218" t="n"/>
      <c r="I26" s="4" t="n"/>
      <c r="J26" s="4" t="n"/>
      <c r="K26" s="4" t="n"/>
      <c r="L26" s="4" t="n"/>
      <c r="M26" s="4" t="n"/>
      <c r="N26" s="4" t="n"/>
      <c r="O26" s="4" t="n"/>
      <c r="P26" s="4" t="n"/>
      <c r="Q26" s="4" t="n"/>
      <c r="R26" s="4" t="n"/>
      <c r="S26" s="4" t="n"/>
      <c r="T26" s="4" t="n"/>
      <c r="U26" s="4" t="n"/>
      <c r="V26" s="4" t="n"/>
      <c r="W26" s="4" t="n"/>
      <c r="X26" s="4" t="n"/>
      <c r="Y26" s="4" t="n"/>
      <c r="Z26" s="4" t="n"/>
    </row>
    <row r="27" ht="15" customHeight="1" s="371">
      <c r="A27" s="429" t="inlineStr">
        <is>
          <t>5 · BLOQUE</t>
        </is>
      </c>
      <c r="B27" s="421" t="n"/>
      <c r="C27" s="421" t="n"/>
      <c r="D27" s="422" t="n"/>
      <c r="E27" s="218" t="n"/>
      <c r="F27" s="218" t="n"/>
      <c r="G27" s="218" t="n"/>
      <c r="H27" s="218" t="n"/>
      <c r="I27" s="4" t="n"/>
      <c r="J27" s="4" t="n"/>
      <c r="K27" s="4" t="n"/>
      <c r="L27" s="4" t="n"/>
      <c r="M27" s="4" t="n"/>
      <c r="N27" s="4" t="n"/>
      <c r="O27" s="4" t="n"/>
      <c r="P27" s="4" t="n"/>
      <c r="Q27" s="4" t="n"/>
      <c r="R27" s="4" t="n"/>
      <c r="S27" s="4" t="n"/>
      <c r="T27" s="4" t="n"/>
      <c r="U27" s="4" t="n"/>
      <c r="V27" s="4" t="n"/>
      <c r="W27" s="4" t="n"/>
      <c r="X27" s="4" t="n"/>
      <c r="Y27" s="4" t="n"/>
      <c r="Z27" s="4" t="n"/>
    </row>
    <row r="28" ht="15" customHeight="1" s="371">
      <c r="A28" s="356" t="inlineStr">
        <is>
          <t>CLAVE</t>
        </is>
      </c>
      <c r="B28" s="430" t="inlineStr">
        <is>
          <t>DESCRIPCIÓN</t>
        </is>
      </c>
      <c r="C28" s="421" t="n"/>
      <c r="D28" s="422" t="n"/>
      <c r="E28" s="218" t="n"/>
      <c r="F28" s="218" t="n"/>
      <c r="G28" s="218" t="n"/>
      <c r="H28" s="218" t="n"/>
      <c r="I28" s="4" t="n"/>
      <c r="J28" s="4" t="n"/>
      <c r="K28" s="4" t="n"/>
      <c r="L28" s="4" t="n"/>
      <c r="M28" s="4" t="n"/>
      <c r="N28" s="4" t="n"/>
      <c r="O28" s="4" t="n"/>
      <c r="P28" s="4" t="n"/>
      <c r="Q28" s="4" t="n"/>
      <c r="R28" s="4" t="n"/>
      <c r="S28" s="4" t="n"/>
      <c r="T28" s="4" t="n"/>
      <c r="U28" s="4" t="n"/>
      <c r="V28" s="4" t="n"/>
      <c r="W28" s="4" t="n"/>
      <c r="X28" s="4" t="n"/>
      <c r="Y28" s="4" t="n"/>
      <c r="Z28" s="4" t="n"/>
    </row>
    <row r="29" ht="15" customHeight="1" s="371">
      <c r="A29" s="362" t="inlineStr">
        <is>
          <t>G</t>
        </is>
      </c>
      <c r="B29" s="431" t="inlineStr">
        <is>
          <t>Generales — todo el proyecto</t>
        </is>
      </c>
      <c r="C29" s="421" t="n"/>
      <c r="D29" s="422" t="n"/>
      <c r="E29" s="218" t="n"/>
      <c r="F29" s="218" t="n"/>
      <c r="G29" s="218" t="n"/>
      <c r="H29" s="218" t="n"/>
      <c r="I29" s="4" t="n"/>
      <c r="J29" s="4" t="n"/>
      <c r="K29" s="4" t="n"/>
      <c r="L29" s="4" t="n"/>
      <c r="M29" s="4" t="n"/>
      <c r="N29" s="4" t="n"/>
      <c r="O29" s="4" t="n"/>
      <c r="P29" s="4" t="n"/>
      <c r="Q29" s="4" t="n"/>
      <c r="R29" s="4" t="n"/>
      <c r="S29" s="4" t="n"/>
      <c r="T29" s="4" t="n"/>
      <c r="U29" s="4" t="n"/>
      <c r="V29" s="4" t="n"/>
      <c r="W29" s="4" t="n"/>
      <c r="X29" s="4" t="n"/>
      <c r="Y29" s="4" t="n"/>
      <c r="Z29" s="4" t="n"/>
    </row>
    <row r="30" ht="15" customHeight="1" s="371">
      <c r="A30" s="362" t="inlineStr">
        <is>
          <t>M</t>
        </is>
      </c>
      <c r="B30" s="431" t="inlineStr">
        <is>
          <t>Módulo de presupuesto M1 a M6</t>
        </is>
      </c>
      <c r="C30" s="421" t="n"/>
      <c r="D30" s="422" t="n"/>
      <c r="E30" s="218" t="n"/>
      <c r="F30" s="218" t="n"/>
      <c r="G30" s="218" t="n"/>
      <c r="H30" s="218" t="n"/>
      <c r="I30" s="4" t="n"/>
      <c r="J30" s="4" t="n"/>
      <c r="K30" s="4" t="n"/>
      <c r="L30" s="4" t="n"/>
      <c r="M30" s="4" t="n"/>
      <c r="N30" s="4" t="n"/>
      <c r="O30" s="4" t="n"/>
      <c r="P30" s="4" t="n"/>
      <c r="Q30" s="4" t="n"/>
      <c r="R30" s="4" t="n"/>
      <c r="S30" s="4" t="n"/>
      <c r="T30" s="4" t="n"/>
      <c r="U30" s="4" t="n"/>
      <c r="V30" s="4" t="n"/>
      <c r="W30" s="4" t="n"/>
      <c r="X30" s="4" t="n"/>
      <c r="Y30" s="4" t="n"/>
      <c r="Z30" s="4" t="n"/>
    </row>
    <row r="31" ht="15" customHeight="1" s="371">
      <c r="A31" s="362" t="inlineStr">
        <is>
          <t>E</t>
        </is>
      </c>
      <c r="B31" s="431" t="inlineStr">
        <is>
          <t>Edificio o cuerpo</t>
        </is>
      </c>
      <c r="C31" s="421" t="n"/>
      <c r="D31" s="422" t="n"/>
      <c r="E31" s="218" t="n"/>
      <c r="F31" s="218" t="n"/>
      <c r="G31" s="218" t="n"/>
      <c r="H31" s="218" t="n"/>
      <c r="I31" s="4" t="n"/>
      <c r="J31" s="4" t="n"/>
      <c r="K31" s="4" t="n"/>
      <c r="L31" s="4" t="n"/>
      <c r="M31" s="4" t="n"/>
      <c r="N31" s="4" t="n"/>
      <c r="O31" s="4" t="n"/>
      <c r="P31" s="4" t="n"/>
      <c r="Q31" s="4" t="n"/>
      <c r="R31" s="4" t="n"/>
      <c r="S31" s="4" t="n"/>
      <c r="T31" s="4" t="n"/>
      <c r="U31" s="4" t="n"/>
      <c r="V31" s="4" t="n"/>
      <c r="W31" s="4" t="n"/>
      <c r="X31" s="4" t="n"/>
      <c r="Y31" s="4" t="n"/>
      <c r="Z31" s="4" t="n"/>
    </row>
    <row r="32" ht="15" customHeight="1" s="371">
      <c r="A32" s="362" t="inlineStr">
        <is>
          <t>X</t>
        </is>
      </c>
      <c r="B32" s="431" t="inlineStr">
        <is>
          <t>Exterior, barda, patio</t>
        </is>
      </c>
      <c r="C32" s="421" t="n"/>
      <c r="D32" s="422" t="n"/>
      <c r="E32" s="218" t="n"/>
      <c r="F32" s="218" t="n"/>
      <c r="G32" s="218" t="n"/>
      <c r="H32" s="218" t="n"/>
      <c r="I32" s="4" t="n"/>
      <c r="J32" s="4" t="n"/>
      <c r="K32" s="4" t="n"/>
      <c r="L32" s="4" t="n"/>
      <c r="M32" s="4" t="n"/>
      <c r="N32" s="4" t="n"/>
      <c r="O32" s="4" t="n"/>
      <c r="P32" s="4" t="n"/>
      <c r="Q32" s="4" t="n"/>
      <c r="R32" s="4" t="n"/>
      <c r="S32" s="4" t="n"/>
      <c r="T32" s="4" t="n"/>
      <c r="U32" s="4" t="n"/>
      <c r="V32" s="4" t="n"/>
      <c r="W32" s="4" t="n"/>
      <c r="X32" s="4" t="n"/>
      <c r="Y32" s="4" t="n"/>
      <c r="Z32" s="4" t="n"/>
    </row>
    <row r="33" ht="15.75" customHeight="1" s="371">
      <c r="A33" s="218" t="n"/>
      <c r="B33" s="218" t="n"/>
      <c r="C33" s="218" t="n"/>
      <c r="D33" s="218" t="n"/>
      <c r="E33" s="218" t="n"/>
      <c r="F33" s="218" t="n"/>
      <c r="G33" s="218" t="n"/>
      <c r="H33" s="218" t="n"/>
      <c r="I33" s="4" t="n"/>
      <c r="J33" s="4" t="n"/>
      <c r="K33" s="4" t="n"/>
      <c r="L33" s="4" t="n"/>
      <c r="M33" s="4" t="n"/>
      <c r="N33" s="4" t="n"/>
      <c r="O33" s="4" t="n"/>
      <c r="P33" s="4" t="n"/>
      <c r="Q33" s="4" t="n"/>
      <c r="R33" s="4" t="n"/>
      <c r="S33" s="4" t="n"/>
      <c r="T33" s="4" t="n"/>
      <c r="U33" s="4" t="n"/>
      <c r="V33" s="4" t="n"/>
      <c r="W33" s="4" t="n"/>
      <c r="X33" s="4" t="n"/>
      <c r="Y33" s="4" t="n"/>
      <c r="Z33" s="4" t="n"/>
    </row>
    <row r="34" ht="15" customHeight="1" s="371">
      <c r="A34" s="429" t="inlineStr">
        <is>
          <t>7 · NIVEL / UBICACIÓN</t>
        </is>
      </c>
      <c r="B34" s="421" t="n"/>
      <c r="C34" s="421" t="n"/>
      <c r="D34" s="422" t="n"/>
      <c r="E34" s="218" t="n"/>
      <c r="F34" s="218" t="n"/>
      <c r="G34" s="218" t="n"/>
      <c r="H34" s="218" t="n"/>
      <c r="I34" s="4" t="n"/>
      <c r="J34" s="4" t="n"/>
      <c r="K34" s="4" t="n"/>
      <c r="L34" s="4" t="n"/>
      <c r="M34" s="4" t="n"/>
      <c r="N34" s="4" t="n"/>
      <c r="O34" s="4" t="n"/>
      <c r="P34" s="4" t="n"/>
      <c r="Q34" s="4" t="n"/>
      <c r="R34" s="4" t="n"/>
      <c r="S34" s="4" t="n"/>
      <c r="T34" s="4" t="n"/>
      <c r="U34" s="4" t="n"/>
      <c r="V34" s="4" t="n"/>
      <c r="W34" s="4" t="n"/>
      <c r="X34" s="4" t="n"/>
      <c r="Y34" s="4" t="n"/>
      <c r="Z34" s="4" t="n"/>
    </row>
    <row r="35" ht="15" customHeight="1" s="371">
      <c r="A35" s="356" t="inlineStr">
        <is>
          <t>CLAVE</t>
        </is>
      </c>
      <c r="B35" s="430" t="inlineStr">
        <is>
          <t>DESCRIPCIÓN</t>
        </is>
      </c>
      <c r="C35" s="421" t="n"/>
      <c r="D35" s="422" t="n"/>
      <c r="E35" s="218" t="n"/>
      <c r="F35" s="218" t="n"/>
      <c r="G35" s="218" t="n"/>
      <c r="H35" s="218" t="n"/>
      <c r="I35" s="4" t="n"/>
      <c r="J35" s="4" t="n"/>
      <c r="K35" s="4" t="n"/>
      <c r="L35" s="4" t="n"/>
      <c r="M35" s="4" t="n"/>
      <c r="N35" s="4" t="n"/>
      <c r="O35" s="4" t="n"/>
      <c r="P35" s="4" t="n"/>
      <c r="Q35" s="4" t="n"/>
      <c r="R35" s="4" t="n"/>
      <c r="S35" s="4" t="n"/>
      <c r="T35" s="4" t="n"/>
      <c r="U35" s="4" t="n"/>
      <c r="V35" s="4" t="n"/>
      <c r="W35" s="4" t="n"/>
      <c r="X35" s="4" t="n"/>
      <c r="Y35" s="4" t="n"/>
      <c r="Z35" s="4" t="n"/>
    </row>
    <row r="36" ht="15" customHeight="1" s="371">
      <c r="A36" s="362" t="inlineStr">
        <is>
          <t>ZZ</t>
        </is>
      </c>
      <c r="B36" s="431" t="inlineStr">
        <is>
          <t>Niveles múltiples</t>
        </is>
      </c>
      <c r="C36" s="421" t="n"/>
      <c r="D36" s="422" t="n"/>
      <c r="E36" s="218" t="n"/>
      <c r="F36" s="218" t="n"/>
      <c r="G36" s="218" t="n"/>
      <c r="H36" s="218" t="n"/>
      <c r="I36" s="4" t="n"/>
      <c r="J36" s="4" t="n"/>
      <c r="K36" s="4" t="n"/>
      <c r="L36" s="4" t="n"/>
      <c r="M36" s="4" t="n"/>
      <c r="N36" s="4" t="n"/>
      <c r="O36" s="4" t="n"/>
      <c r="P36" s="4" t="n"/>
      <c r="Q36" s="4" t="n"/>
      <c r="R36" s="4" t="n"/>
      <c r="S36" s="4" t="n"/>
      <c r="T36" s="4" t="n"/>
      <c r="U36" s="4" t="n"/>
      <c r="V36" s="4" t="n"/>
      <c r="W36" s="4" t="n"/>
      <c r="X36" s="4" t="n"/>
      <c r="Y36" s="4" t="n"/>
      <c r="Z36" s="4" t="n"/>
    </row>
    <row r="37" ht="15" customHeight="1" s="371">
      <c r="A37" s="362" t="inlineStr">
        <is>
          <t>XX</t>
        </is>
      </c>
      <c r="B37" s="431" t="inlineStr">
        <is>
          <t>Sin nivel aplicable</t>
        </is>
      </c>
      <c r="C37" s="421" t="n"/>
      <c r="D37" s="422" t="n"/>
      <c r="E37" s="218" t="n"/>
      <c r="F37" s="218" t="n"/>
      <c r="G37" s="218" t="n"/>
      <c r="H37" s="218" t="n"/>
      <c r="I37" s="4" t="n"/>
      <c r="J37" s="4" t="n"/>
      <c r="K37" s="4" t="n"/>
      <c r="L37" s="4" t="n"/>
      <c r="M37" s="4" t="n"/>
      <c r="N37" s="4" t="n"/>
      <c r="O37" s="4" t="n"/>
      <c r="P37" s="4" t="n"/>
      <c r="Q37" s="4" t="n"/>
      <c r="R37" s="4" t="n"/>
      <c r="S37" s="4" t="n"/>
      <c r="T37" s="4" t="n"/>
      <c r="U37" s="4" t="n"/>
      <c r="V37" s="4" t="n"/>
      <c r="W37" s="4" t="n"/>
      <c r="X37" s="4" t="n"/>
      <c r="Y37" s="4" t="n"/>
      <c r="Z37" s="4" t="n"/>
    </row>
    <row r="38" ht="15" customHeight="1" s="371">
      <c r="A38" s="362" t="inlineStr">
        <is>
          <t>CIM</t>
        </is>
      </c>
      <c r="B38" s="431" t="inlineStr">
        <is>
          <t>Cimentación</t>
        </is>
      </c>
      <c r="C38" s="421" t="n"/>
      <c r="D38" s="422" t="n"/>
      <c r="E38" s="218" t="n"/>
      <c r="F38" s="218" t="n"/>
      <c r="G38" s="218" t="n"/>
      <c r="H38" s="218" t="n"/>
      <c r="I38" s="4" t="n"/>
      <c r="J38" s="4" t="n"/>
      <c r="K38" s="4" t="n"/>
      <c r="L38" s="4" t="n"/>
      <c r="M38" s="4" t="n"/>
      <c r="N38" s="4" t="n"/>
      <c r="O38" s="4" t="n"/>
      <c r="P38" s="4" t="n"/>
      <c r="Q38" s="4" t="n"/>
      <c r="R38" s="4" t="n"/>
      <c r="S38" s="4" t="n"/>
      <c r="T38" s="4" t="n"/>
      <c r="U38" s="4" t="n"/>
      <c r="V38" s="4" t="n"/>
      <c r="W38" s="4" t="n"/>
      <c r="X38" s="4" t="n"/>
      <c r="Y38" s="4" t="n"/>
      <c r="Z38" s="4" t="n"/>
    </row>
    <row r="39" ht="15" customHeight="1" s="371">
      <c r="A39" s="362" t="inlineStr">
        <is>
          <t>PB</t>
        </is>
      </c>
      <c r="B39" s="431" t="inlineStr">
        <is>
          <t>Planta baja</t>
        </is>
      </c>
      <c r="C39" s="421" t="n"/>
      <c r="D39" s="422" t="n"/>
      <c r="E39" s="218" t="n"/>
      <c r="F39" s="218" t="n"/>
      <c r="G39" s="218" t="n"/>
      <c r="H39" s="218" t="n"/>
      <c r="I39" s="4" t="n"/>
      <c r="J39" s="4" t="n"/>
      <c r="K39" s="4" t="n"/>
      <c r="L39" s="4" t="n"/>
      <c r="M39" s="4" t="n"/>
      <c r="N39" s="4" t="n"/>
      <c r="O39" s="4" t="n"/>
      <c r="P39" s="4" t="n"/>
      <c r="Q39" s="4" t="n"/>
      <c r="R39" s="4" t="n"/>
      <c r="S39" s="4" t="n"/>
      <c r="T39" s="4" t="n"/>
      <c r="U39" s="4" t="n"/>
      <c r="V39" s="4" t="n"/>
      <c r="W39" s="4" t="n"/>
      <c r="X39" s="4" t="n"/>
      <c r="Y39" s="4" t="n"/>
      <c r="Z39" s="4" t="n"/>
    </row>
    <row r="40" ht="15" customHeight="1" s="371">
      <c r="A40" s="362" t="inlineStr">
        <is>
          <t>N1</t>
        </is>
      </c>
      <c r="B40" s="431" t="inlineStr">
        <is>
          <t>Nivel 1</t>
        </is>
      </c>
      <c r="C40" s="421" t="n"/>
      <c r="D40" s="422" t="n"/>
      <c r="E40" s="218" t="n"/>
      <c r="F40" s="218" t="n"/>
      <c r="G40" s="218" t="n"/>
      <c r="H40" s="218" t="n"/>
      <c r="I40" s="4" t="n"/>
      <c r="J40" s="4" t="n"/>
      <c r="K40" s="4" t="n"/>
      <c r="L40" s="4" t="n"/>
      <c r="M40" s="4" t="n"/>
      <c r="N40" s="4" t="n"/>
      <c r="O40" s="4" t="n"/>
      <c r="P40" s="4" t="n"/>
      <c r="Q40" s="4" t="n"/>
      <c r="R40" s="4" t="n"/>
      <c r="S40" s="4" t="n"/>
      <c r="T40" s="4" t="n"/>
      <c r="U40" s="4" t="n"/>
      <c r="V40" s="4" t="n"/>
      <c r="W40" s="4" t="n"/>
      <c r="X40" s="4" t="n"/>
      <c r="Y40" s="4" t="n"/>
      <c r="Z40" s="4" t="n"/>
    </row>
    <row r="41" ht="15" customHeight="1" s="371">
      <c r="A41" s="362" t="inlineStr">
        <is>
          <t>N2</t>
        </is>
      </c>
      <c r="B41" s="431" t="inlineStr">
        <is>
          <t>Nivel 2</t>
        </is>
      </c>
      <c r="C41" s="421" t="n"/>
      <c r="D41" s="422" t="n"/>
      <c r="E41" s="218" t="n"/>
      <c r="F41" s="218" t="n"/>
      <c r="G41" s="218" t="n"/>
      <c r="H41" s="218" t="n"/>
      <c r="I41" s="4" t="n"/>
      <c r="J41" s="4" t="n"/>
      <c r="K41" s="4" t="n"/>
      <c r="L41" s="4" t="n"/>
      <c r="M41" s="4" t="n"/>
      <c r="N41" s="4" t="n"/>
      <c r="O41" s="4" t="n"/>
      <c r="P41" s="4" t="n"/>
      <c r="Q41" s="4" t="n"/>
      <c r="R41" s="4" t="n"/>
      <c r="S41" s="4" t="n"/>
      <c r="T41" s="4" t="n"/>
      <c r="U41" s="4" t="n"/>
      <c r="V41" s="4" t="n"/>
      <c r="W41" s="4" t="n"/>
      <c r="X41" s="4" t="n"/>
      <c r="Y41" s="4" t="n"/>
      <c r="Z41" s="4" t="n"/>
    </row>
    <row r="42" ht="15" customHeight="1" s="371">
      <c r="A42" s="362" t="inlineStr">
        <is>
          <t>AZ</t>
        </is>
      </c>
      <c r="B42" s="431" t="inlineStr">
        <is>
          <t>Azotea</t>
        </is>
      </c>
      <c r="C42" s="421" t="n"/>
      <c r="D42" s="422" t="n"/>
      <c r="E42" s="218" t="n"/>
      <c r="F42" s="218" t="n"/>
      <c r="G42" s="218" t="n"/>
      <c r="H42" s="218" t="n"/>
      <c r="I42" s="4" t="n"/>
      <c r="J42" s="4" t="n"/>
      <c r="K42" s="4" t="n"/>
      <c r="L42" s="4" t="n"/>
      <c r="M42" s="4" t="n"/>
      <c r="N42" s="4" t="n"/>
      <c r="O42" s="4" t="n"/>
      <c r="P42" s="4" t="n"/>
      <c r="Q42" s="4" t="n"/>
      <c r="R42" s="4" t="n"/>
      <c r="S42" s="4" t="n"/>
      <c r="T42" s="4" t="n"/>
      <c r="U42" s="4" t="n"/>
      <c r="V42" s="4" t="n"/>
      <c r="W42" s="4" t="n"/>
      <c r="X42" s="4" t="n"/>
      <c r="Y42" s="4" t="n"/>
      <c r="Z42" s="4" t="n"/>
    </row>
    <row r="43" ht="15.75" customHeight="1" s="371">
      <c r="A43" s="218" t="n"/>
      <c r="B43" s="218" t="n"/>
      <c r="C43" s="218" t="n"/>
      <c r="D43" s="218" t="n"/>
      <c r="E43" s="218" t="n"/>
      <c r="F43" s="218" t="n"/>
      <c r="G43" s="218" t="n"/>
      <c r="H43" s="218" t="n"/>
      <c r="I43" s="4" t="n"/>
      <c r="J43" s="4" t="n"/>
      <c r="K43" s="4" t="n"/>
      <c r="L43" s="4" t="n"/>
      <c r="M43" s="4" t="n"/>
      <c r="N43" s="4" t="n"/>
      <c r="O43" s="4" t="n"/>
      <c r="P43" s="4" t="n"/>
      <c r="Q43" s="4" t="n"/>
      <c r="R43" s="4" t="n"/>
      <c r="S43" s="4" t="n"/>
      <c r="T43" s="4" t="n"/>
      <c r="U43" s="4" t="n"/>
      <c r="V43" s="4" t="n"/>
      <c r="W43" s="4" t="n"/>
      <c r="X43" s="4" t="n"/>
      <c r="Y43" s="4" t="n"/>
      <c r="Z43" s="4" t="n"/>
    </row>
    <row r="44" ht="15" customHeight="1" s="371">
      <c r="A44" s="429" t="inlineStr">
        <is>
          <t>8 · TIPO DE DOCUMENTO</t>
        </is>
      </c>
      <c r="B44" s="421" t="n"/>
      <c r="C44" s="421" t="n"/>
      <c r="D44" s="422" t="n"/>
      <c r="E44" s="218" t="n"/>
      <c r="F44" s="218" t="n"/>
      <c r="G44" s="218" t="n"/>
      <c r="H44" s="218" t="n"/>
      <c r="I44" s="4" t="n"/>
      <c r="J44" s="4" t="n"/>
      <c r="K44" s="4" t="n"/>
      <c r="L44" s="4" t="n"/>
      <c r="M44" s="4" t="n"/>
      <c r="N44" s="4" t="n"/>
      <c r="O44" s="4" t="n"/>
      <c r="P44" s="4" t="n"/>
      <c r="Q44" s="4" t="n"/>
      <c r="R44" s="4" t="n"/>
      <c r="S44" s="4" t="n"/>
      <c r="T44" s="4" t="n"/>
      <c r="U44" s="4" t="n"/>
      <c r="V44" s="4" t="n"/>
      <c r="W44" s="4" t="n"/>
      <c r="X44" s="4" t="n"/>
      <c r="Y44" s="4" t="n"/>
      <c r="Z44" s="4" t="n"/>
    </row>
    <row r="45" ht="15" customHeight="1" s="371">
      <c r="A45" s="356" t="inlineStr">
        <is>
          <t>CLAVE</t>
        </is>
      </c>
      <c r="B45" s="430" t="inlineStr">
        <is>
          <t>DESCRIPCIÓN</t>
        </is>
      </c>
      <c r="C45" s="421" t="n"/>
      <c r="D45" s="422" t="n"/>
      <c r="E45" s="218" t="n"/>
      <c r="F45" s="218" t="n"/>
      <c r="G45" s="218" t="n"/>
      <c r="H45" s="218" t="n"/>
      <c r="I45" s="4" t="n"/>
      <c r="J45" s="4" t="n"/>
      <c r="K45" s="4" t="n"/>
      <c r="L45" s="4" t="n"/>
      <c r="M45" s="4" t="n"/>
      <c r="N45" s="4" t="n"/>
      <c r="O45" s="4" t="n"/>
      <c r="P45" s="4" t="n"/>
      <c r="Q45" s="4" t="n"/>
      <c r="R45" s="4" t="n"/>
      <c r="S45" s="4" t="n"/>
      <c r="T45" s="4" t="n"/>
      <c r="U45" s="4" t="n"/>
      <c r="V45" s="4" t="n"/>
      <c r="W45" s="4" t="n"/>
      <c r="X45" s="4" t="n"/>
      <c r="Y45" s="4" t="n"/>
      <c r="Z45" s="4" t="n"/>
    </row>
    <row r="46" ht="15" customHeight="1" s="371">
      <c r="A46" s="362" t="inlineStr">
        <is>
          <t>BQ</t>
        </is>
      </c>
      <c r="B46" s="431" t="inlineStr">
        <is>
          <t>Catálogo de conceptos / presupuesto</t>
        </is>
      </c>
      <c r="C46" s="421" t="n"/>
      <c r="D46" s="422" t="n"/>
      <c r="E46" s="218" t="n"/>
      <c r="F46" s="218" t="n"/>
      <c r="G46" s="218" t="n"/>
      <c r="H46" s="218" t="n"/>
      <c r="I46" s="4" t="n"/>
      <c r="J46" s="4" t="n"/>
      <c r="K46" s="4" t="n"/>
      <c r="L46" s="4" t="n"/>
      <c r="M46" s="4" t="n"/>
      <c r="N46" s="4" t="n"/>
      <c r="O46" s="4" t="n"/>
      <c r="P46" s="4" t="n"/>
      <c r="Q46" s="4" t="n"/>
      <c r="R46" s="4" t="n"/>
      <c r="S46" s="4" t="n"/>
      <c r="T46" s="4" t="n"/>
      <c r="U46" s="4" t="n"/>
      <c r="V46" s="4" t="n"/>
      <c r="W46" s="4" t="n"/>
      <c r="X46" s="4" t="n"/>
      <c r="Y46" s="4" t="n"/>
      <c r="Z46" s="4" t="n"/>
    </row>
    <row r="47" ht="15" customHeight="1" s="371">
      <c r="A47" s="362" t="inlineStr">
        <is>
          <t>CA</t>
        </is>
      </c>
      <c r="B47" s="431" t="inlineStr">
        <is>
          <t>Memoria de cálculo / generadores</t>
        </is>
      </c>
      <c r="C47" s="421" t="n"/>
      <c r="D47" s="422" t="n"/>
      <c r="E47" s="218" t="n"/>
      <c r="F47" s="218" t="n"/>
      <c r="G47" s="218" t="n"/>
      <c r="H47" s="218" t="n"/>
      <c r="I47" s="4" t="n"/>
      <c r="J47" s="4" t="n"/>
      <c r="K47" s="4" t="n"/>
      <c r="L47" s="4" t="n"/>
      <c r="M47" s="4" t="n"/>
      <c r="N47" s="4" t="n"/>
      <c r="O47" s="4" t="n"/>
      <c r="P47" s="4" t="n"/>
      <c r="Q47" s="4" t="n"/>
      <c r="R47" s="4" t="n"/>
      <c r="S47" s="4" t="n"/>
      <c r="T47" s="4" t="n"/>
      <c r="U47" s="4" t="n"/>
      <c r="V47" s="4" t="n"/>
      <c r="W47" s="4" t="n"/>
      <c r="X47" s="4" t="n"/>
      <c r="Y47" s="4" t="n"/>
      <c r="Z47" s="4" t="n"/>
    </row>
    <row r="48" ht="15" customHeight="1" s="371">
      <c r="A48" s="362" t="inlineStr">
        <is>
          <t>CP</t>
        </is>
      </c>
      <c r="B48" s="431" t="inlineStr">
        <is>
          <t>Plan de costos / precios unitarios</t>
        </is>
      </c>
      <c r="C48" s="421" t="n"/>
      <c r="D48" s="422" t="n"/>
      <c r="E48" s="218" t="n"/>
      <c r="F48" s="218" t="n"/>
      <c r="G48" s="218" t="n"/>
      <c r="H48" s="218" t="n"/>
      <c r="I48" s="4" t="n"/>
      <c r="J48" s="4" t="n"/>
      <c r="K48" s="4" t="n"/>
      <c r="L48" s="4" t="n"/>
      <c r="M48" s="4" t="n"/>
      <c r="N48" s="4" t="n"/>
      <c r="O48" s="4" t="n"/>
      <c r="P48" s="4" t="n"/>
      <c r="Q48" s="4" t="n"/>
      <c r="R48" s="4" t="n"/>
      <c r="S48" s="4" t="n"/>
      <c r="T48" s="4" t="n"/>
      <c r="U48" s="4" t="n"/>
      <c r="V48" s="4" t="n"/>
      <c r="W48" s="4" t="n"/>
      <c r="X48" s="4" t="n"/>
      <c r="Y48" s="4" t="n"/>
      <c r="Z48" s="4" t="n"/>
    </row>
    <row r="49" ht="15" customHeight="1" s="371">
      <c r="A49" s="362" t="inlineStr">
        <is>
          <t>PR</t>
        </is>
      </c>
      <c r="B49" s="431" t="inlineStr">
        <is>
          <t>Programa / cronograma</t>
        </is>
      </c>
      <c r="C49" s="421" t="n"/>
      <c r="D49" s="422" t="n"/>
      <c r="E49" s="218" t="n"/>
      <c r="F49" s="218" t="n"/>
      <c r="G49" s="218" t="n"/>
      <c r="H49" s="218" t="n"/>
      <c r="I49" s="4" t="n"/>
      <c r="J49" s="4" t="n"/>
      <c r="K49" s="4" t="n"/>
      <c r="L49" s="4" t="n"/>
      <c r="M49" s="4" t="n"/>
      <c r="N49" s="4" t="n"/>
      <c r="O49" s="4" t="n"/>
      <c r="P49" s="4" t="n"/>
      <c r="Q49" s="4" t="n"/>
      <c r="R49" s="4" t="n"/>
      <c r="S49" s="4" t="n"/>
      <c r="T49" s="4" t="n"/>
      <c r="U49" s="4" t="n"/>
      <c r="V49" s="4" t="n"/>
      <c r="W49" s="4" t="n"/>
      <c r="X49" s="4" t="n"/>
      <c r="Y49" s="4" t="n"/>
      <c r="Z49" s="4" t="n"/>
    </row>
    <row r="50" ht="15" customHeight="1" s="371">
      <c r="A50" s="362" t="inlineStr">
        <is>
          <t>RP</t>
        </is>
      </c>
      <c r="B50" s="431" t="inlineStr">
        <is>
          <t>Reporte</t>
        </is>
      </c>
      <c r="C50" s="421" t="n"/>
      <c r="D50" s="422" t="n"/>
      <c r="E50" s="218" t="n"/>
      <c r="F50" s="218" t="n"/>
      <c r="G50" s="218" t="n"/>
      <c r="H50" s="218" t="n"/>
      <c r="I50" s="4" t="n"/>
      <c r="J50" s="4" t="n"/>
      <c r="K50" s="4" t="n"/>
      <c r="L50" s="4" t="n"/>
      <c r="M50" s="4" t="n"/>
      <c r="N50" s="4" t="n"/>
      <c r="O50" s="4" t="n"/>
      <c r="P50" s="4" t="n"/>
      <c r="Q50" s="4" t="n"/>
      <c r="R50" s="4" t="n"/>
      <c r="S50" s="4" t="n"/>
      <c r="T50" s="4" t="n"/>
      <c r="U50" s="4" t="n"/>
      <c r="V50" s="4" t="n"/>
      <c r="W50" s="4" t="n"/>
      <c r="X50" s="4" t="n"/>
      <c r="Y50" s="4" t="n"/>
      <c r="Z50" s="4" t="n"/>
    </row>
    <row r="51" ht="15" customHeight="1" s="371">
      <c r="A51" s="362" t="inlineStr">
        <is>
          <t>SH</t>
        </is>
      </c>
      <c r="B51" s="431" t="inlineStr">
        <is>
          <t>Tabla / schedule</t>
        </is>
      </c>
      <c r="C51" s="421" t="n"/>
      <c r="D51" s="422" t="n"/>
      <c r="E51" s="218" t="n"/>
      <c r="F51" s="218" t="n"/>
      <c r="G51" s="218" t="n"/>
      <c r="H51" s="218" t="n"/>
      <c r="I51" s="4" t="n"/>
      <c r="J51" s="4" t="n"/>
      <c r="K51" s="4" t="n"/>
      <c r="L51" s="4" t="n"/>
      <c r="M51" s="4" t="n"/>
      <c r="N51" s="4" t="n"/>
      <c r="O51" s="4" t="n"/>
      <c r="P51" s="4" t="n"/>
      <c r="Q51" s="4" t="n"/>
      <c r="R51" s="4" t="n"/>
      <c r="S51" s="4" t="n"/>
      <c r="T51" s="4" t="n"/>
      <c r="U51" s="4" t="n"/>
      <c r="V51" s="4" t="n"/>
      <c r="W51" s="4" t="n"/>
      <c r="X51" s="4" t="n"/>
      <c r="Y51" s="4" t="n"/>
      <c r="Z51" s="4" t="n"/>
    </row>
    <row r="52" ht="15" customHeight="1" s="371">
      <c r="A52" s="362" t="inlineStr">
        <is>
          <t>DR</t>
        </is>
      </c>
      <c r="B52" s="431" t="inlineStr">
        <is>
          <t>Plano</t>
        </is>
      </c>
      <c r="C52" s="421" t="n"/>
      <c r="D52" s="422" t="n"/>
      <c r="E52" s="218" t="n"/>
      <c r="F52" s="218" t="n"/>
      <c r="G52" s="218" t="n"/>
      <c r="H52" s="218" t="n"/>
      <c r="I52" s="4" t="n"/>
      <c r="J52" s="4" t="n"/>
      <c r="K52" s="4" t="n"/>
      <c r="L52" s="4" t="n"/>
      <c r="M52" s="4" t="n"/>
      <c r="N52" s="4" t="n"/>
      <c r="O52" s="4" t="n"/>
      <c r="P52" s="4" t="n"/>
      <c r="Q52" s="4" t="n"/>
      <c r="R52" s="4" t="n"/>
      <c r="S52" s="4" t="n"/>
      <c r="T52" s="4" t="n"/>
      <c r="U52" s="4" t="n"/>
      <c r="V52" s="4" t="n"/>
      <c r="W52" s="4" t="n"/>
      <c r="X52" s="4" t="n"/>
      <c r="Y52" s="4" t="n"/>
      <c r="Z52" s="4" t="n"/>
    </row>
    <row r="53" ht="15" customHeight="1" s="371">
      <c r="A53" s="362" t="inlineStr">
        <is>
          <t>M3</t>
        </is>
      </c>
      <c r="B53" s="431" t="inlineStr">
        <is>
          <t>Modelo 3D</t>
        </is>
      </c>
      <c r="C53" s="421" t="n"/>
      <c r="D53" s="422" t="n"/>
      <c r="E53" s="218" t="n"/>
      <c r="F53" s="218" t="n"/>
      <c r="G53" s="218" t="n"/>
      <c r="H53" s="218" t="n"/>
      <c r="I53" s="4" t="n"/>
      <c r="J53" s="4" t="n"/>
      <c r="K53" s="4" t="n"/>
      <c r="L53" s="4" t="n"/>
      <c r="M53" s="4" t="n"/>
      <c r="N53" s="4" t="n"/>
      <c r="O53" s="4" t="n"/>
      <c r="P53" s="4" t="n"/>
      <c r="Q53" s="4" t="n"/>
      <c r="R53" s="4" t="n"/>
      <c r="S53" s="4" t="n"/>
      <c r="T53" s="4" t="n"/>
      <c r="U53" s="4" t="n"/>
      <c r="V53" s="4" t="n"/>
      <c r="W53" s="4" t="n"/>
      <c r="X53" s="4" t="n"/>
      <c r="Y53" s="4" t="n"/>
      <c r="Z53" s="4" t="n"/>
    </row>
    <row r="54" ht="15" customHeight="1" s="371">
      <c r="A54" s="362" t="inlineStr">
        <is>
          <t>VS</t>
        </is>
      </c>
      <c r="B54" s="431" t="inlineStr">
        <is>
          <t>Visualización</t>
        </is>
      </c>
      <c r="C54" s="421" t="n"/>
      <c r="D54" s="422" t="n"/>
      <c r="E54" s="218" t="n"/>
      <c r="F54" s="218" t="n"/>
      <c r="G54" s="218" t="n"/>
      <c r="H54" s="218" t="n"/>
      <c r="I54" s="4" t="n"/>
      <c r="J54" s="4" t="n"/>
      <c r="K54" s="4" t="n"/>
      <c r="L54" s="4" t="n"/>
      <c r="M54" s="4" t="n"/>
      <c r="N54" s="4" t="n"/>
      <c r="O54" s="4" t="n"/>
      <c r="P54" s="4" t="n"/>
      <c r="Q54" s="4" t="n"/>
      <c r="R54" s="4" t="n"/>
      <c r="S54" s="4" t="n"/>
      <c r="T54" s="4" t="n"/>
      <c r="U54" s="4" t="n"/>
      <c r="V54" s="4" t="n"/>
      <c r="W54" s="4" t="n"/>
      <c r="X54" s="4" t="n"/>
      <c r="Y54" s="4" t="n"/>
      <c r="Z54" s="4" t="n"/>
    </row>
    <row r="55" ht="15" customHeight="1" s="371">
      <c r="A55" s="362" t="inlineStr">
        <is>
          <t>MI</t>
        </is>
      </c>
      <c r="B55" s="431" t="inlineStr">
        <is>
          <t>Minuta</t>
        </is>
      </c>
      <c r="C55" s="421" t="n"/>
      <c r="D55" s="422" t="n"/>
      <c r="E55" s="218" t="n"/>
      <c r="F55" s="218" t="n"/>
      <c r="G55" s="218" t="n"/>
      <c r="H55" s="218" t="n"/>
      <c r="I55" s="4" t="n"/>
      <c r="J55" s="4" t="n"/>
      <c r="K55" s="4" t="n"/>
      <c r="L55" s="4" t="n"/>
      <c r="M55" s="4" t="n"/>
      <c r="N55" s="4" t="n"/>
      <c r="O55" s="4" t="n"/>
      <c r="P55" s="4" t="n"/>
      <c r="Q55" s="4" t="n"/>
      <c r="R55" s="4" t="n"/>
      <c r="S55" s="4" t="n"/>
      <c r="T55" s="4" t="n"/>
      <c r="U55" s="4" t="n"/>
      <c r="V55" s="4" t="n"/>
      <c r="W55" s="4" t="n"/>
      <c r="X55" s="4" t="n"/>
      <c r="Y55" s="4" t="n"/>
      <c r="Z55" s="4" t="n"/>
    </row>
    <row r="56" ht="15" customHeight="1" s="371">
      <c r="A56" s="362" t="inlineStr">
        <is>
          <t>RI</t>
        </is>
      </c>
      <c r="B56" s="431" t="inlineStr">
        <is>
          <t>Solicitud de información</t>
        </is>
      </c>
      <c r="C56" s="421" t="n"/>
      <c r="D56" s="422" t="n"/>
      <c r="E56" s="218" t="n"/>
      <c r="F56" s="218" t="n"/>
      <c r="G56" s="218" t="n"/>
      <c r="H56" s="218" t="n"/>
      <c r="I56" s="4" t="n"/>
      <c r="J56" s="4" t="n"/>
      <c r="K56" s="4" t="n"/>
      <c r="L56" s="4" t="n"/>
      <c r="M56" s="4" t="n"/>
      <c r="N56" s="4" t="n"/>
      <c r="O56" s="4" t="n"/>
      <c r="P56" s="4" t="n"/>
      <c r="Q56" s="4" t="n"/>
      <c r="R56" s="4" t="n"/>
      <c r="S56" s="4" t="n"/>
      <c r="T56" s="4" t="n"/>
      <c r="U56" s="4" t="n"/>
      <c r="V56" s="4" t="n"/>
      <c r="W56" s="4" t="n"/>
      <c r="X56" s="4" t="n"/>
      <c r="Y56" s="4" t="n"/>
      <c r="Z56" s="4" t="n"/>
    </row>
    <row r="57" ht="15" customHeight="1" s="371">
      <c r="A57" s="362" t="inlineStr">
        <is>
          <t>SP</t>
        </is>
      </c>
      <c r="B57" s="431" t="inlineStr">
        <is>
          <t>Especificación</t>
        </is>
      </c>
      <c r="C57" s="421" t="n"/>
      <c r="D57" s="422" t="n"/>
      <c r="E57" s="218" t="n"/>
      <c r="F57" s="218" t="n"/>
      <c r="G57" s="218" t="n"/>
      <c r="H57" s="218" t="n"/>
      <c r="I57" s="4" t="n"/>
      <c r="J57" s="4" t="n"/>
      <c r="K57" s="4" t="n"/>
      <c r="L57" s="4" t="n"/>
      <c r="M57" s="4" t="n"/>
      <c r="N57" s="4" t="n"/>
      <c r="O57" s="4" t="n"/>
      <c r="P57" s="4" t="n"/>
      <c r="Q57" s="4" t="n"/>
      <c r="R57" s="4" t="n"/>
      <c r="S57" s="4" t="n"/>
      <c r="T57" s="4" t="n"/>
      <c r="U57" s="4" t="n"/>
      <c r="V57" s="4" t="n"/>
      <c r="W57" s="4" t="n"/>
      <c r="X57" s="4" t="n"/>
      <c r="Y57" s="4" t="n"/>
      <c r="Z57" s="4" t="n"/>
    </row>
    <row r="58" ht="15.75" customHeight="1" s="371">
      <c r="A58" s="218" t="n"/>
      <c r="B58" s="218" t="n"/>
      <c r="C58" s="218" t="n"/>
      <c r="D58" s="218" t="n"/>
      <c r="E58" s="218" t="n"/>
      <c r="F58" s="218" t="n"/>
      <c r="G58" s="218" t="n"/>
      <c r="H58" s="218" t="n"/>
      <c r="I58" s="4" t="n"/>
      <c r="J58" s="4" t="n"/>
      <c r="K58" s="4" t="n"/>
      <c r="L58" s="4" t="n"/>
      <c r="M58" s="4" t="n"/>
      <c r="N58" s="4" t="n"/>
      <c r="O58" s="4" t="n"/>
      <c r="P58" s="4" t="n"/>
      <c r="Q58" s="4" t="n"/>
      <c r="R58" s="4" t="n"/>
      <c r="S58" s="4" t="n"/>
      <c r="T58" s="4" t="n"/>
      <c r="U58" s="4" t="n"/>
      <c r="V58" s="4" t="n"/>
      <c r="W58" s="4" t="n"/>
      <c r="X58" s="4" t="n"/>
      <c r="Y58" s="4" t="n"/>
      <c r="Z58" s="4" t="n"/>
    </row>
    <row r="59" ht="15" customHeight="1" s="371">
      <c r="A59" s="429" t="inlineStr">
        <is>
          <t>11 · ESTADO</t>
        </is>
      </c>
      <c r="B59" s="421" t="n"/>
      <c r="C59" s="421" t="n"/>
      <c r="D59" s="422" t="n"/>
      <c r="E59" s="218" t="n"/>
      <c r="F59" s="218" t="n"/>
      <c r="G59" s="218" t="n"/>
      <c r="H59" s="218" t="n"/>
      <c r="I59" s="4" t="n"/>
      <c r="J59" s="4" t="n"/>
      <c r="K59" s="4" t="n"/>
      <c r="L59" s="4" t="n"/>
      <c r="M59" s="4" t="n"/>
      <c r="N59" s="4" t="n"/>
      <c r="O59" s="4" t="n"/>
      <c r="P59" s="4" t="n"/>
      <c r="Q59" s="4" t="n"/>
      <c r="R59" s="4" t="n"/>
      <c r="S59" s="4" t="n"/>
      <c r="T59" s="4" t="n"/>
      <c r="U59" s="4" t="n"/>
      <c r="V59" s="4" t="n"/>
      <c r="W59" s="4" t="n"/>
      <c r="X59" s="4" t="n"/>
      <c r="Y59" s="4" t="n"/>
      <c r="Z59" s="4" t="n"/>
    </row>
    <row r="60" ht="15" customHeight="1" s="371">
      <c r="A60" s="356" t="inlineStr">
        <is>
          <t>CLAVE</t>
        </is>
      </c>
      <c r="B60" s="430" t="inlineStr">
        <is>
          <t>DESCRIPCIÓN</t>
        </is>
      </c>
      <c r="C60" s="421" t="n"/>
      <c r="D60" s="422" t="n"/>
      <c r="E60" s="218" t="n"/>
      <c r="F60" s="218" t="n"/>
      <c r="G60" s="218" t="n"/>
      <c r="H60" s="218" t="n"/>
      <c r="I60" s="4" t="n"/>
      <c r="J60" s="4" t="n"/>
      <c r="K60" s="4" t="n"/>
      <c r="L60" s="4" t="n"/>
      <c r="M60" s="4" t="n"/>
      <c r="N60" s="4" t="n"/>
      <c r="O60" s="4" t="n"/>
      <c r="P60" s="4" t="n"/>
      <c r="Q60" s="4" t="n"/>
      <c r="R60" s="4" t="n"/>
      <c r="S60" s="4" t="n"/>
      <c r="T60" s="4" t="n"/>
      <c r="U60" s="4" t="n"/>
      <c r="V60" s="4" t="n"/>
      <c r="W60" s="4" t="n"/>
      <c r="X60" s="4" t="n"/>
      <c r="Y60" s="4" t="n"/>
      <c r="Z60" s="4" t="n"/>
    </row>
    <row r="61" ht="15" customHeight="1" s="371">
      <c r="A61" s="362" t="inlineStr">
        <is>
          <t>S0</t>
        </is>
      </c>
      <c r="B61" s="431" t="inlineStr">
        <is>
          <t>Trabajo en curso</t>
        </is>
      </c>
      <c r="C61" s="421" t="n"/>
      <c r="D61" s="422" t="n"/>
      <c r="E61" s="218" t="n"/>
      <c r="F61" s="218" t="n"/>
      <c r="G61" s="218" t="n"/>
      <c r="H61" s="218" t="n"/>
      <c r="I61" s="4" t="n"/>
      <c r="J61" s="4" t="n"/>
      <c r="K61" s="4" t="n"/>
      <c r="L61" s="4" t="n"/>
      <c r="M61" s="4" t="n"/>
      <c r="N61" s="4" t="n"/>
      <c r="O61" s="4" t="n"/>
      <c r="P61" s="4" t="n"/>
      <c r="Q61" s="4" t="n"/>
      <c r="R61" s="4" t="n"/>
      <c r="S61" s="4" t="n"/>
      <c r="T61" s="4" t="n"/>
      <c r="U61" s="4" t="n"/>
      <c r="V61" s="4" t="n"/>
      <c r="W61" s="4" t="n"/>
      <c r="X61" s="4" t="n"/>
      <c r="Y61" s="4" t="n"/>
      <c r="Z61" s="4" t="n"/>
    </row>
    <row r="62" ht="15" customHeight="1" s="371">
      <c r="A62" s="362" t="inlineStr">
        <is>
          <t>S2</t>
        </is>
      </c>
      <c r="B62" s="431" t="inlineStr">
        <is>
          <t>Apto para información</t>
        </is>
      </c>
      <c r="C62" s="421" t="n"/>
      <c r="D62" s="422" t="n"/>
      <c r="E62" s="218" t="n"/>
      <c r="F62" s="218" t="n"/>
      <c r="G62" s="218" t="n"/>
      <c r="H62" s="218" t="n"/>
      <c r="I62" s="4" t="n"/>
      <c r="J62" s="4" t="n"/>
      <c r="K62" s="4" t="n"/>
      <c r="L62" s="4" t="n"/>
      <c r="M62" s="4" t="n"/>
      <c r="N62" s="4" t="n"/>
      <c r="O62" s="4" t="n"/>
      <c r="P62" s="4" t="n"/>
      <c r="Q62" s="4" t="n"/>
      <c r="R62" s="4" t="n"/>
      <c r="S62" s="4" t="n"/>
      <c r="T62" s="4" t="n"/>
      <c r="U62" s="4" t="n"/>
      <c r="V62" s="4" t="n"/>
      <c r="W62" s="4" t="n"/>
      <c r="X62" s="4" t="n"/>
      <c r="Y62" s="4" t="n"/>
      <c r="Z62" s="4" t="n"/>
    </row>
    <row r="63" ht="15" customHeight="1" s="371">
      <c r="A63" s="362" t="inlineStr">
        <is>
          <t>S3</t>
        </is>
      </c>
      <c r="B63" s="431" t="inlineStr">
        <is>
          <t>Apto para revisión y comentarios</t>
        </is>
      </c>
      <c r="C63" s="421" t="n"/>
      <c r="D63" s="422" t="n"/>
      <c r="E63" s="218" t="n"/>
      <c r="F63" s="218" t="n"/>
      <c r="G63" s="218" t="n"/>
      <c r="H63" s="218" t="n"/>
      <c r="I63" s="4" t="n"/>
      <c r="J63" s="4" t="n"/>
      <c r="K63" s="4" t="n"/>
      <c r="L63" s="4" t="n"/>
      <c r="M63" s="4" t="n"/>
      <c r="N63" s="4" t="n"/>
      <c r="O63" s="4" t="n"/>
      <c r="P63" s="4" t="n"/>
      <c r="Q63" s="4" t="n"/>
      <c r="R63" s="4" t="n"/>
      <c r="S63" s="4" t="n"/>
      <c r="T63" s="4" t="n"/>
      <c r="U63" s="4" t="n"/>
      <c r="V63" s="4" t="n"/>
      <c r="W63" s="4" t="n"/>
      <c r="X63" s="4" t="n"/>
      <c r="Y63" s="4" t="n"/>
      <c r="Z63" s="4" t="n"/>
    </row>
    <row r="64" ht="15" customHeight="1" s="371">
      <c r="A64" s="362" t="inlineStr">
        <is>
          <t>S4</t>
        </is>
      </c>
      <c r="B64" s="431" t="inlineStr">
        <is>
          <t>Apto para aprobación de etapa</t>
        </is>
      </c>
      <c r="C64" s="421" t="n"/>
      <c r="D64" s="422" t="n"/>
      <c r="E64" s="218" t="n"/>
      <c r="F64" s="218" t="n"/>
      <c r="G64" s="218" t="n"/>
      <c r="H64" s="218" t="n"/>
      <c r="I64" s="4" t="n"/>
      <c r="J64" s="4" t="n"/>
      <c r="K64" s="4" t="n"/>
      <c r="L64" s="4" t="n"/>
      <c r="M64" s="4" t="n"/>
      <c r="N64" s="4" t="n"/>
      <c r="O64" s="4" t="n"/>
      <c r="P64" s="4" t="n"/>
      <c r="Q64" s="4" t="n"/>
      <c r="R64" s="4" t="n"/>
      <c r="S64" s="4" t="n"/>
      <c r="T64" s="4" t="n"/>
      <c r="U64" s="4" t="n"/>
      <c r="V64" s="4" t="n"/>
      <c r="W64" s="4" t="n"/>
      <c r="X64" s="4" t="n"/>
      <c r="Y64" s="4" t="n"/>
      <c r="Z64" s="4" t="n"/>
    </row>
    <row r="65" ht="15" customHeight="1" s="371">
      <c r="A65" s="362" t="inlineStr">
        <is>
          <t>A5</t>
        </is>
      </c>
      <c r="B65" s="431" t="inlineStr">
        <is>
          <t>Autorizado para construir</t>
        </is>
      </c>
      <c r="C65" s="421" t="n"/>
      <c r="D65" s="422" t="n"/>
      <c r="E65" s="218" t="n"/>
      <c r="F65" s="218" t="n"/>
      <c r="G65" s="218" t="n"/>
      <c r="H65" s="218" t="n"/>
      <c r="I65" s="4" t="n"/>
      <c r="J65" s="4" t="n"/>
      <c r="K65" s="4" t="n"/>
      <c r="L65" s="4" t="n"/>
      <c r="M65" s="4" t="n"/>
      <c r="N65" s="4" t="n"/>
      <c r="O65" s="4" t="n"/>
      <c r="P65" s="4" t="n"/>
      <c r="Q65" s="4" t="n"/>
      <c r="R65" s="4" t="n"/>
      <c r="S65" s="4" t="n"/>
      <c r="T65" s="4" t="n"/>
      <c r="U65" s="4" t="n"/>
      <c r="V65" s="4" t="n"/>
      <c r="W65" s="4" t="n"/>
      <c r="X65" s="4" t="n"/>
      <c r="Y65" s="4" t="n"/>
      <c r="Z65" s="4" t="n"/>
    </row>
    <row r="66" ht="15" customHeight="1" s="371">
      <c r="A66" s="362" t="inlineStr">
        <is>
          <t>CR</t>
        </is>
      </c>
      <c r="B66" s="431" t="inlineStr">
        <is>
          <t>Registro as-built</t>
        </is>
      </c>
      <c r="C66" s="421" t="n"/>
      <c r="D66" s="422" t="n"/>
      <c r="E66" s="218" t="n"/>
      <c r="F66" s="218" t="n"/>
      <c r="G66" s="218" t="n"/>
      <c r="H66" s="218" t="n"/>
      <c r="I66" s="4" t="n"/>
      <c r="J66" s="4" t="n"/>
      <c r="K66" s="4" t="n"/>
      <c r="L66" s="4" t="n"/>
      <c r="M66" s="4" t="n"/>
      <c r="N66" s="4" t="n"/>
      <c r="O66" s="4" t="n"/>
      <c r="P66" s="4" t="n"/>
      <c r="Q66" s="4" t="n"/>
      <c r="R66" s="4" t="n"/>
      <c r="S66" s="4" t="n"/>
      <c r="T66" s="4" t="n"/>
      <c r="U66" s="4" t="n"/>
      <c r="V66" s="4" t="n"/>
      <c r="W66" s="4" t="n"/>
      <c r="X66" s="4" t="n"/>
      <c r="Y66" s="4" t="n"/>
      <c r="Z66" s="4" t="n"/>
    </row>
    <row r="67" ht="15.75" customHeight="1" s="371">
      <c r="A67" s="218" t="n"/>
      <c r="B67" s="218" t="n"/>
      <c r="C67" s="218" t="n"/>
      <c r="D67" s="218" t="n"/>
      <c r="E67" s="218" t="n"/>
      <c r="F67" s="218" t="n"/>
      <c r="G67" s="218" t="n"/>
      <c r="H67" s="218" t="n"/>
      <c r="I67" s="4" t="n"/>
      <c r="J67" s="4" t="n"/>
      <c r="K67" s="4" t="n"/>
      <c r="L67" s="4" t="n"/>
      <c r="M67" s="4" t="n"/>
      <c r="N67" s="4" t="n"/>
      <c r="O67" s="4" t="n"/>
      <c r="P67" s="4" t="n"/>
      <c r="Q67" s="4" t="n"/>
      <c r="R67" s="4" t="n"/>
      <c r="S67" s="4" t="n"/>
      <c r="T67" s="4" t="n"/>
      <c r="U67" s="4" t="n"/>
      <c r="V67" s="4" t="n"/>
      <c r="W67" s="4" t="n"/>
      <c r="X67" s="4" t="n"/>
      <c r="Y67" s="4" t="n"/>
      <c r="Z67" s="4" t="n"/>
    </row>
    <row r="68" ht="15" customHeight="1" s="371">
      <c r="A68" s="429" t="inlineStr">
        <is>
          <t>CREADORES</t>
        </is>
      </c>
      <c r="B68" s="421" t="n"/>
      <c r="C68" s="421" t="n"/>
      <c r="D68" s="422" t="n"/>
      <c r="E68" s="218" t="n"/>
      <c r="F68" s="218" t="n"/>
      <c r="G68" s="218" t="n"/>
      <c r="H68" s="218" t="n"/>
      <c r="I68" s="4" t="n"/>
      <c r="J68" s="4" t="n"/>
      <c r="K68" s="4" t="n"/>
      <c r="L68" s="4" t="n"/>
      <c r="M68" s="4" t="n"/>
      <c r="N68" s="4" t="n"/>
      <c r="O68" s="4" t="n"/>
      <c r="P68" s="4" t="n"/>
      <c r="Q68" s="4" t="n"/>
      <c r="R68" s="4" t="n"/>
      <c r="S68" s="4" t="n"/>
      <c r="T68" s="4" t="n"/>
      <c r="U68" s="4" t="n"/>
      <c r="V68" s="4" t="n"/>
      <c r="W68" s="4" t="n"/>
      <c r="X68" s="4" t="n"/>
      <c r="Y68" s="4" t="n"/>
      <c r="Z68" s="4" t="n"/>
    </row>
    <row r="69" ht="15" customHeight="1" s="371">
      <c r="A69" s="356" t="inlineStr">
        <is>
          <t>CLAVE</t>
        </is>
      </c>
      <c r="B69" s="430" t="inlineStr">
        <is>
          <t>DESCRIPCIÓN</t>
        </is>
      </c>
      <c r="C69" s="421" t="n"/>
      <c r="D69" s="422" t="n"/>
      <c r="E69" s="218" t="n"/>
      <c r="F69" s="218" t="n"/>
      <c r="G69" s="218" t="n"/>
      <c r="H69" s="218" t="n"/>
      <c r="I69" s="4" t="n"/>
      <c r="J69" s="4" t="n"/>
      <c r="K69" s="4" t="n"/>
      <c r="L69" s="4" t="n"/>
      <c r="M69" s="4" t="n"/>
      <c r="N69" s="4" t="n"/>
      <c r="O69" s="4" t="n"/>
      <c r="P69" s="4" t="n"/>
      <c r="Q69" s="4" t="n"/>
      <c r="R69" s="4" t="n"/>
      <c r="S69" s="4" t="n"/>
      <c r="T69" s="4" t="n"/>
      <c r="U69" s="4" t="n"/>
      <c r="V69" s="4" t="n"/>
      <c r="W69" s="4" t="n"/>
      <c r="X69" s="4" t="n"/>
      <c r="Y69" s="4" t="n"/>
      <c r="Z69" s="4" t="n"/>
    </row>
    <row r="70" ht="15" customHeight="1" s="371">
      <c r="A70" s="362" t="inlineStr">
        <is>
          <t>DRV</t>
        </is>
      </c>
      <c r="B70" s="431" t="inlineStr">
        <is>
          <t>Dravya Estudio de Arquitectura</t>
        </is>
      </c>
      <c r="C70" s="421" t="n"/>
      <c r="D70" s="422" t="n"/>
      <c r="E70" s="218" t="n"/>
      <c r="F70" s="218" t="n"/>
      <c r="G70" s="218" t="n"/>
      <c r="H70" s="218" t="n"/>
      <c r="I70" s="4" t="n"/>
      <c r="J70" s="4" t="n"/>
      <c r="K70" s="4" t="n"/>
      <c r="L70" s="4" t="n"/>
      <c r="M70" s="4" t="n"/>
      <c r="N70" s="4" t="n"/>
      <c r="O70" s="4" t="n"/>
      <c r="P70" s="4" t="n"/>
      <c r="Q70" s="4" t="n"/>
      <c r="R70" s="4" t="n"/>
      <c r="S70" s="4" t="n"/>
      <c r="T70" s="4" t="n"/>
      <c r="U70" s="4" t="n"/>
      <c r="V70" s="4" t="n"/>
      <c r="W70" s="4" t="n"/>
      <c r="X70" s="4" t="n"/>
      <c r="Y70" s="4" t="n"/>
      <c r="Z70" s="4" t="n"/>
    </row>
    <row r="71" ht="15" customHeight="1" s="371">
      <c r="A71" s="362" t="inlineStr">
        <is>
          <t>TAAW</t>
        </is>
      </c>
      <c r="B71" s="431" t="inlineStr">
        <is>
          <t>TAAW Project Builder</t>
        </is>
      </c>
      <c r="C71" s="421" t="n"/>
      <c r="D71" s="422" t="n"/>
      <c r="E71" s="218" t="n"/>
      <c r="F71" s="218" t="n"/>
      <c r="G71" s="218" t="n"/>
      <c r="H71" s="218" t="n"/>
      <c r="I71" s="4" t="n"/>
      <c r="J71" s="4" t="n"/>
      <c r="K71" s="4" t="n"/>
      <c r="L71" s="4" t="n"/>
      <c r="M71" s="4" t="n"/>
      <c r="N71" s="4" t="n"/>
      <c r="O71" s="4" t="n"/>
      <c r="P71" s="4" t="n"/>
      <c r="Q71" s="4" t="n"/>
      <c r="R71" s="4" t="n"/>
      <c r="S71" s="4" t="n"/>
      <c r="T71" s="4" t="n"/>
      <c r="U71" s="4" t="n"/>
      <c r="V71" s="4" t="n"/>
      <c r="W71" s="4" t="n"/>
      <c r="X71" s="4" t="n"/>
      <c r="Y71" s="4" t="n"/>
      <c r="Z71" s="4" t="n"/>
    </row>
    <row r="72" ht="15" customHeight="1" s="371">
      <c r="A72" s="362" t="inlineStr">
        <is>
          <t>MAAK</t>
        </is>
      </c>
      <c r="B72" s="431" t="inlineStr">
        <is>
          <t>Maak — administración</t>
        </is>
      </c>
      <c r="C72" s="421" t="n"/>
      <c r="D72" s="422" t="n"/>
      <c r="E72" s="218" t="n"/>
      <c r="F72" s="218" t="n"/>
      <c r="G72" s="218" t="n"/>
      <c r="H72" s="218" t="n"/>
      <c r="I72" s="4" t="n"/>
      <c r="J72" s="4" t="n"/>
      <c r="K72" s="4" t="n"/>
      <c r="L72" s="4" t="n"/>
      <c r="M72" s="4" t="n"/>
      <c r="N72" s="4" t="n"/>
      <c r="O72" s="4" t="n"/>
      <c r="P72" s="4" t="n"/>
      <c r="Q72" s="4" t="n"/>
      <c r="R72" s="4" t="n"/>
      <c r="S72" s="4" t="n"/>
      <c r="T72" s="4" t="n"/>
      <c r="U72" s="4" t="n"/>
      <c r="V72" s="4" t="n"/>
      <c r="W72" s="4" t="n"/>
      <c r="X72" s="4" t="n"/>
      <c r="Y72" s="4" t="n"/>
      <c r="Z72" s="4" t="n"/>
    </row>
    <row r="73" ht="15" customHeight="1" s="371">
      <c r="A73" s="362" t="inlineStr">
        <is>
          <t>MAP</t>
        </is>
      </c>
      <c r="B73" s="431" t="inlineStr">
        <is>
          <t>Ing. Maximino Ayala Pozo — estructural</t>
        </is>
      </c>
      <c r="C73" s="421" t="n"/>
      <c r="D73" s="422" t="n"/>
      <c r="E73" s="218" t="n"/>
      <c r="F73" s="218" t="n"/>
      <c r="G73" s="218" t="n"/>
      <c r="H73" s="218" t="n"/>
      <c r="I73" s="4" t="n"/>
      <c r="J73" s="4" t="n"/>
      <c r="K73" s="4" t="n"/>
      <c r="L73" s="4" t="n"/>
      <c r="M73" s="4" t="n"/>
      <c r="N73" s="4" t="n"/>
      <c r="O73" s="4" t="n"/>
      <c r="P73" s="4" t="n"/>
      <c r="Q73" s="4" t="n"/>
      <c r="R73" s="4" t="n"/>
      <c r="S73" s="4" t="n"/>
      <c r="T73" s="4" t="n"/>
      <c r="U73" s="4" t="n"/>
      <c r="V73" s="4" t="n"/>
      <c r="W73" s="4" t="n"/>
      <c r="X73" s="4" t="n"/>
      <c r="Y73" s="4" t="n"/>
      <c r="Z73" s="4" t="n"/>
    </row>
    <row r="74" ht="15" customHeight="1" s="371">
      <c r="A74" s="362" t="inlineStr">
        <is>
          <t>SGA</t>
        </is>
      </c>
      <c r="B74" s="431" t="inlineStr">
        <is>
          <t>Arq. Sergio García Ayala — revisión</t>
        </is>
      </c>
      <c r="C74" s="421" t="n"/>
      <c r="D74" s="422" t="n"/>
      <c r="E74" s="218" t="n"/>
      <c r="F74" s="218" t="n"/>
      <c r="G74" s="218" t="n"/>
      <c r="H74" s="218" t="n"/>
      <c r="I74" s="4" t="n"/>
      <c r="J74" s="4" t="n"/>
      <c r="K74" s="4" t="n"/>
      <c r="L74" s="4" t="n"/>
      <c r="M74" s="4" t="n"/>
      <c r="N74" s="4" t="n"/>
      <c r="O74" s="4" t="n"/>
      <c r="P74" s="4" t="n"/>
      <c r="Q74" s="4" t="n"/>
      <c r="R74" s="4" t="n"/>
      <c r="S74" s="4" t="n"/>
      <c r="T74" s="4" t="n"/>
      <c r="U74" s="4" t="n"/>
      <c r="V74" s="4" t="n"/>
      <c r="W74" s="4" t="n"/>
      <c r="X74" s="4" t="n"/>
      <c r="Y74" s="4" t="n"/>
      <c r="Z74" s="4" t="n"/>
    </row>
    <row r="75" ht="15" customHeight="1" s="371">
      <c r="A75" s="362" t="inlineStr">
        <is>
          <t>EXT</t>
        </is>
      </c>
      <c r="B75" s="431" t="inlineStr">
        <is>
          <t>Externo sin clave</t>
        </is>
      </c>
      <c r="C75" s="421" t="n"/>
      <c r="D75" s="422" t="n"/>
      <c r="E75" s="218" t="n"/>
      <c r="F75" s="218" t="n"/>
      <c r="G75" s="218" t="n"/>
      <c r="H75" s="218" t="n"/>
      <c r="I75" s="4" t="n"/>
      <c r="J75" s="4" t="n"/>
      <c r="K75" s="4" t="n"/>
      <c r="L75" s="4" t="n"/>
      <c r="M75" s="4" t="n"/>
      <c r="N75" s="4" t="n"/>
      <c r="O75" s="4" t="n"/>
      <c r="P75" s="4" t="n"/>
      <c r="Q75" s="4" t="n"/>
      <c r="R75" s="4" t="n"/>
      <c r="S75" s="4" t="n"/>
      <c r="T75" s="4" t="n"/>
      <c r="U75" s="4" t="n"/>
      <c r="V75" s="4" t="n"/>
      <c r="W75" s="4" t="n"/>
      <c r="X75" s="4" t="n"/>
      <c r="Y75" s="4" t="n"/>
      <c r="Z75" s="4" t="n"/>
    </row>
    <row r="76" ht="15.75" customHeight="1" s="371">
      <c r="A76" s="218" t="n"/>
      <c r="B76" s="218" t="n"/>
      <c r="C76" s="218" t="n"/>
      <c r="D76" s="218" t="n"/>
      <c r="E76" s="218" t="n"/>
      <c r="F76" s="218" t="n"/>
      <c r="G76" s="218" t="n"/>
      <c r="H76" s="218" t="n"/>
      <c r="I76" s="4" t="n"/>
      <c r="J76" s="4" t="n"/>
      <c r="K76" s="4" t="n"/>
      <c r="L76" s="4" t="n"/>
      <c r="M76" s="4" t="n"/>
      <c r="N76" s="4" t="n"/>
      <c r="O76" s="4" t="n"/>
      <c r="P76" s="4" t="n"/>
      <c r="Q76" s="4" t="n"/>
      <c r="R76" s="4" t="n"/>
      <c r="S76" s="4" t="n"/>
      <c r="T76" s="4" t="n"/>
      <c r="U76" s="4" t="n"/>
      <c r="V76" s="4" t="n"/>
      <c r="W76" s="4" t="n"/>
      <c r="X76" s="4" t="n"/>
      <c r="Y76" s="4" t="n"/>
      <c r="Z76" s="4" t="n"/>
    </row>
    <row r="77" ht="15" customHeight="1" s="371">
      <c r="A77" s="429" t="inlineStr">
        <is>
          <t>PREFIJO DE EMPRESA (campo 1 = EMP)</t>
        </is>
      </c>
      <c r="B77" s="421" t="n"/>
      <c r="C77" s="421" t="n"/>
      <c r="D77" s="422" t="n"/>
      <c r="E77" s="218" t="n"/>
      <c r="F77" s="218" t="n"/>
      <c r="G77" s="218" t="n"/>
      <c r="H77" s="218" t="n"/>
      <c r="I77" s="4" t="n"/>
      <c r="J77" s="4" t="n"/>
      <c r="K77" s="4" t="n"/>
      <c r="L77" s="4" t="n"/>
      <c r="M77" s="4" t="n"/>
      <c r="N77" s="4" t="n"/>
      <c r="O77" s="4" t="n"/>
      <c r="P77" s="4" t="n"/>
      <c r="Q77" s="4" t="n"/>
      <c r="R77" s="4" t="n"/>
      <c r="S77" s="4" t="n"/>
      <c r="T77" s="4" t="n"/>
      <c r="U77" s="4" t="n"/>
      <c r="V77" s="4" t="n"/>
      <c r="W77" s="4" t="n"/>
      <c r="X77" s="4" t="n"/>
      <c r="Y77" s="4" t="n"/>
      <c r="Z77" s="4" t="n"/>
    </row>
    <row r="78" ht="15" customHeight="1" s="371">
      <c r="A78" s="356" t="inlineStr">
        <is>
          <t>CLAVE</t>
        </is>
      </c>
      <c r="B78" s="430" t="inlineStr">
        <is>
          <t>DESCRIPCIÓN</t>
        </is>
      </c>
      <c r="C78" s="421" t="n"/>
      <c r="D78" s="422" t="n"/>
      <c r="E78" s="218" t="n"/>
      <c r="F78" s="218" t="n"/>
      <c r="G78" s="218" t="n"/>
      <c r="H78" s="218" t="n"/>
      <c r="I78" s="4" t="n"/>
      <c r="J78" s="4" t="n"/>
      <c r="K78" s="4" t="n"/>
      <c r="L78" s="4" t="n"/>
      <c r="M78" s="4" t="n"/>
      <c r="N78" s="4" t="n"/>
      <c r="O78" s="4" t="n"/>
      <c r="P78" s="4" t="n"/>
      <c r="Q78" s="4" t="n"/>
      <c r="R78" s="4" t="n"/>
      <c r="S78" s="4" t="n"/>
      <c r="T78" s="4" t="n"/>
      <c r="U78" s="4" t="n"/>
      <c r="V78" s="4" t="n"/>
      <c r="W78" s="4" t="n"/>
      <c r="X78" s="4" t="n"/>
      <c r="Y78" s="4" t="n"/>
      <c r="Z78" s="4" t="n"/>
    </row>
    <row r="79" ht="15" customHeight="1" s="371">
      <c r="A79" s="362" t="inlineStr">
        <is>
          <t>NOM</t>
        </is>
      </c>
      <c r="B79" s="431" t="inlineStr">
        <is>
          <t>Normativa y estándares</t>
        </is>
      </c>
      <c r="C79" s="421" t="n"/>
      <c r="D79" s="422" t="n"/>
      <c r="E79" s="218" t="n"/>
      <c r="F79" s="218" t="n"/>
      <c r="G79" s="218" t="n"/>
      <c r="H79" s="218" t="n"/>
      <c r="I79" s="4" t="n"/>
      <c r="J79" s="4" t="n"/>
      <c r="K79" s="4" t="n"/>
      <c r="L79" s="4" t="n"/>
      <c r="M79" s="4" t="n"/>
      <c r="N79" s="4" t="n"/>
      <c r="O79" s="4" t="n"/>
      <c r="P79" s="4" t="n"/>
      <c r="Q79" s="4" t="n"/>
      <c r="R79" s="4" t="n"/>
      <c r="S79" s="4" t="n"/>
      <c r="T79" s="4" t="n"/>
      <c r="U79" s="4" t="n"/>
      <c r="V79" s="4" t="n"/>
      <c r="W79" s="4" t="n"/>
      <c r="X79" s="4" t="n"/>
      <c r="Y79" s="4" t="n"/>
      <c r="Z79" s="4" t="n"/>
    </row>
    <row r="80" ht="15" customHeight="1" s="371">
      <c r="A80" s="362" t="inlineStr">
        <is>
          <t>ADM</t>
        </is>
      </c>
      <c r="B80" s="431" t="inlineStr">
        <is>
          <t>Administración</t>
        </is>
      </c>
      <c r="C80" s="421" t="n"/>
      <c r="D80" s="422" t="n"/>
      <c r="E80" s="218" t="n"/>
      <c r="F80" s="218" t="n"/>
      <c r="G80" s="218" t="n"/>
      <c r="H80" s="218" t="n"/>
      <c r="I80" s="4" t="n"/>
      <c r="J80" s="4" t="n"/>
      <c r="K80" s="4" t="n"/>
      <c r="L80" s="4" t="n"/>
      <c r="M80" s="4" t="n"/>
      <c r="N80" s="4" t="n"/>
      <c r="O80" s="4" t="n"/>
      <c r="P80" s="4" t="n"/>
      <c r="Q80" s="4" t="n"/>
      <c r="R80" s="4" t="n"/>
      <c r="S80" s="4" t="n"/>
      <c r="T80" s="4" t="n"/>
      <c r="U80" s="4" t="n"/>
      <c r="V80" s="4" t="n"/>
      <c r="W80" s="4" t="n"/>
      <c r="X80" s="4" t="n"/>
      <c r="Y80" s="4" t="n"/>
      <c r="Z80" s="4" t="n"/>
    </row>
    <row r="81" ht="15" customHeight="1" s="371">
      <c r="A81" s="362" t="inlineStr">
        <is>
          <t>FIN</t>
        </is>
      </c>
      <c r="B81" s="431" t="inlineStr">
        <is>
          <t>Finanzas</t>
        </is>
      </c>
      <c r="C81" s="421" t="n"/>
      <c r="D81" s="422" t="n"/>
      <c r="E81" s="218" t="n"/>
      <c r="F81" s="218" t="n"/>
      <c r="G81" s="218" t="n"/>
      <c r="H81" s="218" t="n"/>
      <c r="I81" s="4" t="n"/>
      <c r="J81" s="4" t="n"/>
      <c r="K81" s="4" t="n"/>
      <c r="L81" s="4" t="n"/>
      <c r="M81" s="4" t="n"/>
      <c r="N81" s="4" t="n"/>
      <c r="O81" s="4" t="n"/>
      <c r="P81" s="4" t="n"/>
      <c r="Q81" s="4" t="n"/>
      <c r="R81" s="4" t="n"/>
      <c r="S81" s="4" t="n"/>
      <c r="T81" s="4" t="n"/>
      <c r="U81" s="4" t="n"/>
      <c r="V81" s="4" t="n"/>
      <c r="W81" s="4" t="n"/>
      <c r="X81" s="4" t="n"/>
      <c r="Y81" s="4" t="n"/>
      <c r="Z81" s="4" t="n"/>
    </row>
    <row r="82" ht="15" customHeight="1" s="371">
      <c r="A82" s="362" t="inlineStr">
        <is>
          <t>RH</t>
        </is>
      </c>
      <c r="B82" s="431" t="inlineStr">
        <is>
          <t>Recursos humanos</t>
        </is>
      </c>
      <c r="C82" s="421" t="n"/>
      <c r="D82" s="422" t="n"/>
      <c r="E82" s="218" t="n"/>
      <c r="F82" s="218" t="n"/>
      <c r="G82" s="218" t="n"/>
      <c r="H82" s="218" t="n"/>
      <c r="I82" s="4" t="n"/>
      <c r="J82" s="4" t="n"/>
      <c r="K82" s="4" t="n"/>
      <c r="L82" s="4" t="n"/>
      <c r="M82" s="4" t="n"/>
      <c r="N82" s="4" t="n"/>
      <c r="O82" s="4" t="n"/>
      <c r="P82" s="4" t="n"/>
      <c r="Q82" s="4" t="n"/>
      <c r="R82" s="4" t="n"/>
      <c r="S82" s="4" t="n"/>
      <c r="T82" s="4" t="n"/>
      <c r="U82" s="4" t="n"/>
      <c r="V82" s="4" t="n"/>
      <c r="W82" s="4" t="n"/>
      <c r="X82" s="4" t="n"/>
      <c r="Y82" s="4" t="n"/>
      <c r="Z82" s="4" t="n"/>
    </row>
    <row r="83" ht="15" customHeight="1" s="371">
      <c r="A83" s="362" t="inlineStr">
        <is>
          <t>CAL</t>
        </is>
      </c>
      <c r="B83" s="431" t="inlineStr">
        <is>
          <t>Calidad y procesos</t>
        </is>
      </c>
      <c r="C83" s="421" t="n"/>
      <c r="D83" s="422" t="n"/>
      <c r="E83" s="218" t="n"/>
      <c r="F83" s="218" t="n"/>
      <c r="G83" s="218" t="n"/>
      <c r="H83" s="218" t="n"/>
      <c r="I83" s="4" t="n"/>
      <c r="J83" s="4" t="n"/>
      <c r="K83" s="4" t="n"/>
      <c r="L83" s="4" t="n"/>
      <c r="M83" s="4" t="n"/>
      <c r="N83" s="4" t="n"/>
      <c r="O83" s="4" t="n"/>
      <c r="P83" s="4" t="n"/>
      <c r="Q83" s="4" t="n"/>
      <c r="R83" s="4" t="n"/>
      <c r="S83" s="4" t="n"/>
      <c r="T83" s="4" t="n"/>
      <c r="U83" s="4" t="n"/>
      <c r="V83" s="4" t="n"/>
      <c r="W83" s="4" t="n"/>
      <c r="X83" s="4" t="n"/>
      <c r="Y83" s="4" t="n"/>
      <c r="Z83" s="4" t="n"/>
    </row>
    <row r="84" ht="15" customHeight="1" s="371">
      <c r="A84" s="362" t="inlineStr">
        <is>
          <t>SIS</t>
        </is>
      </c>
      <c r="B84" s="431" t="inlineStr">
        <is>
          <t>Sistemas y plataforma</t>
        </is>
      </c>
      <c r="C84" s="421" t="n"/>
      <c r="D84" s="422" t="n"/>
      <c r="E84" s="218" t="n"/>
      <c r="F84" s="218" t="n"/>
      <c r="G84" s="218" t="n"/>
      <c r="H84" s="218" t="n"/>
      <c r="I84" s="4" t="n"/>
      <c r="J84" s="4" t="n"/>
      <c r="K84" s="4" t="n"/>
      <c r="L84" s="4" t="n"/>
      <c r="M84" s="4" t="n"/>
      <c r="N84" s="4" t="n"/>
      <c r="O84" s="4" t="n"/>
      <c r="P84" s="4" t="n"/>
      <c r="Q84" s="4" t="n"/>
      <c r="R84" s="4" t="n"/>
      <c r="S84" s="4" t="n"/>
      <c r="T84" s="4" t="n"/>
      <c r="U84" s="4" t="n"/>
      <c r="V84" s="4" t="n"/>
      <c r="W84" s="4" t="n"/>
      <c r="X84" s="4" t="n"/>
      <c r="Y84" s="4" t="n"/>
      <c r="Z84" s="4" t="n"/>
    </row>
    <row r="85" ht="15.75" customHeight="1" s="371">
      <c r="A85" s="218" t="n"/>
      <c r="B85" s="218" t="n"/>
      <c r="C85" s="218" t="n"/>
      <c r="D85" s="218" t="n"/>
      <c r="E85" s="218" t="n"/>
      <c r="F85" s="218" t="n"/>
      <c r="G85" s="218" t="n"/>
      <c r="H85" s="218" t="n"/>
      <c r="I85" s="4" t="n"/>
      <c r="J85" s="4" t="n"/>
      <c r="K85" s="4" t="n"/>
      <c r="L85" s="4" t="n"/>
      <c r="M85" s="4" t="n"/>
      <c r="N85" s="4" t="n"/>
      <c r="O85" s="4" t="n"/>
      <c r="P85" s="4" t="n"/>
      <c r="Q85" s="4" t="n"/>
      <c r="R85" s="4" t="n"/>
      <c r="S85" s="4" t="n"/>
      <c r="T85" s="4" t="n"/>
      <c r="U85" s="4" t="n"/>
      <c r="V85" s="4" t="n"/>
      <c r="W85" s="4" t="n"/>
      <c r="X85" s="4" t="n"/>
      <c r="Y85" s="4" t="n"/>
      <c r="Z85" s="4" t="n"/>
    </row>
    <row r="86" ht="15" customHeight="1" s="371">
      <c r="A86" s="353" t="inlineStr">
        <is>
          <t>Documento fuente: EMPRESA/NORMATIVA/DRAVYA-NOM-NomenclaturaDocumental-R01.md</t>
        </is>
      </c>
      <c r="B86" s="218" t="n"/>
      <c r="C86" s="218" t="n"/>
      <c r="D86" s="218" t="n"/>
      <c r="E86" s="218" t="n"/>
      <c r="F86" s="218" t="n"/>
      <c r="G86" s="218" t="n"/>
      <c r="H86" s="218" t="n"/>
      <c r="I86" s="4" t="n"/>
      <c r="J86" s="4" t="n"/>
      <c r="K86" s="4" t="n"/>
      <c r="L86" s="4" t="n"/>
      <c r="M86" s="4" t="n"/>
      <c r="N86" s="4" t="n"/>
      <c r="O86" s="4" t="n"/>
      <c r="P86" s="4" t="n"/>
      <c r="Q86" s="4" t="n"/>
      <c r="R86" s="4" t="n"/>
      <c r="S86" s="4" t="n"/>
      <c r="T86" s="4" t="n"/>
      <c r="U86" s="4" t="n"/>
      <c r="V86" s="4" t="n"/>
      <c r="W86" s="4" t="n"/>
      <c r="X86" s="4" t="n"/>
      <c r="Y86" s="4" t="n"/>
      <c r="Z86" s="4" t="n"/>
    </row>
    <row r="87" ht="15" customHeight="1" s="371">
      <c r="A87" s="353" t="inlineStr">
        <is>
          <t>Folio de esta norma: EMP-DRV-PE-Z-NOM-01-XX-SP-001-01-A5</t>
        </is>
      </c>
      <c r="B87" s="218" t="n"/>
      <c r="C87" s="218" t="n"/>
      <c r="D87" s="218" t="n"/>
      <c r="E87" s="218" t="n"/>
      <c r="F87" s="218" t="n"/>
      <c r="G87" s="218" t="n"/>
      <c r="H87" s="218" t="n"/>
      <c r="I87" s="4" t="n"/>
      <c r="J87" s="4" t="n"/>
      <c r="K87" s="4" t="n"/>
      <c r="L87" s="4" t="n"/>
      <c r="M87" s="4" t="n"/>
      <c r="N87" s="4" t="n"/>
      <c r="O87" s="4" t="n"/>
      <c r="P87" s="4" t="n"/>
      <c r="Q87" s="4" t="n"/>
      <c r="R87" s="4" t="n"/>
      <c r="S87" s="4" t="n"/>
      <c r="T87" s="4" t="n"/>
      <c r="U87" s="4" t="n"/>
      <c r="V87" s="4" t="n"/>
      <c r="W87" s="4" t="n"/>
      <c r="X87" s="4" t="n"/>
      <c r="Y87" s="4" t="n"/>
      <c r="Z87" s="4" t="n"/>
    </row>
    <row r="88" ht="15.75" customHeight="1" s="371">
      <c r="A88" s="218" t="n"/>
      <c r="B88" s="218" t="n"/>
      <c r="C88" s="218" t="n"/>
      <c r="D88" s="218" t="n"/>
      <c r="E88" s="218" t="n"/>
      <c r="F88" s="218" t="n"/>
      <c r="G88" s="218" t="n"/>
      <c r="H88" s="218" t="n"/>
      <c r="I88" s="4" t="n"/>
      <c r="J88" s="4" t="n"/>
      <c r="K88" s="4" t="n"/>
      <c r="L88" s="4" t="n"/>
      <c r="M88" s="4" t="n"/>
      <c r="N88" s="4" t="n"/>
      <c r="O88" s="4" t="n"/>
      <c r="P88" s="4" t="n"/>
      <c r="Q88" s="4" t="n"/>
      <c r="R88" s="4" t="n"/>
      <c r="S88" s="4" t="n"/>
      <c r="T88" s="4" t="n"/>
      <c r="U88" s="4" t="n"/>
      <c r="V88" s="4" t="n"/>
      <c r="W88" s="4" t="n"/>
      <c r="X88" s="4" t="n"/>
      <c r="Y88" s="4" t="n"/>
      <c r="Z88" s="4" t="n"/>
    </row>
    <row r="89" ht="15.75" customHeight="1" s="371">
      <c r="A89" s="218" t="n"/>
      <c r="B89" s="218" t="n"/>
      <c r="C89" s="218" t="n"/>
      <c r="D89" s="218" t="n"/>
      <c r="E89" s="218" t="n"/>
      <c r="F89" s="218" t="n"/>
      <c r="G89" s="218" t="n"/>
      <c r="H89" s="218" t="n"/>
      <c r="I89" s="4" t="n"/>
      <c r="J89" s="4" t="n"/>
      <c r="K89" s="4" t="n"/>
      <c r="L89" s="4" t="n"/>
      <c r="M89" s="4" t="n"/>
      <c r="N89" s="4" t="n"/>
      <c r="O89" s="4" t="n"/>
      <c r="P89" s="4" t="n"/>
      <c r="Q89" s="4" t="n"/>
      <c r="R89" s="4" t="n"/>
      <c r="S89" s="4" t="n"/>
      <c r="T89" s="4" t="n"/>
      <c r="U89" s="4" t="n"/>
      <c r="V89" s="4" t="n"/>
      <c r="W89" s="4" t="n"/>
      <c r="X89" s="4" t="n"/>
      <c r="Y89" s="4" t="n"/>
      <c r="Z89" s="4" t="n"/>
    </row>
    <row r="90" ht="15.75" customHeight="1" s="371">
      <c r="A90" s="218" t="n"/>
      <c r="B90" s="218" t="n"/>
      <c r="C90" s="218" t="n"/>
      <c r="D90" s="218" t="n"/>
      <c r="E90" s="218" t="n"/>
      <c r="F90" s="218" t="n"/>
      <c r="G90" s="218" t="n"/>
      <c r="H90" s="218" t="n"/>
      <c r="I90" s="4" t="n"/>
      <c r="J90" s="4" t="n"/>
      <c r="K90" s="4" t="n"/>
      <c r="L90" s="4" t="n"/>
      <c r="M90" s="4" t="n"/>
      <c r="N90" s="4" t="n"/>
      <c r="O90" s="4" t="n"/>
      <c r="P90" s="4" t="n"/>
      <c r="Q90" s="4" t="n"/>
      <c r="R90" s="4" t="n"/>
      <c r="S90" s="4" t="n"/>
      <c r="T90" s="4" t="n"/>
      <c r="U90" s="4" t="n"/>
      <c r="V90" s="4" t="n"/>
      <c r="W90" s="4" t="n"/>
      <c r="X90" s="4" t="n"/>
      <c r="Y90" s="4" t="n"/>
      <c r="Z90" s="4" t="n"/>
    </row>
    <row r="91" ht="15.75" customHeight="1" s="371">
      <c r="A91" s="218" t="n"/>
      <c r="B91" s="218" t="n"/>
      <c r="C91" s="218" t="n"/>
      <c r="D91" s="218" t="n"/>
      <c r="E91" s="218" t="n"/>
      <c r="F91" s="218" t="n"/>
      <c r="G91" s="218" t="n"/>
      <c r="H91" s="218" t="n"/>
      <c r="I91" s="4" t="n"/>
      <c r="J91" s="4" t="n"/>
      <c r="K91" s="4" t="n"/>
      <c r="L91" s="4" t="n"/>
      <c r="M91" s="4" t="n"/>
      <c r="N91" s="4" t="n"/>
      <c r="O91" s="4" t="n"/>
      <c r="P91" s="4" t="n"/>
      <c r="Q91" s="4" t="n"/>
      <c r="R91" s="4" t="n"/>
      <c r="S91" s="4" t="n"/>
      <c r="T91" s="4" t="n"/>
      <c r="U91" s="4" t="n"/>
      <c r="V91" s="4" t="n"/>
      <c r="W91" s="4" t="n"/>
      <c r="X91" s="4" t="n"/>
      <c r="Y91" s="4" t="n"/>
      <c r="Z91" s="4" t="n"/>
    </row>
    <row r="92" ht="15.75" customHeight="1" s="371">
      <c r="A92" s="218" t="n"/>
      <c r="B92" s="218" t="n"/>
      <c r="C92" s="218" t="n"/>
      <c r="D92" s="218" t="n"/>
      <c r="E92" s="218" t="n"/>
      <c r="F92" s="218" t="n"/>
      <c r="G92" s="218" t="n"/>
      <c r="H92" s="218" t="n"/>
      <c r="I92" s="4" t="n"/>
      <c r="J92" s="4" t="n"/>
      <c r="K92" s="4" t="n"/>
      <c r="L92" s="4" t="n"/>
      <c r="M92" s="4" t="n"/>
      <c r="N92" s="4" t="n"/>
      <c r="O92" s="4" t="n"/>
      <c r="P92" s="4" t="n"/>
      <c r="Q92" s="4" t="n"/>
      <c r="R92" s="4" t="n"/>
      <c r="S92" s="4" t="n"/>
      <c r="T92" s="4" t="n"/>
      <c r="U92" s="4" t="n"/>
      <c r="V92" s="4" t="n"/>
      <c r="W92" s="4" t="n"/>
      <c r="X92" s="4" t="n"/>
      <c r="Y92" s="4" t="n"/>
      <c r="Z92" s="4" t="n"/>
    </row>
    <row r="93" ht="15.75" customHeight="1" s="371">
      <c r="A93" s="218" t="n"/>
      <c r="B93" s="218" t="n"/>
      <c r="C93" s="218" t="n"/>
      <c r="D93" s="218" t="n"/>
      <c r="E93" s="218" t="n"/>
      <c r="F93" s="218" t="n"/>
      <c r="G93" s="218" t="n"/>
      <c r="H93" s="218" t="n"/>
      <c r="I93" s="4" t="n"/>
      <c r="J93" s="4" t="n"/>
      <c r="K93" s="4" t="n"/>
      <c r="L93" s="4" t="n"/>
      <c r="M93" s="4" t="n"/>
      <c r="N93" s="4" t="n"/>
      <c r="O93" s="4" t="n"/>
      <c r="P93" s="4" t="n"/>
      <c r="Q93" s="4" t="n"/>
      <c r="R93" s="4" t="n"/>
      <c r="S93" s="4" t="n"/>
      <c r="T93" s="4" t="n"/>
      <c r="U93" s="4" t="n"/>
      <c r="V93" s="4" t="n"/>
      <c r="W93" s="4" t="n"/>
      <c r="X93" s="4" t="n"/>
      <c r="Y93" s="4" t="n"/>
      <c r="Z93" s="4" t="n"/>
    </row>
    <row r="94" ht="15.75" customHeight="1" s="371">
      <c r="A94" s="218" t="n"/>
      <c r="B94" s="218" t="n"/>
      <c r="C94" s="218" t="n"/>
      <c r="D94" s="218" t="n"/>
      <c r="E94" s="218" t="n"/>
      <c r="F94" s="218" t="n"/>
      <c r="G94" s="218" t="n"/>
      <c r="H94" s="218" t="n"/>
      <c r="I94" s="4" t="n"/>
      <c r="J94" s="4" t="n"/>
      <c r="K94" s="4" t="n"/>
      <c r="L94" s="4" t="n"/>
      <c r="M94" s="4" t="n"/>
      <c r="N94" s="4" t="n"/>
      <c r="O94" s="4" t="n"/>
      <c r="P94" s="4" t="n"/>
      <c r="Q94" s="4" t="n"/>
      <c r="R94" s="4" t="n"/>
      <c r="S94" s="4" t="n"/>
      <c r="T94" s="4" t="n"/>
      <c r="U94" s="4" t="n"/>
      <c r="V94" s="4" t="n"/>
      <c r="W94" s="4" t="n"/>
      <c r="X94" s="4" t="n"/>
      <c r="Y94" s="4" t="n"/>
      <c r="Z94" s="4" t="n"/>
    </row>
    <row r="95" ht="15.75" customHeight="1" s="371">
      <c r="A95" s="218" t="n"/>
      <c r="B95" s="218" t="n"/>
      <c r="C95" s="218" t="n"/>
      <c r="D95" s="218" t="n"/>
      <c r="E95" s="218" t="n"/>
      <c r="F95" s="218" t="n"/>
      <c r="G95" s="218" t="n"/>
      <c r="H95" s="218" t="n"/>
      <c r="I95" s="4" t="n"/>
      <c r="J95" s="4" t="n"/>
      <c r="K95" s="4" t="n"/>
      <c r="L95" s="4" t="n"/>
      <c r="M95" s="4" t="n"/>
      <c r="N95" s="4" t="n"/>
      <c r="O95" s="4" t="n"/>
      <c r="P95" s="4" t="n"/>
      <c r="Q95" s="4" t="n"/>
      <c r="R95" s="4" t="n"/>
      <c r="S95" s="4" t="n"/>
      <c r="T95" s="4" t="n"/>
      <c r="U95" s="4" t="n"/>
      <c r="V95" s="4" t="n"/>
      <c r="W95" s="4" t="n"/>
      <c r="X95" s="4" t="n"/>
      <c r="Y95" s="4" t="n"/>
      <c r="Z95" s="4" t="n"/>
    </row>
    <row r="96" ht="15.75" customHeight="1" s="371">
      <c r="A96" s="218" t="n"/>
      <c r="B96" s="218" t="n"/>
      <c r="C96" s="218" t="n"/>
      <c r="D96" s="218" t="n"/>
      <c r="E96" s="218" t="n"/>
      <c r="F96" s="218" t="n"/>
      <c r="G96" s="218" t="n"/>
      <c r="H96" s="218" t="n"/>
      <c r="I96" s="4" t="n"/>
      <c r="J96" s="4" t="n"/>
      <c r="K96" s="4" t="n"/>
      <c r="L96" s="4" t="n"/>
      <c r="M96" s="4" t="n"/>
      <c r="N96" s="4" t="n"/>
      <c r="O96" s="4" t="n"/>
      <c r="P96" s="4" t="n"/>
      <c r="Q96" s="4" t="n"/>
      <c r="R96" s="4" t="n"/>
      <c r="S96" s="4" t="n"/>
      <c r="T96" s="4" t="n"/>
      <c r="U96" s="4" t="n"/>
      <c r="V96" s="4" t="n"/>
      <c r="W96" s="4" t="n"/>
      <c r="X96" s="4" t="n"/>
      <c r="Y96" s="4" t="n"/>
      <c r="Z96" s="4" t="n"/>
    </row>
    <row r="97" ht="15.75" customHeight="1" s="371">
      <c r="A97" s="218" t="n"/>
      <c r="B97" s="218" t="n"/>
      <c r="C97" s="218" t="n"/>
      <c r="D97" s="218" t="n"/>
      <c r="E97" s="218" t="n"/>
      <c r="F97" s="218" t="n"/>
      <c r="G97" s="218" t="n"/>
      <c r="H97" s="218" t="n"/>
      <c r="I97" s="4" t="n"/>
      <c r="J97" s="4" t="n"/>
      <c r="K97" s="4" t="n"/>
      <c r="L97" s="4" t="n"/>
      <c r="M97" s="4" t="n"/>
      <c r="N97" s="4" t="n"/>
      <c r="O97" s="4" t="n"/>
      <c r="P97" s="4" t="n"/>
      <c r="Q97" s="4" t="n"/>
      <c r="R97" s="4" t="n"/>
      <c r="S97" s="4" t="n"/>
      <c r="T97" s="4" t="n"/>
      <c r="U97" s="4" t="n"/>
      <c r="V97" s="4" t="n"/>
      <c r="W97" s="4" t="n"/>
      <c r="X97" s="4" t="n"/>
      <c r="Y97" s="4" t="n"/>
      <c r="Z97" s="4" t="n"/>
    </row>
    <row r="98" ht="15.75" customHeight="1" s="371">
      <c r="A98" s="218" t="n"/>
      <c r="B98" s="218" t="n"/>
      <c r="C98" s="218" t="n"/>
      <c r="D98" s="218" t="n"/>
      <c r="E98" s="218" t="n"/>
      <c r="F98" s="218" t="n"/>
      <c r="G98" s="218" t="n"/>
      <c r="H98" s="218" t="n"/>
      <c r="I98" s="4" t="n"/>
      <c r="J98" s="4" t="n"/>
      <c r="K98" s="4" t="n"/>
      <c r="L98" s="4" t="n"/>
      <c r="M98" s="4" t="n"/>
      <c r="N98" s="4" t="n"/>
      <c r="O98" s="4" t="n"/>
      <c r="P98" s="4" t="n"/>
      <c r="Q98" s="4" t="n"/>
      <c r="R98" s="4" t="n"/>
      <c r="S98" s="4" t="n"/>
      <c r="T98" s="4" t="n"/>
      <c r="U98" s="4" t="n"/>
      <c r="V98" s="4" t="n"/>
      <c r="W98" s="4" t="n"/>
      <c r="X98" s="4" t="n"/>
      <c r="Y98" s="4" t="n"/>
      <c r="Z98" s="4" t="n"/>
    </row>
    <row r="99" ht="15.75" customHeight="1" s="371">
      <c r="A99" s="218" t="n"/>
      <c r="B99" s="218" t="n"/>
      <c r="C99" s="218" t="n"/>
      <c r="D99" s="218" t="n"/>
      <c r="E99" s="218" t="n"/>
      <c r="F99" s="218" t="n"/>
      <c r="G99" s="218" t="n"/>
      <c r="H99" s="218" t="n"/>
      <c r="I99" s="4" t="n"/>
      <c r="J99" s="4" t="n"/>
      <c r="K99" s="4" t="n"/>
      <c r="L99" s="4" t="n"/>
      <c r="M99" s="4" t="n"/>
      <c r="N99" s="4" t="n"/>
      <c r="O99" s="4" t="n"/>
      <c r="P99" s="4" t="n"/>
      <c r="Q99" s="4" t="n"/>
      <c r="R99" s="4" t="n"/>
      <c r="S99" s="4" t="n"/>
      <c r="T99" s="4" t="n"/>
      <c r="U99" s="4" t="n"/>
      <c r="V99" s="4" t="n"/>
      <c r="W99" s="4" t="n"/>
      <c r="X99" s="4" t="n"/>
      <c r="Y99" s="4" t="n"/>
      <c r="Z99" s="4" t="n"/>
    </row>
    <row r="100" ht="15.75" customHeight="1" s="371">
      <c r="A100" s="218" t="n"/>
      <c r="B100" s="218" t="n"/>
      <c r="C100" s="218" t="n"/>
      <c r="D100" s="218" t="n"/>
      <c r="E100" s="218" t="n"/>
      <c r="F100" s="218" t="n"/>
      <c r="G100" s="218" t="n"/>
      <c r="H100" s="218"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371">
      <c r="A101" s="218" t="n"/>
      <c r="B101" s="218" t="n"/>
      <c r="C101" s="218" t="n"/>
      <c r="D101" s="218" t="n"/>
      <c r="E101" s="218" t="n"/>
      <c r="F101" s="218" t="n"/>
      <c r="G101" s="218" t="n"/>
      <c r="H101" s="218"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371">
      <c r="A102" s="218" t="n"/>
      <c r="B102" s="218" t="n"/>
      <c r="C102" s="218" t="n"/>
      <c r="D102" s="218" t="n"/>
      <c r="E102" s="218" t="n"/>
      <c r="F102" s="218" t="n"/>
      <c r="G102" s="218" t="n"/>
      <c r="H102" s="218"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371">
      <c r="A103" s="218" t="n"/>
      <c r="B103" s="218" t="n"/>
      <c r="C103" s="218" t="n"/>
      <c r="D103" s="218" t="n"/>
      <c r="E103" s="218" t="n"/>
      <c r="F103" s="218" t="n"/>
      <c r="G103" s="218" t="n"/>
      <c r="H103" s="218"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371">
      <c r="A104" s="218" t="n"/>
      <c r="B104" s="218" t="n"/>
      <c r="C104" s="218" t="n"/>
      <c r="D104" s="218" t="n"/>
      <c r="E104" s="218" t="n"/>
      <c r="F104" s="218" t="n"/>
      <c r="G104" s="218" t="n"/>
      <c r="H104" s="218"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371">
      <c r="A105" s="218" t="n"/>
      <c r="B105" s="218" t="n"/>
      <c r="C105" s="218" t="n"/>
      <c r="D105" s="218" t="n"/>
      <c r="E105" s="218" t="n"/>
      <c r="F105" s="218" t="n"/>
      <c r="G105" s="218" t="n"/>
      <c r="H105" s="218"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371">
      <c r="A106" s="218" t="n"/>
      <c r="B106" s="218" t="n"/>
      <c r="C106" s="218" t="n"/>
      <c r="D106" s="218" t="n"/>
      <c r="E106" s="218" t="n"/>
      <c r="F106" s="218" t="n"/>
      <c r="G106" s="218" t="n"/>
      <c r="H106" s="218"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371">
      <c r="A107" s="218" t="n"/>
      <c r="B107" s="218" t="n"/>
      <c r="C107" s="218" t="n"/>
      <c r="D107" s="218" t="n"/>
      <c r="E107" s="218" t="n"/>
      <c r="F107" s="218" t="n"/>
      <c r="G107" s="218" t="n"/>
      <c r="H107" s="218"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371">
      <c r="A108" s="218" t="n"/>
      <c r="B108" s="218" t="n"/>
      <c r="C108" s="218" t="n"/>
      <c r="D108" s="218" t="n"/>
      <c r="E108" s="218" t="n"/>
      <c r="F108" s="218" t="n"/>
      <c r="G108" s="218" t="n"/>
      <c r="H108" s="218"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371">
      <c r="A109" s="218" t="n"/>
      <c r="B109" s="218" t="n"/>
      <c r="C109" s="218" t="n"/>
      <c r="D109" s="218" t="n"/>
      <c r="E109" s="218" t="n"/>
      <c r="F109" s="218" t="n"/>
      <c r="G109" s="218" t="n"/>
      <c r="H109" s="218"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371">
      <c r="A110" s="218" t="n"/>
      <c r="B110" s="218" t="n"/>
      <c r="C110" s="218" t="n"/>
      <c r="D110" s="218" t="n"/>
      <c r="E110" s="218" t="n"/>
      <c r="F110" s="218" t="n"/>
      <c r="G110" s="218" t="n"/>
      <c r="H110" s="218"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371">
      <c r="A111" s="218" t="n"/>
      <c r="B111" s="218" t="n"/>
      <c r="C111" s="218" t="n"/>
      <c r="D111" s="218" t="n"/>
      <c r="E111" s="218" t="n"/>
      <c r="F111" s="218" t="n"/>
      <c r="G111" s="218" t="n"/>
      <c r="H111" s="218"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371">
      <c r="A112" s="218" t="n"/>
      <c r="B112" s="218" t="n"/>
      <c r="C112" s="218" t="n"/>
      <c r="D112" s="218" t="n"/>
      <c r="E112" s="218" t="n"/>
      <c r="F112" s="218" t="n"/>
      <c r="G112" s="218" t="n"/>
      <c r="H112" s="218"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371">
      <c r="A113" s="218" t="n"/>
      <c r="B113" s="218" t="n"/>
      <c r="C113" s="218" t="n"/>
      <c r="D113" s="218" t="n"/>
      <c r="E113" s="218" t="n"/>
      <c r="F113" s="218" t="n"/>
      <c r="G113" s="218" t="n"/>
      <c r="H113" s="218"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371">
      <c r="A114" s="218" t="n"/>
      <c r="B114" s="218" t="n"/>
      <c r="C114" s="218" t="n"/>
      <c r="D114" s="218" t="n"/>
      <c r="E114" s="218" t="n"/>
      <c r="F114" s="218" t="n"/>
      <c r="G114" s="218" t="n"/>
      <c r="H114" s="218"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371">
      <c r="A115" s="218" t="n"/>
      <c r="B115" s="218" t="n"/>
      <c r="C115" s="218" t="n"/>
      <c r="D115" s="218" t="n"/>
      <c r="E115" s="218" t="n"/>
      <c r="F115" s="218" t="n"/>
      <c r="G115" s="218" t="n"/>
      <c r="H115" s="218"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371">
      <c r="A116" s="218" t="n"/>
      <c r="B116" s="218" t="n"/>
      <c r="C116" s="218" t="n"/>
      <c r="D116" s="218" t="n"/>
      <c r="E116" s="218" t="n"/>
      <c r="F116" s="218" t="n"/>
      <c r="G116" s="218" t="n"/>
      <c r="H116" s="218"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371">
      <c r="A117" s="218" t="n"/>
      <c r="B117" s="218" t="n"/>
      <c r="C117" s="218" t="n"/>
      <c r="D117" s="218" t="n"/>
      <c r="E117" s="218" t="n"/>
      <c r="F117" s="218" t="n"/>
      <c r="G117" s="218" t="n"/>
      <c r="H117" s="218"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371">
      <c r="A118" s="218" t="n"/>
      <c r="B118" s="218" t="n"/>
      <c r="C118" s="218" t="n"/>
      <c r="D118" s="218" t="n"/>
      <c r="E118" s="218" t="n"/>
      <c r="F118" s="218" t="n"/>
      <c r="G118" s="218" t="n"/>
      <c r="H118" s="218"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371">
      <c r="A119" s="218" t="n"/>
      <c r="B119" s="218" t="n"/>
      <c r="C119" s="218" t="n"/>
      <c r="D119" s="218" t="n"/>
      <c r="E119" s="218" t="n"/>
      <c r="F119" s="218" t="n"/>
      <c r="G119" s="218" t="n"/>
      <c r="H119" s="218"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371">
      <c r="A120" s="218" t="n"/>
      <c r="B120" s="218" t="n"/>
      <c r="C120" s="218" t="n"/>
      <c r="D120" s="218" t="n"/>
      <c r="E120" s="218" t="n"/>
      <c r="F120" s="218" t="n"/>
      <c r="G120" s="218" t="n"/>
      <c r="H120" s="218"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371">
      <c r="A121" s="218" t="n"/>
      <c r="B121" s="218" t="n"/>
      <c r="C121" s="218" t="n"/>
      <c r="D121" s="218" t="n"/>
      <c r="E121" s="218" t="n"/>
      <c r="F121" s="218" t="n"/>
      <c r="G121" s="218" t="n"/>
      <c r="H121" s="218"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371">
      <c r="A122" s="218" t="n"/>
      <c r="B122" s="218" t="n"/>
      <c r="C122" s="218" t="n"/>
      <c r="D122" s="218" t="n"/>
      <c r="E122" s="218" t="n"/>
      <c r="F122" s="218" t="n"/>
      <c r="G122" s="218" t="n"/>
      <c r="H122" s="218"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371">
      <c r="A123" s="218" t="n"/>
      <c r="B123" s="218" t="n"/>
      <c r="C123" s="218" t="n"/>
      <c r="D123" s="218" t="n"/>
      <c r="E123" s="218" t="n"/>
      <c r="F123" s="218" t="n"/>
      <c r="G123" s="218" t="n"/>
      <c r="H123" s="218"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371">
      <c r="A124" s="218" t="n"/>
      <c r="B124" s="218" t="n"/>
      <c r="C124" s="218" t="n"/>
      <c r="D124" s="218" t="n"/>
      <c r="E124" s="218" t="n"/>
      <c r="F124" s="218" t="n"/>
      <c r="G124" s="218" t="n"/>
      <c r="H124" s="218"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371">
      <c r="A125" s="218" t="n"/>
      <c r="B125" s="218" t="n"/>
      <c r="C125" s="218" t="n"/>
      <c r="D125" s="218" t="n"/>
      <c r="E125" s="218" t="n"/>
      <c r="F125" s="218" t="n"/>
      <c r="G125" s="218" t="n"/>
      <c r="H125" s="218"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371">
      <c r="A126" s="218" t="n"/>
      <c r="B126" s="218" t="n"/>
      <c r="C126" s="218" t="n"/>
      <c r="D126" s="218" t="n"/>
      <c r="E126" s="218" t="n"/>
      <c r="F126" s="218" t="n"/>
      <c r="G126" s="218" t="n"/>
      <c r="H126" s="218"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371">
      <c r="A127" s="218" t="n"/>
      <c r="B127" s="218" t="n"/>
      <c r="C127" s="218" t="n"/>
      <c r="D127" s="218" t="n"/>
      <c r="E127" s="218" t="n"/>
      <c r="F127" s="218" t="n"/>
      <c r="G127" s="218" t="n"/>
      <c r="H127" s="218"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371">
      <c r="A128" s="218" t="n"/>
      <c r="B128" s="218" t="n"/>
      <c r="C128" s="218" t="n"/>
      <c r="D128" s="218" t="n"/>
      <c r="E128" s="218" t="n"/>
      <c r="F128" s="218" t="n"/>
      <c r="G128" s="218" t="n"/>
      <c r="H128" s="218"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371">
      <c r="A129" s="218" t="n"/>
      <c r="B129" s="218" t="n"/>
      <c r="C129" s="218" t="n"/>
      <c r="D129" s="218" t="n"/>
      <c r="E129" s="218" t="n"/>
      <c r="F129" s="218" t="n"/>
      <c r="G129" s="218" t="n"/>
      <c r="H129" s="218"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371">
      <c r="A130" s="218" t="n"/>
      <c r="B130" s="218" t="n"/>
      <c r="C130" s="218" t="n"/>
      <c r="D130" s="218" t="n"/>
      <c r="E130" s="218" t="n"/>
      <c r="F130" s="218" t="n"/>
      <c r="G130" s="218" t="n"/>
      <c r="H130" s="218"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371">
      <c r="A131" s="218" t="n"/>
      <c r="B131" s="218" t="n"/>
      <c r="C131" s="218" t="n"/>
      <c r="D131" s="218" t="n"/>
      <c r="E131" s="218" t="n"/>
      <c r="F131" s="218" t="n"/>
      <c r="G131" s="218" t="n"/>
      <c r="H131" s="218"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371">
      <c r="A132" s="218" t="n"/>
      <c r="B132" s="218" t="n"/>
      <c r="C132" s="218" t="n"/>
      <c r="D132" s="218" t="n"/>
      <c r="E132" s="218" t="n"/>
      <c r="F132" s="218" t="n"/>
      <c r="G132" s="218" t="n"/>
      <c r="H132" s="218"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371">
      <c r="A133" s="218" t="n"/>
      <c r="B133" s="218" t="n"/>
      <c r="C133" s="218" t="n"/>
      <c r="D133" s="218" t="n"/>
      <c r="E133" s="218" t="n"/>
      <c r="F133" s="218" t="n"/>
      <c r="G133" s="218" t="n"/>
      <c r="H133" s="218"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371">
      <c r="A134" s="218" t="n"/>
      <c r="B134" s="218" t="n"/>
      <c r="C134" s="218" t="n"/>
      <c r="D134" s="218" t="n"/>
      <c r="E134" s="218" t="n"/>
      <c r="F134" s="218" t="n"/>
      <c r="G134" s="218" t="n"/>
      <c r="H134" s="218"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371">
      <c r="A135" s="218" t="n"/>
      <c r="B135" s="218" t="n"/>
      <c r="C135" s="218" t="n"/>
      <c r="D135" s="218" t="n"/>
      <c r="E135" s="218" t="n"/>
      <c r="F135" s="218" t="n"/>
      <c r="G135" s="218" t="n"/>
      <c r="H135" s="218"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371">
      <c r="A136" s="218" t="n"/>
      <c r="B136" s="218" t="n"/>
      <c r="C136" s="218" t="n"/>
      <c r="D136" s="218" t="n"/>
      <c r="E136" s="218" t="n"/>
      <c r="F136" s="218" t="n"/>
      <c r="G136" s="218" t="n"/>
      <c r="H136" s="218"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371">
      <c r="A137" s="218" t="n"/>
      <c r="B137" s="218" t="n"/>
      <c r="C137" s="218" t="n"/>
      <c r="D137" s="218" t="n"/>
      <c r="E137" s="218" t="n"/>
      <c r="F137" s="218" t="n"/>
      <c r="G137" s="218" t="n"/>
      <c r="H137" s="218"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371">
      <c r="A138" s="218" t="n"/>
      <c r="B138" s="218" t="n"/>
      <c r="C138" s="218" t="n"/>
      <c r="D138" s="218" t="n"/>
      <c r="E138" s="218" t="n"/>
      <c r="F138" s="218" t="n"/>
      <c r="G138" s="218" t="n"/>
      <c r="H138" s="218"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371">
      <c r="A139" s="218" t="n"/>
      <c r="B139" s="218" t="n"/>
      <c r="C139" s="218" t="n"/>
      <c r="D139" s="218" t="n"/>
      <c r="E139" s="218" t="n"/>
      <c r="F139" s="218" t="n"/>
      <c r="G139" s="218" t="n"/>
      <c r="H139" s="218"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371">
      <c r="A140" s="218" t="n"/>
      <c r="B140" s="218" t="n"/>
      <c r="C140" s="218" t="n"/>
      <c r="D140" s="218" t="n"/>
      <c r="E140" s="218" t="n"/>
      <c r="F140" s="218" t="n"/>
      <c r="G140" s="218" t="n"/>
      <c r="H140" s="218"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371">
      <c r="A141" s="218" t="n"/>
      <c r="B141" s="218" t="n"/>
      <c r="C141" s="218" t="n"/>
      <c r="D141" s="218" t="n"/>
      <c r="E141" s="218" t="n"/>
      <c r="F141" s="218" t="n"/>
      <c r="G141" s="218" t="n"/>
      <c r="H141" s="218"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371">
      <c r="A142" s="218" t="n"/>
      <c r="B142" s="218" t="n"/>
      <c r="C142" s="218" t="n"/>
      <c r="D142" s="218" t="n"/>
      <c r="E142" s="218" t="n"/>
      <c r="F142" s="218" t="n"/>
      <c r="G142" s="218" t="n"/>
      <c r="H142" s="218"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371">
      <c r="A143" s="218" t="n"/>
      <c r="B143" s="218" t="n"/>
      <c r="C143" s="218" t="n"/>
      <c r="D143" s="218" t="n"/>
      <c r="E143" s="218" t="n"/>
      <c r="F143" s="218" t="n"/>
      <c r="G143" s="218" t="n"/>
      <c r="H143" s="218"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371">
      <c r="A144" s="218" t="n"/>
      <c r="B144" s="218" t="n"/>
      <c r="C144" s="218" t="n"/>
      <c r="D144" s="218" t="n"/>
      <c r="E144" s="218" t="n"/>
      <c r="F144" s="218" t="n"/>
      <c r="G144" s="218" t="n"/>
      <c r="H144" s="218"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371">
      <c r="A145" s="218" t="n"/>
      <c r="B145" s="218" t="n"/>
      <c r="C145" s="218" t="n"/>
      <c r="D145" s="218" t="n"/>
      <c r="E145" s="218" t="n"/>
      <c r="F145" s="218" t="n"/>
      <c r="G145" s="218" t="n"/>
      <c r="H145" s="218"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371">
      <c r="A146" s="218" t="n"/>
      <c r="B146" s="218" t="n"/>
      <c r="C146" s="218" t="n"/>
      <c r="D146" s="218" t="n"/>
      <c r="E146" s="218" t="n"/>
      <c r="F146" s="218" t="n"/>
      <c r="G146" s="218" t="n"/>
      <c r="H146" s="218"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371">
      <c r="A147" s="218" t="n"/>
      <c r="B147" s="218" t="n"/>
      <c r="C147" s="218" t="n"/>
      <c r="D147" s="218" t="n"/>
      <c r="E147" s="218" t="n"/>
      <c r="F147" s="218" t="n"/>
      <c r="G147" s="218" t="n"/>
      <c r="H147" s="218"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371">
      <c r="A148" s="218" t="n"/>
      <c r="B148" s="218" t="n"/>
      <c r="C148" s="218" t="n"/>
      <c r="D148" s="218" t="n"/>
      <c r="E148" s="218" t="n"/>
      <c r="F148" s="218" t="n"/>
      <c r="G148" s="218" t="n"/>
      <c r="H148" s="218"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371">
      <c r="A149" s="218" t="n"/>
      <c r="B149" s="218" t="n"/>
      <c r="C149" s="218" t="n"/>
      <c r="D149" s="218" t="n"/>
      <c r="E149" s="218" t="n"/>
      <c r="F149" s="218" t="n"/>
      <c r="G149" s="218" t="n"/>
      <c r="H149" s="218"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371">
      <c r="A150" s="218" t="n"/>
      <c r="B150" s="218" t="n"/>
      <c r="C150" s="218" t="n"/>
      <c r="D150" s="218" t="n"/>
      <c r="E150" s="218" t="n"/>
      <c r="F150" s="218" t="n"/>
      <c r="G150" s="218" t="n"/>
      <c r="H150" s="218"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371">
      <c r="A151" s="218" t="n"/>
      <c r="B151" s="218" t="n"/>
      <c r="C151" s="218" t="n"/>
      <c r="D151" s="218" t="n"/>
      <c r="E151" s="218" t="n"/>
      <c r="F151" s="218" t="n"/>
      <c r="G151" s="218" t="n"/>
      <c r="H151" s="218"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371">
      <c r="A152" s="218" t="n"/>
      <c r="B152" s="218" t="n"/>
      <c r="C152" s="218" t="n"/>
      <c r="D152" s="218" t="n"/>
      <c r="E152" s="218" t="n"/>
      <c r="F152" s="218" t="n"/>
      <c r="G152" s="218" t="n"/>
      <c r="H152" s="218"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371">
      <c r="A153" s="218" t="n"/>
      <c r="B153" s="218" t="n"/>
      <c r="C153" s="218" t="n"/>
      <c r="D153" s="218" t="n"/>
      <c r="E153" s="218" t="n"/>
      <c r="F153" s="218" t="n"/>
      <c r="G153" s="218" t="n"/>
      <c r="H153" s="218"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371">
      <c r="A154" s="218" t="n"/>
      <c r="B154" s="218" t="n"/>
      <c r="C154" s="218" t="n"/>
      <c r="D154" s="218" t="n"/>
      <c r="E154" s="218" t="n"/>
      <c r="F154" s="218" t="n"/>
      <c r="G154" s="218" t="n"/>
      <c r="H154" s="218"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371">
      <c r="A155" s="218" t="n"/>
      <c r="B155" s="218" t="n"/>
      <c r="C155" s="218" t="n"/>
      <c r="D155" s="218" t="n"/>
      <c r="E155" s="218" t="n"/>
      <c r="F155" s="218" t="n"/>
      <c r="G155" s="218" t="n"/>
      <c r="H155" s="218"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371">
      <c r="A156" s="218" t="n"/>
      <c r="B156" s="218" t="n"/>
      <c r="C156" s="218" t="n"/>
      <c r="D156" s="218" t="n"/>
      <c r="E156" s="218" t="n"/>
      <c r="F156" s="218" t="n"/>
      <c r="G156" s="218" t="n"/>
      <c r="H156" s="218"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371">
      <c r="A157" s="218" t="n"/>
      <c r="B157" s="218" t="n"/>
      <c r="C157" s="218" t="n"/>
      <c r="D157" s="218" t="n"/>
      <c r="E157" s="218" t="n"/>
      <c r="F157" s="218" t="n"/>
      <c r="G157" s="218" t="n"/>
      <c r="H157" s="218"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371">
      <c r="A158" s="218" t="n"/>
      <c r="B158" s="218" t="n"/>
      <c r="C158" s="218" t="n"/>
      <c r="D158" s="218" t="n"/>
      <c r="E158" s="218" t="n"/>
      <c r="F158" s="218" t="n"/>
      <c r="G158" s="218" t="n"/>
      <c r="H158" s="218"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371">
      <c r="A159" s="218" t="n"/>
      <c r="B159" s="218" t="n"/>
      <c r="C159" s="218" t="n"/>
      <c r="D159" s="218" t="n"/>
      <c r="E159" s="218" t="n"/>
      <c r="F159" s="218" t="n"/>
      <c r="G159" s="218" t="n"/>
      <c r="H159" s="218"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371">
      <c r="A160" s="218" t="n"/>
      <c r="B160" s="218" t="n"/>
      <c r="C160" s="218" t="n"/>
      <c r="D160" s="218" t="n"/>
      <c r="E160" s="218" t="n"/>
      <c r="F160" s="218" t="n"/>
      <c r="G160" s="218" t="n"/>
      <c r="H160" s="218"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371">
      <c r="A161" s="218" t="n"/>
      <c r="B161" s="218" t="n"/>
      <c r="C161" s="218" t="n"/>
      <c r="D161" s="218" t="n"/>
      <c r="E161" s="218" t="n"/>
      <c r="F161" s="218" t="n"/>
      <c r="G161" s="218" t="n"/>
      <c r="H161" s="218"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371">
      <c r="A162" s="218" t="n"/>
      <c r="B162" s="218" t="n"/>
      <c r="C162" s="218" t="n"/>
      <c r="D162" s="218" t="n"/>
      <c r="E162" s="218" t="n"/>
      <c r="F162" s="218" t="n"/>
      <c r="G162" s="218" t="n"/>
      <c r="H162" s="218"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371">
      <c r="A163" s="218" t="n"/>
      <c r="B163" s="218" t="n"/>
      <c r="C163" s="218" t="n"/>
      <c r="D163" s="218" t="n"/>
      <c r="E163" s="218" t="n"/>
      <c r="F163" s="218" t="n"/>
      <c r="G163" s="218" t="n"/>
      <c r="H163" s="218"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371">
      <c r="A164" s="218" t="n"/>
      <c r="B164" s="218" t="n"/>
      <c r="C164" s="218" t="n"/>
      <c r="D164" s="218" t="n"/>
      <c r="E164" s="218" t="n"/>
      <c r="F164" s="218" t="n"/>
      <c r="G164" s="218" t="n"/>
      <c r="H164" s="218"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371">
      <c r="A165" s="218" t="n"/>
      <c r="B165" s="218" t="n"/>
      <c r="C165" s="218" t="n"/>
      <c r="D165" s="218" t="n"/>
      <c r="E165" s="218" t="n"/>
      <c r="F165" s="218" t="n"/>
      <c r="G165" s="218" t="n"/>
      <c r="H165" s="218"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371">
      <c r="A166" s="218" t="n"/>
      <c r="B166" s="218" t="n"/>
      <c r="C166" s="218" t="n"/>
      <c r="D166" s="218" t="n"/>
      <c r="E166" s="218" t="n"/>
      <c r="F166" s="218" t="n"/>
      <c r="G166" s="218" t="n"/>
      <c r="H166" s="218"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371">
      <c r="A167" s="218" t="n"/>
      <c r="B167" s="218" t="n"/>
      <c r="C167" s="218" t="n"/>
      <c r="D167" s="218" t="n"/>
      <c r="E167" s="218" t="n"/>
      <c r="F167" s="218" t="n"/>
      <c r="G167" s="218" t="n"/>
      <c r="H167" s="218"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371">
      <c r="A168" s="218" t="n"/>
      <c r="B168" s="218" t="n"/>
      <c r="C168" s="218" t="n"/>
      <c r="D168" s="218" t="n"/>
      <c r="E168" s="218" t="n"/>
      <c r="F168" s="218" t="n"/>
      <c r="G168" s="218" t="n"/>
      <c r="H168" s="218"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371">
      <c r="A169" s="218" t="n"/>
      <c r="B169" s="218" t="n"/>
      <c r="C169" s="218" t="n"/>
      <c r="D169" s="218" t="n"/>
      <c r="E169" s="218" t="n"/>
      <c r="F169" s="218" t="n"/>
      <c r="G169" s="218" t="n"/>
      <c r="H169" s="218"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371">
      <c r="A170" s="218" t="n"/>
      <c r="B170" s="218" t="n"/>
      <c r="C170" s="218" t="n"/>
      <c r="D170" s="218" t="n"/>
      <c r="E170" s="218" t="n"/>
      <c r="F170" s="218" t="n"/>
      <c r="G170" s="218" t="n"/>
      <c r="H170" s="218"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371">
      <c r="A171" s="218" t="n"/>
      <c r="B171" s="218" t="n"/>
      <c r="C171" s="218" t="n"/>
      <c r="D171" s="218" t="n"/>
      <c r="E171" s="218" t="n"/>
      <c r="F171" s="218" t="n"/>
      <c r="G171" s="218" t="n"/>
      <c r="H171" s="218"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371">
      <c r="A172" s="218" t="n"/>
      <c r="B172" s="218" t="n"/>
      <c r="C172" s="218" t="n"/>
      <c r="D172" s="218" t="n"/>
      <c r="E172" s="218" t="n"/>
      <c r="F172" s="218" t="n"/>
      <c r="G172" s="218" t="n"/>
      <c r="H172" s="218"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371">
      <c r="A173" s="218" t="n"/>
      <c r="B173" s="218" t="n"/>
      <c r="C173" s="218" t="n"/>
      <c r="D173" s="218" t="n"/>
      <c r="E173" s="218" t="n"/>
      <c r="F173" s="218" t="n"/>
      <c r="G173" s="218" t="n"/>
      <c r="H173" s="218"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371">
      <c r="A174" s="218" t="n"/>
      <c r="B174" s="218" t="n"/>
      <c r="C174" s="218" t="n"/>
      <c r="D174" s="218" t="n"/>
      <c r="E174" s="218" t="n"/>
      <c r="F174" s="218" t="n"/>
      <c r="G174" s="218" t="n"/>
      <c r="H174" s="218"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371">
      <c r="A175" s="218" t="n"/>
      <c r="B175" s="218" t="n"/>
      <c r="C175" s="218" t="n"/>
      <c r="D175" s="218" t="n"/>
      <c r="E175" s="218" t="n"/>
      <c r="F175" s="218" t="n"/>
      <c r="G175" s="218" t="n"/>
      <c r="H175" s="218"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371">
      <c r="A176" s="218" t="n"/>
      <c r="B176" s="218" t="n"/>
      <c r="C176" s="218" t="n"/>
      <c r="D176" s="218" t="n"/>
      <c r="E176" s="218" t="n"/>
      <c r="F176" s="218" t="n"/>
      <c r="G176" s="218" t="n"/>
      <c r="H176" s="218"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371">
      <c r="A177" s="218" t="n"/>
      <c r="B177" s="218" t="n"/>
      <c r="C177" s="218" t="n"/>
      <c r="D177" s="218" t="n"/>
      <c r="E177" s="218" t="n"/>
      <c r="F177" s="218" t="n"/>
      <c r="G177" s="218" t="n"/>
      <c r="H177" s="218"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371">
      <c r="A178" s="218" t="n"/>
      <c r="B178" s="218" t="n"/>
      <c r="C178" s="218" t="n"/>
      <c r="D178" s="218" t="n"/>
      <c r="E178" s="218" t="n"/>
      <c r="F178" s="218" t="n"/>
      <c r="G178" s="218" t="n"/>
      <c r="H178" s="218"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371">
      <c r="A179" s="218" t="n"/>
      <c r="B179" s="218" t="n"/>
      <c r="C179" s="218" t="n"/>
      <c r="D179" s="218" t="n"/>
      <c r="E179" s="218" t="n"/>
      <c r="F179" s="218" t="n"/>
      <c r="G179" s="218" t="n"/>
      <c r="H179" s="218"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371">
      <c r="A180" s="218" t="n"/>
      <c r="B180" s="218" t="n"/>
      <c r="C180" s="218" t="n"/>
      <c r="D180" s="218" t="n"/>
      <c r="E180" s="218" t="n"/>
      <c r="F180" s="218" t="n"/>
      <c r="G180" s="218" t="n"/>
      <c r="H180" s="218"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371">
      <c r="A181" s="218" t="n"/>
      <c r="B181" s="218" t="n"/>
      <c r="C181" s="218" t="n"/>
      <c r="D181" s="218" t="n"/>
      <c r="E181" s="218" t="n"/>
      <c r="F181" s="218" t="n"/>
      <c r="G181" s="218" t="n"/>
      <c r="H181" s="218"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371">
      <c r="A182" s="218" t="n"/>
      <c r="B182" s="218" t="n"/>
      <c r="C182" s="218" t="n"/>
      <c r="D182" s="218" t="n"/>
      <c r="E182" s="218" t="n"/>
      <c r="F182" s="218" t="n"/>
      <c r="G182" s="218" t="n"/>
      <c r="H182" s="218"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371">
      <c r="A183" s="218" t="n"/>
      <c r="B183" s="218" t="n"/>
      <c r="C183" s="218" t="n"/>
      <c r="D183" s="218" t="n"/>
      <c r="E183" s="218" t="n"/>
      <c r="F183" s="218" t="n"/>
      <c r="G183" s="218" t="n"/>
      <c r="H183" s="218"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371">
      <c r="A184" s="218" t="n"/>
      <c r="B184" s="218" t="n"/>
      <c r="C184" s="218" t="n"/>
      <c r="D184" s="218" t="n"/>
      <c r="E184" s="218" t="n"/>
      <c r="F184" s="218" t="n"/>
      <c r="G184" s="218" t="n"/>
      <c r="H184" s="218"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371">
      <c r="A185" s="218" t="n"/>
      <c r="B185" s="218" t="n"/>
      <c r="C185" s="218" t="n"/>
      <c r="D185" s="218" t="n"/>
      <c r="E185" s="218" t="n"/>
      <c r="F185" s="218" t="n"/>
      <c r="G185" s="218" t="n"/>
      <c r="H185" s="218"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371">
      <c r="A186" s="218" t="n"/>
      <c r="B186" s="218" t="n"/>
      <c r="C186" s="218" t="n"/>
      <c r="D186" s="218" t="n"/>
      <c r="E186" s="218" t="n"/>
      <c r="F186" s="218" t="n"/>
      <c r="G186" s="218" t="n"/>
      <c r="H186" s="218"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371">
      <c r="A187" s="218" t="n"/>
      <c r="B187" s="218" t="n"/>
      <c r="C187" s="218" t="n"/>
      <c r="D187" s="218" t="n"/>
      <c r="E187" s="218" t="n"/>
      <c r="F187" s="218" t="n"/>
      <c r="G187" s="218" t="n"/>
      <c r="H187" s="218"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371">
      <c r="A188" s="218" t="n"/>
      <c r="B188" s="218" t="n"/>
      <c r="C188" s="218" t="n"/>
      <c r="D188" s="218" t="n"/>
      <c r="E188" s="218" t="n"/>
      <c r="F188" s="218" t="n"/>
      <c r="G188" s="218" t="n"/>
      <c r="H188" s="218"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371">
      <c r="A189" s="218" t="n"/>
      <c r="B189" s="218" t="n"/>
      <c r="C189" s="218" t="n"/>
      <c r="D189" s="218" t="n"/>
      <c r="E189" s="218" t="n"/>
      <c r="F189" s="218" t="n"/>
      <c r="G189" s="218" t="n"/>
      <c r="H189" s="218"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371">
      <c r="A190" s="218" t="n"/>
      <c r="B190" s="218" t="n"/>
      <c r="C190" s="218" t="n"/>
      <c r="D190" s="218" t="n"/>
      <c r="E190" s="218" t="n"/>
      <c r="F190" s="218" t="n"/>
      <c r="G190" s="218" t="n"/>
      <c r="H190" s="218"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371">
      <c r="A191" s="218" t="n"/>
      <c r="B191" s="218" t="n"/>
      <c r="C191" s="218" t="n"/>
      <c r="D191" s="218" t="n"/>
      <c r="E191" s="218" t="n"/>
      <c r="F191" s="218" t="n"/>
      <c r="G191" s="218" t="n"/>
      <c r="H191" s="218"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371">
      <c r="A192" s="218" t="n"/>
      <c r="B192" s="218" t="n"/>
      <c r="C192" s="218" t="n"/>
      <c r="D192" s="218" t="n"/>
      <c r="E192" s="218" t="n"/>
      <c r="F192" s="218" t="n"/>
      <c r="G192" s="218" t="n"/>
      <c r="H192" s="218"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371">
      <c r="A193" s="218" t="n"/>
      <c r="B193" s="218" t="n"/>
      <c r="C193" s="218" t="n"/>
      <c r="D193" s="218" t="n"/>
      <c r="E193" s="218" t="n"/>
      <c r="F193" s="218" t="n"/>
      <c r="G193" s="218" t="n"/>
      <c r="H193" s="218"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371">
      <c r="A194" s="218" t="n"/>
      <c r="B194" s="218" t="n"/>
      <c r="C194" s="218" t="n"/>
      <c r="D194" s="218" t="n"/>
      <c r="E194" s="218" t="n"/>
      <c r="F194" s="218" t="n"/>
      <c r="G194" s="218" t="n"/>
      <c r="H194" s="218"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371">
      <c r="A195" s="218" t="n"/>
      <c r="B195" s="218" t="n"/>
      <c r="C195" s="218" t="n"/>
      <c r="D195" s="218" t="n"/>
      <c r="E195" s="218" t="n"/>
      <c r="F195" s="218" t="n"/>
      <c r="G195" s="218" t="n"/>
      <c r="H195" s="218"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371">
      <c r="A196" s="218" t="n"/>
      <c r="B196" s="218" t="n"/>
      <c r="C196" s="218" t="n"/>
      <c r="D196" s="218" t="n"/>
      <c r="E196" s="218" t="n"/>
      <c r="F196" s="218" t="n"/>
      <c r="G196" s="218" t="n"/>
      <c r="H196" s="218"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371">
      <c r="A197" s="218" t="n"/>
      <c r="B197" s="218" t="n"/>
      <c r="C197" s="218" t="n"/>
      <c r="D197" s="218" t="n"/>
      <c r="E197" s="218" t="n"/>
      <c r="F197" s="218" t="n"/>
      <c r="G197" s="218" t="n"/>
      <c r="H197" s="218"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371">
      <c r="A198" s="218" t="n"/>
      <c r="B198" s="218" t="n"/>
      <c r="C198" s="218" t="n"/>
      <c r="D198" s="218" t="n"/>
      <c r="E198" s="218" t="n"/>
      <c r="F198" s="218" t="n"/>
      <c r="G198" s="218" t="n"/>
      <c r="H198" s="218"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371">
      <c r="A199" s="218" t="n"/>
      <c r="B199" s="218" t="n"/>
      <c r="C199" s="218" t="n"/>
      <c r="D199" s="218" t="n"/>
      <c r="E199" s="218" t="n"/>
      <c r="F199" s="218" t="n"/>
      <c r="G199" s="218" t="n"/>
      <c r="H199" s="218"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371">
      <c r="A200" s="218" t="n"/>
      <c r="B200" s="218" t="n"/>
      <c r="C200" s="218" t="n"/>
      <c r="D200" s="218" t="n"/>
      <c r="E200" s="218" t="n"/>
      <c r="F200" s="218" t="n"/>
      <c r="G200" s="218" t="n"/>
      <c r="H200" s="218"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371">
      <c r="A201" s="218" t="n"/>
      <c r="B201" s="218" t="n"/>
      <c r="C201" s="218" t="n"/>
      <c r="D201" s="218" t="n"/>
      <c r="E201" s="218" t="n"/>
      <c r="F201" s="218" t="n"/>
      <c r="G201" s="218" t="n"/>
      <c r="H201" s="218"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371">
      <c r="A202" s="218" t="n"/>
      <c r="B202" s="218" t="n"/>
      <c r="C202" s="218" t="n"/>
      <c r="D202" s="218" t="n"/>
      <c r="E202" s="218" t="n"/>
      <c r="F202" s="218" t="n"/>
      <c r="G202" s="218" t="n"/>
      <c r="H202" s="218"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371">
      <c r="A203" s="218" t="n"/>
      <c r="B203" s="218" t="n"/>
      <c r="C203" s="218" t="n"/>
      <c r="D203" s="218" t="n"/>
      <c r="E203" s="218" t="n"/>
      <c r="F203" s="218" t="n"/>
      <c r="G203" s="218" t="n"/>
      <c r="H203" s="218"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371">
      <c r="A204" s="218" t="n"/>
      <c r="B204" s="218" t="n"/>
      <c r="C204" s="218" t="n"/>
      <c r="D204" s="218" t="n"/>
      <c r="E204" s="218" t="n"/>
      <c r="F204" s="218" t="n"/>
      <c r="G204" s="218" t="n"/>
      <c r="H204" s="218"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371">
      <c r="A205" s="218" t="n"/>
      <c r="B205" s="218" t="n"/>
      <c r="C205" s="218" t="n"/>
      <c r="D205" s="218" t="n"/>
      <c r="E205" s="218" t="n"/>
      <c r="F205" s="218" t="n"/>
      <c r="G205" s="218" t="n"/>
      <c r="H205" s="218"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371">
      <c r="A206" s="218" t="n"/>
      <c r="B206" s="218" t="n"/>
      <c r="C206" s="218" t="n"/>
      <c r="D206" s="218" t="n"/>
      <c r="E206" s="218" t="n"/>
      <c r="F206" s="218" t="n"/>
      <c r="G206" s="218" t="n"/>
      <c r="H206" s="218"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371">
      <c r="A207" s="218" t="n"/>
      <c r="B207" s="218" t="n"/>
      <c r="C207" s="218" t="n"/>
      <c r="D207" s="218" t="n"/>
      <c r="E207" s="218" t="n"/>
      <c r="F207" s="218" t="n"/>
      <c r="G207" s="218" t="n"/>
      <c r="H207" s="218"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371">
      <c r="A208" s="218" t="n"/>
      <c r="B208" s="218" t="n"/>
      <c r="C208" s="218" t="n"/>
      <c r="D208" s="218" t="n"/>
      <c r="E208" s="218" t="n"/>
      <c r="F208" s="218" t="n"/>
      <c r="G208" s="218" t="n"/>
      <c r="H208" s="218"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371">
      <c r="A209" s="218" t="n"/>
      <c r="B209" s="218" t="n"/>
      <c r="C209" s="218" t="n"/>
      <c r="D209" s="218" t="n"/>
      <c r="E209" s="218" t="n"/>
      <c r="F209" s="218" t="n"/>
      <c r="G209" s="218" t="n"/>
      <c r="H209" s="218"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371">
      <c r="A210" s="218" t="n"/>
      <c r="B210" s="218" t="n"/>
      <c r="C210" s="218" t="n"/>
      <c r="D210" s="218" t="n"/>
      <c r="E210" s="218" t="n"/>
      <c r="F210" s="218" t="n"/>
      <c r="G210" s="218" t="n"/>
      <c r="H210" s="218"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371">
      <c r="A211" s="218" t="n"/>
      <c r="B211" s="218" t="n"/>
      <c r="C211" s="218" t="n"/>
      <c r="D211" s="218" t="n"/>
      <c r="E211" s="218" t="n"/>
      <c r="F211" s="218" t="n"/>
      <c r="G211" s="218" t="n"/>
      <c r="H211" s="218"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371">
      <c r="A212" s="218" t="n"/>
      <c r="B212" s="218" t="n"/>
      <c r="C212" s="218" t="n"/>
      <c r="D212" s="218" t="n"/>
      <c r="E212" s="218" t="n"/>
      <c r="F212" s="218" t="n"/>
      <c r="G212" s="218" t="n"/>
      <c r="H212" s="218"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371">
      <c r="A213" s="218" t="n"/>
      <c r="B213" s="218" t="n"/>
      <c r="C213" s="218" t="n"/>
      <c r="D213" s="218" t="n"/>
      <c r="E213" s="218" t="n"/>
      <c r="F213" s="218" t="n"/>
      <c r="G213" s="218" t="n"/>
      <c r="H213" s="218"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371">
      <c r="A214" s="218" t="n"/>
      <c r="B214" s="218" t="n"/>
      <c r="C214" s="218" t="n"/>
      <c r="D214" s="218" t="n"/>
      <c r="E214" s="218" t="n"/>
      <c r="F214" s="218" t="n"/>
      <c r="G214" s="218" t="n"/>
      <c r="H214" s="218"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371">
      <c r="A215" s="218" t="n"/>
      <c r="B215" s="218" t="n"/>
      <c r="C215" s="218" t="n"/>
      <c r="D215" s="218" t="n"/>
      <c r="E215" s="218" t="n"/>
      <c r="F215" s="218" t="n"/>
      <c r="G215" s="218" t="n"/>
      <c r="H215" s="218"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371">
      <c r="A216" s="218" t="n"/>
      <c r="B216" s="218" t="n"/>
      <c r="C216" s="218" t="n"/>
      <c r="D216" s="218" t="n"/>
      <c r="E216" s="218" t="n"/>
      <c r="F216" s="218" t="n"/>
      <c r="G216" s="218" t="n"/>
      <c r="H216" s="218"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371">
      <c r="A217" s="218" t="n"/>
      <c r="B217" s="218" t="n"/>
      <c r="C217" s="218" t="n"/>
      <c r="D217" s="218" t="n"/>
      <c r="E217" s="218" t="n"/>
      <c r="F217" s="218" t="n"/>
      <c r="G217" s="218" t="n"/>
      <c r="H217" s="218"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371">
      <c r="A218" s="218" t="n"/>
      <c r="B218" s="218" t="n"/>
      <c r="C218" s="218" t="n"/>
      <c r="D218" s="218" t="n"/>
      <c r="E218" s="218" t="n"/>
      <c r="F218" s="218" t="n"/>
      <c r="G218" s="218" t="n"/>
      <c r="H218" s="218"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371">
      <c r="A219" s="218" t="n"/>
      <c r="B219" s="218" t="n"/>
      <c r="C219" s="218" t="n"/>
      <c r="D219" s="218" t="n"/>
      <c r="E219" s="218" t="n"/>
      <c r="F219" s="218" t="n"/>
      <c r="G219" s="218" t="n"/>
      <c r="H219" s="218"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371">
      <c r="A220" s="218" t="n"/>
      <c r="B220" s="218" t="n"/>
      <c r="C220" s="218" t="n"/>
      <c r="D220" s="218" t="n"/>
      <c r="E220" s="218" t="n"/>
      <c r="F220" s="218" t="n"/>
      <c r="G220" s="218" t="n"/>
      <c r="H220" s="218"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371">
      <c r="A221" s="218" t="n"/>
      <c r="B221" s="218" t="n"/>
      <c r="C221" s="218" t="n"/>
      <c r="D221" s="218" t="n"/>
      <c r="E221" s="218" t="n"/>
      <c r="F221" s="218" t="n"/>
      <c r="G221" s="218" t="n"/>
      <c r="H221" s="218"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371">
      <c r="A222" s="218" t="n"/>
      <c r="B222" s="218" t="n"/>
      <c r="C222" s="218" t="n"/>
      <c r="D222" s="218" t="n"/>
      <c r="E222" s="218" t="n"/>
      <c r="F222" s="218" t="n"/>
      <c r="G222" s="218" t="n"/>
      <c r="H222" s="218"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371">
      <c r="A223" s="218" t="n"/>
      <c r="B223" s="218" t="n"/>
      <c r="C223" s="218" t="n"/>
      <c r="D223" s="218" t="n"/>
      <c r="E223" s="218" t="n"/>
      <c r="F223" s="218" t="n"/>
      <c r="G223" s="218" t="n"/>
      <c r="H223" s="218"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371">
      <c r="A224" s="218" t="n"/>
      <c r="B224" s="218" t="n"/>
      <c r="C224" s="218" t="n"/>
      <c r="D224" s="218" t="n"/>
      <c r="E224" s="218" t="n"/>
      <c r="F224" s="218" t="n"/>
      <c r="G224" s="218" t="n"/>
      <c r="H224" s="218"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371">
      <c r="A225" s="218" t="n"/>
      <c r="B225" s="218" t="n"/>
      <c r="C225" s="218" t="n"/>
      <c r="D225" s="218" t="n"/>
      <c r="E225" s="218" t="n"/>
      <c r="F225" s="218" t="n"/>
      <c r="G225" s="218" t="n"/>
      <c r="H225" s="218"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371">
      <c r="A226" s="218" t="n"/>
      <c r="B226" s="218" t="n"/>
      <c r="C226" s="218" t="n"/>
      <c r="D226" s="218" t="n"/>
      <c r="E226" s="218" t="n"/>
      <c r="F226" s="218" t="n"/>
      <c r="G226" s="218" t="n"/>
      <c r="H226" s="218"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371">
      <c r="A227" s="218" t="n"/>
      <c r="B227" s="218" t="n"/>
      <c r="C227" s="218" t="n"/>
      <c r="D227" s="218" t="n"/>
      <c r="E227" s="218" t="n"/>
      <c r="F227" s="218" t="n"/>
      <c r="G227" s="218" t="n"/>
      <c r="H227" s="218"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371">
      <c r="A228" s="218" t="n"/>
      <c r="B228" s="218" t="n"/>
      <c r="C228" s="218" t="n"/>
      <c r="D228" s="218" t="n"/>
      <c r="E228" s="218" t="n"/>
      <c r="F228" s="218" t="n"/>
      <c r="G228" s="218" t="n"/>
      <c r="H228" s="218"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371">
      <c r="A229" s="218" t="n"/>
      <c r="B229" s="218" t="n"/>
      <c r="C229" s="218" t="n"/>
      <c r="D229" s="218" t="n"/>
      <c r="E229" s="218" t="n"/>
      <c r="F229" s="218" t="n"/>
      <c r="G229" s="218" t="n"/>
      <c r="H229" s="218"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371">
      <c r="A230" s="218" t="n"/>
      <c r="B230" s="218" t="n"/>
      <c r="C230" s="218" t="n"/>
      <c r="D230" s="218" t="n"/>
      <c r="E230" s="218" t="n"/>
      <c r="F230" s="218" t="n"/>
      <c r="G230" s="218" t="n"/>
      <c r="H230" s="218"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371">
      <c r="A231" s="218" t="n"/>
      <c r="B231" s="218" t="n"/>
      <c r="C231" s="218" t="n"/>
      <c r="D231" s="218" t="n"/>
      <c r="E231" s="218" t="n"/>
      <c r="F231" s="218" t="n"/>
      <c r="G231" s="218" t="n"/>
      <c r="H231" s="218"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371">
      <c r="A232" s="218" t="n"/>
      <c r="B232" s="218" t="n"/>
      <c r="C232" s="218" t="n"/>
      <c r="D232" s="218" t="n"/>
      <c r="E232" s="218" t="n"/>
      <c r="F232" s="218" t="n"/>
      <c r="G232" s="218" t="n"/>
      <c r="H232" s="218"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371">
      <c r="A233" s="218" t="n"/>
      <c r="B233" s="218" t="n"/>
      <c r="C233" s="218" t="n"/>
      <c r="D233" s="218" t="n"/>
      <c r="E233" s="218" t="n"/>
      <c r="F233" s="218" t="n"/>
      <c r="G233" s="218" t="n"/>
      <c r="H233" s="218"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371">
      <c r="A234" s="218" t="n"/>
      <c r="B234" s="218" t="n"/>
      <c r="C234" s="218" t="n"/>
      <c r="D234" s="218" t="n"/>
      <c r="E234" s="218" t="n"/>
      <c r="F234" s="218" t="n"/>
      <c r="G234" s="218" t="n"/>
      <c r="H234" s="218"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371">
      <c r="A235" s="218" t="n"/>
      <c r="B235" s="218" t="n"/>
      <c r="C235" s="218" t="n"/>
      <c r="D235" s="218" t="n"/>
      <c r="E235" s="218" t="n"/>
      <c r="F235" s="218" t="n"/>
      <c r="G235" s="218" t="n"/>
      <c r="H235" s="218"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371">
      <c r="A236" s="218" t="n"/>
      <c r="B236" s="218" t="n"/>
      <c r="C236" s="218" t="n"/>
      <c r="D236" s="218" t="n"/>
      <c r="E236" s="218" t="n"/>
      <c r="F236" s="218" t="n"/>
      <c r="G236" s="218" t="n"/>
      <c r="H236" s="218"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371">
      <c r="A237" s="218" t="n"/>
      <c r="B237" s="218" t="n"/>
      <c r="C237" s="218" t="n"/>
      <c r="D237" s="218" t="n"/>
      <c r="E237" s="218" t="n"/>
      <c r="F237" s="218" t="n"/>
      <c r="G237" s="218" t="n"/>
      <c r="H237" s="218"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371">
      <c r="A238" s="218" t="n"/>
      <c r="B238" s="218" t="n"/>
      <c r="C238" s="218" t="n"/>
      <c r="D238" s="218" t="n"/>
      <c r="E238" s="218" t="n"/>
      <c r="F238" s="218" t="n"/>
      <c r="G238" s="218" t="n"/>
      <c r="H238" s="218"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371">
      <c r="A239" s="218" t="n"/>
      <c r="B239" s="218" t="n"/>
      <c r="C239" s="218" t="n"/>
      <c r="D239" s="218" t="n"/>
      <c r="E239" s="218" t="n"/>
      <c r="F239" s="218" t="n"/>
      <c r="G239" s="218" t="n"/>
      <c r="H239" s="218"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371">
      <c r="A240" s="218" t="n"/>
      <c r="B240" s="218" t="n"/>
      <c r="C240" s="218" t="n"/>
      <c r="D240" s="218" t="n"/>
      <c r="E240" s="218" t="n"/>
      <c r="F240" s="218" t="n"/>
      <c r="G240" s="218" t="n"/>
      <c r="H240" s="218"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371">
      <c r="A241" s="218" t="n"/>
      <c r="B241" s="218" t="n"/>
      <c r="C241" s="218" t="n"/>
      <c r="D241" s="218" t="n"/>
      <c r="E241" s="218" t="n"/>
      <c r="F241" s="218" t="n"/>
      <c r="G241" s="218" t="n"/>
      <c r="H241" s="218"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371">
      <c r="A242" s="218" t="n"/>
      <c r="B242" s="218" t="n"/>
      <c r="C242" s="218" t="n"/>
      <c r="D242" s="218" t="n"/>
      <c r="E242" s="218" t="n"/>
      <c r="F242" s="218" t="n"/>
      <c r="G242" s="218" t="n"/>
      <c r="H242" s="218"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371">
      <c r="A243" s="218" t="n"/>
      <c r="B243" s="218" t="n"/>
      <c r="C243" s="218" t="n"/>
      <c r="D243" s="218" t="n"/>
      <c r="E243" s="218" t="n"/>
      <c r="F243" s="218" t="n"/>
      <c r="G243" s="218" t="n"/>
      <c r="H243" s="218"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371">
      <c r="A244" s="218" t="n"/>
      <c r="B244" s="218" t="n"/>
      <c r="C244" s="218" t="n"/>
      <c r="D244" s="218" t="n"/>
      <c r="E244" s="218" t="n"/>
      <c r="F244" s="218" t="n"/>
      <c r="G244" s="218" t="n"/>
      <c r="H244" s="218"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371">
      <c r="A245" s="218" t="n"/>
      <c r="B245" s="218" t="n"/>
      <c r="C245" s="218" t="n"/>
      <c r="D245" s="218" t="n"/>
      <c r="E245" s="218" t="n"/>
      <c r="F245" s="218" t="n"/>
      <c r="G245" s="218" t="n"/>
      <c r="H245" s="218"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371">
      <c r="A246" s="218" t="n"/>
      <c r="B246" s="218" t="n"/>
      <c r="C246" s="218" t="n"/>
      <c r="D246" s="218" t="n"/>
      <c r="E246" s="218" t="n"/>
      <c r="F246" s="218" t="n"/>
      <c r="G246" s="218" t="n"/>
      <c r="H246" s="218"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371">
      <c r="A247" s="218" t="n"/>
      <c r="B247" s="218" t="n"/>
      <c r="C247" s="218" t="n"/>
      <c r="D247" s="218" t="n"/>
      <c r="E247" s="218" t="n"/>
      <c r="F247" s="218" t="n"/>
      <c r="G247" s="218" t="n"/>
      <c r="H247" s="218"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371">
      <c r="A248" s="218" t="n"/>
      <c r="B248" s="218" t="n"/>
      <c r="C248" s="218" t="n"/>
      <c r="D248" s="218" t="n"/>
      <c r="E248" s="218" t="n"/>
      <c r="F248" s="218" t="n"/>
      <c r="G248" s="218" t="n"/>
      <c r="H248" s="218"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371">
      <c r="A249" s="218" t="n"/>
      <c r="B249" s="218" t="n"/>
      <c r="C249" s="218" t="n"/>
      <c r="D249" s="218" t="n"/>
      <c r="E249" s="218" t="n"/>
      <c r="F249" s="218" t="n"/>
      <c r="G249" s="218" t="n"/>
      <c r="H249" s="218"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371">
      <c r="A250" s="218" t="n"/>
      <c r="B250" s="218" t="n"/>
      <c r="C250" s="218" t="n"/>
      <c r="D250" s="218" t="n"/>
      <c r="E250" s="218" t="n"/>
      <c r="F250" s="218" t="n"/>
      <c r="G250" s="218" t="n"/>
      <c r="H250" s="218"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371">
      <c r="A251" s="218" t="n"/>
      <c r="B251" s="218" t="n"/>
      <c r="C251" s="218" t="n"/>
      <c r="D251" s="218" t="n"/>
      <c r="E251" s="218" t="n"/>
      <c r="F251" s="218" t="n"/>
      <c r="G251" s="218" t="n"/>
      <c r="H251" s="218"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371">
      <c r="A252" s="218" t="n"/>
      <c r="B252" s="218" t="n"/>
      <c r="C252" s="218" t="n"/>
      <c r="D252" s="218" t="n"/>
      <c r="E252" s="218" t="n"/>
      <c r="F252" s="218" t="n"/>
      <c r="G252" s="218" t="n"/>
      <c r="H252" s="218"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371">
      <c r="A253" s="218" t="n"/>
      <c r="B253" s="218" t="n"/>
      <c r="C253" s="218" t="n"/>
      <c r="D253" s="218" t="n"/>
      <c r="E253" s="218" t="n"/>
      <c r="F253" s="218" t="n"/>
      <c r="G253" s="218" t="n"/>
      <c r="H253" s="218"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371">
      <c r="A254" s="218" t="n"/>
      <c r="B254" s="218" t="n"/>
      <c r="C254" s="218" t="n"/>
      <c r="D254" s="218" t="n"/>
      <c r="E254" s="218" t="n"/>
      <c r="F254" s="218" t="n"/>
      <c r="G254" s="218" t="n"/>
      <c r="H254" s="218"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371">
      <c r="A255" s="218" t="n"/>
      <c r="B255" s="218" t="n"/>
      <c r="C255" s="218" t="n"/>
      <c r="D255" s="218" t="n"/>
      <c r="E255" s="218" t="n"/>
      <c r="F255" s="218" t="n"/>
      <c r="G255" s="218" t="n"/>
      <c r="H255" s="218"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371">
      <c r="A256" s="218" t="n"/>
      <c r="B256" s="218" t="n"/>
      <c r="C256" s="218" t="n"/>
      <c r="D256" s="218" t="n"/>
      <c r="E256" s="218" t="n"/>
      <c r="F256" s="218" t="n"/>
      <c r="G256" s="218" t="n"/>
      <c r="H256" s="218"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371">
      <c r="A257" s="218" t="n"/>
      <c r="B257" s="218" t="n"/>
      <c r="C257" s="218" t="n"/>
      <c r="D257" s="218" t="n"/>
      <c r="E257" s="218" t="n"/>
      <c r="F257" s="218" t="n"/>
      <c r="G257" s="218" t="n"/>
      <c r="H257" s="218"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371">
      <c r="A258" s="218" t="n"/>
      <c r="B258" s="218" t="n"/>
      <c r="C258" s="218" t="n"/>
      <c r="D258" s="218" t="n"/>
      <c r="E258" s="218" t="n"/>
      <c r="F258" s="218" t="n"/>
      <c r="G258" s="218" t="n"/>
      <c r="H258" s="218"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371">
      <c r="A259" s="218" t="n"/>
      <c r="B259" s="218" t="n"/>
      <c r="C259" s="218" t="n"/>
      <c r="D259" s="218" t="n"/>
      <c r="E259" s="218" t="n"/>
      <c r="F259" s="218" t="n"/>
      <c r="G259" s="218" t="n"/>
      <c r="H259" s="218"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371">
      <c r="A260" s="218" t="n"/>
      <c r="B260" s="218" t="n"/>
      <c r="C260" s="218" t="n"/>
      <c r="D260" s="218" t="n"/>
      <c r="E260" s="218" t="n"/>
      <c r="F260" s="218" t="n"/>
      <c r="G260" s="218" t="n"/>
      <c r="H260" s="218"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371">
      <c r="A261" s="218" t="n"/>
      <c r="B261" s="218" t="n"/>
      <c r="C261" s="218" t="n"/>
      <c r="D261" s="218" t="n"/>
      <c r="E261" s="218" t="n"/>
      <c r="F261" s="218" t="n"/>
      <c r="G261" s="218" t="n"/>
      <c r="H261" s="218"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371">
      <c r="A262" s="218" t="n"/>
      <c r="B262" s="218" t="n"/>
      <c r="C262" s="218" t="n"/>
      <c r="D262" s="218" t="n"/>
      <c r="E262" s="218" t="n"/>
      <c r="F262" s="218" t="n"/>
      <c r="G262" s="218" t="n"/>
      <c r="H262" s="218"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371">
      <c r="A263" s="218" t="n"/>
      <c r="B263" s="218" t="n"/>
      <c r="C263" s="218" t="n"/>
      <c r="D263" s="218" t="n"/>
      <c r="E263" s="218" t="n"/>
      <c r="F263" s="218" t="n"/>
      <c r="G263" s="218" t="n"/>
      <c r="H263" s="218"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371">
      <c r="A264" s="218" t="n"/>
      <c r="B264" s="218" t="n"/>
      <c r="C264" s="218" t="n"/>
      <c r="D264" s="218" t="n"/>
      <c r="E264" s="218" t="n"/>
      <c r="F264" s="218" t="n"/>
      <c r="G264" s="218" t="n"/>
      <c r="H264" s="218"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371">
      <c r="A265" s="218" t="n"/>
      <c r="B265" s="218" t="n"/>
      <c r="C265" s="218" t="n"/>
      <c r="D265" s="218" t="n"/>
      <c r="E265" s="218" t="n"/>
      <c r="F265" s="218" t="n"/>
      <c r="G265" s="218" t="n"/>
      <c r="H265" s="218"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371">
      <c r="A266" s="218" t="n"/>
      <c r="B266" s="218" t="n"/>
      <c r="C266" s="218" t="n"/>
      <c r="D266" s="218" t="n"/>
      <c r="E266" s="218" t="n"/>
      <c r="F266" s="218" t="n"/>
      <c r="G266" s="218" t="n"/>
      <c r="H266" s="218"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371">
      <c r="A267" s="218" t="n"/>
      <c r="B267" s="218" t="n"/>
      <c r="C267" s="218" t="n"/>
      <c r="D267" s="218" t="n"/>
      <c r="E267" s="218" t="n"/>
      <c r="F267" s="218" t="n"/>
      <c r="G267" s="218" t="n"/>
      <c r="H267" s="218"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371">
      <c r="A268" s="218" t="n"/>
      <c r="B268" s="218" t="n"/>
      <c r="C268" s="218" t="n"/>
      <c r="D268" s="218" t="n"/>
      <c r="E268" s="218" t="n"/>
      <c r="F268" s="218" t="n"/>
      <c r="G268" s="218" t="n"/>
      <c r="H268" s="218"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371">
      <c r="A269" s="218" t="n"/>
      <c r="B269" s="218" t="n"/>
      <c r="C269" s="218" t="n"/>
      <c r="D269" s="218" t="n"/>
      <c r="E269" s="218" t="n"/>
      <c r="F269" s="218" t="n"/>
      <c r="G269" s="218" t="n"/>
      <c r="H269" s="218"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371">
      <c r="A270" s="218" t="n"/>
      <c r="B270" s="218" t="n"/>
      <c r="C270" s="218" t="n"/>
      <c r="D270" s="218" t="n"/>
      <c r="E270" s="218" t="n"/>
      <c r="F270" s="218" t="n"/>
      <c r="G270" s="218" t="n"/>
      <c r="H270" s="218"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371">
      <c r="A271" s="218" t="n"/>
      <c r="B271" s="218" t="n"/>
      <c r="C271" s="218" t="n"/>
      <c r="D271" s="218" t="n"/>
      <c r="E271" s="218" t="n"/>
      <c r="F271" s="218" t="n"/>
      <c r="G271" s="218" t="n"/>
      <c r="H271" s="218"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371">
      <c r="A272" s="218" t="n"/>
      <c r="B272" s="218" t="n"/>
      <c r="C272" s="218" t="n"/>
      <c r="D272" s="218" t="n"/>
      <c r="E272" s="218" t="n"/>
      <c r="F272" s="218" t="n"/>
      <c r="G272" s="218" t="n"/>
      <c r="H272" s="218"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371">
      <c r="A273" s="218" t="n"/>
      <c r="B273" s="218" t="n"/>
      <c r="C273" s="218" t="n"/>
      <c r="D273" s="218" t="n"/>
      <c r="E273" s="218" t="n"/>
      <c r="F273" s="218" t="n"/>
      <c r="G273" s="218" t="n"/>
      <c r="H273" s="218"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371">
      <c r="A274" s="218" t="n"/>
      <c r="B274" s="218" t="n"/>
      <c r="C274" s="218" t="n"/>
      <c r="D274" s="218" t="n"/>
      <c r="E274" s="218" t="n"/>
      <c r="F274" s="218" t="n"/>
      <c r="G274" s="218" t="n"/>
      <c r="H274" s="218"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371">
      <c r="A275" s="218" t="n"/>
      <c r="B275" s="218" t="n"/>
      <c r="C275" s="218" t="n"/>
      <c r="D275" s="218" t="n"/>
      <c r="E275" s="218" t="n"/>
      <c r="F275" s="218" t="n"/>
      <c r="G275" s="218" t="n"/>
      <c r="H275" s="218"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371">
      <c r="A276" s="218" t="n"/>
      <c r="B276" s="218" t="n"/>
      <c r="C276" s="218" t="n"/>
      <c r="D276" s="218" t="n"/>
      <c r="E276" s="218" t="n"/>
      <c r="F276" s="218" t="n"/>
      <c r="G276" s="218" t="n"/>
      <c r="H276" s="218"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371">
      <c r="A277" s="218" t="n"/>
      <c r="B277" s="218" t="n"/>
      <c r="C277" s="218" t="n"/>
      <c r="D277" s="218" t="n"/>
      <c r="E277" s="218" t="n"/>
      <c r="F277" s="218" t="n"/>
      <c r="G277" s="218" t="n"/>
      <c r="H277" s="218"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371">
      <c r="A278" s="218" t="n"/>
      <c r="B278" s="218" t="n"/>
      <c r="C278" s="218" t="n"/>
      <c r="D278" s="218" t="n"/>
      <c r="E278" s="218" t="n"/>
      <c r="F278" s="218" t="n"/>
      <c r="G278" s="218" t="n"/>
      <c r="H278" s="218"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371">
      <c r="A279" s="218" t="n"/>
      <c r="B279" s="218" t="n"/>
      <c r="C279" s="218" t="n"/>
      <c r="D279" s="218" t="n"/>
      <c r="E279" s="218" t="n"/>
      <c r="F279" s="218" t="n"/>
      <c r="G279" s="218" t="n"/>
      <c r="H279" s="218"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371">
      <c r="A280" s="218" t="n"/>
      <c r="B280" s="218" t="n"/>
      <c r="C280" s="218" t="n"/>
      <c r="D280" s="218" t="n"/>
      <c r="E280" s="218" t="n"/>
      <c r="F280" s="218" t="n"/>
      <c r="G280" s="218" t="n"/>
      <c r="H280" s="218"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371">
      <c r="A281" s="218" t="n"/>
      <c r="B281" s="218" t="n"/>
      <c r="C281" s="218" t="n"/>
      <c r="D281" s="218" t="n"/>
      <c r="E281" s="218" t="n"/>
      <c r="F281" s="218" t="n"/>
      <c r="G281" s="218" t="n"/>
      <c r="H281" s="218"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371">
      <c r="A282" s="218" t="n"/>
      <c r="B282" s="218" t="n"/>
      <c r="C282" s="218" t="n"/>
      <c r="D282" s="218" t="n"/>
      <c r="E282" s="218" t="n"/>
      <c r="F282" s="218" t="n"/>
      <c r="G282" s="218" t="n"/>
      <c r="H282" s="218"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371">
      <c r="A283" s="218" t="n"/>
      <c r="B283" s="218" t="n"/>
      <c r="C283" s="218" t="n"/>
      <c r="D283" s="218" t="n"/>
      <c r="E283" s="218" t="n"/>
      <c r="F283" s="218" t="n"/>
      <c r="G283" s="218" t="n"/>
      <c r="H283" s="218"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371">
      <c r="A284" s="218" t="n"/>
      <c r="B284" s="218" t="n"/>
      <c r="C284" s="218" t="n"/>
      <c r="D284" s="218" t="n"/>
      <c r="E284" s="218" t="n"/>
      <c r="F284" s="218" t="n"/>
      <c r="G284" s="218" t="n"/>
      <c r="H284" s="218"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371">
      <c r="A285" s="218" t="n"/>
      <c r="B285" s="218" t="n"/>
      <c r="C285" s="218" t="n"/>
      <c r="D285" s="218" t="n"/>
      <c r="E285" s="218" t="n"/>
      <c r="F285" s="218" t="n"/>
      <c r="G285" s="218" t="n"/>
      <c r="H285" s="218"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371">
      <c r="A286" s="218" t="n"/>
      <c r="B286" s="218" t="n"/>
      <c r="C286" s="218" t="n"/>
      <c r="D286" s="218" t="n"/>
      <c r="E286" s="218" t="n"/>
      <c r="F286" s="218" t="n"/>
      <c r="G286" s="218" t="n"/>
      <c r="H286" s="218"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371">
      <c r="A287" s="218" t="n"/>
      <c r="B287" s="218" t="n"/>
      <c r="C287" s="218" t="n"/>
      <c r="D287" s="218" t="n"/>
      <c r="E287" s="218" t="n"/>
      <c r="F287" s="218" t="n"/>
      <c r="G287" s="218" t="n"/>
      <c r="H287" s="218"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75">
    <mergeCell ref="A5:D5"/>
    <mergeCell ref="B11:D11"/>
    <mergeCell ref="B42:D42"/>
    <mergeCell ref="B60:D60"/>
    <mergeCell ref="B61:D61"/>
    <mergeCell ref="B23:D23"/>
    <mergeCell ref="B57:D57"/>
    <mergeCell ref="A4:D4"/>
    <mergeCell ref="B8:D8"/>
    <mergeCell ref="B17:D17"/>
    <mergeCell ref="B73:D73"/>
    <mergeCell ref="B82:D82"/>
    <mergeCell ref="B53:D53"/>
    <mergeCell ref="A1:H1"/>
    <mergeCell ref="B29:D29"/>
    <mergeCell ref="B78:D78"/>
    <mergeCell ref="B69:D69"/>
    <mergeCell ref="B38:D38"/>
    <mergeCell ref="A68:D68"/>
    <mergeCell ref="A44:D44"/>
    <mergeCell ref="B10:D10"/>
    <mergeCell ref="B28:D28"/>
    <mergeCell ref="B19:D19"/>
    <mergeCell ref="B37:D37"/>
    <mergeCell ref="A77:D77"/>
    <mergeCell ref="A34:D34"/>
    <mergeCell ref="B84:D84"/>
    <mergeCell ref="B49:D49"/>
    <mergeCell ref="B40:D40"/>
    <mergeCell ref="B9:D9"/>
    <mergeCell ref="A59:D59"/>
    <mergeCell ref="B74:D74"/>
    <mergeCell ref="B65:D65"/>
    <mergeCell ref="B83:D83"/>
    <mergeCell ref="B30:D30"/>
    <mergeCell ref="B15:D15"/>
    <mergeCell ref="B55:D55"/>
    <mergeCell ref="B24:D24"/>
    <mergeCell ref="B51:D51"/>
    <mergeCell ref="B64:D64"/>
    <mergeCell ref="B20:D20"/>
    <mergeCell ref="B80:D80"/>
    <mergeCell ref="B36:D36"/>
    <mergeCell ref="B63:D63"/>
    <mergeCell ref="B45:D45"/>
    <mergeCell ref="B79:D79"/>
    <mergeCell ref="B41:D41"/>
    <mergeCell ref="B32:D32"/>
    <mergeCell ref="B35:D35"/>
    <mergeCell ref="B50:D50"/>
    <mergeCell ref="A7:D7"/>
    <mergeCell ref="F4:H4"/>
    <mergeCell ref="B62:D62"/>
    <mergeCell ref="B75:D75"/>
    <mergeCell ref="B25:D25"/>
    <mergeCell ref="B47:D47"/>
    <mergeCell ref="B16:D16"/>
    <mergeCell ref="B81:D81"/>
    <mergeCell ref="B54:D54"/>
    <mergeCell ref="B72:D72"/>
    <mergeCell ref="A27:D27"/>
    <mergeCell ref="B66:D66"/>
    <mergeCell ref="B31:D31"/>
    <mergeCell ref="B46:D46"/>
    <mergeCell ref="B71:D71"/>
    <mergeCell ref="B22:D22"/>
    <mergeCell ref="B56:D56"/>
    <mergeCell ref="B18:D18"/>
    <mergeCell ref="B70:D70"/>
    <mergeCell ref="B21:D21"/>
    <mergeCell ref="B52:D52"/>
    <mergeCell ref="B12:D12"/>
    <mergeCell ref="B39:D39"/>
    <mergeCell ref="B48:D48"/>
    <mergeCell ref="A14:D14"/>
  </mergeCells>
  <pageMargins left="0.75" right="0.75" top="1" bottom="1" header="0" footer="0"/>
  <pageSetup orientation="portrait" paperSize="9"/>
</worksheet>
</file>

<file path=xl/worksheets/sheet19.xml><?xml version="1.0" encoding="utf-8"?>
<worksheet xmlns="http://schemas.openxmlformats.org/spreadsheetml/2006/main">
  <sheetPr>
    <tabColor rgb="FF9A3412"/>
    <outlinePr summaryBelow="1" summaryRight="1"/>
    <pageSetUpPr/>
  </sheetPr>
  <dimension ref="A1:K990"/>
  <sheetViews>
    <sheetView workbookViewId="0">
      <pane ySplit="6" topLeftCell="A7" activePane="bottomLeft" state="frozen"/>
      <selection pane="bottomLeft" activeCell="B8" sqref="B8"/>
    </sheetView>
  </sheetViews>
  <sheetFormatPr baseColWidth="8" defaultColWidth="14.43" defaultRowHeight="15" customHeight="1" outlineLevelRow="2"/>
  <cols>
    <col width="14" customWidth="1" style="371" min="1" max="1"/>
    <col width="9" customWidth="1" style="371" min="2" max="2"/>
    <col width="70" customWidth="1" style="371" min="3" max="3"/>
    <col width="11" customWidth="1" style="371" min="4" max="4"/>
    <col width="9" customWidth="1" style="371" min="5" max="5"/>
    <col width="16" customWidth="1" style="371" min="6" max="10"/>
    <col width="11" customWidth="1" style="371" min="11" max="11"/>
    <col width="8.710000000000001" customWidth="1" style="371" min="12" max="26"/>
  </cols>
  <sheetData>
    <row r="1" ht="24" customHeight="1" s="371">
      <c r="A1" s="365" t="inlineStr">
        <is>
          <t>BOLSILLO OPERATIVO · USO INTERNO · NO SE ENTREGA AL CLIENTE</t>
        </is>
      </c>
      <c r="I1" s="4" t="n"/>
      <c r="J1" s="4" t="n"/>
      <c r="K1" s="4" t="n"/>
    </row>
    <row r="2">
      <c r="A2" s="6" t="inlineStr">
        <is>
          <t>La utilidad vive AQUÍ. No aparece en PRESUPUESTO ni en CARÁTULA.</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366" t="inlineStr">
        <is>
          <t>% UTILIDAD</t>
        </is>
      </c>
      <c r="C4" s="367">
        <f>CARATULA!$H$9</f>
        <v/>
      </c>
      <c r="D4" s="4" t="n"/>
      <c r="E4" s="4" t="n"/>
      <c r="F4" s="4" t="n"/>
      <c r="G4" s="4" t="n"/>
      <c r="H4" s="4" t="n"/>
      <c r="I4" s="4" t="n"/>
      <c r="J4" s="4" t="n"/>
      <c r="K4" s="4" t="n"/>
    </row>
    <row r="5">
      <c r="A5" s="4" t="n"/>
      <c r="B5" s="4" t="n"/>
      <c r="C5" s="4" t="n"/>
      <c r="D5" s="4" t="n"/>
      <c r="E5" s="4" t="n"/>
      <c r="F5" s="4" t="n"/>
      <c r="G5" s="4" t="n"/>
      <c r="H5" s="4" t="n"/>
      <c r="I5" s="4" t="n"/>
      <c r="J5" s="4" t="n"/>
      <c r="K5" s="4" t="n"/>
    </row>
    <row r="6" ht="30" customHeight="1" s="371">
      <c r="A6" s="290" t="inlineStr">
        <is>
          <t>CLAVE</t>
        </is>
      </c>
      <c r="B6" s="290" t="inlineStr">
        <is>
          <t>MÓD</t>
        </is>
      </c>
      <c r="C6" s="290" t="inlineStr">
        <is>
          <t>DESCRIPCIÓN</t>
        </is>
      </c>
      <c r="D6" s="290" t="inlineStr">
        <is>
          <t>CANTIDAD</t>
        </is>
      </c>
      <c r="E6" s="290" t="inlineStr">
        <is>
          <t>UNIDAD</t>
        </is>
      </c>
      <c r="F6" s="290" t="inlineStr">
        <is>
          <t>COSTO DIR. UNIT.</t>
        </is>
      </c>
      <c r="G6" s="290" t="inlineStr">
        <is>
          <t>P.U. AL CLIENTE</t>
        </is>
      </c>
      <c r="H6" s="290" t="inlineStr">
        <is>
          <t>COSTO TOTAL</t>
        </is>
      </c>
      <c r="I6" s="290" t="inlineStr">
        <is>
          <t>VENTA TOTAL</t>
        </is>
      </c>
      <c r="J6" s="290" t="inlineStr">
        <is>
          <t>UTILIDAD $</t>
        </is>
      </c>
      <c r="K6" s="290" t="inlineStr">
        <is>
          <t>MARGEN</t>
        </is>
      </c>
    </row>
    <row r="7">
      <c r="A7" s="169">
        <f>IF(PRESUPUESTO!A12="","",PRESUPUESTO!A12)</f>
        <v/>
      </c>
      <c r="B7" s="43">
        <f>IF(PRESUPUESTO!N12="","",PRESUPUESTO!N12)</f>
        <v/>
      </c>
      <c r="C7" s="42">
        <f>IF(PRESUPUESTO!B12="","",PRESUPUESTO!B12)</f>
        <v/>
      </c>
      <c r="D7" s="176">
        <f>IFERROR(PRESUPUESTO!C12,"")</f>
        <v/>
      </c>
      <c r="E7" s="169">
        <f>IF(PRESUPUESTO!D12="","",PRESUPUESTO!D12)</f>
        <v/>
      </c>
      <c r="F7" s="332">
        <f>IFERROR(PRESUPUESTO!M12,"")</f>
        <v/>
      </c>
      <c r="G7" s="332">
        <f>IFERROR(PRESUPUESTO!E12,"")</f>
        <v/>
      </c>
      <c r="H7" s="332">
        <f>IFERROR(N($D7)*N($F7),0)</f>
        <v/>
      </c>
      <c r="I7" s="332">
        <f>IFERROR(N($D7)*N($G7),0)</f>
        <v/>
      </c>
      <c r="J7" s="332">
        <f>$I7-$H7</f>
        <v/>
      </c>
      <c r="K7" s="312">
        <f>IFERROR($J7/$I7,0)</f>
        <v/>
      </c>
    </row>
    <row r="8">
      <c r="A8" s="169">
        <f>IF(PRESUPUESTO!A13="","",PRESUPUESTO!A13)</f>
        <v/>
      </c>
      <c r="B8" s="43">
        <f>IF(PRESUPUESTO!N13="","",PRESUPUESTO!N13)</f>
        <v/>
      </c>
      <c r="C8" s="42">
        <f>IF(PRESUPUESTO!B13="","",PRESUPUESTO!B13)</f>
        <v/>
      </c>
      <c r="D8" s="176">
        <f>IFERROR(PRESUPUESTO!C13,"")</f>
        <v/>
      </c>
      <c r="E8" s="169">
        <f>IF(PRESUPUESTO!D13="","",PRESUPUESTO!D13)</f>
        <v/>
      </c>
      <c r="F8" s="332">
        <f>IFERROR(PRESUPUESTO!M13,"")</f>
        <v/>
      </c>
      <c r="G8" s="332">
        <f>IFERROR(PRESUPUESTO!E13,"")</f>
        <v/>
      </c>
      <c r="H8" s="332">
        <f>IFERROR(N($D8)*N($F8),0)</f>
        <v/>
      </c>
      <c r="I8" s="332">
        <f>IFERROR(N($D8)*N($G8),0)</f>
        <v/>
      </c>
      <c r="J8" s="332">
        <f>$I8-$H8</f>
        <v/>
      </c>
      <c r="K8" s="312">
        <f>IFERROR($J8/$I8,0)</f>
        <v/>
      </c>
    </row>
    <row r="9">
      <c r="A9" s="169">
        <f>IF(PRESUPUESTO!A14="","",PRESUPUESTO!A14)</f>
        <v/>
      </c>
      <c r="B9" s="43">
        <f>IF(PRESUPUESTO!N14="","",PRESUPUESTO!N14)</f>
        <v/>
      </c>
      <c r="C9" s="42">
        <f>IF(PRESUPUESTO!B14="","",PRESUPUESTO!B14)</f>
        <v/>
      </c>
      <c r="D9" s="176">
        <f>IFERROR(PRESUPUESTO!C14,"")</f>
        <v/>
      </c>
      <c r="E9" s="169">
        <f>IF(PRESUPUESTO!D14="","",PRESUPUESTO!D14)</f>
        <v/>
      </c>
      <c r="F9" s="332">
        <f>IFERROR(PRESUPUESTO!M14,"")</f>
        <v/>
      </c>
      <c r="G9" s="332">
        <f>IFERROR(PRESUPUESTO!E14,"")</f>
        <v/>
      </c>
      <c r="H9" s="332">
        <f>IFERROR(N($D9)*N($F9),0)</f>
        <v/>
      </c>
      <c r="I9" s="332">
        <f>IFERROR(N($D9)*N($G9),0)</f>
        <v/>
      </c>
      <c r="J9" s="332">
        <f>$I9-$H9</f>
        <v/>
      </c>
      <c r="K9" s="312">
        <f>IFERROR($J9/$I9,0)</f>
        <v/>
      </c>
    </row>
    <row r="10">
      <c r="A10" s="169">
        <f>IF(PRESUPUESTO!A15="","",PRESUPUESTO!A15)</f>
        <v/>
      </c>
      <c r="B10" s="43">
        <f>IF(PRESUPUESTO!N15="","",PRESUPUESTO!N15)</f>
        <v/>
      </c>
      <c r="C10" s="42">
        <f>IF(PRESUPUESTO!B15="","",PRESUPUESTO!B15)</f>
        <v/>
      </c>
      <c r="D10" s="176">
        <f>IFERROR(PRESUPUESTO!C15,"")</f>
        <v/>
      </c>
      <c r="E10" s="169">
        <f>IF(PRESUPUESTO!D15="","",PRESUPUESTO!D15)</f>
        <v/>
      </c>
      <c r="F10" s="332">
        <f>IFERROR(PRESUPUESTO!M15,"")</f>
        <v/>
      </c>
      <c r="G10" s="332">
        <f>IFERROR(PRESUPUESTO!E15,"")</f>
        <v/>
      </c>
      <c r="H10" s="332">
        <f>IFERROR(N($D10)*N($F10),0)</f>
        <v/>
      </c>
      <c r="I10" s="332">
        <f>IFERROR(N($D10)*N($G10),0)</f>
        <v/>
      </c>
      <c r="J10" s="332">
        <f>$I10-$H10</f>
        <v/>
      </c>
      <c r="K10" s="312">
        <f>IFERROR($J10/$I10,0)</f>
        <v/>
      </c>
    </row>
    <row r="11">
      <c r="A11" s="169">
        <f>IF(PRESUPUESTO!A16="","",PRESUPUESTO!A16)</f>
        <v/>
      </c>
      <c r="B11" s="43">
        <f>IF(PRESUPUESTO!N16="","",PRESUPUESTO!N16)</f>
        <v/>
      </c>
      <c r="C11" s="42">
        <f>IF(PRESUPUESTO!B16="","",PRESUPUESTO!B16)</f>
        <v/>
      </c>
      <c r="D11" s="176">
        <f>IFERROR(PRESUPUESTO!C16,"")</f>
        <v/>
      </c>
      <c r="E11" s="169">
        <f>IF(PRESUPUESTO!D16="","",PRESUPUESTO!D16)</f>
        <v/>
      </c>
      <c r="F11" s="332">
        <f>IFERROR(PRESUPUESTO!M16,"")</f>
        <v/>
      </c>
      <c r="G11" s="332">
        <f>IFERROR(PRESUPUESTO!E16,"")</f>
        <v/>
      </c>
      <c r="H11" s="332">
        <f>IFERROR(N($D11)*N($F11),0)</f>
        <v/>
      </c>
      <c r="I11" s="332">
        <f>IFERROR(N($D11)*N($G11),0)</f>
        <v/>
      </c>
      <c r="J11" s="332">
        <f>$I11-$H11</f>
        <v/>
      </c>
      <c r="K11" s="312">
        <f>IFERROR($J11/$I11,0)</f>
        <v/>
      </c>
    </row>
    <row r="12">
      <c r="A12" s="169">
        <f>IF(PRESUPUESTO!A17="","",PRESUPUESTO!A17)</f>
        <v/>
      </c>
      <c r="B12" s="43">
        <f>IF(PRESUPUESTO!N17="","",PRESUPUESTO!N17)</f>
        <v/>
      </c>
      <c r="C12" s="42">
        <f>IF(PRESUPUESTO!B17="","",PRESUPUESTO!B17)</f>
        <v/>
      </c>
      <c r="D12" s="176">
        <f>IFERROR(PRESUPUESTO!C17,"")</f>
        <v/>
      </c>
      <c r="E12" s="169">
        <f>IF(PRESUPUESTO!D17="","",PRESUPUESTO!D17)</f>
        <v/>
      </c>
      <c r="F12" s="332">
        <f>IFERROR(PRESUPUESTO!M17,"")</f>
        <v/>
      </c>
      <c r="G12" s="332">
        <f>IFERROR(PRESUPUESTO!E17,"")</f>
        <v/>
      </c>
      <c r="H12" s="332">
        <f>IFERROR(N($D12)*N($F12),0)</f>
        <v/>
      </c>
      <c r="I12" s="332">
        <f>IFERROR(N($D12)*N($G12),0)</f>
        <v/>
      </c>
      <c r="J12" s="332">
        <f>$I12-$H12</f>
        <v/>
      </c>
      <c r="K12" s="312">
        <f>IFERROR($J12/$I12,0)</f>
        <v/>
      </c>
    </row>
    <row r="13">
      <c r="A13" s="169">
        <f>IF(PRESUPUESTO!A18="","",PRESUPUESTO!A18)</f>
        <v/>
      </c>
      <c r="B13" s="43">
        <f>IF(PRESUPUESTO!N18="","",PRESUPUESTO!N18)</f>
        <v/>
      </c>
      <c r="C13" s="42">
        <f>IF(PRESUPUESTO!B18="","",PRESUPUESTO!B18)</f>
        <v/>
      </c>
      <c r="D13" s="176">
        <f>IFERROR(PRESUPUESTO!C18,"")</f>
        <v/>
      </c>
      <c r="E13" s="169">
        <f>IF(PRESUPUESTO!D18="","",PRESUPUESTO!D18)</f>
        <v/>
      </c>
      <c r="F13" s="332">
        <f>IFERROR(PRESUPUESTO!M18,"")</f>
        <v/>
      </c>
      <c r="G13" s="332">
        <f>IFERROR(PRESUPUESTO!E18,"")</f>
        <v/>
      </c>
      <c r="H13" s="332">
        <f>IFERROR(N($D13)*N($F13),0)</f>
        <v/>
      </c>
      <c r="I13" s="332">
        <f>IFERROR(N($D13)*N($G13),0)</f>
        <v/>
      </c>
      <c r="J13" s="332">
        <f>$I13-$H13</f>
        <v/>
      </c>
      <c r="K13" s="312">
        <f>IFERROR($J13/$I13,0)</f>
        <v/>
      </c>
    </row>
    <row r="14">
      <c r="A14" s="169">
        <f>IF(PRESUPUESTO!A19="","",PRESUPUESTO!A19)</f>
        <v/>
      </c>
      <c r="B14" s="43">
        <f>IF(PRESUPUESTO!N19="","",PRESUPUESTO!N19)</f>
        <v/>
      </c>
      <c r="C14" s="42">
        <f>IF(PRESUPUESTO!B19="","",PRESUPUESTO!B19)</f>
        <v/>
      </c>
      <c r="D14" s="176">
        <f>IFERROR(PRESUPUESTO!C19,"")</f>
        <v/>
      </c>
      <c r="E14" s="169">
        <f>IF(PRESUPUESTO!D19="","",PRESUPUESTO!D19)</f>
        <v/>
      </c>
      <c r="F14" s="332">
        <f>IFERROR(PRESUPUESTO!M19,"")</f>
        <v/>
      </c>
      <c r="G14" s="332">
        <f>IFERROR(PRESUPUESTO!E19,"")</f>
        <v/>
      </c>
      <c r="H14" s="332">
        <f>IFERROR(N($D14)*N($F14),0)</f>
        <v/>
      </c>
      <c r="I14" s="332">
        <f>IFERROR(N($D14)*N($G14),0)</f>
        <v/>
      </c>
      <c r="J14" s="332">
        <f>$I14-$H14</f>
        <v/>
      </c>
      <c r="K14" s="312">
        <f>IFERROR($J14/$I14,0)</f>
        <v/>
      </c>
    </row>
    <row r="15">
      <c r="A15" s="169">
        <f>IF(PRESUPUESTO!A21="","",PRESUPUESTO!A21)</f>
        <v/>
      </c>
      <c r="B15" s="43">
        <f>IF(PRESUPUESTO!N21="","",PRESUPUESTO!N21)</f>
        <v/>
      </c>
      <c r="C15" s="42">
        <f>IF(PRESUPUESTO!B21="","",PRESUPUESTO!B21)</f>
        <v/>
      </c>
      <c r="D15" s="176">
        <f>IFERROR(PRESUPUESTO!C21,"")</f>
        <v/>
      </c>
      <c r="E15" s="169">
        <f>IF(PRESUPUESTO!D21="","",PRESUPUESTO!D21)</f>
        <v/>
      </c>
      <c r="F15" s="332">
        <f>IFERROR(PRESUPUESTO!M21,"")</f>
        <v/>
      </c>
      <c r="G15" s="332">
        <f>IFERROR(PRESUPUESTO!E21,"")</f>
        <v/>
      </c>
      <c r="H15" s="332">
        <f>IFERROR(N($D15)*N($F15),0)</f>
        <v/>
      </c>
      <c r="I15" s="332">
        <f>IFERROR(N($D15)*N($G15),0)</f>
        <v/>
      </c>
      <c r="J15" s="332">
        <f>$I15-$H15</f>
        <v/>
      </c>
      <c r="K15" s="312">
        <f>IFERROR($J15/$I15,0)</f>
        <v/>
      </c>
    </row>
    <row r="16">
      <c r="A16" s="169">
        <f>IF(PRESUPUESTO!A22="","",PRESUPUESTO!A22)</f>
        <v/>
      </c>
      <c r="B16" s="43">
        <f>IF(PRESUPUESTO!N22="","",PRESUPUESTO!N22)</f>
        <v/>
      </c>
      <c r="C16" s="42">
        <f>IF(PRESUPUESTO!B22="","",PRESUPUESTO!B22)</f>
        <v/>
      </c>
      <c r="D16" s="176">
        <f>IFERROR(PRESUPUESTO!C22,"")</f>
        <v/>
      </c>
      <c r="E16" s="169">
        <f>IF(PRESUPUESTO!D22="","",PRESUPUESTO!D22)</f>
        <v/>
      </c>
      <c r="F16" s="332">
        <f>IFERROR(PRESUPUESTO!M22,"")</f>
        <v/>
      </c>
      <c r="G16" s="332">
        <f>IFERROR(PRESUPUESTO!E22,"")</f>
        <v/>
      </c>
      <c r="H16" s="332">
        <f>IFERROR(N($D16)*N($F16),0)</f>
        <v/>
      </c>
      <c r="I16" s="332">
        <f>IFERROR(N($D16)*N($G16),0)</f>
        <v/>
      </c>
      <c r="J16" s="332">
        <f>$I16-$H16</f>
        <v/>
      </c>
      <c r="K16" s="312">
        <f>IFERROR($J16/$I16,0)</f>
        <v/>
      </c>
    </row>
    <row r="17">
      <c r="A17" s="169">
        <f>IF(PRESUPUESTO!A24="","",PRESUPUESTO!A24)</f>
        <v/>
      </c>
      <c r="B17" s="43">
        <f>IF(PRESUPUESTO!N24="","",PRESUPUESTO!N24)</f>
        <v/>
      </c>
      <c r="C17" s="42">
        <f>IF(PRESUPUESTO!B24="","",PRESUPUESTO!B24)</f>
        <v/>
      </c>
      <c r="D17" s="176">
        <f>IFERROR(PRESUPUESTO!C24,"")</f>
        <v/>
      </c>
      <c r="E17" s="169">
        <f>IF(PRESUPUESTO!D24="","",PRESUPUESTO!D24)</f>
        <v/>
      </c>
      <c r="F17" s="332">
        <f>IFERROR(PRESUPUESTO!M24,"")</f>
        <v/>
      </c>
      <c r="G17" s="332">
        <f>IFERROR(PRESUPUESTO!E24,"")</f>
        <v/>
      </c>
      <c r="H17" s="332">
        <f>IFERROR(N($D17)*N($F17),0)</f>
        <v/>
      </c>
      <c r="I17" s="332">
        <f>IFERROR(N($D17)*N($G17),0)</f>
        <v/>
      </c>
      <c r="J17" s="332">
        <f>$I17-$H17</f>
        <v/>
      </c>
      <c r="K17" s="312">
        <f>IFERROR($J17/$I17,0)</f>
        <v/>
      </c>
    </row>
    <row r="18">
      <c r="A18" s="169">
        <f>IF(PRESUPUESTO!A25="","",PRESUPUESTO!A25)</f>
        <v/>
      </c>
      <c r="B18" s="43">
        <f>IF(PRESUPUESTO!N25="","",PRESUPUESTO!N25)</f>
        <v/>
      </c>
      <c r="C18" s="42">
        <f>IF(PRESUPUESTO!B25="","",PRESUPUESTO!B25)</f>
        <v/>
      </c>
      <c r="D18" s="176">
        <f>IFERROR(PRESUPUESTO!C25,"")</f>
        <v/>
      </c>
      <c r="E18" s="169">
        <f>IF(PRESUPUESTO!D25="","",PRESUPUESTO!D25)</f>
        <v/>
      </c>
      <c r="F18" s="332">
        <f>IFERROR(PRESUPUESTO!M25,"")</f>
        <v/>
      </c>
      <c r="G18" s="332">
        <f>IFERROR(PRESUPUESTO!E25,"")</f>
        <v/>
      </c>
      <c r="H18" s="332">
        <f>IFERROR(N($D18)*N($F18),0)</f>
        <v/>
      </c>
      <c r="I18" s="332">
        <f>IFERROR(N($D18)*N($G18),0)</f>
        <v/>
      </c>
      <c r="J18" s="332">
        <f>$I18-$H18</f>
        <v/>
      </c>
      <c r="K18" s="312">
        <f>IFERROR($J18/$I18,0)</f>
        <v/>
      </c>
    </row>
    <row r="19">
      <c r="A19" s="169">
        <f>IF(PRESUPUESTO!A27="","",PRESUPUESTO!A27)</f>
        <v/>
      </c>
      <c r="B19" s="43">
        <f>IF(PRESUPUESTO!N27="","",PRESUPUESTO!N27)</f>
        <v/>
      </c>
      <c r="C19" s="42">
        <f>IF(PRESUPUESTO!B27="","",PRESUPUESTO!B27)</f>
        <v/>
      </c>
      <c r="D19" s="176">
        <f>IFERROR(PRESUPUESTO!C27,"")</f>
        <v/>
      </c>
      <c r="E19" s="169">
        <f>IF(PRESUPUESTO!D27="","",PRESUPUESTO!D27)</f>
        <v/>
      </c>
      <c r="F19" s="332">
        <f>IFERROR(PRESUPUESTO!M27,"")</f>
        <v/>
      </c>
      <c r="G19" s="332">
        <f>IFERROR(PRESUPUESTO!E27,"")</f>
        <v/>
      </c>
      <c r="H19" s="332">
        <f>IFERROR(N($D19)*N($F19),0)</f>
        <v/>
      </c>
      <c r="I19" s="332">
        <f>IFERROR(N($D19)*N($G19),0)</f>
        <v/>
      </c>
      <c r="J19" s="332">
        <f>$I19-$H19</f>
        <v/>
      </c>
      <c r="K19" s="312">
        <f>IFERROR($J19/$I19,0)</f>
        <v/>
      </c>
    </row>
    <row r="20">
      <c r="A20" s="169">
        <f>IF(PRESUPUESTO!A28="","",PRESUPUESTO!A28)</f>
        <v/>
      </c>
      <c r="B20" s="43">
        <f>IF(PRESUPUESTO!N28="","",PRESUPUESTO!N28)</f>
        <v/>
      </c>
      <c r="C20" s="42">
        <f>IF(PRESUPUESTO!B28="","",PRESUPUESTO!B28)</f>
        <v/>
      </c>
      <c r="D20" s="176">
        <f>IFERROR(PRESUPUESTO!C28,"")</f>
        <v/>
      </c>
      <c r="E20" s="169">
        <f>IF(PRESUPUESTO!D28="","",PRESUPUESTO!D28)</f>
        <v/>
      </c>
      <c r="F20" s="332">
        <f>IFERROR(PRESUPUESTO!M28,"")</f>
        <v/>
      </c>
      <c r="G20" s="332">
        <f>IFERROR(PRESUPUESTO!E28,"")</f>
        <v/>
      </c>
      <c r="H20" s="332">
        <f>IFERROR(N($D20)*N($F20),0)</f>
        <v/>
      </c>
      <c r="I20" s="332">
        <f>IFERROR(N($D20)*N($G20),0)</f>
        <v/>
      </c>
      <c r="J20" s="332">
        <f>$I20-$H20</f>
        <v/>
      </c>
      <c r="K20" s="312">
        <f>IFERROR($J20/$I20,0)</f>
        <v/>
      </c>
    </row>
    <row r="21" ht="15.75" customHeight="1" s="371">
      <c r="A21" s="169">
        <f>IF(PRESUPUESTO!A29="","",PRESUPUESTO!A29)</f>
        <v/>
      </c>
      <c r="B21" s="43">
        <f>IF(PRESUPUESTO!N29="","",PRESUPUESTO!N29)</f>
        <v/>
      </c>
      <c r="C21" s="42">
        <f>IF(PRESUPUESTO!B29="","",PRESUPUESTO!B29)</f>
        <v/>
      </c>
      <c r="D21" s="176">
        <f>IFERROR(PRESUPUESTO!C29,"")</f>
        <v/>
      </c>
      <c r="E21" s="169">
        <f>IF(PRESUPUESTO!D29="","",PRESUPUESTO!D29)</f>
        <v/>
      </c>
      <c r="F21" s="332">
        <f>IFERROR(PRESUPUESTO!M29,"")</f>
        <v/>
      </c>
      <c r="G21" s="332">
        <f>IFERROR(PRESUPUESTO!E29,"")</f>
        <v/>
      </c>
      <c r="H21" s="332">
        <f>IFERROR(N($D21)*N($F21),0)</f>
        <v/>
      </c>
      <c r="I21" s="332">
        <f>IFERROR(N($D21)*N($G21),0)</f>
        <v/>
      </c>
      <c r="J21" s="332">
        <f>$I21-$H21</f>
        <v/>
      </c>
      <c r="K21" s="312">
        <f>IFERROR($J21/$I21,0)</f>
        <v/>
      </c>
    </row>
    <row r="22" ht="15.75" customHeight="1" s="371">
      <c r="A22" s="169">
        <f>IF(PRESUPUESTO!A31="","",PRESUPUESTO!A31)</f>
        <v/>
      </c>
      <c r="B22" s="43">
        <f>IF(PRESUPUESTO!N31="","",PRESUPUESTO!N31)</f>
        <v/>
      </c>
      <c r="C22" s="42">
        <f>IF(PRESUPUESTO!B31="","",PRESUPUESTO!B31)</f>
        <v/>
      </c>
      <c r="D22" s="176">
        <f>IFERROR(PRESUPUESTO!C31,"")</f>
        <v/>
      </c>
      <c r="E22" s="169">
        <f>IF(PRESUPUESTO!D31="","",PRESUPUESTO!D31)</f>
        <v/>
      </c>
      <c r="F22" s="332">
        <f>IFERROR(PRESUPUESTO!M31,"")</f>
        <v/>
      </c>
      <c r="G22" s="332">
        <f>IFERROR(PRESUPUESTO!E31,"")</f>
        <v/>
      </c>
      <c r="H22" s="332">
        <f>IFERROR(N($D22)*N($F22),0)</f>
        <v/>
      </c>
      <c r="I22" s="332">
        <f>IFERROR(N($D22)*N($G22),0)</f>
        <v/>
      </c>
      <c r="J22" s="332">
        <f>$I22-$H22</f>
        <v/>
      </c>
      <c r="K22" s="312">
        <f>IFERROR($J22/$I22,0)</f>
        <v/>
      </c>
    </row>
    <row r="23" ht="15.75" customHeight="1" s="371">
      <c r="A23" s="169">
        <f>IF(PRESUPUESTO!A32="","",PRESUPUESTO!A32)</f>
        <v/>
      </c>
      <c r="B23" s="43">
        <f>IF(PRESUPUESTO!N32="","",PRESUPUESTO!N32)</f>
        <v/>
      </c>
      <c r="C23" s="42">
        <f>IF(PRESUPUESTO!B32="","",PRESUPUESTO!B32)</f>
        <v/>
      </c>
      <c r="D23" s="176">
        <f>IFERROR(PRESUPUESTO!C32,"")</f>
        <v/>
      </c>
      <c r="E23" s="169">
        <f>IF(PRESUPUESTO!D32="","",PRESUPUESTO!D32)</f>
        <v/>
      </c>
      <c r="F23" s="332">
        <f>IFERROR(PRESUPUESTO!M32,"")</f>
        <v/>
      </c>
      <c r="G23" s="332">
        <f>IFERROR(PRESUPUESTO!E32,"")</f>
        <v/>
      </c>
      <c r="H23" s="332">
        <f>IFERROR(N($D23)*N($F23),0)</f>
        <v/>
      </c>
      <c r="I23" s="332">
        <f>IFERROR(N($D23)*N($G23),0)</f>
        <v/>
      </c>
      <c r="J23" s="332">
        <f>$I23-$H23</f>
        <v/>
      </c>
      <c r="K23" s="312">
        <f>IFERROR($J23/$I23,0)</f>
        <v/>
      </c>
    </row>
    <row r="24" ht="15.75" customHeight="1" s="371">
      <c r="A24" s="169">
        <f>IF(PRESUPUESTO!A33="","",PRESUPUESTO!A33)</f>
        <v/>
      </c>
      <c r="B24" s="43">
        <f>IF(PRESUPUESTO!N33="","",PRESUPUESTO!N33)</f>
        <v/>
      </c>
      <c r="C24" s="42">
        <f>IF(PRESUPUESTO!B33="","",PRESUPUESTO!B33)</f>
        <v/>
      </c>
      <c r="D24" s="176">
        <f>IFERROR(PRESUPUESTO!C33,"")</f>
        <v/>
      </c>
      <c r="E24" s="169">
        <f>IF(PRESUPUESTO!D33="","",PRESUPUESTO!D33)</f>
        <v/>
      </c>
      <c r="F24" s="332">
        <f>IFERROR(PRESUPUESTO!M33,"")</f>
        <v/>
      </c>
      <c r="G24" s="332">
        <f>IFERROR(PRESUPUESTO!E33,"")</f>
        <v/>
      </c>
      <c r="H24" s="332">
        <f>IFERROR(N($D24)*N($F24),0)</f>
        <v/>
      </c>
      <c r="I24" s="332">
        <f>IFERROR(N($D24)*N($G24),0)</f>
        <v/>
      </c>
      <c r="J24" s="332">
        <f>$I24-$H24</f>
        <v/>
      </c>
      <c r="K24" s="312">
        <f>IFERROR($J24/$I24,0)</f>
        <v/>
      </c>
    </row>
    <row r="25" ht="15.75" customHeight="1" s="371">
      <c r="A25" s="169">
        <f>IF(PRESUPUESTO!A34="","",PRESUPUESTO!A34)</f>
        <v/>
      </c>
      <c r="B25" s="43">
        <f>IF(PRESUPUESTO!N34="","",PRESUPUESTO!N34)</f>
        <v/>
      </c>
      <c r="C25" s="42">
        <f>IF(PRESUPUESTO!B34="","",PRESUPUESTO!B34)</f>
        <v/>
      </c>
      <c r="D25" s="176">
        <f>IFERROR(PRESUPUESTO!C34,"")</f>
        <v/>
      </c>
      <c r="E25" s="169">
        <f>IF(PRESUPUESTO!D34="","",PRESUPUESTO!D34)</f>
        <v/>
      </c>
      <c r="F25" s="332">
        <f>IFERROR(PRESUPUESTO!M34,"")</f>
        <v/>
      </c>
      <c r="G25" s="332">
        <f>IFERROR(PRESUPUESTO!E34,"")</f>
        <v/>
      </c>
      <c r="H25" s="332">
        <f>IFERROR(N($D25)*N($F25),0)</f>
        <v/>
      </c>
      <c r="I25" s="332">
        <f>IFERROR(N($D25)*N($G25),0)</f>
        <v/>
      </c>
      <c r="J25" s="332">
        <f>$I25-$H25</f>
        <v/>
      </c>
      <c r="K25" s="312">
        <f>IFERROR($J25/$I25,0)</f>
        <v/>
      </c>
    </row>
    <row r="26" ht="15.75" customHeight="1" s="371">
      <c r="A26" s="169">
        <f>IF(PRESUPUESTO!A35="","",PRESUPUESTO!A35)</f>
        <v/>
      </c>
      <c r="B26" s="43">
        <f>IF(PRESUPUESTO!N35="","",PRESUPUESTO!N35)</f>
        <v/>
      </c>
      <c r="C26" s="42">
        <f>IF(PRESUPUESTO!B35="","",PRESUPUESTO!B35)</f>
        <v/>
      </c>
      <c r="D26" s="176">
        <f>IFERROR(PRESUPUESTO!C35,"")</f>
        <v/>
      </c>
      <c r="E26" s="169">
        <f>IF(PRESUPUESTO!D35="","",PRESUPUESTO!D35)</f>
        <v/>
      </c>
      <c r="F26" s="332">
        <f>IFERROR(PRESUPUESTO!M35,"")</f>
        <v/>
      </c>
      <c r="G26" s="332">
        <f>IFERROR(PRESUPUESTO!E35,"")</f>
        <v/>
      </c>
      <c r="H26" s="332">
        <f>IFERROR(N($D26)*N($F26),0)</f>
        <v/>
      </c>
      <c r="I26" s="332">
        <f>IFERROR(N($D26)*N($G26),0)</f>
        <v/>
      </c>
      <c r="J26" s="332">
        <f>$I26-$H26</f>
        <v/>
      </c>
      <c r="K26" s="312">
        <f>IFERROR($J26/$I26,0)</f>
        <v/>
      </c>
    </row>
    <row r="27" ht="15.75" customHeight="1" s="371">
      <c r="A27" s="169">
        <f>IF(PRESUPUESTO!A36="","",PRESUPUESTO!A36)</f>
        <v/>
      </c>
      <c r="B27" s="43">
        <f>IF(PRESUPUESTO!N36="","",PRESUPUESTO!N36)</f>
        <v/>
      </c>
      <c r="C27" s="42">
        <f>IF(PRESUPUESTO!B36="","",PRESUPUESTO!B36)</f>
        <v/>
      </c>
      <c r="D27" s="176">
        <f>IFERROR(PRESUPUESTO!C36,"")</f>
        <v/>
      </c>
      <c r="E27" s="169">
        <f>IF(PRESUPUESTO!D36="","",PRESUPUESTO!D36)</f>
        <v/>
      </c>
      <c r="F27" s="332">
        <f>IFERROR(PRESUPUESTO!M36,"")</f>
        <v/>
      </c>
      <c r="G27" s="332">
        <f>IFERROR(PRESUPUESTO!E36,"")</f>
        <v/>
      </c>
      <c r="H27" s="332">
        <f>IFERROR(N($D27)*N($F27),0)</f>
        <v/>
      </c>
      <c r="I27" s="332">
        <f>IFERROR(N($D27)*N($G27),0)</f>
        <v/>
      </c>
      <c r="J27" s="332">
        <f>$I27-$H27</f>
        <v/>
      </c>
      <c r="K27" s="312">
        <f>IFERROR($J27/$I27,0)</f>
        <v/>
      </c>
    </row>
    <row r="28" ht="15.75" customHeight="1" s="371">
      <c r="A28" s="169">
        <f>IF(PRESUPUESTO!A37="","",PRESUPUESTO!A37)</f>
        <v/>
      </c>
      <c r="B28" s="43">
        <f>IF(PRESUPUESTO!N37="","",PRESUPUESTO!N37)</f>
        <v/>
      </c>
      <c r="C28" s="42">
        <f>IF(PRESUPUESTO!B37="","",PRESUPUESTO!B37)</f>
        <v/>
      </c>
      <c r="D28" s="176">
        <f>IFERROR(PRESUPUESTO!C37,"")</f>
        <v/>
      </c>
      <c r="E28" s="169">
        <f>IF(PRESUPUESTO!D37="","",PRESUPUESTO!D37)</f>
        <v/>
      </c>
      <c r="F28" s="332">
        <f>IFERROR(PRESUPUESTO!M37,"")</f>
        <v/>
      </c>
      <c r="G28" s="332">
        <f>IFERROR(PRESUPUESTO!E37,"")</f>
        <v/>
      </c>
      <c r="H28" s="332">
        <f>IFERROR(N($D28)*N($F28),0)</f>
        <v/>
      </c>
      <c r="I28" s="332">
        <f>IFERROR(N($D28)*N($G28),0)</f>
        <v/>
      </c>
      <c r="J28" s="332">
        <f>$I28-$H28</f>
        <v/>
      </c>
      <c r="K28" s="312">
        <f>IFERROR($J28/$I28,0)</f>
        <v/>
      </c>
    </row>
    <row r="29" ht="15.75" customHeight="1" s="371">
      <c r="A29" s="169">
        <f>IF(PRESUPUESTO!A38="","",PRESUPUESTO!A38)</f>
        <v/>
      </c>
      <c r="B29" s="43">
        <f>IF(PRESUPUESTO!N38="","",PRESUPUESTO!N38)</f>
        <v/>
      </c>
      <c r="C29" s="42">
        <f>IF(PRESUPUESTO!B38="","",PRESUPUESTO!B38)</f>
        <v/>
      </c>
      <c r="D29" s="176">
        <f>IFERROR(PRESUPUESTO!C38,"")</f>
        <v/>
      </c>
      <c r="E29" s="169">
        <f>IF(PRESUPUESTO!D38="","",PRESUPUESTO!D38)</f>
        <v/>
      </c>
      <c r="F29" s="332">
        <f>IFERROR(PRESUPUESTO!M38,"")</f>
        <v/>
      </c>
      <c r="G29" s="332">
        <f>IFERROR(PRESUPUESTO!E38,"")</f>
        <v/>
      </c>
      <c r="H29" s="332">
        <f>IFERROR(N($D29)*N($F29),0)</f>
        <v/>
      </c>
      <c r="I29" s="332">
        <f>IFERROR(N($D29)*N($G29),0)</f>
        <v/>
      </c>
      <c r="J29" s="332">
        <f>$I29-$H29</f>
        <v/>
      </c>
      <c r="K29" s="312">
        <f>IFERROR($J29/$I29,0)</f>
        <v/>
      </c>
    </row>
    <row r="30" ht="15.75" customHeight="1" s="371">
      <c r="A30" s="169">
        <f>IF(PRESUPUESTO!A40="","",PRESUPUESTO!A40)</f>
        <v/>
      </c>
      <c r="B30" s="43">
        <f>IF(PRESUPUESTO!N40="","",PRESUPUESTO!N40)</f>
        <v/>
      </c>
      <c r="C30" s="42">
        <f>IF(PRESUPUESTO!B40="","",PRESUPUESTO!B40)</f>
        <v/>
      </c>
      <c r="D30" s="176">
        <f>IFERROR(PRESUPUESTO!C40,"")</f>
        <v/>
      </c>
      <c r="E30" s="169">
        <f>IF(PRESUPUESTO!D40="","",PRESUPUESTO!D40)</f>
        <v/>
      </c>
      <c r="F30" s="332">
        <f>IFERROR(PRESUPUESTO!M40,"")</f>
        <v/>
      </c>
      <c r="G30" s="332">
        <f>IFERROR(PRESUPUESTO!E40,"")</f>
        <v/>
      </c>
      <c r="H30" s="332">
        <f>IFERROR(N($D30)*N($F30),0)</f>
        <v/>
      </c>
      <c r="I30" s="332">
        <f>IFERROR(N($D30)*N($G30),0)</f>
        <v/>
      </c>
      <c r="J30" s="332">
        <f>$I30-$H30</f>
        <v/>
      </c>
      <c r="K30" s="312">
        <f>IFERROR($J30/$I30,0)</f>
        <v/>
      </c>
    </row>
    <row r="31" ht="15.75" customHeight="1" s="371">
      <c r="A31" s="169">
        <f>IF(PRESUPUESTO!A41="","",PRESUPUESTO!A41)</f>
        <v/>
      </c>
      <c r="B31" s="43">
        <f>IF(PRESUPUESTO!N41="","",PRESUPUESTO!N41)</f>
        <v/>
      </c>
      <c r="C31" s="42">
        <f>IF(PRESUPUESTO!B41="","",PRESUPUESTO!B41)</f>
        <v/>
      </c>
      <c r="D31" s="176">
        <f>IFERROR(PRESUPUESTO!C41,"")</f>
        <v/>
      </c>
      <c r="E31" s="169">
        <f>IF(PRESUPUESTO!D41="","",PRESUPUESTO!D41)</f>
        <v/>
      </c>
      <c r="F31" s="332">
        <f>IFERROR(PRESUPUESTO!M41,"")</f>
        <v/>
      </c>
      <c r="G31" s="332">
        <f>IFERROR(PRESUPUESTO!E41,"")</f>
        <v/>
      </c>
      <c r="H31" s="332">
        <f>IFERROR(N($D31)*N($F31),0)</f>
        <v/>
      </c>
      <c r="I31" s="332">
        <f>IFERROR(N($D31)*N($G31),0)</f>
        <v/>
      </c>
      <c r="J31" s="332">
        <f>$I31-$H31</f>
        <v/>
      </c>
      <c r="K31" s="312">
        <f>IFERROR($J31/$I31,0)</f>
        <v/>
      </c>
    </row>
    <row r="32" ht="15.75" customHeight="1" s="371">
      <c r="A32" s="169">
        <f>IF(PRESUPUESTO!A43="","",PRESUPUESTO!A43)</f>
        <v/>
      </c>
      <c r="B32" s="43">
        <f>IF(PRESUPUESTO!N43="","",PRESUPUESTO!N43)</f>
        <v/>
      </c>
      <c r="C32" s="42">
        <f>IF(PRESUPUESTO!B43="","",PRESUPUESTO!B43)</f>
        <v/>
      </c>
      <c r="D32" s="176">
        <f>IFERROR(PRESUPUESTO!C43,"")</f>
        <v/>
      </c>
      <c r="E32" s="169">
        <f>IF(PRESUPUESTO!D43="","",PRESUPUESTO!D43)</f>
        <v/>
      </c>
      <c r="F32" s="332">
        <f>IFERROR(PRESUPUESTO!M43,"")</f>
        <v/>
      </c>
      <c r="G32" s="332">
        <f>IFERROR(PRESUPUESTO!E43,"")</f>
        <v/>
      </c>
      <c r="H32" s="332">
        <f>IFERROR(N($D32)*N($F32),0)</f>
        <v/>
      </c>
      <c r="I32" s="332">
        <f>IFERROR(N($D32)*N($G32),0)</f>
        <v/>
      </c>
      <c r="J32" s="332">
        <f>$I32-$H32</f>
        <v/>
      </c>
      <c r="K32" s="312">
        <f>IFERROR($J32/$I32,0)</f>
        <v/>
      </c>
    </row>
    <row r="33" ht="15.75" customHeight="1" s="371">
      <c r="A33" s="169">
        <f>IF(PRESUPUESTO!A44="","",PRESUPUESTO!A44)</f>
        <v/>
      </c>
      <c r="B33" s="43">
        <f>IF(PRESUPUESTO!N44="","",PRESUPUESTO!N44)</f>
        <v/>
      </c>
      <c r="C33" s="42">
        <f>IF(PRESUPUESTO!B44="","",PRESUPUESTO!B44)</f>
        <v/>
      </c>
      <c r="D33" s="176">
        <f>IFERROR(PRESUPUESTO!C44,"")</f>
        <v/>
      </c>
      <c r="E33" s="169">
        <f>IF(PRESUPUESTO!D44="","",PRESUPUESTO!D44)</f>
        <v/>
      </c>
      <c r="F33" s="332">
        <f>IFERROR(PRESUPUESTO!M44,"")</f>
        <v/>
      </c>
      <c r="G33" s="332">
        <f>IFERROR(PRESUPUESTO!E44,"")</f>
        <v/>
      </c>
      <c r="H33" s="332">
        <f>IFERROR(N($D33)*N($F33),0)</f>
        <v/>
      </c>
      <c r="I33" s="332">
        <f>IFERROR(N($D33)*N($G33),0)</f>
        <v/>
      </c>
      <c r="J33" s="332">
        <f>$I33-$H33</f>
        <v/>
      </c>
      <c r="K33" s="312">
        <f>IFERROR($J33/$I33,0)</f>
        <v/>
      </c>
    </row>
    <row r="34" ht="15.75" customHeight="1" s="371">
      <c r="A34" s="169">
        <f>IF(PRESUPUESTO!A46="","",PRESUPUESTO!A46)</f>
        <v/>
      </c>
      <c r="B34" s="43">
        <f>IF(PRESUPUESTO!N46="","",PRESUPUESTO!N46)</f>
        <v/>
      </c>
      <c r="C34" s="42">
        <f>IF(PRESUPUESTO!B46="","",PRESUPUESTO!B46)</f>
        <v/>
      </c>
      <c r="D34" s="176">
        <f>IFERROR(PRESUPUESTO!C46,"")</f>
        <v/>
      </c>
      <c r="E34" s="169">
        <f>IF(PRESUPUESTO!D46="","",PRESUPUESTO!D46)</f>
        <v/>
      </c>
      <c r="F34" s="332">
        <f>IFERROR(PRESUPUESTO!M46,"")</f>
        <v/>
      </c>
      <c r="G34" s="332">
        <f>IFERROR(PRESUPUESTO!E46,"")</f>
        <v/>
      </c>
      <c r="H34" s="332">
        <f>IFERROR(N($D34)*N($F34),0)</f>
        <v/>
      </c>
      <c r="I34" s="332">
        <f>IFERROR(N($D34)*N($G34),0)</f>
        <v/>
      </c>
      <c r="J34" s="332">
        <f>$I34-$H34</f>
        <v/>
      </c>
      <c r="K34" s="312">
        <f>IFERROR($J34/$I34,0)</f>
        <v/>
      </c>
    </row>
    <row r="35" ht="15.75" customHeight="1" s="371">
      <c r="A35" s="169">
        <f>IF(PRESUPUESTO!A47="","",PRESUPUESTO!A47)</f>
        <v/>
      </c>
      <c r="B35" s="43">
        <f>IF(PRESUPUESTO!N47="","",PRESUPUESTO!N47)</f>
        <v/>
      </c>
      <c r="C35" s="42">
        <f>IF(PRESUPUESTO!B47="","",PRESUPUESTO!B47)</f>
        <v/>
      </c>
      <c r="D35" s="176">
        <f>IFERROR(PRESUPUESTO!C47,"")</f>
        <v/>
      </c>
      <c r="E35" s="169">
        <f>IF(PRESUPUESTO!D47="","",PRESUPUESTO!D47)</f>
        <v/>
      </c>
      <c r="F35" s="332">
        <f>IFERROR(PRESUPUESTO!M47,"")</f>
        <v/>
      </c>
      <c r="G35" s="332">
        <f>IFERROR(PRESUPUESTO!E47,"")</f>
        <v/>
      </c>
      <c r="H35" s="332">
        <f>IFERROR(N($D35)*N($F35),0)</f>
        <v/>
      </c>
      <c r="I35" s="332">
        <f>IFERROR(N($D35)*N($G35),0)</f>
        <v/>
      </c>
      <c r="J35" s="332">
        <f>$I35-$H35</f>
        <v/>
      </c>
      <c r="K35" s="312">
        <f>IFERROR($J35/$I35,0)</f>
        <v/>
      </c>
    </row>
    <row r="36" ht="15.75" customHeight="1" s="371">
      <c r="A36" s="169">
        <f>IF(PRESUPUESTO!A50="","",PRESUPUESTO!A50)</f>
        <v/>
      </c>
      <c r="B36" s="43">
        <f>IF(PRESUPUESTO!N50="","",PRESUPUESTO!N50)</f>
        <v/>
      </c>
      <c r="C36" s="42">
        <f>IF(PRESUPUESTO!B50="","",PRESUPUESTO!B50)</f>
        <v/>
      </c>
      <c r="D36" s="176">
        <f>IFERROR(PRESUPUESTO!C50,"")</f>
        <v/>
      </c>
      <c r="E36" s="169">
        <f>IF(PRESUPUESTO!D50="","",PRESUPUESTO!D50)</f>
        <v/>
      </c>
      <c r="F36" s="332">
        <f>IFERROR(PRESUPUESTO!M50,"")</f>
        <v/>
      </c>
      <c r="G36" s="332">
        <f>IFERROR(PRESUPUESTO!E50,"")</f>
        <v/>
      </c>
      <c r="H36" s="332">
        <f>IFERROR(N($D36)*N($F36),0)</f>
        <v/>
      </c>
      <c r="I36" s="332">
        <f>IFERROR(N($D36)*N($G36),0)</f>
        <v/>
      </c>
      <c r="J36" s="332">
        <f>$I36-$H36</f>
        <v/>
      </c>
      <c r="K36" s="312">
        <f>IFERROR($J36/$I36,0)</f>
        <v/>
      </c>
    </row>
    <row r="37" ht="15.75" customHeight="1" s="371">
      <c r="A37" s="169">
        <f>IF(PRESUPUESTO!A52="","",PRESUPUESTO!A52)</f>
        <v/>
      </c>
      <c r="B37" s="43">
        <f>IF(PRESUPUESTO!N52="","",PRESUPUESTO!N52)</f>
        <v/>
      </c>
      <c r="C37" s="42">
        <f>IF(PRESUPUESTO!B52="","",PRESUPUESTO!B52)</f>
        <v/>
      </c>
      <c r="D37" s="176">
        <f>IFERROR(PRESUPUESTO!C52,"")</f>
        <v/>
      </c>
      <c r="E37" s="169">
        <f>IF(PRESUPUESTO!D52="","",PRESUPUESTO!D52)</f>
        <v/>
      </c>
      <c r="F37" s="332">
        <f>IFERROR(PRESUPUESTO!M52,"")</f>
        <v/>
      </c>
      <c r="G37" s="332">
        <f>IFERROR(PRESUPUESTO!E52,"")</f>
        <v/>
      </c>
      <c r="H37" s="332">
        <f>IFERROR(N($D37)*N($F37),0)</f>
        <v/>
      </c>
      <c r="I37" s="332">
        <f>IFERROR(N($D37)*N($G37),0)</f>
        <v/>
      </c>
      <c r="J37" s="332">
        <f>$I37-$H37</f>
        <v/>
      </c>
      <c r="K37" s="312">
        <f>IFERROR($J37/$I37,0)</f>
        <v/>
      </c>
    </row>
    <row r="38" ht="15.75" customHeight="1" s="371">
      <c r="A38" s="169">
        <f>IF(PRESUPUESTO!A53="","",PRESUPUESTO!A53)</f>
        <v/>
      </c>
      <c r="B38" s="43">
        <f>IF(PRESUPUESTO!N53="","",PRESUPUESTO!N53)</f>
        <v/>
      </c>
      <c r="C38" s="42">
        <f>IF(PRESUPUESTO!B53="","",PRESUPUESTO!B53)</f>
        <v/>
      </c>
      <c r="D38" s="176">
        <f>IFERROR(PRESUPUESTO!C53,"")</f>
        <v/>
      </c>
      <c r="E38" s="169">
        <f>IF(PRESUPUESTO!D53="","",PRESUPUESTO!D53)</f>
        <v/>
      </c>
      <c r="F38" s="332">
        <f>IFERROR(PRESUPUESTO!M53,"")</f>
        <v/>
      </c>
      <c r="G38" s="332">
        <f>IFERROR(PRESUPUESTO!E53,"")</f>
        <v/>
      </c>
      <c r="H38" s="332">
        <f>IFERROR(N($D38)*N($F38),0)</f>
        <v/>
      </c>
      <c r="I38" s="332">
        <f>IFERROR(N($D38)*N($G38),0)</f>
        <v/>
      </c>
      <c r="J38" s="332">
        <f>$I38-$H38</f>
        <v/>
      </c>
      <c r="K38" s="312">
        <f>IFERROR($J38/$I38,0)</f>
        <v/>
      </c>
    </row>
    <row r="39" ht="15.75" customHeight="1" s="371">
      <c r="A39" s="169">
        <f>IF(PRESUPUESTO!A55="","",PRESUPUESTO!A55)</f>
        <v/>
      </c>
      <c r="B39" s="43">
        <f>IF(PRESUPUESTO!N55="","",PRESUPUESTO!N55)</f>
        <v/>
      </c>
      <c r="C39" s="42">
        <f>IF(PRESUPUESTO!B55="","",PRESUPUESTO!B55)</f>
        <v/>
      </c>
      <c r="D39" s="176">
        <f>IFERROR(PRESUPUESTO!C55,"")</f>
        <v/>
      </c>
      <c r="E39" s="169">
        <f>IF(PRESUPUESTO!D55="","",PRESUPUESTO!D55)</f>
        <v/>
      </c>
      <c r="F39" s="332">
        <f>IFERROR(PRESUPUESTO!M55,"")</f>
        <v/>
      </c>
      <c r="G39" s="332">
        <f>IFERROR(PRESUPUESTO!E55,"")</f>
        <v/>
      </c>
      <c r="H39" s="332">
        <f>IFERROR(N($D39)*N($F39),0)</f>
        <v/>
      </c>
      <c r="I39" s="332">
        <f>IFERROR(N($D39)*N($G39),0)</f>
        <v/>
      </c>
      <c r="J39" s="332">
        <f>$I39-$H39</f>
        <v/>
      </c>
      <c r="K39" s="312">
        <f>IFERROR($J39/$I39,0)</f>
        <v/>
      </c>
    </row>
    <row r="40" ht="15.75" customHeight="1" s="371">
      <c r="A40" s="169">
        <f>IF(PRESUPUESTO!A57="","",PRESUPUESTO!A57)</f>
        <v/>
      </c>
      <c r="B40" s="43">
        <f>IF(PRESUPUESTO!N57="","",PRESUPUESTO!N57)</f>
        <v/>
      </c>
      <c r="C40" s="42">
        <f>IF(PRESUPUESTO!B57="","",PRESUPUESTO!B57)</f>
        <v/>
      </c>
      <c r="D40" s="176">
        <f>IFERROR(PRESUPUESTO!C57,"")</f>
        <v/>
      </c>
      <c r="E40" s="169">
        <f>IF(PRESUPUESTO!D57="","",PRESUPUESTO!D57)</f>
        <v/>
      </c>
      <c r="F40" s="332">
        <f>IFERROR(PRESUPUESTO!M57,"")</f>
        <v/>
      </c>
      <c r="G40" s="332">
        <f>IFERROR(PRESUPUESTO!E57,"")</f>
        <v/>
      </c>
      <c r="H40" s="332">
        <f>IFERROR(N($D40)*N($F40),0)</f>
        <v/>
      </c>
      <c r="I40" s="332">
        <f>IFERROR(N($D40)*N($G40),0)</f>
        <v/>
      </c>
      <c r="J40" s="332">
        <f>$I40-$H40</f>
        <v/>
      </c>
      <c r="K40" s="312">
        <f>IFERROR($J40/$I40,0)</f>
        <v/>
      </c>
    </row>
    <row r="41" ht="15.75" customHeight="1" s="371">
      <c r="A41" s="169">
        <f>IF(PRESUPUESTO!A58="","",PRESUPUESTO!A58)</f>
        <v/>
      </c>
      <c r="B41" s="43">
        <f>IF(PRESUPUESTO!N58="","",PRESUPUESTO!N58)</f>
        <v/>
      </c>
      <c r="C41" s="42">
        <f>IF(PRESUPUESTO!B58="","",PRESUPUESTO!B58)</f>
        <v/>
      </c>
      <c r="D41" s="176">
        <f>IFERROR(PRESUPUESTO!C58,"")</f>
        <v/>
      </c>
      <c r="E41" s="169">
        <f>IF(PRESUPUESTO!D58="","",PRESUPUESTO!D58)</f>
        <v/>
      </c>
      <c r="F41" s="332">
        <f>IFERROR(PRESUPUESTO!M58,"")</f>
        <v/>
      </c>
      <c r="G41" s="332">
        <f>IFERROR(PRESUPUESTO!E58,"")</f>
        <v/>
      </c>
      <c r="H41" s="332">
        <f>IFERROR(N($D41)*N($F41),0)</f>
        <v/>
      </c>
      <c r="I41" s="332">
        <f>IFERROR(N($D41)*N($G41),0)</f>
        <v/>
      </c>
      <c r="J41" s="332">
        <f>$I41-$H41</f>
        <v/>
      </c>
      <c r="K41" s="312">
        <f>IFERROR($J41/$I41,0)</f>
        <v/>
      </c>
    </row>
    <row r="42" ht="15.75" customHeight="1" s="371">
      <c r="A42" s="169">
        <f>IF(PRESUPUESTO!A59="","",PRESUPUESTO!A59)</f>
        <v/>
      </c>
      <c r="B42" s="43">
        <f>IF(PRESUPUESTO!N59="","",PRESUPUESTO!N59)</f>
        <v/>
      </c>
      <c r="C42" s="42">
        <f>IF(PRESUPUESTO!B59="","",PRESUPUESTO!B59)</f>
        <v/>
      </c>
      <c r="D42" s="176">
        <f>IFERROR(PRESUPUESTO!C59,"")</f>
        <v/>
      </c>
      <c r="E42" s="169">
        <f>IF(PRESUPUESTO!D59="","",PRESUPUESTO!D59)</f>
        <v/>
      </c>
      <c r="F42" s="332">
        <f>IFERROR(PRESUPUESTO!M59,"")</f>
        <v/>
      </c>
      <c r="G42" s="332">
        <f>IFERROR(PRESUPUESTO!E59,"")</f>
        <v/>
      </c>
      <c r="H42" s="332">
        <f>IFERROR(N($D42)*N($F42),0)</f>
        <v/>
      </c>
      <c r="I42" s="332">
        <f>IFERROR(N($D42)*N($G42),0)</f>
        <v/>
      </c>
      <c r="J42" s="332">
        <f>$I42-$H42</f>
        <v/>
      </c>
      <c r="K42" s="312">
        <f>IFERROR($J42/$I42,0)</f>
        <v/>
      </c>
    </row>
    <row r="43" ht="15.75" customHeight="1" s="371">
      <c r="A43" s="169">
        <f>IF(PRESUPUESTO!A60="","",PRESUPUESTO!A60)</f>
        <v/>
      </c>
      <c r="B43" s="43">
        <f>IF(PRESUPUESTO!N60="","",PRESUPUESTO!N60)</f>
        <v/>
      </c>
      <c r="C43" s="42">
        <f>IF(PRESUPUESTO!B60="","",PRESUPUESTO!B60)</f>
        <v/>
      </c>
      <c r="D43" s="176">
        <f>IFERROR(PRESUPUESTO!C60,"")</f>
        <v/>
      </c>
      <c r="E43" s="169">
        <f>IF(PRESUPUESTO!D60="","",PRESUPUESTO!D60)</f>
        <v/>
      </c>
      <c r="F43" s="332">
        <f>IFERROR(PRESUPUESTO!M60,"")</f>
        <v/>
      </c>
      <c r="G43" s="332">
        <f>IFERROR(PRESUPUESTO!E60,"")</f>
        <v/>
      </c>
      <c r="H43" s="332">
        <f>IFERROR(N($D43)*N($F43),0)</f>
        <v/>
      </c>
      <c r="I43" s="332">
        <f>IFERROR(N($D43)*N($G43),0)</f>
        <v/>
      </c>
      <c r="J43" s="332">
        <f>$I43-$H43</f>
        <v/>
      </c>
      <c r="K43" s="312">
        <f>IFERROR($J43/$I43,0)</f>
        <v/>
      </c>
    </row>
    <row r="44" ht="15.75" customHeight="1" s="371">
      <c r="A44" s="169">
        <f>IF(PRESUPUESTO!A61="","",PRESUPUESTO!A61)</f>
        <v/>
      </c>
      <c r="B44" s="43">
        <f>IF(PRESUPUESTO!N61="","",PRESUPUESTO!N61)</f>
        <v/>
      </c>
      <c r="C44" s="42">
        <f>IF(PRESUPUESTO!B61="","",PRESUPUESTO!B61)</f>
        <v/>
      </c>
      <c r="D44" s="176">
        <f>IFERROR(PRESUPUESTO!C61,"")</f>
        <v/>
      </c>
      <c r="E44" s="169">
        <f>IF(PRESUPUESTO!D61="","",PRESUPUESTO!D61)</f>
        <v/>
      </c>
      <c r="F44" s="332">
        <f>IFERROR(PRESUPUESTO!M61,"")</f>
        <v/>
      </c>
      <c r="G44" s="332">
        <f>IFERROR(PRESUPUESTO!E61,"")</f>
        <v/>
      </c>
      <c r="H44" s="332">
        <f>IFERROR(N($D44)*N($F44),0)</f>
        <v/>
      </c>
      <c r="I44" s="332">
        <f>IFERROR(N($D44)*N($G44),0)</f>
        <v/>
      </c>
      <c r="J44" s="332">
        <f>$I44-$H44</f>
        <v/>
      </c>
      <c r="K44" s="312">
        <f>IFERROR($J44/$I44,0)</f>
        <v/>
      </c>
    </row>
    <row r="45" ht="15.75" customHeight="1" s="371">
      <c r="A45" s="169">
        <f>IF(PRESUPUESTO!A62="","",PRESUPUESTO!A62)</f>
        <v/>
      </c>
      <c r="B45" s="43">
        <f>IF(PRESUPUESTO!N62="","",PRESUPUESTO!N62)</f>
        <v/>
      </c>
      <c r="C45" s="42">
        <f>IF(PRESUPUESTO!B62="","",PRESUPUESTO!B62)</f>
        <v/>
      </c>
      <c r="D45" s="176">
        <f>IFERROR(PRESUPUESTO!C62,"")</f>
        <v/>
      </c>
      <c r="E45" s="169">
        <f>IF(PRESUPUESTO!D62="","",PRESUPUESTO!D62)</f>
        <v/>
      </c>
      <c r="F45" s="332">
        <f>IFERROR(PRESUPUESTO!M62,"")</f>
        <v/>
      </c>
      <c r="G45" s="332">
        <f>IFERROR(PRESUPUESTO!E62,"")</f>
        <v/>
      </c>
      <c r="H45" s="332">
        <f>IFERROR(N($D45)*N($F45),0)</f>
        <v/>
      </c>
      <c r="I45" s="332">
        <f>IFERROR(N($D45)*N($G45),0)</f>
        <v/>
      </c>
      <c r="J45" s="332">
        <f>$I45-$H45</f>
        <v/>
      </c>
      <c r="K45" s="312">
        <f>IFERROR($J45/$I45,0)</f>
        <v/>
      </c>
    </row>
    <row r="46" ht="15.75" customHeight="1" s="371">
      <c r="A46" s="169">
        <f>IF(PRESUPUESTO!A63="","",PRESUPUESTO!A63)</f>
        <v/>
      </c>
      <c r="B46" s="43">
        <f>IF(PRESUPUESTO!N63="","",PRESUPUESTO!N63)</f>
        <v/>
      </c>
      <c r="C46" s="42">
        <f>IF(PRESUPUESTO!B63="","",PRESUPUESTO!B63)</f>
        <v/>
      </c>
      <c r="D46" s="176">
        <f>IFERROR(PRESUPUESTO!C63,"")</f>
        <v/>
      </c>
      <c r="E46" s="169">
        <f>IF(PRESUPUESTO!D63="","",PRESUPUESTO!D63)</f>
        <v/>
      </c>
      <c r="F46" s="332">
        <f>IFERROR(PRESUPUESTO!M63,"")</f>
        <v/>
      </c>
      <c r="G46" s="332">
        <f>IFERROR(PRESUPUESTO!E63,"")</f>
        <v/>
      </c>
      <c r="H46" s="332">
        <f>IFERROR(N($D46)*N($F46),0)</f>
        <v/>
      </c>
      <c r="I46" s="332">
        <f>IFERROR(N($D46)*N($G46),0)</f>
        <v/>
      </c>
      <c r="J46" s="332">
        <f>$I46-$H46</f>
        <v/>
      </c>
      <c r="K46" s="312">
        <f>IFERROR($J46/$I46,0)</f>
        <v/>
      </c>
    </row>
    <row r="47" ht="15.75" customHeight="1" s="371">
      <c r="A47" s="169">
        <f>IF(PRESUPUESTO!A64="","",PRESUPUESTO!A64)</f>
        <v/>
      </c>
      <c r="B47" s="43">
        <f>IF(PRESUPUESTO!N64="","",PRESUPUESTO!N64)</f>
        <v/>
      </c>
      <c r="C47" s="42">
        <f>IF(PRESUPUESTO!B64="","",PRESUPUESTO!B64)</f>
        <v/>
      </c>
      <c r="D47" s="176">
        <f>IFERROR(PRESUPUESTO!C64,"")</f>
        <v/>
      </c>
      <c r="E47" s="169">
        <f>IF(PRESUPUESTO!D64="","",PRESUPUESTO!D64)</f>
        <v/>
      </c>
      <c r="F47" s="332">
        <f>IFERROR(PRESUPUESTO!M64,"")</f>
        <v/>
      </c>
      <c r="G47" s="332">
        <f>IFERROR(PRESUPUESTO!E64,"")</f>
        <v/>
      </c>
      <c r="H47" s="332">
        <f>IFERROR(N($D47)*N($F47),0)</f>
        <v/>
      </c>
      <c r="I47" s="332">
        <f>IFERROR(N($D47)*N($G47),0)</f>
        <v/>
      </c>
      <c r="J47" s="332">
        <f>$I47-$H47</f>
        <v/>
      </c>
      <c r="K47" s="312">
        <f>IFERROR($J47/$I47,0)</f>
        <v/>
      </c>
    </row>
    <row r="48" ht="15.75" customHeight="1" s="371">
      <c r="A48" s="169">
        <f>IF(PRESUPUESTO!A65="","",PRESUPUESTO!A65)</f>
        <v/>
      </c>
      <c r="B48" s="43">
        <f>IF(PRESUPUESTO!N65="","",PRESUPUESTO!N65)</f>
        <v/>
      </c>
      <c r="C48" s="42">
        <f>IF(PRESUPUESTO!B65="","",PRESUPUESTO!B65)</f>
        <v/>
      </c>
      <c r="D48" s="176">
        <f>IFERROR(PRESUPUESTO!C65,"")</f>
        <v/>
      </c>
      <c r="E48" s="169">
        <f>IF(PRESUPUESTO!D65="","",PRESUPUESTO!D65)</f>
        <v/>
      </c>
      <c r="F48" s="332">
        <f>IFERROR(PRESUPUESTO!M65,"")</f>
        <v/>
      </c>
      <c r="G48" s="332">
        <f>IFERROR(PRESUPUESTO!E65,"")</f>
        <v/>
      </c>
      <c r="H48" s="332">
        <f>IFERROR(N($D48)*N($F48),0)</f>
        <v/>
      </c>
      <c r="I48" s="332">
        <f>IFERROR(N($D48)*N($G48),0)</f>
        <v/>
      </c>
      <c r="J48" s="332">
        <f>$I48-$H48</f>
        <v/>
      </c>
      <c r="K48" s="312">
        <f>IFERROR($J48/$I48,0)</f>
        <v/>
      </c>
    </row>
    <row r="49" ht="15.75" customHeight="1" s="371">
      <c r="A49" s="169">
        <f>IF(PRESUPUESTO!A66="","",PRESUPUESTO!A66)</f>
        <v/>
      </c>
      <c r="B49" s="43">
        <f>IF(PRESUPUESTO!N66="","",PRESUPUESTO!N66)</f>
        <v/>
      </c>
      <c r="C49" s="42">
        <f>IF(PRESUPUESTO!B66="","",PRESUPUESTO!B66)</f>
        <v/>
      </c>
      <c r="D49" s="176">
        <f>IFERROR(PRESUPUESTO!C66,"")</f>
        <v/>
      </c>
      <c r="E49" s="169">
        <f>IF(PRESUPUESTO!D66="","",PRESUPUESTO!D66)</f>
        <v/>
      </c>
      <c r="F49" s="332">
        <f>IFERROR(PRESUPUESTO!M66,"")</f>
        <v/>
      </c>
      <c r="G49" s="332">
        <f>IFERROR(PRESUPUESTO!E66,"")</f>
        <v/>
      </c>
      <c r="H49" s="332">
        <f>IFERROR(N($D49)*N($F49),0)</f>
        <v/>
      </c>
      <c r="I49" s="332">
        <f>IFERROR(N($D49)*N($G49),0)</f>
        <v/>
      </c>
      <c r="J49" s="332">
        <f>$I49-$H49</f>
        <v/>
      </c>
      <c r="K49" s="312">
        <f>IFERROR($J49/$I49,0)</f>
        <v/>
      </c>
    </row>
    <row r="50" ht="15.75" customHeight="1" s="371">
      <c r="A50" s="169">
        <f>IF(PRESUPUESTO!A68="","",PRESUPUESTO!A68)</f>
        <v/>
      </c>
      <c r="B50" s="43">
        <f>IF(PRESUPUESTO!N68="","",PRESUPUESTO!N68)</f>
        <v/>
      </c>
      <c r="C50" s="42">
        <f>IF(PRESUPUESTO!B68="","",PRESUPUESTO!B68)</f>
        <v/>
      </c>
      <c r="D50" s="176">
        <f>IFERROR(PRESUPUESTO!C68,"")</f>
        <v/>
      </c>
      <c r="E50" s="169">
        <f>IF(PRESUPUESTO!D68="","",PRESUPUESTO!D68)</f>
        <v/>
      </c>
      <c r="F50" s="332">
        <f>IFERROR(PRESUPUESTO!M68,"")</f>
        <v/>
      </c>
      <c r="G50" s="332">
        <f>IFERROR(PRESUPUESTO!E68,"")</f>
        <v/>
      </c>
      <c r="H50" s="332">
        <f>IFERROR(N($D50)*N($F50),0)</f>
        <v/>
      </c>
      <c r="I50" s="332">
        <f>IFERROR(N($D50)*N($G50),0)</f>
        <v/>
      </c>
      <c r="J50" s="332">
        <f>$I50-$H50</f>
        <v/>
      </c>
      <c r="K50" s="312">
        <f>IFERROR($J50/$I50,0)</f>
        <v/>
      </c>
    </row>
    <row r="51" ht="15.75" customHeight="1" s="371">
      <c r="A51" s="169">
        <f>IF(PRESUPUESTO!A69="","",PRESUPUESTO!A69)</f>
        <v/>
      </c>
      <c r="B51" s="43">
        <f>IF(PRESUPUESTO!N69="","",PRESUPUESTO!N69)</f>
        <v/>
      </c>
      <c r="C51" s="42">
        <f>IF(PRESUPUESTO!B69="","",PRESUPUESTO!B69)</f>
        <v/>
      </c>
      <c r="D51" s="176">
        <f>IFERROR(PRESUPUESTO!C69,"")</f>
        <v/>
      </c>
      <c r="E51" s="169">
        <f>IF(PRESUPUESTO!D69="","",PRESUPUESTO!D69)</f>
        <v/>
      </c>
      <c r="F51" s="332">
        <f>IFERROR(PRESUPUESTO!M69,"")</f>
        <v/>
      </c>
      <c r="G51" s="332">
        <f>IFERROR(PRESUPUESTO!E69,"")</f>
        <v/>
      </c>
      <c r="H51" s="332">
        <f>IFERROR(N($D51)*N($F51),0)</f>
        <v/>
      </c>
      <c r="I51" s="332">
        <f>IFERROR(N($D51)*N($G51),0)</f>
        <v/>
      </c>
      <c r="J51" s="332">
        <f>$I51-$H51</f>
        <v/>
      </c>
      <c r="K51" s="312">
        <f>IFERROR($J51/$I51,0)</f>
        <v/>
      </c>
    </row>
    <row r="52" ht="15.75" customHeight="1" s="371">
      <c r="A52" s="169">
        <f>IF(PRESUPUESTO!A70="","",PRESUPUESTO!A70)</f>
        <v/>
      </c>
      <c r="B52" s="43">
        <f>IF(PRESUPUESTO!N70="","",PRESUPUESTO!N70)</f>
        <v/>
      </c>
      <c r="C52" s="42">
        <f>IF(PRESUPUESTO!B70="","",PRESUPUESTO!B70)</f>
        <v/>
      </c>
      <c r="D52" s="176">
        <f>IFERROR(PRESUPUESTO!C70,"")</f>
        <v/>
      </c>
      <c r="E52" s="169">
        <f>IF(PRESUPUESTO!D70="","",PRESUPUESTO!D70)</f>
        <v/>
      </c>
      <c r="F52" s="332">
        <f>IFERROR(PRESUPUESTO!M70,"")</f>
        <v/>
      </c>
      <c r="G52" s="332">
        <f>IFERROR(PRESUPUESTO!E70,"")</f>
        <v/>
      </c>
      <c r="H52" s="332">
        <f>IFERROR(N($D52)*N($F52),0)</f>
        <v/>
      </c>
      <c r="I52" s="332">
        <f>IFERROR(N($D52)*N($G52),0)</f>
        <v/>
      </c>
      <c r="J52" s="332">
        <f>$I52-$H52</f>
        <v/>
      </c>
      <c r="K52" s="312">
        <f>IFERROR($J52/$I52,0)</f>
        <v/>
      </c>
    </row>
    <row r="53" ht="15.75" customHeight="1" s="371">
      <c r="A53" s="169">
        <f>IF(PRESUPUESTO!A71="","",PRESUPUESTO!A71)</f>
        <v/>
      </c>
      <c r="B53" s="43">
        <f>IF(PRESUPUESTO!N71="","",PRESUPUESTO!N71)</f>
        <v/>
      </c>
      <c r="C53" s="42">
        <f>IF(PRESUPUESTO!B71="","",PRESUPUESTO!B71)</f>
        <v/>
      </c>
      <c r="D53" s="176">
        <f>IFERROR(PRESUPUESTO!C71,"")</f>
        <v/>
      </c>
      <c r="E53" s="169">
        <f>IF(PRESUPUESTO!D71="","",PRESUPUESTO!D71)</f>
        <v/>
      </c>
      <c r="F53" s="332">
        <f>IFERROR(PRESUPUESTO!M71,"")</f>
        <v/>
      </c>
      <c r="G53" s="332">
        <f>IFERROR(PRESUPUESTO!E71,"")</f>
        <v/>
      </c>
      <c r="H53" s="332">
        <f>IFERROR(N($D53)*N($F53),0)</f>
        <v/>
      </c>
      <c r="I53" s="332">
        <f>IFERROR(N($D53)*N($G53),0)</f>
        <v/>
      </c>
      <c r="J53" s="332">
        <f>$I53-$H53</f>
        <v/>
      </c>
      <c r="K53" s="312">
        <f>IFERROR($J53/$I53,0)</f>
        <v/>
      </c>
    </row>
    <row r="54" ht="15.75" customHeight="1" s="371">
      <c r="A54" s="169">
        <f>IF(PRESUPUESTO!A72="","",PRESUPUESTO!A72)</f>
        <v/>
      </c>
      <c r="B54" s="43">
        <f>IF(PRESUPUESTO!N72="","",PRESUPUESTO!N72)</f>
        <v/>
      </c>
      <c r="C54" s="42">
        <f>IF(PRESUPUESTO!B72="","",PRESUPUESTO!B72)</f>
        <v/>
      </c>
      <c r="D54" s="176">
        <f>IFERROR(PRESUPUESTO!C72,"")</f>
        <v/>
      </c>
      <c r="E54" s="169">
        <f>IF(PRESUPUESTO!D72="","",PRESUPUESTO!D72)</f>
        <v/>
      </c>
      <c r="F54" s="332">
        <f>IFERROR(PRESUPUESTO!M72,"")</f>
        <v/>
      </c>
      <c r="G54" s="332">
        <f>IFERROR(PRESUPUESTO!E72,"")</f>
        <v/>
      </c>
      <c r="H54" s="332">
        <f>IFERROR(N($D54)*N($F54),0)</f>
        <v/>
      </c>
      <c r="I54" s="332">
        <f>IFERROR(N($D54)*N($G54),0)</f>
        <v/>
      </c>
      <c r="J54" s="332">
        <f>$I54-$H54</f>
        <v/>
      </c>
      <c r="K54" s="312">
        <f>IFERROR($J54/$I54,0)</f>
        <v/>
      </c>
    </row>
    <row r="55" ht="15.75" customHeight="1" s="371">
      <c r="A55" s="169">
        <f>IF(PRESUPUESTO!A73="","",PRESUPUESTO!A73)</f>
        <v/>
      </c>
      <c r="B55" s="43">
        <f>IF(PRESUPUESTO!N73="","",PRESUPUESTO!N73)</f>
        <v/>
      </c>
      <c r="C55" s="42">
        <f>IF(PRESUPUESTO!B73="","",PRESUPUESTO!B73)</f>
        <v/>
      </c>
      <c r="D55" s="176">
        <f>IFERROR(PRESUPUESTO!C73,"")</f>
        <v/>
      </c>
      <c r="E55" s="169">
        <f>IF(PRESUPUESTO!D73="","",PRESUPUESTO!D73)</f>
        <v/>
      </c>
      <c r="F55" s="332">
        <f>IFERROR(PRESUPUESTO!M73,"")</f>
        <v/>
      </c>
      <c r="G55" s="332">
        <f>IFERROR(PRESUPUESTO!E73,"")</f>
        <v/>
      </c>
      <c r="H55" s="332">
        <f>IFERROR(N($D55)*N($F55),0)</f>
        <v/>
      </c>
      <c r="I55" s="332">
        <f>IFERROR(N($D55)*N($G55),0)</f>
        <v/>
      </c>
      <c r="J55" s="332">
        <f>$I55-$H55</f>
        <v/>
      </c>
      <c r="K55" s="312">
        <f>IFERROR($J55/$I55,0)</f>
        <v/>
      </c>
    </row>
    <row r="56" ht="15.75" customHeight="1" s="371">
      <c r="A56" s="169">
        <f>IF(PRESUPUESTO!A74="","",PRESUPUESTO!A74)</f>
        <v/>
      </c>
      <c r="B56" s="43">
        <f>IF(PRESUPUESTO!N74="","",PRESUPUESTO!N74)</f>
        <v/>
      </c>
      <c r="C56" s="42">
        <f>IF(PRESUPUESTO!B74="","",PRESUPUESTO!B74)</f>
        <v/>
      </c>
      <c r="D56" s="176">
        <f>IFERROR(PRESUPUESTO!C74,"")</f>
        <v/>
      </c>
      <c r="E56" s="169">
        <f>IF(PRESUPUESTO!D74="","",PRESUPUESTO!D74)</f>
        <v/>
      </c>
      <c r="F56" s="332">
        <f>IFERROR(PRESUPUESTO!M74,"")</f>
        <v/>
      </c>
      <c r="G56" s="332">
        <f>IFERROR(PRESUPUESTO!E74,"")</f>
        <v/>
      </c>
      <c r="H56" s="332">
        <f>IFERROR(N($D56)*N($F56),0)</f>
        <v/>
      </c>
      <c r="I56" s="332">
        <f>IFERROR(N($D56)*N($G56),0)</f>
        <v/>
      </c>
      <c r="J56" s="332">
        <f>$I56-$H56</f>
        <v/>
      </c>
      <c r="K56" s="312">
        <f>IFERROR($J56/$I56,0)</f>
        <v/>
      </c>
    </row>
    <row r="57" ht="15.75" customHeight="1" s="371">
      <c r="A57" s="169">
        <f>IF(PRESUPUESTO!A75="","",PRESUPUESTO!A75)</f>
        <v/>
      </c>
      <c r="B57" s="43">
        <f>IF(PRESUPUESTO!N75="","",PRESUPUESTO!N75)</f>
        <v/>
      </c>
      <c r="C57" s="42">
        <f>IF(PRESUPUESTO!B75="","",PRESUPUESTO!B75)</f>
        <v/>
      </c>
      <c r="D57" s="176">
        <f>IFERROR(PRESUPUESTO!C75,"")</f>
        <v/>
      </c>
      <c r="E57" s="169">
        <f>IF(PRESUPUESTO!D75="","",PRESUPUESTO!D75)</f>
        <v/>
      </c>
      <c r="F57" s="332">
        <f>IFERROR(PRESUPUESTO!M75,"")</f>
        <v/>
      </c>
      <c r="G57" s="332">
        <f>IFERROR(PRESUPUESTO!E75,"")</f>
        <v/>
      </c>
      <c r="H57" s="332">
        <f>IFERROR(N($D57)*N($F57),0)</f>
        <v/>
      </c>
      <c r="I57" s="332">
        <f>IFERROR(N($D57)*N($G57),0)</f>
        <v/>
      </c>
      <c r="J57" s="332">
        <f>$I57-$H57</f>
        <v/>
      </c>
      <c r="K57" s="312">
        <f>IFERROR($J57/$I57,0)</f>
        <v/>
      </c>
    </row>
    <row r="58" ht="15.75" customHeight="1" s="371">
      <c r="A58" s="169">
        <f>IF(PRESUPUESTO!A76="","",PRESUPUESTO!A76)</f>
        <v/>
      </c>
      <c r="B58" s="43">
        <f>IF(PRESUPUESTO!N76="","",PRESUPUESTO!N76)</f>
        <v/>
      </c>
      <c r="C58" s="42">
        <f>IF(PRESUPUESTO!B76="","",PRESUPUESTO!B76)</f>
        <v/>
      </c>
      <c r="D58" s="176">
        <f>IFERROR(PRESUPUESTO!C76,"")</f>
        <v/>
      </c>
      <c r="E58" s="169">
        <f>IF(PRESUPUESTO!D76="","",PRESUPUESTO!D76)</f>
        <v/>
      </c>
      <c r="F58" s="332">
        <f>IFERROR(PRESUPUESTO!M76,"")</f>
        <v/>
      </c>
      <c r="G58" s="332">
        <f>IFERROR(PRESUPUESTO!E76,"")</f>
        <v/>
      </c>
      <c r="H58" s="332">
        <f>IFERROR(N($D58)*N($F58),0)</f>
        <v/>
      </c>
      <c r="I58" s="332">
        <f>IFERROR(N($D58)*N($G58),0)</f>
        <v/>
      </c>
      <c r="J58" s="332">
        <f>$I58-$H58</f>
        <v/>
      </c>
      <c r="K58" s="312">
        <f>IFERROR($J58/$I58,0)</f>
        <v/>
      </c>
    </row>
    <row r="59" ht="15.75" customHeight="1" s="371">
      <c r="A59" s="169">
        <f>IF(PRESUPUESTO!A77="","",PRESUPUESTO!A77)</f>
        <v/>
      </c>
      <c r="B59" s="43">
        <f>IF(PRESUPUESTO!N77="","",PRESUPUESTO!N77)</f>
        <v/>
      </c>
      <c r="C59" s="42">
        <f>IF(PRESUPUESTO!B77="","",PRESUPUESTO!B77)</f>
        <v/>
      </c>
      <c r="D59" s="176">
        <f>IFERROR(PRESUPUESTO!C77,"")</f>
        <v/>
      </c>
      <c r="E59" s="169">
        <f>IF(PRESUPUESTO!D77="","",PRESUPUESTO!D77)</f>
        <v/>
      </c>
      <c r="F59" s="332">
        <f>IFERROR(PRESUPUESTO!M77,"")</f>
        <v/>
      </c>
      <c r="G59" s="332">
        <f>IFERROR(PRESUPUESTO!E77,"")</f>
        <v/>
      </c>
      <c r="H59" s="332">
        <f>IFERROR(N($D59)*N($F59),0)</f>
        <v/>
      </c>
      <c r="I59" s="332">
        <f>IFERROR(N($D59)*N($G59),0)</f>
        <v/>
      </c>
      <c r="J59" s="332">
        <f>$I59-$H59</f>
        <v/>
      </c>
      <c r="K59" s="312">
        <f>IFERROR($J59/$I59,0)</f>
        <v/>
      </c>
    </row>
    <row r="60" ht="15.75" customHeight="1" s="371">
      <c r="A60" s="169">
        <f>IF(PRESUPUESTO!A78="","",PRESUPUESTO!A78)</f>
        <v/>
      </c>
      <c r="B60" s="43">
        <f>IF(PRESUPUESTO!N78="","",PRESUPUESTO!N78)</f>
        <v/>
      </c>
      <c r="C60" s="42">
        <f>IF(PRESUPUESTO!B78="","",PRESUPUESTO!B78)</f>
        <v/>
      </c>
      <c r="D60" s="176">
        <f>IFERROR(PRESUPUESTO!C78,"")</f>
        <v/>
      </c>
      <c r="E60" s="169">
        <f>IF(PRESUPUESTO!D78="","",PRESUPUESTO!D78)</f>
        <v/>
      </c>
      <c r="F60" s="332">
        <f>IFERROR(PRESUPUESTO!M78,"")</f>
        <v/>
      </c>
      <c r="G60" s="332">
        <f>IFERROR(PRESUPUESTO!E78,"")</f>
        <v/>
      </c>
      <c r="H60" s="332">
        <f>IFERROR(N($D60)*N($F60),0)</f>
        <v/>
      </c>
      <c r="I60" s="332">
        <f>IFERROR(N($D60)*N($G60),0)</f>
        <v/>
      </c>
      <c r="J60" s="332">
        <f>$I60-$H60</f>
        <v/>
      </c>
      <c r="K60" s="312">
        <f>IFERROR($J60/$I60,0)</f>
        <v/>
      </c>
    </row>
    <row r="61" ht="15.75" customHeight="1" s="371">
      <c r="A61" s="169">
        <f>IF(PRESUPUESTO!A79="","",PRESUPUESTO!A79)</f>
        <v/>
      </c>
      <c r="B61" s="43">
        <f>IF(PRESUPUESTO!N79="","",PRESUPUESTO!N79)</f>
        <v/>
      </c>
      <c r="C61" s="42">
        <f>IF(PRESUPUESTO!B79="","",PRESUPUESTO!B79)</f>
        <v/>
      </c>
      <c r="D61" s="176">
        <f>IFERROR(PRESUPUESTO!C79,"")</f>
        <v/>
      </c>
      <c r="E61" s="169">
        <f>IF(PRESUPUESTO!D79="","",PRESUPUESTO!D79)</f>
        <v/>
      </c>
      <c r="F61" s="332">
        <f>IFERROR(PRESUPUESTO!M79,"")</f>
        <v/>
      </c>
      <c r="G61" s="332">
        <f>IFERROR(PRESUPUESTO!E79,"")</f>
        <v/>
      </c>
      <c r="H61" s="332">
        <f>IFERROR(N($D61)*N($F61),0)</f>
        <v/>
      </c>
      <c r="I61" s="332">
        <f>IFERROR(N($D61)*N($G61),0)</f>
        <v/>
      </c>
      <c r="J61" s="332">
        <f>$I61-$H61</f>
        <v/>
      </c>
      <c r="K61" s="312">
        <f>IFERROR($J61/$I61,0)</f>
        <v/>
      </c>
    </row>
    <row r="62" ht="15.75" customHeight="1" s="371">
      <c r="A62" s="169">
        <f>IF(PRESUPUESTO!A81="","",PRESUPUESTO!A81)</f>
        <v/>
      </c>
      <c r="B62" s="43">
        <f>IF(PRESUPUESTO!N81="","",PRESUPUESTO!N81)</f>
        <v/>
      </c>
      <c r="C62" s="42">
        <f>IF(PRESUPUESTO!B81="","",PRESUPUESTO!B81)</f>
        <v/>
      </c>
      <c r="D62" s="176">
        <f>IFERROR(PRESUPUESTO!C81,"")</f>
        <v/>
      </c>
      <c r="E62" s="169">
        <f>IF(PRESUPUESTO!D81="","",PRESUPUESTO!D81)</f>
        <v/>
      </c>
      <c r="F62" s="332">
        <f>IFERROR(PRESUPUESTO!M81,"")</f>
        <v/>
      </c>
      <c r="G62" s="332">
        <f>IFERROR(PRESUPUESTO!E81,"")</f>
        <v/>
      </c>
      <c r="H62" s="332">
        <f>IFERROR(N($D62)*N($F62),0)</f>
        <v/>
      </c>
      <c r="I62" s="332">
        <f>IFERROR(N($D62)*N($G62),0)</f>
        <v/>
      </c>
      <c r="J62" s="332">
        <f>$I62-$H62</f>
        <v/>
      </c>
      <c r="K62" s="312">
        <f>IFERROR($J62/$I62,0)</f>
        <v/>
      </c>
    </row>
    <row r="63" ht="15.75" customHeight="1" s="371">
      <c r="A63" s="169">
        <f>IF(PRESUPUESTO!A82="","",PRESUPUESTO!A82)</f>
        <v/>
      </c>
      <c r="B63" s="43">
        <f>IF(PRESUPUESTO!N82="","",PRESUPUESTO!N82)</f>
        <v/>
      </c>
      <c r="C63" s="42">
        <f>IF(PRESUPUESTO!B82="","",PRESUPUESTO!B82)</f>
        <v/>
      </c>
      <c r="D63" s="176">
        <f>IFERROR(PRESUPUESTO!C82,"")</f>
        <v/>
      </c>
      <c r="E63" s="169">
        <f>IF(PRESUPUESTO!D82="","",PRESUPUESTO!D82)</f>
        <v/>
      </c>
      <c r="F63" s="332">
        <f>IFERROR(PRESUPUESTO!M82,"")</f>
        <v/>
      </c>
      <c r="G63" s="332">
        <f>IFERROR(PRESUPUESTO!E82,"")</f>
        <v/>
      </c>
      <c r="H63" s="332">
        <f>IFERROR(N($D63)*N($F63),0)</f>
        <v/>
      </c>
      <c r="I63" s="332">
        <f>IFERROR(N($D63)*N($G63),0)</f>
        <v/>
      </c>
      <c r="J63" s="332">
        <f>$I63-$H63</f>
        <v/>
      </c>
      <c r="K63" s="312">
        <f>IFERROR($J63/$I63,0)</f>
        <v/>
      </c>
    </row>
    <row r="64" ht="15.75" customHeight="1" s="371">
      <c r="A64" s="169">
        <f>IF(PRESUPUESTO!A83="","",PRESUPUESTO!A83)</f>
        <v/>
      </c>
      <c r="B64" s="43">
        <f>IF(PRESUPUESTO!N83="","",PRESUPUESTO!N83)</f>
        <v/>
      </c>
      <c r="C64" s="42">
        <f>IF(PRESUPUESTO!B83="","",PRESUPUESTO!B83)</f>
        <v/>
      </c>
      <c r="D64" s="176">
        <f>IFERROR(PRESUPUESTO!C83,"")</f>
        <v/>
      </c>
      <c r="E64" s="169">
        <f>IF(PRESUPUESTO!D83="","",PRESUPUESTO!D83)</f>
        <v/>
      </c>
      <c r="F64" s="332">
        <f>IFERROR(PRESUPUESTO!M83,"")</f>
        <v/>
      </c>
      <c r="G64" s="332">
        <f>IFERROR(PRESUPUESTO!E83,"")</f>
        <v/>
      </c>
      <c r="H64" s="332">
        <f>IFERROR(N($D64)*N($F64),0)</f>
        <v/>
      </c>
      <c r="I64" s="332">
        <f>IFERROR(N($D64)*N($G64),0)</f>
        <v/>
      </c>
      <c r="J64" s="332">
        <f>$I64-$H64</f>
        <v/>
      </c>
      <c r="K64" s="312">
        <f>IFERROR($J64/$I64,0)</f>
        <v/>
      </c>
    </row>
    <row r="65" ht="15.75" customHeight="1" s="371">
      <c r="A65" s="169">
        <f>IF(PRESUPUESTO!A84="","",PRESUPUESTO!A84)</f>
        <v/>
      </c>
      <c r="B65" s="43">
        <f>IF(PRESUPUESTO!N84="","",PRESUPUESTO!N84)</f>
        <v/>
      </c>
      <c r="C65" s="42">
        <f>IF(PRESUPUESTO!B84="","",PRESUPUESTO!B84)</f>
        <v/>
      </c>
      <c r="D65" s="176">
        <f>IFERROR(PRESUPUESTO!C84,"")</f>
        <v/>
      </c>
      <c r="E65" s="169">
        <f>IF(PRESUPUESTO!D84="","",PRESUPUESTO!D84)</f>
        <v/>
      </c>
      <c r="F65" s="332">
        <f>IFERROR(PRESUPUESTO!M84,"")</f>
        <v/>
      </c>
      <c r="G65" s="332">
        <f>IFERROR(PRESUPUESTO!E84,"")</f>
        <v/>
      </c>
      <c r="H65" s="332">
        <f>IFERROR(N($D65)*N($F65),0)</f>
        <v/>
      </c>
      <c r="I65" s="332">
        <f>IFERROR(N($D65)*N($G65),0)</f>
        <v/>
      </c>
      <c r="J65" s="332">
        <f>$I65-$H65</f>
        <v/>
      </c>
      <c r="K65" s="312">
        <f>IFERROR($J65/$I65,0)</f>
        <v/>
      </c>
    </row>
    <row r="66" ht="15.75" customHeight="1" s="371">
      <c r="A66" s="169">
        <f>IF(PRESUPUESTO!A85="","",PRESUPUESTO!A85)</f>
        <v/>
      </c>
      <c r="B66" s="43">
        <f>IF(PRESUPUESTO!N85="","",PRESUPUESTO!N85)</f>
        <v/>
      </c>
      <c r="C66" s="42">
        <f>IF(PRESUPUESTO!B85="","",PRESUPUESTO!B85)</f>
        <v/>
      </c>
      <c r="D66" s="176">
        <f>IFERROR(PRESUPUESTO!C85,"")</f>
        <v/>
      </c>
      <c r="E66" s="169">
        <f>IF(PRESUPUESTO!D85="","",PRESUPUESTO!D85)</f>
        <v/>
      </c>
      <c r="F66" s="332">
        <f>IFERROR(PRESUPUESTO!M85,"")</f>
        <v/>
      </c>
      <c r="G66" s="332">
        <f>IFERROR(PRESUPUESTO!E85,"")</f>
        <v/>
      </c>
      <c r="H66" s="332">
        <f>IFERROR(N($D66)*N($F66),0)</f>
        <v/>
      </c>
      <c r="I66" s="332">
        <f>IFERROR(N($D66)*N($G66),0)</f>
        <v/>
      </c>
      <c r="J66" s="332">
        <f>$I66-$H66</f>
        <v/>
      </c>
      <c r="K66" s="312">
        <f>IFERROR($J66/$I66,0)</f>
        <v/>
      </c>
    </row>
    <row r="67" ht="15.75" customHeight="1" s="371">
      <c r="A67" s="169">
        <f>IF(PRESUPUESTO!A86="","",PRESUPUESTO!A86)</f>
        <v/>
      </c>
      <c r="B67" s="43">
        <f>IF(PRESUPUESTO!N86="","",PRESUPUESTO!N86)</f>
        <v/>
      </c>
      <c r="C67" s="42">
        <f>IF(PRESUPUESTO!B86="","",PRESUPUESTO!B86)</f>
        <v/>
      </c>
      <c r="D67" s="176">
        <f>IFERROR(PRESUPUESTO!C86,"")</f>
        <v/>
      </c>
      <c r="E67" s="169">
        <f>IF(PRESUPUESTO!D86="","",PRESUPUESTO!D86)</f>
        <v/>
      </c>
      <c r="F67" s="332">
        <f>IFERROR(PRESUPUESTO!M86,"")</f>
        <v/>
      </c>
      <c r="G67" s="332">
        <f>IFERROR(PRESUPUESTO!E86,"")</f>
        <v/>
      </c>
      <c r="H67" s="332">
        <f>IFERROR(N($D67)*N($F67),0)</f>
        <v/>
      </c>
      <c r="I67" s="332">
        <f>IFERROR(N($D67)*N($G67),0)</f>
        <v/>
      </c>
      <c r="J67" s="332">
        <f>$I67-$H67</f>
        <v/>
      </c>
      <c r="K67" s="312">
        <f>IFERROR($J67/$I67,0)</f>
        <v/>
      </c>
    </row>
    <row r="68" ht="15.75" customHeight="1" s="371">
      <c r="A68" s="169">
        <f>IF(PRESUPUESTO!A87="","",PRESUPUESTO!A87)</f>
        <v/>
      </c>
      <c r="B68" s="43">
        <f>IF(PRESUPUESTO!N87="","",PRESUPUESTO!N87)</f>
        <v/>
      </c>
      <c r="C68" s="42">
        <f>IF(PRESUPUESTO!B87="","",PRESUPUESTO!B87)</f>
        <v/>
      </c>
      <c r="D68" s="176">
        <f>IFERROR(PRESUPUESTO!C87,"")</f>
        <v/>
      </c>
      <c r="E68" s="169">
        <f>IF(PRESUPUESTO!D87="","",PRESUPUESTO!D87)</f>
        <v/>
      </c>
      <c r="F68" s="332">
        <f>IFERROR(PRESUPUESTO!M87,"")</f>
        <v/>
      </c>
      <c r="G68" s="332">
        <f>IFERROR(PRESUPUESTO!E87,"")</f>
        <v/>
      </c>
      <c r="H68" s="332">
        <f>IFERROR(N($D68)*N($F68),0)</f>
        <v/>
      </c>
      <c r="I68" s="332">
        <f>IFERROR(N($D68)*N($G68),0)</f>
        <v/>
      </c>
      <c r="J68" s="332">
        <f>$I68-$H68</f>
        <v/>
      </c>
      <c r="K68" s="312">
        <f>IFERROR($J68/$I68,0)</f>
        <v/>
      </c>
    </row>
    <row r="69" ht="15.75" customHeight="1" s="371">
      <c r="A69" s="169">
        <f>IF(PRESUPUESTO!A88="","",PRESUPUESTO!A88)</f>
        <v/>
      </c>
      <c r="B69" s="43">
        <f>IF(PRESUPUESTO!N88="","",PRESUPUESTO!N88)</f>
        <v/>
      </c>
      <c r="C69" s="42">
        <f>IF(PRESUPUESTO!B88="","",PRESUPUESTO!B88)</f>
        <v/>
      </c>
      <c r="D69" s="176">
        <f>IFERROR(PRESUPUESTO!C88,"")</f>
        <v/>
      </c>
      <c r="E69" s="169">
        <f>IF(PRESUPUESTO!D88="","",PRESUPUESTO!D88)</f>
        <v/>
      </c>
      <c r="F69" s="332">
        <f>IFERROR(PRESUPUESTO!M88,"")</f>
        <v/>
      </c>
      <c r="G69" s="332">
        <f>IFERROR(PRESUPUESTO!E88,"")</f>
        <v/>
      </c>
      <c r="H69" s="332">
        <f>IFERROR(N($D69)*N($F69),0)</f>
        <v/>
      </c>
      <c r="I69" s="332">
        <f>IFERROR(N($D69)*N($G69),0)</f>
        <v/>
      </c>
      <c r="J69" s="332">
        <f>$I69-$H69</f>
        <v/>
      </c>
      <c r="K69" s="312">
        <f>IFERROR($J69/$I69,0)</f>
        <v/>
      </c>
    </row>
    <row r="70" ht="15.75" customHeight="1" s="371">
      <c r="A70" s="169">
        <f>IF(PRESUPUESTO!A89="","",PRESUPUESTO!A89)</f>
        <v/>
      </c>
      <c r="B70" s="43">
        <f>IF(PRESUPUESTO!N89="","",PRESUPUESTO!N89)</f>
        <v/>
      </c>
      <c r="C70" s="42">
        <f>IF(PRESUPUESTO!B89="","",PRESUPUESTO!B89)</f>
        <v/>
      </c>
      <c r="D70" s="176">
        <f>IFERROR(PRESUPUESTO!C89,"")</f>
        <v/>
      </c>
      <c r="E70" s="169">
        <f>IF(PRESUPUESTO!D89="","",PRESUPUESTO!D89)</f>
        <v/>
      </c>
      <c r="F70" s="332">
        <f>IFERROR(PRESUPUESTO!M89,"")</f>
        <v/>
      </c>
      <c r="G70" s="332">
        <f>IFERROR(PRESUPUESTO!E89,"")</f>
        <v/>
      </c>
      <c r="H70" s="332">
        <f>IFERROR(N($D70)*N($F70),0)</f>
        <v/>
      </c>
      <c r="I70" s="332">
        <f>IFERROR(N($D70)*N($G70),0)</f>
        <v/>
      </c>
      <c r="J70" s="332">
        <f>$I70-$H70</f>
        <v/>
      </c>
      <c r="K70" s="312">
        <f>IFERROR($J70/$I70,0)</f>
        <v/>
      </c>
    </row>
    <row r="71" ht="15.75" customHeight="1" s="371">
      <c r="A71" s="169">
        <f>IF(PRESUPUESTO!A90="","",PRESUPUESTO!A90)</f>
        <v/>
      </c>
      <c r="B71" s="43">
        <f>IF(PRESUPUESTO!N90="","",PRESUPUESTO!N90)</f>
        <v/>
      </c>
      <c r="C71" s="42">
        <f>IF(PRESUPUESTO!B90="","",PRESUPUESTO!B90)</f>
        <v/>
      </c>
      <c r="D71" s="176">
        <f>IFERROR(PRESUPUESTO!C90,"")</f>
        <v/>
      </c>
      <c r="E71" s="169">
        <f>IF(PRESUPUESTO!D90="","",PRESUPUESTO!D90)</f>
        <v/>
      </c>
      <c r="F71" s="332">
        <f>IFERROR(PRESUPUESTO!M90,"")</f>
        <v/>
      </c>
      <c r="G71" s="332">
        <f>IFERROR(PRESUPUESTO!E90,"")</f>
        <v/>
      </c>
      <c r="H71" s="332">
        <f>IFERROR(N($D71)*N($F71),0)</f>
        <v/>
      </c>
      <c r="I71" s="332">
        <f>IFERROR(N($D71)*N($G71),0)</f>
        <v/>
      </c>
      <c r="J71" s="332">
        <f>$I71-$H71</f>
        <v/>
      </c>
      <c r="K71" s="312">
        <f>IFERROR($J71/$I71,0)</f>
        <v/>
      </c>
    </row>
    <row r="72" ht="15.75" customHeight="1" s="371">
      <c r="A72" s="169">
        <f>IF(PRESUPUESTO!A91="","",PRESUPUESTO!A91)</f>
        <v/>
      </c>
      <c r="B72" s="43">
        <f>IF(PRESUPUESTO!N91="","",PRESUPUESTO!N91)</f>
        <v/>
      </c>
      <c r="C72" s="42">
        <f>IF(PRESUPUESTO!B91="","",PRESUPUESTO!B91)</f>
        <v/>
      </c>
      <c r="D72" s="176">
        <f>IFERROR(PRESUPUESTO!C91,"")</f>
        <v/>
      </c>
      <c r="E72" s="169">
        <f>IF(PRESUPUESTO!D91="","",PRESUPUESTO!D91)</f>
        <v/>
      </c>
      <c r="F72" s="332">
        <f>IFERROR(PRESUPUESTO!M91,"")</f>
        <v/>
      </c>
      <c r="G72" s="332">
        <f>IFERROR(PRESUPUESTO!E91,"")</f>
        <v/>
      </c>
      <c r="H72" s="332">
        <f>IFERROR(N($D72)*N($F72),0)</f>
        <v/>
      </c>
      <c r="I72" s="332">
        <f>IFERROR(N($D72)*N($G72),0)</f>
        <v/>
      </c>
      <c r="J72" s="332">
        <f>$I72-$H72</f>
        <v/>
      </c>
      <c r="K72" s="312">
        <f>IFERROR($J72/$I72,0)</f>
        <v/>
      </c>
    </row>
    <row r="73" ht="15.75" customHeight="1" s="371">
      <c r="A73" s="169">
        <f>IF(PRESUPUESTO!A92="","",PRESUPUESTO!A92)</f>
        <v/>
      </c>
      <c r="B73" s="43">
        <f>IF(PRESUPUESTO!N92="","",PRESUPUESTO!N92)</f>
        <v/>
      </c>
      <c r="C73" s="42">
        <f>IF(PRESUPUESTO!B92="","",PRESUPUESTO!B92)</f>
        <v/>
      </c>
      <c r="D73" s="176">
        <f>IFERROR(PRESUPUESTO!C92,"")</f>
        <v/>
      </c>
      <c r="E73" s="169">
        <f>IF(PRESUPUESTO!D92="","",PRESUPUESTO!D92)</f>
        <v/>
      </c>
      <c r="F73" s="332">
        <f>IFERROR(PRESUPUESTO!M92,"")</f>
        <v/>
      </c>
      <c r="G73" s="332">
        <f>IFERROR(PRESUPUESTO!E92,"")</f>
        <v/>
      </c>
      <c r="H73" s="332">
        <f>IFERROR(N($D73)*N($F73),0)</f>
        <v/>
      </c>
      <c r="I73" s="332">
        <f>IFERROR(N($D73)*N($G73),0)</f>
        <v/>
      </c>
      <c r="J73" s="332">
        <f>$I73-$H73</f>
        <v/>
      </c>
      <c r="K73" s="312">
        <f>IFERROR($J73/$I73,0)</f>
        <v/>
      </c>
    </row>
    <row r="74" ht="15.75" customHeight="1" s="371">
      <c r="A74" s="169">
        <f>IF(PRESUPUESTO!A93="","",PRESUPUESTO!A93)</f>
        <v/>
      </c>
      <c r="B74" s="43">
        <f>IF(PRESUPUESTO!N93="","",PRESUPUESTO!N93)</f>
        <v/>
      </c>
      <c r="C74" s="42">
        <f>IF(PRESUPUESTO!B93="","",PRESUPUESTO!B93)</f>
        <v/>
      </c>
      <c r="D74" s="176">
        <f>IFERROR(PRESUPUESTO!C93,"")</f>
        <v/>
      </c>
      <c r="E74" s="169">
        <f>IF(PRESUPUESTO!D93="","",PRESUPUESTO!D93)</f>
        <v/>
      </c>
      <c r="F74" s="332">
        <f>IFERROR(PRESUPUESTO!M93,"")</f>
        <v/>
      </c>
      <c r="G74" s="332">
        <f>IFERROR(PRESUPUESTO!E93,"")</f>
        <v/>
      </c>
      <c r="H74" s="332">
        <f>IFERROR(N($D74)*N($F74),0)</f>
        <v/>
      </c>
      <c r="I74" s="332">
        <f>IFERROR(N($D74)*N($G74),0)</f>
        <v/>
      </c>
      <c r="J74" s="332">
        <f>$I74-$H74</f>
        <v/>
      </c>
      <c r="K74" s="312">
        <f>IFERROR($J74/$I74,0)</f>
        <v/>
      </c>
    </row>
    <row r="75" ht="15.75" customHeight="1" s="371">
      <c r="A75" s="169">
        <f>IF(PRESUPUESTO!A94="","",PRESUPUESTO!A94)</f>
        <v/>
      </c>
      <c r="B75" s="43">
        <f>IF(PRESUPUESTO!N94="","",PRESUPUESTO!N94)</f>
        <v/>
      </c>
      <c r="C75" s="42">
        <f>IF(PRESUPUESTO!B94="","",PRESUPUESTO!B94)</f>
        <v/>
      </c>
      <c r="D75" s="176">
        <f>IFERROR(PRESUPUESTO!C94,"")</f>
        <v/>
      </c>
      <c r="E75" s="169">
        <f>IF(PRESUPUESTO!D94="","",PRESUPUESTO!D94)</f>
        <v/>
      </c>
      <c r="F75" s="332">
        <f>IFERROR(PRESUPUESTO!M94,"")</f>
        <v/>
      </c>
      <c r="G75" s="332">
        <f>IFERROR(PRESUPUESTO!E94,"")</f>
        <v/>
      </c>
      <c r="H75" s="332">
        <f>IFERROR(N($D75)*N($F75),0)</f>
        <v/>
      </c>
      <c r="I75" s="332">
        <f>IFERROR(N($D75)*N($G75),0)</f>
        <v/>
      </c>
      <c r="J75" s="332">
        <f>$I75-$H75</f>
        <v/>
      </c>
      <c r="K75" s="312">
        <f>IFERROR($J75/$I75,0)</f>
        <v/>
      </c>
    </row>
    <row r="76" ht="15.75" customHeight="1" s="371">
      <c r="A76" s="169">
        <f>IF(PRESUPUESTO!A95="","",PRESUPUESTO!A95)</f>
        <v/>
      </c>
      <c r="B76" s="43">
        <f>IF(PRESUPUESTO!N95="","",PRESUPUESTO!N95)</f>
        <v/>
      </c>
      <c r="C76" s="42">
        <f>IF(PRESUPUESTO!B95="","",PRESUPUESTO!B95)</f>
        <v/>
      </c>
      <c r="D76" s="176">
        <f>IFERROR(PRESUPUESTO!C95,"")</f>
        <v/>
      </c>
      <c r="E76" s="169">
        <f>IF(PRESUPUESTO!D95="","",PRESUPUESTO!D95)</f>
        <v/>
      </c>
      <c r="F76" s="332">
        <f>IFERROR(PRESUPUESTO!M95,"")</f>
        <v/>
      </c>
      <c r="G76" s="332">
        <f>IFERROR(PRESUPUESTO!E95,"")</f>
        <v/>
      </c>
      <c r="H76" s="332">
        <f>IFERROR(N($D76)*N($F76),0)</f>
        <v/>
      </c>
      <c r="I76" s="332">
        <f>IFERROR(N($D76)*N($G76),0)</f>
        <v/>
      </c>
      <c r="J76" s="332">
        <f>$I76-$H76</f>
        <v/>
      </c>
      <c r="K76" s="312">
        <f>IFERROR($J76/$I76,0)</f>
        <v/>
      </c>
    </row>
    <row r="77" ht="15.75" customHeight="1" s="371">
      <c r="A77" s="169">
        <f>IF(PRESUPUESTO!A96="","",PRESUPUESTO!A96)</f>
        <v/>
      </c>
      <c r="B77" s="43">
        <f>IF(PRESUPUESTO!N96="","",PRESUPUESTO!N96)</f>
        <v/>
      </c>
      <c r="C77" s="42">
        <f>IF(PRESUPUESTO!B96="","",PRESUPUESTO!B96)</f>
        <v/>
      </c>
      <c r="D77" s="176">
        <f>IFERROR(PRESUPUESTO!C96,"")</f>
        <v/>
      </c>
      <c r="E77" s="169">
        <f>IF(PRESUPUESTO!D96="","",PRESUPUESTO!D96)</f>
        <v/>
      </c>
      <c r="F77" s="332">
        <f>IFERROR(PRESUPUESTO!M96,"")</f>
        <v/>
      </c>
      <c r="G77" s="332">
        <f>IFERROR(PRESUPUESTO!E96,"")</f>
        <v/>
      </c>
      <c r="H77" s="332">
        <f>IFERROR(N($D77)*N($F77),0)</f>
        <v/>
      </c>
      <c r="I77" s="332">
        <f>IFERROR(N($D77)*N($G77),0)</f>
        <v/>
      </c>
      <c r="J77" s="332">
        <f>$I77-$H77</f>
        <v/>
      </c>
      <c r="K77" s="312">
        <f>IFERROR($J77/$I77,0)</f>
        <v/>
      </c>
    </row>
    <row r="78" ht="15.75" customHeight="1" s="371">
      <c r="A78" s="169">
        <f>IF(PRESUPUESTO!A97="","",PRESUPUESTO!A97)</f>
        <v/>
      </c>
      <c r="B78" s="43">
        <f>IF(PRESUPUESTO!N97="","",PRESUPUESTO!N97)</f>
        <v/>
      </c>
      <c r="C78" s="42">
        <f>IF(PRESUPUESTO!B97="","",PRESUPUESTO!B97)</f>
        <v/>
      </c>
      <c r="D78" s="176">
        <f>IFERROR(PRESUPUESTO!C97,"")</f>
        <v/>
      </c>
      <c r="E78" s="169">
        <f>IF(PRESUPUESTO!D97="","",PRESUPUESTO!D97)</f>
        <v/>
      </c>
      <c r="F78" s="332">
        <f>IFERROR(PRESUPUESTO!M97,"")</f>
        <v/>
      </c>
      <c r="G78" s="332">
        <f>IFERROR(PRESUPUESTO!E97,"")</f>
        <v/>
      </c>
      <c r="H78" s="332">
        <f>IFERROR(N($D78)*N($F78),0)</f>
        <v/>
      </c>
      <c r="I78" s="332">
        <f>IFERROR(N($D78)*N($G78),0)</f>
        <v/>
      </c>
      <c r="J78" s="332">
        <f>$I78-$H78</f>
        <v/>
      </c>
      <c r="K78" s="312">
        <f>IFERROR($J78/$I78,0)</f>
        <v/>
      </c>
    </row>
    <row r="79" ht="15.75" customHeight="1" s="371">
      <c r="A79" s="169">
        <f>IF(PRESUPUESTO!A98="","",PRESUPUESTO!A98)</f>
        <v/>
      </c>
      <c r="B79" s="43">
        <f>IF(PRESUPUESTO!N98="","",PRESUPUESTO!N98)</f>
        <v/>
      </c>
      <c r="C79" s="42">
        <f>IF(PRESUPUESTO!B98="","",PRESUPUESTO!B98)</f>
        <v/>
      </c>
      <c r="D79" s="176">
        <f>IFERROR(PRESUPUESTO!C98,"")</f>
        <v/>
      </c>
      <c r="E79" s="169">
        <f>IF(PRESUPUESTO!D98="","",PRESUPUESTO!D98)</f>
        <v/>
      </c>
      <c r="F79" s="332">
        <f>IFERROR(PRESUPUESTO!M98,"")</f>
        <v/>
      </c>
      <c r="G79" s="332">
        <f>IFERROR(PRESUPUESTO!E98,"")</f>
        <v/>
      </c>
      <c r="H79" s="332">
        <f>IFERROR(N($D79)*N($F79),0)</f>
        <v/>
      </c>
      <c r="I79" s="332">
        <f>IFERROR(N($D79)*N($G79),0)</f>
        <v/>
      </c>
      <c r="J79" s="332">
        <f>$I79-$H79</f>
        <v/>
      </c>
      <c r="K79" s="312">
        <f>IFERROR($J79/$I79,0)</f>
        <v/>
      </c>
    </row>
    <row r="80" ht="15.75" customHeight="1" s="371">
      <c r="A80" s="169">
        <f>IF(PRESUPUESTO!A99="","",PRESUPUESTO!A99)</f>
        <v/>
      </c>
      <c r="B80" s="43">
        <f>IF(PRESUPUESTO!N99="","",PRESUPUESTO!N99)</f>
        <v/>
      </c>
      <c r="C80" s="42">
        <f>IF(PRESUPUESTO!B99="","",PRESUPUESTO!B99)</f>
        <v/>
      </c>
      <c r="D80" s="176">
        <f>IFERROR(PRESUPUESTO!C99,"")</f>
        <v/>
      </c>
      <c r="E80" s="169">
        <f>IF(PRESUPUESTO!D99="","",PRESUPUESTO!D99)</f>
        <v/>
      </c>
      <c r="F80" s="332">
        <f>IFERROR(PRESUPUESTO!M99,"")</f>
        <v/>
      </c>
      <c r="G80" s="332">
        <f>IFERROR(PRESUPUESTO!E99,"")</f>
        <v/>
      </c>
      <c r="H80" s="332">
        <f>IFERROR(N($D80)*N($F80),0)</f>
        <v/>
      </c>
      <c r="I80" s="332">
        <f>IFERROR(N($D80)*N($G80),0)</f>
        <v/>
      </c>
      <c r="J80" s="332">
        <f>$I80-$H80</f>
        <v/>
      </c>
      <c r="K80" s="312">
        <f>IFERROR($J80/$I80,0)</f>
        <v/>
      </c>
    </row>
    <row r="81" ht="15.75" customHeight="1" s="371">
      <c r="A81" s="169">
        <f>IF(PRESUPUESTO!A103="","",PRESUPUESTO!A103)</f>
        <v/>
      </c>
      <c r="B81" s="43">
        <f>IF(PRESUPUESTO!N103="","",PRESUPUESTO!N103)</f>
        <v/>
      </c>
      <c r="C81" s="42">
        <f>IF(PRESUPUESTO!B103="","",PRESUPUESTO!B103)</f>
        <v/>
      </c>
      <c r="D81" s="176">
        <f>IFERROR(PRESUPUESTO!C103,"")</f>
        <v/>
      </c>
      <c r="E81" s="169">
        <f>IF(PRESUPUESTO!D103="","",PRESUPUESTO!D103)</f>
        <v/>
      </c>
      <c r="F81" s="332">
        <f>IFERROR(PRESUPUESTO!M103,"")</f>
        <v/>
      </c>
      <c r="G81" s="332">
        <f>IFERROR(PRESUPUESTO!E103,"")</f>
        <v/>
      </c>
      <c r="H81" s="332">
        <f>IFERROR(N($D81)*N($F81),0)</f>
        <v/>
      </c>
      <c r="I81" s="332">
        <f>IFERROR(N($D81)*N($G81),0)</f>
        <v/>
      </c>
      <c r="J81" s="332">
        <f>$I81-$H81</f>
        <v/>
      </c>
      <c r="K81" s="312">
        <f>IFERROR($J81/$I81,0)</f>
        <v/>
      </c>
    </row>
    <row r="82" ht="15.75" customHeight="1" s="371">
      <c r="A82" s="169">
        <f>IF(PRESUPUESTO!A104="","",PRESUPUESTO!A104)</f>
        <v/>
      </c>
      <c r="B82" s="43">
        <f>IF(PRESUPUESTO!N104="","",PRESUPUESTO!N104)</f>
        <v/>
      </c>
      <c r="C82" s="42">
        <f>IF(PRESUPUESTO!B104="","",PRESUPUESTO!B104)</f>
        <v/>
      </c>
      <c r="D82" s="176">
        <f>IFERROR(PRESUPUESTO!C104,"")</f>
        <v/>
      </c>
      <c r="E82" s="169">
        <f>IF(PRESUPUESTO!D104="","",PRESUPUESTO!D104)</f>
        <v/>
      </c>
      <c r="F82" s="332">
        <f>IFERROR(PRESUPUESTO!M104,"")</f>
        <v/>
      </c>
      <c r="G82" s="332">
        <f>IFERROR(PRESUPUESTO!E104,"")</f>
        <v/>
      </c>
      <c r="H82" s="332">
        <f>IFERROR(N($D82)*N($F82),0)</f>
        <v/>
      </c>
      <c r="I82" s="332">
        <f>IFERROR(N($D82)*N($G82),0)</f>
        <v/>
      </c>
      <c r="J82" s="332">
        <f>$I82-$H82</f>
        <v/>
      </c>
      <c r="K82" s="312">
        <f>IFERROR($J82/$I82,0)</f>
        <v/>
      </c>
    </row>
    <row r="83" ht="15.75" customHeight="1" s="371">
      <c r="A83" s="169">
        <f>IF(PRESUPUESTO!A105="","",PRESUPUESTO!A105)</f>
        <v/>
      </c>
      <c r="B83" s="43">
        <f>IF(PRESUPUESTO!N105="","",PRESUPUESTO!N105)</f>
        <v/>
      </c>
      <c r="C83" s="42">
        <f>IF(PRESUPUESTO!B105="","",PRESUPUESTO!B105)</f>
        <v/>
      </c>
      <c r="D83" s="176">
        <f>IFERROR(PRESUPUESTO!C105,"")</f>
        <v/>
      </c>
      <c r="E83" s="169">
        <f>IF(PRESUPUESTO!D105="","",PRESUPUESTO!D105)</f>
        <v/>
      </c>
      <c r="F83" s="332">
        <f>IFERROR(PRESUPUESTO!M105,"")</f>
        <v/>
      </c>
      <c r="G83" s="332">
        <f>IFERROR(PRESUPUESTO!E105,"")</f>
        <v/>
      </c>
      <c r="H83" s="332">
        <f>IFERROR(N($D83)*N($F83),0)</f>
        <v/>
      </c>
      <c r="I83" s="332">
        <f>IFERROR(N($D83)*N($G83),0)</f>
        <v/>
      </c>
      <c r="J83" s="332">
        <f>$I83-$H83</f>
        <v/>
      </c>
      <c r="K83" s="312">
        <f>IFERROR($J83/$I83,0)</f>
        <v/>
      </c>
    </row>
    <row r="84" ht="15.75" customHeight="1" s="371">
      <c r="A84" s="169">
        <f>IF(PRESUPUESTO!A106="","",PRESUPUESTO!A106)</f>
        <v/>
      </c>
      <c r="B84" s="43">
        <f>IF(PRESUPUESTO!N106="","",PRESUPUESTO!N106)</f>
        <v/>
      </c>
      <c r="C84" s="42">
        <f>IF(PRESUPUESTO!B106="","",PRESUPUESTO!B106)</f>
        <v/>
      </c>
      <c r="D84" s="176">
        <f>IFERROR(PRESUPUESTO!C106,"")</f>
        <v/>
      </c>
      <c r="E84" s="169">
        <f>IF(PRESUPUESTO!D106="","",PRESUPUESTO!D106)</f>
        <v/>
      </c>
      <c r="F84" s="332">
        <f>IFERROR(PRESUPUESTO!M106,"")</f>
        <v/>
      </c>
      <c r="G84" s="332">
        <f>IFERROR(PRESUPUESTO!E106,"")</f>
        <v/>
      </c>
      <c r="H84" s="332">
        <f>IFERROR(N($D84)*N($F84),0)</f>
        <v/>
      </c>
      <c r="I84" s="332">
        <f>IFERROR(N($D84)*N($G84),0)</f>
        <v/>
      </c>
      <c r="J84" s="332">
        <f>$I84-$H84</f>
        <v/>
      </c>
      <c r="K84" s="312">
        <f>IFERROR($J84/$I84,0)</f>
        <v/>
      </c>
    </row>
    <row r="85" ht="15.75" customHeight="1" s="371">
      <c r="A85" s="169">
        <f>IF(PRESUPUESTO!A107="","",PRESUPUESTO!A107)</f>
        <v/>
      </c>
      <c r="B85" s="43">
        <f>IF(PRESUPUESTO!N107="","",PRESUPUESTO!N107)</f>
        <v/>
      </c>
      <c r="C85" s="42">
        <f>IF(PRESUPUESTO!B107="","",PRESUPUESTO!B107)</f>
        <v/>
      </c>
      <c r="D85" s="176">
        <f>IFERROR(PRESUPUESTO!C107,"")</f>
        <v/>
      </c>
      <c r="E85" s="169">
        <f>IF(PRESUPUESTO!D107="","",PRESUPUESTO!D107)</f>
        <v/>
      </c>
      <c r="F85" s="332">
        <f>IFERROR(PRESUPUESTO!M107,"")</f>
        <v/>
      </c>
      <c r="G85" s="332">
        <f>IFERROR(PRESUPUESTO!E107,"")</f>
        <v/>
      </c>
      <c r="H85" s="332">
        <f>IFERROR(N($D85)*N($F85),0)</f>
        <v/>
      </c>
      <c r="I85" s="332">
        <f>IFERROR(N($D85)*N($G85),0)</f>
        <v/>
      </c>
      <c r="J85" s="332">
        <f>$I85-$H85</f>
        <v/>
      </c>
      <c r="K85" s="312">
        <f>IFERROR($J85/$I85,0)</f>
        <v/>
      </c>
    </row>
    <row r="86" ht="15.75" customHeight="1" s="371">
      <c r="A86" s="169">
        <f>IF(PRESUPUESTO!A108="","",PRESUPUESTO!A108)</f>
        <v/>
      </c>
      <c r="B86" s="43">
        <f>IF(PRESUPUESTO!N108="","",PRESUPUESTO!N108)</f>
        <v/>
      </c>
      <c r="C86" s="42">
        <f>IF(PRESUPUESTO!B108="","",PRESUPUESTO!B108)</f>
        <v/>
      </c>
      <c r="D86" s="176">
        <f>IFERROR(PRESUPUESTO!C108,"")</f>
        <v/>
      </c>
      <c r="E86" s="169">
        <f>IF(PRESUPUESTO!D108="","",PRESUPUESTO!D108)</f>
        <v/>
      </c>
      <c r="F86" s="332">
        <f>IFERROR(PRESUPUESTO!M108,"")</f>
        <v/>
      </c>
      <c r="G86" s="332">
        <f>IFERROR(PRESUPUESTO!E108,"")</f>
        <v/>
      </c>
      <c r="H86" s="332">
        <f>IFERROR(N($D86)*N($F86),0)</f>
        <v/>
      </c>
      <c r="I86" s="332">
        <f>IFERROR(N($D86)*N($G86),0)</f>
        <v/>
      </c>
      <c r="J86" s="332">
        <f>$I86-$H86</f>
        <v/>
      </c>
      <c r="K86" s="312">
        <f>IFERROR($J86/$I86,0)</f>
        <v/>
      </c>
    </row>
    <row r="87" ht="15.75" customHeight="1" s="371">
      <c r="A87" s="169">
        <f>IF(PRESUPUESTO!A109="","",PRESUPUESTO!A109)</f>
        <v/>
      </c>
      <c r="B87" s="43">
        <f>IF(PRESUPUESTO!N109="","",PRESUPUESTO!N109)</f>
        <v/>
      </c>
      <c r="C87" s="42">
        <f>IF(PRESUPUESTO!B109="","",PRESUPUESTO!B109)</f>
        <v/>
      </c>
      <c r="D87" s="176">
        <f>IFERROR(PRESUPUESTO!C109,"")</f>
        <v/>
      </c>
      <c r="E87" s="169">
        <f>IF(PRESUPUESTO!D109="","",PRESUPUESTO!D109)</f>
        <v/>
      </c>
      <c r="F87" s="332">
        <f>IFERROR(PRESUPUESTO!M109,"")</f>
        <v/>
      </c>
      <c r="G87" s="332">
        <f>IFERROR(PRESUPUESTO!E109,"")</f>
        <v/>
      </c>
      <c r="H87" s="332">
        <f>IFERROR(N($D87)*N($F87),0)</f>
        <v/>
      </c>
      <c r="I87" s="332">
        <f>IFERROR(N($D87)*N($G87),0)</f>
        <v/>
      </c>
      <c r="J87" s="332">
        <f>$I87-$H87</f>
        <v/>
      </c>
      <c r="K87" s="312">
        <f>IFERROR($J87/$I87,0)</f>
        <v/>
      </c>
    </row>
    <row r="88" ht="15.75" customHeight="1" s="371">
      <c r="A88" s="169">
        <f>IF(PRESUPUESTO!A110="","",PRESUPUESTO!A110)</f>
        <v/>
      </c>
      <c r="B88" s="43">
        <f>IF(PRESUPUESTO!N110="","",PRESUPUESTO!N110)</f>
        <v/>
      </c>
      <c r="C88" s="42">
        <f>IF(PRESUPUESTO!B110="","",PRESUPUESTO!B110)</f>
        <v/>
      </c>
      <c r="D88" s="176">
        <f>IFERROR(PRESUPUESTO!C110,"")</f>
        <v/>
      </c>
      <c r="E88" s="169">
        <f>IF(PRESUPUESTO!D110="","",PRESUPUESTO!D110)</f>
        <v/>
      </c>
      <c r="F88" s="332">
        <f>IFERROR(PRESUPUESTO!M110,"")</f>
        <v/>
      </c>
      <c r="G88" s="332">
        <f>IFERROR(PRESUPUESTO!E110,"")</f>
        <v/>
      </c>
      <c r="H88" s="332">
        <f>IFERROR(N($D88)*N($F88),0)</f>
        <v/>
      </c>
      <c r="I88" s="332">
        <f>IFERROR(N($D88)*N($G88),0)</f>
        <v/>
      </c>
      <c r="J88" s="332">
        <f>$I88-$H88</f>
        <v/>
      </c>
      <c r="K88" s="312">
        <f>IFERROR($J88/$I88,0)</f>
        <v/>
      </c>
    </row>
    <row r="89" ht="15.75" customHeight="1" s="371">
      <c r="A89" s="169">
        <f>IF(PRESUPUESTO!A111="","",PRESUPUESTO!A111)</f>
        <v/>
      </c>
      <c r="B89" s="43">
        <f>IF(PRESUPUESTO!N111="","",PRESUPUESTO!N111)</f>
        <v/>
      </c>
      <c r="C89" s="42">
        <f>IF(PRESUPUESTO!B111="","",PRESUPUESTO!B111)</f>
        <v/>
      </c>
      <c r="D89" s="176">
        <f>IFERROR(PRESUPUESTO!C111,"")</f>
        <v/>
      </c>
      <c r="E89" s="169">
        <f>IF(PRESUPUESTO!D111="","",PRESUPUESTO!D111)</f>
        <v/>
      </c>
      <c r="F89" s="332">
        <f>IFERROR(PRESUPUESTO!M111,"")</f>
        <v/>
      </c>
      <c r="G89" s="332">
        <f>IFERROR(PRESUPUESTO!E111,"")</f>
        <v/>
      </c>
      <c r="H89" s="332">
        <f>IFERROR(N($D89)*N($F89),0)</f>
        <v/>
      </c>
      <c r="I89" s="332">
        <f>IFERROR(N($D89)*N($G89),0)</f>
        <v/>
      </c>
      <c r="J89" s="332">
        <f>$I89-$H89</f>
        <v/>
      </c>
      <c r="K89" s="312">
        <f>IFERROR($J89/$I89,0)</f>
        <v/>
      </c>
    </row>
    <row r="90" ht="15.75" customHeight="1" s="371">
      <c r="A90" s="169">
        <f>IF(PRESUPUESTO!A112="","",PRESUPUESTO!A112)</f>
        <v/>
      </c>
      <c r="B90" s="43">
        <f>IF(PRESUPUESTO!N112="","",PRESUPUESTO!N112)</f>
        <v/>
      </c>
      <c r="C90" s="42">
        <f>IF(PRESUPUESTO!B112="","",PRESUPUESTO!B112)</f>
        <v/>
      </c>
      <c r="D90" s="176">
        <f>IFERROR(PRESUPUESTO!C112,"")</f>
        <v/>
      </c>
      <c r="E90" s="169">
        <f>IF(PRESUPUESTO!D112="","",PRESUPUESTO!D112)</f>
        <v/>
      </c>
      <c r="F90" s="332">
        <f>IFERROR(PRESUPUESTO!M112,"")</f>
        <v/>
      </c>
      <c r="G90" s="332">
        <f>IFERROR(PRESUPUESTO!E112,"")</f>
        <v/>
      </c>
      <c r="H90" s="332">
        <f>IFERROR(N($D90)*N($F90),0)</f>
        <v/>
      </c>
      <c r="I90" s="332">
        <f>IFERROR(N($D90)*N($G90),0)</f>
        <v/>
      </c>
      <c r="J90" s="332">
        <f>$I90-$H90</f>
        <v/>
      </c>
      <c r="K90" s="312">
        <f>IFERROR($J90/$I90,0)</f>
        <v/>
      </c>
    </row>
    <row r="91" ht="15.75" customHeight="1" s="371">
      <c r="A91" s="169">
        <f>IF(PRESUPUESTO!A113="","",PRESUPUESTO!A113)</f>
        <v/>
      </c>
      <c r="B91" s="43">
        <f>IF(PRESUPUESTO!N113="","",PRESUPUESTO!N113)</f>
        <v/>
      </c>
      <c r="C91" s="42">
        <f>IF(PRESUPUESTO!B113="","",PRESUPUESTO!B113)</f>
        <v/>
      </c>
      <c r="D91" s="176">
        <f>IFERROR(PRESUPUESTO!C113,"")</f>
        <v/>
      </c>
      <c r="E91" s="169">
        <f>IF(PRESUPUESTO!D113="","",PRESUPUESTO!D113)</f>
        <v/>
      </c>
      <c r="F91" s="332">
        <f>IFERROR(PRESUPUESTO!M113,"")</f>
        <v/>
      </c>
      <c r="G91" s="332">
        <f>IFERROR(PRESUPUESTO!E113,"")</f>
        <v/>
      </c>
      <c r="H91" s="332">
        <f>IFERROR(N($D91)*N($F91),0)</f>
        <v/>
      </c>
      <c r="I91" s="332">
        <f>IFERROR(N($D91)*N($G91),0)</f>
        <v/>
      </c>
      <c r="J91" s="332">
        <f>$I91-$H91</f>
        <v/>
      </c>
      <c r="K91" s="312">
        <f>IFERROR($J91/$I91,0)</f>
        <v/>
      </c>
    </row>
    <row r="92" ht="15.75" customHeight="1" s="371">
      <c r="A92" s="169">
        <f>IF(PRESUPUESTO!A129="","",PRESUPUESTO!A129)</f>
        <v/>
      </c>
      <c r="B92" s="43">
        <f>IF(PRESUPUESTO!N129="","",PRESUPUESTO!N129)</f>
        <v/>
      </c>
      <c r="C92" s="42">
        <f>IF(PRESUPUESTO!B129="","",PRESUPUESTO!B129)</f>
        <v/>
      </c>
      <c r="D92" s="176">
        <f>IFERROR(PRESUPUESTO!C129,"")</f>
        <v/>
      </c>
      <c r="E92" s="169">
        <f>IF(PRESUPUESTO!D129="","",PRESUPUESTO!D129)</f>
        <v/>
      </c>
      <c r="F92" s="332">
        <f>IFERROR(PRESUPUESTO!M129,"")</f>
        <v/>
      </c>
      <c r="G92" s="332">
        <f>IFERROR(PRESUPUESTO!E129,"")</f>
        <v/>
      </c>
      <c r="H92" s="332">
        <f>IFERROR(N($D92)*N($F92),0)</f>
        <v/>
      </c>
      <c r="I92" s="332">
        <f>IFERROR(N($D92)*N($G92),0)</f>
        <v/>
      </c>
      <c r="J92" s="332">
        <f>$I92-$H92</f>
        <v/>
      </c>
      <c r="K92" s="312">
        <f>IFERROR($J92/$I92,0)</f>
        <v/>
      </c>
    </row>
    <row r="93" ht="15.75" customHeight="1" s="371">
      <c r="A93" s="169">
        <f>IF(PRESUPUESTO!A130="","",PRESUPUESTO!A130)</f>
        <v/>
      </c>
      <c r="B93" s="43">
        <f>IF(PRESUPUESTO!N130="","",PRESUPUESTO!N130)</f>
        <v/>
      </c>
      <c r="C93" s="42">
        <f>IF(PRESUPUESTO!B130="","",PRESUPUESTO!B130)</f>
        <v/>
      </c>
      <c r="D93" s="176">
        <f>IFERROR(PRESUPUESTO!C130,"")</f>
        <v/>
      </c>
      <c r="E93" s="169">
        <f>IF(PRESUPUESTO!D130="","",PRESUPUESTO!D130)</f>
        <v/>
      </c>
      <c r="F93" s="332">
        <f>IFERROR(PRESUPUESTO!M130,"")</f>
        <v/>
      </c>
      <c r="G93" s="332">
        <f>IFERROR(PRESUPUESTO!E130,"")</f>
        <v/>
      </c>
      <c r="H93" s="332">
        <f>IFERROR(N($D93)*N($F93),0)</f>
        <v/>
      </c>
      <c r="I93" s="332">
        <f>IFERROR(N($D93)*N($G93),0)</f>
        <v/>
      </c>
      <c r="J93" s="332">
        <f>$I93-$H93</f>
        <v/>
      </c>
      <c r="K93" s="312">
        <f>IFERROR($J93/$I93,0)</f>
        <v/>
      </c>
    </row>
    <row r="94" ht="15.75" customHeight="1" s="371">
      <c r="A94" s="169">
        <f>IF(PRESUPUESTO!A131="","",PRESUPUESTO!A131)</f>
        <v/>
      </c>
      <c r="B94" s="43">
        <f>IF(PRESUPUESTO!N131="","",PRESUPUESTO!N131)</f>
        <v/>
      </c>
      <c r="C94" s="42">
        <f>IF(PRESUPUESTO!B131="","",PRESUPUESTO!B131)</f>
        <v/>
      </c>
      <c r="D94" s="176">
        <f>IFERROR(PRESUPUESTO!C131,"")</f>
        <v/>
      </c>
      <c r="E94" s="169">
        <f>IF(PRESUPUESTO!D131="","",PRESUPUESTO!D131)</f>
        <v/>
      </c>
      <c r="F94" s="332">
        <f>IFERROR(PRESUPUESTO!M131,"")</f>
        <v/>
      </c>
      <c r="G94" s="332">
        <f>IFERROR(PRESUPUESTO!E131,"")</f>
        <v/>
      </c>
      <c r="H94" s="332">
        <f>IFERROR(N($D94)*N($F94),0)</f>
        <v/>
      </c>
      <c r="I94" s="332">
        <f>IFERROR(N($D94)*N($G94),0)</f>
        <v/>
      </c>
      <c r="J94" s="332">
        <f>$I94-$H94</f>
        <v/>
      </c>
      <c r="K94" s="312">
        <f>IFERROR($J94/$I94,0)</f>
        <v/>
      </c>
    </row>
    <row r="95" ht="15.75" customHeight="1" s="371">
      <c r="A95" s="169">
        <f>IF(PRESUPUESTO!A132="","",PRESUPUESTO!A132)</f>
        <v/>
      </c>
      <c r="B95" s="43">
        <f>IF(PRESUPUESTO!N132="","",PRESUPUESTO!N132)</f>
        <v/>
      </c>
      <c r="C95" s="42">
        <f>IF(PRESUPUESTO!B132="","",PRESUPUESTO!B132)</f>
        <v/>
      </c>
      <c r="D95" s="176">
        <f>IFERROR(PRESUPUESTO!C132,"")</f>
        <v/>
      </c>
      <c r="E95" s="169">
        <f>IF(PRESUPUESTO!D132="","",PRESUPUESTO!D132)</f>
        <v/>
      </c>
      <c r="F95" s="332">
        <f>IFERROR(PRESUPUESTO!M132,"")</f>
        <v/>
      </c>
      <c r="G95" s="332">
        <f>IFERROR(PRESUPUESTO!E132,"")</f>
        <v/>
      </c>
      <c r="H95" s="332">
        <f>IFERROR(N($D95)*N($F95),0)</f>
        <v/>
      </c>
      <c r="I95" s="332">
        <f>IFERROR(N($D95)*N($G95),0)</f>
        <v/>
      </c>
      <c r="J95" s="332">
        <f>$I95-$H95</f>
        <v/>
      </c>
      <c r="K95" s="312">
        <f>IFERROR($J95/$I95,0)</f>
        <v/>
      </c>
    </row>
    <row r="96" ht="15.75" customHeight="1" s="371">
      <c r="A96" s="169">
        <f>IF(PRESUPUESTO!A133="","",PRESUPUESTO!A133)</f>
        <v/>
      </c>
      <c r="B96" s="43">
        <f>IF(PRESUPUESTO!N133="","",PRESUPUESTO!N133)</f>
        <v/>
      </c>
      <c r="C96" s="42">
        <f>IF(PRESUPUESTO!B133="","",PRESUPUESTO!B133)</f>
        <v/>
      </c>
      <c r="D96" s="176">
        <f>IFERROR(PRESUPUESTO!C133,"")</f>
        <v/>
      </c>
      <c r="E96" s="169">
        <f>IF(PRESUPUESTO!D133="","",PRESUPUESTO!D133)</f>
        <v/>
      </c>
      <c r="F96" s="332">
        <f>IFERROR(PRESUPUESTO!M133,"")</f>
        <v/>
      </c>
      <c r="G96" s="332">
        <f>IFERROR(PRESUPUESTO!E133,"")</f>
        <v/>
      </c>
      <c r="H96" s="332">
        <f>IFERROR(N($D96)*N($F96),0)</f>
        <v/>
      </c>
      <c r="I96" s="332">
        <f>IFERROR(N($D96)*N($G96),0)</f>
        <v/>
      </c>
      <c r="J96" s="332">
        <f>$I96-$H96</f>
        <v/>
      </c>
      <c r="K96" s="312">
        <f>IFERROR($J96/$I96,0)</f>
        <v/>
      </c>
    </row>
    <row r="97" ht="15.75" customHeight="1" s="371">
      <c r="A97" s="169">
        <f>IF(PRESUPUESTO!A134="","",PRESUPUESTO!A134)</f>
        <v/>
      </c>
      <c r="B97" s="43">
        <f>IF(PRESUPUESTO!N134="","",PRESUPUESTO!N134)</f>
        <v/>
      </c>
      <c r="C97" s="42">
        <f>IF(PRESUPUESTO!B134="","",PRESUPUESTO!B134)</f>
        <v/>
      </c>
      <c r="D97" s="176">
        <f>IFERROR(PRESUPUESTO!C134,"")</f>
        <v/>
      </c>
      <c r="E97" s="169">
        <f>IF(PRESUPUESTO!D134="","",PRESUPUESTO!D134)</f>
        <v/>
      </c>
      <c r="F97" s="332">
        <f>IFERROR(PRESUPUESTO!M134,"")</f>
        <v/>
      </c>
      <c r="G97" s="332">
        <f>IFERROR(PRESUPUESTO!E134,"")</f>
        <v/>
      </c>
      <c r="H97" s="332">
        <f>IFERROR(N($D97)*N($F97),0)</f>
        <v/>
      </c>
      <c r="I97" s="332">
        <f>IFERROR(N($D97)*N($G97),0)</f>
        <v/>
      </c>
      <c r="J97" s="332">
        <f>$I97-$H97</f>
        <v/>
      </c>
      <c r="K97" s="312">
        <f>IFERROR($J97/$I97,0)</f>
        <v/>
      </c>
    </row>
    <row r="98" ht="15.75" customHeight="1" s="371">
      <c r="A98" s="169">
        <f>IF(PRESUPUESTO!A135="","",PRESUPUESTO!A135)</f>
        <v/>
      </c>
      <c r="B98" s="43">
        <f>IF(PRESUPUESTO!N135="","",PRESUPUESTO!N135)</f>
        <v/>
      </c>
      <c r="C98" s="42">
        <f>IF(PRESUPUESTO!B135="","",PRESUPUESTO!B135)</f>
        <v/>
      </c>
      <c r="D98" s="176">
        <f>IFERROR(PRESUPUESTO!C135,"")</f>
        <v/>
      </c>
      <c r="E98" s="169">
        <f>IF(PRESUPUESTO!D135="","",PRESUPUESTO!D135)</f>
        <v/>
      </c>
      <c r="F98" s="332">
        <f>IFERROR(PRESUPUESTO!M135,"")</f>
        <v/>
      </c>
      <c r="G98" s="332">
        <f>IFERROR(PRESUPUESTO!E135,"")</f>
        <v/>
      </c>
      <c r="H98" s="332">
        <f>IFERROR(N($D98)*N($F98),0)</f>
        <v/>
      </c>
      <c r="I98" s="332">
        <f>IFERROR(N($D98)*N($G98),0)</f>
        <v/>
      </c>
      <c r="J98" s="332">
        <f>$I98-$H98</f>
        <v/>
      </c>
      <c r="K98" s="312">
        <f>IFERROR($J98/$I98,0)</f>
        <v/>
      </c>
    </row>
    <row r="99" ht="15.75" customHeight="1" s="371">
      <c r="A99" s="169">
        <f>IF(PRESUPUESTO!A137="","",PRESUPUESTO!A137)</f>
        <v/>
      </c>
      <c r="B99" s="43">
        <f>IF(PRESUPUESTO!N137="","",PRESUPUESTO!N137)</f>
        <v/>
      </c>
      <c r="C99" s="42">
        <f>IF(PRESUPUESTO!B137="","",PRESUPUESTO!B137)</f>
        <v/>
      </c>
      <c r="D99" s="176">
        <f>IFERROR(PRESUPUESTO!C137,"")</f>
        <v/>
      </c>
      <c r="E99" s="169">
        <f>IF(PRESUPUESTO!D137="","",PRESUPUESTO!D137)</f>
        <v/>
      </c>
      <c r="F99" s="332">
        <f>IFERROR(PRESUPUESTO!M137,"")</f>
        <v/>
      </c>
      <c r="G99" s="332">
        <f>IFERROR(PRESUPUESTO!E137,"")</f>
        <v/>
      </c>
      <c r="H99" s="332">
        <f>IFERROR(N($D99)*N($F99),0)</f>
        <v/>
      </c>
      <c r="I99" s="332">
        <f>IFERROR(N($D99)*N($G99),0)</f>
        <v/>
      </c>
      <c r="J99" s="332">
        <f>$I99-$H99</f>
        <v/>
      </c>
      <c r="K99" s="312">
        <f>IFERROR($J99/$I99,0)</f>
        <v/>
      </c>
    </row>
    <row r="100" ht="15.75" customHeight="1" s="371">
      <c r="A100" s="169">
        <f>IF(PRESUPUESTO!A139="","",PRESUPUESTO!A139)</f>
        <v/>
      </c>
      <c r="B100" s="43">
        <f>IF(PRESUPUESTO!N139="","",PRESUPUESTO!N139)</f>
        <v/>
      </c>
      <c r="C100" s="42">
        <f>IF(PRESUPUESTO!B139="","",PRESUPUESTO!B139)</f>
        <v/>
      </c>
      <c r="D100" s="176">
        <f>IFERROR(PRESUPUESTO!C139,"")</f>
        <v/>
      </c>
      <c r="E100" s="169">
        <f>IF(PRESUPUESTO!D139="","",PRESUPUESTO!D139)</f>
        <v/>
      </c>
      <c r="F100" s="332">
        <f>IFERROR(PRESUPUESTO!M139,"")</f>
        <v/>
      </c>
      <c r="G100" s="332">
        <f>IFERROR(PRESUPUESTO!E139,"")</f>
        <v/>
      </c>
      <c r="H100" s="332">
        <f>IFERROR(N($D100)*N($F100),0)</f>
        <v/>
      </c>
      <c r="I100" s="332">
        <f>IFERROR(N($D100)*N($G100),0)</f>
        <v/>
      </c>
      <c r="J100" s="332">
        <f>$I100-$H100</f>
        <v/>
      </c>
      <c r="K100" s="312">
        <f>IFERROR($J100/$I100,0)</f>
        <v/>
      </c>
    </row>
    <row r="101" ht="15.75" customHeight="1" s="371">
      <c r="A101" s="169">
        <f>IF(PRESUPUESTO!A141="","",PRESUPUESTO!A141)</f>
        <v/>
      </c>
      <c r="B101" s="43">
        <f>IF(PRESUPUESTO!N141="","",PRESUPUESTO!N141)</f>
        <v/>
      </c>
      <c r="C101" s="42">
        <f>IF(PRESUPUESTO!B141="","",PRESUPUESTO!B141)</f>
        <v/>
      </c>
      <c r="D101" s="176">
        <f>IFERROR(PRESUPUESTO!C141,"")</f>
        <v/>
      </c>
      <c r="E101" s="169">
        <f>IF(PRESUPUESTO!D141="","",PRESUPUESTO!D141)</f>
        <v/>
      </c>
      <c r="F101" s="332">
        <f>IFERROR(PRESUPUESTO!M141,"")</f>
        <v/>
      </c>
      <c r="G101" s="332">
        <f>IFERROR(PRESUPUESTO!E141,"")</f>
        <v/>
      </c>
      <c r="H101" s="332">
        <f>IFERROR(N($D101)*N($F101),0)</f>
        <v/>
      </c>
      <c r="I101" s="332">
        <f>IFERROR(N($D101)*N($G101),0)</f>
        <v/>
      </c>
      <c r="J101" s="332">
        <f>$I101-$H101</f>
        <v/>
      </c>
      <c r="K101" s="312">
        <f>IFERROR($J101/$I101,0)</f>
        <v/>
      </c>
    </row>
    <row r="102" ht="15.75" customHeight="1" s="371">
      <c r="A102" s="169">
        <f>IF(PRESUPUESTO!A144="","",PRESUPUESTO!A144)</f>
        <v/>
      </c>
      <c r="B102" s="43">
        <f>IF(PRESUPUESTO!N144="","",PRESUPUESTO!N144)</f>
        <v/>
      </c>
      <c r="C102" s="42">
        <f>IF(PRESUPUESTO!B144="","",PRESUPUESTO!B144)</f>
        <v/>
      </c>
      <c r="D102" s="176">
        <f>IFERROR(PRESUPUESTO!C144,"")</f>
        <v/>
      </c>
      <c r="E102" s="169">
        <f>IF(PRESUPUESTO!D144="","",PRESUPUESTO!D144)</f>
        <v/>
      </c>
      <c r="F102" s="332">
        <f>IFERROR(PRESUPUESTO!M144,"")</f>
        <v/>
      </c>
      <c r="G102" s="332">
        <f>IFERROR(PRESUPUESTO!E144,"")</f>
        <v/>
      </c>
      <c r="H102" s="332">
        <f>IFERROR(N($D102)*N($F102),0)</f>
        <v/>
      </c>
      <c r="I102" s="332">
        <f>IFERROR(N($D102)*N($G102),0)</f>
        <v/>
      </c>
      <c r="J102" s="332">
        <f>$I102-$H102</f>
        <v/>
      </c>
      <c r="K102" s="312">
        <f>IFERROR($J102/$I102,0)</f>
        <v/>
      </c>
    </row>
    <row r="103" ht="15.75" customHeight="1" s="371">
      <c r="A103" s="169">
        <f>IF(PRESUPUESTO!A145="","",PRESUPUESTO!A145)</f>
        <v/>
      </c>
      <c r="B103" s="43">
        <f>IF(PRESUPUESTO!N145="","",PRESUPUESTO!N145)</f>
        <v/>
      </c>
      <c r="C103" s="42">
        <f>IF(PRESUPUESTO!B145="","",PRESUPUESTO!B145)</f>
        <v/>
      </c>
      <c r="D103" s="176">
        <f>IFERROR(PRESUPUESTO!C145,"")</f>
        <v/>
      </c>
      <c r="E103" s="169">
        <f>IF(PRESUPUESTO!D145="","",PRESUPUESTO!D145)</f>
        <v/>
      </c>
      <c r="F103" s="332">
        <f>IFERROR(PRESUPUESTO!M145,"")</f>
        <v/>
      </c>
      <c r="G103" s="332">
        <f>IFERROR(PRESUPUESTO!E145,"")</f>
        <v/>
      </c>
      <c r="H103" s="332">
        <f>IFERROR(N($D103)*N($F103),0)</f>
        <v/>
      </c>
      <c r="I103" s="332">
        <f>IFERROR(N($D103)*N($G103),0)</f>
        <v/>
      </c>
      <c r="J103" s="332">
        <f>$I103-$H103</f>
        <v/>
      </c>
      <c r="K103" s="312">
        <f>IFERROR($J103/$I103,0)</f>
        <v/>
      </c>
    </row>
    <row r="104" ht="15.75" customHeight="1" s="371">
      <c r="A104" s="169">
        <f>IF(PRESUPUESTO!A146="","",PRESUPUESTO!A146)</f>
        <v/>
      </c>
      <c r="B104" s="43">
        <f>IF(PRESUPUESTO!N146="","",PRESUPUESTO!N146)</f>
        <v/>
      </c>
      <c r="C104" s="42">
        <f>IF(PRESUPUESTO!B146="","",PRESUPUESTO!B146)</f>
        <v/>
      </c>
      <c r="D104" s="176">
        <f>IFERROR(PRESUPUESTO!C146,"")</f>
        <v/>
      </c>
      <c r="E104" s="169">
        <f>IF(PRESUPUESTO!D146="","",PRESUPUESTO!D146)</f>
        <v/>
      </c>
      <c r="F104" s="332">
        <f>IFERROR(PRESUPUESTO!M146,"")</f>
        <v/>
      </c>
      <c r="G104" s="332">
        <f>IFERROR(PRESUPUESTO!E146,"")</f>
        <v/>
      </c>
      <c r="H104" s="332">
        <f>IFERROR(N($D104)*N($F104),0)</f>
        <v/>
      </c>
      <c r="I104" s="332">
        <f>IFERROR(N($D104)*N($G104),0)</f>
        <v/>
      </c>
      <c r="J104" s="332">
        <f>$I104-$H104</f>
        <v/>
      </c>
      <c r="K104" s="312">
        <f>IFERROR($J104/$I104,0)</f>
        <v/>
      </c>
    </row>
    <row r="105" ht="15.75" customHeight="1" s="371">
      <c r="A105" s="169">
        <f>IF(PRESUPUESTO!A147="","",PRESUPUESTO!A147)</f>
        <v/>
      </c>
      <c r="B105" s="43">
        <f>IF(PRESUPUESTO!N147="","",PRESUPUESTO!N147)</f>
        <v/>
      </c>
      <c r="C105" s="42">
        <f>IF(PRESUPUESTO!B147="","",PRESUPUESTO!B147)</f>
        <v/>
      </c>
      <c r="D105" s="176">
        <f>IFERROR(PRESUPUESTO!C147,"")</f>
        <v/>
      </c>
      <c r="E105" s="169">
        <f>IF(PRESUPUESTO!D147="","",PRESUPUESTO!D147)</f>
        <v/>
      </c>
      <c r="F105" s="332">
        <f>IFERROR(PRESUPUESTO!M147,"")</f>
        <v/>
      </c>
      <c r="G105" s="332">
        <f>IFERROR(PRESUPUESTO!E147,"")</f>
        <v/>
      </c>
      <c r="H105" s="332">
        <f>IFERROR(N($D105)*N($F105),0)</f>
        <v/>
      </c>
      <c r="I105" s="332">
        <f>IFERROR(N($D105)*N($G105),0)</f>
        <v/>
      </c>
      <c r="J105" s="332">
        <f>$I105-$H105</f>
        <v/>
      </c>
      <c r="K105" s="312">
        <f>IFERROR($J105/$I105,0)</f>
        <v/>
      </c>
    </row>
    <row r="106" ht="15.75" customHeight="1" s="371">
      <c r="A106" s="169">
        <f>IF(PRESUPUESTO!A148="","",PRESUPUESTO!A148)</f>
        <v/>
      </c>
      <c r="B106" s="43">
        <f>IF(PRESUPUESTO!N148="","",PRESUPUESTO!N148)</f>
        <v/>
      </c>
      <c r="C106" s="42">
        <f>IF(PRESUPUESTO!B148="","",PRESUPUESTO!B148)</f>
        <v/>
      </c>
      <c r="D106" s="176">
        <f>IFERROR(PRESUPUESTO!C148,"")</f>
        <v/>
      </c>
      <c r="E106" s="169">
        <f>IF(PRESUPUESTO!D148="","",PRESUPUESTO!D148)</f>
        <v/>
      </c>
      <c r="F106" s="332">
        <f>IFERROR(PRESUPUESTO!M148,"")</f>
        <v/>
      </c>
      <c r="G106" s="332">
        <f>IFERROR(PRESUPUESTO!E148,"")</f>
        <v/>
      </c>
      <c r="H106" s="332">
        <f>IFERROR(N($D106)*N($F106),0)</f>
        <v/>
      </c>
      <c r="I106" s="332">
        <f>IFERROR(N($D106)*N($G106),0)</f>
        <v/>
      </c>
      <c r="J106" s="332">
        <f>$I106-$H106</f>
        <v/>
      </c>
      <c r="K106" s="312">
        <f>IFERROR($J106/$I106,0)</f>
        <v/>
      </c>
    </row>
    <row r="107" ht="15.75" customHeight="1" s="371">
      <c r="A107" s="169">
        <f>IF(PRESUPUESTO!A149="","",PRESUPUESTO!A149)</f>
        <v/>
      </c>
      <c r="B107" s="43">
        <f>IF(PRESUPUESTO!N149="","",PRESUPUESTO!N149)</f>
        <v/>
      </c>
      <c r="C107" s="42">
        <f>IF(PRESUPUESTO!B149="","",PRESUPUESTO!B149)</f>
        <v/>
      </c>
      <c r="D107" s="176">
        <f>IFERROR(PRESUPUESTO!C149,"")</f>
        <v/>
      </c>
      <c r="E107" s="169">
        <f>IF(PRESUPUESTO!D149="","",PRESUPUESTO!D149)</f>
        <v/>
      </c>
      <c r="F107" s="332">
        <f>IFERROR(PRESUPUESTO!M149,"")</f>
        <v/>
      </c>
      <c r="G107" s="332">
        <f>IFERROR(PRESUPUESTO!E149,"")</f>
        <v/>
      </c>
      <c r="H107" s="332">
        <f>IFERROR(N($D107)*N($F107),0)</f>
        <v/>
      </c>
      <c r="I107" s="332">
        <f>IFERROR(N($D107)*N($G107),0)</f>
        <v/>
      </c>
      <c r="J107" s="332">
        <f>$I107-$H107</f>
        <v/>
      </c>
      <c r="K107" s="312">
        <f>IFERROR($J107/$I107,0)</f>
        <v/>
      </c>
    </row>
    <row r="108" ht="15.75" customHeight="1" s="371">
      <c r="A108" s="169">
        <f>IF(PRESUPUESTO!A150="","",PRESUPUESTO!A150)</f>
        <v/>
      </c>
      <c r="B108" s="43">
        <f>IF(PRESUPUESTO!N150="","",PRESUPUESTO!N150)</f>
        <v/>
      </c>
      <c r="C108" s="42">
        <f>IF(PRESUPUESTO!B150="","",PRESUPUESTO!B150)</f>
        <v/>
      </c>
      <c r="D108" s="176">
        <f>IFERROR(PRESUPUESTO!C150,"")</f>
        <v/>
      </c>
      <c r="E108" s="169">
        <f>IF(PRESUPUESTO!D150="","",PRESUPUESTO!D150)</f>
        <v/>
      </c>
      <c r="F108" s="332">
        <f>IFERROR(PRESUPUESTO!M150,"")</f>
        <v/>
      </c>
      <c r="G108" s="332">
        <f>IFERROR(PRESUPUESTO!E150,"")</f>
        <v/>
      </c>
      <c r="H108" s="332">
        <f>IFERROR(N($D108)*N($F108),0)</f>
        <v/>
      </c>
      <c r="I108" s="332">
        <f>IFERROR(N($D108)*N($G108),0)</f>
        <v/>
      </c>
      <c r="J108" s="332">
        <f>$I108-$H108</f>
        <v/>
      </c>
      <c r="K108" s="312">
        <f>IFERROR($J108/$I108,0)</f>
        <v/>
      </c>
    </row>
    <row r="109" ht="15.75" customHeight="1" s="371">
      <c r="A109" s="169">
        <f>IF(PRESUPUESTO!A151="","",PRESUPUESTO!A151)</f>
        <v/>
      </c>
      <c r="B109" s="43">
        <f>IF(PRESUPUESTO!N151="","",PRESUPUESTO!N151)</f>
        <v/>
      </c>
      <c r="C109" s="42">
        <f>IF(PRESUPUESTO!B151="","",PRESUPUESTO!B151)</f>
        <v/>
      </c>
      <c r="D109" s="176">
        <f>IFERROR(PRESUPUESTO!C151,"")</f>
        <v/>
      </c>
      <c r="E109" s="169">
        <f>IF(PRESUPUESTO!D151="","",PRESUPUESTO!D151)</f>
        <v/>
      </c>
      <c r="F109" s="332">
        <f>IFERROR(PRESUPUESTO!M151,"")</f>
        <v/>
      </c>
      <c r="G109" s="332">
        <f>IFERROR(PRESUPUESTO!E151,"")</f>
        <v/>
      </c>
      <c r="H109" s="332">
        <f>IFERROR(N($D109)*N($F109),0)</f>
        <v/>
      </c>
      <c r="I109" s="332">
        <f>IFERROR(N($D109)*N($G109),0)</f>
        <v/>
      </c>
      <c r="J109" s="332">
        <f>$I109-$H109</f>
        <v/>
      </c>
      <c r="K109" s="312">
        <f>IFERROR($J109/$I109,0)</f>
        <v/>
      </c>
    </row>
    <row r="110" ht="15.75" customHeight="1" s="371">
      <c r="A110" s="169">
        <f>IF(PRESUPUESTO!A152="","",PRESUPUESTO!A152)</f>
        <v/>
      </c>
      <c r="B110" s="43">
        <f>IF(PRESUPUESTO!N152="","",PRESUPUESTO!N152)</f>
        <v/>
      </c>
      <c r="C110" s="42">
        <f>IF(PRESUPUESTO!B152="","",PRESUPUESTO!B152)</f>
        <v/>
      </c>
      <c r="D110" s="176">
        <f>IFERROR(PRESUPUESTO!C152,"")</f>
        <v/>
      </c>
      <c r="E110" s="169">
        <f>IF(PRESUPUESTO!D152="","",PRESUPUESTO!D152)</f>
        <v/>
      </c>
      <c r="F110" s="332">
        <f>IFERROR(PRESUPUESTO!M152,"")</f>
        <v/>
      </c>
      <c r="G110" s="332">
        <f>IFERROR(PRESUPUESTO!E152,"")</f>
        <v/>
      </c>
      <c r="H110" s="332">
        <f>IFERROR(N($D110)*N($F110),0)</f>
        <v/>
      </c>
      <c r="I110" s="332">
        <f>IFERROR(N($D110)*N($G110),0)</f>
        <v/>
      </c>
      <c r="J110" s="332">
        <f>$I110-$H110</f>
        <v/>
      </c>
      <c r="K110" s="312">
        <f>IFERROR($J110/$I110,0)</f>
        <v/>
      </c>
    </row>
    <row r="111" ht="15.75" customHeight="1" s="371">
      <c r="A111" s="169">
        <f>IF(PRESUPUESTO!A153="","",PRESUPUESTO!A153)</f>
        <v/>
      </c>
      <c r="B111" s="43">
        <f>IF(PRESUPUESTO!N153="","",PRESUPUESTO!N153)</f>
        <v/>
      </c>
      <c r="C111" s="42">
        <f>IF(PRESUPUESTO!B153="","",PRESUPUESTO!B153)</f>
        <v/>
      </c>
      <c r="D111" s="176">
        <f>IFERROR(PRESUPUESTO!C153,"")</f>
        <v/>
      </c>
      <c r="E111" s="169">
        <f>IF(PRESUPUESTO!D153="","",PRESUPUESTO!D153)</f>
        <v/>
      </c>
      <c r="F111" s="332">
        <f>IFERROR(PRESUPUESTO!M153,"")</f>
        <v/>
      </c>
      <c r="G111" s="332">
        <f>IFERROR(PRESUPUESTO!E153,"")</f>
        <v/>
      </c>
      <c r="H111" s="332">
        <f>IFERROR(N($D111)*N($F111),0)</f>
        <v/>
      </c>
      <c r="I111" s="332">
        <f>IFERROR(N($D111)*N($G111),0)</f>
        <v/>
      </c>
      <c r="J111" s="332">
        <f>$I111-$H111</f>
        <v/>
      </c>
      <c r="K111" s="312">
        <f>IFERROR($J111/$I111,0)</f>
        <v/>
      </c>
    </row>
    <row r="112" ht="15.75" customHeight="1" s="371">
      <c r="A112" s="169">
        <f>IF(PRESUPUESTO!A154="","",PRESUPUESTO!A154)</f>
        <v/>
      </c>
      <c r="B112" s="43">
        <f>IF(PRESUPUESTO!N154="","",PRESUPUESTO!N154)</f>
        <v/>
      </c>
      <c r="C112" s="42">
        <f>IF(PRESUPUESTO!B154="","",PRESUPUESTO!B154)</f>
        <v/>
      </c>
      <c r="D112" s="176">
        <f>IFERROR(PRESUPUESTO!C154,"")</f>
        <v/>
      </c>
      <c r="E112" s="169">
        <f>IF(PRESUPUESTO!D154="","",PRESUPUESTO!D154)</f>
        <v/>
      </c>
      <c r="F112" s="332">
        <f>IFERROR(PRESUPUESTO!M154,"")</f>
        <v/>
      </c>
      <c r="G112" s="332">
        <f>IFERROR(PRESUPUESTO!E154,"")</f>
        <v/>
      </c>
      <c r="H112" s="332">
        <f>IFERROR(N($D112)*N($F112),0)</f>
        <v/>
      </c>
      <c r="I112" s="332">
        <f>IFERROR(N($D112)*N($G112),0)</f>
        <v/>
      </c>
      <c r="J112" s="332">
        <f>$I112-$H112</f>
        <v/>
      </c>
      <c r="K112" s="312">
        <f>IFERROR($J112/$I112,0)</f>
        <v/>
      </c>
    </row>
    <row r="113" ht="15.75" customHeight="1" s="371">
      <c r="A113" s="169">
        <f>IF(PRESUPUESTO!A155="","",PRESUPUESTO!A155)</f>
        <v/>
      </c>
      <c r="B113" s="43">
        <f>IF(PRESUPUESTO!N155="","",PRESUPUESTO!N155)</f>
        <v/>
      </c>
      <c r="C113" s="42">
        <f>IF(PRESUPUESTO!B155="","",PRESUPUESTO!B155)</f>
        <v/>
      </c>
      <c r="D113" s="176">
        <f>IFERROR(PRESUPUESTO!C155,"")</f>
        <v/>
      </c>
      <c r="E113" s="169">
        <f>IF(PRESUPUESTO!D155="","",PRESUPUESTO!D155)</f>
        <v/>
      </c>
      <c r="F113" s="332">
        <f>IFERROR(PRESUPUESTO!M155,"")</f>
        <v/>
      </c>
      <c r="G113" s="332">
        <f>IFERROR(PRESUPUESTO!E155,"")</f>
        <v/>
      </c>
      <c r="H113" s="332">
        <f>IFERROR(N($D113)*N($F113),0)</f>
        <v/>
      </c>
      <c r="I113" s="332">
        <f>IFERROR(N($D113)*N($G113),0)</f>
        <v/>
      </c>
      <c r="J113" s="332">
        <f>$I113-$H113</f>
        <v/>
      </c>
      <c r="K113" s="312">
        <f>IFERROR($J113/$I113,0)</f>
        <v/>
      </c>
    </row>
    <row r="114" ht="15.75" customHeight="1" s="371">
      <c r="A114" s="169">
        <f>IF(PRESUPUESTO!A156="","",PRESUPUESTO!A156)</f>
        <v/>
      </c>
      <c r="B114" s="43">
        <f>IF(PRESUPUESTO!N156="","",PRESUPUESTO!N156)</f>
        <v/>
      </c>
      <c r="C114" s="42">
        <f>IF(PRESUPUESTO!B156="","",PRESUPUESTO!B156)</f>
        <v/>
      </c>
      <c r="D114" s="176">
        <f>IFERROR(PRESUPUESTO!C156,"")</f>
        <v/>
      </c>
      <c r="E114" s="169">
        <f>IF(PRESUPUESTO!D156="","",PRESUPUESTO!D156)</f>
        <v/>
      </c>
      <c r="F114" s="332">
        <f>IFERROR(PRESUPUESTO!M156,"")</f>
        <v/>
      </c>
      <c r="G114" s="332">
        <f>IFERROR(PRESUPUESTO!E156,"")</f>
        <v/>
      </c>
      <c r="H114" s="332">
        <f>IFERROR(N($D114)*N($F114),0)</f>
        <v/>
      </c>
      <c r="I114" s="332">
        <f>IFERROR(N($D114)*N($G114),0)</f>
        <v/>
      </c>
      <c r="J114" s="332">
        <f>$I114-$H114</f>
        <v/>
      </c>
      <c r="K114" s="312">
        <f>IFERROR($J114/$I114,0)</f>
        <v/>
      </c>
    </row>
    <row r="115" ht="15.75" customHeight="1" s="371">
      <c r="A115" s="169">
        <f>IF(PRESUPUESTO!A157="","",PRESUPUESTO!A157)</f>
        <v/>
      </c>
      <c r="B115" s="43">
        <f>IF(PRESUPUESTO!N157="","",PRESUPUESTO!N157)</f>
        <v/>
      </c>
      <c r="C115" s="42">
        <f>IF(PRESUPUESTO!B157="","",PRESUPUESTO!B157)</f>
        <v/>
      </c>
      <c r="D115" s="176">
        <f>IFERROR(PRESUPUESTO!C157,"")</f>
        <v/>
      </c>
      <c r="E115" s="169">
        <f>IF(PRESUPUESTO!D157="","",PRESUPUESTO!D157)</f>
        <v/>
      </c>
      <c r="F115" s="332">
        <f>IFERROR(PRESUPUESTO!M157,"")</f>
        <v/>
      </c>
      <c r="G115" s="332">
        <f>IFERROR(PRESUPUESTO!E157,"")</f>
        <v/>
      </c>
      <c r="H115" s="332">
        <f>IFERROR(N($D115)*N($F115),0)</f>
        <v/>
      </c>
      <c r="I115" s="332">
        <f>IFERROR(N($D115)*N($G115),0)</f>
        <v/>
      </c>
      <c r="J115" s="332">
        <f>$I115-$H115</f>
        <v/>
      </c>
      <c r="K115" s="312">
        <f>IFERROR($J115/$I115,0)</f>
        <v/>
      </c>
    </row>
    <row r="116" ht="15.75" customHeight="1" s="371">
      <c r="A116" s="169">
        <f>IF(PRESUPUESTO!A158="","",PRESUPUESTO!A158)</f>
        <v/>
      </c>
      <c r="B116" s="43">
        <f>IF(PRESUPUESTO!N158="","",PRESUPUESTO!N158)</f>
        <v/>
      </c>
      <c r="C116" s="42">
        <f>IF(PRESUPUESTO!B158="","",PRESUPUESTO!B158)</f>
        <v/>
      </c>
      <c r="D116" s="176">
        <f>IFERROR(PRESUPUESTO!C158,"")</f>
        <v/>
      </c>
      <c r="E116" s="169">
        <f>IF(PRESUPUESTO!D158="","",PRESUPUESTO!D158)</f>
        <v/>
      </c>
      <c r="F116" s="332">
        <f>IFERROR(PRESUPUESTO!M158,"")</f>
        <v/>
      </c>
      <c r="G116" s="332">
        <f>IFERROR(PRESUPUESTO!E158,"")</f>
        <v/>
      </c>
      <c r="H116" s="332">
        <f>IFERROR(N($D116)*N($F116),0)</f>
        <v/>
      </c>
      <c r="I116" s="332">
        <f>IFERROR(N($D116)*N($G116),0)</f>
        <v/>
      </c>
      <c r="J116" s="332">
        <f>$I116-$H116</f>
        <v/>
      </c>
      <c r="K116" s="312">
        <f>IFERROR($J116/$I116,0)</f>
        <v/>
      </c>
    </row>
    <row r="117" ht="15.75" customHeight="1" s="371">
      <c r="A117" s="169">
        <f>IF(PRESUPUESTO!A160="","",PRESUPUESTO!A160)</f>
        <v/>
      </c>
      <c r="B117" s="43">
        <f>IF(PRESUPUESTO!N160="","",PRESUPUESTO!N160)</f>
        <v/>
      </c>
      <c r="C117" s="42">
        <f>IF(PRESUPUESTO!B160="","",PRESUPUESTO!B160)</f>
        <v/>
      </c>
      <c r="D117" s="176">
        <f>IFERROR(PRESUPUESTO!C160,"")</f>
        <v/>
      </c>
      <c r="E117" s="169">
        <f>IF(PRESUPUESTO!D160="","",PRESUPUESTO!D160)</f>
        <v/>
      </c>
      <c r="F117" s="332">
        <f>IFERROR(PRESUPUESTO!M160,"")</f>
        <v/>
      </c>
      <c r="G117" s="332">
        <f>IFERROR(PRESUPUESTO!E160,"")</f>
        <v/>
      </c>
      <c r="H117" s="332">
        <f>IFERROR(N($D117)*N($F117),0)</f>
        <v/>
      </c>
      <c r="I117" s="332">
        <f>IFERROR(N($D117)*N($G117),0)</f>
        <v/>
      </c>
      <c r="J117" s="332">
        <f>$I117-$H117</f>
        <v/>
      </c>
      <c r="K117" s="312">
        <f>IFERROR($J117/$I117,0)</f>
        <v/>
      </c>
    </row>
    <row r="118" ht="15.75" customHeight="1" s="371">
      <c r="A118" s="169">
        <f>IF(PRESUPUESTO!A161="","",PRESUPUESTO!A161)</f>
        <v/>
      </c>
      <c r="B118" s="43">
        <f>IF(PRESUPUESTO!N161="","",PRESUPUESTO!N161)</f>
        <v/>
      </c>
      <c r="C118" s="42">
        <f>IF(PRESUPUESTO!B161="","",PRESUPUESTO!B161)</f>
        <v/>
      </c>
      <c r="D118" s="176">
        <f>IFERROR(PRESUPUESTO!C161,"")</f>
        <v/>
      </c>
      <c r="E118" s="169">
        <f>IF(PRESUPUESTO!D161="","",PRESUPUESTO!D161)</f>
        <v/>
      </c>
      <c r="F118" s="332">
        <f>IFERROR(PRESUPUESTO!M161,"")</f>
        <v/>
      </c>
      <c r="G118" s="332">
        <f>IFERROR(PRESUPUESTO!E161,"")</f>
        <v/>
      </c>
      <c r="H118" s="332">
        <f>IFERROR(N($D118)*N($F118),0)</f>
        <v/>
      </c>
      <c r="I118" s="332">
        <f>IFERROR(N($D118)*N($G118),0)</f>
        <v/>
      </c>
      <c r="J118" s="332">
        <f>$I118-$H118</f>
        <v/>
      </c>
      <c r="K118" s="312">
        <f>IFERROR($J118/$I118,0)</f>
        <v/>
      </c>
    </row>
    <row r="119" ht="15.75" customHeight="1" s="371">
      <c r="A119" s="169">
        <f>IF(PRESUPUESTO!A162="","",PRESUPUESTO!A162)</f>
        <v/>
      </c>
      <c r="B119" s="43">
        <f>IF(PRESUPUESTO!N162="","",PRESUPUESTO!N162)</f>
        <v/>
      </c>
      <c r="C119" s="42">
        <f>IF(PRESUPUESTO!B162="","",PRESUPUESTO!B162)</f>
        <v/>
      </c>
      <c r="D119" s="176">
        <f>IFERROR(PRESUPUESTO!C162,"")</f>
        <v/>
      </c>
      <c r="E119" s="169">
        <f>IF(PRESUPUESTO!D162="","",PRESUPUESTO!D162)</f>
        <v/>
      </c>
      <c r="F119" s="332">
        <f>IFERROR(PRESUPUESTO!M162,"")</f>
        <v/>
      </c>
      <c r="G119" s="332">
        <f>IFERROR(PRESUPUESTO!E162,"")</f>
        <v/>
      </c>
      <c r="H119" s="332">
        <f>IFERROR(N($D119)*N($F119),0)</f>
        <v/>
      </c>
      <c r="I119" s="332">
        <f>IFERROR(N($D119)*N($G119),0)</f>
        <v/>
      </c>
      <c r="J119" s="332">
        <f>$I119-$H119</f>
        <v/>
      </c>
      <c r="K119" s="312">
        <f>IFERROR($J119/$I119,0)</f>
        <v/>
      </c>
    </row>
    <row r="120" ht="15.75" customHeight="1" s="371">
      <c r="A120" s="169">
        <f>IF(PRESUPUESTO!A163="","",PRESUPUESTO!A163)</f>
        <v/>
      </c>
      <c r="B120" s="43">
        <f>IF(PRESUPUESTO!N163="","",PRESUPUESTO!N163)</f>
        <v/>
      </c>
      <c r="C120" s="42">
        <f>IF(PRESUPUESTO!B163="","",PRESUPUESTO!B163)</f>
        <v/>
      </c>
      <c r="D120" s="176">
        <f>IFERROR(PRESUPUESTO!C163,"")</f>
        <v/>
      </c>
      <c r="E120" s="169">
        <f>IF(PRESUPUESTO!D163="","",PRESUPUESTO!D163)</f>
        <v/>
      </c>
      <c r="F120" s="332">
        <f>IFERROR(PRESUPUESTO!M163,"")</f>
        <v/>
      </c>
      <c r="G120" s="332">
        <f>IFERROR(PRESUPUESTO!E163,"")</f>
        <v/>
      </c>
      <c r="H120" s="332">
        <f>IFERROR(N($D120)*N($F120),0)</f>
        <v/>
      </c>
      <c r="I120" s="332">
        <f>IFERROR(N($D120)*N($G120),0)</f>
        <v/>
      </c>
      <c r="J120" s="332">
        <f>$I120-$H120</f>
        <v/>
      </c>
      <c r="K120" s="312">
        <f>IFERROR($J120/$I120,0)</f>
        <v/>
      </c>
    </row>
    <row r="121" ht="15.75" customHeight="1" s="371">
      <c r="A121" s="169">
        <f>IF(PRESUPUESTO!A164="","",PRESUPUESTO!A164)</f>
        <v/>
      </c>
      <c r="B121" s="43">
        <f>IF(PRESUPUESTO!N164="","",PRESUPUESTO!N164)</f>
        <v/>
      </c>
      <c r="C121" s="42">
        <f>IF(PRESUPUESTO!B164="","",PRESUPUESTO!B164)</f>
        <v/>
      </c>
      <c r="D121" s="176">
        <f>IFERROR(PRESUPUESTO!C164,"")</f>
        <v/>
      </c>
      <c r="E121" s="169">
        <f>IF(PRESUPUESTO!D164="","",PRESUPUESTO!D164)</f>
        <v/>
      </c>
      <c r="F121" s="332">
        <f>IFERROR(PRESUPUESTO!M164,"")</f>
        <v/>
      </c>
      <c r="G121" s="332">
        <f>IFERROR(PRESUPUESTO!E164,"")</f>
        <v/>
      </c>
      <c r="H121" s="332">
        <f>IFERROR(N($D121)*N($F121),0)</f>
        <v/>
      </c>
      <c r="I121" s="332">
        <f>IFERROR(N($D121)*N($G121),0)</f>
        <v/>
      </c>
      <c r="J121" s="332">
        <f>$I121-$H121</f>
        <v/>
      </c>
      <c r="K121" s="312">
        <f>IFERROR($J121/$I121,0)</f>
        <v/>
      </c>
    </row>
    <row r="122" ht="15.75" customHeight="1" s="371">
      <c r="A122" s="169">
        <f>IF(PRESUPUESTO!A165="","",PRESUPUESTO!A165)</f>
        <v/>
      </c>
      <c r="B122" s="43">
        <f>IF(PRESUPUESTO!N165="","",PRESUPUESTO!N165)</f>
        <v/>
      </c>
      <c r="C122" s="42">
        <f>IF(PRESUPUESTO!B165="","",PRESUPUESTO!B165)</f>
        <v/>
      </c>
      <c r="D122" s="176">
        <f>IFERROR(PRESUPUESTO!C165,"")</f>
        <v/>
      </c>
      <c r="E122" s="169">
        <f>IF(PRESUPUESTO!D165="","",PRESUPUESTO!D165)</f>
        <v/>
      </c>
      <c r="F122" s="332">
        <f>IFERROR(PRESUPUESTO!M165,"")</f>
        <v/>
      </c>
      <c r="G122" s="332">
        <f>IFERROR(PRESUPUESTO!E165,"")</f>
        <v/>
      </c>
      <c r="H122" s="332">
        <f>IFERROR(N($D122)*N($F122),0)</f>
        <v/>
      </c>
      <c r="I122" s="332">
        <f>IFERROR(N($D122)*N($G122),0)</f>
        <v/>
      </c>
      <c r="J122" s="332">
        <f>$I122-$H122</f>
        <v/>
      </c>
      <c r="K122" s="312">
        <f>IFERROR($J122/$I122,0)</f>
        <v/>
      </c>
    </row>
    <row r="123" ht="15.75" customHeight="1" s="371">
      <c r="A123" s="169">
        <f>IF(PRESUPUESTO!A166="","",PRESUPUESTO!A166)</f>
        <v/>
      </c>
      <c r="B123" s="43">
        <f>IF(PRESUPUESTO!N166="","",PRESUPUESTO!N166)</f>
        <v/>
      </c>
      <c r="C123" s="42">
        <f>IF(PRESUPUESTO!B166="","",PRESUPUESTO!B166)</f>
        <v/>
      </c>
      <c r="D123" s="176">
        <f>IFERROR(PRESUPUESTO!C166,"")</f>
        <v/>
      </c>
      <c r="E123" s="169">
        <f>IF(PRESUPUESTO!D166="","",PRESUPUESTO!D166)</f>
        <v/>
      </c>
      <c r="F123" s="332">
        <f>IFERROR(PRESUPUESTO!M166,"")</f>
        <v/>
      </c>
      <c r="G123" s="332">
        <f>IFERROR(PRESUPUESTO!E166,"")</f>
        <v/>
      </c>
      <c r="H123" s="332">
        <f>IFERROR(N($D123)*N($F123),0)</f>
        <v/>
      </c>
      <c r="I123" s="332">
        <f>IFERROR(N($D123)*N($G123),0)</f>
        <v/>
      </c>
      <c r="J123" s="332">
        <f>$I123-$H123</f>
        <v/>
      </c>
      <c r="K123" s="312">
        <f>IFERROR($J123/$I123,0)</f>
        <v/>
      </c>
    </row>
    <row r="124" ht="15.75" customHeight="1" s="371">
      <c r="A124" s="169">
        <f>IF(PRESUPUESTO!A167="","",PRESUPUESTO!A167)</f>
        <v/>
      </c>
      <c r="B124" s="43">
        <f>IF(PRESUPUESTO!N167="","",PRESUPUESTO!N167)</f>
        <v/>
      </c>
      <c r="C124" s="42">
        <f>IF(PRESUPUESTO!B167="","",PRESUPUESTO!B167)</f>
        <v/>
      </c>
      <c r="D124" s="176">
        <f>IFERROR(PRESUPUESTO!C167,"")</f>
        <v/>
      </c>
      <c r="E124" s="169">
        <f>IF(PRESUPUESTO!D167="","",PRESUPUESTO!D167)</f>
        <v/>
      </c>
      <c r="F124" s="332">
        <f>IFERROR(PRESUPUESTO!M167,"")</f>
        <v/>
      </c>
      <c r="G124" s="332">
        <f>IFERROR(PRESUPUESTO!E167,"")</f>
        <v/>
      </c>
      <c r="H124" s="332">
        <f>IFERROR(N($D124)*N($F124),0)</f>
        <v/>
      </c>
      <c r="I124" s="332">
        <f>IFERROR(N($D124)*N($G124),0)</f>
        <v/>
      </c>
      <c r="J124" s="332">
        <f>$I124-$H124</f>
        <v/>
      </c>
      <c r="K124" s="312">
        <f>IFERROR($J124/$I124,0)</f>
        <v/>
      </c>
    </row>
    <row r="125" ht="15.75" customHeight="1" s="371">
      <c r="A125" s="169">
        <f>IF(PRESUPUESTO!A168="","",PRESUPUESTO!A168)</f>
        <v/>
      </c>
      <c r="B125" s="43">
        <f>IF(PRESUPUESTO!N168="","",PRESUPUESTO!N168)</f>
        <v/>
      </c>
      <c r="C125" s="42">
        <f>IF(PRESUPUESTO!B168="","",PRESUPUESTO!B168)</f>
        <v/>
      </c>
      <c r="D125" s="176">
        <f>IFERROR(PRESUPUESTO!C168,"")</f>
        <v/>
      </c>
      <c r="E125" s="169">
        <f>IF(PRESUPUESTO!D168="","",PRESUPUESTO!D168)</f>
        <v/>
      </c>
      <c r="F125" s="332">
        <f>IFERROR(PRESUPUESTO!M168,"")</f>
        <v/>
      </c>
      <c r="G125" s="332">
        <f>IFERROR(PRESUPUESTO!E168,"")</f>
        <v/>
      </c>
      <c r="H125" s="332">
        <f>IFERROR(N($D125)*N($F125),0)</f>
        <v/>
      </c>
      <c r="I125" s="332">
        <f>IFERROR(N($D125)*N($G125),0)</f>
        <v/>
      </c>
      <c r="J125" s="332">
        <f>$I125-$H125</f>
        <v/>
      </c>
      <c r="K125" s="312">
        <f>IFERROR($J125/$I125,0)</f>
        <v/>
      </c>
    </row>
    <row r="126" ht="15.75" customHeight="1" s="371">
      <c r="A126" s="169">
        <f>IF(PRESUPUESTO!A169="","",PRESUPUESTO!A169)</f>
        <v/>
      </c>
      <c r="B126" s="43">
        <f>IF(PRESUPUESTO!N169="","",PRESUPUESTO!N169)</f>
        <v/>
      </c>
      <c r="C126" s="42">
        <f>IF(PRESUPUESTO!B169="","",PRESUPUESTO!B169)</f>
        <v/>
      </c>
      <c r="D126" s="176">
        <f>IFERROR(PRESUPUESTO!C169,"")</f>
        <v/>
      </c>
      <c r="E126" s="169">
        <f>IF(PRESUPUESTO!D169="","",PRESUPUESTO!D169)</f>
        <v/>
      </c>
      <c r="F126" s="332">
        <f>IFERROR(PRESUPUESTO!M169,"")</f>
        <v/>
      </c>
      <c r="G126" s="332">
        <f>IFERROR(PRESUPUESTO!E169,"")</f>
        <v/>
      </c>
      <c r="H126" s="332">
        <f>IFERROR(N($D126)*N($F126),0)</f>
        <v/>
      </c>
      <c r="I126" s="332">
        <f>IFERROR(N($D126)*N($G126),0)</f>
        <v/>
      </c>
      <c r="J126" s="332">
        <f>$I126-$H126</f>
        <v/>
      </c>
      <c r="K126" s="312">
        <f>IFERROR($J126/$I126,0)</f>
        <v/>
      </c>
    </row>
    <row r="127" ht="15.75" customHeight="1" s="371">
      <c r="A127" s="169">
        <f>IF(PRESUPUESTO!A170="","",PRESUPUESTO!A170)</f>
        <v/>
      </c>
      <c r="B127" s="43">
        <f>IF(PRESUPUESTO!N170="","",PRESUPUESTO!N170)</f>
        <v/>
      </c>
      <c r="C127" s="42">
        <f>IF(PRESUPUESTO!B170="","",PRESUPUESTO!B170)</f>
        <v/>
      </c>
      <c r="D127" s="176">
        <f>IFERROR(PRESUPUESTO!C170,"")</f>
        <v/>
      </c>
      <c r="E127" s="169">
        <f>IF(PRESUPUESTO!D170="","",PRESUPUESTO!D170)</f>
        <v/>
      </c>
      <c r="F127" s="332">
        <f>IFERROR(PRESUPUESTO!M170,"")</f>
        <v/>
      </c>
      <c r="G127" s="332">
        <f>IFERROR(PRESUPUESTO!E170,"")</f>
        <v/>
      </c>
      <c r="H127" s="332">
        <f>IFERROR(N($D127)*N($F127),0)</f>
        <v/>
      </c>
      <c r="I127" s="332">
        <f>IFERROR(N($D127)*N($G127),0)</f>
        <v/>
      </c>
      <c r="J127" s="332">
        <f>$I127-$H127</f>
        <v/>
      </c>
      <c r="K127" s="312">
        <f>IFERROR($J127/$I127,0)</f>
        <v/>
      </c>
    </row>
    <row r="128" ht="15.75" customHeight="1" s="371">
      <c r="A128" s="169">
        <f>IF(PRESUPUESTO!A171="","",PRESUPUESTO!A171)</f>
        <v/>
      </c>
      <c r="B128" s="43">
        <f>IF(PRESUPUESTO!N171="","",PRESUPUESTO!N171)</f>
        <v/>
      </c>
      <c r="C128" s="42">
        <f>IF(PRESUPUESTO!B171="","",PRESUPUESTO!B171)</f>
        <v/>
      </c>
      <c r="D128" s="176">
        <f>IFERROR(PRESUPUESTO!C171,"")</f>
        <v/>
      </c>
      <c r="E128" s="169">
        <f>IF(PRESUPUESTO!D171="","",PRESUPUESTO!D171)</f>
        <v/>
      </c>
      <c r="F128" s="332">
        <f>IFERROR(PRESUPUESTO!M171,"")</f>
        <v/>
      </c>
      <c r="G128" s="332">
        <f>IFERROR(PRESUPUESTO!E171,"")</f>
        <v/>
      </c>
      <c r="H128" s="332">
        <f>IFERROR(N($D128)*N($F128),0)</f>
        <v/>
      </c>
      <c r="I128" s="332">
        <f>IFERROR(N($D128)*N($G128),0)</f>
        <v/>
      </c>
      <c r="J128" s="332">
        <f>$I128-$H128</f>
        <v/>
      </c>
      <c r="K128" s="312">
        <f>IFERROR($J128/$I128,0)</f>
        <v/>
      </c>
    </row>
    <row r="129" ht="15.75" customHeight="1" s="371">
      <c r="A129" s="169">
        <f>IF(PRESUPUESTO!A172="","",PRESUPUESTO!A172)</f>
        <v/>
      </c>
      <c r="B129" s="43">
        <f>IF(PRESUPUESTO!N172="","",PRESUPUESTO!N172)</f>
        <v/>
      </c>
      <c r="C129" s="42">
        <f>IF(PRESUPUESTO!B172="","",PRESUPUESTO!B172)</f>
        <v/>
      </c>
      <c r="D129" s="176">
        <f>IFERROR(PRESUPUESTO!C172,"")</f>
        <v/>
      </c>
      <c r="E129" s="169">
        <f>IF(PRESUPUESTO!D172="","",PRESUPUESTO!D172)</f>
        <v/>
      </c>
      <c r="F129" s="332">
        <f>IFERROR(PRESUPUESTO!M172,"")</f>
        <v/>
      </c>
      <c r="G129" s="332">
        <f>IFERROR(PRESUPUESTO!E172,"")</f>
        <v/>
      </c>
      <c r="H129" s="332">
        <f>IFERROR(N($D129)*N($F129),0)</f>
        <v/>
      </c>
      <c r="I129" s="332">
        <f>IFERROR(N($D129)*N($G129),0)</f>
        <v/>
      </c>
      <c r="J129" s="332">
        <f>$I129-$H129</f>
        <v/>
      </c>
      <c r="K129" s="312">
        <f>IFERROR($J129/$I129,0)</f>
        <v/>
      </c>
    </row>
    <row r="130" ht="15.75" customHeight="1" s="371">
      <c r="A130" s="169">
        <f>IF(PRESUPUESTO!A173="","",PRESUPUESTO!A173)</f>
        <v/>
      </c>
      <c r="B130" s="43">
        <f>IF(PRESUPUESTO!N173="","",PRESUPUESTO!N173)</f>
        <v/>
      </c>
      <c r="C130" s="42">
        <f>IF(PRESUPUESTO!B173="","",PRESUPUESTO!B173)</f>
        <v/>
      </c>
      <c r="D130" s="176">
        <f>IFERROR(PRESUPUESTO!C173,"")</f>
        <v/>
      </c>
      <c r="E130" s="169">
        <f>IF(PRESUPUESTO!D173="","",PRESUPUESTO!D173)</f>
        <v/>
      </c>
      <c r="F130" s="332">
        <f>IFERROR(PRESUPUESTO!M173,"")</f>
        <v/>
      </c>
      <c r="G130" s="332">
        <f>IFERROR(PRESUPUESTO!E173,"")</f>
        <v/>
      </c>
      <c r="H130" s="332">
        <f>IFERROR(N($D130)*N($F130),0)</f>
        <v/>
      </c>
      <c r="I130" s="332">
        <f>IFERROR(N($D130)*N($G130),0)</f>
        <v/>
      </c>
      <c r="J130" s="332">
        <f>$I130-$H130</f>
        <v/>
      </c>
      <c r="K130" s="312">
        <f>IFERROR($J130/$I130,0)</f>
        <v/>
      </c>
    </row>
    <row r="131" ht="15.75" customHeight="1" s="371">
      <c r="A131" s="169">
        <f>IF(PRESUPUESTO!A174="","",PRESUPUESTO!A174)</f>
        <v/>
      </c>
      <c r="B131" s="43">
        <f>IF(PRESUPUESTO!N174="","",PRESUPUESTO!N174)</f>
        <v/>
      </c>
      <c r="C131" s="42">
        <f>IF(PRESUPUESTO!B174="","",PRESUPUESTO!B174)</f>
        <v/>
      </c>
      <c r="D131" s="176">
        <f>IFERROR(PRESUPUESTO!C174,"")</f>
        <v/>
      </c>
      <c r="E131" s="169">
        <f>IF(PRESUPUESTO!D174="","",PRESUPUESTO!D174)</f>
        <v/>
      </c>
      <c r="F131" s="332">
        <f>IFERROR(PRESUPUESTO!M174,"")</f>
        <v/>
      </c>
      <c r="G131" s="332">
        <f>IFERROR(PRESUPUESTO!E174,"")</f>
        <v/>
      </c>
      <c r="H131" s="332">
        <f>IFERROR(N($D131)*N($F131),0)</f>
        <v/>
      </c>
      <c r="I131" s="332">
        <f>IFERROR(N($D131)*N($G131),0)</f>
        <v/>
      </c>
      <c r="J131" s="332">
        <f>$I131-$H131</f>
        <v/>
      </c>
      <c r="K131" s="312">
        <f>IFERROR($J131/$I131,0)</f>
        <v/>
      </c>
    </row>
    <row r="132" ht="15.75" customHeight="1" s="371">
      <c r="A132" s="169" t="n"/>
      <c r="B132" s="43" t="n"/>
      <c r="C132" s="42" t="n"/>
      <c r="D132" s="176" t="n"/>
      <c r="E132" s="169" t="n"/>
      <c r="F132" s="332" t="n"/>
      <c r="G132" s="332" t="n"/>
      <c r="H132" s="332" t="n"/>
      <c r="I132" s="332" t="n"/>
      <c r="J132" s="332" t="n"/>
      <c r="K132" s="312" t="n"/>
    </row>
    <row r="133" ht="15.75" customHeight="1" s="371">
      <c r="A133" s="169" t="n"/>
      <c r="B133" s="43" t="n"/>
      <c r="C133" s="368" t="inlineStr">
        <is>
          <t>COSTO DIRECTO TOTAL</t>
        </is>
      </c>
      <c r="D133" s="176" t="n"/>
      <c r="E133" s="169" t="n"/>
      <c r="F133" s="332" t="n"/>
      <c r="G133" s="332" t="n"/>
      <c r="H133" s="103">
        <f>SUM(H7:H131)</f>
        <v/>
      </c>
      <c r="I133" s="332" t="n"/>
      <c r="J133" s="332" t="n"/>
      <c r="K133" s="312" t="n"/>
    </row>
    <row r="134" ht="15.75" customHeight="1" s="371">
      <c r="A134" s="169" t="n"/>
      <c r="B134" s="43" t="n"/>
      <c r="C134" s="368" t="inlineStr">
        <is>
          <t>VENTA TOTAL (sin IVA)</t>
        </is>
      </c>
      <c r="D134" s="176" t="n"/>
      <c r="E134" s="169" t="n"/>
      <c r="F134" s="332" t="n"/>
      <c r="G134" s="332" t="n"/>
      <c r="H134" s="103">
        <f>SUM(I7:I131)</f>
        <v/>
      </c>
      <c r="I134" s="332" t="n"/>
      <c r="J134" s="332" t="n"/>
      <c r="K134" s="312" t="n"/>
    </row>
    <row r="135" ht="15.75" customHeight="1" s="371">
      <c r="A135" s="169" t="n"/>
      <c r="B135" s="43" t="n"/>
      <c r="C135" s="368" t="inlineStr">
        <is>
          <t>UTILIDAD BRUTA</t>
        </is>
      </c>
      <c r="D135" s="176" t="n"/>
      <c r="E135" s="169" t="n"/>
      <c r="F135" s="332" t="n"/>
      <c r="G135" s="332" t="n"/>
      <c r="H135" s="103">
        <f>SUM(J7:J131)</f>
        <v/>
      </c>
      <c r="I135" s="332" t="n"/>
      <c r="J135" s="332" t="n"/>
      <c r="K135" s="312" t="n"/>
    </row>
    <row r="136" ht="15.75" customHeight="1" s="371">
      <c r="A136" s="169" t="n"/>
      <c r="B136" s="43" t="n"/>
      <c r="C136" s="368" t="inlineStr">
        <is>
          <t>MARGEN SOBRE VENTA</t>
        </is>
      </c>
      <c r="D136" s="176" t="n"/>
      <c r="E136" s="169" t="n"/>
      <c r="F136" s="332" t="n"/>
      <c r="G136" s="332" t="n"/>
      <c r="H136" s="369">
        <f>IFERROR(H135/H134,0)</f>
        <v/>
      </c>
      <c r="I136" s="332" t="n"/>
      <c r="J136" s="332" t="n"/>
      <c r="K136" s="312" t="n"/>
    </row>
    <row r="137" ht="15.75" customHeight="1" s="371">
      <c r="A137" s="169" t="n"/>
      <c r="B137" s="43" t="n"/>
      <c r="C137" s="42" t="n"/>
      <c r="D137" s="176" t="n"/>
      <c r="E137" s="169" t="n"/>
      <c r="F137" s="332" t="n"/>
      <c r="G137" s="332" t="n"/>
      <c r="H137" s="332" t="n"/>
      <c r="I137" s="332" t="n"/>
      <c r="J137" s="332" t="n"/>
      <c r="K137" s="312" t="n"/>
    </row>
    <row r="138" ht="15.75" customHeight="1" s="371">
      <c r="A138" s="169" t="n"/>
      <c r="B138" s="43" t="n"/>
      <c r="C138" s="42" t="n"/>
      <c r="D138" s="176" t="n"/>
      <c r="E138" s="169" t="n"/>
      <c r="F138" s="332" t="n"/>
      <c r="G138" s="332" t="n"/>
      <c r="H138" s="332" t="n"/>
      <c r="I138" s="332" t="n"/>
      <c r="J138" s="332" t="n"/>
      <c r="K138" s="312" t="n"/>
    </row>
    <row r="139" ht="15.75" customHeight="1" s="371">
      <c r="A139" s="169" t="n"/>
      <c r="B139" s="43" t="n"/>
      <c r="C139" s="42" t="n"/>
      <c r="D139" s="176" t="n"/>
      <c r="E139" s="169" t="n"/>
      <c r="F139" s="332" t="n"/>
      <c r="G139" s="332" t="n"/>
      <c r="H139" s="332" t="n"/>
      <c r="I139" s="332" t="n"/>
      <c r="J139" s="332" t="n"/>
      <c r="K139" s="312" t="n"/>
    </row>
    <row r="140" ht="15.75" customHeight="1" s="371">
      <c r="A140" s="169" t="n"/>
      <c r="B140" s="43" t="n"/>
      <c r="C140" s="42" t="n"/>
      <c r="D140" s="176" t="n"/>
      <c r="E140" s="169" t="n"/>
      <c r="F140" s="332" t="n"/>
      <c r="G140" s="332" t="n"/>
      <c r="H140" s="332" t="n"/>
      <c r="I140" s="332" t="n"/>
      <c r="J140" s="332" t="n"/>
      <c r="K140" s="312" t="n"/>
    </row>
    <row r="141" ht="15.75" customHeight="1" s="371">
      <c r="A141" s="169" t="n"/>
      <c r="B141" s="43" t="n"/>
      <c r="C141" s="42" t="n"/>
      <c r="D141" s="176" t="n"/>
      <c r="E141" s="169" t="n"/>
      <c r="F141" s="332" t="n"/>
      <c r="G141" s="332" t="n"/>
      <c r="H141" s="332" t="n"/>
      <c r="I141" s="332" t="n"/>
      <c r="J141" s="332" t="n"/>
      <c r="K141" s="312" t="n"/>
    </row>
    <row r="142" ht="15.75" customHeight="1" s="371">
      <c r="A142" s="169" t="n"/>
      <c r="B142" s="43" t="n"/>
      <c r="C142" s="42" t="n"/>
      <c r="D142" s="176" t="n"/>
      <c r="E142" s="169" t="n"/>
      <c r="F142" s="332" t="n"/>
      <c r="G142" s="332" t="n"/>
      <c r="H142" s="332" t="n"/>
      <c r="I142" s="332" t="n"/>
      <c r="J142" s="332" t="n"/>
      <c r="K142" s="312" t="n"/>
    </row>
    <row r="143" ht="15.75" customHeight="1" s="371">
      <c r="A143" s="169" t="n"/>
      <c r="B143" s="43" t="n"/>
      <c r="C143" s="42" t="n"/>
      <c r="D143" s="176" t="n"/>
      <c r="E143" s="169" t="n"/>
      <c r="F143" s="332" t="n"/>
      <c r="G143" s="332" t="n"/>
      <c r="H143" s="332" t="n"/>
      <c r="I143" s="332" t="n"/>
      <c r="J143" s="332" t="n"/>
      <c r="K143" s="312" t="n"/>
    </row>
    <row r="144" ht="15.75" customHeight="1" s="371">
      <c r="A144" s="169" t="n"/>
      <c r="B144" s="43" t="n"/>
      <c r="C144" s="42" t="n"/>
      <c r="D144" s="176" t="n"/>
      <c r="E144" s="169" t="n"/>
      <c r="F144" s="332" t="n"/>
      <c r="G144" s="332" t="n"/>
      <c r="H144" s="332" t="n"/>
      <c r="I144" s="332" t="n"/>
      <c r="J144" s="332" t="n"/>
      <c r="K144" s="312" t="n"/>
    </row>
    <row r="145" ht="15.75" customHeight="1" s="371">
      <c r="A145" s="169" t="n"/>
      <c r="B145" s="43" t="n"/>
      <c r="C145" s="42" t="n"/>
      <c r="D145" s="176" t="n"/>
      <c r="E145" s="169" t="n"/>
      <c r="F145" s="332" t="n"/>
      <c r="G145" s="332" t="n"/>
      <c r="H145" s="332" t="n"/>
      <c r="I145" s="332" t="n"/>
      <c r="J145" s="332" t="n"/>
      <c r="K145" s="312" t="n"/>
    </row>
    <row r="146" ht="15.75" customHeight="1" s="371">
      <c r="A146" s="169" t="n"/>
      <c r="B146" s="43" t="n"/>
      <c r="C146" s="42" t="n"/>
      <c r="D146" s="176" t="n"/>
      <c r="E146" s="169" t="n"/>
      <c r="F146" s="332" t="n"/>
      <c r="G146" s="332" t="n"/>
      <c r="H146" s="332" t="n"/>
      <c r="I146" s="332" t="n"/>
      <c r="J146" s="332" t="n"/>
      <c r="K146" s="312" t="n"/>
    </row>
    <row r="147" ht="15.75" customHeight="1" s="371">
      <c r="A147" s="169" t="n"/>
      <c r="B147" s="43" t="n"/>
      <c r="C147" s="42" t="n"/>
      <c r="D147" s="176" t="n"/>
      <c r="E147" s="169" t="n"/>
      <c r="F147" s="332" t="n"/>
      <c r="G147" s="332" t="n"/>
      <c r="H147" s="332" t="n"/>
      <c r="I147" s="332" t="n"/>
      <c r="J147" s="332" t="n"/>
      <c r="K147" s="312" t="n"/>
    </row>
    <row r="148" ht="15.75" customHeight="1" s="371">
      <c r="A148" s="169" t="n"/>
      <c r="B148" s="43" t="n"/>
      <c r="C148" s="42" t="n"/>
      <c r="D148" s="176" t="n"/>
      <c r="E148" s="169" t="n"/>
      <c r="F148" s="332" t="n"/>
      <c r="G148" s="332" t="n"/>
      <c r="H148" s="332" t="n"/>
      <c r="I148" s="332" t="n"/>
      <c r="J148" s="332" t="n"/>
      <c r="K148" s="312" t="n"/>
    </row>
    <row r="149" ht="15.75" customHeight="1" s="371">
      <c r="A149" s="169" t="n"/>
      <c r="B149" s="43" t="n"/>
      <c r="C149" s="42" t="n"/>
      <c r="D149" s="176" t="n"/>
      <c r="E149" s="169" t="n"/>
      <c r="F149" s="332" t="n"/>
      <c r="G149" s="332" t="n"/>
      <c r="H149" s="332" t="n"/>
      <c r="I149" s="332" t="n"/>
      <c r="J149" s="332" t="n"/>
      <c r="K149" s="312" t="n"/>
    </row>
    <row r="150" ht="15.75" customHeight="1" s="371">
      <c r="A150" s="169" t="n"/>
      <c r="B150" s="43" t="n"/>
      <c r="C150" s="42" t="n"/>
      <c r="D150" s="176" t="n"/>
      <c r="E150" s="169" t="n"/>
      <c r="F150" s="332" t="n"/>
      <c r="G150" s="332" t="n"/>
      <c r="H150" s="332" t="n"/>
      <c r="I150" s="332" t="n"/>
      <c r="J150" s="332" t="n"/>
      <c r="K150" s="312" t="n"/>
    </row>
    <row r="151" ht="15.75" customHeight="1" s="371">
      <c r="A151" s="169" t="n"/>
      <c r="B151" s="43" t="n"/>
      <c r="C151" s="42" t="n"/>
      <c r="D151" s="176" t="n"/>
      <c r="E151" s="169" t="n"/>
      <c r="F151" s="332" t="n"/>
      <c r="G151" s="332" t="n"/>
      <c r="H151" s="332" t="n"/>
      <c r="I151" s="332" t="n"/>
      <c r="J151" s="332" t="n"/>
      <c r="K151" s="312" t="n"/>
    </row>
    <row r="152" ht="15.75" customHeight="1" s="371">
      <c r="A152" s="169" t="n"/>
      <c r="B152" s="43" t="n"/>
      <c r="C152" s="42" t="n"/>
      <c r="D152" s="176" t="n"/>
      <c r="E152" s="169" t="n"/>
      <c r="F152" s="332" t="n"/>
      <c r="G152" s="332" t="n"/>
      <c r="H152" s="332" t="n"/>
      <c r="I152" s="332" t="n"/>
      <c r="J152" s="332" t="n"/>
      <c r="K152" s="312" t="n"/>
    </row>
    <row r="153" ht="15.75" customHeight="1" s="371">
      <c r="A153" s="169" t="n"/>
      <c r="B153" s="43" t="n"/>
      <c r="C153" s="42" t="n"/>
      <c r="D153" s="176" t="n"/>
      <c r="E153" s="169" t="n"/>
      <c r="F153" s="332" t="n"/>
      <c r="G153" s="332" t="n"/>
      <c r="H153" s="332" t="n"/>
      <c r="I153" s="332" t="n"/>
      <c r="J153" s="332" t="n"/>
      <c r="K153" s="312" t="n"/>
    </row>
    <row r="154" ht="15.75" customHeight="1" s="371">
      <c r="A154" s="169" t="n"/>
      <c r="B154" s="43" t="n"/>
      <c r="C154" s="42" t="n"/>
      <c r="D154" s="176" t="n"/>
      <c r="E154" s="169" t="n"/>
      <c r="F154" s="332" t="n"/>
      <c r="G154" s="332" t="n"/>
      <c r="H154" s="332" t="n"/>
      <c r="I154" s="332" t="n"/>
      <c r="J154" s="332" t="n"/>
      <c r="K154" s="312" t="n"/>
    </row>
    <row r="155" ht="15.75" customHeight="1" s="371">
      <c r="A155" s="169" t="n"/>
      <c r="B155" s="43" t="n"/>
      <c r="C155" s="42" t="n"/>
      <c r="D155" s="176" t="n"/>
      <c r="E155" s="169" t="n"/>
      <c r="F155" s="332" t="n"/>
      <c r="G155" s="332" t="n"/>
      <c r="H155" s="332" t="n"/>
      <c r="I155" s="332" t="n"/>
      <c r="J155" s="332" t="n"/>
      <c r="K155" s="312" t="n"/>
    </row>
    <row r="156" ht="15.75" customHeight="1" s="371">
      <c r="A156" s="169" t="n"/>
      <c r="B156" s="43" t="n"/>
      <c r="C156" s="42" t="n"/>
      <c r="D156" s="176" t="n"/>
      <c r="E156" s="169" t="n"/>
      <c r="F156" s="332" t="n"/>
      <c r="G156" s="332" t="n"/>
      <c r="H156" s="332" t="n"/>
      <c r="I156" s="332" t="n"/>
      <c r="J156" s="332" t="n"/>
      <c r="K156" s="312" t="n"/>
    </row>
    <row r="157" ht="15.75" customHeight="1" s="371">
      <c r="A157" s="169" t="n"/>
      <c r="B157" s="43" t="n"/>
      <c r="C157" s="42" t="n"/>
      <c r="D157" s="176" t="n"/>
      <c r="E157" s="169" t="n"/>
      <c r="F157" s="332" t="n"/>
      <c r="G157" s="332" t="n"/>
      <c r="H157" s="332" t="n"/>
      <c r="I157" s="332" t="n"/>
      <c r="J157" s="332" t="n"/>
      <c r="K157" s="312" t="n"/>
    </row>
    <row r="158" ht="15.75" customHeight="1" s="371">
      <c r="A158" s="169" t="n"/>
      <c r="B158" s="43" t="n"/>
      <c r="C158" s="42" t="n"/>
      <c r="D158" s="176" t="n"/>
      <c r="E158" s="169" t="n"/>
      <c r="F158" s="332" t="n"/>
      <c r="G158" s="332" t="n"/>
      <c r="H158" s="332" t="n"/>
      <c r="I158" s="332" t="n"/>
      <c r="J158" s="332" t="n"/>
      <c r="K158" s="312" t="n"/>
    </row>
    <row r="159" ht="15.75" customHeight="1" s="371">
      <c r="A159" s="169" t="n"/>
      <c r="B159" s="43" t="n"/>
      <c r="C159" s="42" t="n"/>
      <c r="D159" s="176" t="n"/>
      <c r="E159" s="169" t="n"/>
      <c r="F159" s="332" t="n"/>
      <c r="G159" s="332" t="n"/>
      <c r="H159" s="332" t="n"/>
      <c r="I159" s="332" t="n"/>
      <c r="J159" s="332" t="n"/>
      <c r="K159" s="312" t="n"/>
    </row>
    <row r="160" ht="15.75" customHeight="1" s="371">
      <c r="A160" s="169" t="n"/>
      <c r="B160" s="43" t="n"/>
      <c r="C160" s="42" t="n"/>
      <c r="D160" s="176" t="n"/>
      <c r="E160" s="169" t="n"/>
      <c r="F160" s="332" t="n"/>
      <c r="G160" s="332" t="n"/>
      <c r="H160" s="332" t="n"/>
      <c r="I160" s="332" t="n"/>
      <c r="J160" s="332" t="n"/>
      <c r="K160" s="312" t="n"/>
    </row>
    <row r="161" ht="15.75" customHeight="1" s="371">
      <c r="A161" s="169" t="n"/>
      <c r="B161" s="43" t="n"/>
      <c r="C161" s="42" t="n"/>
      <c r="D161" s="176" t="n"/>
      <c r="E161" s="169" t="n"/>
      <c r="F161" s="332" t="n"/>
      <c r="G161" s="332" t="n"/>
      <c r="H161" s="332" t="n"/>
      <c r="I161" s="332" t="n"/>
      <c r="J161" s="332" t="n"/>
      <c r="K161" s="312" t="n"/>
    </row>
    <row r="162" ht="15.75" customHeight="1" s="371">
      <c r="A162" s="169" t="n"/>
      <c r="B162" s="43" t="n"/>
      <c r="C162" s="42" t="n"/>
      <c r="D162" s="176" t="n"/>
      <c r="E162" s="169" t="n"/>
      <c r="F162" s="332" t="n"/>
      <c r="G162" s="332" t="n"/>
      <c r="H162" s="332" t="n"/>
      <c r="I162" s="332" t="n"/>
      <c r="J162" s="332" t="n"/>
      <c r="K162" s="312" t="n"/>
    </row>
    <row r="163" ht="15.75" customHeight="1" s="371">
      <c r="A163" s="169" t="n"/>
      <c r="B163" s="43" t="n"/>
      <c r="C163" s="42" t="n"/>
      <c r="D163" s="176" t="n"/>
      <c r="E163" s="169" t="n"/>
      <c r="F163" s="332" t="n"/>
      <c r="G163" s="332" t="n"/>
      <c r="H163" s="332" t="n"/>
      <c r="I163" s="332" t="n"/>
      <c r="J163" s="332" t="n"/>
      <c r="K163" s="312" t="n"/>
    </row>
    <row r="164" ht="15.75" customHeight="1" s="371">
      <c r="A164" s="169" t="n"/>
      <c r="B164" s="43" t="n"/>
      <c r="C164" s="42" t="n"/>
      <c r="D164" s="176" t="n"/>
      <c r="E164" s="169" t="n"/>
      <c r="F164" s="332" t="n"/>
      <c r="G164" s="332" t="n"/>
      <c r="H164" s="332" t="n"/>
      <c r="I164" s="332" t="n"/>
      <c r="J164" s="332" t="n"/>
      <c r="K164" s="312" t="n"/>
    </row>
    <row r="165" ht="15.75" customHeight="1" s="371">
      <c r="A165" s="169" t="n"/>
      <c r="B165" s="43" t="n"/>
      <c r="C165" s="42" t="n"/>
      <c r="D165" s="176" t="n"/>
      <c r="E165" s="169" t="n"/>
      <c r="F165" s="332" t="n"/>
      <c r="G165" s="332" t="n"/>
      <c r="H165" s="332" t="n"/>
      <c r="I165" s="332" t="n"/>
      <c r="J165" s="332" t="n"/>
      <c r="K165" s="312" t="n"/>
    </row>
    <row r="166" ht="15.75" customHeight="1" s="371">
      <c r="A166" s="169" t="n"/>
      <c r="B166" s="43" t="n"/>
      <c r="C166" s="42" t="n"/>
      <c r="D166" s="176" t="n"/>
      <c r="E166" s="169" t="n"/>
      <c r="F166" s="332" t="n"/>
      <c r="G166" s="332" t="n"/>
      <c r="H166" s="332" t="n"/>
      <c r="I166" s="332" t="n"/>
      <c r="J166" s="332" t="n"/>
      <c r="K166" s="312" t="n"/>
    </row>
    <row r="167" ht="15.75" customHeight="1" s="371">
      <c r="A167" s="169" t="n"/>
      <c r="B167" s="43" t="n"/>
      <c r="C167" s="42" t="n"/>
      <c r="D167" s="176" t="n"/>
      <c r="E167" s="169" t="n"/>
      <c r="F167" s="332" t="n"/>
      <c r="G167" s="332" t="n"/>
      <c r="H167" s="332" t="n"/>
      <c r="I167" s="332" t="n"/>
      <c r="J167" s="332" t="n"/>
      <c r="K167" s="312" t="n"/>
    </row>
    <row r="168" ht="15.75" customHeight="1" s="371">
      <c r="A168" s="169" t="n"/>
      <c r="B168" s="43" t="n"/>
      <c r="C168" s="42" t="n"/>
      <c r="D168" s="176" t="n"/>
      <c r="E168" s="169" t="n"/>
      <c r="F168" s="332" t="n"/>
      <c r="G168" s="332" t="n"/>
      <c r="H168" s="332" t="n"/>
      <c r="I168" s="332" t="n"/>
      <c r="J168" s="332" t="n"/>
      <c r="K168" s="312" t="n"/>
    </row>
    <row r="169" ht="15.75" customHeight="1" s="371">
      <c r="A169" s="169" t="n"/>
      <c r="B169" s="43" t="n"/>
      <c r="C169" s="42" t="n"/>
      <c r="D169" s="176" t="n"/>
      <c r="E169" s="169" t="n"/>
      <c r="F169" s="332" t="n"/>
      <c r="G169" s="332" t="n"/>
      <c r="H169" s="332" t="n"/>
      <c r="I169" s="332" t="n"/>
      <c r="J169" s="332" t="n"/>
      <c r="K169" s="312" t="n"/>
    </row>
    <row r="170" ht="15.75" customHeight="1" s="371">
      <c r="A170" s="169" t="n"/>
      <c r="B170" s="43" t="n"/>
      <c r="C170" s="42" t="n"/>
      <c r="D170" s="176" t="n"/>
      <c r="E170" s="169" t="n"/>
      <c r="F170" s="332" t="n"/>
      <c r="G170" s="332" t="n"/>
      <c r="H170" s="332" t="n"/>
      <c r="I170" s="332" t="n"/>
      <c r="J170" s="332" t="n"/>
      <c r="K170" s="312" t="n"/>
    </row>
    <row r="171" ht="15.75" customHeight="1" s="371">
      <c r="A171" s="169" t="n"/>
      <c r="B171" s="43" t="n"/>
      <c r="C171" s="42" t="n"/>
      <c r="D171" s="176" t="n"/>
      <c r="E171" s="169" t="n"/>
      <c r="F171" s="332" t="n"/>
      <c r="G171" s="332" t="n"/>
      <c r="H171" s="332" t="n"/>
      <c r="I171" s="332" t="n"/>
      <c r="J171" s="332" t="n"/>
      <c r="K171" s="312" t="n"/>
    </row>
    <row r="172" ht="15.75" customHeight="1" s="371">
      <c r="A172" s="169" t="n"/>
      <c r="B172" s="43" t="n"/>
      <c r="C172" s="42" t="n"/>
      <c r="D172" s="176" t="n"/>
      <c r="E172" s="169" t="n"/>
      <c r="F172" s="332" t="n"/>
      <c r="G172" s="332" t="n"/>
      <c r="H172" s="332" t="n"/>
      <c r="I172" s="332" t="n"/>
      <c r="J172" s="332" t="n"/>
      <c r="K172" s="312" t="n"/>
    </row>
    <row r="173" ht="15.75" customHeight="1" s="371">
      <c r="A173" s="169" t="n"/>
      <c r="B173" s="43" t="n"/>
      <c r="C173" s="42" t="n"/>
      <c r="D173" s="176" t="n"/>
      <c r="E173" s="169" t="n"/>
      <c r="F173" s="332" t="n"/>
      <c r="G173" s="332" t="n"/>
      <c r="H173" s="332" t="n"/>
      <c r="I173" s="332" t="n"/>
      <c r="J173" s="332" t="n"/>
      <c r="K173" s="312" t="n"/>
    </row>
    <row r="174" ht="15.75" customHeight="1" s="371">
      <c r="A174" s="169" t="n"/>
      <c r="B174" s="43" t="n"/>
      <c r="C174" s="42" t="n"/>
      <c r="D174" s="176" t="n"/>
      <c r="E174" s="169" t="n"/>
      <c r="F174" s="332" t="n"/>
      <c r="G174" s="332" t="n"/>
      <c r="H174" s="332" t="n"/>
      <c r="I174" s="332" t="n"/>
      <c r="J174" s="332" t="n"/>
      <c r="K174" s="312" t="n"/>
    </row>
    <row r="175" ht="15.75" customHeight="1" s="371">
      <c r="A175" s="169" t="n"/>
      <c r="B175" s="43" t="n"/>
      <c r="C175" s="42" t="n"/>
      <c r="D175" s="176" t="n"/>
      <c r="E175" s="169" t="n"/>
      <c r="F175" s="332" t="n"/>
      <c r="G175" s="332" t="n"/>
      <c r="H175" s="332" t="n"/>
      <c r="I175" s="332" t="n"/>
      <c r="J175" s="332" t="n"/>
      <c r="K175" s="312" t="n"/>
    </row>
    <row r="176" ht="15.75" customHeight="1" s="371">
      <c r="A176" s="169" t="n"/>
      <c r="B176" s="43" t="n"/>
      <c r="C176" s="42" t="n"/>
      <c r="D176" s="176" t="n"/>
      <c r="E176" s="169" t="n"/>
      <c r="F176" s="332" t="n"/>
      <c r="G176" s="332" t="n"/>
      <c r="H176" s="332" t="n"/>
      <c r="I176" s="332" t="n"/>
      <c r="J176" s="332" t="n"/>
      <c r="K176" s="312" t="n"/>
    </row>
    <row r="177" ht="15.75" customHeight="1" s="371">
      <c r="A177" s="169" t="n"/>
      <c r="B177" s="43" t="n"/>
      <c r="C177" s="42" t="n"/>
      <c r="D177" s="176" t="n"/>
      <c r="E177" s="169" t="n"/>
      <c r="F177" s="332" t="n"/>
      <c r="G177" s="332" t="n"/>
      <c r="H177" s="332" t="n"/>
      <c r="I177" s="332" t="n"/>
      <c r="J177" s="332" t="n"/>
      <c r="K177" s="312" t="n"/>
    </row>
    <row r="178" ht="15.75" customHeight="1" s="371">
      <c r="A178" s="169" t="n"/>
      <c r="B178" s="43" t="n"/>
      <c r="C178" s="42" t="n"/>
      <c r="D178" s="176" t="n"/>
      <c r="E178" s="169" t="n"/>
      <c r="F178" s="332" t="n"/>
      <c r="G178" s="332" t="n"/>
      <c r="H178" s="332" t="n"/>
      <c r="I178" s="332" t="n"/>
      <c r="J178" s="332" t="n"/>
      <c r="K178" s="312" t="n"/>
    </row>
    <row r="179" ht="15.75" customHeight="1" s="371">
      <c r="A179" s="169" t="n"/>
      <c r="B179" s="43" t="n"/>
      <c r="C179" s="42" t="n"/>
      <c r="D179" s="176" t="n"/>
      <c r="E179" s="169" t="n"/>
      <c r="F179" s="332" t="n"/>
      <c r="G179" s="332" t="n"/>
      <c r="H179" s="332" t="n"/>
      <c r="I179" s="332" t="n"/>
      <c r="J179" s="332" t="n"/>
      <c r="K179" s="312" t="n"/>
    </row>
    <row r="180" ht="15.75" customHeight="1" s="371">
      <c r="A180" s="169" t="n"/>
      <c r="B180" s="43" t="n"/>
      <c r="C180" s="42" t="n"/>
      <c r="D180" s="176" t="n"/>
      <c r="E180" s="169" t="n"/>
      <c r="F180" s="332" t="n"/>
      <c r="G180" s="332" t="n"/>
      <c r="H180" s="332" t="n"/>
      <c r="I180" s="332" t="n"/>
      <c r="J180" s="332" t="n"/>
      <c r="K180" s="312" t="n"/>
    </row>
    <row r="181" ht="15.75" customHeight="1" s="371">
      <c r="A181" s="169" t="n"/>
      <c r="B181" s="43" t="n"/>
      <c r="C181" s="42" t="n"/>
      <c r="D181" s="176" t="n"/>
      <c r="E181" s="169" t="n"/>
      <c r="F181" s="332" t="n"/>
      <c r="G181" s="332" t="n"/>
      <c r="H181" s="332" t="n"/>
      <c r="I181" s="332" t="n"/>
      <c r="J181" s="332" t="n"/>
      <c r="K181" s="312" t="n"/>
    </row>
    <row r="182" ht="15.75" customHeight="1" s="371">
      <c r="A182" s="169" t="n"/>
      <c r="B182" s="43" t="n"/>
      <c r="C182" s="42" t="n"/>
      <c r="D182" s="176" t="n"/>
      <c r="E182" s="169" t="n"/>
      <c r="F182" s="332" t="n"/>
      <c r="G182" s="332" t="n"/>
      <c r="H182" s="332" t="n"/>
      <c r="I182" s="332" t="n"/>
      <c r="J182" s="332" t="n"/>
      <c r="K182" s="312" t="n"/>
    </row>
    <row r="183" ht="15.75" customHeight="1" s="371">
      <c r="A183" s="169" t="n"/>
      <c r="B183" s="43" t="n"/>
      <c r="C183" s="42" t="n"/>
      <c r="D183" s="176" t="n"/>
      <c r="E183" s="169" t="n"/>
      <c r="F183" s="332" t="n"/>
      <c r="G183" s="332" t="n"/>
      <c r="H183" s="332" t="n"/>
      <c r="I183" s="332" t="n"/>
      <c r="J183" s="332" t="n"/>
      <c r="K183" s="312" t="n"/>
    </row>
    <row r="184" ht="15.75" customHeight="1" s="371">
      <c r="A184" s="169" t="n"/>
      <c r="B184" s="43" t="n"/>
      <c r="C184" s="42" t="n"/>
      <c r="D184" s="176" t="n"/>
      <c r="E184" s="169" t="n"/>
      <c r="F184" s="332" t="n"/>
      <c r="G184" s="332" t="n"/>
      <c r="H184" s="332" t="n"/>
      <c r="I184" s="332" t="n"/>
      <c r="J184" s="332" t="n"/>
      <c r="K184" s="312" t="n"/>
    </row>
    <row r="185" ht="15.75" customHeight="1" s="371">
      <c r="A185" s="169" t="n"/>
      <c r="B185" s="43" t="n"/>
      <c r="C185" s="42" t="n"/>
      <c r="D185" s="176" t="n"/>
      <c r="E185" s="169" t="n"/>
      <c r="F185" s="332" t="n"/>
      <c r="G185" s="332" t="n"/>
      <c r="H185" s="332" t="n"/>
      <c r="I185" s="332" t="n"/>
      <c r="J185" s="332" t="n"/>
      <c r="K185" s="312" t="n"/>
    </row>
    <row r="186" ht="15.75" customHeight="1" s="371">
      <c r="A186" s="169" t="n"/>
      <c r="B186" s="43" t="n"/>
      <c r="C186" s="42" t="n"/>
      <c r="D186" s="176" t="n"/>
      <c r="E186" s="169" t="n"/>
      <c r="F186" s="332" t="n"/>
      <c r="G186" s="332" t="n"/>
      <c r="H186" s="332" t="n"/>
      <c r="I186" s="332" t="n"/>
      <c r="J186" s="332" t="n"/>
      <c r="K186" s="312" t="n"/>
    </row>
    <row r="187" ht="15.75" customHeight="1" s="371">
      <c r="A187" s="169" t="n"/>
      <c r="B187" s="43" t="n"/>
      <c r="C187" s="42" t="n"/>
      <c r="D187" s="176" t="n"/>
      <c r="E187" s="169" t="n"/>
      <c r="F187" s="332" t="n"/>
      <c r="G187" s="332" t="n"/>
      <c r="H187" s="332" t="n"/>
      <c r="I187" s="332" t="n"/>
      <c r="J187" s="332" t="n"/>
      <c r="K187" s="312" t="n"/>
    </row>
    <row r="188" ht="15.75" customHeight="1" s="371">
      <c r="A188" s="169" t="n"/>
      <c r="B188" s="43" t="n"/>
      <c r="C188" s="42" t="n"/>
      <c r="D188" s="176" t="n"/>
      <c r="E188" s="169" t="n"/>
      <c r="F188" s="332" t="n"/>
      <c r="G188" s="332" t="n"/>
      <c r="H188" s="332" t="n"/>
      <c r="I188" s="332" t="n"/>
      <c r="J188" s="332" t="n"/>
      <c r="K188" s="312" t="n"/>
    </row>
    <row r="189" ht="15.75" customHeight="1" s="371">
      <c r="A189" s="169" t="n"/>
      <c r="B189" s="43" t="n"/>
      <c r="C189" s="42" t="n"/>
      <c r="D189" s="176" t="n"/>
      <c r="E189" s="169" t="n"/>
      <c r="F189" s="332" t="n"/>
      <c r="G189" s="332" t="n"/>
      <c r="H189" s="332" t="n"/>
      <c r="I189" s="332" t="n"/>
      <c r="J189" s="332" t="n"/>
      <c r="K189" s="312" t="n"/>
    </row>
    <row r="190" ht="15.75" customHeight="1" s="371">
      <c r="A190" s="169" t="n"/>
      <c r="B190" s="43" t="n"/>
      <c r="C190" s="42" t="n"/>
      <c r="D190" s="176" t="n"/>
      <c r="E190" s="169" t="n"/>
      <c r="F190" s="332" t="n"/>
      <c r="G190" s="332" t="n"/>
      <c r="H190" s="332" t="n"/>
      <c r="I190" s="332" t="n"/>
      <c r="J190" s="332" t="n"/>
      <c r="K190" s="312" t="n"/>
    </row>
    <row r="191" ht="15.75" customHeight="1" s="371">
      <c r="A191" s="169" t="n"/>
      <c r="B191" s="43" t="n"/>
      <c r="C191" s="42" t="n"/>
      <c r="D191" s="176" t="n"/>
      <c r="E191" s="169" t="n"/>
      <c r="F191" s="332" t="n"/>
      <c r="G191" s="332" t="n"/>
      <c r="H191" s="332" t="n"/>
      <c r="I191" s="332" t="n"/>
      <c r="J191" s="332" t="n"/>
      <c r="K191" s="312" t="n"/>
    </row>
    <row r="192" ht="15.75" customHeight="1" s="371">
      <c r="A192" s="169" t="n"/>
      <c r="B192" s="43" t="n"/>
      <c r="C192" s="42" t="n"/>
      <c r="D192" s="176" t="n"/>
      <c r="E192" s="169" t="n"/>
      <c r="F192" s="332" t="n"/>
      <c r="G192" s="332" t="n"/>
      <c r="H192" s="332" t="n"/>
      <c r="I192" s="332" t="n"/>
      <c r="J192" s="332" t="n"/>
      <c r="K192" s="312" t="n"/>
    </row>
    <row r="193" ht="15.75" customHeight="1" s="371">
      <c r="A193" s="169" t="n"/>
      <c r="B193" s="43" t="n"/>
      <c r="C193" s="42" t="n"/>
      <c r="D193" s="176" t="n"/>
      <c r="E193" s="169" t="n"/>
      <c r="F193" s="332" t="n"/>
      <c r="G193" s="332" t="n"/>
      <c r="H193" s="332" t="n"/>
      <c r="I193" s="332" t="n"/>
      <c r="J193" s="332" t="n"/>
      <c r="K193" s="312" t="n"/>
    </row>
    <row r="194" ht="15.75" customHeight="1" s="371">
      <c r="A194" s="169" t="n"/>
      <c r="B194" s="43" t="n"/>
      <c r="C194" s="42" t="n"/>
      <c r="D194" s="176" t="n"/>
      <c r="E194" s="169" t="n"/>
      <c r="F194" s="332" t="n"/>
      <c r="G194" s="332" t="n"/>
      <c r="H194" s="332" t="n"/>
      <c r="I194" s="332" t="n"/>
      <c r="J194" s="332" t="n"/>
      <c r="K194" s="312" t="n"/>
    </row>
    <row r="195" ht="15.75" customHeight="1" s="371">
      <c r="A195" s="169" t="n"/>
      <c r="B195" s="43" t="n"/>
      <c r="C195" s="42" t="n"/>
      <c r="D195" s="176" t="n"/>
      <c r="E195" s="169" t="n"/>
      <c r="F195" s="332" t="n"/>
      <c r="G195" s="332" t="n"/>
      <c r="H195" s="332" t="n"/>
      <c r="I195" s="332" t="n"/>
      <c r="J195" s="332" t="n"/>
      <c r="K195" s="312" t="n"/>
    </row>
    <row r="196" ht="15.75" customHeight="1" s="371">
      <c r="A196" s="169" t="n"/>
      <c r="B196" s="43" t="n"/>
      <c r="C196" s="42" t="n"/>
      <c r="D196" s="176" t="n"/>
      <c r="E196" s="169" t="n"/>
      <c r="F196" s="332" t="n"/>
      <c r="G196" s="332" t="n"/>
      <c r="H196" s="332" t="n"/>
      <c r="I196" s="332" t="n"/>
      <c r="J196" s="332" t="n"/>
      <c r="K196" s="312" t="n"/>
    </row>
    <row r="197" ht="15.75" customHeight="1" s="371">
      <c r="A197" s="169" t="n"/>
      <c r="B197" s="43" t="n"/>
      <c r="C197" s="42" t="n"/>
      <c r="D197" s="176" t="n"/>
      <c r="E197" s="169" t="n"/>
      <c r="F197" s="332" t="n"/>
      <c r="G197" s="332" t="n"/>
      <c r="H197" s="332" t="n"/>
      <c r="I197" s="332" t="n"/>
      <c r="J197" s="332" t="n"/>
      <c r="K197" s="312" t="n"/>
    </row>
    <row r="198" ht="15.75" customHeight="1" s="371">
      <c r="A198" s="169" t="n"/>
      <c r="B198" s="43" t="n"/>
      <c r="C198" s="42" t="n"/>
      <c r="D198" s="176" t="n"/>
      <c r="E198" s="169" t="n"/>
      <c r="F198" s="332" t="n"/>
      <c r="G198" s="332" t="n"/>
      <c r="H198" s="332" t="n"/>
      <c r="I198" s="332" t="n"/>
      <c r="J198" s="332" t="n"/>
      <c r="K198" s="312" t="n"/>
    </row>
    <row r="199" ht="15.75" customHeight="1" s="371">
      <c r="A199" s="169" t="n"/>
      <c r="B199" s="43" t="n"/>
      <c r="C199" s="42" t="n"/>
      <c r="D199" s="176" t="n"/>
      <c r="E199" s="169" t="n"/>
      <c r="F199" s="332" t="n"/>
      <c r="G199" s="332" t="n"/>
      <c r="H199" s="332" t="n"/>
      <c r="I199" s="332" t="n"/>
      <c r="J199" s="332" t="n"/>
      <c r="K199" s="312" t="n"/>
    </row>
    <row r="200" ht="15.75" customHeight="1" s="371">
      <c r="A200" s="169" t="n"/>
      <c r="B200" s="43" t="n"/>
      <c r="C200" s="42" t="n"/>
      <c r="D200" s="176" t="n"/>
      <c r="E200" s="169" t="n"/>
      <c r="F200" s="332" t="n"/>
      <c r="G200" s="332" t="n"/>
      <c r="H200" s="332" t="n"/>
      <c r="I200" s="332" t="n"/>
      <c r="J200" s="332" t="n"/>
      <c r="K200" s="312" t="n"/>
    </row>
    <row r="201" ht="15.75" customHeight="1" s="371">
      <c r="A201" s="169" t="n"/>
      <c r="B201" s="43" t="n"/>
      <c r="C201" s="42" t="n"/>
      <c r="D201" s="176" t="n"/>
      <c r="E201" s="169" t="n"/>
      <c r="F201" s="332" t="n"/>
      <c r="G201" s="332" t="n"/>
      <c r="H201" s="332" t="n"/>
      <c r="I201" s="332" t="n"/>
      <c r="J201" s="332" t="n"/>
      <c r="K201" s="312" t="n"/>
    </row>
    <row r="202" ht="15.75" customHeight="1" s="371">
      <c r="A202" s="169" t="n"/>
      <c r="B202" s="43" t="n"/>
      <c r="C202" s="42" t="n"/>
      <c r="D202" s="176" t="n"/>
      <c r="E202" s="169" t="n"/>
      <c r="F202" s="332" t="n"/>
      <c r="G202" s="332" t="n"/>
      <c r="H202" s="332" t="n"/>
      <c r="I202" s="332" t="n"/>
      <c r="J202" s="332" t="n"/>
      <c r="K202" s="312" t="n"/>
    </row>
    <row r="203" ht="15.75" customHeight="1" s="371">
      <c r="A203" s="169" t="n"/>
      <c r="B203" s="43" t="n"/>
      <c r="C203" s="42" t="n"/>
      <c r="D203" s="176" t="n"/>
      <c r="E203" s="169" t="n"/>
      <c r="F203" s="332" t="n"/>
      <c r="G203" s="332" t="n"/>
      <c r="H203" s="332" t="n"/>
      <c r="I203" s="332" t="n"/>
      <c r="J203" s="332" t="n"/>
      <c r="K203" s="312" t="n"/>
    </row>
    <row r="204" ht="15.75" customHeight="1" s="371">
      <c r="A204" s="169" t="n"/>
      <c r="B204" s="43" t="n"/>
      <c r="C204" s="42" t="n"/>
      <c r="D204" s="176" t="n"/>
      <c r="E204" s="169" t="n"/>
      <c r="F204" s="332" t="n"/>
      <c r="G204" s="332" t="n"/>
      <c r="H204" s="332" t="n"/>
      <c r="I204" s="332" t="n"/>
      <c r="J204" s="332" t="n"/>
      <c r="K204" s="312" t="n"/>
    </row>
    <row r="205" ht="15.75" customHeight="1" s="371">
      <c r="A205" s="169" t="n"/>
      <c r="B205" s="43" t="n"/>
      <c r="C205" s="42" t="n"/>
      <c r="D205" s="176" t="n"/>
      <c r="E205" s="169" t="n"/>
      <c r="F205" s="332" t="n"/>
      <c r="G205" s="332" t="n"/>
      <c r="H205" s="332" t="n"/>
      <c r="I205" s="332" t="n"/>
      <c r="J205" s="332" t="n"/>
      <c r="K205" s="312" t="n"/>
    </row>
    <row r="206" ht="15.75" customHeight="1" s="371">
      <c r="A206" s="169" t="n"/>
      <c r="B206" s="43" t="n"/>
      <c r="C206" s="42" t="n"/>
      <c r="D206" s="176" t="n"/>
      <c r="E206" s="169" t="n"/>
      <c r="F206" s="332" t="n"/>
      <c r="G206" s="332" t="n"/>
      <c r="H206" s="332" t="n"/>
      <c r="I206" s="332" t="n"/>
      <c r="J206" s="332" t="n"/>
      <c r="K206" s="312" t="n"/>
    </row>
    <row r="207" ht="15.75" customHeight="1" s="371">
      <c r="A207" s="4" t="n"/>
      <c r="B207" s="4" t="n"/>
      <c r="C207" s="4" t="n"/>
      <c r="D207" s="4" t="n"/>
      <c r="E207" s="4" t="n"/>
      <c r="F207" s="4" t="n"/>
      <c r="G207" s="4" t="n"/>
      <c r="H207" s="4" t="n"/>
      <c r="I207" s="4" t="n"/>
      <c r="J207" s="4" t="n"/>
      <c r="K207" s="4" t="n"/>
    </row>
    <row r="208" ht="15.75" customHeight="1" s="371">
      <c r="A208" s="4" t="n"/>
      <c r="B208" s="4" t="n"/>
      <c r="C208" s="370" t="n"/>
      <c r="D208" s="4" t="n"/>
      <c r="E208" s="4" t="n"/>
      <c r="F208" s="4" t="n"/>
      <c r="G208" s="4" t="n"/>
      <c r="H208" s="103" t="n"/>
      <c r="I208" s="4" t="n"/>
      <c r="J208" s="4" t="n"/>
      <c r="K208" s="4" t="n"/>
    </row>
    <row r="209" ht="15.75" customHeight="1" s="371">
      <c r="A209" s="4" t="n"/>
      <c r="B209" s="4" t="n"/>
      <c r="C209" s="370" t="n"/>
      <c r="D209" s="4" t="n"/>
      <c r="E209" s="4" t="n"/>
      <c r="F209" s="4" t="n"/>
      <c r="G209" s="4" t="n"/>
      <c r="H209" s="103" t="n"/>
      <c r="I209" s="4" t="n"/>
      <c r="J209" s="4" t="n"/>
      <c r="K209" s="4" t="n"/>
    </row>
    <row r="210" ht="15.75" customHeight="1" s="371">
      <c r="A210" s="4" t="n"/>
      <c r="B210" s="4" t="n"/>
      <c r="C210" s="370" t="n"/>
      <c r="D210" s="4" t="n"/>
      <c r="E210" s="4" t="n"/>
      <c r="F210" s="4" t="n"/>
      <c r="G210" s="4" t="n"/>
      <c r="H210" s="103" t="n"/>
      <c r="I210" s="4" t="n"/>
      <c r="J210" s="4" t="n"/>
      <c r="K210" s="4" t="n"/>
    </row>
    <row r="211" ht="15.75" customHeight="1" s="371">
      <c r="A211" s="4" t="n"/>
      <c r="B211" s="4" t="n"/>
      <c r="C211" s="370" t="n"/>
      <c r="D211" s="4" t="n"/>
      <c r="E211" s="4" t="n"/>
      <c r="F211" s="4" t="n"/>
      <c r="G211" s="4" t="n"/>
      <c r="H211" s="369" t="n"/>
      <c r="I211" s="4" t="n"/>
      <c r="J211" s="4" t="n"/>
      <c r="K211" s="4" t="n"/>
    </row>
    <row r="212" ht="15.75" customHeight="1" s="371">
      <c r="A212" s="4" t="n"/>
      <c r="B212" s="4" t="n"/>
      <c r="C212" s="4" t="n"/>
      <c r="D212" s="4" t="n"/>
      <c r="E212" s="4" t="n"/>
      <c r="F212" s="4" t="n"/>
      <c r="G212" s="4" t="n"/>
      <c r="H212" s="4" t="n"/>
      <c r="I212" s="4" t="n"/>
      <c r="J212" s="4" t="n"/>
      <c r="K212" s="4" t="n"/>
    </row>
    <row r="213" ht="15.75" customHeight="1" s="371">
      <c r="A213" s="4" t="n"/>
      <c r="B213" s="4" t="n"/>
      <c r="C213" s="4" t="n"/>
      <c r="D213" s="4" t="n"/>
      <c r="E213" s="4" t="n"/>
      <c r="F213" s="4" t="n"/>
      <c r="G213" s="4" t="n"/>
      <c r="H213" s="4" t="n"/>
      <c r="I213" s="4" t="n"/>
      <c r="J213" s="4" t="n"/>
      <c r="K213" s="4" t="n"/>
    </row>
    <row r="214" ht="15.75" customHeight="1" s="371">
      <c r="A214" s="4" t="n"/>
      <c r="B214" s="4" t="n"/>
      <c r="C214" s="4" t="n"/>
      <c r="D214" s="4" t="n"/>
      <c r="E214" s="4" t="n"/>
      <c r="F214" s="4" t="n"/>
      <c r="G214" s="4" t="n"/>
      <c r="H214" s="4" t="n"/>
      <c r="I214" s="4" t="n"/>
      <c r="J214" s="4" t="n"/>
      <c r="K214" s="4" t="n"/>
    </row>
    <row r="215" ht="15.75" customHeight="1" s="371">
      <c r="A215" s="4" t="n"/>
      <c r="B215" s="4" t="n"/>
      <c r="C215" s="4" t="n"/>
      <c r="D215" s="4" t="n"/>
      <c r="E215" s="4" t="n"/>
      <c r="F215" s="4" t="n"/>
      <c r="G215" s="4" t="n"/>
      <c r="H215" s="4" t="n"/>
      <c r="I215" s="4" t="n"/>
      <c r="J215" s="4" t="n"/>
      <c r="K215" s="4" t="n"/>
    </row>
    <row r="216" ht="15.75" customHeight="1" s="371">
      <c r="A216" s="4" t="n"/>
      <c r="B216" s="4" t="n"/>
      <c r="C216" s="4" t="n"/>
      <c r="D216" s="4" t="n"/>
      <c r="E216" s="4" t="n"/>
      <c r="F216" s="4" t="n"/>
      <c r="G216" s="4" t="n"/>
      <c r="H216" s="4" t="n"/>
      <c r="I216" s="4" t="n"/>
      <c r="J216" s="4" t="n"/>
      <c r="K216" s="4" t="n"/>
    </row>
    <row r="217" ht="15.75" customHeight="1" s="371">
      <c r="A217" s="4" t="n"/>
      <c r="B217" s="4" t="n"/>
      <c r="C217" s="4" t="n"/>
      <c r="D217" s="4" t="n"/>
      <c r="E217" s="4" t="n"/>
      <c r="F217" s="4" t="n"/>
      <c r="G217" s="4" t="n"/>
      <c r="H217" s="4" t="n"/>
      <c r="I217" s="4" t="n"/>
      <c r="J217" s="4" t="n"/>
      <c r="K217" s="4" t="n"/>
    </row>
    <row r="218" ht="15.75" customHeight="1" s="371">
      <c r="A218" s="4" t="n"/>
      <c r="B218" s="4" t="n"/>
      <c r="C218" s="4" t="n"/>
      <c r="D218" s="4" t="n"/>
      <c r="E218" s="4" t="n"/>
      <c r="F218" s="4" t="n"/>
      <c r="G218" s="4" t="n"/>
      <c r="H218" s="4" t="n"/>
      <c r="I218" s="4" t="n"/>
      <c r="J218" s="4" t="n"/>
      <c r="K218" s="4" t="n"/>
    </row>
    <row r="219" ht="15.75" customHeight="1" s="371">
      <c r="A219" s="4" t="n"/>
      <c r="B219" s="4" t="n"/>
      <c r="C219" s="4" t="n"/>
      <c r="D219" s="4" t="n"/>
      <c r="E219" s="4" t="n"/>
      <c r="F219" s="4" t="n"/>
      <c r="G219" s="4" t="n"/>
      <c r="H219" s="4" t="n"/>
      <c r="I219" s="4" t="n"/>
      <c r="J219" s="4" t="n"/>
      <c r="K219" s="4" t="n"/>
    </row>
    <row r="220" ht="15.75" customHeight="1" s="371">
      <c r="A220" s="4" t="n"/>
      <c r="B220" s="4" t="n"/>
      <c r="C220" s="4" t="n"/>
      <c r="D220" s="4" t="n"/>
      <c r="E220" s="4" t="n"/>
      <c r="F220" s="4" t="n"/>
      <c r="G220" s="4" t="n"/>
      <c r="H220" s="4" t="n"/>
      <c r="I220" s="4" t="n"/>
      <c r="J220" s="4" t="n"/>
      <c r="K220" s="4" t="n"/>
    </row>
    <row r="221" ht="15.75" customHeight="1" s="371">
      <c r="A221" s="4" t="n"/>
      <c r="B221" s="4" t="n"/>
      <c r="C221" s="4" t="n"/>
      <c r="D221" s="4" t="n"/>
      <c r="E221" s="4" t="n"/>
      <c r="F221" s="4" t="n"/>
      <c r="G221" s="4" t="n"/>
      <c r="H221" s="4" t="n"/>
      <c r="I221" s="4" t="n"/>
      <c r="J221" s="4" t="n"/>
      <c r="K221" s="4" t="n"/>
    </row>
    <row r="222" ht="15.75" customHeight="1" s="371">
      <c r="A222" s="4" t="n"/>
      <c r="B222" s="4" t="n"/>
      <c r="C222" s="4" t="n"/>
      <c r="D222" s="4" t="n"/>
      <c r="E222" s="4" t="n"/>
      <c r="F222" s="4" t="n"/>
      <c r="G222" s="4" t="n"/>
      <c r="H222" s="4" t="n"/>
      <c r="I222" s="4" t="n"/>
      <c r="J222" s="4" t="n"/>
      <c r="K222" s="4" t="n"/>
    </row>
    <row r="223" ht="15.75" customHeight="1" s="371">
      <c r="A223" s="4" t="n"/>
      <c r="B223" s="4" t="n"/>
      <c r="C223" s="4" t="n"/>
      <c r="D223" s="4" t="n"/>
      <c r="E223" s="4" t="n"/>
      <c r="F223" s="4" t="n"/>
      <c r="G223" s="4" t="n"/>
      <c r="H223" s="4" t="n"/>
      <c r="I223" s="4" t="n"/>
      <c r="J223" s="4" t="n"/>
      <c r="K223" s="4" t="n"/>
    </row>
    <row r="224" ht="15.75" customHeight="1" s="371">
      <c r="A224" s="4" t="n"/>
      <c r="B224" s="4" t="n"/>
      <c r="C224" s="4" t="n"/>
      <c r="D224" s="4" t="n"/>
      <c r="E224" s="4" t="n"/>
      <c r="F224" s="4" t="n"/>
      <c r="G224" s="4" t="n"/>
      <c r="H224" s="4" t="n"/>
      <c r="I224" s="4" t="n"/>
      <c r="J224" s="4" t="n"/>
      <c r="K224" s="4" t="n"/>
    </row>
    <row r="225" ht="15.75" customHeight="1" s="371">
      <c r="A225" s="4" t="n"/>
      <c r="B225" s="4" t="n"/>
      <c r="C225" s="4" t="n"/>
      <c r="D225" s="4" t="n"/>
      <c r="E225" s="4" t="n"/>
      <c r="F225" s="4" t="n"/>
      <c r="G225" s="4" t="n"/>
      <c r="H225" s="4" t="n"/>
      <c r="I225" s="4" t="n"/>
      <c r="J225" s="4" t="n"/>
      <c r="K225" s="4" t="n"/>
    </row>
    <row r="226" ht="15.75" customHeight="1" s="371">
      <c r="A226" s="4" t="n"/>
      <c r="B226" s="4" t="n"/>
      <c r="C226" s="4" t="n"/>
      <c r="D226" s="4" t="n"/>
      <c r="E226" s="4" t="n"/>
      <c r="F226" s="4" t="n"/>
      <c r="G226" s="4" t="n"/>
      <c r="H226" s="4" t="n"/>
      <c r="I226" s="4" t="n"/>
      <c r="J226" s="4" t="n"/>
      <c r="K226" s="4" t="n"/>
    </row>
    <row r="227" ht="15.75" customHeight="1" s="371">
      <c r="A227" s="4" t="n"/>
      <c r="B227" s="4" t="n"/>
      <c r="C227" s="4" t="n"/>
      <c r="D227" s="4" t="n"/>
      <c r="E227" s="4" t="n"/>
      <c r="F227" s="4" t="n"/>
      <c r="G227" s="4" t="n"/>
      <c r="H227" s="4" t="n"/>
      <c r="I227" s="4" t="n"/>
      <c r="J227" s="4" t="n"/>
      <c r="K227" s="4" t="n"/>
    </row>
    <row r="228" ht="15.75" customHeight="1" s="371">
      <c r="A228" s="4" t="n"/>
      <c r="B228" s="4" t="n"/>
      <c r="C228" s="4" t="n"/>
      <c r="D228" s="4" t="n"/>
      <c r="E228" s="4" t="n"/>
      <c r="F228" s="4" t="n"/>
      <c r="G228" s="4" t="n"/>
      <c r="H228" s="4" t="n"/>
      <c r="I228" s="4" t="n"/>
      <c r="J228" s="4" t="n"/>
      <c r="K228" s="4" t="n"/>
    </row>
    <row r="229" ht="15.75" customHeight="1" s="371">
      <c r="A229" s="4" t="n"/>
      <c r="B229" s="4" t="n"/>
      <c r="C229" s="4" t="n"/>
      <c r="D229" s="4" t="n"/>
      <c r="E229" s="4" t="n"/>
      <c r="F229" s="4" t="n"/>
      <c r="G229" s="4" t="n"/>
      <c r="H229" s="4" t="n"/>
      <c r="I229" s="4" t="n"/>
      <c r="J229" s="4" t="n"/>
      <c r="K229" s="4" t="n"/>
    </row>
    <row r="230" ht="15.75" customHeight="1" s="371">
      <c r="A230" s="4" t="n"/>
      <c r="B230" s="4" t="n"/>
      <c r="C230" s="4" t="n"/>
      <c r="D230" s="4" t="n"/>
      <c r="E230" s="4" t="n"/>
      <c r="F230" s="4" t="n"/>
      <c r="G230" s="4" t="n"/>
      <c r="H230" s="4" t="n"/>
      <c r="I230" s="4" t="n"/>
      <c r="J230" s="4" t="n"/>
      <c r="K230" s="4" t="n"/>
    </row>
    <row r="231" ht="15.75" customHeight="1" s="371">
      <c r="A231" s="4" t="n"/>
      <c r="B231" s="4" t="n"/>
      <c r="C231" s="4" t="n"/>
      <c r="D231" s="4" t="n"/>
      <c r="E231" s="4" t="n"/>
      <c r="F231" s="4" t="n"/>
      <c r="G231" s="4" t="n"/>
      <c r="H231" s="4" t="n"/>
      <c r="I231" s="4" t="n"/>
      <c r="J231" s="4" t="n"/>
      <c r="K231" s="4" t="n"/>
    </row>
    <row r="232" ht="15.75" customHeight="1" s="371">
      <c r="A232" s="4" t="n"/>
      <c r="B232" s="4" t="n"/>
      <c r="C232" s="4" t="n"/>
      <c r="D232" s="4" t="n"/>
      <c r="E232" s="4" t="n"/>
      <c r="F232" s="4" t="n"/>
      <c r="G232" s="4" t="n"/>
      <c r="H232" s="4" t="n"/>
      <c r="I232" s="4" t="n"/>
      <c r="J232" s="4" t="n"/>
      <c r="K232" s="4" t="n"/>
    </row>
    <row r="233" ht="15.75" customHeight="1" s="371">
      <c r="A233" s="4" t="n"/>
      <c r="B233" s="4" t="n"/>
      <c r="C233" s="4" t="n"/>
      <c r="D233" s="4" t="n"/>
      <c r="E233" s="4" t="n"/>
      <c r="F233" s="4" t="n"/>
      <c r="G233" s="4" t="n"/>
      <c r="H233" s="4" t="n"/>
      <c r="I233" s="4" t="n"/>
      <c r="J233" s="4" t="n"/>
      <c r="K233" s="4" t="n"/>
    </row>
    <row r="234" ht="15.75" customHeight="1" s="371">
      <c r="A234" s="4" t="n"/>
      <c r="B234" s="4" t="n"/>
      <c r="C234" s="4" t="n"/>
      <c r="D234" s="4" t="n"/>
      <c r="E234" s="4" t="n"/>
      <c r="F234" s="4" t="n"/>
      <c r="G234" s="4" t="n"/>
      <c r="H234" s="4" t="n"/>
      <c r="I234" s="4" t="n"/>
      <c r="J234" s="4" t="n"/>
      <c r="K234" s="4" t="n"/>
    </row>
    <row r="235" ht="15.75" customHeight="1" s="371">
      <c r="A235" s="4" t="n"/>
      <c r="B235" s="4" t="n"/>
      <c r="C235" s="4" t="n"/>
      <c r="D235" s="4" t="n"/>
      <c r="E235" s="4" t="n"/>
      <c r="F235" s="4" t="n"/>
      <c r="G235" s="4" t="n"/>
      <c r="H235" s="4" t="n"/>
      <c r="I235" s="4" t="n"/>
      <c r="J235" s="4" t="n"/>
      <c r="K235" s="4" t="n"/>
    </row>
    <row r="236" ht="15.75" customHeight="1" s="371">
      <c r="A236" s="4" t="n"/>
      <c r="B236" s="4" t="n"/>
      <c r="C236" s="4" t="n"/>
      <c r="D236" s="4" t="n"/>
      <c r="E236" s="4" t="n"/>
      <c r="F236" s="4" t="n"/>
      <c r="G236" s="4" t="n"/>
      <c r="H236" s="4" t="n"/>
      <c r="I236" s="4" t="n"/>
      <c r="J236" s="4" t="n"/>
      <c r="K236" s="4" t="n"/>
    </row>
    <row r="237" ht="15.75" customHeight="1" s="371">
      <c r="A237" s="4" t="n"/>
      <c r="B237" s="4" t="n"/>
      <c r="C237" s="4" t="n"/>
      <c r="D237" s="4" t="n"/>
      <c r="E237" s="4" t="n"/>
      <c r="F237" s="4" t="n"/>
      <c r="G237" s="4" t="n"/>
      <c r="H237" s="4" t="n"/>
      <c r="I237" s="4" t="n"/>
      <c r="J237" s="4" t="n"/>
      <c r="K237" s="4" t="n"/>
    </row>
    <row r="238" ht="15.75" customHeight="1" s="371">
      <c r="A238" s="4" t="n"/>
      <c r="B238" s="4" t="n"/>
      <c r="C238" s="4" t="n"/>
      <c r="D238" s="4" t="n"/>
      <c r="E238" s="4" t="n"/>
      <c r="F238" s="4" t="n"/>
      <c r="G238" s="4" t="n"/>
      <c r="H238" s="4" t="n"/>
      <c r="I238" s="4" t="n"/>
      <c r="J238" s="4" t="n"/>
      <c r="K238" s="4" t="n"/>
    </row>
    <row r="239" ht="15.75" customHeight="1" s="371">
      <c r="A239" s="4" t="n"/>
      <c r="B239" s="4" t="n"/>
      <c r="C239" s="4" t="n"/>
      <c r="D239" s="4" t="n"/>
      <c r="E239" s="4" t="n"/>
      <c r="F239" s="4" t="n"/>
      <c r="G239" s="4" t="n"/>
      <c r="H239" s="4" t="n"/>
      <c r="I239" s="4" t="n"/>
      <c r="J239" s="4" t="n"/>
      <c r="K239" s="4" t="n"/>
    </row>
    <row r="240" ht="15.75" customHeight="1" s="371">
      <c r="A240" s="4" t="n"/>
      <c r="B240" s="4" t="n"/>
      <c r="C240" s="4" t="n"/>
      <c r="D240" s="4" t="n"/>
      <c r="E240" s="4" t="n"/>
      <c r="F240" s="4" t="n"/>
      <c r="G240" s="4" t="n"/>
      <c r="H240" s="4" t="n"/>
      <c r="I240" s="4" t="n"/>
      <c r="J240" s="4" t="n"/>
      <c r="K240" s="4" t="n"/>
    </row>
    <row r="241" ht="15.75" customHeight="1" s="371">
      <c r="A241" s="4" t="n"/>
      <c r="B241" s="4" t="n"/>
      <c r="C241" s="4" t="n"/>
      <c r="D241" s="4" t="n"/>
      <c r="E241" s="4" t="n"/>
      <c r="F241" s="4" t="n"/>
      <c r="G241" s="4" t="n"/>
      <c r="H241" s="4" t="n"/>
      <c r="I241" s="4" t="n"/>
      <c r="J241" s="4" t="n"/>
      <c r="K241" s="4" t="n"/>
    </row>
    <row r="242" ht="15.75" customHeight="1" s="371">
      <c r="A242" s="4" t="n"/>
      <c r="B242" s="4" t="n"/>
      <c r="C242" s="4" t="n"/>
      <c r="D242" s="4" t="n"/>
      <c r="E242" s="4" t="n"/>
      <c r="F242" s="4" t="n"/>
      <c r="G242" s="4" t="n"/>
      <c r="H242" s="4" t="n"/>
      <c r="I242" s="4" t="n"/>
      <c r="J242" s="4" t="n"/>
      <c r="K242" s="4" t="n"/>
    </row>
    <row r="243" ht="15.75" customHeight="1" s="371">
      <c r="A243" s="4" t="n"/>
      <c r="B243" s="4" t="n"/>
      <c r="C243" s="4" t="n"/>
      <c r="D243" s="4" t="n"/>
      <c r="E243" s="4" t="n"/>
      <c r="F243" s="4" t="n"/>
      <c r="G243" s="4" t="n"/>
      <c r="H243" s="4" t="n"/>
      <c r="I243" s="4" t="n"/>
      <c r="J243" s="4" t="n"/>
      <c r="K243" s="4" t="n"/>
    </row>
    <row r="244" ht="15.75" customHeight="1" s="371">
      <c r="A244" s="4" t="n"/>
      <c r="B244" s="4" t="n"/>
      <c r="C244" s="4" t="n"/>
      <c r="D244" s="4" t="n"/>
      <c r="E244" s="4" t="n"/>
      <c r="F244" s="4" t="n"/>
      <c r="G244" s="4" t="n"/>
      <c r="H244" s="4" t="n"/>
      <c r="I244" s="4" t="n"/>
      <c r="J244" s="4" t="n"/>
      <c r="K244" s="4" t="n"/>
    </row>
    <row r="245" ht="15.75" customHeight="1" s="371">
      <c r="A245" s="4" t="n"/>
      <c r="B245" s="4" t="n"/>
      <c r="C245" s="4" t="n"/>
      <c r="D245" s="4" t="n"/>
      <c r="E245" s="4" t="n"/>
      <c r="F245" s="4" t="n"/>
      <c r="G245" s="4" t="n"/>
      <c r="H245" s="4" t="n"/>
      <c r="I245" s="4" t="n"/>
      <c r="J245" s="4" t="n"/>
      <c r="K245" s="4" t="n"/>
    </row>
    <row r="246" ht="15.75" customHeight="1" s="371">
      <c r="A246" s="4" t="n"/>
      <c r="B246" s="4" t="n"/>
      <c r="C246" s="4" t="n"/>
      <c r="D246" s="4" t="n"/>
      <c r="E246" s="4" t="n"/>
      <c r="F246" s="4" t="n"/>
      <c r="G246" s="4" t="n"/>
      <c r="H246" s="4" t="n"/>
      <c r="I246" s="4" t="n"/>
      <c r="J246" s="4" t="n"/>
      <c r="K246" s="4" t="n"/>
    </row>
    <row r="247" ht="15.75" customHeight="1" s="371">
      <c r="A247" s="4" t="n"/>
      <c r="B247" s="4" t="n"/>
      <c r="C247" s="4" t="n"/>
      <c r="D247" s="4" t="n"/>
      <c r="E247" s="4" t="n"/>
      <c r="F247" s="4" t="n"/>
      <c r="G247" s="4" t="n"/>
      <c r="H247" s="4" t="n"/>
      <c r="I247" s="4" t="n"/>
      <c r="J247" s="4" t="n"/>
      <c r="K247" s="4" t="n"/>
    </row>
    <row r="248" ht="15.75" customHeight="1" s="371">
      <c r="A248" s="4" t="n"/>
      <c r="B248" s="4" t="n"/>
      <c r="C248" s="4" t="n"/>
      <c r="D248" s="4" t="n"/>
      <c r="E248" s="4" t="n"/>
      <c r="F248" s="4" t="n"/>
      <c r="G248" s="4" t="n"/>
      <c r="H248" s="4" t="n"/>
      <c r="I248" s="4" t="n"/>
      <c r="J248" s="4" t="n"/>
      <c r="K248" s="4" t="n"/>
    </row>
    <row r="249" ht="15.75" customHeight="1" s="371">
      <c r="A249" s="4" t="n"/>
      <c r="B249" s="4" t="n"/>
      <c r="C249" s="4" t="n"/>
      <c r="D249" s="4" t="n"/>
      <c r="E249" s="4" t="n"/>
      <c r="F249" s="4" t="n"/>
      <c r="G249" s="4" t="n"/>
      <c r="H249" s="4" t="n"/>
      <c r="I249" s="4" t="n"/>
      <c r="J249" s="4" t="n"/>
      <c r="K249" s="4" t="n"/>
    </row>
    <row r="250" ht="15.75" customHeight="1" s="371">
      <c r="A250" s="4" t="n"/>
      <c r="B250" s="4" t="n"/>
      <c r="C250" s="4" t="n"/>
      <c r="D250" s="4" t="n"/>
      <c r="E250" s="4" t="n"/>
      <c r="F250" s="4" t="n"/>
      <c r="G250" s="4" t="n"/>
      <c r="H250" s="4" t="n"/>
      <c r="I250" s="4" t="n"/>
      <c r="J250" s="4" t="n"/>
      <c r="K250" s="4" t="n"/>
    </row>
    <row r="251" ht="15.75" customHeight="1" s="371">
      <c r="A251" s="4" t="n"/>
      <c r="B251" s="4" t="n"/>
      <c r="C251" s="4" t="n"/>
      <c r="D251" s="4" t="n"/>
      <c r="E251" s="4" t="n"/>
      <c r="F251" s="4" t="n"/>
      <c r="G251" s="4" t="n"/>
      <c r="H251" s="4" t="n"/>
      <c r="I251" s="4" t="n"/>
      <c r="J251" s="4" t="n"/>
      <c r="K251" s="4" t="n"/>
    </row>
    <row r="252" ht="15.75" customHeight="1" s="371">
      <c r="A252" s="4" t="n"/>
      <c r="B252" s="4" t="n"/>
      <c r="C252" s="4" t="n"/>
      <c r="D252" s="4" t="n"/>
      <c r="E252" s="4" t="n"/>
      <c r="F252" s="4" t="n"/>
      <c r="G252" s="4" t="n"/>
      <c r="H252" s="4" t="n"/>
      <c r="I252" s="4" t="n"/>
      <c r="J252" s="4" t="n"/>
      <c r="K252" s="4" t="n"/>
    </row>
    <row r="253" ht="15.75" customHeight="1" s="371">
      <c r="A253" s="4" t="n"/>
      <c r="B253" s="4" t="n"/>
      <c r="C253" s="4" t="n"/>
      <c r="D253" s="4" t="n"/>
      <c r="E253" s="4" t="n"/>
      <c r="F253" s="4" t="n"/>
      <c r="G253" s="4" t="n"/>
      <c r="H253" s="4" t="n"/>
      <c r="I253" s="4" t="n"/>
      <c r="J253" s="4" t="n"/>
      <c r="K253" s="4" t="n"/>
    </row>
    <row r="254" ht="15.75" customHeight="1" s="371">
      <c r="A254" s="4" t="n"/>
      <c r="B254" s="4" t="n"/>
      <c r="C254" s="4" t="n"/>
      <c r="D254" s="4" t="n"/>
      <c r="E254" s="4" t="n"/>
      <c r="F254" s="4" t="n"/>
      <c r="G254" s="4" t="n"/>
      <c r="H254" s="4" t="n"/>
      <c r="I254" s="4" t="n"/>
      <c r="J254" s="4" t="n"/>
      <c r="K254" s="4" t="n"/>
    </row>
    <row r="255" ht="15.75" customHeight="1" s="371">
      <c r="A255" s="4" t="n"/>
      <c r="B255" s="4" t="n"/>
      <c r="C255" s="4" t="n"/>
      <c r="D255" s="4" t="n"/>
      <c r="E255" s="4" t="n"/>
      <c r="F255" s="4" t="n"/>
      <c r="G255" s="4" t="n"/>
      <c r="H255" s="4" t="n"/>
      <c r="I255" s="4" t="n"/>
      <c r="J255" s="4" t="n"/>
      <c r="K255" s="4" t="n"/>
    </row>
    <row r="256" ht="15.75" customHeight="1" s="371">
      <c r="A256" s="4" t="n"/>
      <c r="B256" s="4" t="n"/>
      <c r="C256" s="4" t="n"/>
      <c r="D256" s="4" t="n"/>
      <c r="E256" s="4" t="n"/>
      <c r="F256" s="4" t="n"/>
      <c r="G256" s="4" t="n"/>
      <c r="H256" s="4" t="n"/>
      <c r="I256" s="4" t="n"/>
      <c r="J256" s="4" t="n"/>
      <c r="K256" s="4" t="n"/>
    </row>
    <row r="257" ht="15.75" customHeight="1" s="371">
      <c r="A257" s="4" t="n"/>
      <c r="B257" s="4" t="n"/>
      <c r="C257" s="4" t="n"/>
      <c r="D257" s="4" t="n"/>
      <c r="E257" s="4" t="n"/>
      <c r="F257" s="4" t="n"/>
      <c r="G257" s="4" t="n"/>
      <c r="H257" s="4" t="n"/>
      <c r="I257" s="4" t="n"/>
      <c r="J257" s="4" t="n"/>
      <c r="K257" s="4" t="n"/>
    </row>
    <row r="258" ht="15.75" customHeight="1" s="371">
      <c r="A258" s="4" t="n"/>
      <c r="B258" s="4" t="n"/>
      <c r="C258" s="4" t="n"/>
      <c r="D258" s="4" t="n"/>
      <c r="E258" s="4" t="n"/>
      <c r="F258" s="4" t="n"/>
      <c r="G258" s="4" t="n"/>
      <c r="H258" s="4" t="n"/>
      <c r="I258" s="4" t="n"/>
      <c r="J258" s="4" t="n"/>
      <c r="K258" s="4" t="n"/>
    </row>
    <row r="259" ht="15.75" customHeight="1" s="371">
      <c r="A259" s="4" t="n"/>
      <c r="B259" s="4" t="n"/>
      <c r="C259" s="4" t="n"/>
      <c r="D259" s="4" t="n"/>
      <c r="E259" s="4" t="n"/>
      <c r="F259" s="4" t="n"/>
      <c r="G259" s="4" t="n"/>
      <c r="H259" s="4" t="n"/>
      <c r="I259" s="4" t="n"/>
      <c r="J259" s="4" t="n"/>
      <c r="K259" s="4" t="n"/>
    </row>
    <row r="260" ht="15.75" customHeight="1" s="371">
      <c r="A260" s="4" t="n"/>
      <c r="B260" s="4" t="n"/>
      <c r="C260" s="4" t="n"/>
      <c r="D260" s="4" t="n"/>
      <c r="E260" s="4" t="n"/>
      <c r="F260" s="4" t="n"/>
      <c r="G260" s="4" t="n"/>
      <c r="H260" s="4" t="n"/>
      <c r="I260" s="4" t="n"/>
      <c r="J260" s="4" t="n"/>
      <c r="K260" s="4" t="n"/>
    </row>
    <row r="261" ht="15.75" customHeight="1" s="371">
      <c r="A261" s="4" t="n"/>
      <c r="B261" s="4" t="n"/>
      <c r="C261" s="4" t="n"/>
      <c r="D261" s="4" t="n"/>
      <c r="E261" s="4" t="n"/>
      <c r="F261" s="4" t="n"/>
      <c r="G261" s="4" t="n"/>
      <c r="H261" s="4" t="n"/>
      <c r="I261" s="4" t="n"/>
      <c r="J261" s="4" t="n"/>
      <c r="K261" s="4" t="n"/>
    </row>
    <row r="262" ht="15.75" customHeight="1" s="371">
      <c r="A262" s="4" t="n"/>
      <c r="B262" s="4" t="n"/>
      <c r="C262" s="4" t="n"/>
      <c r="D262" s="4" t="n"/>
      <c r="E262" s="4" t="n"/>
      <c r="F262" s="4" t="n"/>
      <c r="G262" s="4" t="n"/>
      <c r="H262" s="4" t="n"/>
      <c r="I262" s="4" t="n"/>
      <c r="J262" s="4" t="n"/>
      <c r="K262" s="4" t="n"/>
    </row>
    <row r="263" ht="15.75" customHeight="1" s="371">
      <c r="A263" s="4" t="n"/>
      <c r="B263" s="4" t="n"/>
      <c r="C263" s="4" t="n"/>
      <c r="D263" s="4" t="n"/>
      <c r="E263" s="4" t="n"/>
      <c r="F263" s="4" t="n"/>
      <c r="G263" s="4" t="n"/>
      <c r="H263" s="4" t="n"/>
      <c r="I263" s="4" t="n"/>
      <c r="J263" s="4" t="n"/>
      <c r="K263" s="4" t="n"/>
    </row>
    <row r="264" ht="15.75" customHeight="1" s="371">
      <c r="A264" s="4" t="n"/>
      <c r="B264" s="4" t="n"/>
      <c r="C264" s="4" t="n"/>
      <c r="D264" s="4" t="n"/>
      <c r="E264" s="4" t="n"/>
      <c r="F264" s="4" t="n"/>
      <c r="G264" s="4" t="n"/>
      <c r="H264" s="4" t="n"/>
      <c r="I264" s="4" t="n"/>
      <c r="J264" s="4" t="n"/>
      <c r="K264" s="4" t="n"/>
    </row>
    <row r="265" ht="15.75" customHeight="1" s="371">
      <c r="A265" s="4" t="n"/>
      <c r="B265" s="4" t="n"/>
      <c r="C265" s="4" t="n"/>
      <c r="D265" s="4" t="n"/>
      <c r="E265" s="4" t="n"/>
      <c r="F265" s="4" t="n"/>
      <c r="G265" s="4" t="n"/>
      <c r="H265" s="4" t="n"/>
      <c r="I265" s="4" t="n"/>
      <c r="J265" s="4" t="n"/>
      <c r="K265" s="4" t="n"/>
    </row>
    <row r="266" ht="15.75" customHeight="1" s="371">
      <c r="A266" s="4" t="n"/>
      <c r="B266" s="4" t="n"/>
      <c r="C266" s="4" t="n"/>
      <c r="D266" s="4" t="n"/>
      <c r="E266" s="4" t="n"/>
      <c r="F266" s="4" t="n"/>
      <c r="G266" s="4" t="n"/>
      <c r="H266" s="4" t="n"/>
      <c r="I266" s="4" t="n"/>
      <c r="J266" s="4" t="n"/>
      <c r="K266" s="4" t="n"/>
    </row>
    <row r="267" ht="15.75" customHeight="1" s="371">
      <c r="A267" s="4" t="n"/>
      <c r="B267" s="4" t="n"/>
      <c r="C267" s="4" t="n"/>
      <c r="D267" s="4" t="n"/>
      <c r="E267" s="4" t="n"/>
      <c r="F267" s="4" t="n"/>
      <c r="G267" s="4" t="n"/>
      <c r="H267" s="4" t="n"/>
      <c r="I267" s="4" t="n"/>
      <c r="J267" s="4" t="n"/>
      <c r="K267" s="4" t="n"/>
    </row>
    <row r="268" ht="15.75" customHeight="1" s="371">
      <c r="A268" s="4" t="n"/>
      <c r="B268" s="4" t="n"/>
      <c r="C268" s="4" t="n"/>
      <c r="D268" s="4" t="n"/>
      <c r="E268" s="4" t="n"/>
      <c r="F268" s="4" t="n"/>
      <c r="G268" s="4" t="n"/>
      <c r="H268" s="4" t="n"/>
      <c r="I268" s="4" t="n"/>
      <c r="J268" s="4" t="n"/>
      <c r="K268" s="4" t="n"/>
    </row>
    <row r="269" ht="15.75" customHeight="1" s="371">
      <c r="A269" s="4" t="n"/>
      <c r="B269" s="4" t="n"/>
      <c r="C269" s="4" t="n"/>
      <c r="D269" s="4" t="n"/>
      <c r="E269" s="4" t="n"/>
      <c r="F269" s="4" t="n"/>
      <c r="G269" s="4" t="n"/>
      <c r="H269" s="4" t="n"/>
      <c r="I269" s="4" t="n"/>
      <c r="J269" s="4" t="n"/>
      <c r="K269" s="4" t="n"/>
    </row>
    <row r="270" ht="15.75" customHeight="1" s="371">
      <c r="A270" s="4" t="n"/>
      <c r="B270" s="4" t="n"/>
      <c r="C270" s="4" t="n"/>
      <c r="D270" s="4" t="n"/>
      <c r="E270" s="4" t="n"/>
      <c r="F270" s="4" t="n"/>
      <c r="G270" s="4" t="n"/>
      <c r="H270" s="4" t="n"/>
      <c r="I270" s="4" t="n"/>
      <c r="J270" s="4" t="n"/>
      <c r="K270" s="4" t="n"/>
    </row>
    <row r="271" ht="15.75" customHeight="1" s="371">
      <c r="A271" s="4" t="n"/>
      <c r="B271" s="4" t="n"/>
      <c r="C271" s="4" t="n"/>
      <c r="D271" s="4" t="n"/>
      <c r="E271" s="4" t="n"/>
      <c r="F271" s="4" t="n"/>
      <c r="G271" s="4" t="n"/>
      <c r="H271" s="4" t="n"/>
      <c r="I271" s="4" t="n"/>
      <c r="J271" s="4" t="n"/>
      <c r="K271" s="4" t="n"/>
    </row>
    <row r="272" ht="15.75" customHeight="1" s="371">
      <c r="A272" s="4" t="n"/>
      <c r="B272" s="4" t="n"/>
      <c r="C272" s="4" t="n"/>
      <c r="D272" s="4" t="n"/>
      <c r="E272" s="4" t="n"/>
      <c r="F272" s="4" t="n"/>
      <c r="G272" s="4" t="n"/>
      <c r="H272" s="4" t="n"/>
      <c r="I272" s="4" t="n"/>
      <c r="J272" s="4" t="n"/>
      <c r="K272" s="4" t="n"/>
    </row>
    <row r="273" ht="15.75" customHeight="1" s="371">
      <c r="A273" s="4" t="n"/>
      <c r="B273" s="4" t="n"/>
      <c r="C273" s="4" t="n"/>
      <c r="D273" s="4" t="n"/>
      <c r="E273" s="4" t="n"/>
      <c r="F273" s="4" t="n"/>
      <c r="G273" s="4" t="n"/>
      <c r="H273" s="4" t="n"/>
      <c r="I273" s="4" t="n"/>
      <c r="J273" s="4" t="n"/>
      <c r="K273" s="4" t="n"/>
    </row>
    <row r="274" ht="15.75" customHeight="1" s="371">
      <c r="A274" s="4" t="n"/>
      <c r="B274" s="4" t="n"/>
      <c r="C274" s="4" t="n"/>
      <c r="D274" s="4" t="n"/>
      <c r="E274" s="4" t="n"/>
      <c r="F274" s="4" t="n"/>
      <c r="G274" s="4" t="n"/>
      <c r="H274" s="4" t="n"/>
      <c r="I274" s="4" t="n"/>
      <c r="J274" s="4" t="n"/>
      <c r="K274" s="4" t="n"/>
    </row>
    <row r="275" ht="15.75" customHeight="1" s="371">
      <c r="A275" s="4" t="n"/>
      <c r="B275" s="4" t="n"/>
      <c r="C275" s="4" t="n"/>
      <c r="D275" s="4" t="n"/>
      <c r="E275" s="4" t="n"/>
      <c r="F275" s="4" t="n"/>
      <c r="G275" s="4" t="n"/>
      <c r="H275" s="4" t="n"/>
      <c r="I275" s="4" t="n"/>
      <c r="J275" s="4" t="n"/>
      <c r="K275" s="4" t="n"/>
    </row>
    <row r="276" ht="15.75" customHeight="1" s="371">
      <c r="A276" s="4" t="n"/>
      <c r="B276" s="4" t="n"/>
      <c r="C276" s="4" t="n"/>
      <c r="D276" s="4" t="n"/>
      <c r="E276" s="4" t="n"/>
      <c r="F276" s="4" t="n"/>
      <c r="G276" s="4" t="n"/>
      <c r="H276" s="4" t="n"/>
      <c r="I276" s="4" t="n"/>
      <c r="J276" s="4" t="n"/>
      <c r="K276" s="4" t="n"/>
    </row>
    <row r="277" ht="15.75" customHeight="1" s="371">
      <c r="A277" s="4" t="n"/>
      <c r="B277" s="4" t="n"/>
      <c r="C277" s="4" t="n"/>
      <c r="D277" s="4" t="n"/>
      <c r="E277" s="4" t="n"/>
      <c r="F277" s="4" t="n"/>
      <c r="G277" s="4" t="n"/>
      <c r="H277" s="4" t="n"/>
      <c r="I277" s="4" t="n"/>
      <c r="J277" s="4" t="n"/>
      <c r="K277" s="4" t="n"/>
    </row>
    <row r="278" ht="15.75" customHeight="1" s="371">
      <c r="A278" s="4" t="n"/>
      <c r="B278" s="4" t="n"/>
      <c r="C278" s="4" t="n"/>
      <c r="D278" s="4" t="n"/>
      <c r="E278" s="4" t="n"/>
      <c r="F278" s="4" t="n"/>
      <c r="G278" s="4" t="n"/>
      <c r="H278" s="4" t="n"/>
      <c r="I278" s="4" t="n"/>
      <c r="J278" s="4" t="n"/>
      <c r="K278" s="4" t="n"/>
    </row>
    <row r="279" ht="15.75" customHeight="1" s="371">
      <c r="A279" s="4" t="n"/>
      <c r="B279" s="4" t="n"/>
      <c r="C279" s="4" t="n"/>
      <c r="D279" s="4" t="n"/>
      <c r="E279" s="4" t="n"/>
      <c r="F279" s="4" t="n"/>
      <c r="G279" s="4" t="n"/>
      <c r="H279" s="4" t="n"/>
      <c r="I279" s="4" t="n"/>
      <c r="J279" s="4" t="n"/>
      <c r="K279" s="4" t="n"/>
    </row>
    <row r="280" ht="15.75" customHeight="1" s="371">
      <c r="A280" s="4" t="n"/>
      <c r="B280" s="4" t="n"/>
      <c r="C280" s="4" t="n"/>
      <c r="D280" s="4" t="n"/>
      <c r="E280" s="4" t="n"/>
      <c r="F280" s="4" t="n"/>
      <c r="G280" s="4" t="n"/>
      <c r="H280" s="4" t="n"/>
      <c r="I280" s="4" t="n"/>
      <c r="J280" s="4" t="n"/>
      <c r="K280" s="4" t="n"/>
    </row>
    <row r="281" ht="15.75" customHeight="1" s="371">
      <c r="A281" s="4" t="n"/>
      <c r="B281" s="4" t="n"/>
      <c r="C281" s="4" t="n"/>
      <c r="D281" s="4" t="n"/>
      <c r="E281" s="4" t="n"/>
      <c r="F281" s="4" t="n"/>
      <c r="G281" s="4" t="n"/>
      <c r="H281" s="4" t="n"/>
      <c r="I281" s="4" t="n"/>
      <c r="J281" s="4" t="n"/>
      <c r="K281" s="4" t="n"/>
    </row>
    <row r="282" ht="15.75" customHeight="1" s="371">
      <c r="A282" s="4" t="n"/>
      <c r="B282" s="4" t="n"/>
      <c r="C282" s="4" t="n"/>
      <c r="D282" s="4" t="n"/>
      <c r="E282" s="4" t="n"/>
      <c r="F282" s="4" t="n"/>
      <c r="G282" s="4" t="n"/>
      <c r="H282" s="4" t="n"/>
      <c r="I282" s="4" t="n"/>
      <c r="J282" s="4" t="n"/>
      <c r="K282" s="4" t="n"/>
    </row>
    <row r="283" ht="15.75" customHeight="1" s="371">
      <c r="A283" s="4" t="n"/>
      <c r="B283" s="4" t="n"/>
      <c r="C283" s="4" t="n"/>
      <c r="D283" s="4" t="n"/>
      <c r="E283" s="4" t="n"/>
      <c r="F283" s="4" t="n"/>
      <c r="G283" s="4" t="n"/>
      <c r="H283" s="4" t="n"/>
      <c r="I283" s="4" t="n"/>
      <c r="J283" s="4" t="n"/>
      <c r="K283" s="4" t="n"/>
    </row>
    <row r="284" ht="15.75" customHeight="1" s="371">
      <c r="A284" s="4" t="n"/>
      <c r="B284" s="4" t="n"/>
      <c r="C284" s="4" t="n"/>
      <c r="D284" s="4" t="n"/>
      <c r="E284" s="4" t="n"/>
      <c r="F284" s="4" t="n"/>
      <c r="G284" s="4" t="n"/>
      <c r="H284" s="4" t="n"/>
      <c r="I284" s="4" t="n"/>
      <c r="J284" s="4" t="n"/>
      <c r="K284" s="4" t="n"/>
    </row>
    <row r="285" ht="15.75" customHeight="1" s="371">
      <c r="A285" s="4" t="n"/>
      <c r="B285" s="4" t="n"/>
      <c r="C285" s="4" t="n"/>
      <c r="D285" s="4" t="n"/>
      <c r="E285" s="4" t="n"/>
      <c r="F285" s="4" t="n"/>
      <c r="G285" s="4" t="n"/>
      <c r="H285" s="4" t="n"/>
      <c r="I285" s="4" t="n"/>
      <c r="J285" s="4" t="n"/>
      <c r="K285" s="4" t="n"/>
    </row>
    <row r="286" ht="15.75" customHeight="1" s="371">
      <c r="A286" s="4" t="n"/>
      <c r="B286" s="4" t="n"/>
      <c r="C286" s="4" t="n"/>
      <c r="D286" s="4" t="n"/>
      <c r="E286" s="4" t="n"/>
      <c r="F286" s="4" t="n"/>
      <c r="G286" s="4" t="n"/>
      <c r="H286" s="4" t="n"/>
      <c r="I286" s="4" t="n"/>
      <c r="J286" s="4" t="n"/>
      <c r="K286" s="4" t="n"/>
    </row>
    <row r="287" ht="15.75" customHeight="1" s="371">
      <c r="A287" s="4" t="n"/>
      <c r="B287" s="4" t="n"/>
      <c r="C287" s="4" t="n"/>
      <c r="D287" s="4" t="n"/>
      <c r="E287" s="4" t="n"/>
      <c r="F287" s="4" t="n"/>
      <c r="G287" s="4" t="n"/>
      <c r="H287" s="4" t="n"/>
      <c r="I287" s="4" t="n"/>
      <c r="J287" s="4" t="n"/>
      <c r="K287" s="4" t="n"/>
    </row>
    <row r="288" ht="15.75" customHeight="1" s="371">
      <c r="A288" s="4" t="n"/>
      <c r="B288" s="4" t="n"/>
      <c r="C288" s="4" t="n"/>
      <c r="D288" s="4" t="n"/>
      <c r="E288" s="4" t="n"/>
      <c r="F288" s="4" t="n"/>
      <c r="G288" s="4" t="n"/>
      <c r="H288" s="4" t="n"/>
      <c r="I288" s="4" t="n"/>
      <c r="J288" s="4" t="n"/>
      <c r="K288" s="4" t="n"/>
    </row>
    <row r="289" ht="15.75" customHeight="1" s="371">
      <c r="A289" s="4" t="n"/>
      <c r="B289" s="4" t="n"/>
      <c r="C289" s="4" t="n"/>
      <c r="D289" s="4" t="n"/>
      <c r="E289" s="4" t="n"/>
      <c r="F289" s="4" t="n"/>
      <c r="G289" s="4" t="n"/>
      <c r="H289" s="4" t="n"/>
      <c r="I289" s="4" t="n"/>
      <c r="J289" s="4" t="n"/>
      <c r="K289" s="4" t="n"/>
    </row>
    <row r="290" ht="15.75" customHeight="1" s="371">
      <c r="A290" s="4" t="n"/>
      <c r="B290" s="4" t="n"/>
      <c r="C290" s="4" t="n"/>
      <c r="D290" s="4" t="n"/>
      <c r="E290" s="4" t="n"/>
      <c r="F290" s="4" t="n"/>
      <c r="G290" s="4" t="n"/>
      <c r="H290" s="4" t="n"/>
      <c r="I290" s="4" t="n"/>
      <c r="J290" s="4" t="n"/>
      <c r="K290" s="4" t="n"/>
    </row>
    <row r="291" ht="15.75" customHeight="1" s="371">
      <c r="A291" s="4" t="n"/>
      <c r="B291" s="4" t="n"/>
      <c r="C291" s="4" t="n"/>
      <c r="D291" s="4" t="n"/>
      <c r="E291" s="4" t="n"/>
      <c r="F291" s="4" t="n"/>
      <c r="G291" s="4" t="n"/>
      <c r="H291" s="4" t="n"/>
      <c r="I291" s="4" t="n"/>
      <c r="J291" s="4" t="n"/>
      <c r="K291" s="4" t="n"/>
    </row>
    <row r="292" ht="15.75" customHeight="1" s="371">
      <c r="A292" s="4" t="n"/>
      <c r="B292" s="4" t="n"/>
      <c r="C292" s="4" t="n"/>
      <c r="D292" s="4" t="n"/>
      <c r="E292" s="4" t="n"/>
      <c r="F292" s="4" t="n"/>
      <c r="G292" s="4" t="n"/>
      <c r="H292" s="4" t="n"/>
      <c r="I292" s="4" t="n"/>
      <c r="J292" s="4" t="n"/>
      <c r="K292" s="4" t="n"/>
    </row>
    <row r="293" ht="15.75" customHeight="1" s="371">
      <c r="A293" s="4" t="n"/>
      <c r="B293" s="4" t="n"/>
      <c r="C293" s="4" t="n"/>
      <c r="D293" s="4" t="n"/>
      <c r="E293" s="4" t="n"/>
      <c r="F293" s="4" t="n"/>
      <c r="G293" s="4" t="n"/>
      <c r="H293" s="4" t="n"/>
      <c r="I293" s="4" t="n"/>
      <c r="J293" s="4" t="n"/>
      <c r="K293" s="4" t="n"/>
    </row>
    <row r="294" ht="15.75" customHeight="1" s="371">
      <c r="A294" s="4" t="n"/>
      <c r="B294" s="4" t="n"/>
      <c r="C294" s="4" t="n"/>
      <c r="D294" s="4" t="n"/>
      <c r="E294" s="4" t="n"/>
      <c r="F294" s="4" t="n"/>
      <c r="G294" s="4" t="n"/>
      <c r="H294" s="4" t="n"/>
      <c r="I294" s="4" t="n"/>
      <c r="J294" s="4" t="n"/>
      <c r="K294" s="4" t="n"/>
    </row>
    <row r="295" ht="15.75" customHeight="1" s="371">
      <c r="A295" s="4" t="n"/>
      <c r="B295" s="4" t="n"/>
      <c r="C295" s="4" t="n"/>
      <c r="D295" s="4" t="n"/>
      <c r="E295" s="4" t="n"/>
      <c r="F295" s="4" t="n"/>
      <c r="G295" s="4" t="n"/>
      <c r="H295" s="4" t="n"/>
      <c r="I295" s="4" t="n"/>
      <c r="J295" s="4" t="n"/>
      <c r="K295" s="4" t="n"/>
    </row>
    <row r="296" ht="15.75" customHeight="1" s="371">
      <c r="A296" s="4" t="n"/>
      <c r="B296" s="4" t="n"/>
      <c r="C296" s="4" t="n"/>
      <c r="D296" s="4" t="n"/>
      <c r="E296" s="4" t="n"/>
      <c r="F296" s="4" t="n"/>
      <c r="G296" s="4" t="n"/>
      <c r="H296" s="4" t="n"/>
      <c r="I296" s="4" t="n"/>
      <c r="J296" s="4" t="n"/>
      <c r="K296" s="4" t="n"/>
    </row>
    <row r="297" ht="15.75" customHeight="1" s="371">
      <c r="A297" s="4" t="n"/>
      <c r="B297" s="4" t="n"/>
      <c r="C297" s="4" t="n"/>
      <c r="D297" s="4" t="n"/>
      <c r="E297" s="4" t="n"/>
      <c r="F297" s="4" t="n"/>
      <c r="G297" s="4" t="n"/>
      <c r="H297" s="4" t="n"/>
      <c r="I297" s="4" t="n"/>
      <c r="J297" s="4" t="n"/>
      <c r="K297" s="4" t="n"/>
    </row>
    <row r="298" ht="15.75" customHeight="1" s="371">
      <c r="A298" s="4" t="n"/>
      <c r="B298" s="4" t="n"/>
      <c r="C298" s="4" t="n"/>
      <c r="D298" s="4" t="n"/>
      <c r="E298" s="4" t="n"/>
      <c r="F298" s="4" t="n"/>
      <c r="G298" s="4" t="n"/>
      <c r="H298" s="4" t="n"/>
      <c r="I298" s="4" t="n"/>
      <c r="J298" s="4" t="n"/>
      <c r="K298" s="4" t="n"/>
    </row>
    <row r="299" ht="15.75" customHeight="1" s="371">
      <c r="A299" s="4" t="n"/>
      <c r="B299" s="4" t="n"/>
      <c r="C299" s="4" t="n"/>
      <c r="D299" s="4" t="n"/>
      <c r="E299" s="4" t="n"/>
      <c r="F299" s="4" t="n"/>
      <c r="G299" s="4" t="n"/>
      <c r="H299" s="4" t="n"/>
      <c r="I299" s="4" t="n"/>
      <c r="J299" s="4" t="n"/>
      <c r="K299" s="4" t="n"/>
    </row>
    <row r="300" ht="15.75" customHeight="1" s="371">
      <c r="A300" s="4" t="n"/>
      <c r="B300" s="4" t="n"/>
      <c r="C300" s="4" t="n"/>
      <c r="D300" s="4" t="n"/>
      <c r="E300" s="4" t="n"/>
      <c r="F300" s="4" t="n"/>
      <c r="G300" s="4" t="n"/>
      <c r="H300" s="4" t="n"/>
      <c r="I300" s="4" t="n"/>
      <c r="J300" s="4" t="n"/>
      <c r="K300" s="4" t="n"/>
    </row>
    <row r="301" ht="15.75" customHeight="1" s="371">
      <c r="A301" s="4" t="n"/>
      <c r="B301" s="4" t="n"/>
      <c r="C301" s="4" t="n"/>
      <c r="D301" s="4" t="n"/>
      <c r="E301" s="4" t="n"/>
      <c r="F301" s="4" t="n"/>
      <c r="G301" s="4" t="n"/>
      <c r="H301" s="4" t="n"/>
      <c r="I301" s="4" t="n"/>
      <c r="J301" s="4" t="n"/>
      <c r="K301" s="4" t="n"/>
    </row>
    <row r="302" ht="15.75" customHeight="1" s="371">
      <c r="A302" s="4" t="n"/>
      <c r="B302" s="4" t="n"/>
      <c r="C302" s="4" t="n"/>
      <c r="D302" s="4" t="n"/>
      <c r="E302" s="4" t="n"/>
      <c r="F302" s="4" t="n"/>
      <c r="G302" s="4" t="n"/>
      <c r="H302" s="4" t="n"/>
      <c r="I302" s="4" t="n"/>
      <c r="J302" s="4" t="n"/>
      <c r="K302" s="4" t="n"/>
    </row>
    <row r="303" ht="15.75" customHeight="1" s="371">
      <c r="A303" s="4" t="n"/>
      <c r="B303" s="4" t="n"/>
      <c r="C303" s="4" t="n"/>
      <c r="D303" s="4" t="n"/>
      <c r="E303" s="4" t="n"/>
      <c r="F303" s="4" t="n"/>
      <c r="G303" s="4" t="n"/>
      <c r="H303" s="4" t="n"/>
      <c r="I303" s="4" t="n"/>
      <c r="J303" s="4" t="n"/>
      <c r="K303" s="4" t="n"/>
    </row>
    <row r="304" ht="15.75" customHeight="1" s="371">
      <c r="A304" s="4" t="n"/>
      <c r="B304" s="4" t="n"/>
      <c r="C304" s="4" t="n"/>
      <c r="D304" s="4" t="n"/>
      <c r="E304" s="4" t="n"/>
      <c r="F304" s="4" t="n"/>
      <c r="G304" s="4" t="n"/>
      <c r="H304" s="4" t="n"/>
      <c r="I304" s="4" t="n"/>
      <c r="J304" s="4" t="n"/>
      <c r="K304" s="4" t="n"/>
    </row>
    <row r="305" ht="15.75" customHeight="1" s="371">
      <c r="A305" s="4" t="n"/>
      <c r="B305" s="4" t="n"/>
      <c r="C305" s="4" t="n"/>
      <c r="D305" s="4" t="n"/>
      <c r="E305" s="4" t="n"/>
      <c r="F305" s="4" t="n"/>
      <c r="G305" s="4" t="n"/>
      <c r="H305" s="4" t="n"/>
      <c r="I305" s="4" t="n"/>
      <c r="J305" s="4" t="n"/>
      <c r="K305" s="4" t="n"/>
    </row>
    <row r="306" ht="15.75" customHeight="1" s="371">
      <c r="A306" s="4" t="n"/>
      <c r="B306" s="4" t="n"/>
      <c r="C306" s="4" t="n"/>
      <c r="D306" s="4" t="n"/>
      <c r="E306" s="4" t="n"/>
      <c r="F306" s="4" t="n"/>
      <c r="G306" s="4" t="n"/>
      <c r="H306" s="4" t="n"/>
      <c r="I306" s="4" t="n"/>
      <c r="J306" s="4" t="n"/>
      <c r="K306" s="4" t="n"/>
    </row>
    <row r="307" ht="15.75" customHeight="1" s="371">
      <c r="A307" s="4" t="n"/>
      <c r="B307" s="4" t="n"/>
      <c r="C307" s="4" t="n"/>
      <c r="D307" s="4" t="n"/>
      <c r="E307" s="4" t="n"/>
      <c r="F307" s="4" t="n"/>
      <c r="G307" s="4" t="n"/>
      <c r="H307" s="4" t="n"/>
      <c r="I307" s="4" t="n"/>
      <c r="J307" s="4" t="n"/>
      <c r="K307" s="4" t="n"/>
    </row>
    <row r="308" ht="15.75" customHeight="1" s="371">
      <c r="A308" s="4" t="n"/>
      <c r="B308" s="4" t="n"/>
      <c r="C308" s="4" t="n"/>
      <c r="D308" s="4" t="n"/>
      <c r="E308" s="4" t="n"/>
      <c r="F308" s="4" t="n"/>
      <c r="G308" s="4" t="n"/>
      <c r="H308" s="4" t="n"/>
      <c r="I308" s="4" t="n"/>
      <c r="J308" s="4" t="n"/>
      <c r="K308" s="4" t="n"/>
    </row>
    <row r="309" ht="15.75" customHeight="1" s="371">
      <c r="A309" s="4" t="n"/>
      <c r="B309" s="4" t="n"/>
      <c r="C309" s="4" t="n"/>
      <c r="D309" s="4" t="n"/>
      <c r="E309" s="4" t="n"/>
      <c r="F309" s="4" t="n"/>
      <c r="G309" s="4" t="n"/>
      <c r="H309" s="4" t="n"/>
      <c r="I309" s="4" t="n"/>
      <c r="J309" s="4" t="n"/>
      <c r="K309" s="4" t="n"/>
    </row>
    <row r="310" ht="15.75" customHeight="1" s="371">
      <c r="A310" s="4" t="n"/>
      <c r="B310" s="4" t="n"/>
      <c r="C310" s="4" t="n"/>
      <c r="D310" s="4" t="n"/>
      <c r="E310" s="4" t="n"/>
      <c r="F310" s="4" t="n"/>
      <c r="G310" s="4" t="n"/>
      <c r="H310" s="4" t="n"/>
      <c r="I310" s="4" t="n"/>
      <c r="J310" s="4" t="n"/>
      <c r="K310" s="4" t="n"/>
    </row>
    <row r="311" ht="15.75" customHeight="1" s="371">
      <c r="A311" s="4" t="n"/>
      <c r="B311" s="4" t="n"/>
      <c r="C311" s="4" t="n"/>
      <c r="D311" s="4" t="n"/>
      <c r="E311" s="4" t="n"/>
      <c r="F311" s="4" t="n"/>
      <c r="G311" s="4" t="n"/>
      <c r="H311" s="4" t="n"/>
      <c r="I311" s="4" t="n"/>
      <c r="J311" s="4" t="n"/>
      <c r="K311" s="4" t="n"/>
    </row>
    <row r="312" ht="15.75" customHeight="1" s="371">
      <c r="A312" s="4" t="n"/>
      <c r="B312" s="4" t="n"/>
      <c r="C312" s="4" t="n"/>
      <c r="D312" s="4" t="n"/>
      <c r="E312" s="4" t="n"/>
      <c r="F312" s="4" t="n"/>
      <c r="G312" s="4" t="n"/>
      <c r="H312" s="4" t="n"/>
      <c r="I312" s="4" t="n"/>
      <c r="J312" s="4" t="n"/>
      <c r="K312" s="4" t="n"/>
    </row>
    <row r="313" ht="15.75" customHeight="1" s="371">
      <c r="A313" s="4" t="n"/>
      <c r="B313" s="4" t="n"/>
      <c r="C313" s="4" t="n"/>
      <c r="D313" s="4" t="n"/>
      <c r="E313" s="4" t="n"/>
      <c r="F313" s="4" t="n"/>
      <c r="G313" s="4" t="n"/>
      <c r="H313" s="4" t="n"/>
      <c r="I313" s="4" t="n"/>
      <c r="J313" s="4" t="n"/>
      <c r="K313" s="4" t="n"/>
    </row>
    <row r="314" ht="15.75" customHeight="1" s="371">
      <c r="A314" s="4" t="n"/>
      <c r="B314" s="4" t="n"/>
      <c r="C314" s="4" t="n"/>
      <c r="D314" s="4" t="n"/>
      <c r="E314" s="4" t="n"/>
      <c r="F314" s="4" t="n"/>
      <c r="G314" s="4" t="n"/>
      <c r="H314" s="4" t="n"/>
      <c r="I314" s="4" t="n"/>
      <c r="J314" s="4" t="n"/>
      <c r="K314" s="4" t="n"/>
    </row>
    <row r="315" ht="15.75" customHeight="1" s="371">
      <c r="A315" s="4" t="n"/>
      <c r="B315" s="4" t="n"/>
      <c r="C315" s="4" t="n"/>
      <c r="D315" s="4" t="n"/>
      <c r="E315" s="4" t="n"/>
      <c r="F315" s="4" t="n"/>
      <c r="G315" s="4" t="n"/>
      <c r="H315" s="4" t="n"/>
      <c r="I315" s="4" t="n"/>
      <c r="J315" s="4" t="n"/>
      <c r="K315" s="4" t="n"/>
    </row>
    <row r="316" ht="15.75" customHeight="1" s="371">
      <c r="A316" s="4" t="n"/>
      <c r="B316" s="4" t="n"/>
      <c r="C316" s="4" t="n"/>
      <c r="D316" s="4" t="n"/>
      <c r="E316" s="4" t="n"/>
      <c r="F316" s="4" t="n"/>
      <c r="G316" s="4" t="n"/>
      <c r="H316" s="4" t="n"/>
      <c r="I316" s="4" t="n"/>
      <c r="J316" s="4" t="n"/>
      <c r="K316" s="4" t="n"/>
    </row>
    <row r="317" ht="15.75" customHeight="1" s="371">
      <c r="A317" s="4" t="n"/>
      <c r="B317" s="4" t="n"/>
      <c r="C317" s="4" t="n"/>
      <c r="D317" s="4" t="n"/>
      <c r="E317" s="4" t="n"/>
      <c r="F317" s="4" t="n"/>
      <c r="G317" s="4" t="n"/>
      <c r="H317" s="4" t="n"/>
      <c r="I317" s="4" t="n"/>
      <c r="J317" s="4" t="n"/>
      <c r="K317" s="4" t="n"/>
    </row>
    <row r="318" ht="15.75" customHeight="1" s="371">
      <c r="A318" s="4" t="n"/>
      <c r="B318" s="4" t="n"/>
      <c r="C318" s="4" t="n"/>
      <c r="D318" s="4" t="n"/>
      <c r="E318" s="4" t="n"/>
      <c r="F318" s="4" t="n"/>
      <c r="G318" s="4" t="n"/>
      <c r="H318" s="4" t="n"/>
      <c r="I318" s="4" t="n"/>
      <c r="J318" s="4" t="n"/>
      <c r="K318" s="4" t="n"/>
    </row>
    <row r="319" ht="15.75" customHeight="1" s="371">
      <c r="A319" s="4" t="n"/>
      <c r="B319" s="4" t="n"/>
      <c r="C319" s="4" t="n"/>
      <c r="D319" s="4" t="n"/>
      <c r="E319" s="4" t="n"/>
      <c r="F319" s="4" t="n"/>
      <c r="G319" s="4" t="n"/>
      <c r="H319" s="4" t="n"/>
      <c r="I319" s="4" t="n"/>
      <c r="J319" s="4" t="n"/>
      <c r="K319" s="4" t="n"/>
    </row>
    <row r="320" ht="15.75" customHeight="1" s="371">
      <c r="A320" s="4" t="n"/>
      <c r="B320" s="4" t="n"/>
      <c r="C320" s="4" t="n"/>
      <c r="D320" s="4" t="n"/>
      <c r="E320" s="4" t="n"/>
      <c r="F320" s="4" t="n"/>
      <c r="G320" s="4" t="n"/>
      <c r="H320" s="4" t="n"/>
      <c r="I320" s="4" t="n"/>
      <c r="J320" s="4" t="n"/>
      <c r="K320" s="4" t="n"/>
    </row>
    <row r="321" ht="15.75" customHeight="1" s="371">
      <c r="A321" s="4" t="n"/>
      <c r="B321" s="4" t="n"/>
      <c r="C321" s="4" t="n"/>
      <c r="D321" s="4" t="n"/>
      <c r="E321" s="4" t="n"/>
      <c r="F321" s="4" t="n"/>
      <c r="G321" s="4" t="n"/>
      <c r="H321" s="4" t="n"/>
      <c r="I321" s="4" t="n"/>
      <c r="J321" s="4" t="n"/>
      <c r="K321" s="4" t="n"/>
    </row>
    <row r="322" ht="15.75" customHeight="1" s="371">
      <c r="A322" s="4" t="n"/>
      <c r="B322" s="4" t="n"/>
      <c r="C322" s="4" t="n"/>
      <c r="D322" s="4" t="n"/>
      <c r="E322" s="4" t="n"/>
      <c r="F322" s="4" t="n"/>
      <c r="G322" s="4" t="n"/>
      <c r="H322" s="4" t="n"/>
      <c r="I322" s="4" t="n"/>
      <c r="J322" s="4" t="n"/>
      <c r="K322" s="4" t="n"/>
    </row>
    <row r="323" ht="15.75" customHeight="1" s="371">
      <c r="A323" s="4" t="n"/>
      <c r="B323" s="4" t="n"/>
      <c r="C323" s="4" t="n"/>
      <c r="D323" s="4" t="n"/>
      <c r="E323" s="4" t="n"/>
      <c r="F323" s="4" t="n"/>
      <c r="G323" s="4" t="n"/>
      <c r="H323" s="4" t="n"/>
      <c r="I323" s="4" t="n"/>
      <c r="J323" s="4" t="n"/>
      <c r="K323" s="4" t="n"/>
    </row>
    <row r="324" ht="15.75" customHeight="1" s="371">
      <c r="A324" s="4" t="n"/>
      <c r="B324" s="4" t="n"/>
      <c r="C324" s="4" t="n"/>
      <c r="D324" s="4" t="n"/>
      <c r="E324" s="4" t="n"/>
      <c r="F324" s="4" t="n"/>
      <c r="G324" s="4" t="n"/>
      <c r="H324" s="4" t="n"/>
      <c r="I324" s="4" t="n"/>
      <c r="J324" s="4" t="n"/>
      <c r="K324" s="4" t="n"/>
    </row>
    <row r="325" ht="15.75" customHeight="1" s="371">
      <c r="A325" s="4" t="n"/>
      <c r="B325" s="4" t="n"/>
      <c r="C325" s="4" t="n"/>
      <c r="D325" s="4" t="n"/>
      <c r="E325" s="4" t="n"/>
      <c r="F325" s="4" t="n"/>
      <c r="G325" s="4" t="n"/>
      <c r="H325" s="4" t="n"/>
      <c r="I325" s="4" t="n"/>
      <c r="J325" s="4" t="n"/>
      <c r="K325" s="4" t="n"/>
    </row>
    <row r="326" ht="15.75" customHeight="1" s="371">
      <c r="A326" s="4" t="n"/>
      <c r="B326" s="4" t="n"/>
      <c r="C326" s="4" t="n"/>
      <c r="D326" s="4" t="n"/>
      <c r="E326" s="4" t="n"/>
      <c r="F326" s="4" t="n"/>
      <c r="G326" s="4" t="n"/>
      <c r="H326" s="4" t="n"/>
      <c r="I326" s="4" t="n"/>
      <c r="J326" s="4" t="n"/>
      <c r="K326" s="4" t="n"/>
    </row>
    <row r="327" ht="15.75" customHeight="1" s="371">
      <c r="A327" s="4" t="n"/>
      <c r="B327" s="4" t="n"/>
      <c r="C327" s="4" t="n"/>
      <c r="D327" s="4" t="n"/>
      <c r="E327" s="4" t="n"/>
      <c r="F327" s="4" t="n"/>
      <c r="G327" s="4" t="n"/>
      <c r="H327" s="4" t="n"/>
      <c r="I327" s="4" t="n"/>
      <c r="J327" s="4" t="n"/>
      <c r="K327" s="4" t="n"/>
    </row>
    <row r="328" ht="15.75" customHeight="1" s="371">
      <c r="A328" s="4" t="n"/>
      <c r="B328" s="4" t="n"/>
      <c r="C328" s="4" t="n"/>
      <c r="D328" s="4" t="n"/>
      <c r="E328" s="4" t="n"/>
      <c r="F328" s="4" t="n"/>
      <c r="G328" s="4" t="n"/>
      <c r="H328" s="4" t="n"/>
      <c r="I328" s="4" t="n"/>
      <c r="J328" s="4" t="n"/>
      <c r="K328" s="4" t="n"/>
    </row>
    <row r="329" ht="15.75" customHeight="1" s="371">
      <c r="A329" s="4" t="n"/>
      <c r="B329" s="4" t="n"/>
      <c r="C329" s="4" t="n"/>
      <c r="D329" s="4" t="n"/>
      <c r="E329" s="4" t="n"/>
      <c r="F329" s="4" t="n"/>
      <c r="G329" s="4" t="n"/>
      <c r="H329" s="4" t="n"/>
      <c r="I329" s="4" t="n"/>
      <c r="J329" s="4" t="n"/>
      <c r="K329" s="4" t="n"/>
    </row>
    <row r="330" ht="15.75" customHeight="1" s="371">
      <c r="A330" s="4" t="n"/>
      <c r="B330" s="4" t="n"/>
      <c r="C330" s="4" t="n"/>
      <c r="D330" s="4" t="n"/>
      <c r="E330" s="4" t="n"/>
      <c r="F330" s="4" t="n"/>
      <c r="G330" s="4" t="n"/>
      <c r="H330" s="4" t="n"/>
      <c r="I330" s="4" t="n"/>
      <c r="J330" s="4" t="n"/>
      <c r="K330" s="4" t="n"/>
    </row>
    <row r="331" ht="15.75" customHeight="1" s="371">
      <c r="A331" s="4" t="n"/>
      <c r="B331" s="4" t="n"/>
      <c r="C331" s="4" t="n"/>
      <c r="D331" s="4" t="n"/>
      <c r="E331" s="4" t="n"/>
      <c r="F331" s="4" t="n"/>
      <c r="G331" s="4" t="n"/>
      <c r="H331" s="4" t="n"/>
      <c r="I331" s="4" t="n"/>
      <c r="J331" s="4" t="n"/>
      <c r="K331" s="4" t="n"/>
    </row>
    <row r="332" ht="15.75" customHeight="1" s="371">
      <c r="A332" s="4" t="n"/>
      <c r="B332" s="4" t="n"/>
      <c r="C332" s="4" t="n"/>
      <c r="D332" s="4" t="n"/>
      <c r="E332" s="4" t="n"/>
      <c r="F332" s="4" t="n"/>
      <c r="G332" s="4" t="n"/>
      <c r="H332" s="4" t="n"/>
      <c r="I332" s="4" t="n"/>
      <c r="J332" s="4" t="n"/>
      <c r="K332" s="4" t="n"/>
    </row>
    <row r="333" ht="15.75" customHeight="1" s="371">
      <c r="A333" s="4" t="n"/>
      <c r="B333" s="4" t="n"/>
      <c r="C333" s="4" t="n"/>
      <c r="D333" s="4" t="n"/>
      <c r="E333" s="4" t="n"/>
      <c r="F333" s="4" t="n"/>
      <c r="G333" s="4" t="n"/>
      <c r="H333" s="4" t="n"/>
      <c r="I333" s="4" t="n"/>
      <c r="J333" s="4" t="n"/>
      <c r="K333" s="4" t="n"/>
    </row>
    <row r="334" ht="15.75" customHeight="1" s="371">
      <c r="A334" s="4" t="n"/>
      <c r="B334" s="4" t="n"/>
      <c r="C334" s="4" t="n"/>
      <c r="D334" s="4" t="n"/>
      <c r="E334" s="4" t="n"/>
      <c r="F334" s="4" t="n"/>
      <c r="G334" s="4" t="n"/>
      <c r="H334" s="4" t="n"/>
      <c r="I334" s="4" t="n"/>
      <c r="J334" s="4" t="n"/>
      <c r="K334" s="4" t="n"/>
    </row>
    <row r="335" ht="15.75" customHeight="1" s="371">
      <c r="A335" s="4" t="n"/>
      <c r="B335" s="4" t="n"/>
      <c r="C335" s="4" t="n"/>
      <c r="D335" s="4" t="n"/>
      <c r="E335" s="4" t="n"/>
      <c r="F335" s="4" t="n"/>
      <c r="G335" s="4" t="n"/>
      <c r="H335" s="4" t="n"/>
      <c r="I335" s="4" t="n"/>
      <c r="J335" s="4" t="n"/>
      <c r="K335" s="4" t="n"/>
    </row>
    <row r="336" ht="15.75" customHeight="1" s="371">
      <c r="A336" s="4" t="n"/>
      <c r="B336" s="4" t="n"/>
      <c r="C336" s="4" t="n"/>
      <c r="D336" s="4" t="n"/>
      <c r="E336" s="4" t="n"/>
      <c r="F336" s="4" t="n"/>
      <c r="G336" s="4" t="n"/>
      <c r="H336" s="4" t="n"/>
      <c r="I336" s="4" t="n"/>
      <c r="J336" s="4" t="n"/>
      <c r="K336" s="4" t="n"/>
    </row>
    <row r="337" ht="15.75" customHeight="1" s="371">
      <c r="A337" s="4" t="n"/>
      <c r="B337" s="4" t="n"/>
      <c r="C337" s="4" t="n"/>
      <c r="D337" s="4" t="n"/>
      <c r="E337" s="4" t="n"/>
      <c r="F337" s="4" t="n"/>
      <c r="G337" s="4" t="n"/>
      <c r="H337" s="4" t="n"/>
      <c r="I337" s="4" t="n"/>
      <c r="J337" s="4" t="n"/>
      <c r="K337" s="4" t="n"/>
    </row>
    <row r="338" ht="15.75" customHeight="1" s="371">
      <c r="A338" s="4" t="n"/>
      <c r="B338" s="4" t="n"/>
      <c r="C338" s="4" t="n"/>
      <c r="D338" s="4" t="n"/>
      <c r="E338" s="4" t="n"/>
      <c r="F338" s="4" t="n"/>
      <c r="G338" s="4" t="n"/>
      <c r="H338" s="4" t="n"/>
      <c r="I338" s="4" t="n"/>
      <c r="J338" s="4" t="n"/>
      <c r="K338" s="4" t="n"/>
    </row>
    <row r="339" ht="15.75" customHeight="1" s="371">
      <c r="A339" s="4" t="n"/>
      <c r="B339" s="4" t="n"/>
      <c r="C339" s="4" t="n"/>
      <c r="D339" s="4" t="n"/>
      <c r="E339" s="4" t="n"/>
      <c r="F339" s="4" t="n"/>
      <c r="G339" s="4" t="n"/>
      <c r="H339" s="4" t="n"/>
      <c r="I339" s="4" t="n"/>
      <c r="J339" s="4" t="n"/>
      <c r="K339" s="4" t="n"/>
    </row>
    <row r="340" ht="15.75" customHeight="1" s="371">
      <c r="A340" s="4" t="n"/>
      <c r="B340" s="4" t="n"/>
      <c r="C340" s="4" t="n"/>
      <c r="D340" s="4" t="n"/>
      <c r="E340" s="4" t="n"/>
      <c r="F340" s="4" t="n"/>
      <c r="G340" s="4" t="n"/>
      <c r="H340" s="4" t="n"/>
      <c r="I340" s="4" t="n"/>
      <c r="J340" s="4" t="n"/>
      <c r="K340" s="4" t="n"/>
    </row>
    <row r="341" ht="15.75" customHeight="1" s="371">
      <c r="A341" s="4" t="n"/>
      <c r="B341" s="4" t="n"/>
      <c r="C341" s="4" t="n"/>
      <c r="D341" s="4" t="n"/>
      <c r="E341" s="4" t="n"/>
      <c r="F341" s="4" t="n"/>
      <c r="G341" s="4" t="n"/>
      <c r="H341" s="4" t="n"/>
      <c r="I341" s="4" t="n"/>
      <c r="J341" s="4" t="n"/>
      <c r="K341" s="4" t="n"/>
    </row>
    <row r="342" ht="15.75" customHeight="1" s="371">
      <c r="A342" s="4" t="n"/>
      <c r="B342" s="4" t="n"/>
      <c r="C342" s="4" t="n"/>
      <c r="D342" s="4" t="n"/>
      <c r="E342" s="4" t="n"/>
      <c r="F342" s="4" t="n"/>
      <c r="G342" s="4" t="n"/>
      <c r="H342" s="4" t="n"/>
      <c r="I342" s="4" t="n"/>
      <c r="J342" s="4" t="n"/>
      <c r="K342" s="4" t="n"/>
    </row>
    <row r="343" ht="15.75" customHeight="1" s="371">
      <c r="A343" s="4" t="n"/>
      <c r="B343" s="4" t="n"/>
      <c r="C343" s="4" t="n"/>
      <c r="D343" s="4" t="n"/>
      <c r="E343" s="4" t="n"/>
      <c r="F343" s="4" t="n"/>
      <c r="G343" s="4" t="n"/>
      <c r="H343" s="4" t="n"/>
      <c r="I343" s="4" t="n"/>
      <c r="J343" s="4" t="n"/>
      <c r="K343" s="4" t="n"/>
    </row>
    <row r="344" ht="15.75" customHeight="1" s="371">
      <c r="A344" s="4" t="n"/>
      <c r="B344" s="4" t="n"/>
      <c r="C344" s="4" t="n"/>
      <c r="D344" s="4" t="n"/>
      <c r="E344" s="4" t="n"/>
      <c r="F344" s="4" t="n"/>
      <c r="G344" s="4" t="n"/>
      <c r="H344" s="4" t="n"/>
      <c r="I344" s="4" t="n"/>
      <c r="J344" s="4" t="n"/>
      <c r="K344" s="4" t="n"/>
    </row>
    <row r="345" ht="15.75" customHeight="1" s="371">
      <c r="A345" s="4" t="n"/>
      <c r="B345" s="4" t="n"/>
      <c r="C345" s="4" t="n"/>
      <c r="D345" s="4" t="n"/>
      <c r="E345" s="4" t="n"/>
      <c r="F345" s="4" t="n"/>
      <c r="G345" s="4" t="n"/>
      <c r="H345" s="4" t="n"/>
      <c r="I345" s="4" t="n"/>
      <c r="J345" s="4" t="n"/>
      <c r="K345" s="4" t="n"/>
    </row>
    <row r="346" ht="15.75" customHeight="1" s="371">
      <c r="A346" s="4" t="n"/>
      <c r="B346" s="4" t="n"/>
      <c r="C346" s="4" t="n"/>
      <c r="D346" s="4" t="n"/>
      <c r="E346" s="4" t="n"/>
      <c r="F346" s="4" t="n"/>
      <c r="G346" s="4" t="n"/>
      <c r="H346" s="4" t="n"/>
      <c r="I346" s="4" t="n"/>
      <c r="J346" s="4" t="n"/>
      <c r="K346" s="4" t="n"/>
    </row>
    <row r="347" ht="15.75" customHeight="1" s="371">
      <c r="A347" s="4" t="n"/>
      <c r="B347" s="4" t="n"/>
      <c r="C347" s="4" t="n"/>
      <c r="D347" s="4" t="n"/>
      <c r="E347" s="4" t="n"/>
      <c r="F347" s="4" t="n"/>
      <c r="G347" s="4" t="n"/>
      <c r="H347" s="4" t="n"/>
      <c r="I347" s="4" t="n"/>
      <c r="J347" s="4" t="n"/>
      <c r="K347" s="4" t="n"/>
    </row>
    <row r="348" ht="15.75" customHeight="1" s="371">
      <c r="A348" s="4" t="n"/>
      <c r="B348" s="4" t="n"/>
      <c r="C348" s="4" t="n"/>
      <c r="D348" s="4" t="n"/>
      <c r="E348" s="4" t="n"/>
      <c r="F348" s="4" t="n"/>
      <c r="G348" s="4" t="n"/>
      <c r="H348" s="4" t="n"/>
      <c r="I348" s="4" t="n"/>
      <c r="J348" s="4" t="n"/>
      <c r="K348" s="4" t="n"/>
    </row>
    <row r="349" ht="15.75" customHeight="1" s="371">
      <c r="A349" s="4" t="n"/>
      <c r="B349" s="4" t="n"/>
      <c r="C349" s="4" t="n"/>
      <c r="D349" s="4" t="n"/>
      <c r="E349" s="4" t="n"/>
      <c r="F349" s="4" t="n"/>
      <c r="G349" s="4" t="n"/>
      <c r="H349" s="4" t="n"/>
      <c r="I349" s="4" t="n"/>
      <c r="J349" s="4" t="n"/>
      <c r="K349" s="4" t="n"/>
    </row>
    <row r="350" ht="15.75" customHeight="1" s="371">
      <c r="A350" s="4" t="n"/>
      <c r="B350" s="4" t="n"/>
      <c r="C350" s="4" t="n"/>
      <c r="D350" s="4" t="n"/>
      <c r="E350" s="4" t="n"/>
      <c r="F350" s="4" t="n"/>
      <c r="G350" s="4" t="n"/>
      <c r="H350" s="4" t="n"/>
      <c r="I350" s="4" t="n"/>
      <c r="J350" s="4" t="n"/>
      <c r="K350" s="4" t="n"/>
    </row>
    <row r="351" ht="15.75" customHeight="1" s="371">
      <c r="A351" s="4" t="n"/>
      <c r="B351" s="4" t="n"/>
      <c r="C351" s="4" t="n"/>
      <c r="D351" s="4" t="n"/>
      <c r="E351" s="4" t="n"/>
      <c r="F351" s="4" t="n"/>
      <c r="G351" s="4" t="n"/>
      <c r="H351" s="4" t="n"/>
      <c r="I351" s="4" t="n"/>
      <c r="J351" s="4" t="n"/>
      <c r="K351" s="4" t="n"/>
    </row>
    <row r="352" ht="15.75" customHeight="1" s="371">
      <c r="A352" s="4" t="n"/>
      <c r="B352" s="4" t="n"/>
      <c r="C352" s="4" t="n"/>
      <c r="D352" s="4" t="n"/>
      <c r="E352" s="4" t="n"/>
      <c r="F352" s="4" t="n"/>
      <c r="G352" s="4" t="n"/>
      <c r="H352" s="4" t="n"/>
      <c r="I352" s="4" t="n"/>
      <c r="J352" s="4" t="n"/>
      <c r="K352" s="4" t="n"/>
    </row>
    <row r="353" ht="15.75" customHeight="1" s="371">
      <c r="A353" s="4" t="n"/>
      <c r="B353" s="4" t="n"/>
      <c r="C353" s="4" t="n"/>
      <c r="D353" s="4" t="n"/>
      <c r="E353" s="4" t="n"/>
      <c r="F353" s="4" t="n"/>
      <c r="G353" s="4" t="n"/>
      <c r="H353" s="4" t="n"/>
      <c r="I353" s="4" t="n"/>
      <c r="J353" s="4" t="n"/>
      <c r="K353" s="4" t="n"/>
    </row>
    <row r="354" ht="15.75" customHeight="1" s="371">
      <c r="A354" s="4" t="n"/>
      <c r="B354" s="4" t="n"/>
      <c r="C354" s="4" t="n"/>
      <c r="D354" s="4" t="n"/>
      <c r="E354" s="4" t="n"/>
      <c r="F354" s="4" t="n"/>
      <c r="G354" s="4" t="n"/>
      <c r="H354" s="4" t="n"/>
      <c r="I354" s="4" t="n"/>
      <c r="J354" s="4" t="n"/>
      <c r="K354" s="4" t="n"/>
    </row>
    <row r="355" ht="15.75" customHeight="1" s="371">
      <c r="A355" s="4" t="n"/>
      <c r="B355" s="4" t="n"/>
      <c r="C355" s="4" t="n"/>
      <c r="D355" s="4" t="n"/>
      <c r="E355" s="4" t="n"/>
      <c r="F355" s="4" t="n"/>
      <c r="G355" s="4" t="n"/>
      <c r="H355" s="4" t="n"/>
      <c r="I355" s="4" t="n"/>
      <c r="J355" s="4" t="n"/>
      <c r="K355" s="4" t="n"/>
    </row>
    <row r="356" ht="15.75" customHeight="1" s="371">
      <c r="A356" s="4" t="n"/>
      <c r="B356" s="4" t="n"/>
      <c r="C356" s="4" t="n"/>
      <c r="D356" s="4" t="n"/>
      <c r="E356" s="4" t="n"/>
      <c r="F356" s="4" t="n"/>
      <c r="G356" s="4" t="n"/>
      <c r="H356" s="4" t="n"/>
      <c r="I356" s="4" t="n"/>
      <c r="J356" s="4" t="n"/>
      <c r="K356" s="4" t="n"/>
    </row>
    <row r="357" ht="15.75" customHeight="1" s="371">
      <c r="A357" s="4" t="n"/>
      <c r="B357" s="4" t="n"/>
      <c r="C357" s="4" t="n"/>
      <c r="D357" s="4" t="n"/>
      <c r="E357" s="4" t="n"/>
      <c r="F357" s="4" t="n"/>
      <c r="G357" s="4" t="n"/>
      <c r="H357" s="4" t="n"/>
      <c r="I357" s="4" t="n"/>
      <c r="J357" s="4" t="n"/>
      <c r="K357" s="4" t="n"/>
    </row>
    <row r="358" ht="15.75" customHeight="1" s="371">
      <c r="A358" s="4" t="n"/>
      <c r="B358" s="4" t="n"/>
      <c r="C358" s="4" t="n"/>
      <c r="D358" s="4" t="n"/>
      <c r="E358" s="4" t="n"/>
      <c r="F358" s="4" t="n"/>
      <c r="G358" s="4" t="n"/>
      <c r="H358" s="4" t="n"/>
      <c r="I358" s="4" t="n"/>
      <c r="J358" s="4" t="n"/>
      <c r="K358" s="4" t="n"/>
    </row>
    <row r="359" ht="15.75" customHeight="1" s="371">
      <c r="A359" s="4" t="n"/>
      <c r="B359" s="4" t="n"/>
      <c r="C359" s="4" t="n"/>
      <c r="D359" s="4" t="n"/>
      <c r="E359" s="4" t="n"/>
      <c r="F359" s="4" t="n"/>
      <c r="G359" s="4" t="n"/>
      <c r="H359" s="4" t="n"/>
      <c r="I359" s="4" t="n"/>
      <c r="J359" s="4" t="n"/>
      <c r="K359" s="4" t="n"/>
    </row>
    <row r="360" ht="15.75" customHeight="1" s="371">
      <c r="A360" s="4" t="n"/>
      <c r="B360" s="4" t="n"/>
      <c r="C360" s="4" t="n"/>
      <c r="D360" s="4" t="n"/>
      <c r="E360" s="4" t="n"/>
      <c r="F360" s="4" t="n"/>
      <c r="G360" s="4" t="n"/>
      <c r="H360" s="4" t="n"/>
      <c r="I360" s="4" t="n"/>
      <c r="J360" s="4" t="n"/>
      <c r="K360" s="4" t="n"/>
    </row>
    <row r="361" ht="15.75" customHeight="1" s="371">
      <c r="A361" s="4" t="n"/>
      <c r="B361" s="4" t="n"/>
      <c r="C361" s="4" t="n"/>
      <c r="D361" s="4" t="n"/>
      <c r="E361" s="4" t="n"/>
      <c r="F361" s="4" t="n"/>
      <c r="G361" s="4" t="n"/>
      <c r="H361" s="4" t="n"/>
      <c r="I361" s="4" t="n"/>
      <c r="J361" s="4" t="n"/>
      <c r="K361" s="4" t="n"/>
    </row>
    <row r="362" ht="15.75" customHeight="1" s="371">
      <c r="A362" s="4" t="n"/>
      <c r="B362" s="4" t="n"/>
      <c r="C362" s="4" t="n"/>
      <c r="D362" s="4" t="n"/>
      <c r="E362" s="4" t="n"/>
      <c r="F362" s="4" t="n"/>
      <c r="G362" s="4" t="n"/>
      <c r="H362" s="4" t="n"/>
      <c r="I362" s="4" t="n"/>
      <c r="J362" s="4" t="n"/>
      <c r="K362" s="4" t="n"/>
    </row>
    <row r="363" ht="15.75" customHeight="1" s="371">
      <c r="A363" s="4" t="n"/>
      <c r="B363" s="4" t="n"/>
      <c r="C363" s="4" t="n"/>
      <c r="D363" s="4" t="n"/>
      <c r="E363" s="4" t="n"/>
      <c r="F363" s="4" t="n"/>
      <c r="G363" s="4" t="n"/>
      <c r="H363" s="4" t="n"/>
      <c r="I363" s="4" t="n"/>
      <c r="J363" s="4" t="n"/>
      <c r="K363" s="4" t="n"/>
    </row>
    <row r="364" ht="15.75" customHeight="1" s="371">
      <c r="A364" s="4" t="n"/>
      <c r="B364" s="4" t="n"/>
      <c r="C364" s="4" t="n"/>
      <c r="D364" s="4" t="n"/>
      <c r="E364" s="4" t="n"/>
      <c r="F364" s="4" t="n"/>
      <c r="G364" s="4" t="n"/>
      <c r="H364" s="4" t="n"/>
      <c r="I364" s="4" t="n"/>
      <c r="J364" s="4" t="n"/>
      <c r="K364" s="4" t="n"/>
    </row>
    <row r="365" ht="15.75" customHeight="1" s="371">
      <c r="A365" s="4" t="n"/>
      <c r="B365" s="4" t="n"/>
      <c r="C365" s="4" t="n"/>
      <c r="D365" s="4" t="n"/>
      <c r="E365" s="4" t="n"/>
      <c r="F365" s="4" t="n"/>
      <c r="G365" s="4" t="n"/>
      <c r="H365" s="4" t="n"/>
      <c r="I365" s="4" t="n"/>
      <c r="J365" s="4" t="n"/>
      <c r="K365" s="4" t="n"/>
    </row>
    <row r="366" ht="15.75" customHeight="1" s="371">
      <c r="A366" s="4" t="n"/>
      <c r="B366" s="4" t="n"/>
      <c r="C366" s="4" t="n"/>
      <c r="D366" s="4" t="n"/>
      <c r="E366" s="4" t="n"/>
      <c r="F366" s="4" t="n"/>
      <c r="G366" s="4" t="n"/>
      <c r="H366" s="4" t="n"/>
      <c r="I366" s="4" t="n"/>
      <c r="J366" s="4" t="n"/>
      <c r="K366" s="4" t="n"/>
    </row>
    <row r="367" ht="15.75" customHeight="1" s="371">
      <c r="A367" s="4" t="n"/>
      <c r="B367" s="4" t="n"/>
      <c r="C367" s="4" t="n"/>
      <c r="D367" s="4" t="n"/>
      <c r="E367" s="4" t="n"/>
      <c r="F367" s="4" t="n"/>
      <c r="G367" s="4" t="n"/>
      <c r="H367" s="4" t="n"/>
      <c r="I367" s="4" t="n"/>
      <c r="J367" s="4" t="n"/>
      <c r="K367" s="4" t="n"/>
    </row>
    <row r="368" ht="15.75" customHeight="1" s="371">
      <c r="A368" s="4" t="n"/>
      <c r="B368" s="4" t="n"/>
      <c r="C368" s="4" t="n"/>
      <c r="D368" s="4" t="n"/>
      <c r="E368" s="4" t="n"/>
      <c r="F368" s="4" t="n"/>
      <c r="G368" s="4" t="n"/>
      <c r="H368" s="4" t="n"/>
      <c r="I368" s="4" t="n"/>
      <c r="J368" s="4" t="n"/>
      <c r="K368" s="4" t="n"/>
    </row>
    <row r="369" ht="15.75" customHeight="1" s="371">
      <c r="A369" s="4" t="n"/>
      <c r="B369" s="4" t="n"/>
      <c r="C369" s="4" t="n"/>
      <c r="D369" s="4" t="n"/>
      <c r="E369" s="4" t="n"/>
      <c r="F369" s="4" t="n"/>
      <c r="G369" s="4" t="n"/>
      <c r="H369" s="4" t="n"/>
      <c r="I369" s="4" t="n"/>
      <c r="J369" s="4" t="n"/>
      <c r="K369" s="4" t="n"/>
    </row>
    <row r="370" ht="15.75" customHeight="1" s="371">
      <c r="A370" s="4" t="n"/>
      <c r="B370" s="4" t="n"/>
      <c r="C370" s="4" t="n"/>
      <c r="D370" s="4" t="n"/>
      <c r="E370" s="4" t="n"/>
      <c r="F370" s="4" t="n"/>
      <c r="G370" s="4" t="n"/>
      <c r="H370" s="4" t="n"/>
      <c r="I370" s="4" t="n"/>
      <c r="J370" s="4" t="n"/>
      <c r="K370" s="4" t="n"/>
    </row>
    <row r="371" ht="15.75" customHeight="1" s="371">
      <c r="A371" s="4" t="n"/>
      <c r="B371" s="4" t="n"/>
      <c r="C371" s="4" t="n"/>
      <c r="D371" s="4" t="n"/>
      <c r="E371" s="4" t="n"/>
      <c r="F371" s="4" t="n"/>
      <c r="G371" s="4" t="n"/>
      <c r="H371" s="4" t="n"/>
      <c r="I371" s="4" t="n"/>
      <c r="J371" s="4" t="n"/>
      <c r="K371" s="4" t="n"/>
    </row>
    <row r="372" ht="15.75" customHeight="1" s="371">
      <c r="A372" s="4" t="n"/>
      <c r="B372" s="4" t="n"/>
      <c r="C372" s="4" t="n"/>
      <c r="D372" s="4" t="n"/>
      <c r="E372" s="4" t="n"/>
      <c r="F372" s="4" t="n"/>
      <c r="G372" s="4" t="n"/>
      <c r="H372" s="4" t="n"/>
      <c r="I372" s="4" t="n"/>
      <c r="J372" s="4" t="n"/>
      <c r="K372" s="4" t="n"/>
    </row>
    <row r="373" ht="15.75" customHeight="1" s="371">
      <c r="A373" s="4" t="n"/>
      <c r="B373" s="4" t="n"/>
      <c r="C373" s="4" t="n"/>
      <c r="D373" s="4" t="n"/>
      <c r="E373" s="4" t="n"/>
      <c r="F373" s="4" t="n"/>
      <c r="G373" s="4" t="n"/>
      <c r="H373" s="4" t="n"/>
      <c r="I373" s="4" t="n"/>
      <c r="J373" s="4" t="n"/>
      <c r="K373" s="4" t="n"/>
    </row>
    <row r="374" ht="15.75" customHeight="1" s="371">
      <c r="A374" s="4" t="n"/>
      <c r="B374" s="4" t="n"/>
      <c r="C374" s="4" t="n"/>
      <c r="D374" s="4" t="n"/>
      <c r="E374" s="4" t="n"/>
      <c r="F374" s="4" t="n"/>
      <c r="G374" s="4" t="n"/>
      <c r="H374" s="4" t="n"/>
      <c r="I374" s="4" t="n"/>
      <c r="J374" s="4" t="n"/>
      <c r="K374" s="4" t="n"/>
    </row>
    <row r="375" ht="15.75" customHeight="1" s="371">
      <c r="A375" s="4" t="n"/>
      <c r="B375" s="4" t="n"/>
      <c r="C375" s="4" t="n"/>
      <c r="D375" s="4" t="n"/>
      <c r="E375" s="4" t="n"/>
      <c r="F375" s="4" t="n"/>
      <c r="G375" s="4" t="n"/>
      <c r="H375" s="4" t="n"/>
      <c r="I375" s="4" t="n"/>
      <c r="J375" s="4" t="n"/>
      <c r="K375" s="4" t="n"/>
    </row>
    <row r="376" ht="15.75" customHeight="1" s="371">
      <c r="A376" s="4" t="n"/>
      <c r="B376" s="4" t="n"/>
      <c r="C376" s="4" t="n"/>
      <c r="D376" s="4" t="n"/>
      <c r="E376" s="4" t="n"/>
      <c r="F376" s="4" t="n"/>
      <c r="G376" s="4" t="n"/>
      <c r="H376" s="4" t="n"/>
      <c r="I376" s="4" t="n"/>
      <c r="J376" s="4" t="n"/>
      <c r="K376" s="4" t="n"/>
    </row>
    <row r="377" ht="15.75" customHeight="1" s="371">
      <c r="A377" s="4" t="n"/>
      <c r="B377" s="4" t="n"/>
      <c r="C377" s="4" t="n"/>
      <c r="D377" s="4" t="n"/>
      <c r="E377" s="4" t="n"/>
      <c r="F377" s="4" t="n"/>
      <c r="G377" s="4" t="n"/>
      <c r="H377" s="4" t="n"/>
      <c r="I377" s="4" t="n"/>
      <c r="J377" s="4" t="n"/>
      <c r="K377" s="4" t="n"/>
    </row>
    <row r="378" ht="15.75" customHeight="1" s="371">
      <c r="A378" s="4" t="n"/>
      <c r="B378" s="4" t="n"/>
      <c r="C378" s="4" t="n"/>
      <c r="D378" s="4" t="n"/>
      <c r="E378" s="4" t="n"/>
      <c r="F378" s="4" t="n"/>
      <c r="G378" s="4" t="n"/>
      <c r="H378" s="4" t="n"/>
      <c r="I378" s="4" t="n"/>
      <c r="J378" s="4" t="n"/>
      <c r="K378" s="4" t="n"/>
    </row>
    <row r="379" ht="15.75" customHeight="1" s="371">
      <c r="A379" s="4" t="n"/>
      <c r="B379" s="4" t="n"/>
      <c r="C379" s="4" t="n"/>
      <c r="D379" s="4" t="n"/>
      <c r="E379" s="4" t="n"/>
      <c r="F379" s="4" t="n"/>
      <c r="G379" s="4" t="n"/>
      <c r="H379" s="4" t="n"/>
      <c r="I379" s="4" t="n"/>
      <c r="J379" s="4" t="n"/>
      <c r="K379" s="4" t="n"/>
    </row>
    <row r="380" ht="15.75" customHeight="1" s="371">
      <c r="A380" s="4" t="n"/>
      <c r="B380" s="4" t="n"/>
      <c r="C380" s="4" t="n"/>
      <c r="D380" s="4" t="n"/>
      <c r="E380" s="4" t="n"/>
      <c r="F380" s="4" t="n"/>
      <c r="G380" s="4" t="n"/>
      <c r="H380" s="4" t="n"/>
      <c r="I380" s="4" t="n"/>
      <c r="J380" s="4" t="n"/>
      <c r="K380" s="4" t="n"/>
    </row>
    <row r="381" ht="15.75" customHeight="1" s="371">
      <c r="A381" s="4" t="n"/>
      <c r="B381" s="4" t="n"/>
      <c r="C381" s="4" t="n"/>
      <c r="D381" s="4" t="n"/>
      <c r="E381" s="4" t="n"/>
      <c r="F381" s="4" t="n"/>
      <c r="G381" s="4" t="n"/>
      <c r="H381" s="4" t="n"/>
      <c r="I381" s="4" t="n"/>
      <c r="J381" s="4" t="n"/>
      <c r="K381" s="4" t="n"/>
    </row>
    <row r="382" ht="15.75" customHeight="1" s="371">
      <c r="A382" s="4" t="n"/>
      <c r="B382" s="4" t="n"/>
      <c r="C382" s="4" t="n"/>
      <c r="D382" s="4" t="n"/>
      <c r="E382" s="4" t="n"/>
      <c r="F382" s="4" t="n"/>
      <c r="G382" s="4" t="n"/>
      <c r="H382" s="4" t="n"/>
      <c r="I382" s="4" t="n"/>
      <c r="J382" s="4" t="n"/>
      <c r="K382" s="4" t="n"/>
    </row>
    <row r="383" ht="15.75" customHeight="1" s="371">
      <c r="A383" s="4" t="n"/>
      <c r="B383" s="4" t="n"/>
      <c r="C383" s="4" t="n"/>
      <c r="D383" s="4" t="n"/>
      <c r="E383" s="4" t="n"/>
      <c r="F383" s="4" t="n"/>
      <c r="G383" s="4" t="n"/>
      <c r="H383" s="4" t="n"/>
      <c r="I383" s="4" t="n"/>
      <c r="J383" s="4" t="n"/>
      <c r="K383" s="4" t="n"/>
    </row>
    <row r="384" ht="15.75" customHeight="1" s="371">
      <c r="A384" s="4" t="n"/>
      <c r="B384" s="4" t="n"/>
      <c r="C384" s="4" t="n"/>
      <c r="D384" s="4" t="n"/>
      <c r="E384" s="4" t="n"/>
      <c r="F384" s="4" t="n"/>
      <c r="G384" s="4" t="n"/>
      <c r="H384" s="4" t="n"/>
      <c r="I384" s="4" t="n"/>
      <c r="J384" s="4" t="n"/>
      <c r="K384" s="4" t="n"/>
    </row>
    <row r="385" ht="15.75" customHeight="1" s="371">
      <c r="A385" s="4" t="n"/>
      <c r="B385" s="4" t="n"/>
      <c r="C385" s="4" t="n"/>
      <c r="D385" s="4" t="n"/>
      <c r="E385" s="4" t="n"/>
      <c r="F385" s="4" t="n"/>
      <c r="G385" s="4" t="n"/>
      <c r="H385" s="4" t="n"/>
      <c r="I385" s="4" t="n"/>
      <c r="J385" s="4" t="n"/>
      <c r="K385" s="4" t="n"/>
    </row>
    <row r="386" ht="15.75" customHeight="1" s="371">
      <c r="A386" s="4" t="n"/>
      <c r="B386" s="4" t="n"/>
      <c r="C386" s="4" t="n"/>
      <c r="D386" s="4" t="n"/>
      <c r="E386" s="4" t="n"/>
      <c r="F386" s="4" t="n"/>
      <c r="G386" s="4" t="n"/>
      <c r="H386" s="4" t="n"/>
      <c r="I386" s="4" t="n"/>
      <c r="J386" s="4" t="n"/>
      <c r="K386" s="4" t="n"/>
    </row>
    <row r="387" ht="15.75" customHeight="1" s="371">
      <c r="A387" s="4" t="n"/>
      <c r="B387" s="4" t="n"/>
      <c r="C387" s="4" t="n"/>
      <c r="D387" s="4" t="n"/>
      <c r="E387" s="4" t="n"/>
      <c r="F387" s="4" t="n"/>
      <c r="G387" s="4" t="n"/>
      <c r="H387" s="4" t="n"/>
      <c r="I387" s="4" t="n"/>
      <c r="J387" s="4" t="n"/>
      <c r="K387" s="4" t="n"/>
    </row>
    <row r="388" ht="15.75" customHeight="1" s="371">
      <c r="A388" s="4" t="n"/>
      <c r="B388" s="4" t="n"/>
      <c r="C388" s="4" t="n"/>
      <c r="D388" s="4" t="n"/>
      <c r="E388" s="4" t="n"/>
      <c r="F388" s="4" t="n"/>
      <c r="G388" s="4" t="n"/>
      <c r="H388" s="4" t="n"/>
      <c r="I388" s="4" t="n"/>
      <c r="J388" s="4" t="n"/>
      <c r="K388" s="4" t="n"/>
    </row>
    <row r="389" ht="15.75" customHeight="1" s="371">
      <c r="A389" s="4" t="n"/>
      <c r="B389" s="4" t="n"/>
      <c r="C389" s="4" t="n"/>
      <c r="D389" s="4" t="n"/>
      <c r="E389" s="4" t="n"/>
      <c r="F389" s="4" t="n"/>
      <c r="G389" s="4" t="n"/>
      <c r="H389" s="4" t="n"/>
      <c r="I389" s="4" t="n"/>
      <c r="J389" s="4" t="n"/>
      <c r="K389" s="4" t="n"/>
    </row>
    <row r="390" ht="15.75" customHeight="1" s="371">
      <c r="A390" s="4" t="n"/>
      <c r="B390" s="4" t="n"/>
      <c r="C390" s="4" t="n"/>
      <c r="D390" s="4" t="n"/>
      <c r="E390" s="4" t="n"/>
      <c r="F390" s="4" t="n"/>
      <c r="G390" s="4" t="n"/>
      <c r="H390" s="4" t="n"/>
      <c r="I390" s="4" t="n"/>
      <c r="J390" s="4" t="n"/>
      <c r="K390" s="4" t="n"/>
    </row>
    <row r="391" ht="15.75" customHeight="1" s="371">
      <c r="A391" s="4" t="n"/>
      <c r="B391" s="4" t="n"/>
      <c r="C391" s="4" t="n"/>
      <c r="D391" s="4" t="n"/>
      <c r="E391" s="4" t="n"/>
      <c r="F391" s="4" t="n"/>
      <c r="G391" s="4" t="n"/>
      <c r="H391" s="4" t="n"/>
      <c r="I391" s="4" t="n"/>
      <c r="J391" s="4" t="n"/>
      <c r="K391" s="4" t="n"/>
    </row>
    <row r="392" ht="15.75" customHeight="1" s="371">
      <c r="A392" s="4" t="n"/>
      <c r="B392" s="4" t="n"/>
      <c r="C392" s="4" t="n"/>
      <c r="D392" s="4" t="n"/>
      <c r="E392" s="4" t="n"/>
      <c r="F392" s="4" t="n"/>
      <c r="G392" s="4" t="n"/>
      <c r="H392" s="4" t="n"/>
      <c r="I392" s="4" t="n"/>
      <c r="J392" s="4" t="n"/>
      <c r="K392" s="4" t="n"/>
    </row>
    <row r="393" ht="15.75" customHeight="1" s="371">
      <c r="A393" s="4" t="n"/>
      <c r="B393" s="4" t="n"/>
      <c r="C393" s="4" t="n"/>
      <c r="D393" s="4" t="n"/>
      <c r="E393" s="4" t="n"/>
      <c r="F393" s="4" t="n"/>
      <c r="G393" s="4" t="n"/>
      <c r="H393" s="4" t="n"/>
      <c r="I393" s="4" t="n"/>
      <c r="J393" s="4" t="n"/>
      <c r="K393" s="4" t="n"/>
    </row>
    <row r="394" ht="15.75" customHeight="1" s="371">
      <c r="A394" s="4" t="n"/>
      <c r="B394" s="4" t="n"/>
      <c r="C394" s="4" t="n"/>
      <c r="D394" s="4" t="n"/>
      <c r="E394" s="4" t="n"/>
      <c r="F394" s="4" t="n"/>
      <c r="G394" s="4" t="n"/>
      <c r="H394" s="4" t="n"/>
      <c r="I394" s="4" t="n"/>
      <c r="J394" s="4" t="n"/>
      <c r="K394" s="4" t="n"/>
    </row>
    <row r="395" ht="15.75" customHeight="1" s="371">
      <c r="A395" s="4" t="n"/>
      <c r="B395" s="4" t="n"/>
      <c r="C395" s="4" t="n"/>
      <c r="D395" s="4" t="n"/>
      <c r="E395" s="4" t="n"/>
      <c r="F395" s="4" t="n"/>
      <c r="G395" s="4" t="n"/>
      <c r="H395" s="4" t="n"/>
      <c r="I395" s="4" t="n"/>
      <c r="J395" s="4" t="n"/>
      <c r="K395" s="4" t="n"/>
    </row>
    <row r="396" ht="15.75" customHeight="1" s="371">
      <c r="A396" s="4" t="n"/>
      <c r="B396" s="4" t="n"/>
      <c r="C396" s="4" t="n"/>
      <c r="D396" s="4" t="n"/>
      <c r="E396" s="4" t="n"/>
      <c r="F396" s="4" t="n"/>
      <c r="G396" s="4" t="n"/>
      <c r="H396" s="4" t="n"/>
      <c r="I396" s="4" t="n"/>
      <c r="J396" s="4" t="n"/>
      <c r="K396" s="4" t="n"/>
    </row>
    <row r="397" ht="15.75" customHeight="1" s="371">
      <c r="A397" s="4" t="n"/>
      <c r="B397" s="4" t="n"/>
      <c r="C397" s="4" t="n"/>
      <c r="D397" s="4" t="n"/>
      <c r="E397" s="4" t="n"/>
      <c r="F397" s="4" t="n"/>
      <c r="G397" s="4" t="n"/>
      <c r="H397" s="4" t="n"/>
      <c r="I397" s="4" t="n"/>
      <c r="J397" s="4" t="n"/>
      <c r="K397" s="4" t="n"/>
    </row>
    <row r="398" ht="15.75" customHeight="1" s="371">
      <c r="A398" s="4" t="n"/>
      <c r="B398" s="4" t="n"/>
      <c r="C398" s="4" t="n"/>
      <c r="D398" s="4" t="n"/>
      <c r="E398" s="4" t="n"/>
      <c r="F398" s="4" t="n"/>
      <c r="G398" s="4" t="n"/>
      <c r="H398" s="4" t="n"/>
      <c r="I398" s="4" t="n"/>
      <c r="J398" s="4" t="n"/>
      <c r="K398" s="4" t="n"/>
    </row>
    <row r="399" ht="15.75" customHeight="1" s="371">
      <c r="A399" s="4" t="n"/>
      <c r="B399" s="4" t="n"/>
      <c r="C399" s="4" t="n"/>
      <c r="D399" s="4" t="n"/>
      <c r="E399" s="4" t="n"/>
      <c r="F399" s="4" t="n"/>
      <c r="G399" s="4" t="n"/>
      <c r="H399" s="4" t="n"/>
      <c r="I399" s="4" t="n"/>
      <c r="J399" s="4" t="n"/>
      <c r="K399" s="4" t="n"/>
    </row>
    <row r="400" ht="15.75" customHeight="1" s="371">
      <c r="A400" s="4" t="n"/>
      <c r="B400" s="4" t="n"/>
      <c r="C400" s="4" t="n"/>
      <c r="D400" s="4" t="n"/>
      <c r="E400" s="4" t="n"/>
      <c r="F400" s="4" t="n"/>
      <c r="G400" s="4" t="n"/>
      <c r="H400" s="4" t="n"/>
      <c r="I400" s="4" t="n"/>
      <c r="J400" s="4" t="n"/>
      <c r="K400" s="4" t="n"/>
    </row>
    <row r="401" ht="15.75" customHeight="1" s="371">
      <c r="A401" s="4" t="n"/>
      <c r="B401" s="4" t="n"/>
      <c r="C401" s="4" t="n"/>
      <c r="D401" s="4" t="n"/>
      <c r="E401" s="4" t="n"/>
      <c r="F401" s="4" t="n"/>
      <c r="G401" s="4" t="n"/>
      <c r="H401" s="4" t="n"/>
      <c r="I401" s="4" t="n"/>
      <c r="J401" s="4" t="n"/>
      <c r="K401" s="4" t="n"/>
    </row>
    <row r="402" ht="15.75" customHeight="1" s="371">
      <c r="A402" s="4" t="n"/>
      <c r="B402" s="4" t="n"/>
      <c r="C402" s="4" t="n"/>
      <c r="D402" s="4" t="n"/>
      <c r="E402" s="4" t="n"/>
      <c r="F402" s="4" t="n"/>
      <c r="G402" s="4" t="n"/>
      <c r="H402" s="4" t="n"/>
      <c r="I402" s="4" t="n"/>
      <c r="J402" s="4" t="n"/>
      <c r="K402" s="4" t="n"/>
    </row>
    <row r="403" ht="15.75" customHeight="1" s="371">
      <c r="A403" s="4" t="n"/>
      <c r="B403" s="4" t="n"/>
      <c r="C403" s="4" t="n"/>
      <c r="D403" s="4" t="n"/>
      <c r="E403" s="4" t="n"/>
      <c r="F403" s="4" t="n"/>
      <c r="G403" s="4" t="n"/>
      <c r="H403" s="4" t="n"/>
      <c r="I403" s="4" t="n"/>
      <c r="J403" s="4" t="n"/>
      <c r="K403" s="4" t="n"/>
    </row>
    <row r="404" ht="15.75" customHeight="1" s="371">
      <c r="A404" s="4" t="n"/>
      <c r="B404" s="4" t="n"/>
      <c r="C404" s="4" t="n"/>
      <c r="D404" s="4" t="n"/>
      <c r="E404" s="4" t="n"/>
      <c r="F404" s="4" t="n"/>
      <c r="G404" s="4" t="n"/>
      <c r="H404" s="4" t="n"/>
      <c r="I404" s="4" t="n"/>
      <c r="J404" s="4" t="n"/>
      <c r="K404" s="4" t="n"/>
    </row>
    <row r="405" ht="15.75" customHeight="1" s="371">
      <c r="A405" s="4" t="n"/>
      <c r="B405" s="4" t="n"/>
      <c r="C405" s="4" t="n"/>
      <c r="D405" s="4" t="n"/>
      <c r="E405" s="4" t="n"/>
      <c r="F405" s="4" t="n"/>
      <c r="G405" s="4" t="n"/>
      <c r="H405" s="4" t="n"/>
      <c r="I405" s="4" t="n"/>
      <c r="J405" s="4" t="n"/>
      <c r="K405" s="4" t="n"/>
    </row>
    <row r="406" ht="15.75" customHeight="1" s="371">
      <c r="A406" s="4" t="n"/>
      <c r="B406" s="4" t="n"/>
      <c r="C406" s="4" t="n"/>
      <c r="D406" s="4" t="n"/>
      <c r="E406" s="4" t="n"/>
      <c r="F406" s="4" t="n"/>
      <c r="G406" s="4" t="n"/>
      <c r="H406" s="4" t="n"/>
      <c r="I406" s="4" t="n"/>
      <c r="J406" s="4" t="n"/>
      <c r="K406" s="4" t="n"/>
    </row>
    <row r="407" ht="15.75" customHeight="1" s="371">
      <c r="A407" s="4" t="n"/>
      <c r="B407" s="4" t="n"/>
      <c r="C407" s="4" t="n"/>
      <c r="D407" s="4" t="n"/>
      <c r="E407" s="4" t="n"/>
      <c r="F407" s="4" t="n"/>
      <c r="G407" s="4" t="n"/>
      <c r="H407" s="4" t="n"/>
      <c r="I407" s="4" t="n"/>
      <c r="J407" s="4" t="n"/>
      <c r="K407" s="4" t="n"/>
    </row>
    <row r="408" ht="15.75" customHeight="1" s="371">
      <c r="A408" s="4" t="n"/>
      <c r="B408" s="4" t="n"/>
      <c r="C408" s="4" t="n"/>
      <c r="D408" s="4" t="n"/>
      <c r="E408" s="4" t="n"/>
      <c r="F408" s="4" t="n"/>
      <c r="G408" s="4" t="n"/>
      <c r="H408" s="4" t="n"/>
      <c r="I408" s="4" t="n"/>
      <c r="J408" s="4" t="n"/>
      <c r="K408" s="4" t="n"/>
    </row>
    <row r="409" ht="15.75" customHeight="1" s="371">
      <c r="A409" s="4" t="n"/>
      <c r="B409" s="4" t="n"/>
      <c r="C409" s="4" t="n"/>
      <c r="D409" s="4" t="n"/>
      <c r="E409" s="4" t="n"/>
      <c r="F409" s="4" t="n"/>
      <c r="G409" s="4" t="n"/>
      <c r="H409" s="4" t="n"/>
      <c r="I409" s="4" t="n"/>
      <c r="J409" s="4" t="n"/>
      <c r="K409" s="4" t="n"/>
    </row>
    <row r="410" ht="15.75" customHeight="1" s="371">
      <c r="A410" s="4" t="n"/>
      <c r="B410" s="4" t="n"/>
      <c r="C410" s="4" t="n"/>
      <c r="D410" s="4" t="n"/>
      <c r="E410" s="4" t="n"/>
      <c r="F410" s="4" t="n"/>
      <c r="G410" s="4" t="n"/>
      <c r="H410" s="4" t="n"/>
      <c r="I410" s="4" t="n"/>
      <c r="J410" s="4" t="n"/>
      <c r="K410" s="4" t="n"/>
    </row>
    <row r="411" ht="15.75" customHeight="1" s="371">
      <c r="A411" s="4" t="n"/>
      <c r="B411" s="4" t="n"/>
      <c r="C411" s="4" t="n"/>
      <c r="D411" s="4" t="n"/>
      <c r="E411" s="4" t="n"/>
      <c r="F411" s="4" t="n"/>
      <c r="G411" s="4" t="n"/>
      <c r="H411" s="4" t="n"/>
      <c r="I411" s="4" t="n"/>
      <c r="J411" s="4" t="n"/>
      <c r="K411" s="4" t="n"/>
    </row>
    <row r="412" ht="15.75" customHeight="1" s="371">
      <c r="A412" s="4" t="n"/>
      <c r="B412" s="4" t="n"/>
      <c r="C412" s="4" t="n"/>
      <c r="D412" s="4" t="n"/>
      <c r="E412" s="4" t="n"/>
      <c r="F412" s="4" t="n"/>
      <c r="G412" s="4" t="n"/>
      <c r="H412" s="4" t="n"/>
      <c r="I412" s="4" t="n"/>
      <c r="J412" s="4" t="n"/>
      <c r="K412" s="4" t="n"/>
    </row>
    <row r="413" ht="15.75" customHeight="1" s="371">
      <c r="A413" s="4" t="n"/>
      <c r="B413" s="4" t="n"/>
      <c r="C413" s="4" t="n"/>
      <c r="D413" s="4" t="n"/>
      <c r="E413" s="4" t="n"/>
      <c r="F413" s="4" t="n"/>
      <c r="G413" s="4" t="n"/>
      <c r="H413" s="4" t="n"/>
      <c r="I413" s="4" t="n"/>
      <c r="J413" s="4" t="n"/>
      <c r="K413" s="4" t="n"/>
    </row>
    <row r="414" ht="15.75" customHeight="1" s="371">
      <c r="A414" s="4" t="n"/>
      <c r="B414" s="4" t="n"/>
      <c r="C414" s="4" t="n"/>
      <c r="D414" s="4" t="n"/>
      <c r="E414" s="4" t="n"/>
      <c r="F414" s="4" t="n"/>
      <c r="G414" s="4" t="n"/>
      <c r="H414" s="4" t="n"/>
      <c r="I414" s="4" t="n"/>
      <c r="J414" s="4" t="n"/>
      <c r="K414" s="4" t="n"/>
    </row>
    <row r="415" ht="15.75" customHeight="1" s="371">
      <c r="A415" s="4" t="n"/>
      <c r="B415" s="4" t="n"/>
      <c r="C415" s="4" t="n"/>
      <c r="D415" s="4" t="n"/>
      <c r="E415" s="4" t="n"/>
      <c r="F415" s="4" t="n"/>
      <c r="G415" s="4" t="n"/>
      <c r="H415" s="4" t="n"/>
      <c r="I415" s="4" t="n"/>
      <c r="J415" s="4" t="n"/>
      <c r="K415" s="4" t="n"/>
    </row>
    <row r="416" ht="15.75" customHeight="1" s="371">
      <c r="A416" s="4" t="n"/>
      <c r="B416" s="4" t="n"/>
      <c r="C416" s="4" t="n"/>
      <c r="D416" s="4" t="n"/>
      <c r="E416" s="4" t="n"/>
      <c r="F416" s="4" t="n"/>
      <c r="G416" s="4" t="n"/>
      <c r="H416" s="4" t="n"/>
      <c r="I416" s="4" t="n"/>
      <c r="J416" s="4" t="n"/>
      <c r="K416" s="4" t="n"/>
    </row>
    <row r="417" ht="15.75" customHeight="1" s="371">
      <c r="A417" s="4" t="n"/>
      <c r="B417" s="4" t="n"/>
      <c r="C417" s="4" t="n"/>
      <c r="D417" s="4" t="n"/>
      <c r="E417" s="4" t="n"/>
      <c r="F417" s="4" t="n"/>
      <c r="G417" s="4" t="n"/>
      <c r="H417" s="4" t="n"/>
      <c r="I417" s="4" t="n"/>
      <c r="J417" s="4" t="n"/>
      <c r="K417" s="4" t="n"/>
    </row>
    <row r="418" ht="15.75" customHeight="1" s="371">
      <c r="A418" s="4" t="n"/>
      <c r="B418" s="4" t="n"/>
      <c r="C418" s="4" t="n"/>
      <c r="D418" s="4" t="n"/>
      <c r="E418" s="4" t="n"/>
      <c r="F418" s="4" t="n"/>
      <c r="G418" s="4" t="n"/>
      <c r="H418" s="4" t="n"/>
      <c r="I418" s="4" t="n"/>
      <c r="J418" s="4" t="n"/>
      <c r="K418" s="4" t="n"/>
    </row>
    <row r="419" ht="15.75" customHeight="1" s="371">
      <c r="A419" s="4" t="n"/>
      <c r="B419" s="4" t="n"/>
      <c r="C419" s="4" t="n"/>
      <c r="D419" s="4" t="n"/>
      <c r="E419" s="4" t="n"/>
      <c r="F419" s="4" t="n"/>
      <c r="G419" s="4" t="n"/>
      <c r="H419" s="4" t="n"/>
      <c r="I419" s="4" t="n"/>
      <c r="J419" s="4" t="n"/>
      <c r="K419" s="4" t="n"/>
    </row>
    <row r="420" ht="15.75" customHeight="1" s="371">
      <c r="A420" s="4" t="n"/>
      <c r="B420" s="4" t="n"/>
      <c r="C420" s="4" t="n"/>
      <c r="D420" s="4" t="n"/>
      <c r="E420" s="4" t="n"/>
      <c r="F420" s="4" t="n"/>
      <c r="G420" s="4" t="n"/>
      <c r="H420" s="4" t="n"/>
      <c r="I420" s="4" t="n"/>
      <c r="J420" s="4" t="n"/>
      <c r="K420" s="4" t="n"/>
    </row>
    <row r="421" ht="15.75" customHeight="1" s="371">
      <c r="A421" s="4" t="n"/>
      <c r="B421" s="4" t="n"/>
      <c r="C421" s="4" t="n"/>
      <c r="D421" s="4" t="n"/>
      <c r="E421" s="4" t="n"/>
      <c r="F421" s="4" t="n"/>
      <c r="G421" s="4" t="n"/>
      <c r="H421" s="4" t="n"/>
      <c r="I421" s="4" t="n"/>
      <c r="J421" s="4" t="n"/>
      <c r="K421" s="4" t="n"/>
    </row>
    <row r="422" ht="15.75" customHeight="1" s="371">
      <c r="A422" s="4" t="n"/>
      <c r="B422" s="4" t="n"/>
      <c r="C422" s="4" t="n"/>
      <c r="D422" s="4" t="n"/>
      <c r="E422" s="4" t="n"/>
      <c r="F422" s="4" t="n"/>
      <c r="G422" s="4" t="n"/>
      <c r="H422" s="4" t="n"/>
      <c r="I422" s="4" t="n"/>
      <c r="J422" s="4" t="n"/>
      <c r="K422" s="4" t="n"/>
    </row>
    <row r="423" ht="15.75" customHeight="1" s="371">
      <c r="A423" s="4" t="n"/>
      <c r="B423" s="4" t="n"/>
      <c r="C423" s="4" t="n"/>
      <c r="D423" s="4" t="n"/>
      <c r="E423" s="4" t="n"/>
      <c r="F423" s="4" t="n"/>
      <c r="G423" s="4" t="n"/>
      <c r="H423" s="4" t="n"/>
      <c r="I423" s="4" t="n"/>
      <c r="J423" s="4" t="n"/>
      <c r="K423" s="4" t="n"/>
    </row>
    <row r="424" ht="15.75" customHeight="1" s="371">
      <c r="A424" s="4" t="n"/>
      <c r="B424" s="4" t="n"/>
      <c r="C424" s="4" t="n"/>
      <c r="D424" s="4" t="n"/>
      <c r="E424" s="4" t="n"/>
      <c r="F424" s="4" t="n"/>
      <c r="G424" s="4" t="n"/>
      <c r="H424" s="4" t="n"/>
      <c r="I424" s="4" t="n"/>
      <c r="J424" s="4" t="n"/>
      <c r="K424" s="4" t="n"/>
    </row>
    <row r="425" ht="15.75" customHeight="1" s="371">
      <c r="A425" s="4" t="n"/>
      <c r="B425" s="4" t="n"/>
      <c r="C425" s="4" t="n"/>
      <c r="D425" s="4" t="n"/>
      <c r="E425" s="4" t="n"/>
      <c r="F425" s="4" t="n"/>
      <c r="G425" s="4" t="n"/>
      <c r="H425" s="4" t="n"/>
      <c r="I425" s="4" t="n"/>
      <c r="J425" s="4" t="n"/>
      <c r="K425" s="4" t="n"/>
    </row>
    <row r="426" ht="15.75" customHeight="1" s="371">
      <c r="A426" s="4" t="n"/>
      <c r="B426" s="4" t="n"/>
      <c r="C426" s="4" t="n"/>
      <c r="D426" s="4" t="n"/>
      <c r="E426" s="4" t="n"/>
      <c r="F426" s="4" t="n"/>
      <c r="G426" s="4" t="n"/>
      <c r="H426" s="4" t="n"/>
      <c r="I426" s="4" t="n"/>
      <c r="J426" s="4" t="n"/>
      <c r="K426" s="4" t="n"/>
    </row>
    <row r="427" ht="15.75" customHeight="1" s="371">
      <c r="A427" s="4" t="n"/>
      <c r="B427" s="4" t="n"/>
      <c r="C427" s="4" t="n"/>
      <c r="D427" s="4" t="n"/>
      <c r="E427" s="4" t="n"/>
      <c r="F427" s="4" t="n"/>
      <c r="G427" s="4" t="n"/>
      <c r="H427" s="4" t="n"/>
      <c r="I427" s="4" t="n"/>
      <c r="J427" s="4" t="n"/>
      <c r="K427" s="4" t="n"/>
    </row>
    <row r="428" ht="15.75" customHeight="1" s="371">
      <c r="A428" s="4" t="n"/>
      <c r="B428" s="4" t="n"/>
      <c r="C428" s="4" t="n"/>
      <c r="D428" s="4" t="n"/>
      <c r="E428" s="4" t="n"/>
      <c r="F428" s="4" t="n"/>
      <c r="G428" s="4" t="n"/>
      <c r="H428" s="4" t="n"/>
      <c r="I428" s="4" t="n"/>
      <c r="J428" s="4" t="n"/>
      <c r="K428" s="4" t="n"/>
    </row>
    <row r="429" ht="15.75" customHeight="1" s="371">
      <c r="A429" s="4" t="n"/>
      <c r="B429" s="4" t="n"/>
      <c r="C429" s="4" t="n"/>
      <c r="D429" s="4" t="n"/>
      <c r="E429" s="4" t="n"/>
      <c r="F429" s="4" t="n"/>
      <c r="G429" s="4" t="n"/>
      <c r="H429" s="4" t="n"/>
      <c r="I429" s="4" t="n"/>
      <c r="J429" s="4" t="n"/>
      <c r="K429" s="4" t="n"/>
    </row>
    <row r="430" ht="15.75" customHeight="1" s="371">
      <c r="A430" s="4" t="n"/>
      <c r="B430" s="4" t="n"/>
      <c r="C430" s="4" t="n"/>
      <c r="D430" s="4" t="n"/>
      <c r="E430" s="4" t="n"/>
      <c r="F430" s="4" t="n"/>
      <c r="G430" s="4" t="n"/>
      <c r="H430" s="4" t="n"/>
      <c r="I430" s="4" t="n"/>
      <c r="J430" s="4" t="n"/>
      <c r="K430" s="4" t="n"/>
    </row>
    <row r="431" ht="15.75" customHeight="1" s="371">
      <c r="A431" s="4" t="n"/>
      <c r="B431" s="4" t="n"/>
      <c r="C431" s="4" t="n"/>
      <c r="D431" s="4" t="n"/>
      <c r="E431" s="4" t="n"/>
      <c r="F431" s="4" t="n"/>
      <c r="G431" s="4" t="n"/>
      <c r="H431" s="4" t="n"/>
      <c r="I431" s="4" t="n"/>
      <c r="J431" s="4" t="n"/>
      <c r="K431" s="4" t="n"/>
    </row>
    <row r="432" ht="15.75" customHeight="1" s="371">
      <c r="A432" s="4" t="n"/>
      <c r="B432" s="4" t="n"/>
      <c r="C432" s="4" t="n"/>
      <c r="D432" s="4" t="n"/>
      <c r="E432" s="4" t="n"/>
      <c r="F432" s="4" t="n"/>
      <c r="G432" s="4" t="n"/>
      <c r="H432" s="4" t="n"/>
      <c r="I432" s="4" t="n"/>
      <c r="J432" s="4" t="n"/>
      <c r="K432" s="4" t="n"/>
    </row>
    <row r="433" ht="15.75" customHeight="1" s="371">
      <c r="A433" s="4" t="n"/>
      <c r="B433" s="4" t="n"/>
      <c r="C433" s="4" t="n"/>
      <c r="D433" s="4" t="n"/>
      <c r="E433" s="4" t="n"/>
      <c r="F433" s="4" t="n"/>
      <c r="G433" s="4" t="n"/>
      <c r="H433" s="4" t="n"/>
      <c r="I433" s="4" t="n"/>
      <c r="J433" s="4" t="n"/>
      <c r="K433" s="4" t="n"/>
    </row>
    <row r="434" ht="15.75" customHeight="1" s="371">
      <c r="A434" s="4" t="n"/>
      <c r="B434" s="4" t="n"/>
      <c r="C434" s="4" t="n"/>
      <c r="D434" s="4" t="n"/>
      <c r="E434" s="4" t="n"/>
      <c r="F434" s="4" t="n"/>
      <c r="G434" s="4" t="n"/>
      <c r="H434" s="4" t="n"/>
      <c r="I434" s="4" t="n"/>
      <c r="J434" s="4" t="n"/>
      <c r="K434" s="4" t="n"/>
    </row>
    <row r="435" ht="15.75" customHeight="1" s="371">
      <c r="A435" s="4" t="n"/>
      <c r="B435" s="4" t="n"/>
      <c r="C435" s="4" t="n"/>
      <c r="D435" s="4" t="n"/>
      <c r="E435" s="4" t="n"/>
      <c r="F435" s="4" t="n"/>
      <c r="G435" s="4" t="n"/>
      <c r="H435" s="4" t="n"/>
      <c r="I435" s="4" t="n"/>
      <c r="J435" s="4" t="n"/>
      <c r="K435" s="4" t="n"/>
    </row>
    <row r="436" ht="15.75" customHeight="1" s="371">
      <c r="A436" s="4" t="n"/>
      <c r="B436" s="4" t="n"/>
      <c r="C436" s="4" t="n"/>
      <c r="D436" s="4" t="n"/>
      <c r="E436" s="4" t="n"/>
      <c r="F436" s="4" t="n"/>
      <c r="G436" s="4" t="n"/>
      <c r="H436" s="4" t="n"/>
      <c r="I436" s="4" t="n"/>
      <c r="J436" s="4" t="n"/>
      <c r="K436" s="4" t="n"/>
    </row>
    <row r="437" ht="15.75" customHeight="1" s="371">
      <c r="A437" s="4" t="n"/>
      <c r="B437" s="4" t="n"/>
      <c r="C437" s="4" t="n"/>
      <c r="D437" s="4" t="n"/>
      <c r="E437" s="4" t="n"/>
      <c r="F437" s="4" t="n"/>
      <c r="G437" s="4" t="n"/>
      <c r="H437" s="4" t="n"/>
      <c r="I437" s="4" t="n"/>
      <c r="J437" s="4" t="n"/>
      <c r="K437" s="4" t="n"/>
    </row>
    <row r="438" ht="15.75" customHeight="1" s="371">
      <c r="A438" s="4" t="n"/>
      <c r="B438" s="4" t="n"/>
      <c r="C438" s="4" t="n"/>
      <c r="D438" s="4" t="n"/>
      <c r="E438" s="4" t="n"/>
      <c r="F438" s="4" t="n"/>
      <c r="G438" s="4" t="n"/>
      <c r="H438" s="4" t="n"/>
      <c r="I438" s="4" t="n"/>
      <c r="J438" s="4" t="n"/>
      <c r="K438" s="4" t="n"/>
    </row>
    <row r="439" ht="15.75" customHeight="1" s="371">
      <c r="A439" s="4" t="n"/>
      <c r="B439" s="4" t="n"/>
      <c r="C439" s="4" t="n"/>
      <c r="D439" s="4" t="n"/>
      <c r="E439" s="4" t="n"/>
      <c r="F439" s="4" t="n"/>
      <c r="G439" s="4" t="n"/>
      <c r="H439" s="4" t="n"/>
      <c r="I439" s="4" t="n"/>
      <c r="J439" s="4" t="n"/>
      <c r="K439" s="4" t="n"/>
    </row>
    <row r="440" ht="15.75" customHeight="1" s="371">
      <c r="A440" s="4" t="n"/>
      <c r="B440" s="4" t="n"/>
      <c r="C440" s="4" t="n"/>
      <c r="D440" s="4" t="n"/>
      <c r="E440" s="4" t="n"/>
      <c r="F440" s="4" t="n"/>
      <c r="G440" s="4" t="n"/>
      <c r="H440" s="4" t="n"/>
      <c r="I440" s="4" t="n"/>
      <c r="J440" s="4" t="n"/>
      <c r="K440" s="4" t="n"/>
    </row>
    <row r="441" ht="15.75" customHeight="1" s="371">
      <c r="A441" s="4" t="n"/>
      <c r="B441" s="4" t="n"/>
      <c r="C441" s="4" t="n"/>
      <c r="D441" s="4" t="n"/>
      <c r="E441" s="4" t="n"/>
      <c r="F441" s="4" t="n"/>
      <c r="G441" s="4" t="n"/>
      <c r="H441" s="4" t="n"/>
      <c r="I441" s="4" t="n"/>
      <c r="J441" s="4" t="n"/>
      <c r="K441" s="4" t="n"/>
    </row>
    <row r="442" ht="15.75" customHeight="1" s="371">
      <c r="A442" s="4" t="n"/>
      <c r="B442" s="4" t="n"/>
      <c r="C442" s="4" t="n"/>
      <c r="D442" s="4" t="n"/>
      <c r="E442" s="4" t="n"/>
      <c r="F442" s="4" t="n"/>
      <c r="G442" s="4" t="n"/>
      <c r="H442" s="4" t="n"/>
      <c r="I442" s="4" t="n"/>
      <c r="J442" s="4" t="n"/>
      <c r="K442" s="4" t="n"/>
    </row>
    <row r="443" ht="15.75" customHeight="1" s="371">
      <c r="A443" s="4" t="n"/>
      <c r="B443" s="4" t="n"/>
      <c r="C443" s="4" t="n"/>
      <c r="D443" s="4" t="n"/>
      <c r="E443" s="4" t="n"/>
      <c r="F443" s="4" t="n"/>
      <c r="G443" s="4" t="n"/>
      <c r="H443" s="4" t="n"/>
      <c r="I443" s="4" t="n"/>
      <c r="J443" s="4" t="n"/>
      <c r="K443" s="4" t="n"/>
    </row>
    <row r="444" ht="15.75" customHeight="1" s="371">
      <c r="A444" s="4" t="n"/>
      <c r="B444" s="4" t="n"/>
      <c r="C444" s="4" t="n"/>
      <c r="D444" s="4" t="n"/>
      <c r="E444" s="4" t="n"/>
      <c r="F444" s="4" t="n"/>
      <c r="G444" s="4" t="n"/>
      <c r="H444" s="4" t="n"/>
      <c r="I444" s="4" t="n"/>
      <c r="J444" s="4" t="n"/>
      <c r="K444" s="4" t="n"/>
    </row>
    <row r="445" ht="15.75" customHeight="1" s="371">
      <c r="A445" s="4" t="n"/>
      <c r="B445" s="4" t="n"/>
      <c r="C445" s="4" t="n"/>
      <c r="D445" s="4" t="n"/>
      <c r="E445" s="4" t="n"/>
      <c r="F445" s="4" t="n"/>
      <c r="G445" s="4" t="n"/>
      <c r="H445" s="4" t="n"/>
      <c r="I445" s="4" t="n"/>
      <c r="J445" s="4" t="n"/>
      <c r="K445" s="4" t="n"/>
    </row>
    <row r="446" ht="15.75" customHeight="1" s="371">
      <c r="A446" s="4" t="n"/>
      <c r="B446" s="4" t="n"/>
      <c r="C446" s="4" t="n"/>
      <c r="D446" s="4" t="n"/>
      <c r="E446" s="4" t="n"/>
      <c r="F446" s="4" t="n"/>
      <c r="G446" s="4" t="n"/>
      <c r="H446" s="4" t="n"/>
      <c r="I446" s="4" t="n"/>
      <c r="J446" s="4" t="n"/>
      <c r="K446" s="4" t="n"/>
    </row>
    <row r="447" ht="15.75" customHeight="1" s="371">
      <c r="A447" s="4" t="n"/>
      <c r="B447" s="4" t="n"/>
      <c r="C447" s="4" t="n"/>
      <c r="D447" s="4" t="n"/>
      <c r="E447" s="4" t="n"/>
      <c r="F447" s="4" t="n"/>
      <c r="G447" s="4" t="n"/>
      <c r="H447" s="4" t="n"/>
      <c r="I447" s="4" t="n"/>
      <c r="J447" s="4" t="n"/>
      <c r="K447" s="4" t="n"/>
    </row>
    <row r="448" ht="15.75" customHeight="1" s="371">
      <c r="A448" s="4" t="n"/>
      <c r="B448" s="4" t="n"/>
      <c r="C448" s="4" t="n"/>
      <c r="D448" s="4" t="n"/>
      <c r="E448" s="4" t="n"/>
      <c r="F448" s="4" t="n"/>
      <c r="G448" s="4" t="n"/>
      <c r="H448" s="4" t="n"/>
      <c r="I448" s="4" t="n"/>
      <c r="J448" s="4" t="n"/>
      <c r="K448" s="4" t="n"/>
    </row>
    <row r="449" ht="15.75" customHeight="1" s="371">
      <c r="A449" s="4" t="n"/>
      <c r="B449" s="4" t="n"/>
      <c r="C449" s="4" t="n"/>
      <c r="D449" s="4" t="n"/>
      <c r="E449" s="4" t="n"/>
      <c r="F449" s="4" t="n"/>
      <c r="G449" s="4" t="n"/>
      <c r="H449" s="4" t="n"/>
      <c r="I449" s="4" t="n"/>
      <c r="J449" s="4" t="n"/>
      <c r="K449" s="4" t="n"/>
    </row>
    <row r="450" ht="15.75" customHeight="1" s="371">
      <c r="A450" s="4" t="n"/>
      <c r="B450" s="4" t="n"/>
      <c r="C450" s="4" t="n"/>
      <c r="D450" s="4" t="n"/>
      <c r="E450" s="4" t="n"/>
      <c r="F450" s="4" t="n"/>
      <c r="G450" s="4" t="n"/>
      <c r="H450" s="4" t="n"/>
      <c r="I450" s="4" t="n"/>
      <c r="J450" s="4" t="n"/>
      <c r="K450" s="4" t="n"/>
    </row>
    <row r="451" ht="15.75" customHeight="1" s="371">
      <c r="A451" s="4" t="n"/>
      <c r="B451" s="4" t="n"/>
      <c r="C451" s="4" t="n"/>
      <c r="D451" s="4" t="n"/>
      <c r="E451" s="4" t="n"/>
      <c r="F451" s="4" t="n"/>
      <c r="G451" s="4" t="n"/>
      <c r="H451" s="4" t="n"/>
      <c r="I451" s="4" t="n"/>
      <c r="J451" s="4" t="n"/>
      <c r="K451" s="4" t="n"/>
    </row>
    <row r="452" ht="15.75" customHeight="1" s="371">
      <c r="A452" s="4" t="n"/>
      <c r="B452" s="4" t="n"/>
      <c r="C452" s="4" t="n"/>
      <c r="D452" s="4" t="n"/>
      <c r="E452" s="4" t="n"/>
      <c r="F452" s="4" t="n"/>
      <c r="G452" s="4" t="n"/>
      <c r="H452" s="4" t="n"/>
      <c r="I452" s="4" t="n"/>
      <c r="J452" s="4" t="n"/>
      <c r="K452" s="4" t="n"/>
    </row>
    <row r="453" ht="15.75" customHeight="1" s="371">
      <c r="A453" s="4" t="n"/>
      <c r="B453" s="4" t="n"/>
      <c r="C453" s="4" t="n"/>
      <c r="D453" s="4" t="n"/>
      <c r="E453" s="4" t="n"/>
      <c r="F453" s="4" t="n"/>
      <c r="G453" s="4" t="n"/>
      <c r="H453" s="4" t="n"/>
      <c r="I453" s="4" t="n"/>
      <c r="J453" s="4" t="n"/>
      <c r="K453" s="4" t="n"/>
    </row>
    <row r="454" ht="15.75" customHeight="1" s="371">
      <c r="A454" s="4" t="n"/>
      <c r="B454" s="4" t="n"/>
      <c r="C454" s="4" t="n"/>
      <c r="D454" s="4" t="n"/>
      <c r="E454" s="4" t="n"/>
      <c r="F454" s="4" t="n"/>
      <c r="G454" s="4" t="n"/>
      <c r="H454" s="4" t="n"/>
      <c r="I454" s="4" t="n"/>
      <c r="J454" s="4" t="n"/>
      <c r="K454" s="4" t="n"/>
    </row>
    <row r="455" ht="15.75" customHeight="1" s="371">
      <c r="A455" s="4" t="n"/>
      <c r="B455" s="4" t="n"/>
      <c r="C455" s="4" t="n"/>
      <c r="D455" s="4" t="n"/>
      <c r="E455" s="4" t="n"/>
      <c r="F455" s="4" t="n"/>
      <c r="G455" s="4" t="n"/>
      <c r="H455" s="4" t="n"/>
      <c r="I455" s="4" t="n"/>
      <c r="J455" s="4" t="n"/>
      <c r="K455" s="4" t="n"/>
    </row>
    <row r="456" ht="15.75" customHeight="1" s="371">
      <c r="A456" s="4" t="n"/>
      <c r="B456" s="4" t="n"/>
      <c r="C456" s="4" t="n"/>
      <c r="D456" s="4" t="n"/>
      <c r="E456" s="4" t="n"/>
      <c r="F456" s="4" t="n"/>
      <c r="G456" s="4" t="n"/>
      <c r="H456" s="4" t="n"/>
      <c r="I456" s="4" t="n"/>
      <c r="J456" s="4" t="n"/>
      <c r="K456" s="4" t="n"/>
    </row>
    <row r="457" ht="15.75" customHeight="1" s="371">
      <c r="A457" s="4" t="n"/>
      <c r="B457" s="4" t="n"/>
      <c r="C457" s="4" t="n"/>
      <c r="D457" s="4" t="n"/>
      <c r="E457" s="4" t="n"/>
      <c r="F457" s="4" t="n"/>
      <c r="G457" s="4" t="n"/>
      <c r="H457" s="4" t="n"/>
      <c r="I457" s="4" t="n"/>
      <c r="J457" s="4" t="n"/>
      <c r="K457" s="4" t="n"/>
    </row>
    <row r="458" ht="15.75" customHeight="1" s="371">
      <c r="A458" s="4" t="n"/>
      <c r="B458" s="4" t="n"/>
      <c r="C458" s="4" t="n"/>
      <c r="D458" s="4" t="n"/>
      <c r="E458" s="4" t="n"/>
      <c r="F458" s="4" t="n"/>
      <c r="G458" s="4" t="n"/>
      <c r="H458" s="4" t="n"/>
      <c r="I458" s="4" t="n"/>
      <c r="J458" s="4" t="n"/>
      <c r="K458" s="4" t="n"/>
    </row>
    <row r="459" ht="15.75" customHeight="1" s="371">
      <c r="A459" s="4" t="n"/>
      <c r="B459" s="4" t="n"/>
      <c r="C459" s="4" t="n"/>
      <c r="D459" s="4" t="n"/>
      <c r="E459" s="4" t="n"/>
      <c r="F459" s="4" t="n"/>
      <c r="G459" s="4" t="n"/>
      <c r="H459" s="4" t="n"/>
      <c r="I459" s="4" t="n"/>
      <c r="J459" s="4" t="n"/>
      <c r="K459" s="4" t="n"/>
    </row>
    <row r="460" ht="15.75" customHeight="1" s="371">
      <c r="A460" s="4" t="n"/>
      <c r="B460" s="4" t="n"/>
      <c r="C460" s="4" t="n"/>
      <c r="D460" s="4" t="n"/>
      <c r="E460" s="4" t="n"/>
      <c r="F460" s="4" t="n"/>
      <c r="G460" s="4" t="n"/>
      <c r="H460" s="4" t="n"/>
      <c r="I460" s="4" t="n"/>
      <c r="J460" s="4" t="n"/>
      <c r="K460" s="4" t="n"/>
    </row>
    <row r="461" ht="15.75" customHeight="1" s="371">
      <c r="A461" s="4" t="n"/>
      <c r="B461" s="4" t="n"/>
      <c r="C461" s="4" t="n"/>
      <c r="D461" s="4" t="n"/>
      <c r="E461" s="4" t="n"/>
      <c r="F461" s="4" t="n"/>
      <c r="G461" s="4" t="n"/>
      <c r="H461" s="4" t="n"/>
      <c r="I461" s="4" t="n"/>
      <c r="J461" s="4" t="n"/>
      <c r="K461" s="4" t="n"/>
    </row>
    <row r="462" ht="15.75" customHeight="1" s="371">
      <c r="A462" s="4" t="n"/>
      <c r="B462" s="4" t="n"/>
      <c r="C462" s="4" t="n"/>
      <c r="D462" s="4" t="n"/>
      <c r="E462" s="4" t="n"/>
      <c r="F462" s="4" t="n"/>
      <c r="G462" s="4" t="n"/>
      <c r="H462" s="4" t="n"/>
      <c r="I462" s="4" t="n"/>
      <c r="J462" s="4" t="n"/>
      <c r="K462" s="4" t="n"/>
    </row>
    <row r="463" ht="15.75" customHeight="1" s="371">
      <c r="A463" s="4" t="n"/>
      <c r="B463" s="4" t="n"/>
      <c r="C463" s="4" t="n"/>
      <c r="D463" s="4" t="n"/>
      <c r="E463" s="4" t="n"/>
      <c r="F463" s="4" t="n"/>
      <c r="G463" s="4" t="n"/>
      <c r="H463" s="4" t="n"/>
      <c r="I463" s="4" t="n"/>
      <c r="J463" s="4" t="n"/>
      <c r="K463" s="4" t="n"/>
    </row>
    <row r="464" ht="15.75" customHeight="1" s="371">
      <c r="A464" s="4" t="n"/>
      <c r="B464" s="4" t="n"/>
      <c r="C464" s="4" t="n"/>
      <c r="D464" s="4" t="n"/>
      <c r="E464" s="4" t="n"/>
      <c r="F464" s="4" t="n"/>
      <c r="G464" s="4" t="n"/>
      <c r="H464" s="4" t="n"/>
      <c r="I464" s="4" t="n"/>
      <c r="J464" s="4" t="n"/>
      <c r="K464" s="4" t="n"/>
    </row>
    <row r="465" ht="15.75" customHeight="1" s="371">
      <c r="A465" s="4" t="n"/>
      <c r="B465" s="4" t="n"/>
      <c r="C465" s="4" t="n"/>
      <c r="D465" s="4" t="n"/>
      <c r="E465" s="4" t="n"/>
      <c r="F465" s="4" t="n"/>
      <c r="G465" s="4" t="n"/>
      <c r="H465" s="4" t="n"/>
      <c r="I465" s="4" t="n"/>
      <c r="J465" s="4" t="n"/>
      <c r="K465" s="4" t="n"/>
    </row>
    <row r="466" ht="15.75" customHeight="1" s="371">
      <c r="A466" s="4" t="n"/>
      <c r="B466" s="4" t="n"/>
      <c r="C466" s="4" t="n"/>
      <c r="D466" s="4" t="n"/>
      <c r="E466" s="4" t="n"/>
      <c r="F466" s="4" t="n"/>
      <c r="G466" s="4" t="n"/>
      <c r="H466" s="4" t="n"/>
      <c r="I466" s="4" t="n"/>
      <c r="J466" s="4" t="n"/>
      <c r="K466" s="4" t="n"/>
    </row>
    <row r="467" ht="15.75" customHeight="1" s="371">
      <c r="A467" s="4" t="n"/>
      <c r="B467" s="4" t="n"/>
      <c r="C467" s="4" t="n"/>
      <c r="D467" s="4" t="n"/>
      <c r="E467" s="4" t="n"/>
      <c r="F467" s="4" t="n"/>
      <c r="G467" s="4" t="n"/>
      <c r="H467" s="4" t="n"/>
      <c r="I467" s="4" t="n"/>
      <c r="J467" s="4" t="n"/>
      <c r="K467" s="4" t="n"/>
    </row>
    <row r="468" ht="15.75" customHeight="1" s="371">
      <c r="A468" s="4" t="n"/>
      <c r="B468" s="4" t="n"/>
      <c r="C468" s="4" t="n"/>
      <c r="D468" s="4" t="n"/>
      <c r="E468" s="4" t="n"/>
      <c r="F468" s="4" t="n"/>
      <c r="G468" s="4" t="n"/>
      <c r="H468" s="4" t="n"/>
      <c r="I468" s="4" t="n"/>
      <c r="J468" s="4" t="n"/>
      <c r="K468" s="4" t="n"/>
    </row>
    <row r="469" ht="15.75" customHeight="1" s="371">
      <c r="A469" s="4" t="n"/>
      <c r="B469" s="4" t="n"/>
      <c r="C469" s="4" t="n"/>
      <c r="D469" s="4" t="n"/>
      <c r="E469" s="4" t="n"/>
      <c r="F469" s="4" t="n"/>
      <c r="G469" s="4" t="n"/>
      <c r="H469" s="4" t="n"/>
      <c r="I469" s="4" t="n"/>
      <c r="J469" s="4" t="n"/>
      <c r="K469" s="4" t="n"/>
    </row>
    <row r="470" ht="15.75" customHeight="1" s="371">
      <c r="A470" s="4" t="n"/>
      <c r="B470" s="4" t="n"/>
      <c r="C470" s="4" t="n"/>
      <c r="D470" s="4" t="n"/>
      <c r="E470" s="4" t="n"/>
      <c r="F470" s="4" t="n"/>
      <c r="G470" s="4" t="n"/>
      <c r="H470" s="4" t="n"/>
      <c r="I470" s="4" t="n"/>
      <c r="J470" s="4" t="n"/>
      <c r="K470" s="4" t="n"/>
    </row>
    <row r="471" ht="15.75" customHeight="1" s="371">
      <c r="A471" s="4" t="n"/>
      <c r="B471" s="4" t="n"/>
      <c r="C471" s="4" t="n"/>
      <c r="D471" s="4" t="n"/>
      <c r="E471" s="4" t="n"/>
      <c r="F471" s="4" t="n"/>
      <c r="G471" s="4" t="n"/>
      <c r="H471" s="4" t="n"/>
      <c r="I471" s="4" t="n"/>
      <c r="J471" s="4" t="n"/>
      <c r="K471" s="4" t="n"/>
    </row>
    <row r="472" ht="15.75" customHeight="1" s="371">
      <c r="A472" s="4" t="n"/>
      <c r="B472" s="4" t="n"/>
      <c r="C472" s="4" t="n"/>
      <c r="D472" s="4" t="n"/>
      <c r="E472" s="4" t="n"/>
      <c r="F472" s="4" t="n"/>
      <c r="G472" s="4" t="n"/>
      <c r="H472" s="4" t="n"/>
      <c r="I472" s="4" t="n"/>
      <c r="J472" s="4" t="n"/>
      <c r="K472" s="4" t="n"/>
    </row>
    <row r="473" ht="15.75" customHeight="1" s="371">
      <c r="A473" s="4" t="n"/>
      <c r="B473" s="4" t="n"/>
      <c r="C473" s="4" t="n"/>
      <c r="D473" s="4" t="n"/>
      <c r="E473" s="4" t="n"/>
      <c r="F473" s="4" t="n"/>
      <c r="G473" s="4" t="n"/>
      <c r="H473" s="4" t="n"/>
      <c r="I473" s="4" t="n"/>
      <c r="J473" s="4" t="n"/>
      <c r="K473" s="4" t="n"/>
    </row>
    <row r="474" ht="15.75" customHeight="1" s="371">
      <c r="A474" s="4" t="n"/>
      <c r="B474" s="4" t="n"/>
      <c r="C474" s="4" t="n"/>
      <c r="D474" s="4" t="n"/>
      <c r="E474" s="4" t="n"/>
      <c r="F474" s="4" t="n"/>
      <c r="G474" s="4" t="n"/>
      <c r="H474" s="4" t="n"/>
      <c r="I474" s="4" t="n"/>
      <c r="J474" s="4" t="n"/>
      <c r="K474" s="4" t="n"/>
    </row>
    <row r="475" ht="15.75" customHeight="1" s="371">
      <c r="A475" s="4" t="n"/>
      <c r="B475" s="4" t="n"/>
      <c r="C475" s="4" t="n"/>
      <c r="D475" s="4" t="n"/>
      <c r="E475" s="4" t="n"/>
      <c r="F475" s="4" t="n"/>
      <c r="G475" s="4" t="n"/>
      <c r="H475" s="4" t="n"/>
      <c r="I475" s="4" t="n"/>
      <c r="J475" s="4" t="n"/>
      <c r="K475" s="4" t="n"/>
    </row>
    <row r="476" ht="15.75" customHeight="1" s="371">
      <c r="A476" s="4" t="n"/>
      <c r="B476" s="4" t="n"/>
      <c r="C476" s="4" t="n"/>
      <c r="D476" s="4" t="n"/>
      <c r="E476" s="4" t="n"/>
      <c r="F476" s="4" t="n"/>
      <c r="G476" s="4" t="n"/>
      <c r="H476" s="4" t="n"/>
      <c r="I476" s="4" t="n"/>
      <c r="J476" s="4" t="n"/>
      <c r="K476" s="4" t="n"/>
    </row>
    <row r="477" ht="15.75" customHeight="1" s="371">
      <c r="A477" s="4" t="n"/>
      <c r="B477" s="4" t="n"/>
      <c r="C477" s="4" t="n"/>
      <c r="D477" s="4" t="n"/>
      <c r="E477" s="4" t="n"/>
      <c r="F477" s="4" t="n"/>
      <c r="G477" s="4" t="n"/>
      <c r="H477" s="4" t="n"/>
      <c r="I477" s="4" t="n"/>
      <c r="J477" s="4" t="n"/>
      <c r="K477" s="4" t="n"/>
    </row>
    <row r="478" ht="15.75" customHeight="1" s="371">
      <c r="A478" s="4" t="n"/>
      <c r="B478" s="4" t="n"/>
      <c r="C478" s="4" t="n"/>
      <c r="D478" s="4" t="n"/>
      <c r="E478" s="4" t="n"/>
      <c r="F478" s="4" t="n"/>
      <c r="G478" s="4" t="n"/>
      <c r="H478" s="4" t="n"/>
      <c r="I478" s="4" t="n"/>
      <c r="J478" s="4" t="n"/>
      <c r="K478" s="4" t="n"/>
    </row>
    <row r="479" ht="15.75" customHeight="1" s="371">
      <c r="A479" s="4" t="n"/>
      <c r="B479" s="4" t="n"/>
      <c r="C479" s="4" t="n"/>
      <c r="D479" s="4" t="n"/>
      <c r="E479" s="4" t="n"/>
      <c r="F479" s="4" t="n"/>
      <c r="G479" s="4" t="n"/>
      <c r="H479" s="4" t="n"/>
      <c r="I479" s="4" t="n"/>
      <c r="J479" s="4" t="n"/>
      <c r="K479" s="4" t="n"/>
    </row>
    <row r="480" ht="15.75" customHeight="1" s="371">
      <c r="A480" s="4" t="n"/>
      <c r="B480" s="4" t="n"/>
      <c r="C480" s="4" t="n"/>
      <c r="D480" s="4" t="n"/>
      <c r="E480" s="4" t="n"/>
      <c r="F480" s="4" t="n"/>
      <c r="G480" s="4" t="n"/>
      <c r="H480" s="4" t="n"/>
      <c r="I480" s="4" t="n"/>
      <c r="J480" s="4" t="n"/>
      <c r="K480" s="4" t="n"/>
    </row>
    <row r="481" ht="15.75" customHeight="1" s="371">
      <c r="A481" s="4" t="n"/>
      <c r="B481" s="4" t="n"/>
      <c r="C481" s="4" t="n"/>
      <c r="D481" s="4" t="n"/>
      <c r="E481" s="4" t="n"/>
      <c r="F481" s="4" t="n"/>
      <c r="G481" s="4" t="n"/>
      <c r="H481" s="4" t="n"/>
      <c r="I481" s="4" t="n"/>
      <c r="J481" s="4" t="n"/>
      <c r="K481" s="4" t="n"/>
    </row>
    <row r="482" ht="15.75" customHeight="1" s="371">
      <c r="A482" s="4" t="n"/>
      <c r="B482" s="4" t="n"/>
      <c r="C482" s="4" t="n"/>
      <c r="D482" s="4" t="n"/>
      <c r="E482" s="4" t="n"/>
      <c r="F482" s="4" t="n"/>
      <c r="G482" s="4" t="n"/>
      <c r="H482" s="4" t="n"/>
      <c r="I482" s="4" t="n"/>
      <c r="J482" s="4" t="n"/>
      <c r="K482" s="4" t="n"/>
    </row>
    <row r="483" ht="15.75" customHeight="1" s="371">
      <c r="A483" s="4" t="n"/>
      <c r="B483" s="4" t="n"/>
      <c r="C483" s="4" t="n"/>
      <c r="D483" s="4" t="n"/>
      <c r="E483" s="4" t="n"/>
      <c r="F483" s="4" t="n"/>
      <c r="G483" s="4" t="n"/>
      <c r="H483" s="4" t="n"/>
      <c r="I483" s="4" t="n"/>
      <c r="J483" s="4" t="n"/>
      <c r="K483" s="4" t="n"/>
    </row>
    <row r="484" ht="15.75" customHeight="1" s="371">
      <c r="A484" s="4" t="n"/>
      <c r="B484" s="4" t="n"/>
      <c r="C484" s="4" t="n"/>
      <c r="D484" s="4" t="n"/>
      <c r="E484" s="4" t="n"/>
      <c r="F484" s="4" t="n"/>
      <c r="G484" s="4" t="n"/>
      <c r="H484" s="4" t="n"/>
      <c r="I484" s="4" t="n"/>
      <c r="J484" s="4" t="n"/>
      <c r="K484" s="4" t="n"/>
    </row>
    <row r="485" ht="15.75" customHeight="1" s="371">
      <c r="A485" s="4" t="n"/>
      <c r="B485" s="4" t="n"/>
      <c r="C485" s="4" t="n"/>
      <c r="D485" s="4" t="n"/>
      <c r="E485" s="4" t="n"/>
      <c r="F485" s="4" t="n"/>
      <c r="G485" s="4" t="n"/>
      <c r="H485" s="4" t="n"/>
      <c r="I485" s="4" t="n"/>
      <c r="J485" s="4" t="n"/>
      <c r="K485" s="4" t="n"/>
    </row>
    <row r="486" ht="15.75" customHeight="1" s="371">
      <c r="A486" s="4" t="n"/>
      <c r="B486" s="4" t="n"/>
      <c r="C486" s="4" t="n"/>
      <c r="D486" s="4" t="n"/>
      <c r="E486" s="4" t="n"/>
      <c r="F486" s="4" t="n"/>
      <c r="G486" s="4" t="n"/>
      <c r="H486" s="4" t="n"/>
      <c r="I486" s="4" t="n"/>
      <c r="J486" s="4" t="n"/>
      <c r="K486" s="4" t="n"/>
    </row>
    <row r="487" ht="15.75" customHeight="1" s="371">
      <c r="A487" s="4" t="n"/>
      <c r="B487" s="4" t="n"/>
      <c r="C487" s="4" t="n"/>
      <c r="D487" s="4" t="n"/>
      <c r="E487" s="4" t="n"/>
      <c r="F487" s="4" t="n"/>
      <c r="G487" s="4" t="n"/>
      <c r="H487" s="4" t="n"/>
      <c r="I487" s="4" t="n"/>
      <c r="J487" s="4" t="n"/>
      <c r="K487" s="4" t="n"/>
    </row>
    <row r="488" ht="15.75" customHeight="1" s="371">
      <c r="A488" s="4" t="n"/>
      <c r="B488" s="4" t="n"/>
      <c r="C488" s="4" t="n"/>
      <c r="D488" s="4" t="n"/>
      <c r="E488" s="4" t="n"/>
      <c r="F488" s="4" t="n"/>
      <c r="G488" s="4" t="n"/>
      <c r="H488" s="4" t="n"/>
      <c r="I488" s="4" t="n"/>
      <c r="J488" s="4" t="n"/>
      <c r="K488" s="4" t="n"/>
    </row>
    <row r="489" ht="15.75" customHeight="1" s="371">
      <c r="A489" s="4" t="n"/>
      <c r="B489" s="4" t="n"/>
      <c r="C489" s="4" t="n"/>
      <c r="D489" s="4" t="n"/>
      <c r="E489" s="4" t="n"/>
      <c r="F489" s="4" t="n"/>
      <c r="G489" s="4" t="n"/>
      <c r="H489" s="4" t="n"/>
      <c r="I489" s="4" t="n"/>
      <c r="J489" s="4" t="n"/>
      <c r="K489" s="4" t="n"/>
    </row>
    <row r="490" ht="15.75" customHeight="1" s="371">
      <c r="A490" s="4" t="n"/>
      <c r="B490" s="4" t="n"/>
      <c r="C490" s="4" t="n"/>
      <c r="D490" s="4" t="n"/>
      <c r="E490" s="4" t="n"/>
      <c r="F490" s="4" t="n"/>
      <c r="G490" s="4" t="n"/>
      <c r="H490" s="4" t="n"/>
      <c r="I490" s="4" t="n"/>
      <c r="J490" s="4" t="n"/>
      <c r="K490" s="4" t="n"/>
    </row>
    <row r="491" ht="15.75" customHeight="1" s="371">
      <c r="A491" s="4" t="n"/>
      <c r="B491" s="4" t="n"/>
      <c r="C491" s="4" t="n"/>
      <c r="D491" s="4" t="n"/>
      <c r="E491" s="4" t="n"/>
      <c r="F491" s="4" t="n"/>
      <c r="G491" s="4" t="n"/>
      <c r="H491" s="4" t="n"/>
      <c r="I491" s="4" t="n"/>
      <c r="J491" s="4" t="n"/>
      <c r="K491" s="4" t="n"/>
    </row>
    <row r="492" ht="15.75" customHeight="1" s="371">
      <c r="A492" s="4" t="n"/>
      <c r="B492" s="4" t="n"/>
      <c r="C492" s="4" t="n"/>
      <c r="D492" s="4" t="n"/>
      <c r="E492" s="4" t="n"/>
      <c r="F492" s="4" t="n"/>
      <c r="G492" s="4" t="n"/>
      <c r="H492" s="4" t="n"/>
      <c r="I492" s="4" t="n"/>
      <c r="J492" s="4" t="n"/>
      <c r="K492" s="4" t="n"/>
    </row>
    <row r="493" ht="15.75" customHeight="1" s="371">
      <c r="A493" s="4" t="n"/>
      <c r="B493" s="4" t="n"/>
      <c r="C493" s="4" t="n"/>
      <c r="D493" s="4" t="n"/>
      <c r="E493" s="4" t="n"/>
      <c r="F493" s="4" t="n"/>
      <c r="G493" s="4" t="n"/>
      <c r="H493" s="4" t="n"/>
      <c r="I493" s="4" t="n"/>
      <c r="J493" s="4" t="n"/>
      <c r="K493" s="4" t="n"/>
    </row>
    <row r="494" ht="15.75" customHeight="1" s="371">
      <c r="A494" s="4" t="n"/>
      <c r="B494" s="4" t="n"/>
      <c r="C494" s="4" t="n"/>
      <c r="D494" s="4" t="n"/>
      <c r="E494" s="4" t="n"/>
      <c r="F494" s="4" t="n"/>
      <c r="G494" s="4" t="n"/>
      <c r="H494" s="4" t="n"/>
      <c r="I494" s="4" t="n"/>
      <c r="J494" s="4" t="n"/>
      <c r="K494" s="4" t="n"/>
    </row>
    <row r="495" ht="15.75" customHeight="1" s="371">
      <c r="A495" s="4" t="n"/>
      <c r="B495" s="4" t="n"/>
      <c r="C495" s="4" t="n"/>
      <c r="D495" s="4" t="n"/>
      <c r="E495" s="4" t="n"/>
      <c r="F495" s="4" t="n"/>
      <c r="G495" s="4" t="n"/>
      <c r="H495" s="4" t="n"/>
      <c r="I495" s="4" t="n"/>
      <c r="J495" s="4" t="n"/>
      <c r="K495" s="4" t="n"/>
    </row>
    <row r="496" ht="15.75" customHeight="1" s="371">
      <c r="A496" s="4" t="n"/>
      <c r="B496" s="4" t="n"/>
      <c r="C496" s="4" t="n"/>
      <c r="D496" s="4" t="n"/>
      <c r="E496" s="4" t="n"/>
      <c r="F496" s="4" t="n"/>
      <c r="G496" s="4" t="n"/>
      <c r="H496" s="4" t="n"/>
      <c r="I496" s="4" t="n"/>
      <c r="J496" s="4" t="n"/>
      <c r="K496" s="4" t="n"/>
    </row>
    <row r="497" ht="15.75" customHeight="1" s="371">
      <c r="A497" s="4" t="n"/>
      <c r="B497" s="4" t="n"/>
      <c r="C497" s="4" t="n"/>
      <c r="D497" s="4" t="n"/>
      <c r="E497" s="4" t="n"/>
      <c r="F497" s="4" t="n"/>
      <c r="G497" s="4" t="n"/>
      <c r="H497" s="4" t="n"/>
      <c r="I497" s="4" t="n"/>
      <c r="J497" s="4" t="n"/>
      <c r="K497" s="4" t="n"/>
    </row>
    <row r="498" ht="15.75" customHeight="1" s="371">
      <c r="A498" s="4" t="n"/>
      <c r="B498" s="4" t="n"/>
      <c r="C498" s="4" t="n"/>
      <c r="D498" s="4" t="n"/>
      <c r="E498" s="4" t="n"/>
      <c r="F498" s="4" t="n"/>
      <c r="G498" s="4" t="n"/>
      <c r="H498" s="4" t="n"/>
      <c r="I498" s="4" t="n"/>
      <c r="J498" s="4" t="n"/>
      <c r="K498" s="4" t="n"/>
    </row>
    <row r="499" ht="15.75" customHeight="1" s="371">
      <c r="A499" s="4" t="n"/>
      <c r="B499" s="4" t="n"/>
      <c r="C499" s="4" t="n"/>
      <c r="D499" s="4" t="n"/>
      <c r="E499" s="4" t="n"/>
      <c r="F499" s="4" t="n"/>
      <c r="G499" s="4" t="n"/>
      <c r="H499" s="4" t="n"/>
      <c r="I499" s="4" t="n"/>
      <c r="J499" s="4" t="n"/>
      <c r="K499" s="4" t="n"/>
    </row>
    <row r="500" ht="15.75" customHeight="1" s="371">
      <c r="A500" s="4" t="n"/>
      <c r="B500" s="4" t="n"/>
      <c r="C500" s="4" t="n"/>
      <c r="D500" s="4" t="n"/>
      <c r="E500" s="4" t="n"/>
      <c r="F500" s="4" t="n"/>
      <c r="G500" s="4" t="n"/>
      <c r="H500" s="4" t="n"/>
      <c r="I500" s="4" t="n"/>
      <c r="J500" s="4" t="n"/>
      <c r="K500" s="4" t="n"/>
    </row>
    <row r="501" ht="15.75" customHeight="1" s="371">
      <c r="A501" s="4" t="n"/>
      <c r="B501" s="4" t="n"/>
      <c r="C501" s="4" t="n"/>
      <c r="D501" s="4" t="n"/>
      <c r="E501" s="4" t="n"/>
      <c r="F501" s="4" t="n"/>
      <c r="G501" s="4" t="n"/>
      <c r="H501" s="4" t="n"/>
      <c r="I501" s="4" t="n"/>
      <c r="J501" s="4" t="n"/>
      <c r="K501" s="4" t="n"/>
    </row>
    <row r="502" ht="15.75" customHeight="1" s="371">
      <c r="A502" s="4" t="n"/>
      <c r="B502" s="4" t="n"/>
      <c r="C502" s="4" t="n"/>
      <c r="D502" s="4" t="n"/>
      <c r="E502" s="4" t="n"/>
      <c r="F502" s="4" t="n"/>
      <c r="G502" s="4" t="n"/>
      <c r="H502" s="4" t="n"/>
      <c r="I502" s="4" t="n"/>
      <c r="J502" s="4" t="n"/>
      <c r="K502" s="4" t="n"/>
    </row>
    <row r="503" ht="15.75" customHeight="1" s="371">
      <c r="A503" s="4" t="n"/>
      <c r="B503" s="4" t="n"/>
      <c r="C503" s="4" t="n"/>
      <c r="D503" s="4" t="n"/>
      <c r="E503" s="4" t="n"/>
      <c r="F503" s="4" t="n"/>
      <c r="G503" s="4" t="n"/>
      <c r="H503" s="4" t="n"/>
      <c r="I503" s="4" t="n"/>
      <c r="J503" s="4" t="n"/>
      <c r="K503" s="4" t="n"/>
    </row>
    <row r="504" ht="15.75" customHeight="1" s="371">
      <c r="A504" s="4" t="n"/>
      <c r="B504" s="4" t="n"/>
      <c r="C504" s="4" t="n"/>
      <c r="D504" s="4" t="n"/>
      <c r="E504" s="4" t="n"/>
      <c r="F504" s="4" t="n"/>
      <c r="G504" s="4" t="n"/>
      <c r="H504" s="4" t="n"/>
      <c r="I504" s="4" t="n"/>
      <c r="J504" s="4" t="n"/>
      <c r="K504" s="4" t="n"/>
    </row>
    <row r="505" ht="15.75" customHeight="1" s="371">
      <c r="A505" s="4" t="n"/>
      <c r="B505" s="4" t="n"/>
      <c r="C505" s="4" t="n"/>
      <c r="D505" s="4" t="n"/>
      <c r="E505" s="4" t="n"/>
      <c r="F505" s="4" t="n"/>
      <c r="G505" s="4" t="n"/>
      <c r="H505" s="4" t="n"/>
      <c r="I505" s="4" t="n"/>
      <c r="J505" s="4" t="n"/>
      <c r="K505" s="4" t="n"/>
    </row>
    <row r="506" ht="15.75" customHeight="1" s="371">
      <c r="A506" s="4" t="n"/>
      <c r="B506" s="4" t="n"/>
      <c r="C506" s="4" t="n"/>
      <c r="D506" s="4" t="n"/>
      <c r="E506" s="4" t="n"/>
      <c r="F506" s="4" t="n"/>
      <c r="G506" s="4" t="n"/>
      <c r="H506" s="4" t="n"/>
      <c r="I506" s="4" t="n"/>
      <c r="J506" s="4" t="n"/>
      <c r="K506" s="4" t="n"/>
    </row>
    <row r="507" ht="15.75" customHeight="1" s="371">
      <c r="A507" s="4" t="n"/>
      <c r="B507" s="4" t="n"/>
      <c r="C507" s="4" t="n"/>
      <c r="D507" s="4" t="n"/>
      <c r="E507" s="4" t="n"/>
      <c r="F507" s="4" t="n"/>
      <c r="G507" s="4" t="n"/>
      <c r="H507" s="4" t="n"/>
      <c r="I507" s="4" t="n"/>
      <c r="J507" s="4" t="n"/>
      <c r="K507" s="4" t="n"/>
    </row>
    <row r="508" ht="15.75" customHeight="1" s="371">
      <c r="A508" s="4" t="n"/>
      <c r="B508" s="4" t="n"/>
      <c r="C508" s="4" t="n"/>
      <c r="D508" s="4" t="n"/>
      <c r="E508" s="4" t="n"/>
      <c r="F508" s="4" t="n"/>
      <c r="G508" s="4" t="n"/>
      <c r="H508" s="4" t="n"/>
      <c r="I508" s="4" t="n"/>
      <c r="J508" s="4" t="n"/>
      <c r="K508" s="4" t="n"/>
    </row>
    <row r="509" ht="15.75" customHeight="1" s="371">
      <c r="A509" s="4" t="n"/>
      <c r="B509" s="4" t="n"/>
      <c r="C509" s="4" t="n"/>
      <c r="D509" s="4" t="n"/>
      <c r="E509" s="4" t="n"/>
      <c r="F509" s="4" t="n"/>
      <c r="G509" s="4" t="n"/>
      <c r="H509" s="4" t="n"/>
      <c r="I509" s="4" t="n"/>
      <c r="J509" s="4" t="n"/>
      <c r="K509" s="4" t="n"/>
    </row>
    <row r="510" ht="15.75" customHeight="1" s="371">
      <c r="A510" s="4" t="n"/>
      <c r="B510" s="4" t="n"/>
      <c r="C510" s="4" t="n"/>
      <c r="D510" s="4" t="n"/>
      <c r="E510" s="4" t="n"/>
      <c r="F510" s="4" t="n"/>
      <c r="G510" s="4" t="n"/>
      <c r="H510" s="4" t="n"/>
      <c r="I510" s="4" t="n"/>
      <c r="J510" s="4" t="n"/>
      <c r="K510" s="4" t="n"/>
    </row>
    <row r="511" ht="15.75" customHeight="1" s="371">
      <c r="A511" s="4" t="n"/>
      <c r="B511" s="4" t="n"/>
      <c r="C511" s="4" t="n"/>
      <c r="D511" s="4" t="n"/>
      <c r="E511" s="4" t="n"/>
      <c r="F511" s="4" t="n"/>
      <c r="G511" s="4" t="n"/>
      <c r="H511" s="4" t="n"/>
      <c r="I511" s="4" t="n"/>
      <c r="J511" s="4" t="n"/>
      <c r="K511" s="4" t="n"/>
    </row>
    <row r="512" ht="15.75" customHeight="1" s="371">
      <c r="A512" s="4" t="n"/>
      <c r="B512" s="4" t="n"/>
      <c r="C512" s="4" t="n"/>
      <c r="D512" s="4" t="n"/>
      <c r="E512" s="4" t="n"/>
      <c r="F512" s="4" t="n"/>
      <c r="G512" s="4" t="n"/>
      <c r="H512" s="4" t="n"/>
      <c r="I512" s="4" t="n"/>
      <c r="J512" s="4" t="n"/>
      <c r="K512" s="4" t="n"/>
    </row>
    <row r="513" ht="15.75" customHeight="1" s="371">
      <c r="A513" s="4" t="n"/>
      <c r="B513" s="4" t="n"/>
      <c r="C513" s="4" t="n"/>
      <c r="D513" s="4" t="n"/>
      <c r="E513" s="4" t="n"/>
      <c r="F513" s="4" t="n"/>
      <c r="G513" s="4" t="n"/>
      <c r="H513" s="4" t="n"/>
      <c r="I513" s="4" t="n"/>
      <c r="J513" s="4" t="n"/>
      <c r="K513" s="4" t="n"/>
    </row>
    <row r="514" ht="15.75" customHeight="1" s="371">
      <c r="A514" s="4" t="n"/>
      <c r="B514" s="4" t="n"/>
      <c r="C514" s="4" t="n"/>
      <c r="D514" s="4" t="n"/>
      <c r="E514" s="4" t="n"/>
      <c r="F514" s="4" t="n"/>
      <c r="G514" s="4" t="n"/>
      <c r="H514" s="4" t="n"/>
      <c r="I514" s="4" t="n"/>
      <c r="J514" s="4" t="n"/>
      <c r="K514" s="4" t="n"/>
    </row>
    <row r="515" ht="15.75" customHeight="1" s="371">
      <c r="A515" s="4" t="n"/>
      <c r="B515" s="4" t="n"/>
      <c r="C515" s="4" t="n"/>
      <c r="D515" s="4" t="n"/>
      <c r="E515" s="4" t="n"/>
      <c r="F515" s="4" t="n"/>
      <c r="G515" s="4" t="n"/>
      <c r="H515" s="4" t="n"/>
      <c r="I515" s="4" t="n"/>
      <c r="J515" s="4" t="n"/>
      <c r="K515" s="4" t="n"/>
    </row>
    <row r="516" ht="15.75" customHeight="1" s="371">
      <c r="A516" s="4" t="n"/>
      <c r="B516" s="4" t="n"/>
      <c r="C516" s="4" t="n"/>
      <c r="D516" s="4" t="n"/>
      <c r="E516" s="4" t="n"/>
      <c r="F516" s="4" t="n"/>
      <c r="G516" s="4" t="n"/>
      <c r="H516" s="4" t="n"/>
      <c r="I516" s="4" t="n"/>
      <c r="J516" s="4" t="n"/>
      <c r="K516" s="4" t="n"/>
    </row>
    <row r="517" ht="15.75" customHeight="1" s="371">
      <c r="A517" s="4" t="n"/>
      <c r="B517" s="4" t="n"/>
      <c r="C517" s="4" t="n"/>
      <c r="D517" s="4" t="n"/>
      <c r="E517" s="4" t="n"/>
      <c r="F517" s="4" t="n"/>
      <c r="G517" s="4" t="n"/>
      <c r="H517" s="4" t="n"/>
      <c r="I517" s="4" t="n"/>
      <c r="J517" s="4" t="n"/>
      <c r="K517" s="4" t="n"/>
    </row>
    <row r="518" ht="15.75" customHeight="1" s="371">
      <c r="A518" s="4" t="n"/>
      <c r="B518" s="4" t="n"/>
      <c r="C518" s="4" t="n"/>
      <c r="D518" s="4" t="n"/>
      <c r="E518" s="4" t="n"/>
      <c r="F518" s="4" t="n"/>
      <c r="G518" s="4" t="n"/>
      <c r="H518" s="4" t="n"/>
      <c r="I518" s="4" t="n"/>
      <c r="J518" s="4" t="n"/>
      <c r="K518" s="4" t="n"/>
    </row>
    <row r="519" ht="15.75" customHeight="1" s="371">
      <c r="A519" s="4" t="n"/>
      <c r="B519" s="4" t="n"/>
      <c r="C519" s="4" t="n"/>
      <c r="D519" s="4" t="n"/>
      <c r="E519" s="4" t="n"/>
      <c r="F519" s="4" t="n"/>
      <c r="G519" s="4" t="n"/>
      <c r="H519" s="4" t="n"/>
      <c r="I519" s="4" t="n"/>
      <c r="J519" s="4" t="n"/>
      <c r="K519" s="4" t="n"/>
    </row>
    <row r="520" ht="15.75" customHeight="1" s="371">
      <c r="A520" s="4" t="n"/>
      <c r="B520" s="4" t="n"/>
      <c r="C520" s="4" t="n"/>
      <c r="D520" s="4" t="n"/>
      <c r="E520" s="4" t="n"/>
      <c r="F520" s="4" t="n"/>
      <c r="G520" s="4" t="n"/>
      <c r="H520" s="4" t="n"/>
      <c r="I520" s="4" t="n"/>
      <c r="J520" s="4" t="n"/>
      <c r="K520" s="4" t="n"/>
    </row>
    <row r="521" ht="15.75" customHeight="1" s="371">
      <c r="A521" s="4" t="n"/>
      <c r="B521" s="4" t="n"/>
      <c r="C521" s="4" t="n"/>
      <c r="D521" s="4" t="n"/>
      <c r="E521" s="4" t="n"/>
      <c r="F521" s="4" t="n"/>
      <c r="G521" s="4" t="n"/>
      <c r="H521" s="4" t="n"/>
      <c r="I521" s="4" t="n"/>
      <c r="J521" s="4" t="n"/>
      <c r="K521" s="4" t="n"/>
    </row>
    <row r="522" ht="15.75" customHeight="1" s="371">
      <c r="A522" s="4" t="n"/>
      <c r="B522" s="4" t="n"/>
      <c r="C522" s="4" t="n"/>
      <c r="D522" s="4" t="n"/>
      <c r="E522" s="4" t="n"/>
      <c r="F522" s="4" t="n"/>
      <c r="G522" s="4" t="n"/>
      <c r="H522" s="4" t="n"/>
      <c r="I522" s="4" t="n"/>
      <c r="J522" s="4" t="n"/>
      <c r="K522" s="4" t="n"/>
    </row>
    <row r="523" ht="15.75" customHeight="1" s="371">
      <c r="A523" s="4" t="n"/>
      <c r="B523" s="4" t="n"/>
      <c r="C523" s="4" t="n"/>
      <c r="D523" s="4" t="n"/>
      <c r="E523" s="4" t="n"/>
      <c r="F523" s="4" t="n"/>
      <c r="G523" s="4" t="n"/>
      <c r="H523" s="4" t="n"/>
      <c r="I523" s="4" t="n"/>
      <c r="J523" s="4" t="n"/>
      <c r="K523" s="4" t="n"/>
    </row>
    <row r="524" ht="15.75" customHeight="1" s="371">
      <c r="A524" s="4" t="n"/>
      <c r="B524" s="4" t="n"/>
      <c r="C524" s="4" t="n"/>
      <c r="D524" s="4" t="n"/>
      <c r="E524" s="4" t="n"/>
      <c r="F524" s="4" t="n"/>
      <c r="G524" s="4" t="n"/>
      <c r="H524" s="4" t="n"/>
      <c r="I524" s="4" t="n"/>
      <c r="J524" s="4" t="n"/>
      <c r="K524" s="4" t="n"/>
    </row>
    <row r="525" ht="15.75" customHeight="1" s="371">
      <c r="A525" s="4" t="n"/>
      <c r="B525" s="4" t="n"/>
      <c r="C525" s="4" t="n"/>
      <c r="D525" s="4" t="n"/>
      <c r="E525" s="4" t="n"/>
      <c r="F525" s="4" t="n"/>
      <c r="G525" s="4" t="n"/>
      <c r="H525" s="4" t="n"/>
      <c r="I525" s="4" t="n"/>
      <c r="J525" s="4" t="n"/>
      <c r="K525" s="4" t="n"/>
    </row>
    <row r="526" ht="15.75" customHeight="1" s="371">
      <c r="A526" s="4" t="n"/>
      <c r="B526" s="4" t="n"/>
      <c r="C526" s="4" t="n"/>
      <c r="D526" s="4" t="n"/>
      <c r="E526" s="4" t="n"/>
      <c r="F526" s="4" t="n"/>
      <c r="G526" s="4" t="n"/>
      <c r="H526" s="4" t="n"/>
      <c r="I526" s="4" t="n"/>
      <c r="J526" s="4" t="n"/>
      <c r="K526" s="4" t="n"/>
    </row>
    <row r="527" ht="15.75" customHeight="1" s="371">
      <c r="A527" s="4" t="n"/>
      <c r="B527" s="4" t="n"/>
      <c r="C527" s="4" t="n"/>
      <c r="D527" s="4" t="n"/>
      <c r="E527" s="4" t="n"/>
      <c r="F527" s="4" t="n"/>
      <c r="G527" s="4" t="n"/>
      <c r="H527" s="4" t="n"/>
      <c r="I527" s="4" t="n"/>
      <c r="J527" s="4" t="n"/>
      <c r="K527" s="4" t="n"/>
    </row>
    <row r="528" ht="15.75" customHeight="1" s="371">
      <c r="A528" s="4" t="n"/>
      <c r="B528" s="4" t="n"/>
      <c r="C528" s="4" t="n"/>
      <c r="D528" s="4" t="n"/>
      <c r="E528" s="4" t="n"/>
      <c r="F528" s="4" t="n"/>
      <c r="G528" s="4" t="n"/>
      <c r="H528" s="4" t="n"/>
      <c r="I528" s="4" t="n"/>
      <c r="J528" s="4" t="n"/>
      <c r="K528" s="4" t="n"/>
    </row>
    <row r="529" ht="15.75" customHeight="1" s="371">
      <c r="A529" s="4" t="n"/>
      <c r="B529" s="4" t="n"/>
      <c r="C529" s="4" t="n"/>
      <c r="D529" s="4" t="n"/>
      <c r="E529" s="4" t="n"/>
      <c r="F529" s="4" t="n"/>
      <c r="G529" s="4" t="n"/>
      <c r="H529" s="4" t="n"/>
      <c r="I529" s="4" t="n"/>
      <c r="J529" s="4" t="n"/>
      <c r="K529" s="4" t="n"/>
    </row>
    <row r="530" ht="15.75" customHeight="1" s="371">
      <c r="A530" s="4" t="n"/>
      <c r="B530" s="4" t="n"/>
      <c r="C530" s="4" t="n"/>
      <c r="D530" s="4" t="n"/>
      <c r="E530" s="4" t="n"/>
      <c r="F530" s="4" t="n"/>
      <c r="G530" s="4" t="n"/>
      <c r="H530" s="4" t="n"/>
      <c r="I530" s="4" t="n"/>
      <c r="J530" s="4" t="n"/>
      <c r="K530" s="4" t="n"/>
    </row>
    <row r="531" ht="15.75" customHeight="1" s="371">
      <c r="A531" s="4" t="n"/>
      <c r="B531" s="4" t="n"/>
      <c r="C531" s="4" t="n"/>
      <c r="D531" s="4" t="n"/>
      <c r="E531" s="4" t="n"/>
      <c r="F531" s="4" t="n"/>
      <c r="G531" s="4" t="n"/>
      <c r="H531" s="4" t="n"/>
      <c r="I531" s="4" t="n"/>
      <c r="J531" s="4" t="n"/>
      <c r="K531" s="4" t="n"/>
    </row>
    <row r="532" ht="15.75" customHeight="1" s="371">
      <c r="A532" s="4" t="n"/>
      <c r="B532" s="4" t="n"/>
      <c r="C532" s="4" t="n"/>
      <c r="D532" s="4" t="n"/>
      <c r="E532" s="4" t="n"/>
      <c r="F532" s="4" t="n"/>
      <c r="G532" s="4" t="n"/>
      <c r="H532" s="4" t="n"/>
      <c r="I532" s="4" t="n"/>
      <c r="J532" s="4" t="n"/>
      <c r="K532" s="4" t="n"/>
    </row>
    <row r="533" ht="15.75" customHeight="1" s="371">
      <c r="A533" s="4" t="n"/>
      <c r="B533" s="4" t="n"/>
      <c r="C533" s="4" t="n"/>
      <c r="D533" s="4" t="n"/>
      <c r="E533" s="4" t="n"/>
      <c r="F533" s="4" t="n"/>
      <c r="G533" s="4" t="n"/>
      <c r="H533" s="4" t="n"/>
      <c r="I533" s="4" t="n"/>
      <c r="J533" s="4" t="n"/>
      <c r="K533" s="4" t="n"/>
    </row>
    <row r="534" ht="15.75" customHeight="1" s="371">
      <c r="A534" s="4" t="n"/>
      <c r="B534" s="4" t="n"/>
      <c r="C534" s="4" t="n"/>
      <c r="D534" s="4" t="n"/>
      <c r="E534" s="4" t="n"/>
      <c r="F534" s="4" t="n"/>
      <c r="G534" s="4" t="n"/>
      <c r="H534" s="4" t="n"/>
      <c r="I534" s="4" t="n"/>
      <c r="J534" s="4" t="n"/>
      <c r="K534" s="4" t="n"/>
    </row>
    <row r="535" ht="15.75" customHeight="1" s="371">
      <c r="A535" s="4" t="n"/>
      <c r="B535" s="4" t="n"/>
      <c r="C535" s="4" t="n"/>
      <c r="D535" s="4" t="n"/>
      <c r="E535" s="4" t="n"/>
      <c r="F535" s="4" t="n"/>
      <c r="G535" s="4" t="n"/>
      <c r="H535" s="4" t="n"/>
      <c r="I535" s="4" t="n"/>
      <c r="J535" s="4" t="n"/>
      <c r="K535" s="4" t="n"/>
    </row>
    <row r="536" ht="15.75" customHeight="1" s="371">
      <c r="A536" s="4" t="n"/>
      <c r="B536" s="4" t="n"/>
      <c r="C536" s="4" t="n"/>
      <c r="D536" s="4" t="n"/>
      <c r="E536" s="4" t="n"/>
      <c r="F536" s="4" t="n"/>
      <c r="G536" s="4" t="n"/>
      <c r="H536" s="4" t="n"/>
      <c r="I536" s="4" t="n"/>
      <c r="J536" s="4" t="n"/>
      <c r="K536" s="4" t="n"/>
    </row>
    <row r="537" ht="15.75" customHeight="1" s="371">
      <c r="A537" s="4" t="n"/>
      <c r="B537" s="4" t="n"/>
      <c r="C537" s="4" t="n"/>
      <c r="D537" s="4" t="n"/>
      <c r="E537" s="4" t="n"/>
      <c r="F537" s="4" t="n"/>
      <c r="G537" s="4" t="n"/>
      <c r="H537" s="4" t="n"/>
      <c r="I537" s="4" t="n"/>
      <c r="J537" s="4" t="n"/>
      <c r="K537" s="4" t="n"/>
    </row>
    <row r="538" ht="15.75" customHeight="1" s="371">
      <c r="A538" s="4" t="n"/>
      <c r="B538" s="4" t="n"/>
      <c r="C538" s="4" t="n"/>
      <c r="D538" s="4" t="n"/>
      <c r="E538" s="4" t="n"/>
      <c r="F538" s="4" t="n"/>
      <c r="G538" s="4" t="n"/>
      <c r="H538" s="4" t="n"/>
      <c r="I538" s="4" t="n"/>
      <c r="J538" s="4" t="n"/>
      <c r="K538" s="4" t="n"/>
    </row>
    <row r="539" ht="15.75" customHeight="1" s="371">
      <c r="A539" s="4" t="n"/>
      <c r="B539" s="4" t="n"/>
      <c r="C539" s="4" t="n"/>
      <c r="D539" s="4" t="n"/>
      <c r="E539" s="4" t="n"/>
      <c r="F539" s="4" t="n"/>
      <c r="G539" s="4" t="n"/>
      <c r="H539" s="4" t="n"/>
      <c r="I539" s="4" t="n"/>
      <c r="J539" s="4" t="n"/>
      <c r="K539" s="4" t="n"/>
    </row>
    <row r="540" ht="15.75" customHeight="1" s="371">
      <c r="A540" s="4" t="n"/>
      <c r="B540" s="4" t="n"/>
      <c r="C540" s="4" t="n"/>
      <c r="D540" s="4" t="n"/>
      <c r="E540" s="4" t="n"/>
      <c r="F540" s="4" t="n"/>
      <c r="G540" s="4" t="n"/>
      <c r="H540" s="4" t="n"/>
      <c r="I540" s="4" t="n"/>
      <c r="J540" s="4" t="n"/>
      <c r="K540" s="4" t="n"/>
    </row>
    <row r="541" ht="15.75" customHeight="1" s="371">
      <c r="A541" s="4" t="n"/>
      <c r="B541" s="4" t="n"/>
      <c r="C541" s="4" t="n"/>
      <c r="D541" s="4" t="n"/>
      <c r="E541" s="4" t="n"/>
      <c r="F541" s="4" t="n"/>
      <c r="G541" s="4" t="n"/>
      <c r="H541" s="4" t="n"/>
      <c r="I541" s="4" t="n"/>
      <c r="J541" s="4" t="n"/>
      <c r="K541" s="4" t="n"/>
    </row>
    <row r="542" ht="15.75" customHeight="1" s="371">
      <c r="A542" s="4" t="n"/>
      <c r="B542" s="4" t="n"/>
      <c r="C542" s="4" t="n"/>
      <c r="D542" s="4" t="n"/>
      <c r="E542" s="4" t="n"/>
      <c r="F542" s="4" t="n"/>
      <c r="G542" s="4" t="n"/>
      <c r="H542" s="4" t="n"/>
      <c r="I542" s="4" t="n"/>
      <c r="J542" s="4" t="n"/>
      <c r="K542" s="4" t="n"/>
    </row>
    <row r="543" ht="15.75" customHeight="1" s="371">
      <c r="A543" s="4" t="n"/>
      <c r="B543" s="4" t="n"/>
      <c r="C543" s="4" t="n"/>
      <c r="D543" s="4" t="n"/>
      <c r="E543" s="4" t="n"/>
      <c r="F543" s="4" t="n"/>
      <c r="G543" s="4" t="n"/>
      <c r="H543" s="4" t="n"/>
      <c r="I543" s="4" t="n"/>
      <c r="J543" s="4" t="n"/>
      <c r="K543" s="4" t="n"/>
    </row>
    <row r="544" ht="15.75" customHeight="1" s="371">
      <c r="A544" s="4" t="n"/>
      <c r="B544" s="4" t="n"/>
      <c r="C544" s="4" t="n"/>
      <c r="D544" s="4" t="n"/>
      <c r="E544" s="4" t="n"/>
      <c r="F544" s="4" t="n"/>
      <c r="G544" s="4" t="n"/>
      <c r="H544" s="4" t="n"/>
      <c r="I544" s="4" t="n"/>
      <c r="J544" s="4" t="n"/>
      <c r="K544" s="4" t="n"/>
    </row>
    <row r="545" ht="15.75" customHeight="1" s="371">
      <c r="A545" s="4" t="n"/>
      <c r="B545" s="4" t="n"/>
      <c r="C545" s="4" t="n"/>
      <c r="D545" s="4" t="n"/>
      <c r="E545" s="4" t="n"/>
      <c r="F545" s="4" t="n"/>
      <c r="G545" s="4" t="n"/>
      <c r="H545" s="4" t="n"/>
      <c r="I545" s="4" t="n"/>
      <c r="J545" s="4" t="n"/>
      <c r="K545" s="4" t="n"/>
    </row>
    <row r="546" ht="15.75" customHeight="1" s="371">
      <c r="A546" s="4" t="n"/>
      <c r="B546" s="4" t="n"/>
      <c r="C546" s="4" t="n"/>
      <c r="D546" s="4" t="n"/>
      <c r="E546" s="4" t="n"/>
      <c r="F546" s="4" t="n"/>
      <c r="G546" s="4" t="n"/>
      <c r="H546" s="4" t="n"/>
      <c r="I546" s="4" t="n"/>
      <c r="J546" s="4" t="n"/>
      <c r="K546" s="4" t="n"/>
    </row>
    <row r="547" ht="15.75" customHeight="1" s="371">
      <c r="A547" s="4" t="n"/>
      <c r="B547" s="4" t="n"/>
      <c r="C547" s="4" t="n"/>
      <c r="D547" s="4" t="n"/>
      <c r="E547" s="4" t="n"/>
      <c r="F547" s="4" t="n"/>
      <c r="G547" s="4" t="n"/>
      <c r="H547" s="4" t="n"/>
      <c r="I547" s="4" t="n"/>
      <c r="J547" s="4" t="n"/>
      <c r="K547" s="4" t="n"/>
    </row>
    <row r="548" ht="15.75" customHeight="1" s="371">
      <c r="A548" s="4" t="n"/>
      <c r="B548" s="4" t="n"/>
      <c r="C548" s="4" t="n"/>
      <c r="D548" s="4" t="n"/>
      <c r="E548" s="4" t="n"/>
      <c r="F548" s="4" t="n"/>
      <c r="G548" s="4" t="n"/>
      <c r="H548" s="4" t="n"/>
      <c r="I548" s="4" t="n"/>
      <c r="J548" s="4" t="n"/>
      <c r="K548" s="4" t="n"/>
    </row>
    <row r="549" ht="15.75" customHeight="1" s="371">
      <c r="A549" s="4" t="n"/>
      <c r="B549" s="4" t="n"/>
      <c r="C549" s="4" t="n"/>
      <c r="D549" s="4" t="n"/>
      <c r="E549" s="4" t="n"/>
      <c r="F549" s="4" t="n"/>
      <c r="G549" s="4" t="n"/>
      <c r="H549" s="4" t="n"/>
      <c r="I549" s="4" t="n"/>
      <c r="J549" s="4" t="n"/>
      <c r="K549" s="4" t="n"/>
    </row>
    <row r="550" ht="15.75" customHeight="1" s="371">
      <c r="A550" s="4" t="n"/>
      <c r="B550" s="4" t="n"/>
      <c r="C550" s="4" t="n"/>
      <c r="D550" s="4" t="n"/>
      <c r="E550" s="4" t="n"/>
      <c r="F550" s="4" t="n"/>
      <c r="G550" s="4" t="n"/>
      <c r="H550" s="4" t="n"/>
      <c r="I550" s="4" t="n"/>
      <c r="J550" s="4" t="n"/>
      <c r="K550" s="4" t="n"/>
    </row>
    <row r="551" ht="15.75" customHeight="1" s="371">
      <c r="A551" s="4" t="n"/>
      <c r="B551" s="4" t="n"/>
      <c r="C551" s="4" t="n"/>
      <c r="D551" s="4" t="n"/>
      <c r="E551" s="4" t="n"/>
      <c r="F551" s="4" t="n"/>
      <c r="G551" s="4" t="n"/>
      <c r="H551" s="4" t="n"/>
      <c r="I551" s="4" t="n"/>
      <c r="J551" s="4" t="n"/>
      <c r="K551" s="4" t="n"/>
    </row>
    <row r="552" ht="15.75" customHeight="1" s="371">
      <c r="A552" s="4" t="n"/>
      <c r="B552" s="4" t="n"/>
      <c r="C552" s="4" t="n"/>
      <c r="D552" s="4" t="n"/>
      <c r="E552" s="4" t="n"/>
      <c r="F552" s="4" t="n"/>
      <c r="G552" s="4" t="n"/>
      <c r="H552" s="4" t="n"/>
      <c r="I552" s="4" t="n"/>
      <c r="J552" s="4" t="n"/>
      <c r="K552" s="4" t="n"/>
    </row>
    <row r="553" ht="15.75" customHeight="1" s="371">
      <c r="A553" s="4" t="n"/>
      <c r="B553" s="4" t="n"/>
      <c r="C553" s="4" t="n"/>
      <c r="D553" s="4" t="n"/>
      <c r="E553" s="4" t="n"/>
      <c r="F553" s="4" t="n"/>
      <c r="G553" s="4" t="n"/>
      <c r="H553" s="4" t="n"/>
      <c r="I553" s="4" t="n"/>
      <c r="J553" s="4" t="n"/>
      <c r="K553" s="4" t="n"/>
    </row>
    <row r="554" ht="15.75" customHeight="1" s="371">
      <c r="A554" s="4" t="n"/>
      <c r="B554" s="4" t="n"/>
      <c r="C554" s="4" t="n"/>
      <c r="D554" s="4" t="n"/>
      <c r="E554" s="4" t="n"/>
      <c r="F554" s="4" t="n"/>
      <c r="G554" s="4" t="n"/>
      <c r="H554" s="4" t="n"/>
      <c r="I554" s="4" t="n"/>
      <c r="J554" s="4" t="n"/>
      <c r="K554" s="4" t="n"/>
    </row>
    <row r="555" ht="15.75" customHeight="1" s="371">
      <c r="A555" s="4" t="n"/>
      <c r="B555" s="4" t="n"/>
      <c r="C555" s="4" t="n"/>
      <c r="D555" s="4" t="n"/>
      <c r="E555" s="4" t="n"/>
      <c r="F555" s="4" t="n"/>
      <c r="G555" s="4" t="n"/>
      <c r="H555" s="4" t="n"/>
      <c r="I555" s="4" t="n"/>
      <c r="J555" s="4" t="n"/>
      <c r="K555" s="4" t="n"/>
    </row>
    <row r="556" ht="15.75" customHeight="1" s="371">
      <c r="A556" s="4" t="n"/>
      <c r="B556" s="4" t="n"/>
      <c r="C556" s="4" t="n"/>
      <c r="D556" s="4" t="n"/>
      <c r="E556" s="4" t="n"/>
      <c r="F556" s="4" t="n"/>
      <c r="G556" s="4" t="n"/>
      <c r="H556" s="4" t="n"/>
      <c r="I556" s="4" t="n"/>
      <c r="J556" s="4" t="n"/>
      <c r="K556" s="4" t="n"/>
    </row>
    <row r="557" ht="15.75" customHeight="1" s="371">
      <c r="A557" s="4" t="n"/>
      <c r="B557" s="4" t="n"/>
      <c r="C557" s="4" t="n"/>
      <c r="D557" s="4" t="n"/>
      <c r="E557" s="4" t="n"/>
      <c r="F557" s="4" t="n"/>
      <c r="G557" s="4" t="n"/>
      <c r="H557" s="4" t="n"/>
      <c r="I557" s="4" t="n"/>
      <c r="J557" s="4" t="n"/>
      <c r="K557" s="4" t="n"/>
    </row>
    <row r="558" ht="15.75" customHeight="1" s="371">
      <c r="A558" s="4" t="n"/>
      <c r="B558" s="4" t="n"/>
      <c r="C558" s="4" t="n"/>
      <c r="D558" s="4" t="n"/>
      <c r="E558" s="4" t="n"/>
      <c r="F558" s="4" t="n"/>
      <c r="G558" s="4" t="n"/>
      <c r="H558" s="4" t="n"/>
      <c r="I558" s="4" t="n"/>
      <c r="J558" s="4" t="n"/>
      <c r="K558" s="4" t="n"/>
    </row>
    <row r="559" ht="15.75" customHeight="1" s="371">
      <c r="A559" s="4" t="n"/>
      <c r="B559" s="4" t="n"/>
      <c r="C559" s="4" t="n"/>
      <c r="D559" s="4" t="n"/>
      <c r="E559" s="4" t="n"/>
      <c r="F559" s="4" t="n"/>
      <c r="G559" s="4" t="n"/>
      <c r="H559" s="4" t="n"/>
      <c r="I559" s="4" t="n"/>
      <c r="J559" s="4" t="n"/>
      <c r="K559" s="4" t="n"/>
    </row>
    <row r="560" ht="15.75" customHeight="1" s="371">
      <c r="A560" s="4" t="n"/>
      <c r="B560" s="4" t="n"/>
      <c r="C560" s="4" t="n"/>
      <c r="D560" s="4" t="n"/>
      <c r="E560" s="4" t="n"/>
      <c r="F560" s="4" t="n"/>
      <c r="G560" s="4" t="n"/>
      <c r="H560" s="4" t="n"/>
      <c r="I560" s="4" t="n"/>
      <c r="J560" s="4" t="n"/>
      <c r="K560" s="4" t="n"/>
    </row>
    <row r="561" ht="15.75" customHeight="1" s="371">
      <c r="A561" s="4" t="n"/>
      <c r="B561" s="4" t="n"/>
      <c r="C561" s="4" t="n"/>
      <c r="D561" s="4" t="n"/>
      <c r="E561" s="4" t="n"/>
      <c r="F561" s="4" t="n"/>
      <c r="G561" s="4" t="n"/>
      <c r="H561" s="4" t="n"/>
      <c r="I561" s="4" t="n"/>
      <c r="J561" s="4" t="n"/>
      <c r="K561" s="4" t="n"/>
    </row>
    <row r="562" ht="15.75" customHeight="1" s="371">
      <c r="A562" s="4" t="n"/>
      <c r="B562" s="4" t="n"/>
      <c r="C562" s="4" t="n"/>
      <c r="D562" s="4" t="n"/>
      <c r="E562" s="4" t="n"/>
      <c r="F562" s="4" t="n"/>
      <c r="G562" s="4" t="n"/>
      <c r="H562" s="4" t="n"/>
      <c r="I562" s="4" t="n"/>
      <c r="J562" s="4" t="n"/>
      <c r="K562" s="4" t="n"/>
    </row>
    <row r="563" ht="15.75" customHeight="1" s="371">
      <c r="A563" s="4" t="n"/>
      <c r="B563" s="4" t="n"/>
      <c r="C563" s="4" t="n"/>
      <c r="D563" s="4" t="n"/>
      <c r="E563" s="4" t="n"/>
      <c r="F563" s="4" t="n"/>
      <c r="G563" s="4" t="n"/>
      <c r="H563" s="4" t="n"/>
      <c r="I563" s="4" t="n"/>
      <c r="J563" s="4" t="n"/>
      <c r="K563" s="4" t="n"/>
    </row>
    <row r="564" ht="15.75" customHeight="1" s="371">
      <c r="A564" s="4" t="n"/>
      <c r="B564" s="4" t="n"/>
      <c r="C564" s="4" t="n"/>
      <c r="D564" s="4" t="n"/>
      <c r="E564" s="4" t="n"/>
      <c r="F564" s="4" t="n"/>
      <c r="G564" s="4" t="n"/>
      <c r="H564" s="4" t="n"/>
      <c r="I564" s="4" t="n"/>
      <c r="J564" s="4" t="n"/>
      <c r="K564" s="4" t="n"/>
    </row>
    <row r="565" ht="15.75" customHeight="1" s="371">
      <c r="A565" s="4" t="n"/>
      <c r="B565" s="4" t="n"/>
      <c r="C565" s="4" t="n"/>
      <c r="D565" s="4" t="n"/>
      <c r="E565" s="4" t="n"/>
      <c r="F565" s="4" t="n"/>
      <c r="G565" s="4" t="n"/>
      <c r="H565" s="4" t="n"/>
      <c r="I565" s="4" t="n"/>
      <c r="J565" s="4" t="n"/>
      <c r="K565" s="4" t="n"/>
    </row>
    <row r="566" ht="15.75" customHeight="1" s="371">
      <c r="A566" s="4" t="n"/>
      <c r="B566" s="4" t="n"/>
      <c r="C566" s="4" t="n"/>
      <c r="D566" s="4" t="n"/>
      <c r="E566" s="4" t="n"/>
      <c r="F566" s="4" t="n"/>
      <c r="G566" s="4" t="n"/>
      <c r="H566" s="4" t="n"/>
      <c r="I566" s="4" t="n"/>
      <c r="J566" s="4" t="n"/>
      <c r="K566" s="4" t="n"/>
    </row>
    <row r="567" ht="15.75" customHeight="1" s="371">
      <c r="A567" s="4" t="n"/>
      <c r="B567" s="4" t="n"/>
      <c r="C567" s="4" t="n"/>
      <c r="D567" s="4" t="n"/>
      <c r="E567" s="4" t="n"/>
      <c r="F567" s="4" t="n"/>
      <c r="G567" s="4" t="n"/>
      <c r="H567" s="4" t="n"/>
      <c r="I567" s="4" t="n"/>
      <c r="J567" s="4" t="n"/>
      <c r="K567" s="4" t="n"/>
    </row>
    <row r="568" ht="15.75" customHeight="1" s="371">
      <c r="A568" s="4" t="n"/>
      <c r="B568" s="4" t="n"/>
      <c r="C568" s="4" t="n"/>
      <c r="D568" s="4" t="n"/>
      <c r="E568" s="4" t="n"/>
      <c r="F568" s="4" t="n"/>
      <c r="G568" s="4" t="n"/>
      <c r="H568" s="4" t="n"/>
      <c r="I568" s="4" t="n"/>
      <c r="J568" s="4" t="n"/>
      <c r="K568" s="4" t="n"/>
    </row>
    <row r="569" ht="15.75" customHeight="1" s="371">
      <c r="A569" s="4" t="n"/>
      <c r="B569" s="4" t="n"/>
      <c r="C569" s="4" t="n"/>
      <c r="D569" s="4" t="n"/>
      <c r="E569" s="4" t="n"/>
      <c r="F569" s="4" t="n"/>
      <c r="G569" s="4" t="n"/>
      <c r="H569" s="4" t="n"/>
      <c r="I569" s="4" t="n"/>
      <c r="J569" s="4" t="n"/>
      <c r="K569" s="4" t="n"/>
    </row>
    <row r="570" ht="15.75" customHeight="1" s="371">
      <c r="A570" s="4" t="n"/>
      <c r="B570" s="4" t="n"/>
      <c r="C570" s="4" t="n"/>
      <c r="D570" s="4" t="n"/>
      <c r="E570" s="4" t="n"/>
      <c r="F570" s="4" t="n"/>
      <c r="G570" s="4" t="n"/>
      <c r="H570" s="4" t="n"/>
      <c r="I570" s="4" t="n"/>
      <c r="J570" s="4" t="n"/>
      <c r="K570" s="4" t="n"/>
    </row>
    <row r="571" ht="15.75" customHeight="1" s="371">
      <c r="A571" s="4" t="n"/>
      <c r="B571" s="4" t="n"/>
      <c r="C571" s="4" t="n"/>
      <c r="D571" s="4" t="n"/>
      <c r="E571" s="4" t="n"/>
      <c r="F571" s="4" t="n"/>
      <c r="G571" s="4" t="n"/>
      <c r="H571" s="4" t="n"/>
      <c r="I571" s="4" t="n"/>
      <c r="J571" s="4" t="n"/>
      <c r="K571" s="4" t="n"/>
    </row>
    <row r="572" ht="15.75" customHeight="1" s="371">
      <c r="A572" s="4" t="n"/>
      <c r="B572" s="4" t="n"/>
      <c r="C572" s="4" t="n"/>
      <c r="D572" s="4" t="n"/>
      <c r="E572" s="4" t="n"/>
      <c r="F572" s="4" t="n"/>
      <c r="G572" s="4" t="n"/>
      <c r="H572" s="4" t="n"/>
      <c r="I572" s="4" t="n"/>
      <c r="J572" s="4" t="n"/>
      <c r="K572" s="4" t="n"/>
    </row>
    <row r="573" ht="15.75" customHeight="1" s="371">
      <c r="A573" s="4" t="n"/>
      <c r="B573" s="4" t="n"/>
      <c r="C573" s="4" t="n"/>
      <c r="D573" s="4" t="n"/>
      <c r="E573" s="4" t="n"/>
      <c r="F573" s="4" t="n"/>
      <c r="G573" s="4" t="n"/>
      <c r="H573" s="4" t="n"/>
      <c r="I573" s="4" t="n"/>
      <c r="J573" s="4" t="n"/>
      <c r="K573" s="4" t="n"/>
    </row>
    <row r="574" ht="15.75" customHeight="1" s="371">
      <c r="A574" s="4" t="n"/>
      <c r="B574" s="4" t="n"/>
      <c r="C574" s="4" t="n"/>
      <c r="D574" s="4" t="n"/>
      <c r="E574" s="4" t="n"/>
      <c r="F574" s="4" t="n"/>
      <c r="G574" s="4" t="n"/>
      <c r="H574" s="4" t="n"/>
      <c r="I574" s="4" t="n"/>
      <c r="J574" s="4" t="n"/>
      <c r="K574" s="4" t="n"/>
    </row>
    <row r="575" ht="15.75" customHeight="1" s="371">
      <c r="A575" s="4" t="n"/>
      <c r="B575" s="4" t="n"/>
      <c r="C575" s="4" t="n"/>
      <c r="D575" s="4" t="n"/>
      <c r="E575" s="4" t="n"/>
      <c r="F575" s="4" t="n"/>
      <c r="G575" s="4" t="n"/>
      <c r="H575" s="4" t="n"/>
      <c r="I575" s="4" t="n"/>
      <c r="J575" s="4" t="n"/>
      <c r="K575" s="4" t="n"/>
    </row>
    <row r="576" ht="15.75" customHeight="1" s="371">
      <c r="A576" s="4" t="n"/>
      <c r="B576" s="4" t="n"/>
      <c r="C576" s="4" t="n"/>
      <c r="D576" s="4" t="n"/>
      <c r="E576" s="4" t="n"/>
      <c r="F576" s="4" t="n"/>
      <c r="G576" s="4" t="n"/>
      <c r="H576" s="4" t="n"/>
      <c r="I576" s="4" t="n"/>
      <c r="J576" s="4" t="n"/>
      <c r="K576" s="4" t="n"/>
    </row>
    <row r="577" ht="15.75" customHeight="1" s="371">
      <c r="A577" s="4" t="n"/>
      <c r="B577" s="4" t="n"/>
      <c r="C577" s="4" t="n"/>
      <c r="D577" s="4" t="n"/>
      <c r="E577" s="4" t="n"/>
      <c r="F577" s="4" t="n"/>
      <c r="G577" s="4" t="n"/>
      <c r="H577" s="4" t="n"/>
      <c r="I577" s="4" t="n"/>
      <c r="J577" s="4" t="n"/>
      <c r="K577" s="4" t="n"/>
    </row>
    <row r="578" ht="15.75" customHeight="1" s="371">
      <c r="A578" s="4" t="n"/>
      <c r="B578" s="4" t="n"/>
      <c r="C578" s="4" t="n"/>
      <c r="D578" s="4" t="n"/>
      <c r="E578" s="4" t="n"/>
      <c r="F578" s="4" t="n"/>
      <c r="G578" s="4" t="n"/>
      <c r="H578" s="4" t="n"/>
      <c r="I578" s="4" t="n"/>
      <c r="J578" s="4" t="n"/>
      <c r="K578" s="4" t="n"/>
    </row>
    <row r="579" ht="15.75" customHeight="1" s="371">
      <c r="A579" s="4" t="n"/>
      <c r="B579" s="4" t="n"/>
      <c r="C579" s="4" t="n"/>
      <c r="D579" s="4" t="n"/>
      <c r="E579" s="4" t="n"/>
      <c r="F579" s="4" t="n"/>
      <c r="G579" s="4" t="n"/>
      <c r="H579" s="4" t="n"/>
      <c r="I579" s="4" t="n"/>
      <c r="J579" s="4" t="n"/>
      <c r="K579" s="4" t="n"/>
    </row>
    <row r="580" ht="15.75" customHeight="1" s="371">
      <c r="A580" s="4" t="n"/>
      <c r="B580" s="4" t="n"/>
      <c r="C580" s="4" t="n"/>
      <c r="D580" s="4" t="n"/>
      <c r="E580" s="4" t="n"/>
      <c r="F580" s="4" t="n"/>
      <c r="G580" s="4" t="n"/>
      <c r="H580" s="4" t="n"/>
      <c r="I580" s="4" t="n"/>
      <c r="J580" s="4" t="n"/>
      <c r="K580" s="4" t="n"/>
    </row>
    <row r="581" ht="15.75" customHeight="1" s="371">
      <c r="A581" s="4" t="n"/>
      <c r="B581" s="4" t="n"/>
      <c r="C581" s="4" t="n"/>
      <c r="D581" s="4" t="n"/>
      <c r="E581" s="4" t="n"/>
      <c r="F581" s="4" t="n"/>
      <c r="G581" s="4" t="n"/>
      <c r="H581" s="4" t="n"/>
      <c r="I581" s="4" t="n"/>
      <c r="J581" s="4" t="n"/>
      <c r="K581" s="4" t="n"/>
    </row>
    <row r="582" ht="15.75" customHeight="1" s="371">
      <c r="A582" s="4" t="n"/>
      <c r="B582" s="4" t="n"/>
      <c r="C582" s="4" t="n"/>
      <c r="D582" s="4" t="n"/>
      <c r="E582" s="4" t="n"/>
      <c r="F582" s="4" t="n"/>
      <c r="G582" s="4" t="n"/>
      <c r="H582" s="4" t="n"/>
      <c r="I582" s="4" t="n"/>
      <c r="J582" s="4" t="n"/>
      <c r="K582" s="4" t="n"/>
    </row>
    <row r="583" ht="15.75" customHeight="1" s="371">
      <c r="A583" s="4" t="n"/>
      <c r="B583" s="4" t="n"/>
      <c r="C583" s="4" t="n"/>
      <c r="D583" s="4" t="n"/>
      <c r="E583" s="4" t="n"/>
      <c r="F583" s="4" t="n"/>
      <c r="G583" s="4" t="n"/>
      <c r="H583" s="4" t="n"/>
      <c r="I583" s="4" t="n"/>
      <c r="J583" s="4" t="n"/>
      <c r="K583" s="4" t="n"/>
    </row>
    <row r="584" ht="15.75" customHeight="1" s="371">
      <c r="A584" s="4" t="n"/>
      <c r="B584" s="4" t="n"/>
      <c r="C584" s="4" t="n"/>
      <c r="D584" s="4" t="n"/>
      <c r="E584" s="4" t="n"/>
      <c r="F584" s="4" t="n"/>
      <c r="G584" s="4" t="n"/>
      <c r="H584" s="4" t="n"/>
      <c r="I584" s="4" t="n"/>
      <c r="J584" s="4" t="n"/>
      <c r="K584" s="4" t="n"/>
    </row>
    <row r="585" ht="15.75" customHeight="1" s="371">
      <c r="A585" s="4" t="n"/>
      <c r="B585" s="4" t="n"/>
      <c r="C585" s="4" t="n"/>
      <c r="D585" s="4" t="n"/>
      <c r="E585" s="4" t="n"/>
      <c r="F585" s="4" t="n"/>
      <c r="G585" s="4" t="n"/>
      <c r="H585" s="4" t="n"/>
      <c r="I585" s="4" t="n"/>
      <c r="J585" s="4" t="n"/>
      <c r="K585" s="4" t="n"/>
    </row>
    <row r="586" ht="15.75" customHeight="1" s="371">
      <c r="A586" s="4" t="n"/>
      <c r="B586" s="4" t="n"/>
      <c r="C586" s="4" t="n"/>
      <c r="D586" s="4" t="n"/>
      <c r="E586" s="4" t="n"/>
      <c r="F586" s="4" t="n"/>
      <c r="G586" s="4" t="n"/>
      <c r="H586" s="4" t="n"/>
      <c r="I586" s="4" t="n"/>
      <c r="J586" s="4" t="n"/>
      <c r="K586" s="4" t="n"/>
    </row>
    <row r="587" ht="15.75" customHeight="1" s="371">
      <c r="A587" s="4" t="n"/>
      <c r="B587" s="4" t="n"/>
      <c r="C587" s="4" t="n"/>
      <c r="D587" s="4" t="n"/>
      <c r="E587" s="4" t="n"/>
      <c r="F587" s="4" t="n"/>
      <c r="G587" s="4" t="n"/>
      <c r="H587" s="4" t="n"/>
      <c r="I587" s="4" t="n"/>
      <c r="J587" s="4" t="n"/>
      <c r="K587" s="4" t="n"/>
    </row>
    <row r="588" ht="15.75" customHeight="1" s="371">
      <c r="A588" s="4" t="n"/>
      <c r="B588" s="4" t="n"/>
      <c r="C588" s="4" t="n"/>
      <c r="D588" s="4" t="n"/>
      <c r="E588" s="4" t="n"/>
      <c r="F588" s="4" t="n"/>
      <c r="G588" s="4" t="n"/>
      <c r="H588" s="4" t="n"/>
      <c r="I588" s="4" t="n"/>
      <c r="J588" s="4" t="n"/>
      <c r="K588" s="4" t="n"/>
    </row>
    <row r="589" ht="15.75" customHeight="1" s="371">
      <c r="A589" s="4" t="n"/>
      <c r="B589" s="4" t="n"/>
      <c r="C589" s="4" t="n"/>
      <c r="D589" s="4" t="n"/>
      <c r="E589" s="4" t="n"/>
      <c r="F589" s="4" t="n"/>
      <c r="G589" s="4" t="n"/>
      <c r="H589" s="4" t="n"/>
      <c r="I589" s="4" t="n"/>
      <c r="J589" s="4" t="n"/>
      <c r="K589" s="4" t="n"/>
    </row>
    <row r="590" ht="15.75" customHeight="1" s="371">
      <c r="A590" s="4" t="n"/>
      <c r="B590" s="4" t="n"/>
      <c r="C590" s="4" t="n"/>
      <c r="D590" s="4" t="n"/>
      <c r="E590" s="4" t="n"/>
      <c r="F590" s="4" t="n"/>
      <c r="G590" s="4" t="n"/>
      <c r="H590" s="4" t="n"/>
      <c r="I590" s="4" t="n"/>
      <c r="J590" s="4" t="n"/>
      <c r="K590" s="4" t="n"/>
    </row>
    <row r="591" ht="15.75" customHeight="1" s="371">
      <c r="A591" s="4" t="n"/>
      <c r="B591" s="4" t="n"/>
      <c r="C591" s="4" t="n"/>
      <c r="D591" s="4" t="n"/>
      <c r="E591" s="4" t="n"/>
      <c r="F591" s="4" t="n"/>
      <c r="G591" s="4" t="n"/>
      <c r="H591" s="4" t="n"/>
      <c r="I591" s="4" t="n"/>
      <c r="J591" s="4" t="n"/>
      <c r="K591" s="4" t="n"/>
    </row>
    <row r="592" ht="15.75" customHeight="1" s="371">
      <c r="A592" s="4" t="n"/>
      <c r="B592" s="4" t="n"/>
      <c r="C592" s="4" t="n"/>
      <c r="D592" s="4" t="n"/>
      <c r="E592" s="4" t="n"/>
      <c r="F592" s="4" t="n"/>
      <c r="G592" s="4" t="n"/>
      <c r="H592" s="4" t="n"/>
      <c r="I592" s="4" t="n"/>
      <c r="J592" s="4" t="n"/>
      <c r="K592" s="4" t="n"/>
    </row>
    <row r="593" ht="15.75" customHeight="1" s="371">
      <c r="A593" s="4" t="n"/>
      <c r="B593" s="4" t="n"/>
      <c r="C593" s="4" t="n"/>
      <c r="D593" s="4" t="n"/>
      <c r="E593" s="4" t="n"/>
      <c r="F593" s="4" t="n"/>
      <c r="G593" s="4" t="n"/>
      <c r="H593" s="4" t="n"/>
      <c r="I593" s="4" t="n"/>
      <c r="J593" s="4" t="n"/>
      <c r="K593" s="4" t="n"/>
    </row>
    <row r="594" ht="15.75" customHeight="1" s="371">
      <c r="A594" s="4" t="n"/>
      <c r="B594" s="4" t="n"/>
      <c r="C594" s="4" t="n"/>
      <c r="D594" s="4" t="n"/>
      <c r="E594" s="4" t="n"/>
      <c r="F594" s="4" t="n"/>
      <c r="G594" s="4" t="n"/>
      <c r="H594" s="4" t="n"/>
      <c r="I594" s="4" t="n"/>
      <c r="J594" s="4" t="n"/>
      <c r="K594" s="4" t="n"/>
    </row>
    <row r="595" ht="15.75" customHeight="1" s="371">
      <c r="A595" s="4" t="n"/>
      <c r="B595" s="4" t="n"/>
      <c r="C595" s="4" t="n"/>
      <c r="D595" s="4" t="n"/>
      <c r="E595" s="4" t="n"/>
      <c r="F595" s="4" t="n"/>
      <c r="G595" s="4" t="n"/>
      <c r="H595" s="4" t="n"/>
      <c r="I595" s="4" t="n"/>
      <c r="J595" s="4" t="n"/>
      <c r="K595" s="4" t="n"/>
    </row>
    <row r="596" ht="15.75" customHeight="1" s="371">
      <c r="A596" s="4" t="n"/>
      <c r="B596" s="4" t="n"/>
      <c r="C596" s="4" t="n"/>
      <c r="D596" s="4" t="n"/>
      <c r="E596" s="4" t="n"/>
      <c r="F596" s="4" t="n"/>
      <c r="G596" s="4" t="n"/>
      <c r="H596" s="4" t="n"/>
      <c r="I596" s="4" t="n"/>
      <c r="J596" s="4" t="n"/>
      <c r="K596" s="4" t="n"/>
    </row>
    <row r="597" ht="15.75" customHeight="1" s="371">
      <c r="A597" s="4" t="n"/>
      <c r="B597" s="4" t="n"/>
      <c r="C597" s="4" t="n"/>
      <c r="D597" s="4" t="n"/>
      <c r="E597" s="4" t="n"/>
      <c r="F597" s="4" t="n"/>
      <c r="G597" s="4" t="n"/>
      <c r="H597" s="4" t="n"/>
      <c r="I597" s="4" t="n"/>
      <c r="J597" s="4" t="n"/>
      <c r="K597" s="4" t="n"/>
    </row>
    <row r="598" ht="15.75" customHeight="1" s="371">
      <c r="A598" s="4" t="n"/>
      <c r="B598" s="4" t="n"/>
      <c r="C598" s="4" t="n"/>
      <c r="D598" s="4" t="n"/>
      <c r="E598" s="4" t="n"/>
      <c r="F598" s="4" t="n"/>
      <c r="G598" s="4" t="n"/>
      <c r="H598" s="4" t="n"/>
      <c r="I598" s="4" t="n"/>
      <c r="J598" s="4" t="n"/>
      <c r="K598" s="4" t="n"/>
    </row>
    <row r="599" ht="15.75" customHeight="1" s="371">
      <c r="A599" s="4" t="n"/>
      <c r="B599" s="4" t="n"/>
      <c r="C599" s="4" t="n"/>
      <c r="D599" s="4" t="n"/>
      <c r="E599" s="4" t="n"/>
      <c r="F599" s="4" t="n"/>
      <c r="G599" s="4" t="n"/>
      <c r="H599" s="4" t="n"/>
      <c r="I599" s="4" t="n"/>
      <c r="J599" s="4" t="n"/>
      <c r="K599" s="4" t="n"/>
    </row>
    <row r="600" ht="15.75" customHeight="1" s="371">
      <c r="A600" s="4" t="n"/>
      <c r="B600" s="4" t="n"/>
      <c r="C600" s="4" t="n"/>
      <c r="D600" s="4" t="n"/>
      <c r="E600" s="4" t="n"/>
      <c r="F600" s="4" t="n"/>
      <c r="G600" s="4" t="n"/>
      <c r="H600" s="4" t="n"/>
      <c r="I600" s="4" t="n"/>
      <c r="J600" s="4" t="n"/>
      <c r="K600" s="4" t="n"/>
    </row>
    <row r="601" ht="15.75" customHeight="1" s="371">
      <c r="A601" s="4" t="n"/>
      <c r="B601" s="4" t="n"/>
      <c r="C601" s="4" t="n"/>
      <c r="D601" s="4" t="n"/>
      <c r="E601" s="4" t="n"/>
      <c r="F601" s="4" t="n"/>
      <c r="G601" s="4" t="n"/>
      <c r="H601" s="4" t="n"/>
      <c r="I601" s="4" t="n"/>
      <c r="J601" s="4" t="n"/>
      <c r="K601" s="4" t="n"/>
    </row>
    <row r="602" ht="15.75" customHeight="1" s="371">
      <c r="A602" s="4" t="n"/>
      <c r="B602" s="4" t="n"/>
      <c r="C602" s="4" t="n"/>
      <c r="D602" s="4" t="n"/>
      <c r="E602" s="4" t="n"/>
      <c r="F602" s="4" t="n"/>
      <c r="G602" s="4" t="n"/>
      <c r="H602" s="4" t="n"/>
      <c r="I602" s="4" t="n"/>
      <c r="J602" s="4" t="n"/>
      <c r="K602" s="4" t="n"/>
    </row>
    <row r="603" ht="15.75" customHeight="1" s="371">
      <c r="A603" s="4" t="n"/>
      <c r="B603" s="4" t="n"/>
      <c r="C603" s="4" t="n"/>
      <c r="D603" s="4" t="n"/>
      <c r="E603" s="4" t="n"/>
      <c r="F603" s="4" t="n"/>
      <c r="G603" s="4" t="n"/>
      <c r="H603" s="4" t="n"/>
      <c r="I603" s="4" t="n"/>
      <c r="J603" s="4" t="n"/>
      <c r="K603" s="4" t="n"/>
    </row>
    <row r="604" ht="15.75" customHeight="1" s="371">
      <c r="A604" s="4" t="n"/>
      <c r="B604" s="4" t="n"/>
      <c r="C604" s="4" t="n"/>
      <c r="D604" s="4" t="n"/>
      <c r="E604" s="4" t="n"/>
      <c r="F604" s="4" t="n"/>
      <c r="G604" s="4" t="n"/>
      <c r="H604" s="4" t="n"/>
      <c r="I604" s="4" t="n"/>
      <c r="J604" s="4" t="n"/>
      <c r="K604" s="4" t="n"/>
    </row>
    <row r="605" ht="15.75" customHeight="1" s="371">
      <c r="A605" s="4" t="n"/>
      <c r="B605" s="4" t="n"/>
      <c r="C605" s="4" t="n"/>
      <c r="D605" s="4" t="n"/>
      <c r="E605" s="4" t="n"/>
      <c r="F605" s="4" t="n"/>
      <c r="G605" s="4" t="n"/>
      <c r="H605" s="4" t="n"/>
      <c r="I605" s="4" t="n"/>
      <c r="J605" s="4" t="n"/>
      <c r="K605" s="4" t="n"/>
    </row>
    <row r="606" ht="15.75" customHeight="1" s="371">
      <c r="A606" s="4" t="n"/>
      <c r="B606" s="4" t="n"/>
      <c r="C606" s="4" t="n"/>
      <c r="D606" s="4" t="n"/>
      <c r="E606" s="4" t="n"/>
      <c r="F606" s="4" t="n"/>
      <c r="G606" s="4" t="n"/>
      <c r="H606" s="4" t="n"/>
      <c r="I606" s="4" t="n"/>
      <c r="J606" s="4" t="n"/>
      <c r="K606" s="4" t="n"/>
    </row>
    <row r="607" ht="15.75" customHeight="1" s="371">
      <c r="A607" s="4" t="n"/>
      <c r="B607" s="4" t="n"/>
      <c r="C607" s="4" t="n"/>
      <c r="D607" s="4" t="n"/>
      <c r="E607" s="4" t="n"/>
      <c r="F607" s="4" t="n"/>
      <c r="G607" s="4" t="n"/>
      <c r="H607" s="4" t="n"/>
      <c r="I607" s="4" t="n"/>
      <c r="J607" s="4" t="n"/>
      <c r="K607" s="4" t="n"/>
    </row>
    <row r="608" ht="15.75" customHeight="1" s="371">
      <c r="A608" s="4" t="n"/>
      <c r="B608" s="4" t="n"/>
      <c r="C608" s="4" t="n"/>
      <c r="D608" s="4" t="n"/>
      <c r="E608" s="4" t="n"/>
      <c r="F608" s="4" t="n"/>
      <c r="G608" s="4" t="n"/>
      <c r="H608" s="4" t="n"/>
      <c r="I608" s="4" t="n"/>
      <c r="J608" s="4" t="n"/>
      <c r="K608" s="4" t="n"/>
    </row>
    <row r="609" ht="15.75" customHeight="1" s="371">
      <c r="A609" s="4" t="n"/>
      <c r="B609" s="4" t="n"/>
      <c r="C609" s="4" t="n"/>
      <c r="D609" s="4" t="n"/>
      <c r="E609" s="4" t="n"/>
      <c r="F609" s="4" t="n"/>
      <c r="G609" s="4" t="n"/>
      <c r="H609" s="4" t="n"/>
      <c r="I609" s="4" t="n"/>
      <c r="J609" s="4" t="n"/>
      <c r="K609" s="4" t="n"/>
    </row>
    <row r="610" ht="15.75" customHeight="1" s="371">
      <c r="A610" s="4" t="n"/>
      <c r="B610" s="4" t="n"/>
      <c r="C610" s="4" t="n"/>
      <c r="D610" s="4" t="n"/>
      <c r="E610" s="4" t="n"/>
      <c r="F610" s="4" t="n"/>
      <c r="G610" s="4" t="n"/>
      <c r="H610" s="4" t="n"/>
      <c r="I610" s="4" t="n"/>
      <c r="J610" s="4" t="n"/>
      <c r="K610" s="4" t="n"/>
    </row>
    <row r="611" ht="15.75" customHeight="1" s="371">
      <c r="A611" s="4" t="n"/>
      <c r="B611" s="4" t="n"/>
      <c r="C611" s="4" t="n"/>
      <c r="D611" s="4" t="n"/>
      <c r="E611" s="4" t="n"/>
      <c r="F611" s="4" t="n"/>
      <c r="G611" s="4" t="n"/>
      <c r="H611" s="4" t="n"/>
      <c r="I611" s="4" t="n"/>
      <c r="J611" s="4" t="n"/>
      <c r="K611" s="4" t="n"/>
    </row>
    <row r="612" ht="15.75" customHeight="1" s="371">
      <c r="A612" s="4" t="n"/>
      <c r="B612" s="4" t="n"/>
      <c r="C612" s="4" t="n"/>
      <c r="D612" s="4" t="n"/>
      <c r="E612" s="4" t="n"/>
      <c r="F612" s="4" t="n"/>
      <c r="G612" s="4" t="n"/>
      <c r="H612" s="4" t="n"/>
      <c r="I612" s="4" t="n"/>
      <c r="J612" s="4" t="n"/>
      <c r="K612" s="4" t="n"/>
    </row>
    <row r="613" ht="15.75" customHeight="1" s="371">
      <c r="A613" s="4" t="n"/>
      <c r="B613" s="4" t="n"/>
      <c r="C613" s="4" t="n"/>
      <c r="D613" s="4" t="n"/>
      <c r="E613" s="4" t="n"/>
      <c r="F613" s="4" t="n"/>
      <c r="G613" s="4" t="n"/>
      <c r="H613" s="4" t="n"/>
      <c r="I613" s="4" t="n"/>
      <c r="J613" s="4" t="n"/>
      <c r="K613" s="4" t="n"/>
    </row>
    <row r="614" ht="15.75" customHeight="1" s="371">
      <c r="A614" s="4" t="n"/>
      <c r="B614" s="4" t="n"/>
      <c r="C614" s="4" t="n"/>
      <c r="D614" s="4" t="n"/>
      <c r="E614" s="4" t="n"/>
      <c r="F614" s="4" t="n"/>
      <c r="G614" s="4" t="n"/>
      <c r="H614" s="4" t="n"/>
      <c r="I614" s="4" t="n"/>
      <c r="J614" s="4" t="n"/>
      <c r="K614" s="4" t="n"/>
    </row>
    <row r="615" ht="15.75" customHeight="1" s="371">
      <c r="A615" s="4" t="n"/>
      <c r="B615" s="4" t="n"/>
      <c r="C615" s="4" t="n"/>
      <c r="D615" s="4" t="n"/>
      <c r="E615" s="4" t="n"/>
      <c r="F615" s="4" t="n"/>
      <c r="G615" s="4" t="n"/>
      <c r="H615" s="4" t="n"/>
      <c r="I615" s="4" t="n"/>
      <c r="J615" s="4" t="n"/>
      <c r="K615" s="4" t="n"/>
    </row>
    <row r="616" ht="15.75" customHeight="1" s="371">
      <c r="A616" s="4" t="n"/>
      <c r="B616" s="4" t="n"/>
      <c r="C616" s="4" t="n"/>
      <c r="D616" s="4" t="n"/>
      <c r="E616" s="4" t="n"/>
      <c r="F616" s="4" t="n"/>
      <c r="G616" s="4" t="n"/>
      <c r="H616" s="4" t="n"/>
      <c r="I616" s="4" t="n"/>
      <c r="J616" s="4" t="n"/>
      <c r="K616" s="4" t="n"/>
    </row>
    <row r="617" ht="15.75" customHeight="1" s="371">
      <c r="A617" s="4" t="n"/>
      <c r="B617" s="4" t="n"/>
      <c r="C617" s="4" t="n"/>
      <c r="D617" s="4" t="n"/>
      <c r="E617" s="4" t="n"/>
      <c r="F617" s="4" t="n"/>
      <c r="G617" s="4" t="n"/>
      <c r="H617" s="4" t="n"/>
      <c r="I617" s="4" t="n"/>
      <c r="J617" s="4" t="n"/>
      <c r="K617" s="4" t="n"/>
    </row>
    <row r="618" ht="15.75" customHeight="1" s="371">
      <c r="A618" s="4" t="n"/>
      <c r="B618" s="4" t="n"/>
      <c r="C618" s="4" t="n"/>
      <c r="D618" s="4" t="n"/>
      <c r="E618" s="4" t="n"/>
      <c r="F618" s="4" t="n"/>
      <c r="G618" s="4" t="n"/>
      <c r="H618" s="4" t="n"/>
      <c r="I618" s="4" t="n"/>
      <c r="J618" s="4" t="n"/>
      <c r="K618" s="4" t="n"/>
    </row>
    <row r="619" ht="15.75" customHeight="1" s="371">
      <c r="A619" s="4" t="n"/>
      <c r="B619" s="4" t="n"/>
      <c r="C619" s="4" t="n"/>
      <c r="D619" s="4" t="n"/>
      <c r="E619" s="4" t="n"/>
      <c r="F619" s="4" t="n"/>
      <c r="G619" s="4" t="n"/>
      <c r="H619" s="4" t="n"/>
      <c r="I619" s="4" t="n"/>
      <c r="J619" s="4" t="n"/>
      <c r="K619" s="4" t="n"/>
    </row>
    <row r="620" ht="15.75" customHeight="1" s="371">
      <c r="A620" s="4" t="n"/>
      <c r="B620" s="4" t="n"/>
      <c r="C620" s="4" t="n"/>
      <c r="D620" s="4" t="n"/>
      <c r="E620" s="4" t="n"/>
      <c r="F620" s="4" t="n"/>
      <c r="G620" s="4" t="n"/>
      <c r="H620" s="4" t="n"/>
      <c r="I620" s="4" t="n"/>
      <c r="J620" s="4" t="n"/>
      <c r="K620" s="4" t="n"/>
    </row>
    <row r="621" ht="15.75" customHeight="1" s="371">
      <c r="A621" s="4" t="n"/>
      <c r="B621" s="4" t="n"/>
      <c r="C621" s="4" t="n"/>
      <c r="D621" s="4" t="n"/>
      <c r="E621" s="4" t="n"/>
      <c r="F621" s="4" t="n"/>
      <c r="G621" s="4" t="n"/>
      <c r="H621" s="4" t="n"/>
      <c r="I621" s="4" t="n"/>
      <c r="J621" s="4" t="n"/>
      <c r="K621" s="4" t="n"/>
    </row>
    <row r="622" ht="15.75" customHeight="1" s="371">
      <c r="A622" s="4" t="n"/>
      <c r="B622" s="4" t="n"/>
      <c r="C622" s="4" t="n"/>
      <c r="D622" s="4" t="n"/>
      <c r="E622" s="4" t="n"/>
      <c r="F622" s="4" t="n"/>
      <c r="G622" s="4" t="n"/>
      <c r="H622" s="4" t="n"/>
      <c r="I622" s="4" t="n"/>
      <c r="J622" s="4" t="n"/>
      <c r="K622" s="4" t="n"/>
    </row>
    <row r="623" ht="15.75" customHeight="1" s="371">
      <c r="A623" s="4" t="n"/>
      <c r="B623" s="4" t="n"/>
      <c r="C623" s="4" t="n"/>
      <c r="D623" s="4" t="n"/>
      <c r="E623" s="4" t="n"/>
      <c r="F623" s="4" t="n"/>
      <c r="G623" s="4" t="n"/>
      <c r="H623" s="4" t="n"/>
      <c r="I623" s="4" t="n"/>
      <c r="J623" s="4" t="n"/>
      <c r="K623" s="4" t="n"/>
    </row>
    <row r="624" ht="15.75" customHeight="1" s="371">
      <c r="A624" s="4" t="n"/>
      <c r="B624" s="4" t="n"/>
      <c r="C624" s="4" t="n"/>
      <c r="D624" s="4" t="n"/>
      <c r="E624" s="4" t="n"/>
      <c r="F624" s="4" t="n"/>
      <c r="G624" s="4" t="n"/>
      <c r="H624" s="4" t="n"/>
      <c r="I624" s="4" t="n"/>
      <c r="J624" s="4" t="n"/>
      <c r="K624" s="4" t="n"/>
    </row>
    <row r="625" ht="15.75" customHeight="1" s="371">
      <c r="A625" s="4" t="n"/>
      <c r="B625" s="4" t="n"/>
      <c r="C625" s="4" t="n"/>
      <c r="D625" s="4" t="n"/>
      <c r="E625" s="4" t="n"/>
      <c r="F625" s="4" t="n"/>
      <c r="G625" s="4" t="n"/>
      <c r="H625" s="4" t="n"/>
      <c r="I625" s="4" t="n"/>
      <c r="J625" s="4" t="n"/>
      <c r="K625" s="4" t="n"/>
    </row>
    <row r="626" ht="15.75" customHeight="1" s="371">
      <c r="A626" s="4" t="n"/>
      <c r="B626" s="4" t="n"/>
      <c r="C626" s="4" t="n"/>
      <c r="D626" s="4" t="n"/>
      <c r="E626" s="4" t="n"/>
      <c r="F626" s="4" t="n"/>
      <c r="G626" s="4" t="n"/>
      <c r="H626" s="4" t="n"/>
      <c r="I626" s="4" t="n"/>
      <c r="J626" s="4" t="n"/>
      <c r="K626" s="4" t="n"/>
    </row>
    <row r="627" ht="15.75" customHeight="1" s="371">
      <c r="A627" s="4" t="n"/>
      <c r="B627" s="4" t="n"/>
      <c r="C627" s="4" t="n"/>
      <c r="D627" s="4" t="n"/>
      <c r="E627" s="4" t="n"/>
      <c r="F627" s="4" t="n"/>
      <c r="G627" s="4" t="n"/>
      <c r="H627" s="4" t="n"/>
      <c r="I627" s="4" t="n"/>
      <c r="J627" s="4" t="n"/>
      <c r="K627" s="4" t="n"/>
    </row>
    <row r="628" ht="15.75" customHeight="1" s="371">
      <c r="A628" s="4" t="n"/>
      <c r="B628" s="4" t="n"/>
      <c r="C628" s="4" t="n"/>
      <c r="D628" s="4" t="n"/>
      <c r="E628" s="4" t="n"/>
      <c r="F628" s="4" t="n"/>
      <c r="G628" s="4" t="n"/>
      <c r="H628" s="4" t="n"/>
      <c r="I628" s="4" t="n"/>
      <c r="J628" s="4" t="n"/>
      <c r="K628" s="4" t="n"/>
    </row>
    <row r="629" ht="15.75" customHeight="1" s="371">
      <c r="A629" s="4" t="n"/>
      <c r="B629" s="4" t="n"/>
      <c r="C629" s="4" t="n"/>
      <c r="D629" s="4" t="n"/>
      <c r="E629" s="4" t="n"/>
      <c r="F629" s="4" t="n"/>
      <c r="G629" s="4" t="n"/>
      <c r="H629" s="4" t="n"/>
      <c r="I629" s="4" t="n"/>
      <c r="J629" s="4" t="n"/>
      <c r="K629" s="4" t="n"/>
    </row>
    <row r="630" ht="15.75" customHeight="1" s="371">
      <c r="A630" s="4" t="n"/>
      <c r="B630" s="4" t="n"/>
      <c r="C630" s="4" t="n"/>
      <c r="D630" s="4" t="n"/>
      <c r="E630" s="4" t="n"/>
      <c r="F630" s="4" t="n"/>
      <c r="G630" s="4" t="n"/>
      <c r="H630" s="4" t="n"/>
      <c r="I630" s="4" t="n"/>
      <c r="J630" s="4" t="n"/>
      <c r="K630" s="4" t="n"/>
    </row>
    <row r="631" ht="15.75" customHeight="1" s="371">
      <c r="A631" s="4" t="n"/>
      <c r="B631" s="4" t="n"/>
      <c r="C631" s="4" t="n"/>
      <c r="D631" s="4" t="n"/>
      <c r="E631" s="4" t="n"/>
      <c r="F631" s="4" t="n"/>
      <c r="G631" s="4" t="n"/>
      <c r="H631" s="4" t="n"/>
      <c r="I631" s="4" t="n"/>
      <c r="J631" s="4" t="n"/>
      <c r="K631" s="4" t="n"/>
    </row>
    <row r="632" ht="15.75" customHeight="1" s="371">
      <c r="A632" s="4" t="n"/>
      <c r="B632" s="4" t="n"/>
      <c r="C632" s="4" t="n"/>
      <c r="D632" s="4" t="n"/>
      <c r="E632" s="4" t="n"/>
      <c r="F632" s="4" t="n"/>
      <c r="G632" s="4" t="n"/>
      <c r="H632" s="4" t="n"/>
      <c r="I632" s="4" t="n"/>
      <c r="J632" s="4" t="n"/>
      <c r="K632" s="4" t="n"/>
    </row>
    <row r="633" ht="15.75" customHeight="1" s="371">
      <c r="A633" s="4" t="n"/>
      <c r="B633" s="4" t="n"/>
      <c r="C633" s="4" t="n"/>
      <c r="D633" s="4" t="n"/>
      <c r="E633" s="4" t="n"/>
      <c r="F633" s="4" t="n"/>
      <c r="G633" s="4" t="n"/>
      <c r="H633" s="4" t="n"/>
      <c r="I633" s="4" t="n"/>
      <c r="J633" s="4" t="n"/>
      <c r="K633" s="4" t="n"/>
    </row>
    <row r="634" ht="15.75" customHeight="1" s="371">
      <c r="A634" s="4" t="n"/>
      <c r="B634" s="4" t="n"/>
      <c r="C634" s="4" t="n"/>
      <c r="D634" s="4" t="n"/>
      <c r="E634" s="4" t="n"/>
      <c r="F634" s="4" t="n"/>
      <c r="G634" s="4" t="n"/>
      <c r="H634" s="4" t="n"/>
      <c r="I634" s="4" t="n"/>
      <c r="J634" s="4" t="n"/>
      <c r="K634" s="4" t="n"/>
    </row>
    <row r="635" ht="15.75" customHeight="1" s="371">
      <c r="A635" s="4" t="n"/>
      <c r="B635" s="4" t="n"/>
      <c r="C635" s="4" t="n"/>
      <c r="D635" s="4" t="n"/>
      <c r="E635" s="4" t="n"/>
      <c r="F635" s="4" t="n"/>
      <c r="G635" s="4" t="n"/>
      <c r="H635" s="4" t="n"/>
      <c r="I635" s="4" t="n"/>
      <c r="J635" s="4" t="n"/>
      <c r="K635" s="4" t="n"/>
    </row>
    <row r="636" ht="15.75" customHeight="1" s="371">
      <c r="A636" s="4" t="n"/>
      <c r="B636" s="4" t="n"/>
      <c r="C636" s="4" t="n"/>
      <c r="D636" s="4" t="n"/>
      <c r="E636" s="4" t="n"/>
      <c r="F636" s="4" t="n"/>
      <c r="G636" s="4" t="n"/>
      <c r="H636" s="4" t="n"/>
      <c r="I636" s="4" t="n"/>
      <c r="J636" s="4" t="n"/>
      <c r="K636" s="4" t="n"/>
    </row>
    <row r="637" ht="15.75" customHeight="1" s="371">
      <c r="A637" s="4" t="n"/>
      <c r="B637" s="4" t="n"/>
      <c r="C637" s="4" t="n"/>
      <c r="D637" s="4" t="n"/>
      <c r="E637" s="4" t="n"/>
      <c r="F637" s="4" t="n"/>
      <c r="G637" s="4" t="n"/>
      <c r="H637" s="4" t="n"/>
      <c r="I637" s="4" t="n"/>
      <c r="J637" s="4" t="n"/>
      <c r="K637" s="4" t="n"/>
    </row>
    <row r="638" ht="15.75" customHeight="1" s="371">
      <c r="A638" s="4" t="n"/>
      <c r="B638" s="4" t="n"/>
      <c r="C638" s="4" t="n"/>
      <c r="D638" s="4" t="n"/>
      <c r="E638" s="4" t="n"/>
      <c r="F638" s="4" t="n"/>
      <c r="G638" s="4" t="n"/>
      <c r="H638" s="4" t="n"/>
      <c r="I638" s="4" t="n"/>
      <c r="J638" s="4" t="n"/>
      <c r="K638" s="4" t="n"/>
    </row>
    <row r="639" ht="15.75" customHeight="1" s="371">
      <c r="A639" s="4" t="n"/>
      <c r="B639" s="4" t="n"/>
      <c r="C639" s="4" t="n"/>
      <c r="D639" s="4" t="n"/>
      <c r="E639" s="4" t="n"/>
      <c r="F639" s="4" t="n"/>
      <c r="G639" s="4" t="n"/>
      <c r="H639" s="4" t="n"/>
      <c r="I639" s="4" t="n"/>
      <c r="J639" s="4" t="n"/>
      <c r="K639" s="4" t="n"/>
    </row>
    <row r="640" ht="15.75" customHeight="1" s="371">
      <c r="A640" s="4" t="n"/>
      <c r="B640" s="4" t="n"/>
      <c r="C640" s="4" t="n"/>
      <c r="D640" s="4" t="n"/>
      <c r="E640" s="4" t="n"/>
      <c r="F640" s="4" t="n"/>
      <c r="G640" s="4" t="n"/>
      <c r="H640" s="4" t="n"/>
      <c r="I640" s="4" t="n"/>
      <c r="J640" s="4" t="n"/>
      <c r="K640" s="4" t="n"/>
    </row>
    <row r="641" ht="15.75" customHeight="1" s="371">
      <c r="A641" s="4" t="n"/>
      <c r="B641" s="4" t="n"/>
      <c r="C641" s="4" t="n"/>
      <c r="D641" s="4" t="n"/>
      <c r="E641" s="4" t="n"/>
      <c r="F641" s="4" t="n"/>
      <c r="G641" s="4" t="n"/>
      <c r="H641" s="4" t="n"/>
      <c r="I641" s="4" t="n"/>
      <c r="J641" s="4" t="n"/>
      <c r="K641" s="4" t="n"/>
    </row>
    <row r="642" ht="15.75" customHeight="1" s="371">
      <c r="A642" s="4" t="n"/>
      <c r="B642" s="4" t="n"/>
      <c r="C642" s="4" t="n"/>
      <c r="D642" s="4" t="n"/>
      <c r="E642" s="4" t="n"/>
      <c r="F642" s="4" t="n"/>
      <c r="G642" s="4" t="n"/>
      <c r="H642" s="4" t="n"/>
      <c r="I642" s="4" t="n"/>
      <c r="J642" s="4" t="n"/>
      <c r="K642" s="4" t="n"/>
    </row>
    <row r="643" ht="15.75" customHeight="1" s="371">
      <c r="A643" s="4" t="n"/>
      <c r="B643" s="4" t="n"/>
      <c r="C643" s="4" t="n"/>
      <c r="D643" s="4" t="n"/>
      <c r="E643" s="4" t="n"/>
      <c r="F643" s="4" t="n"/>
      <c r="G643" s="4" t="n"/>
      <c r="H643" s="4" t="n"/>
      <c r="I643" s="4" t="n"/>
      <c r="J643" s="4" t="n"/>
      <c r="K643" s="4" t="n"/>
    </row>
    <row r="644" ht="15.75" customHeight="1" s="371">
      <c r="A644" s="4" t="n"/>
      <c r="B644" s="4" t="n"/>
      <c r="C644" s="4" t="n"/>
      <c r="D644" s="4" t="n"/>
      <c r="E644" s="4" t="n"/>
      <c r="F644" s="4" t="n"/>
      <c r="G644" s="4" t="n"/>
      <c r="H644" s="4" t="n"/>
      <c r="I644" s="4" t="n"/>
      <c r="J644" s="4" t="n"/>
      <c r="K644" s="4" t="n"/>
    </row>
    <row r="645" ht="15.75" customHeight="1" s="371">
      <c r="A645" s="4" t="n"/>
      <c r="B645" s="4" t="n"/>
      <c r="C645" s="4" t="n"/>
      <c r="D645" s="4" t="n"/>
      <c r="E645" s="4" t="n"/>
      <c r="F645" s="4" t="n"/>
      <c r="G645" s="4" t="n"/>
      <c r="H645" s="4" t="n"/>
      <c r="I645" s="4" t="n"/>
      <c r="J645" s="4" t="n"/>
      <c r="K645" s="4" t="n"/>
    </row>
    <row r="646" ht="15.75" customHeight="1" s="371">
      <c r="A646" s="4" t="n"/>
      <c r="B646" s="4" t="n"/>
      <c r="C646" s="4" t="n"/>
      <c r="D646" s="4" t="n"/>
      <c r="E646" s="4" t="n"/>
      <c r="F646" s="4" t="n"/>
      <c r="G646" s="4" t="n"/>
      <c r="H646" s="4" t="n"/>
      <c r="I646" s="4" t="n"/>
      <c r="J646" s="4" t="n"/>
      <c r="K646" s="4" t="n"/>
    </row>
    <row r="647" ht="15.75" customHeight="1" s="371">
      <c r="A647" s="4" t="n"/>
      <c r="B647" s="4" t="n"/>
      <c r="C647" s="4" t="n"/>
      <c r="D647" s="4" t="n"/>
      <c r="E647" s="4" t="n"/>
      <c r="F647" s="4" t="n"/>
      <c r="G647" s="4" t="n"/>
      <c r="H647" s="4" t="n"/>
      <c r="I647" s="4" t="n"/>
      <c r="J647" s="4" t="n"/>
      <c r="K647" s="4" t="n"/>
    </row>
    <row r="648" ht="15.75" customHeight="1" s="371">
      <c r="A648" s="4" t="n"/>
      <c r="B648" s="4" t="n"/>
      <c r="C648" s="4" t="n"/>
      <c r="D648" s="4" t="n"/>
      <c r="E648" s="4" t="n"/>
      <c r="F648" s="4" t="n"/>
      <c r="G648" s="4" t="n"/>
      <c r="H648" s="4" t="n"/>
      <c r="I648" s="4" t="n"/>
      <c r="J648" s="4" t="n"/>
      <c r="K648" s="4" t="n"/>
    </row>
    <row r="649" ht="15.75" customHeight="1" s="371">
      <c r="A649" s="4" t="n"/>
      <c r="B649" s="4" t="n"/>
      <c r="C649" s="4" t="n"/>
      <c r="D649" s="4" t="n"/>
      <c r="E649" s="4" t="n"/>
      <c r="F649" s="4" t="n"/>
      <c r="G649" s="4" t="n"/>
      <c r="H649" s="4" t="n"/>
      <c r="I649" s="4" t="n"/>
      <c r="J649" s="4" t="n"/>
      <c r="K649" s="4" t="n"/>
    </row>
    <row r="650" ht="15.75" customHeight="1" s="371">
      <c r="A650" s="4" t="n"/>
      <c r="B650" s="4" t="n"/>
      <c r="C650" s="4" t="n"/>
      <c r="D650" s="4" t="n"/>
      <c r="E650" s="4" t="n"/>
      <c r="F650" s="4" t="n"/>
      <c r="G650" s="4" t="n"/>
      <c r="H650" s="4" t="n"/>
      <c r="I650" s="4" t="n"/>
      <c r="J650" s="4" t="n"/>
      <c r="K650" s="4" t="n"/>
    </row>
    <row r="651" ht="15.75" customHeight="1" s="371">
      <c r="A651" s="4" t="n"/>
      <c r="B651" s="4" t="n"/>
      <c r="C651" s="4" t="n"/>
      <c r="D651" s="4" t="n"/>
      <c r="E651" s="4" t="n"/>
      <c r="F651" s="4" t="n"/>
      <c r="G651" s="4" t="n"/>
      <c r="H651" s="4" t="n"/>
      <c r="I651" s="4" t="n"/>
      <c r="J651" s="4" t="n"/>
      <c r="K651" s="4" t="n"/>
    </row>
    <row r="652" ht="15.75" customHeight="1" s="371">
      <c r="A652" s="4" t="n"/>
      <c r="B652" s="4" t="n"/>
      <c r="C652" s="4" t="n"/>
      <c r="D652" s="4" t="n"/>
      <c r="E652" s="4" t="n"/>
      <c r="F652" s="4" t="n"/>
      <c r="G652" s="4" t="n"/>
      <c r="H652" s="4" t="n"/>
      <c r="I652" s="4" t="n"/>
      <c r="J652" s="4" t="n"/>
      <c r="K652" s="4" t="n"/>
    </row>
    <row r="653" ht="15.75" customHeight="1" s="371">
      <c r="A653" s="4" t="n"/>
      <c r="B653" s="4" t="n"/>
      <c r="C653" s="4" t="n"/>
      <c r="D653" s="4" t="n"/>
      <c r="E653" s="4" t="n"/>
      <c r="F653" s="4" t="n"/>
      <c r="G653" s="4" t="n"/>
      <c r="H653" s="4" t="n"/>
      <c r="I653" s="4" t="n"/>
      <c r="J653" s="4" t="n"/>
      <c r="K653" s="4" t="n"/>
    </row>
    <row r="654" ht="15.75" customHeight="1" s="371">
      <c r="A654" s="4" t="n"/>
      <c r="B654" s="4" t="n"/>
      <c r="C654" s="4" t="n"/>
      <c r="D654" s="4" t="n"/>
      <c r="E654" s="4" t="n"/>
      <c r="F654" s="4" t="n"/>
      <c r="G654" s="4" t="n"/>
      <c r="H654" s="4" t="n"/>
      <c r="I654" s="4" t="n"/>
      <c r="J654" s="4" t="n"/>
      <c r="K654" s="4" t="n"/>
    </row>
    <row r="655" ht="15.75" customHeight="1" s="371">
      <c r="A655" s="4" t="n"/>
      <c r="B655" s="4" t="n"/>
      <c r="C655" s="4" t="n"/>
      <c r="D655" s="4" t="n"/>
      <c r="E655" s="4" t="n"/>
      <c r="F655" s="4" t="n"/>
      <c r="G655" s="4" t="n"/>
      <c r="H655" s="4" t="n"/>
      <c r="I655" s="4" t="n"/>
      <c r="J655" s="4" t="n"/>
      <c r="K655" s="4" t="n"/>
    </row>
    <row r="656" ht="15.75" customHeight="1" s="371">
      <c r="A656" s="4" t="n"/>
      <c r="B656" s="4" t="n"/>
      <c r="C656" s="4" t="n"/>
      <c r="D656" s="4" t="n"/>
      <c r="E656" s="4" t="n"/>
      <c r="F656" s="4" t="n"/>
      <c r="G656" s="4" t="n"/>
      <c r="H656" s="4" t="n"/>
      <c r="I656" s="4" t="n"/>
      <c r="J656" s="4" t="n"/>
      <c r="K656" s="4" t="n"/>
    </row>
    <row r="657" ht="15.75" customHeight="1" s="371">
      <c r="A657" s="4" t="n"/>
      <c r="B657" s="4" t="n"/>
      <c r="C657" s="4" t="n"/>
      <c r="D657" s="4" t="n"/>
      <c r="E657" s="4" t="n"/>
      <c r="F657" s="4" t="n"/>
      <c r="G657" s="4" t="n"/>
      <c r="H657" s="4" t="n"/>
      <c r="I657" s="4" t="n"/>
      <c r="J657" s="4" t="n"/>
      <c r="K657" s="4" t="n"/>
    </row>
    <row r="658" ht="15.75" customHeight="1" s="371">
      <c r="A658" s="4" t="n"/>
      <c r="B658" s="4" t="n"/>
      <c r="C658" s="4" t="n"/>
      <c r="D658" s="4" t="n"/>
      <c r="E658" s="4" t="n"/>
      <c r="F658" s="4" t="n"/>
      <c r="G658" s="4" t="n"/>
      <c r="H658" s="4" t="n"/>
      <c r="I658" s="4" t="n"/>
      <c r="J658" s="4" t="n"/>
      <c r="K658" s="4" t="n"/>
    </row>
    <row r="659" ht="15.75" customHeight="1" s="371">
      <c r="A659" s="4" t="n"/>
      <c r="B659" s="4" t="n"/>
      <c r="C659" s="4" t="n"/>
      <c r="D659" s="4" t="n"/>
      <c r="E659" s="4" t="n"/>
      <c r="F659" s="4" t="n"/>
      <c r="G659" s="4" t="n"/>
      <c r="H659" s="4" t="n"/>
      <c r="I659" s="4" t="n"/>
      <c r="J659" s="4" t="n"/>
      <c r="K659" s="4" t="n"/>
    </row>
    <row r="660" ht="15.75" customHeight="1" s="371">
      <c r="A660" s="4" t="n"/>
      <c r="B660" s="4" t="n"/>
      <c r="C660" s="4" t="n"/>
      <c r="D660" s="4" t="n"/>
      <c r="E660" s="4" t="n"/>
      <c r="F660" s="4" t="n"/>
      <c r="G660" s="4" t="n"/>
      <c r="H660" s="4" t="n"/>
      <c r="I660" s="4" t="n"/>
      <c r="J660" s="4" t="n"/>
      <c r="K660" s="4" t="n"/>
    </row>
    <row r="661" ht="15.75" customHeight="1" s="371">
      <c r="A661" s="4" t="n"/>
      <c r="B661" s="4" t="n"/>
      <c r="C661" s="4" t="n"/>
      <c r="D661" s="4" t="n"/>
      <c r="E661" s="4" t="n"/>
      <c r="F661" s="4" t="n"/>
      <c r="G661" s="4" t="n"/>
      <c r="H661" s="4" t="n"/>
      <c r="I661" s="4" t="n"/>
      <c r="J661" s="4" t="n"/>
      <c r="K661" s="4" t="n"/>
    </row>
    <row r="662" ht="15.75" customHeight="1" s="371">
      <c r="A662" s="4" t="n"/>
      <c r="B662" s="4" t="n"/>
      <c r="C662" s="4" t="n"/>
      <c r="D662" s="4" t="n"/>
      <c r="E662" s="4" t="n"/>
      <c r="F662" s="4" t="n"/>
      <c r="G662" s="4" t="n"/>
      <c r="H662" s="4" t="n"/>
      <c r="I662" s="4" t="n"/>
      <c r="J662" s="4" t="n"/>
      <c r="K662" s="4" t="n"/>
    </row>
    <row r="663" ht="15.75" customHeight="1" s="371">
      <c r="A663" s="4" t="n"/>
      <c r="B663" s="4" t="n"/>
      <c r="C663" s="4" t="n"/>
      <c r="D663" s="4" t="n"/>
      <c r="E663" s="4" t="n"/>
      <c r="F663" s="4" t="n"/>
      <c r="G663" s="4" t="n"/>
      <c r="H663" s="4" t="n"/>
      <c r="I663" s="4" t="n"/>
      <c r="J663" s="4" t="n"/>
      <c r="K663" s="4" t="n"/>
    </row>
    <row r="664" ht="15.75" customHeight="1" s="371">
      <c r="A664" s="4" t="n"/>
      <c r="B664" s="4" t="n"/>
      <c r="C664" s="4" t="n"/>
      <c r="D664" s="4" t="n"/>
      <c r="E664" s="4" t="n"/>
      <c r="F664" s="4" t="n"/>
      <c r="G664" s="4" t="n"/>
      <c r="H664" s="4" t="n"/>
      <c r="I664" s="4" t="n"/>
      <c r="J664" s="4" t="n"/>
      <c r="K664" s="4" t="n"/>
    </row>
    <row r="665" ht="15.75" customHeight="1" s="371">
      <c r="A665" s="4" t="n"/>
      <c r="B665" s="4" t="n"/>
      <c r="C665" s="4" t="n"/>
      <c r="D665" s="4" t="n"/>
      <c r="E665" s="4" t="n"/>
      <c r="F665" s="4" t="n"/>
      <c r="G665" s="4" t="n"/>
      <c r="H665" s="4" t="n"/>
      <c r="I665" s="4" t="n"/>
      <c r="J665" s="4" t="n"/>
      <c r="K665" s="4" t="n"/>
    </row>
    <row r="666" ht="15.75" customHeight="1" s="371">
      <c r="A666" s="4" t="n"/>
      <c r="B666" s="4" t="n"/>
      <c r="C666" s="4" t="n"/>
      <c r="D666" s="4" t="n"/>
      <c r="E666" s="4" t="n"/>
      <c r="F666" s="4" t="n"/>
      <c r="G666" s="4" t="n"/>
      <c r="H666" s="4" t="n"/>
      <c r="I666" s="4" t="n"/>
      <c r="J666" s="4" t="n"/>
      <c r="K666" s="4" t="n"/>
    </row>
    <row r="667" ht="15.75" customHeight="1" s="371">
      <c r="A667" s="4" t="n"/>
      <c r="B667" s="4" t="n"/>
      <c r="C667" s="4" t="n"/>
      <c r="D667" s="4" t="n"/>
      <c r="E667" s="4" t="n"/>
      <c r="F667" s="4" t="n"/>
      <c r="G667" s="4" t="n"/>
      <c r="H667" s="4" t="n"/>
      <c r="I667" s="4" t="n"/>
      <c r="J667" s="4" t="n"/>
      <c r="K667" s="4" t="n"/>
    </row>
    <row r="668" ht="15.75" customHeight="1" s="371">
      <c r="A668" s="4" t="n"/>
      <c r="B668" s="4" t="n"/>
      <c r="C668" s="4" t="n"/>
      <c r="D668" s="4" t="n"/>
      <c r="E668" s="4" t="n"/>
      <c r="F668" s="4" t="n"/>
      <c r="G668" s="4" t="n"/>
      <c r="H668" s="4" t="n"/>
      <c r="I668" s="4" t="n"/>
      <c r="J668" s="4" t="n"/>
      <c r="K668" s="4" t="n"/>
    </row>
    <row r="669" ht="15.75" customHeight="1" s="371">
      <c r="A669" s="4" t="n"/>
      <c r="B669" s="4" t="n"/>
      <c r="C669" s="4" t="n"/>
      <c r="D669" s="4" t="n"/>
      <c r="E669" s="4" t="n"/>
      <c r="F669" s="4" t="n"/>
      <c r="G669" s="4" t="n"/>
      <c r="H669" s="4" t="n"/>
      <c r="I669" s="4" t="n"/>
      <c r="J669" s="4" t="n"/>
      <c r="K669" s="4" t="n"/>
    </row>
    <row r="670" ht="15.75" customHeight="1" s="371">
      <c r="A670" s="4" t="n"/>
      <c r="B670" s="4" t="n"/>
      <c r="C670" s="4" t="n"/>
      <c r="D670" s="4" t="n"/>
      <c r="E670" s="4" t="n"/>
      <c r="F670" s="4" t="n"/>
      <c r="G670" s="4" t="n"/>
      <c r="H670" s="4" t="n"/>
      <c r="I670" s="4" t="n"/>
      <c r="J670" s="4" t="n"/>
      <c r="K670" s="4" t="n"/>
    </row>
    <row r="671" ht="15.75" customHeight="1" s="371">
      <c r="A671" s="4" t="n"/>
      <c r="B671" s="4" t="n"/>
      <c r="C671" s="4" t="n"/>
      <c r="D671" s="4" t="n"/>
      <c r="E671" s="4" t="n"/>
      <c r="F671" s="4" t="n"/>
      <c r="G671" s="4" t="n"/>
      <c r="H671" s="4" t="n"/>
      <c r="I671" s="4" t="n"/>
      <c r="J671" s="4" t="n"/>
      <c r="K671" s="4" t="n"/>
    </row>
    <row r="672" ht="15.75" customHeight="1" s="371">
      <c r="A672" s="4" t="n"/>
      <c r="B672" s="4" t="n"/>
      <c r="C672" s="4" t="n"/>
      <c r="D672" s="4" t="n"/>
      <c r="E672" s="4" t="n"/>
      <c r="F672" s="4" t="n"/>
      <c r="G672" s="4" t="n"/>
      <c r="H672" s="4" t="n"/>
      <c r="I672" s="4" t="n"/>
      <c r="J672" s="4" t="n"/>
      <c r="K672" s="4" t="n"/>
    </row>
    <row r="673" ht="15.75" customHeight="1" s="371">
      <c r="A673" s="4" t="n"/>
      <c r="B673" s="4" t="n"/>
      <c r="C673" s="4" t="n"/>
      <c r="D673" s="4" t="n"/>
      <c r="E673" s="4" t="n"/>
      <c r="F673" s="4" t="n"/>
      <c r="G673" s="4" t="n"/>
      <c r="H673" s="4" t="n"/>
      <c r="I673" s="4" t="n"/>
      <c r="J673" s="4" t="n"/>
      <c r="K673" s="4" t="n"/>
    </row>
    <row r="674" ht="15.75" customHeight="1" s="371">
      <c r="A674" s="4" t="n"/>
      <c r="B674" s="4" t="n"/>
      <c r="C674" s="4" t="n"/>
      <c r="D674" s="4" t="n"/>
      <c r="E674" s="4" t="n"/>
      <c r="F674" s="4" t="n"/>
      <c r="G674" s="4" t="n"/>
      <c r="H674" s="4" t="n"/>
      <c r="I674" s="4" t="n"/>
      <c r="J674" s="4" t="n"/>
      <c r="K674" s="4" t="n"/>
    </row>
    <row r="675" ht="15.75" customHeight="1" s="371">
      <c r="A675" s="4" t="n"/>
      <c r="B675" s="4" t="n"/>
      <c r="C675" s="4" t="n"/>
      <c r="D675" s="4" t="n"/>
      <c r="E675" s="4" t="n"/>
      <c r="F675" s="4" t="n"/>
      <c r="G675" s="4" t="n"/>
      <c r="H675" s="4" t="n"/>
      <c r="I675" s="4" t="n"/>
      <c r="J675" s="4" t="n"/>
      <c r="K675" s="4" t="n"/>
    </row>
    <row r="676" ht="15.75" customHeight="1" s="371">
      <c r="A676" s="4" t="n"/>
      <c r="B676" s="4" t="n"/>
      <c r="C676" s="4" t="n"/>
      <c r="D676" s="4" t="n"/>
      <c r="E676" s="4" t="n"/>
      <c r="F676" s="4" t="n"/>
      <c r="G676" s="4" t="n"/>
      <c r="H676" s="4" t="n"/>
      <c r="I676" s="4" t="n"/>
      <c r="J676" s="4" t="n"/>
      <c r="K676" s="4" t="n"/>
    </row>
    <row r="677" ht="15.75" customHeight="1" s="371">
      <c r="A677" s="4" t="n"/>
      <c r="B677" s="4" t="n"/>
      <c r="C677" s="4" t="n"/>
      <c r="D677" s="4" t="n"/>
      <c r="E677" s="4" t="n"/>
      <c r="F677" s="4" t="n"/>
      <c r="G677" s="4" t="n"/>
      <c r="H677" s="4" t="n"/>
      <c r="I677" s="4" t="n"/>
      <c r="J677" s="4" t="n"/>
      <c r="K677" s="4" t="n"/>
    </row>
    <row r="678" ht="15.75" customHeight="1" s="371">
      <c r="A678" s="4" t="n"/>
      <c r="B678" s="4" t="n"/>
      <c r="C678" s="4" t="n"/>
      <c r="D678" s="4" t="n"/>
      <c r="E678" s="4" t="n"/>
      <c r="F678" s="4" t="n"/>
      <c r="G678" s="4" t="n"/>
      <c r="H678" s="4" t="n"/>
      <c r="I678" s="4" t="n"/>
      <c r="J678" s="4" t="n"/>
      <c r="K678" s="4" t="n"/>
    </row>
    <row r="679" ht="15.75" customHeight="1" s="371">
      <c r="A679" s="4" t="n"/>
      <c r="B679" s="4" t="n"/>
      <c r="C679" s="4" t="n"/>
      <c r="D679" s="4" t="n"/>
      <c r="E679" s="4" t="n"/>
      <c r="F679" s="4" t="n"/>
      <c r="G679" s="4" t="n"/>
      <c r="H679" s="4" t="n"/>
      <c r="I679" s="4" t="n"/>
      <c r="J679" s="4" t="n"/>
      <c r="K679" s="4" t="n"/>
    </row>
    <row r="680" ht="15.75" customHeight="1" s="371">
      <c r="A680" s="4" t="n"/>
      <c r="B680" s="4" t="n"/>
      <c r="C680" s="4" t="n"/>
      <c r="D680" s="4" t="n"/>
      <c r="E680" s="4" t="n"/>
      <c r="F680" s="4" t="n"/>
      <c r="G680" s="4" t="n"/>
      <c r="H680" s="4" t="n"/>
      <c r="I680" s="4" t="n"/>
      <c r="J680" s="4" t="n"/>
      <c r="K680" s="4" t="n"/>
    </row>
    <row r="681" ht="15.75" customHeight="1" s="371">
      <c r="A681" s="4" t="n"/>
      <c r="B681" s="4" t="n"/>
      <c r="C681" s="4" t="n"/>
      <c r="D681" s="4" t="n"/>
      <c r="E681" s="4" t="n"/>
      <c r="F681" s="4" t="n"/>
      <c r="G681" s="4" t="n"/>
      <c r="H681" s="4" t="n"/>
      <c r="I681" s="4" t="n"/>
      <c r="J681" s="4" t="n"/>
      <c r="K681" s="4" t="n"/>
    </row>
    <row r="682" ht="15.75" customHeight="1" s="371">
      <c r="A682" s="4" t="n"/>
      <c r="B682" s="4" t="n"/>
      <c r="C682" s="4" t="n"/>
      <c r="D682" s="4" t="n"/>
      <c r="E682" s="4" t="n"/>
      <c r="F682" s="4" t="n"/>
      <c r="G682" s="4" t="n"/>
      <c r="H682" s="4" t="n"/>
      <c r="I682" s="4" t="n"/>
      <c r="J682" s="4" t="n"/>
      <c r="K682" s="4" t="n"/>
    </row>
    <row r="683" ht="15.75" customHeight="1" s="371">
      <c r="A683" s="4" t="n"/>
      <c r="B683" s="4" t="n"/>
      <c r="C683" s="4" t="n"/>
      <c r="D683" s="4" t="n"/>
      <c r="E683" s="4" t="n"/>
      <c r="F683" s="4" t="n"/>
      <c r="G683" s="4" t="n"/>
      <c r="H683" s="4" t="n"/>
      <c r="I683" s="4" t="n"/>
      <c r="J683" s="4" t="n"/>
      <c r="K683" s="4" t="n"/>
    </row>
    <row r="684" ht="15.75" customHeight="1" s="371">
      <c r="A684" s="4" t="n"/>
      <c r="B684" s="4" t="n"/>
      <c r="C684" s="4" t="n"/>
      <c r="D684" s="4" t="n"/>
      <c r="E684" s="4" t="n"/>
      <c r="F684" s="4" t="n"/>
      <c r="G684" s="4" t="n"/>
      <c r="H684" s="4" t="n"/>
      <c r="I684" s="4" t="n"/>
      <c r="J684" s="4" t="n"/>
      <c r="K684" s="4" t="n"/>
    </row>
    <row r="685" ht="15.75" customHeight="1" s="371">
      <c r="A685" s="4" t="n"/>
      <c r="B685" s="4" t="n"/>
      <c r="C685" s="4" t="n"/>
      <c r="D685" s="4" t="n"/>
      <c r="E685" s="4" t="n"/>
      <c r="F685" s="4" t="n"/>
      <c r="G685" s="4" t="n"/>
      <c r="H685" s="4" t="n"/>
      <c r="I685" s="4" t="n"/>
      <c r="J685" s="4" t="n"/>
      <c r="K685" s="4" t="n"/>
    </row>
    <row r="686" ht="15.75" customHeight="1" s="371">
      <c r="A686" s="4" t="n"/>
      <c r="B686" s="4" t="n"/>
      <c r="C686" s="4" t="n"/>
      <c r="D686" s="4" t="n"/>
      <c r="E686" s="4" t="n"/>
      <c r="F686" s="4" t="n"/>
      <c r="G686" s="4" t="n"/>
      <c r="H686" s="4" t="n"/>
      <c r="I686" s="4" t="n"/>
      <c r="J686" s="4" t="n"/>
      <c r="K686" s="4" t="n"/>
    </row>
    <row r="687" ht="15.75" customHeight="1" s="371">
      <c r="A687" s="4" t="n"/>
      <c r="B687" s="4" t="n"/>
      <c r="C687" s="4" t="n"/>
      <c r="D687" s="4" t="n"/>
      <c r="E687" s="4" t="n"/>
      <c r="F687" s="4" t="n"/>
      <c r="G687" s="4" t="n"/>
      <c r="H687" s="4" t="n"/>
      <c r="I687" s="4" t="n"/>
      <c r="J687" s="4" t="n"/>
      <c r="K687" s="4" t="n"/>
    </row>
    <row r="688" ht="15.75" customHeight="1" s="371">
      <c r="A688" s="4" t="n"/>
      <c r="B688" s="4" t="n"/>
      <c r="C688" s="4" t="n"/>
      <c r="D688" s="4" t="n"/>
      <c r="E688" s="4" t="n"/>
      <c r="F688" s="4" t="n"/>
      <c r="G688" s="4" t="n"/>
      <c r="H688" s="4" t="n"/>
      <c r="I688" s="4" t="n"/>
      <c r="J688" s="4" t="n"/>
      <c r="K688" s="4" t="n"/>
    </row>
    <row r="689" ht="15.75" customHeight="1" s="371">
      <c r="A689" s="4" t="n"/>
      <c r="B689" s="4" t="n"/>
      <c r="C689" s="4" t="n"/>
      <c r="D689" s="4" t="n"/>
      <c r="E689" s="4" t="n"/>
      <c r="F689" s="4" t="n"/>
      <c r="G689" s="4" t="n"/>
      <c r="H689" s="4" t="n"/>
      <c r="I689" s="4" t="n"/>
      <c r="J689" s="4" t="n"/>
      <c r="K689" s="4" t="n"/>
    </row>
    <row r="690" ht="15.75" customHeight="1" s="371">
      <c r="A690" s="4" t="n"/>
      <c r="B690" s="4" t="n"/>
      <c r="C690" s="4" t="n"/>
      <c r="D690" s="4" t="n"/>
      <c r="E690" s="4" t="n"/>
      <c r="F690" s="4" t="n"/>
      <c r="G690" s="4" t="n"/>
      <c r="H690" s="4" t="n"/>
      <c r="I690" s="4" t="n"/>
      <c r="J690" s="4" t="n"/>
      <c r="K690" s="4" t="n"/>
    </row>
    <row r="691" ht="15.75" customHeight="1" s="371">
      <c r="A691" s="4" t="n"/>
      <c r="B691" s="4" t="n"/>
      <c r="C691" s="4" t="n"/>
      <c r="D691" s="4" t="n"/>
      <c r="E691" s="4" t="n"/>
      <c r="F691" s="4" t="n"/>
      <c r="G691" s="4" t="n"/>
      <c r="H691" s="4" t="n"/>
      <c r="I691" s="4" t="n"/>
      <c r="J691" s="4" t="n"/>
      <c r="K691" s="4" t="n"/>
    </row>
    <row r="692" ht="15.75" customHeight="1" s="371">
      <c r="A692" s="4" t="n"/>
      <c r="B692" s="4" t="n"/>
      <c r="C692" s="4" t="n"/>
      <c r="D692" s="4" t="n"/>
      <c r="E692" s="4" t="n"/>
      <c r="F692" s="4" t="n"/>
      <c r="G692" s="4" t="n"/>
      <c r="H692" s="4" t="n"/>
      <c r="I692" s="4" t="n"/>
      <c r="J692" s="4" t="n"/>
      <c r="K692" s="4" t="n"/>
    </row>
    <row r="693" ht="15.75" customHeight="1" s="371">
      <c r="A693" s="4" t="n"/>
      <c r="B693" s="4" t="n"/>
      <c r="C693" s="4" t="n"/>
      <c r="D693" s="4" t="n"/>
      <c r="E693" s="4" t="n"/>
      <c r="F693" s="4" t="n"/>
      <c r="G693" s="4" t="n"/>
      <c r="H693" s="4" t="n"/>
      <c r="I693" s="4" t="n"/>
      <c r="J693" s="4" t="n"/>
      <c r="K693" s="4" t="n"/>
    </row>
    <row r="694" ht="15.75" customHeight="1" s="371">
      <c r="A694" s="4" t="n"/>
      <c r="B694" s="4" t="n"/>
      <c r="C694" s="4" t="n"/>
      <c r="D694" s="4" t="n"/>
      <c r="E694" s="4" t="n"/>
      <c r="F694" s="4" t="n"/>
      <c r="G694" s="4" t="n"/>
      <c r="H694" s="4" t="n"/>
      <c r="I694" s="4" t="n"/>
      <c r="J694" s="4" t="n"/>
      <c r="K694" s="4" t="n"/>
    </row>
    <row r="695" ht="15.75" customHeight="1" s="371">
      <c r="A695" s="4" t="n"/>
      <c r="B695" s="4" t="n"/>
      <c r="C695" s="4" t="n"/>
      <c r="D695" s="4" t="n"/>
      <c r="E695" s="4" t="n"/>
      <c r="F695" s="4" t="n"/>
      <c r="G695" s="4" t="n"/>
      <c r="H695" s="4" t="n"/>
      <c r="I695" s="4" t="n"/>
      <c r="J695" s="4" t="n"/>
      <c r="K695" s="4" t="n"/>
    </row>
    <row r="696" ht="15.75" customHeight="1" s="371">
      <c r="A696" s="4" t="n"/>
      <c r="B696" s="4" t="n"/>
      <c r="C696" s="4" t="n"/>
      <c r="D696" s="4" t="n"/>
      <c r="E696" s="4" t="n"/>
      <c r="F696" s="4" t="n"/>
      <c r="G696" s="4" t="n"/>
      <c r="H696" s="4" t="n"/>
      <c r="I696" s="4" t="n"/>
      <c r="J696" s="4" t="n"/>
      <c r="K696" s="4" t="n"/>
    </row>
    <row r="697" ht="15.75" customHeight="1" s="371">
      <c r="A697" s="4" t="n"/>
      <c r="B697" s="4" t="n"/>
      <c r="C697" s="4" t="n"/>
      <c r="D697" s="4" t="n"/>
      <c r="E697" s="4" t="n"/>
      <c r="F697" s="4" t="n"/>
      <c r="G697" s="4" t="n"/>
      <c r="H697" s="4" t="n"/>
      <c r="I697" s="4" t="n"/>
      <c r="J697" s="4" t="n"/>
      <c r="K697" s="4" t="n"/>
    </row>
    <row r="698" ht="15.75" customHeight="1" s="371">
      <c r="A698" s="4" t="n"/>
      <c r="B698" s="4" t="n"/>
      <c r="C698" s="4" t="n"/>
      <c r="D698" s="4" t="n"/>
      <c r="E698" s="4" t="n"/>
      <c r="F698" s="4" t="n"/>
      <c r="G698" s="4" t="n"/>
      <c r="H698" s="4" t="n"/>
      <c r="I698" s="4" t="n"/>
      <c r="J698" s="4" t="n"/>
      <c r="K698" s="4" t="n"/>
    </row>
    <row r="699" ht="15.75" customHeight="1" s="371">
      <c r="A699" s="4" t="n"/>
      <c r="B699" s="4" t="n"/>
      <c r="C699" s="4" t="n"/>
      <c r="D699" s="4" t="n"/>
      <c r="E699" s="4" t="n"/>
      <c r="F699" s="4" t="n"/>
      <c r="G699" s="4" t="n"/>
      <c r="H699" s="4" t="n"/>
      <c r="I699" s="4" t="n"/>
      <c r="J699" s="4" t="n"/>
      <c r="K699" s="4" t="n"/>
    </row>
    <row r="700" ht="15.75" customHeight="1" s="371">
      <c r="A700" s="4" t="n"/>
      <c r="B700" s="4" t="n"/>
      <c r="C700" s="4" t="n"/>
      <c r="D700" s="4" t="n"/>
      <c r="E700" s="4" t="n"/>
      <c r="F700" s="4" t="n"/>
      <c r="G700" s="4" t="n"/>
      <c r="H700" s="4" t="n"/>
      <c r="I700" s="4" t="n"/>
      <c r="J700" s="4" t="n"/>
      <c r="K700" s="4" t="n"/>
    </row>
    <row r="701" ht="15.75" customHeight="1" s="371">
      <c r="A701" s="4" t="n"/>
      <c r="B701" s="4" t="n"/>
      <c r="C701" s="4" t="n"/>
      <c r="D701" s="4" t="n"/>
      <c r="E701" s="4" t="n"/>
      <c r="F701" s="4" t="n"/>
      <c r="G701" s="4" t="n"/>
      <c r="H701" s="4" t="n"/>
      <c r="I701" s="4" t="n"/>
      <c r="J701" s="4" t="n"/>
      <c r="K701" s="4" t="n"/>
    </row>
    <row r="702" ht="15.75" customHeight="1" s="371">
      <c r="A702" s="4" t="n"/>
      <c r="B702" s="4" t="n"/>
      <c r="C702" s="4" t="n"/>
      <c r="D702" s="4" t="n"/>
      <c r="E702" s="4" t="n"/>
      <c r="F702" s="4" t="n"/>
      <c r="G702" s="4" t="n"/>
      <c r="H702" s="4" t="n"/>
      <c r="I702" s="4" t="n"/>
      <c r="J702" s="4" t="n"/>
      <c r="K702" s="4" t="n"/>
    </row>
    <row r="703" ht="15.75" customHeight="1" s="371">
      <c r="A703" s="4" t="n"/>
      <c r="B703" s="4" t="n"/>
      <c r="C703" s="4" t="n"/>
      <c r="D703" s="4" t="n"/>
      <c r="E703" s="4" t="n"/>
      <c r="F703" s="4" t="n"/>
      <c r="G703" s="4" t="n"/>
      <c r="H703" s="4" t="n"/>
      <c r="I703" s="4" t="n"/>
      <c r="J703" s="4" t="n"/>
      <c r="K703" s="4" t="n"/>
    </row>
    <row r="704" ht="15.75" customHeight="1" s="371">
      <c r="A704" s="4" t="n"/>
      <c r="B704" s="4" t="n"/>
      <c r="C704" s="4" t="n"/>
      <c r="D704" s="4" t="n"/>
      <c r="E704" s="4" t="n"/>
      <c r="F704" s="4" t="n"/>
      <c r="G704" s="4" t="n"/>
      <c r="H704" s="4" t="n"/>
      <c r="I704" s="4" t="n"/>
      <c r="J704" s="4" t="n"/>
      <c r="K704" s="4" t="n"/>
    </row>
    <row r="705" ht="15.75" customHeight="1" s="371">
      <c r="A705" s="4" t="n"/>
      <c r="B705" s="4" t="n"/>
      <c r="C705" s="4" t="n"/>
      <c r="D705" s="4" t="n"/>
      <c r="E705" s="4" t="n"/>
      <c r="F705" s="4" t="n"/>
      <c r="G705" s="4" t="n"/>
      <c r="H705" s="4" t="n"/>
      <c r="I705" s="4" t="n"/>
      <c r="J705" s="4" t="n"/>
      <c r="K705" s="4" t="n"/>
    </row>
    <row r="706" ht="15.75" customHeight="1" s="371">
      <c r="A706" s="4" t="n"/>
      <c r="B706" s="4" t="n"/>
      <c r="C706" s="4" t="n"/>
      <c r="D706" s="4" t="n"/>
      <c r="E706" s="4" t="n"/>
      <c r="F706" s="4" t="n"/>
      <c r="G706" s="4" t="n"/>
      <c r="H706" s="4" t="n"/>
      <c r="I706" s="4" t="n"/>
      <c r="J706" s="4" t="n"/>
      <c r="K706" s="4" t="n"/>
    </row>
    <row r="707" ht="15.75" customHeight="1" s="371">
      <c r="A707" s="4" t="n"/>
      <c r="B707" s="4" t="n"/>
      <c r="C707" s="4" t="n"/>
      <c r="D707" s="4" t="n"/>
      <c r="E707" s="4" t="n"/>
      <c r="F707" s="4" t="n"/>
      <c r="G707" s="4" t="n"/>
      <c r="H707" s="4" t="n"/>
      <c r="I707" s="4" t="n"/>
      <c r="J707" s="4" t="n"/>
      <c r="K707" s="4" t="n"/>
    </row>
    <row r="708" ht="15.75" customHeight="1" s="371">
      <c r="A708" s="4" t="n"/>
      <c r="B708" s="4" t="n"/>
      <c r="C708" s="4" t="n"/>
      <c r="D708" s="4" t="n"/>
      <c r="E708" s="4" t="n"/>
      <c r="F708" s="4" t="n"/>
      <c r="G708" s="4" t="n"/>
      <c r="H708" s="4" t="n"/>
      <c r="I708" s="4" t="n"/>
      <c r="J708" s="4" t="n"/>
      <c r="K708" s="4" t="n"/>
    </row>
    <row r="709" ht="15.75" customHeight="1" s="371">
      <c r="A709" s="4" t="n"/>
      <c r="B709" s="4" t="n"/>
      <c r="C709" s="4" t="n"/>
      <c r="D709" s="4" t="n"/>
      <c r="E709" s="4" t="n"/>
      <c r="F709" s="4" t="n"/>
      <c r="G709" s="4" t="n"/>
      <c r="H709" s="4" t="n"/>
      <c r="I709" s="4" t="n"/>
      <c r="J709" s="4" t="n"/>
      <c r="K709" s="4" t="n"/>
    </row>
    <row r="710" ht="15.75" customHeight="1" s="371">
      <c r="A710" s="4" t="n"/>
      <c r="B710" s="4" t="n"/>
      <c r="C710" s="4" t="n"/>
      <c r="D710" s="4" t="n"/>
      <c r="E710" s="4" t="n"/>
      <c r="F710" s="4" t="n"/>
      <c r="G710" s="4" t="n"/>
      <c r="H710" s="4" t="n"/>
      <c r="I710" s="4" t="n"/>
      <c r="J710" s="4" t="n"/>
      <c r="K710" s="4" t="n"/>
    </row>
    <row r="711" ht="15.75" customHeight="1" s="371">
      <c r="A711" s="4" t="n"/>
      <c r="B711" s="4" t="n"/>
      <c r="C711" s="4" t="n"/>
      <c r="D711" s="4" t="n"/>
      <c r="E711" s="4" t="n"/>
      <c r="F711" s="4" t="n"/>
      <c r="G711" s="4" t="n"/>
      <c r="H711" s="4" t="n"/>
      <c r="I711" s="4" t="n"/>
      <c r="J711" s="4" t="n"/>
      <c r="K711" s="4" t="n"/>
    </row>
    <row r="712" ht="15.75" customHeight="1" s="371">
      <c r="A712" s="4" t="n"/>
      <c r="B712" s="4" t="n"/>
      <c r="C712" s="4" t="n"/>
      <c r="D712" s="4" t="n"/>
      <c r="E712" s="4" t="n"/>
      <c r="F712" s="4" t="n"/>
      <c r="G712" s="4" t="n"/>
      <c r="H712" s="4" t="n"/>
      <c r="I712" s="4" t="n"/>
      <c r="J712" s="4" t="n"/>
      <c r="K712" s="4" t="n"/>
    </row>
    <row r="713" ht="15.75" customHeight="1" s="371">
      <c r="A713" s="4" t="n"/>
      <c r="B713" s="4" t="n"/>
      <c r="C713" s="4" t="n"/>
      <c r="D713" s="4" t="n"/>
      <c r="E713" s="4" t="n"/>
      <c r="F713" s="4" t="n"/>
      <c r="G713" s="4" t="n"/>
      <c r="H713" s="4" t="n"/>
      <c r="I713" s="4" t="n"/>
      <c r="J713" s="4" t="n"/>
      <c r="K713" s="4" t="n"/>
    </row>
    <row r="714" ht="15.75" customHeight="1" s="371">
      <c r="A714" s="4" t="n"/>
      <c r="B714" s="4" t="n"/>
      <c r="C714" s="4" t="n"/>
      <c r="D714" s="4" t="n"/>
      <c r="E714" s="4" t="n"/>
      <c r="F714" s="4" t="n"/>
      <c r="G714" s="4" t="n"/>
      <c r="H714" s="4" t="n"/>
      <c r="I714" s="4" t="n"/>
      <c r="J714" s="4" t="n"/>
      <c r="K714" s="4" t="n"/>
    </row>
    <row r="715" ht="15.75" customHeight="1" s="371">
      <c r="A715" s="4" t="n"/>
      <c r="B715" s="4" t="n"/>
      <c r="C715" s="4" t="n"/>
      <c r="D715" s="4" t="n"/>
      <c r="E715" s="4" t="n"/>
      <c r="F715" s="4" t="n"/>
      <c r="G715" s="4" t="n"/>
      <c r="H715" s="4" t="n"/>
      <c r="I715" s="4" t="n"/>
      <c r="J715" s="4" t="n"/>
      <c r="K715" s="4" t="n"/>
    </row>
    <row r="716" ht="15.75" customHeight="1" s="371">
      <c r="A716" s="4" t="n"/>
      <c r="B716" s="4" t="n"/>
      <c r="C716" s="4" t="n"/>
      <c r="D716" s="4" t="n"/>
      <c r="E716" s="4" t="n"/>
      <c r="F716" s="4" t="n"/>
      <c r="G716" s="4" t="n"/>
      <c r="H716" s="4" t="n"/>
      <c r="I716" s="4" t="n"/>
      <c r="J716" s="4" t="n"/>
      <c r="K716" s="4" t="n"/>
    </row>
    <row r="717" ht="15.75" customHeight="1" s="371">
      <c r="A717" s="4" t="n"/>
      <c r="B717" s="4" t="n"/>
      <c r="C717" s="4" t="n"/>
      <c r="D717" s="4" t="n"/>
      <c r="E717" s="4" t="n"/>
      <c r="F717" s="4" t="n"/>
      <c r="G717" s="4" t="n"/>
      <c r="H717" s="4" t="n"/>
      <c r="I717" s="4" t="n"/>
      <c r="J717" s="4" t="n"/>
      <c r="K717" s="4" t="n"/>
    </row>
    <row r="718" ht="15.75" customHeight="1" s="371">
      <c r="A718" s="4" t="n"/>
      <c r="B718" s="4" t="n"/>
      <c r="C718" s="4" t="n"/>
      <c r="D718" s="4" t="n"/>
      <c r="E718" s="4" t="n"/>
      <c r="F718" s="4" t="n"/>
      <c r="G718" s="4" t="n"/>
      <c r="H718" s="4" t="n"/>
      <c r="I718" s="4" t="n"/>
      <c r="J718" s="4" t="n"/>
      <c r="K718" s="4" t="n"/>
    </row>
    <row r="719" ht="15.75" customHeight="1" s="371">
      <c r="A719" s="4" t="n"/>
      <c r="B719" s="4" t="n"/>
      <c r="C719" s="4" t="n"/>
      <c r="D719" s="4" t="n"/>
      <c r="E719" s="4" t="n"/>
      <c r="F719" s="4" t="n"/>
      <c r="G719" s="4" t="n"/>
      <c r="H719" s="4" t="n"/>
      <c r="I719" s="4" t="n"/>
      <c r="J719" s="4" t="n"/>
      <c r="K719" s="4" t="n"/>
    </row>
    <row r="720" ht="15.75" customHeight="1" s="371">
      <c r="A720" s="4" t="n"/>
      <c r="B720" s="4" t="n"/>
      <c r="C720" s="4" t="n"/>
      <c r="D720" s="4" t="n"/>
      <c r="E720" s="4" t="n"/>
      <c r="F720" s="4" t="n"/>
      <c r="G720" s="4" t="n"/>
      <c r="H720" s="4" t="n"/>
      <c r="I720" s="4" t="n"/>
      <c r="J720" s="4" t="n"/>
      <c r="K720" s="4" t="n"/>
    </row>
    <row r="721" ht="15.75" customHeight="1" s="371">
      <c r="A721" s="4" t="n"/>
      <c r="B721" s="4" t="n"/>
      <c r="C721" s="4" t="n"/>
      <c r="D721" s="4" t="n"/>
      <c r="E721" s="4" t="n"/>
      <c r="F721" s="4" t="n"/>
      <c r="G721" s="4" t="n"/>
      <c r="H721" s="4" t="n"/>
      <c r="I721" s="4" t="n"/>
      <c r="J721" s="4" t="n"/>
      <c r="K721" s="4" t="n"/>
    </row>
    <row r="722" ht="15.75" customHeight="1" s="371">
      <c r="A722" s="4" t="n"/>
      <c r="B722" s="4" t="n"/>
      <c r="C722" s="4" t="n"/>
      <c r="D722" s="4" t="n"/>
      <c r="E722" s="4" t="n"/>
      <c r="F722" s="4" t="n"/>
      <c r="G722" s="4" t="n"/>
      <c r="H722" s="4" t="n"/>
      <c r="I722" s="4" t="n"/>
      <c r="J722" s="4" t="n"/>
      <c r="K722" s="4" t="n"/>
    </row>
    <row r="723" ht="15.75" customHeight="1" s="371">
      <c r="A723" s="4" t="n"/>
      <c r="B723" s="4" t="n"/>
      <c r="C723" s="4" t="n"/>
      <c r="D723" s="4" t="n"/>
      <c r="E723" s="4" t="n"/>
      <c r="F723" s="4" t="n"/>
      <c r="G723" s="4" t="n"/>
      <c r="H723" s="4" t="n"/>
      <c r="I723" s="4" t="n"/>
      <c r="J723" s="4" t="n"/>
      <c r="K723" s="4" t="n"/>
    </row>
    <row r="724" ht="15.75" customHeight="1" s="371">
      <c r="A724" s="4" t="n"/>
      <c r="B724" s="4" t="n"/>
      <c r="C724" s="4" t="n"/>
      <c r="D724" s="4" t="n"/>
      <c r="E724" s="4" t="n"/>
      <c r="F724" s="4" t="n"/>
      <c r="G724" s="4" t="n"/>
      <c r="H724" s="4" t="n"/>
      <c r="I724" s="4" t="n"/>
      <c r="J724" s="4" t="n"/>
      <c r="K724" s="4" t="n"/>
    </row>
    <row r="725" ht="15.75" customHeight="1" s="371">
      <c r="A725" s="4" t="n"/>
      <c r="B725" s="4" t="n"/>
      <c r="C725" s="4" t="n"/>
      <c r="D725" s="4" t="n"/>
      <c r="E725" s="4" t="n"/>
      <c r="F725" s="4" t="n"/>
      <c r="G725" s="4" t="n"/>
      <c r="H725" s="4" t="n"/>
      <c r="I725" s="4" t="n"/>
      <c r="J725" s="4" t="n"/>
      <c r="K725" s="4" t="n"/>
    </row>
    <row r="726" ht="15.75" customHeight="1" s="371">
      <c r="A726" s="4" t="n"/>
      <c r="B726" s="4" t="n"/>
      <c r="C726" s="4" t="n"/>
      <c r="D726" s="4" t="n"/>
      <c r="E726" s="4" t="n"/>
      <c r="F726" s="4" t="n"/>
      <c r="G726" s="4" t="n"/>
      <c r="H726" s="4" t="n"/>
      <c r="I726" s="4" t="n"/>
      <c r="J726" s="4" t="n"/>
      <c r="K726" s="4" t="n"/>
    </row>
    <row r="727" ht="15.75" customHeight="1" s="371">
      <c r="A727" s="4" t="n"/>
      <c r="B727" s="4" t="n"/>
      <c r="C727" s="4" t="n"/>
      <c r="D727" s="4" t="n"/>
      <c r="E727" s="4" t="n"/>
      <c r="F727" s="4" t="n"/>
      <c r="G727" s="4" t="n"/>
      <c r="H727" s="4" t="n"/>
      <c r="I727" s="4" t="n"/>
      <c r="J727" s="4" t="n"/>
      <c r="K727" s="4" t="n"/>
    </row>
    <row r="728" ht="15.75" customHeight="1" s="371">
      <c r="A728" s="4" t="n"/>
      <c r="B728" s="4" t="n"/>
      <c r="C728" s="4" t="n"/>
      <c r="D728" s="4" t="n"/>
      <c r="E728" s="4" t="n"/>
      <c r="F728" s="4" t="n"/>
      <c r="G728" s="4" t="n"/>
      <c r="H728" s="4" t="n"/>
      <c r="I728" s="4" t="n"/>
      <c r="J728" s="4" t="n"/>
      <c r="K728" s="4" t="n"/>
    </row>
    <row r="729" ht="15.75" customHeight="1" s="371">
      <c r="A729" s="4" t="n"/>
      <c r="B729" s="4" t="n"/>
      <c r="C729" s="4" t="n"/>
      <c r="D729" s="4" t="n"/>
      <c r="E729" s="4" t="n"/>
      <c r="F729" s="4" t="n"/>
      <c r="G729" s="4" t="n"/>
      <c r="H729" s="4" t="n"/>
      <c r="I729" s="4" t="n"/>
      <c r="J729" s="4" t="n"/>
      <c r="K729" s="4" t="n"/>
    </row>
    <row r="730" ht="15.75" customHeight="1" s="371">
      <c r="A730" s="4" t="n"/>
      <c r="B730" s="4" t="n"/>
      <c r="C730" s="4" t="n"/>
      <c r="D730" s="4" t="n"/>
      <c r="E730" s="4" t="n"/>
      <c r="F730" s="4" t="n"/>
      <c r="G730" s="4" t="n"/>
      <c r="H730" s="4" t="n"/>
      <c r="I730" s="4" t="n"/>
      <c r="J730" s="4" t="n"/>
      <c r="K730" s="4" t="n"/>
    </row>
    <row r="731" ht="15.75" customHeight="1" s="371">
      <c r="A731" s="4" t="n"/>
      <c r="B731" s="4" t="n"/>
      <c r="C731" s="4" t="n"/>
      <c r="D731" s="4" t="n"/>
      <c r="E731" s="4" t="n"/>
      <c r="F731" s="4" t="n"/>
      <c r="G731" s="4" t="n"/>
      <c r="H731" s="4" t="n"/>
      <c r="I731" s="4" t="n"/>
      <c r="J731" s="4" t="n"/>
      <c r="K731" s="4" t="n"/>
    </row>
    <row r="732" ht="15.75" customHeight="1" s="371">
      <c r="A732" s="4" t="n"/>
      <c r="B732" s="4" t="n"/>
      <c r="C732" s="4" t="n"/>
      <c r="D732" s="4" t="n"/>
      <c r="E732" s="4" t="n"/>
      <c r="F732" s="4" t="n"/>
      <c r="G732" s="4" t="n"/>
      <c r="H732" s="4" t="n"/>
      <c r="I732" s="4" t="n"/>
      <c r="J732" s="4" t="n"/>
      <c r="K732" s="4" t="n"/>
    </row>
    <row r="733" ht="15.75" customHeight="1" s="371">
      <c r="A733" s="4" t="n"/>
      <c r="B733" s="4" t="n"/>
      <c r="C733" s="4" t="n"/>
      <c r="D733" s="4" t="n"/>
      <c r="E733" s="4" t="n"/>
      <c r="F733" s="4" t="n"/>
      <c r="G733" s="4" t="n"/>
      <c r="H733" s="4" t="n"/>
      <c r="I733" s="4" t="n"/>
      <c r="J733" s="4" t="n"/>
      <c r="K733" s="4" t="n"/>
    </row>
    <row r="734" ht="15.75" customHeight="1" s="371">
      <c r="A734" s="4" t="n"/>
      <c r="B734" s="4" t="n"/>
      <c r="C734" s="4" t="n"/>
      <c r="D734" s="4" t="n"/>
      <c r="E734" s="4" t="n"/>
      <c r="F734" s="4" t="n"/>
      <c r="G734" s="4" t="n"/>
      <c r="H734" s="4" t="n"/>
      <c r="I734" s="4" t="n"/>
      <c r="J734" s="4" t="n"/>
      <c r="K734" s="4" t="n"/>
    </row>
    <row r="735" ht="15.75" customHeight="1" s="371">
      <c r="A735" s="4" t="n"/>
      <c r="B735" s="4" t="n"/>
      <c r="C735" s="4" t="n"/>
      <c r="D735" s="4" t="n"/>
      <c r="E735" s="4" t="n"/>
      <c r="F735" s="4" t="n"/>
      <c r="G735" s="4" t="n"/>
      <c r="H735" s="4" t="n"/>
      <c r="I735" s="4" t="n"/>
      <c r="J735" s="4" t="n"/>
      <c r="K735" s="4" t="n"/>
    </row>
    <row r="736" ht="15.75" customHeight="1" s="371">
      <c r="A736" s="4" t="n"/>
      <c r="B736" s="4" t="n"/>
      <c r="C736" s="4" t="n"/>
      <c r="D736" s="4" t="n"/>
      <c r="E736" s="4" t="n"/>
      <c r="F736" s="4" t="n"/>
      <c r="G736" s="4" t="n"/>
      <c r="H736" s="4" t="n"/>
      <c r="I736" s="4" t="n"/>
      <c r="J736" s="4" t="n"/>
      <c r="K736" s="4" t="n"/>
    </row>
    <row r="737" ht="15.75" customHeight="1" s="371">
      <c r="A737" s="4" t="n"/>
      <c r="B737" s="4" t="n"/>
      <c r="C737" s="4" t="n"/>
      <c r="D737" s="4" t="n"/>
      <c r="E737" s="4" t="n"/>
      <c r="F737" s="4" t="n"/>
      <c r="G737" s="4" t="n"/>
      <c r="H737" s="4" t="n"/>
      <c r="I737" s="4" t="n"/>
      <c r="J737" s="4" t="n"/>
      <c r="K737" s="4" t="n"/>
    </row>
    <row r="738" ht="15.75" customHeight="1" s="371">
      <c r="A738" s="4" t="n"/>
      <c r="B738" s="4" t="n"/>
      <c r="C738" s="4" t="n"/>
      <c r="D738" s="4" t="n"/>
      <c r="E738" s="4" t="n"/>
      <c r="F738" s="4" t="n"/>
      <c r="G738" s="4" t="n"/>
      <c r="H738" s="4" t="n"/>
      <c r="I738" s="4" t="n"/>
      <c r="J738" s="4" t="n"/>
      <c r="K738" s="4" t="n"/>
    </row>
    <row r="739" ht="15.75" customHeight="1" s="371">
      <c r="A739" s="4" t="n"/>
      <c r="B739" s="4" t="n"/>
      <c r="C739" s="4" t="n"/>
      <c r="D739" s="4" t="n"/>
      <c r="E739" s="4" t="n"/>
      <c r="F739" s="4" t="n"/>
      <c r="G739" s="4" t="n"/>
      <c r="H739" s="4" t="n"/>
      <c r="I739" s="4" t="n"/>
      <c r="J739" s="4" t="n"/>
      <c r="K739" s="4" t="n"/>
    </row>
    <row r="740" ht="15.75" customHeight="1" s="371">
      <c r="A740" s="4" t="n"/>
      <c r="B740" s="4" t="n"/>
      <c r="C740" s="4" t="n"/>
      <c r="D740" s="4" t="n"/>
      <c r="E740" s="4" t="n"/>
      <c r="F740" s="4" t="n"/>
      <c r="G740" s="4" t="n"/>
      <c r="H740" s="4" t="n"/>
      <c r="I740" s="4" t="n"/>
      <c r="J740" s="4" t="n"/>
      <c r="K740" s="4" t="n"/>
    </row>
    <row r="741" ht="15.75" customHeight="1" s="371">
      <c r="A741" s="4" t="n"/>
      <c r="B741" s="4" t="n"/>
      <c r="C741" s="4" t="n"/>
      <c r="D741" s="4" t="n"/>
      <c r="E741" s="4" t="n"/>
      <c r="F741" s="4" t="n"/>
      <c r="G741" s="4" t="n"/>
      <c r="H741" s="4" t="n"/>
      <c r="I741" s="4" t="n"/>
      <c r="J741" s="4" t="n"/>
      <c r="K741" s="4" t="n"/>
    </row>
    <row r="742" ht="15.75" customHeight="1" s="371">
      <c r="A742" s="4" t="n"/>
      <c r="B742" s="4" t="n"/>
      <c r="C742" s="4" t="n"/>
      <c r="D742" s="4" t="n"/>
      <c r="E742" s="4" t="n"/>
      <c r="F742" s="4" t="n"/>
      <c r="G742" s="4" t="n"/>
      <c r="H742" s="4" t="n"/>
      <c r="I742" s="4" t="n"/>
      <c r="J742" s="4" t="n"/>
      <c r="K742" s="4" t="n"/>
    </row>
    <row r="743" ht="15.75" customHeight="1" s="371">
      <c r="A743" s="4" t="n"/>
      <c r="B743" s="4" t="n"/>
      <c r="C743" s="4" t="n"/>
      <c r="D743" s="4" t="n"/>
      <c r="E743" s="4" t="n"/>
      <c r="F743" s="4" t="n"/>
      <c r="G743" s="4" t="n"/>
      <c r="H743" s="4" t="n"/>
      <c r="I743" s="4" t="n"/>
      <c r="J743" s="4" t="n"/>
      <c r="K743" s="4" t="n"/>
    </row>
    <row r="744" ht="15.75" customHeight="1" s="371">
      <c r="A744" s="4" t="n"/>
      <c r="B744" s="4" t="n"/>
      <c r="C744" s="4" t="n"/>
      <c r="D744" s="4" t="n"/>
      <c r="E744" s="4" t="n"/>
      <c r="F744" s="4" t="n"/>
      <c r="G744" s="4" t="n"/>
      <c r="H744" s="4" t="n"/>
      <c r="I744" s="4" t="n"/>
      <c r="J744" s="4" t="n"/>
      <c r="K744" s="4" t="n"/>
    </row>
    <row r="745" ht="15.75" customHeight="1" s="371">
      <c r="A745" s="4" t="n"/>
      <c r="B745" s="4" t="n"/>
      <c r="C745" s="4" t="n"/>
      <c r="D745" s="4" t="n"/>
      <c r="E745" s="4" t="n"/>
      <c r="F745" s="4" t="n"/>
      <c r="G745" s="4" t="n"/>
      <c r="H745" s="4" t="n"/>
      <c r="I745" s="4" t="n"/>
      <c r="J745" s="4" t="n"/>
      <c r="K745" s="4" t="n"/>
    </row>
    <row r="746" ht="15.75" customHeight="1" s="371">
      <c r="A746" s="4" t="n"/>
      <c r="B746" s="4" t="n"/>
      <c r="C746" s="4" t="n"/>
      <c r="D746" s="4" t="n"/>
      <c r="E746" s="4" t="n"/>
      <c r="F746" s="4" t="n"/>
      <c r="G746" s="4" t="n"/>
      <c r="H746" s="4" t="n"/>
      <c r="I746" s="4" t="n"/>
      <c r="J746" s="4" t="n"/>
      <c r="K746" s="4" t="n"/>
    </row>
    <row r="747" ht="15.75" customHeight="1" s="371">
      <c r="A747" s="4" t="n"/>
      <c r="B747" s="4" t="n"/>
      <c r="C747" s="4" t="n"/>
      <c r="D747" s="4" t="n"/>
      <c r="E747" s="4" t="n"/>
      <c r="F747" s="4" t="n"/>
      <c r="G747" s="4" t="n"/>
      <c r="H747" s="4" t="n"/>
      <c r="I747" s="4" t="n"/>
      <c r="J747" s="4" t="n"/>
      <c r="K747" s="4" t="n"/>
    </row>
    <row r="748" ht="15.75" customHeight="1" s="371">
      <c r="A748" s="4" t="n"/>
      <c r="B748" s="4" t="n"/>
      <c r="C748" s="4" t="n"/>
      <c r="D748" s="4" t="n"/>
      <c r="E748" s="4" t="n"/>
      <c r="F748" s="4" t="n"/>
      <c r="G748" s="4" t="n"/>
      <c r="H748" s="4" t="n"/>
      <c r="I748" s="4" t="n"/>
      <c r="J748" s="4" t="n"/>
      <c r="K748" s="4" t="n"/>
    </row>
    <row r="749" ht="15.75" customHeight="1" s="371">
      <c r="A749" s="4" t="n"/>
      <c r="B749" s="4" t="n"/>
      <c r="C749" s="4" t="n"/>
      <c r="D749" s="4" t="n"/>
      <c r="E749" s="4" t="n"/>
      <c r="F749" s="4" t="n"/>
      <c r="G749" s="4" t="n"/>
      <c r="H749" s="4" t="n"/>
      <c r="I749" s="4" t="n"/>
      <c r="J749" s="4" t="n"/>
      <c r="K749" s="4" t="n"/>
    </row>
    <row r="750" ht="15.75" customHeight="1" s="371">
      <c r="A750" s="4" t="n"/>
      <c r="B750" s="4" t="n"/>
      <c r="C750" s="4" t="n"/>
      <c r="D750" s="4" t="n"/>
      <c r="E750" s="4" t="n"/>
      <c r="F750" s="4" t="n"/>
      <c r="G750" s="4" t="n"/>
      <c r="H750" s="4" t="n"/>
      <c r="I750" s="4" t="n"/>
      <c r="J750" s="4" t="n"/>
      <c r="K750" s="4" t="n"/>
    </row>
    <row r="751" ht="15.75" customHeight="1" s="371">
      <c r="A751" s="4" t="n"/>
      <c r="B751" s="4" t="n"/>
      <c r="C751" s="4" t="n"/>
      <c r="D751" s="4" t="n"/>
      <c r="E751" s="4" t="n"/>
      <c r="F751" s="4" t="n"/>
      <c r="G751" s="4" t="n"/>
      <c r="H751" s="4" t="n"/>
      <c r="I751" s="4" t="n"/>
      <c r="J751" s="4" t="n"/>
      <c r="K751" s="4" t="n"/>
    </row>
    <row r="752" ht="15.75" customHeight="1" s="371">
      <c r="A752" s="4" t="n"/>
      <c r="B752" s="4" t="n"/>
      <c r="C752" s="4" t="n"/>
      <c r="D752" s="4" t="n"/>
      <c r="E752" s="4" t="n"/>
      <c r="F752" s="4" t="n"/>
      <c r="G752" s="4" t="n"/>
      <c r="H752" s="4" t="n"/>
      <c r="I752" s="4" t="n"/>
      <c r="J752" s="4" t="n"/>
      <c r="K752" s="4" t="n"/>
    </row>
    <row r="753" ht="15.75" customHeight="1" s="371">
      <c r="A753" s="4" t="n"/>
      <c r="B753" s="4" t="n"/>
      <c r="C753" s="4" t="n"/>
      <c r="D753" s="4" t="n"/>
      <c r="E753" s="4" t="n"/>
      <c r="F753" s="4" t="n"/>
      <c r="G753" s="4" t="n"/>
      <c r="H753" s="4" t="n"/>
      <c r="I753" s="4" t="n"/>
      <c r="J753" s="4" t="n"/>
      <c r="K753" s="4" t="n"/>
    </row>
    <row r="754" ht="15.75" customHeight="1" s="371">
      <c r="A754" s="4" t="n"/>
      <c r="B754" s="4" t="n"/>
      <c r="C754" s="4" t="n"/>
      <c r="D754" s="4" t="n"/>
      <c r="E754" s="4" t="n"/>
      <c r="F754" s="4" t="n"/>
      <c r="G754" s="4" t="n"/>
      <c r="H754" s="4" t="n"/>
      <c r="I754" s="4" t="n"/>
      <c r="J754" s="4" t="n"/>
      <c r="K754" s="4" t="n"/>
    </row>
    <row r="755" ht="15.75" customHeight="1" s="371">
      <c r="A755" s="4" t="n"/>
      <c r="B755" s="4" t="n"/>
      <c r="C755" s="4" t="n"/>
      <c r="D755" s="4" t="n"/>
      <c r="E755" s="4" t="n"/>
      <c r="F755" s="4" t="n"/>
      <c r="G755" s="4" t="n"/>
      <c r="H755" s="4" t="n"/>
      <c r="I755" s="4" t="n"/>
      <c r="J755" s="4" t="n"/>
      <c r="K755" s="4" t="n"/>
    </row>
    <row r="756" ht="15.75" customHeight="1" s="371">
      <c r="A756" s="4" t="n"/>
      <c r="B756" s="4" t="n"/>
      <c r="C756" s="4" t="n"/>
      <c r="D756" s="4" t="n"/>
      <c r="E756" s="4" t="n"/>
      <c r="F756" s="4" t="n"/>
      <c r="G756" s="4" t="n"/>
      <c r="H756" s="4" t="n"/>
      <c r="I756" s="4" t="n"/>
      <c r="J756" s="4" t="n"/>
      <c r="K756" s="4" t="n"/>
    </row>
    <row r="757" ht="15.75" customHeight="1" s="371">
      <c r="A757" s="4" t="n"/>
      <c r="B757" s="4" t="n"/>
      <c r="C757" s="4" t="n"/>
      <c r="D757" s="4" t="n"/>
      <c r="E757" s="4" t="n"/>
      <c r="F757" s="4" t="n"/>
      <c r="G757" s="4" t="n"/>
      <c r="H757" s="4" t="n"/>
      <c r="I757" s="4" t="n"/>
      <c r="J757" s="4" t="n"/>
      <c r="K757" s="4" t="n"/>
    </row>
    <row r="758" ht="15.75" customHeight="1" s="371">
      <c r="A758" s="4" t="n"/>
      <c r="B758" s="4" t="n"/>
      <c r="C758" s="4" t="n"/>
      <c r="D758" s="4" t="n"/>
      <c r="E758" s="4" t="n"/>
      <c r="F758" s="4" t="n"/>
      <c r="G758" s="4" t="n"/>
      <c r="H758" s="4" t="n"/>
      <c r="I758" s="4" t="n"/>
      <c r="J758" s="4" t="n"/>
      <c r="K758" s="4" t="n"/>
    </row>
    <row r="759" ht="15.75" customHeight="1" s="371">
      <c r="A759" s="4" t="n"/>
      <c r="B759" s="4" t="n"/>
      <c r="C759" s="4" t="n"/>
      <c r="D759" s="4" t="n"/>
      <c r="E759" s="4" t="n"/>
      <c r="F759" s="4" t="n"/>
      <c r="G759" s="4" t="n"/>
      <c r="H759" s="4" t="n"/>
      <c r="I759" s="4" t="n"/>
      <c r="J759" s="4" t="n"/>
      <c r="K759" s="4" t="n"/>
    </row>
    <row r="760" ht="15.75" customHeight="1" s="371">
      <c r="A760" s="4" t="n"/>
      <c r="B760" s="4" t="n"/>
      <c r="C760" s="4" t="n"/>
      <c r="D760" s="4" t="n"/>
      <c r="E760" s="4" t="n"/>
      <c r="F760" s="4" t="n"/>
      <c r="G760" s="4" t="n"/>
      <c r="H760" s="4" t="n"/>
      <c r="I760" s="4" t="n"/>
      <c r="J760" s="4" t="n"/>
      <c r="K760" s="4" t="n"/>
    </row>
    <row r="761" ht="15.75" customHeight="1" s="371">
      <c r="A761" s="4" t="n"/>
      <c r="B761" s="4" t="n"/>
      <c r="C761" s="4" t="n"/>
      <c r="D761" s="4" t="n"/>
      <c r="E761" s="4" t="n"/>
      <c r="F761" s="4" t="n"/>
      <c r="G761" s="4" t="n"/>
      <c r="H761" s="4" t="n"/>
      <c r="I761" s="4" t="n"/>
      <c r="J761" s="4" t="n"/>
      <c r="K761" s="4" t="n"/>
    </row>
    <row r="762" ht="15.75" customHeight="1" s="371">
      <c r="A762" s="4" t="n"/>
      <c r="B762" s="4" t="n"/>
      <c r="C762" s="4" t="n"/>
      <c r="D762" s="4" t="n"/>
      <c r="E762" s="4" t="n"/>
      <c r="F762" s="4" t="n"/>
      <c r="G762" s="4" t="n"/>
      <c r="H762" s="4" t="n"/>
      <c r="I762" s="4" t="n"/>
      <c r="J762" s="4" t="n"/>
      <c r="K762" s="4" t="n"/>
    </row>
    <row r="763" ht="15.75" customHeight="1" s="371">
      <c r="A763" s="4" t="n"/>
      <c r="B763" s="4" t="n"/>
      <c r="C763" s="4" t="n"/>
      <c r="D763" s="4" t="n"/>
      <c r="E763" s="4" t="n"/>
      <c r="F763" s="4" t="n"/>
      <c r="G763" s="4" t="n"/>
      <c r="H763" s="4" t="n"/>
      <c r="I763" s="4" t="n"/>
      <c r="J763" s="4" t="n"/>
      <c r="K763" s="4" t="n"/>
    </row>
    <row r="764" ht="15.75" customHeight="1" s="371">
      <c r="A764" s="4" t="n"/>
      <c r="B764" s="4" t="n"/>
      <c r="C764" s="4" t="n"/>
      <c r="D764" s="4" t="n"/>
      <c r="E764" s="4" t="n"/>
      <c r="F764" s="4" t="n"/>
      <c r="G764" s="4" t="n"/>
      <c r="H764" s="4" t="n"/>
      <c r="I764" s="4" t="n"/>
      <c r="J764" s="4" t="n"/>
      <c r="K764" s="4" t="n"/>
    </row>
    <row r="765" ht="15.75" customHeight="1" s="371">
      <c r="A765" s="4" t="n"/>
      <c r="B765" s="4" t="n"/>
      <c r="C765" s="4" t="n"/>
      <c r="D765" s="4" t="n"/>
      <c r="E765" s="4" t="n"/>
      <c r="F765" s="4" t="n"/>
      <c r="G765" s="4" t="n"/>
      <c r="H765" s="4" t="n"/>
      <c r="I765" s="4" t="n"/>
      <c r="J765" s="4" t="n"/>
      <c r="K765" s="4" t="n"/>
    </row>
    <row r="766" ht="15.75" customHeight="1" s="371">
      <c r="A766" s="4" t="n"/>
      <c r="B766" s="4" t="n"/>
      <c r="C766" s="4" t="n"/>
      <c r="D766" s="4" t="n"/>
      <c r="E766" s="4" t="n"/>
      <c r="F766" s="4" t="n"/>
      <c r="G766" s="4" t="n"/>
      <c r="H766" s="4" t="n"/>
      <c r="I766" s="4" t="n"/>
      <c r="J766" s="4" t="n"/>
      <c r="K766" s="4" t="n"/>
    </row>
    <row r="767" ht="15.75" customHeight="1" s="371">
      <c r="A767" s="4" t="n"/>
      <c r="B767" s="4" t="n"/>
      <c r="C767" s="4" t="n"/>
      <c r="D767" s="4" t="n"/>
      <c r="E767" s="4" t="n"/>
      <c r="F767" s="4" t="n"/>
      <c r="G767" s="4" t="n"/>
      <c r="H767" s="4" t="n"/>
      <c r="I767" s="4" t="n"/>
      <c r="J767" s="4" t="n"/>
      <c r="K767" s="4" t="n"/>
    </row>
    <row r="768" ht="15.75" customHeight="1" s="371">
      <c r="A768" s="4" t="n"/>
      <c r="B768" s="4" t="n"/>
      <c r="C768" s="4" t="n"/>
      <c r="D768" s="4" t="n"/>
      <c r="E768" s="4" t="n"/>
      <c r="F768" s="4" t="n"/>
      <c r="G768" s="4" t="n"/>
      <c r="H768" s="4" t="n"/>
      <c r="I768" s="4" t="n"/>
      <c r="J768" s="4" t="n"/>
      <c r="K768" s="4" t="n"/>
    </row>
    <row r="769" ht="15.75" customHeight="1" s="371">
      <c r="A769" s="4" t="n"/>
      <c r="B769" s="4" t="n"/>
      <c r="C769" s="4" t="n"/>
      <c r="D769" s="4" t="n"/>
      <c r="E769" s="4" t="n"/>
      <c r="F769" s="4" t="n"/>
      <c r="G769" s="4" t="n"/>
      <c r="H769" s="4" t="n"/>
      <c r="I769" s="4" t="n"/>
      <c r="J769" s="4" t="n"/>
      <c r="K769" s="4" t="n"/>
    </row>
    <row r="770" ht="15.75" customHeight="1" s="371">
      <c r="A770" s="4" t="n"/>
      <c r="B770" s="4" t="n"/>
      <c r="C770" s="4" t="n"/>
      <c r="D770" s="4" t="n"/>
      <c r="E770" s="4" t="n"/>
      <c r="F770" s="4" t="n"/>
      <c r="G770" s="4" t="n"/>
      <c r="H770" s="4" t="n"/>
      <c r="I770" s="4" t="n"/>
      <c r="J770" s="4" t="n"/>
      <c r="K770" s="4" t="n"/>
    </row>
    <row r="771" ht="15.75" customHeight="1" s="371">
      <c r="A771" s="4" t="n"/>
      <c r="B771" s="4" t="n"/>
      <c r="C771" s="4" t="n"/>
      <c r="D771" s="4" t="n"/>
      <c r="E771" s="4" t="n"/>
      <c r="F771" s="4" t="n"/>
      <c r="G771" s="4" t="n"/>
      <c r="H771" s="4" t="n"/>
      <c r="I771" s="4" t="n"/>
      <c r="J771" s="4" t="n"/>
      <c r="K771" s="4" t="n"/>
    </row>
    <row r="772" ht="15.75" customHeight="1" s="371">
      <c r="A772" s="4" t="n"/>
      <c r="B772" s="4" t="n"/>
      <c r="C772" s="4" t="n"/>
      <c r="D772" s="4" t="n"/>
      <c r="E772" s="4" t="n"/>
      <c r="F772" s="4" t="n"/>
      <c r="G772" s="4" t="n"/>
      <c r="H772" s="4" t="n"/>
      <c r="I772" s="4" t="n"/>
      <c r="J772" s="4" t="n"/>
      <c r="K772" s="4" t="n"/>
    </row>
    <row r="773" ht="15.75" customHeight="1" s="371">
      <c r="A773" s="4" t="n"/>
      <c r="B773" s="4" t="n"/>
      <c r="C773" s="4" t="n"/>
      <c r="D773" s="4" t="n"/>
      <c r="E773" s="4" t="n"/>
      <c r="F773" s="4" t="n"/>
      <c r="G773" s="4" t="n"/>
      <c r="H773" s="4" t="n"/>
      <c r="I773" s="4" t="n"/>
      <c r="J773" s="4" t="n"/>
      <c r="K773" s="4" t="n"/>
    </row>
    <row r="774" ht="15.75" customHeight="1" s="371">
      <c r="A774" s="4" t="n"/>
      <c r="B774" s="4" t="n"/>
      <c r="C774" s="4" t="n"/>
      <c r="D774" s="4" t="n"/>
      <c r="E774" s="4" t="n"/>
      <c r="F774" s="4" t="n"/>
      <c r="G774" s="4" t="n"/>
      <c r="H774" s="4" t="n"/>
      <c r="I774" s="4" t="n"/>
      <c r="J774" s="4" t="n"/>
      <c r="K774" s="4" t="n"/>
    </row>
    <row r="775" ht="15.75" customHeight="1" s="371">
      <c r="A775" s="4" t="n"/>
      <c r="B775" s="4" t="n"/>
      <c r="C775" s="4" t="n"/>
      <c r="D775" s="4" t="n"/>
      <c r="E775" s="4" t="n"/>
      <c r="F775" s="4" t="n"/>
      <c r="G775" s="4" t="n"/>
      <c r="H775" s="4" t="n"/>
      <c r="I775" s="4" t="n"/>
      <c r="J775" s="4" t="n"/>
      <c r="K775" s="4" t="n"/>
    </row>
    <row r="776" ht="15.75" customHeight="1" s="371">
      <c r="A776" s="4" t="n"/>
      <c r="B776" s="4" t="n"/>
      <c r="C776" s="4" t="n"/>
      <c r="D776" s="4" t="n"/>
      <c r="E776" s="4" t="n"/>
      <c r="F776" s="4" t="n"/>
      <c r="G776" s="4" t="n"/>
      <c r="H776" s="4" t="n"/>
      <c r="I776" s="4" t="n"/>
      <c r="J776" s="4" t="n"/>
      <c r="K776" s="4" t="n"/>
    </row>
    <row r="777" ht="15.75" customHeight="1" s="371">
      <c r="A777" s="4" t="n"/>
      <c r="B777" s="4" t="n"/>
      <c r="C777" s="4" t="n"/>
      <c r="D777" s="4" t="n"/>
      <c r="E777" s="4" t="n"/>
      <c r="F777" s="4" t="n"/>
      <c r="G777" s="4" t="n"/>
      <c r="H777" s="4" t="n"/>
      <c r="I777" s="4" t="n"/>
      <c r="J777" s="4" t="n"/>
      <c r="K777" s="4" t="n"/>
    </row>
    <row r="778" ht="15.75" customHeight="1" s="371">
      <c r="A778" s="4" t="n"/>
      <c r="B778" s="4" t="n"/>
      <c r="C778" s="4" t="n"/>
      <c r="D778" s="4" t="n"/>
      <c r="E778" s="4" t="n"/>
      <c r="F778" s="4" t="n"/>
      <c r="G778" s="4" t="n"/>
      <c r="H778" s="4" t="n"/>
      <c r="I778" s="4" t="n"/>
      <c r="J778" s="4" t="n"/>
      <c r="K778" s="4" t="n"/>
    </row>
    <row r="779" ht="15.75" customHeight="1" s="371">
      <c r="A779" s="4" t="n"/>
      <c r="B779" s="4" t="n"/>
      <c r="C779" s="4" t="n"/>
      <c r="D779" s="4" t="n"/>
      <c r="E779" s="4" t="n"/>
      <c r="F779" s="4" t="n"/>
      <c r="G779" s="4" t="n"/>
      <c r="H779" s="4" t="n"/>
      <c r="I779" s="4" t="n"/>
      <c r="J779" s="4" t="n"/>
      <c r="K779" s="4" t="n"/>
    </row>
    <row r="780" ht="15.75" customHeight="1" s="371">
      <c r="A780" s="4" t="n"/>
      <c r="B780" s="4" t="n"/>
      <c r="C780" s="4" t="n"/>
      <c r="D780" s="4" t="n"/>
      <c r="E780" s="4" t="n"/>
      <c r="F780" s="4" t="n"/>
      <c r="G780" s="4" t="n"/>
      <c r="H780" s="4" t="n"/>
      <c r="I780" s="4" t="n"/>
      <c r="J780" s="4" t="n"/>
      <c r="K780" s="4" t="n"/>
    </row>
    <row r="781" ht="15.75" customHeight="1" s="371">
      <c r="A781" s="4" t="n"/>
      <c r="B781" s="4" t="n"/>
      <c r="C781" s="4" t="n"/>
      <c r="D781" s="4" t="n"/>
      <c r="E781" s="4" t="n"/>
      <c r="F781" s="4" t="n"/>
      <c r="G781" s="4" t="n"/>
      <c r="H781" s="4" t="n"/>
      <c r="I781" s="4" t="n"/>
      <c r="J781" s="4" t="n"/>
      <c r="K781" s="4" t="n"/>
    </row>
    <row r="782" ht="15.75" customHeight="1" s="371">
      <c r="A782" s="4" t="n"/>
      <c r="B782" s="4" t="n"/>
      <c r="C782" s="4" t="n"/>
      <c r="D782" s="4" t="n"/>
      <c r="E782" s="4" t="n"/>
      <c r="F782" s="4" t="n"/>
      <c r="G782" s="4" t="n"/>
      <c r="H782" s="4" t="n"/>
      <c r="I782" s="4" t="n"/>
      <c r="J782" s="4" t="n"/>
      <c r="K782" s="4" t="n"/>
    </row>
    <row r="783" ht="15.75" customHeight="1" s="371">
      <c r="A783" s="4" t="n"/>
      <c r="B783" s="4" t="n"/>
      <c r="C783" s="4" t="n"/>
      <c r="D783" s="4" t="n"/>
      <c r="E783" s="4" t="n"/>
      <c r="F783" s="4" t="n"/>
      <c r="G783" s="4" t="n"/>
      <c r="H783" s="4" t="n"/>
      <c r="I783" s="4" t="n"/>
      <c r="J783" s="4" t="n"/>
      <c r="K783" s="4" t="n"/>
    </row>
    <row r="784" ht="15.75" customHeight="1" s="371">
      <c r="A784" s="4" t="n"/>
      <c r="B784" s="4" t="n"/>
      <c r="C784" s="4" t="n"/>
      <c r="D784" s="4" t="n"/>
      <c r="E784" s="4" t="n"/>
      <c r="F784" s="4" t="n"/>
      <c r="G784" s="4" t="n"/>
      <c r="H784" s="4" t="n"/>
      <c r="I784" s="4" t="n"/>
      <c r="J784" s="4" t="n"/>
      <c r="K784" s="4" t="n"/>
    </row>
    <row r="785" ht="15.75" customHeight="1" s="371">
      <c r="A785" s="4" t="n"/>
      <c r="B785" s="4" t="n"/>
      <c r="C785" s="4" t="n"/>
      <c r="D785" s="4" t="n"/>
      <c r="E785" s="4" t="n"/>
      <c r="F785" s="4" t="n"/>
      <c r="G785" s="4" t="n"/>
      <c r="H785" s="4" t="n"/>
      <c r="I785" s="4" t="n"/>
      <c r="J785" s="4" t="n"/>
      <c r="K785" s="4" t="n"/>
    </row>
    <row r="786" ht="15.75" customHeight="1" s="371">
      <c r="A786" s="4" t="n"/>
      <c r="B786" s="4" t="n"/>
      <c r="C786" s="4" t="n"/>
      <c r="D786" s="4" t="n"/>
      <c r="E786" s="4" t="n"/>
      <c r="F786" s="4" t="n"/>
      <c r="G786" s="4" t="n"/>
      <c r="H786" s="4" t="n"/>
      <c r="I786" s="4" t="n"/>
      <c r="J786" s="4" t="n"/>
      <c r="K786" s="4" t="n"/>
    </row>
    <row r="787" ht="15.75" customHeight="1" s="371">
      <c r="A787" s="4" t="n"/>
      <c r="B787" s="4" t="n"/>
      <c r="C787" s="4" t="n"/>
      <c r="D787" s="4" t="n"/>
      <c r="E787" s="4" t="n"/>
      <c r="F787" s="4" t="n"/>
      <c r="G787" s="4" t="n"/>
      <c r="H787" s="4" t="n"/>
      <c r="I787" s="4" t="n"/>
      <c r="J787" s="4" t="n"/>
      <c r="K787" s="4" t="n"/>
    </row>
    <row r="788" ht="15.75" customHeight="1" s="371">
      <c r="A788" s="4" t="n"/>
      <c r="B788" s="4" t="n"/>
      <c r="C788" s="4" t="n"/>
      <c r="D788" s="4" t="n"/>
      <c r="E788" s="4" t="n"/>
      <c r="F788" s="4" t="n"/>
      <c r="G788" s="4" t="n"/>
      <c r="H788" s="4" t="n"/>
      <c r="I788" s="4" t="n"/>
      <c r="J788" s="4" t="n"/>
      <c r="K788" s="4" t="n"/>
    </row>
    <row r="789" ht="15.75" customHeight="1" s="371">
      <c r="A789" s="4" t="n"/>
      <c r="B789" s="4" t="n"/>
      <c r="C789" s="4" t="n"/>
      <c r="D789" s="4" t="n"/>
      <c r="E789" s="4" t="n"/>
      <c r="F789" s="4" t="n"/>
      <c r="G789" s="4" t="n"/>
      <c r="H789" s="4" t="n"/>
      <c r="I789" s="4" t="n"/>
      <c r="J789" s="4" t="n"/>
      <c r="K789" s="4" t="n"/>
    </row>
    <row r="790" ht="15.75" customHeight="1" s="371">
      <c r="A790" s="4" t="n"/>
      <c r="B790" s="4" t="n"/>
      <c r="C790" s="4" t="n"/>
      <c r="D790" s="4" t="n"/>
      <c r="E790" s="4" t="n"/>
      <c r="F790" s="4" t="n"/>
      <c r="G790" s="4" t="n"/>
      <c r="H790" s="4" t="n"/>
      <c r="I790" s="4" t="n"/>
      <c r="J790" s="4" t="n"/>
      <c r="K790" s="4" t="n"/>
    </row>
    <row r="791" ht="15.75" customHeight="1" s="371">
      <c r="A791" s="4" t="n"/>
      <c r="B791" s="4" t="n"/>
      <c r="C791" s="4" t="n"/>
      <c r="D791" s="4" t="n"/>
      <c r="E791" s="4" t="n"/>
      <c r="F791" s="4" t="n"/>
      <c r="G791" s="4" t="n"/>
      <c r="H791" s="4" t="n"/>
      <c r="I791" s="4" t="n"/>
      <c r="J791" s="4" t="n"/>
      <c r="K791" s="4" t="n"/>
    </row>
    <row r="792" ht="15.75" customHeight="1" s="371">
      <c r="A792" s="4" t="n"/>
      <c r="B792" s="4" t="n"/>
      <c r="C792" s="4" t="n"/>
      <c r="D792" s="4" t="n"/>
      <c r="E792" s="4" t="n"/>
      <c r="F792" s="4" t="n"/>
      <c r="G792" s="4" t="n"/>
      <c r="H792" s="4" t="n"/>
      <c r="I792" s="4" t="n"/>
      <c r="J792" s="4" t="n"/>
      <c r="K792" s="4" t="n"/>
    </row>
    <row r="793" ht="15.75" customHeight="1" s="371">
      <c r="A793" s="4" t="n"/>
      <c r="B793" s="4" t="n"/>
      <c r="C793" s="4" t="n"/>
      <c r="D793" s="4" t="n"/>
      <c r="E793" s="4" t="n"/>
      <c r="F793" s="4" t="n"/>
      <c r="G793" s="4" t="n"/>
      <c r="H793" s="4" t="n"/>
      <c r="I793" s="4" t="n"/>
      <c r="J793" s="4" t="n"/>
      <c r="K793" s="4" t="n"/>
    </row>
    <row r="794" ht="15.75" customHeight="1" s="371">
      <c r="A794" s="4" t="n"/>
      <c r="B794" s="4" t="n"/>
      <c r="C794" s="4" t="n"/>
      <c r="D794" s="4" t="n"/>
      <c r="E794" s="4" t="n"/>
      <c r="F794" s="4" t="n"/>
      <c r="G794" s="4" t="n"/>
      <c r="H794" s="4" t="n"/>
      <c r="I794" s="4" t="n"/>
      <c r="J794" s="4" t="n"/>
      <c r="K794" s="4" t="n"/>
    </row>
    <row r="795" ht="15.75" customHeight="1" s="371">
      <c r="A795" s="4" t="n"/>
      <c r="B795" s="4" t="n"/>
      <c r="C795" s="4" t="n"/>
      <c r="D795" s="4" t="n"/>
      <c r="E795" s="4" t="n"/>
      <c r="F795" s="4" t="n"/>
      <c r="G795" s="4" t="n"/>
      <c r="H795" s="4" t="n"/>
      <c r="I795" s="4" t="n"/>
      <c r="J795" s="4" t="n"/>
      <c r="K795" s="4" t="n"/>
    </row>
    <row r="796" ht="15.75" customHeight="1" s="371">
      <c r="A796" s="4" t="n"/>
      <c r="B796" s="4" t="n"/>
      <c r="C796" s="4" t="n"/>
      <c r="D796" s="4" t="n"/>
      <c r="E796" s="4" t="n"/>
      <c r="F796" s="4" t="n"/>
      <c r="G796" s="4" t="n"/>
      <c r="H796" s="4" t="n"/>
      <c r="I796" s="4" t="n"/>
      <c r="J796" s="4" t="n"/>
      <c r="K796" s="4" t="n"/>
    </row>
    <row r="797" ht="15.75" customHeight="1" s="371">
      <c r="A797" s="4" t="n"/>
      <c r="B797" s="4" t="n"/>
      <c r="C797" s="4" t="n"/>
      <c r="D797" s="4" t="n"/>
      <c r="E797" s="4" t="n"/>
      <c r="F797" s="4" t="n"/>
      <c r="G797" s="4" t="n"/>
      <c r="H797" s="4" t="n"/>
      <c r="I797" s="4" t="n"/>
      <c r="J797" s="4" t="n"/>
      <c r="K797" s="4" t="n"/>
    </row>
    <row r="798" ht="15.75" customHeight="1" s="371">
      <c r="A798" s="4" t="n"/>
      <c r="B798" s="4" t="n"/>
      <c r="C798" s="4" t="n"/>
      <c r="D798" s="4" t="n"/>
      <c r="E798" s="4" t="n"/>
      <c r="F798" s="4" t="n"/>
      <c r="G798" s="4" t="n"/>
      <c r="H798" s="4" t="n"/>
      <c r="I798" s="4" t="n"/>
      <c r="J798" s="4" t="n"/>
      <c r="K798" s="4" t="n"/>
    </row>
    <row r="799" ht="15.75" customHeight="1" s="371">
      <c r="A799" s="4" t="n"/>
      <c r="B799" s="4" t="n"/>
      <c r="C799" s="4" t="n"/>
      <c r="D799" s="4" t="n"/>
      <c r="E799" s="4" t="n"/>
      <c r="F799" s="4" t="n"/>
      <c r="G799" s="4" t="n"/>
      <c r="H799" s="4" t="n"/>
      <c r="I799" s="4" t="n"/>
      <c r="J799" s="4" t="n"/>
      <c r="K799" s="4" t="n"/>
    </row>
    <row r="800" ht="15.75" customHeight="1" s="371">
      <c r="A800" s="4" t="n"/>
      <c r="B800" s="4" t="n"/>
      <c r="C800" s="4" t="n"/>
      <c r="D800" s="4" t="n"/>
      <c r="E800" s="4" t="n"/>
      <c r="F800" s="4" t="n"/>
      <c r="G800" s="4" t="n"/>
      <c r="H800" s="4" t="n"/>
      <c r="I800" s="4" t="n"/>
      <c r="J800" s="4" t="n"/>
      <c r="K800" s="4" t="n"/>
    </row>
    <row r="801" ht="15.75" customHeight="1" s="371">
      <c r="A801" s="4" t="n"/>
      <c r="B801" s="4" t="n"/>
      <c r="C801" s="4" t="n"/>
      <c r="D801" s="4" t="n"/>
      <c r="E801" s="4" t="n"/>
      <c r="F801" s="4" t="n"/>
      <c r="G801" s="4" t="n"/>
      <c r="H801" s="4" t="n"/>
      <c r="I801" s="4" t="n"/>
      <c r="J801" s="4" t="n"/>
      <c r="K801" s="4" t="n"/>
    </row>
    <row r="802" ht="15.75" customHeight="1" s="371">
      <c r="A802" s="4" t="n"/>
      <c r="B802" s="4" t="n"/>
      <c r="C802" s="4" t="n"/>
      <c r="D802" s="4" t="n"/>
      <c r="E802" s="4" t="n"/>
      <c r="F802" s="4" t="n"/>
      <c r="G802" s="4" t="n"/>
      <c r="H802" s="4" t="n"/>
      <c r="I802" s="4" t="n"/>
      <c r="J802" s="4" t="n"/>
      <c r="K802" s="4" t="n"/>
    </row>
    <row r="803" ht="15.75" customHeight="1" s="371">
      <c r="A803" s="4" t="n"/>
      <c r="B803" s="4" t="n"/>
      <c r="C803" s="4" t="n"/>
      <c r="D803" s="4" t="n"/>
      <c r="E803" s="4" t="n"/>
      <c r="F803" s="4" t="n"/>
      <c r="G803" s="4" t="n"/>
      <c r="H803" s="4" t="n"/>
      <c r="I803" s="4" t="n"/>
      <c r="J803" s="4" t="n"/>
      <c r="K803" s="4" t="n"/>
    </row>
    <row r="804" ht="15.75" customHeight="1" s="371">
      <c r="A804" s="4" t="n"/>
      <c r="B804" s="4" t="n"/>
      <c r="C804" s="4" t="n"/>
      <c r="D804" s="4" t="n"/>
      <c r="E804" s="4" t="n"/>
      <c r="F804" s="4" t="n"/>
      <c r="G804" s="4" t="n"/>
      <c r="H804" s="4" t="n"/>
      <c r="I804" s="4" t="n"/>
      <c r="J804" s="4" t="n"/>
      <c r="K804" s="4" t="n"/>
    </row>
    <row r="805" ht="15.75" customHeight="1" s="371">
      <c r="A805" s="4" t="n"/>
      <c r="B805" s="4" t="n"/>
      <c r="C805" s="4" t="n"/>
      <c r="D805" s="4" t="n"/>
      <c r="E805" s="4" t="n"/>
      <c r="F805" s="4" t="n"/>
      <c r="G805" s="4" t="n"/>
      <c r="H805" s="4" t="n"/>
      <c r="I805" s="4" t="n"/>
      <c r="J805" s="4" t="n"/>
      <c r="K805" s="4" t="n"/>
    </row>
    <row r="806" ht="15.75" customHeight="1" s="371">
      <c r="A806" s="4" t="n"/>
      <c r="B806" s="4" t="n"/>
      <c r="C806" s="4" t="n"/>
      <c r="D806" s="4" t="n"/>
      <c r="E806" s="4" t="n"/>
      <c r="F806" s="4" t="n"/>
      <c r="G806" s="4" t="n"/>
      <c r="H806" s="4" t="n"/>
      <c r="I806" s="4" t="n"/>
      <c r="J806" s="4" t="n"/>
      <c r="K806" s="4" t="n"/>
    </row>
    <row r="807" ht="15.75" customHeight="1" s="371">
      <c r="A807" s="4" t="n"/>
      <c r="B807" s="4" t="n"/>
      <c r="C807" s="4" t="n"/>
      <c r="D807" s="4" t="n"/>
      <c r="E807" s="4" t="n"/>
      <c r="F807" s="4" t="n"/>
      <c r="G807" s="4" t="n"/>
      <c r="H807" s="4" t="n"/>
      <c r="I807" s="4" t="n"/>
      <c r="J807" s="4" t="n"/>
      <c r="K807" s="4" t="n"/>
    </row>
    <row r="808" ht="15.75" customHeight="1" s="371">
      <c r="A808" s="4" t="n"/>
      <c r="B808" s="4" t="n"/>
      <c r="C808" s="4" t="n"/>
      <c r="D808" s="4" t="n"/>
      <c r="E808" s="4" t="n"/>
      <c r="F808" s="4" t="n"/>
      <c r="G808" s="4" t="n"/>
      <c r="H808" s="4" t="n"/>
      <c r="I808" s="4" t="n"/>
      <c r="J808" s="4" t="n"/>
      <c r="K808" s="4" t="n"/>
    </row>
    <row r="809" ht="15.75" customHeight="1" s="371">
      <c r="A809" s="4" t="n"/>
      <c r="B809" s="4" t="n"/>
      <c r="C809" s="4" t="n"/>
      <c r="D809" s="4" t="n"/>
      <c r="E809" s="4" t="n"/>
      <c r="F809" s="4" t="n"/>
      <c r="G809" s="4" t="n"/>
      <c r="H809" s="4" t="n"/>
      <c r="I809" s="4" t="n"/>
      <c r="J809" s="4" t="n"/>
      <c r="K809" s="4" t="n"/>
    </row>
    <row r="810" ht="15.75" customHeight="1" s="371">
      <c r="A810" s="4" t="n"/>
      <c r="B810" s="4" t="n"/>
      <c r="C810" s="4" t="n"/>
      <c r="D810" s="4" t="n"/>
      <c r="E810" s="4" t="n"/>
      <c r="F810" s="4" t="n"/>
      <c r="G810" s="4" t="n"/>
      <c r="H810" s="4" t="n"/>
      <c r="I810" s="4" t="n"/>
      <c r="J810" s="4" t="n"/>
      <c r="K810" s="4" t="n"/>
    </row>
    <row r="811" ht="15.75" customHeight="1" s="371">
      <c r="A811" s="4" t="n"/>
      <c r="B811" s="4" t="n"/>
      <c r="C811" s="4" t="n"/>
      <c r="D811" s="4" t="n"/>
      <c r="E811" s="4" t="n"/>
      <c r="F811" s="4" t="n"/>
      <c r="G811" s="4" t="n"/>
      <c r="H811" s="4" t="n"/>
      <c r="I811" s="4" t="n"/>
      <c r="J811" s="4" t="n"/>
      <c r="K811" s="4" t="n"/>
    </row>
    <row r="812" ht="15.75" customHeight="1" s="371">
      <c r="A812" s="4" t="n"/>
      <c r="B812" s="4" t="n"/>
      <c r="C812" s="4" t="n"/>
      <c r="D812" s="4" t="n"/>
      <c r="E812" s="4" t="n"/>
      <c r="F812" s="4" t="n"/>
      <c r="G812" s="4" t="n"/>
      <c r="H812" s="4" t="n"/>
      <c r="I812" s="4" t="n"/>
      <c r="J812" s="4" t="n"/>
      <c r="K812" s="4" t="n"/>
    </row>
    <row r="813" ht="15.75" customHeight="1" s="371">
      <c r="A813" s="4" t="n"/>
      <c r="B813" s="4" t="n"/>
      <c r="C813" s="4" t="n"/>
      <c r="D813" s="4" t="n"/>
      <c r="E813" s="4" t="n"/>
      <c r="F813" s="4" t="n"/>
      <c r="G813" s="4" t="n"/>
      <c r="H813" s="4" t="n"/>
      <c r="I813" s="4" t="n"/>
      <c r="J813" s="4" t="n"/>
      <c r="K813" s="4" t="n"/>
    </row>
    <row r="814" ht="15.75" customHeight="1" s="371">
      <c r="A814" s="4" t="n"/>
      <c r="B814" s="4" t="n"/>
      <c r="C814" s="4" t="n"/>
      <c r="D814" s="4" t="n"/>
      <c r="E814" s="4" t="n"/>
      <c r="F814" s="4" t="n"/>
      <c r="G814" s="4" t="n"/>
      <c r="H814" s="4" t="n"/>
      <c r="I814" s="4" t="n"/>
      <c r="J814" s="4" t="n"/>
      <c r="K814" s="4" t="n"/>
    </row>
    <row r="815" ht="15.75" customHeight="1" s="371">
      <c r="A815" s="4" t="n"/>
      <c r="B815" s="4" t="n"/>
      <c r="C815" s="4" t="n"/>
      <c r="D815" s="4" t="n"/>
      <c r="E815" s="4" t="n"/>
      <c r="F815" s="4" t="n"/>
      <c r="G815" s="4" t="n"/>
      <c r="H815" s="4" t="n"/>
      <c r="I815" s="4" t="n"/>
      <c r="J815" s="4" t="n"/>
      <c r="K815" s="4" t="n"/>
    </row>
    <row r="816" ht="15.75" customHeight="1" s="371">
      <c r="A816" s="4" t="n"/>
      <c r="B816" s="4" t="n"/>
      <c r="C816" s="4" t="n"/>
      <c r="D816" s="4" t="n"/>
      <c r="E816" s="4" t="n"/>
      <c r="F816" s="4" t="n"/>
      <c r="G816" s="4" t="n"/>
      <c r="H816" s="4" t="n"/>
      <c r="I816" s="4" t="n"/>
      <c r="J816" s="4" t="n"/>
      <c r="K816" s="4" t="n"/>
    </row>
    <row r="817" ht="15.75" customHeight="1" s="371">
      <c r="A817" s="4" t="n"/>
      <c r="B817" s="4" t="n"/>
      <c r="C817" s="4" t="n"/>
      <c r="D817" s="4" t="n"/>
      <c r="E817" s="4" t="n"/>
      <c r="F817" s="4" t="n"/>
      <c r="G817" s="4" t="n"/>
      <c r="H817" s="4" t="n"/>
      <c r="I817" s="4" t="n"/>
      <c r="J817" s="4" t="n"/>
      <c r="K817" s="4" t="n"/>
    </row>
    <row r="818" ht="15.75" customHeight="1" s="371">
      <c r="A818" s="4" t="n"/>
      <c r="B818" s="4" t="n"/>
      <c r="C818" s="4" t="n"/>
      <c r="D818" s="4" t="n"/>
      <c r="E818" s="4" t="n"/>
      <c r="F818" s="4" t="n"/>
      <c r="G818" s="4" t="n"/>
      <c r="H818" s="4" t="n"/>
      <c r="I818" s="4" t="n"/>
      <c r="J818" s="4" t="n"/>
      <c r="K818" s="4" t="n"/>
    </row>
    <row r="819" ht="15.75" customHeight="1" s="371">
      <c r="A819" s="4" t="n"/>
      <c r="B819" s="4" t="n"/>
      <c r="C819" s="4" t="n"/>
      <c r="D819" s="4" t="n"/>
      <c r="E819" s="4" t="n"/>
      <c r="F819" s="4" t="n"/>
      <c r="G819" s="4" t="n"/>
      <c r="H819" s="4" t="n"/>
      <c r="I819" s="4" t="n"/>
      <c r="J819" s="4" t="n"/>
      <c r="K819" s="4" t="n"/>
    </row>
    <row r="820" ht="15.75" customHeight="1" s="371">
      <c r="A820" s="4" t="n"/>
      <c r="B820" s="4" t="n"/>
      <c r="C820" s="4" t="n"/>
      <c r="D820" s="4" t="n"/>
      <c r="E820" s="4" t="n"/>
      <c r="F820" s="4" t="n"/>
      <c r="G820" s="4" t="n"/>
      <c r="H820" s="4" t="n"/>
      <c r="I820" s="4" t="n"/>
      <c r="J820" s="4" t="n"/>
      <c r="K820" s="4" t="n"/>
    </row>
    <row r="821" ht="15.75" customHeight="1" s="371">
      <c r="A821" s="4" t="n"/>
      <c r="B821" s="4" t="n"/>
      <c r="C821" s="4" t="n"/>
      <c r="D821" s="4" t="n"/>
      <c r="E821" s="4" t="n"/>
      <c r="F821" s="4" t="n"/>
      <c r="G821" s="4" t="n"/>
      <c r="H821" s="4" t="n"/>
      <c r="I821" s="4" t="n"/>
      <c r="J821" s="4" t="n"/>
      <c r="K821" s="4" t="n"/>
    </row>
    <row r="822" ht="15.75" customHeight="1" s="371">
      <c r="A822" s="4" t="n"/>
      <c r="B822" s="4" t="n"/>
      <c r="C822" s="4" t="n"/>
      <c r="D822" s="4" t="n"/>
      <c r="E822" s="4" t="n"/>
      <c r="F822" s="4" t="n"/>
      <c r="G822" s="4" t="n"/>
      <c r="H822" s="4" t="n"/>
      <c r="I822" s="4" t="n"/>
      <c r="J822" s="4" t="n"/>
      <c r="K822" s="4" t="n"/>
    </row>
    <row r="823" ht="15.75" customHeight="1" s="371">
      <c r="A823" s="4" t="n"/>
      <c r="B823" s="4" t="n"/>
      <c r="C823" s="4" t="n"/>
      <c r="D823" s="4" t="n"/>
      <c r="E823" s="4" t="n"/>
      <c r="F823" s="4" t="n"/>
      <c r="G823" s="4" t="n"/>
      <c r="H823" s="4" t="n"/>
      <c r="I823" s="4" t="n"/>
      <c r="J823" s="4" t="n"/>
      <c r="K823" s="4" t="n"/>
    </row>
    <row r="824" ht="15.75" customHeight="1" s="371">
      <c r="A824" s="4" t="n"/>
      <c r="B824" s="4" t="n"/>
      <c r="C824" s="4" t="n"/>
      <c r="D824" s="4" t="n"/>
      <c r="E824" s="4" t="n"/>
      <c r="F824" s="4" t="n"/>
      <c r="G824" s="4" t="n"/>
      <c r="H824" s="4" t="n"/>
      <c r="I824" s="4" t="n"/>
      <c r="J824" s="4" t="n"/>
      <c r="K824" s="4" t="n"/>
    </row>
    <row r="825" ht="15.75" customHeight="1" s="371">
      <c r="A825" s="4" t="n"/>
      <c r="B825" s="4" t="n"/>
      <c r="C825" s="4" t="n"/>
      <c r="D825" s="4" t="n"/>
      <c r="E825" s="4" t="n"/>
      <c r="F825" s="4" t="n"/>
      <c r="G825" s="4" t="n"/>
      <c r="H825" s="4" t="n"/>
      <c r="I825" s="4" t="n"/>
      <c r="J825" s="4" t="n"/>
      <c r="K825" s="4" t="n"/>
    </row>
    <row r="826" ht="15.75" customHeight="1" s="371">
      <c r="A826" s="4" t="n"/>
      <c r="B826" s="4" t="n"/>
      <c r="C826" s="4" t="n"/>
      <c r="D826" s="4" t="n"/>
      <c r="E826" s="4" t="n"/>
      <c r="F826" s="4" t="n"/>
      <c r="G826" s="4" t="n"/>
      <c r="H826" s="4" t="n"/>
      <c r="I826" s="4" t="n"/>
      <c r="J826" s="4" t="n"/>
      <c r="K826" s="4" t="n"/>
    </row>
    <row r="827" ht="15.75" customHeight="1" s="371">
      <c r="A827" s="4" t="n"/>
      <c r="B827" s="4" t="n"/>
      <c r="C827" s="4" t="n"/>
      <c r="D827" s="4" t="n"/>
      <c r="E827" s="4" t="n"/>
      <c r="F827" s="4" t="n"/>
      <c r="G827" s="4" t="n"/>
      <c r="H827" s="4" t="n"/>
      <c r="I827" s="4" t="n"/>
      <c r="J827" s="4" t="n"/>
      <c r="K827" s="4" t="n"/>
    </row>
    <row r="828" ht="15.75" customHeight="1" s="371">
      <c r="A828" s="4" t="n"/>
      <c r="B828" s="4" t="n"/>
      <c r="C828" s="4" t="n"/>
      <c r="D828" s="4" t="n"/>
      <c r="E828" s="4" t="n"/>
      <c r="F828" s="4" t="n"/>
      <c r="G828" s="4" t="n"/>
      <c r="H828" s="4" t="n"/>
      <c r="I828" s="4" t="n"/>
      <c r="J828" s="4" t="n"/>
      <c r="K828" s="4" t="n"/>
    </row>
    <row r="829" ht="15.75" customHeight="1" s="371">
      <c r="A829" s="4" t="n"/>
      <c r="B829" s="4" t="n"/>
      <c r="C829" s="4" t="n"/>
      <c r="D829" s="4" t="n"/>
      <c r="E829" s="4" t="n"/>
      <c r="F829" s="4" t="n"/>
      <c r="G829" s="4" t="n"/>
      <c r="H829" s="4" t="n"/>
      <c r="I829" s="4" t="n"/>
      <c r="J829" s="4" t="n"/>
      <c r="K829" s="4" t="n"/>
    </row>
    <row r="830" ht="15.75" customHeight="1" s="371">
      <c r="A830" s="4" t="n"/>
      <c r="B830" s="4" t="n"/>
      <c r="C830" s="4" t="n"/>
      <c r="D830" s="4" t="n"/>
      <c r="E830" s="4" t="n"/>
      <c r="F830" s="4" t="n"/>
      <c r="G830" s="4" t="n"/>
      <c r="H830" s="4" t="n"/>
      <c r="I830" s="4" t="n"/>
      <c r="J830" s="4" t="n"/>
      <c r="K830" s="4" t="n"/>
    </row>
    <row r="831" ht="15.75" customHeight="1" s="371">
      <c r="A831" s="4" t="n"/>
      <c r="B831" s="4" t="n"/>
      <c r="C831" s="4" t="n"/>
      <c r="D831" s="4" t="n"/>
      <c r="E831" s="4" t="n"/>
      <c r="F831" s="4" t="n"/>
      <c r="G831" s="4" t="n"/>
      <c r="H831" s="4" t="n"/>
      <c r="I831" s="4" t="n"/>
      <c r="J831" s="4" t="n"/>
      <c r="K831" s="4" t="n"/>
    </row>
    <row r="832" ht="15.75" customHeight="1" s="371">
      <c r="A832" s="4" t="n"/>
      <c r="B832" s="4" t="n"/>
      <c r="C832" s="4" t="n"/>
      <c r="D832" s="4" t="n"/>
      <c r="E832" s="4" t="n"/>
      <c r="F832" s="4" t="n"/>
      <c r="G832" s="4" t="n"/>
      <c r="H832" s="4" t="n"/>
      <c r="I832" s="4" t="n"/>
      <c r="J832" s="4" t="n"/>
      <c r="K832" s="4" t="n"/>
    </row>
    <row r="833" ht="15.75" customHeight="1" s="371">
      <c r="A833" s="4" t="n"/>
      <c r="B833" s="4" t="n"/>
      <c r="C833" s="4" t="n"/>
      <c r="D833" s="4" t="n"/>
      <c r="E833" s="4" t="n"/>
      <c r="F833" s="4" t="n"/>
      <c r="G833" s="4" t="n"/>
      <c r="H833" s="4" t="n"/>
      <c r="I833" s="4" t="n"/>
      <c r="J833" s="4" t="n"/>
      <c r="K833" s="4" t="n"/>
    </row>
    <row r="834" ht="15.75" customHeight="1" s="371">
      <c r="A834" s="4" t="n"/>
      <c r="B834" s="4" t="n"/>
      <c r="C834" s="4" t="n"/>
      <c r="D834" s="4" t="n"/>
      <c r="E834" s="4" t="n"/>
      <c r="F834" s="4" t="n"/>
      <c r="G834" s="4" t="n"/>
      <c r="H834" s="4" t="n"/>
      <c r="I834" s="4" t="n"/>
      <c r="J834" s="4" t="n"/>
      <c r="K834" s="4" t="n"/>
    </row>
    <row r="835" ht="15.75" customHeight="1" s="371">
      <c r="A835" s="4" t="n"/>
      <c r="B835" s="4" t="n"/>
      <c r="C835" s="4" t="n"/>
      <c r="D835" s="4" t="n"/>
      <c r="E835" s="4" t="n"/>
      <c r="F835" s="4" t="n"/>
      <c r="G835" s="4" t="n"/>
      <c r="H835" s="4" t="n"/>
      <c r="I835" s="4" t="n"/>
      <c r="J835" s="4" t="n"/>
      <c r="K835" s="4" t="n"/>
    </row>
    <row r="836" ht="15.75" customHeight="1" s="371">
      <c r="A836" s="4" t="n"/>
      <c r="B836" s="4" t="n"/>
      <c r="C836" s="4" t="n"/>
      <c r="D836" s="4" t="n"/>
      <c r="E836" s="4" t="n"/>
      <c r="F836" s="4" t="n"/>
      <c r="G836" s="4" t="n"/>
      <c r="H836" s="4" t="n"/>
      <c r="I836" s="4" t="n"/>
      <c r="J836" s="4" t="n"/>
      <c r="K836" s="4" t="n"/>
    </row>
    <row r="837" ht="15.75" customHeight="1" s="371">
      <c r="A837" s="4" t="n"/>
      <c r="B837" s="4" t="n"/>
      <c r="C837" s="4" t="n"/>
      <c r="D837" s="4" t="n"/>
      <c r="E837" s="4" t="n"/>
      <c r="F837" s="4" t="n"/>
      <c r="G837" s="4" t="n"/>
      <c r="H837" s="4" t="n"/>
      <c r="I837" s="4" t="n"/>
      <c r="J837" s="4" t="n"/>
      <c r="K837" s="4" t="n"/>
    </row>
    <row r="838" ht="15.75" customHeight="1" s="371">
      <c r="A838" s="4" t="n"/>
      <c r="B838" s="4" t="n"/>
      <c r="C838" s="4" t="n"/>
      <c r="D838" s="4" t="n"/>
      <c r="E838" s="4" t="n"/>
      <c r="F838" s="4" t="n"/>
      <c r="G838" s="4" t="n"/>
      <c r="H838" s="4" t="n"/>
      <c r="I838" s="4" t="n"/>
      <c r="J838" s="4" t="n"/>
      <c r="K838" s="4" t="n"/>
    </row>
    <row r="839" ht="15.75" customHeight="1" s="371">
      <c r="A839" s="4" t="n"/>
      <c r="B839" s="4" t="n"/>
      <c r="C839" s="4" t="n"/>
      <c r="D839" s="4" t="n"/>
      <c r="E839" s="4" t="n"/>
      <c r="F839" s="4" t="n"/>
      <c r="G839" s="4" t="n"/>
      <c r="H839" s="4" t="n"/>
      <c r="I839" s="4" t="n"/>
      <c r="J839" s="4" t="n"/>
      <c r="K839" s="4" t="n"/>
    </row>
    <row r="840" ht="15.75" customHeight="1" s="371">
      <c r="A840" s="4" t="n"/>
      <c r="B840" s="4" t="n"/>
      <c r="C840" s="4" t="n"/>
      <c r="D840" s="4" t="n"/>
      <c r="E840" s="4" t="n"/>
      <c r="F840" s="4" t="n"/>
      <c r="G840" s="4" t="n"/>
      <c r="H840" s="4" t="n"/>
      <c r="I840" s="4" t="n"/>
      <c r="J840" s="4" t="n"/>
      <c r="K840" s="4" t="n"/>
    </row>
    <row r="841" ht="15.75" customHeight="1" s="371">
      <c r="A841" s="4" t="n"/>
      <c r="B841" s="4" t="n"/>
      <c r="C841" s="4" t="n"/>
      <c r="D841" s="4" t="n"/>
      <c r="E841" s="4" t="n"/>
      <c r="F841" s="4" t="n"/>
      <c r="G841" s="4" t="n"/>
      <c r="H841" s="4" t="n"/>
      <c r="I841" s="4" t="n"/>
      <c r="J841" s="4" t="n"/>
      <c r="K841" s="4" t="n"/>
    </row>
    <row r="842" ht="15.75" customHeight="1" s="371">
      <c r="A842" s="4" t="n"/>
      <c r="B842" s="4" t="n"/>
      <c r="C842" s="4" t="n"/>
      <c r="D842" s="4" t="n"/>
      <c r="E842" s="4" t="n"/>
      <c r="F842" s="4" t="n"/>
      <c r="G842" s="4" t="n"/>
      <c r="H842" s="4" t="n"/>
      <c r="I842" s="4" t="n"/>
      <c r="J842" s="4" t="n"/>
      <c r="K842" s="4" t="n"/>
    </row>
    <row r="843" ht="15.75" customHeight="1" s="371">
      <c r="A843" s="4" t="n"/>
      <c r="B843" s="4" t="n"/>
      <c r="C843" s="4" t="n"/>
      <c r="D843" s="4" t="n"/>
      <c r="E843" s="4" t="n"/>
      <c r="F843" s="4" t="n"/>
      <c r="G843" s="4" t="n"/>
      <c r="H843" s="4" t="n"/>
      <c r="I843" s="4" t="n"/>
      <c r="J843" s="4" t="n"/>
      <c r="K843" s="4" t="n"/>
    </row>
    <row r="844" ht="15.75" customHeight="1" s="371">
      <c r="A844" s="4" t="n"/>
      <c r="B844" s="4" t="n"/>
      <c r="C844" s="4" t="n"/>
      <c r="D844" s="4" t="n"/>
      <c r="E844" s="4" t="n"/>
      <c r="F844" s="4" t="n"/>
      <c r="G844" s="4" t="n"/>
      <c r="H844" s="4" t="n"/>
      <c r="I844" s="4" t="n"/>
      <c r="J844" s="4" t="n"/>
      <c r="K844" s="4" t="n"/>
    </row>
    <row r="845" ht="15.75" customHeight="1" s="371">
      <c r="A845" s="4" t="n"/>
      <c r="B845" s="4" t="n"/>
      <c r="C845" s="4" t="n"/>
      <c r="D845" s="4" t="n"/>
      <c r="E845" s="4" t="n"/>
      <c r="F845" s="4" t="n"/>
      <c r="G845" s="4" t="n"/>
      <c r="H845" s="4" t="n"/>
      <c r="I845" s="4" t="n"/>
      <c r="J845" s="4" t="n"/>
      <c r="K845" s="4" t="n"/>
    </row>
    <row r="846" ht="15.75" customHeight="1" s="371">
      <c r="A846" s="4" t="n"/>
      <c r="B846" s="4" t="n"/>
      <c r="C846" s="4" t="n"/>
      <c r="D846" s="4" t="n"/>
      <c r="E846" s="4" t="n"/>
      <c r="F846" s="4" t="n"/>
      <c r="G846" s="4" t="n"/>
      <c r="H846" s="4" t="n"/>
      <c r="I846" s="4" t="n"/>
      <c r="J846" s="4" t="n"/>
      <c r="K846" s="4" t="n"/>
    </row>
    <row r="847" ht="15.75" customHeight="1" s="371">
      <c r="A847" s="4" t="n"/>
      <c r="B847" s="4" t="n"/>
      <c r="C847" s="4" t="n"/>
      <c r="D847" s="4" t="n"/>
      <c r="E847" s="4" t="n"/>
      <c r="F847" s="4" t="n"/>
      <c r="G847" s="4" t="n"/>
      <c r="H847" s="4" t="n"/>
      <c r="I847" s="4" t="n"/>
      <c r="J847" s="4" t="n"/>
      <c r="K847" s="4" t="n"/>
    </row>
    <row r="848" ht="15.75" customHeight="1" s="371">
      <c r="A848" s="4" t="n"/>
      <c r="B848" s="4" t="n"/>
      <c r="C848" s="4" t="n"/>
      <c r="D848" s="4" t="n"/>
      <c r="E848" s="4" t="n"/>
      <c r="F848" s="4" t="n"/>
      <c r="G848" s="4" t="n"/>
      <c r="H848" s="4" t="n"/>
      <c r="I848" s="4" t="n"/>
      <c r="J848" s="4" t="n"/>
      <c r="K848" s="4" t="n"/>
    </row>
    <row r="849" ht="15.75" customHeight="1" s="371">
      <c r="A849" s="4" t="n"/>
      <c r="B849" s="4" t="n"/>
      <c r="C849" s="4" t="n"/>
      <c r="D849" s="4" t="n"/>
      <c r="E849" s="4" t="n"/>
      <c r="F849" s="4" t="n"/>
      <c r="G849" s="4" t="n"/>
      <c r="H849" s="4" t="n"/>
      <c r="I849" s="4" t="n"/>
      <c r="J849" s="4" t="n"/>
      <c r="K849" s="4" t="n"/>
    </row>
    <row r="850" ht="15.75" customHeight="1" s="371">
      <c r="A850" s="4" t="n"/>
      <c r="B850" s="4" t="n"/>
      <c r="C850" s="4" t="n"/>
      <c r="D850" s="4" t="n"/>
      <c r="E850" s="4" t="n"/>
      <c r="F850" s="4" t="n"/>
      <c r="G850" s="4" t="n"/>
      <c r="H850" s="4" t="n"/>
      <c r="I850" s="4" t="n"/>
      <c r="J850" s="4" t="n"/>
      <c r="K850" s="4" t="n"/>
    </row>
    <row r="851" ht="15.75" customHeight="1" s="371">
      <c r="A851" s="4" t="n"/>
      <c r="B851" s="4" t="n"/>
      <c r="C851" s="4" t="n"/>
      <c r="D851" s="4" t="n"/>
      <c r="E851" s="4" t="n"/>
      <c r="F851" s="4" t="n"/>
      <c r="G851" s="4" t="n"/>
      <c r="H851" s="4" t="n"/>
      <c r="I851" s="4" t="n"/>
      <c r="J851" s="4" t="n"/>
      <c r="K851" s="4" t="n"/>
    </row>
    <row r="852" ht="15.75" customHeight="1" s="371">
      <c r="A852" s="4" t="n"/>
      <c r="B852" s="4" t="n"/>
      <c r="C852" s="4" t="n"/>
      <c r="D852" s="4" t="n"/>
      <c r="E852" s="4" t="n"/>
      <c r="F852" s="4" t="n"/>
      <c r="G852" s="4" t="n"/>
      <c r="H852" s="4" t="n"/>
      <c r="I852" s="4" t="n"/>
      <c r="J852" s="4" t="n"/>
      <c r="K852" s="4" t="n"/>
    </row>
    <row r="853" ht="15.75" customHeight="1" s="371">
      <c r="A853" s="4" t="n"/>
      <c r="B853" s="4" t="n"/>
      <c r="C853" s="4" t="n"/>
      <c r="D853" s="4" t="n"/>
      <c r="E853" s="4" t="n"/>
      <c r="F853" s="4" t="n"/>
      <c r="G853" s="4" t="n"/>
      <c r="H853" s="4" t="n"/>
      <c r="I853" s="4" t="n"/>
      <c r="J853" s="4" t="n"/>
      <c r="K853" s="4" t="n"/>
    </row>
    <row r="854" ht="15.75" customHeight="1" s="371">
      <c r="A854" s="4" t="n"/>
      <c r="B854" s="4" t="n"/>
      <c r="C854" s="4" t="n"/>
      <c r="D854" s="4" t="n"/>
      <c r="E854" s="4" t="n"/>
      <c r="F854" s="4" t="n"/>
      <c r="G854" s="4" t="n"/>
      <c r="H854" s="4" t="n"/>
      <c r="I854" s="4" t="n"/>
      <c r="J854" s="4" t="n"/>
      <c r="K854" s="4" t="n"/>
    </row>
    <row r="855" ht="15.75" customHeight="1" s="371">
      <c r="A855" s="4" t="n"/>
      <c r="B855" s="4" t="n"/>
      <c r="C855" s="4" t="n"/>
      <c r="D855" s="4" t="n"/>
      <c r="E855" s="4" t="n"/>
      <c r="F855" s="4" t="n"/>
      <c r="G855" s="4" t="n"/>
      <c r="H855" s="4" t="n"/>
      <c r="I855" s="4" t="n"/>
      <c r="J855" s="4" t="n"/>
      <c r="K855" s="4" t="n"/>
    </row>
    <row r="856" ht="15.75" customHeight="1" s="371">
      <c r="A856" s="4" t="n"/>
      <c r="B856" s="4" t="n"/>
      <c r="C856" s="4" t="n"/>
      <c r="D856" s="4" t="n"/>
      <c r="E856" s="4" t="n"/>
      <c r="F856" s="4" t="n"/>
      <c r="G856" s="4" t="n"/>
      <c r="H856" s="4" t="n"/>
      <c r="I856" s="4" t="n"/>
      <c r="J856" s="4" t="n"/>
      <c r="K856" s="4" t="n"/>
    </row>
    <row r="857" ht="15.75" customHeight="1" s="371">
      <c r="A857" s="4" t="n"/>
      <c r="B857" s="4" t="n"/>
      <c r="C857" s="4" t="n"/>
      <c r="D857" s="4" t="n"/>
      <c r="E857" s="4" t="n"/>
      <c r="F857" s="4" t="n"/>
      <c r="G857" s="4" t="n"/>
      <c r="H857" s="4" t="n"/>
      <c r="I857" s="4" t="n"/>
      <c r="J857" s="4" t="n"/>
      <c r="K857" s="4" t="n"/>
    </row>
    <row r="858" ht="15.75" customHeight="1" s="371">
      <c r="A858" s="4" t="n"/>
      <c r="B858" s="4" t="n"/>
      <c r="C858" s="4" t="n"/>
      <c r="D858" s="4" t="n"/>
      <c r="E858" s="4" t="n"/>
      <c r="F858" s="4" t="n"/>
      <c r="G858" s="4" t="n"/>
      <c r="H858" s="4" t="n"/>
      <c r="I858" s="4" t="n"/>
      <c r="J858" s="4" t="n"/>
      <c r="K858" s="4" t="n"/>
    </row>
    <row r="859" ht="15.75" customHeight="1" s="371">
      <c r="A859" s="4" t="n"/>
      <c r="B859" s="4" t="n"/>
      <c r="C859" s="4" t="n"/>
      <c r="D859" s="4" t="n"/>
      <c r="E859" s="4" t="n"/>
      <c r="F859" s="4" t="n"/>
      <c r="G859" s="4" t="n"/>
      <c r="H859" s="4" t="n"/>
      <c r="I859" s="4" t="n"/>
      <c r="J859" s="4" t="n"/>
      <c r="K859" s="4" t="n"/>
    </row>
    <row r="860" ht="15.75" customHeight="1" s="371">
      <c r="A860" s="4" t="n"/>
      <c r="B860" s="4" t="n"/>
      <c r="C860" s="4" t="n"/>
      <c r="D860" s="4" t="n"/>
      <c r="E860" s="4" t="n"/>
      <c r="F860" s="4" t="n"/>
      <c r="G860" s="4" t="n"/>
      <c r="H860" s="4" t="n"/>
      <c r="I860" s="4" t="n"/>
      <c r="J860" s="4" t="n"/>
      <c r="K860" s="4" t="n"/>
    </row>
    <row r="861" ht="15.75" customHeight="1" s="371">
      <c r="A861" s="4" t="n"/>
      <c r="B861" s="4" t="n"/>
      <c r="C861" s="4" t="n"/>
      <c r="D861" s="4" t="n"/>
      <c r="E861" s="4" t="n"/>
      <c r="F861" s="4" t="n"/>
      <c r="G861" s="4" t="n"/>
      <c r="H861" s="4" t="n"/>
      <c r="I861" s="4" t="n"/>
      <c r="J861" s="4" t="n"/>
      <c r="K861" s="4" t="n"/>
    </row>
    <row r="862" ht="15.75" customHeight="1" s="371">
      <c r="A862" s="4" t="n"/>
      <c r="B862" s="4" t="n"/>
      <c r="C862" s="4" t="n"/>
      <c r="D862" s="4" t="n"/>
      <c r="E862" s="4" t="n"/>
      <c r="F862" s="4" t="n"/>
      <c r="G862" s="4" t="n"/>
      <c r="H862" s="4" t="n"/>
      <c r="I862" s="4" t="n"/>
      <c r="J862" s="4" t="n"/>
      <c r="K862" s="4" t="n"/>
    </row>
    <row r="863" ht="15.75" customHeight="1" s="371">
      <c r="A863" s="4" t="n"/>
      <c r="B863" s="4" t="n"/>
      <c r="C863" s="4" t="n"/>
      <c r="D863" s="4" t="n"/>
      <c r="E863" s="4" t="n"/>
      <c r="F863" s="4" t="n"/>
      <c r="G863" s="4" t="n"/>
      <c r="H863" s="4" t="n"/>
      <c r="I863" s="4" t="n"/>
      <c r="J863" s="4" t="n"/>
      <c r="K863" s="4" t="n"/>
    </row>
    <row r="864" ht="15.75" customHeight="1" s="371">
      <c r="A864" s="4" t="n"/>
      <c r="B864" s="4" t="n"/>
      <c r="C864" s="4" t="n"/>
      <c r="D864" s="4" t="n"/>
      <c r="E864" s="4" t="n"/>
      <c r="F864" s="4" t="n"/>
      <c r="G864" s="4" t="n"/>
      <c r="H864" s="4" t="n"/>
      <c r="I864" s="4" t="n"/>
      <c r="J864" s="4" t="n"/>
      <c r="K864" s="4" t="n"/>
    </row>
    <row r="865" ht="15.75" customHeight="1" s="371">
      <c r="A865" s="4" t="n"/>
      <c r="B865" s="4" t="n"/>
      <c r="C865" s="4" t="n"/>
      <c r="D865" s="4" t="n"/>
      <c r="E865" s="4" t="n"/>
      <c r="F865" s="4" t="n"/>
      <c r="G865" s="4" t="n"/>
      <c r="H865" s="4" t="n"/>
      <c r="I865" s="4" t="n"/>
      <c r="J865" s="4" t="n"/>
      <c r="K865" s="4" t="n"/>
    </row>
    <row r="866" ht="15.75" customHeight="1" s="371">
      <c r="A866" s="4" t="n"/>
      <c r="B866" s="4" t="n"/>
      <c r="C866" s="4" t="n"/>
      <c r="D866" s="4" t="n"/>
      <c r="E866" s="4" t="n"/>
      <c r="F866" s="4" t="n"/>
      <c r="G866" s="4" t="n"/>
      <c r="H866" s="4" t="n"/>
      <c r="I866" s="4" t="n"/>
      <c r="J866" s="4" t="n"/>
      <c r="K866" s="4" t="n"/>
    </row>
    <row r="867" ht="15.75" customHeight="1" s="371">
      <c r="A867" s="4" t="n"/>
      <c r="B867" s="4" t="n"/>
      <c r="C867" s="4" t="n"/>
      <c r="D867" s="4" t="n"/>
      <c r="E867" s="4" t="n"/>
      <c r="F867" s="4" t="n"/>
      <c r="G867" s="4" t="n"/>
      <c r="H867" s="4" t="n"/>
      <c r="I867" s="4" t="n"/>
      <c r="J867" s="4" t="n"/>
      <c r="K867" s="4" t="n"/>
    </row>
    <row r="868" ht="15.75" customHeight="1" s="371">
      <c r="A868" s="4" t="n"/>
      <c r="B868" s="4" t="n"/>
      <c r="C868" s="4" t="n"/>
      <c r="D868" s="4" t="n"/>
      <c r="E868" s="4" t="n"/>
      <c r="F868" s="4" t="n"/>
      <c r="G868" s="4" t="n"/>
      <c r="H868" s="4" t="n"/>
      <c r="I868" s="4" t="n"/>
      <c r="J868" s="4" t="n"/>
      <c r="K868" s="4" t="n"/>
    </row>
    <row r="869" ht="15.75" customHeight="1" s="371">
      <c r="A869" s="4" t="n"/>
      <c r="B869" s="4" t="n"/>
      <c r="C869" s="4" t="n"/>
      <c r="D869" s="4" t="n"/>
      <c r="E869" s="4" t="n"/>
      <c r="F869" s="4" t="n"/>
      <c r="G869" s="4" t="n"/>
      <c r="H869" s="4" t="n"/>
      <c r="I869" s="4" t="n"/>
      <c r="J869" s="4" t="n"/>
      <c r="K869" s="4" t="n"/>
    </row>
    <row r="870" ht="15.75" customHeight="1" s="371">
      <c r="A870" s="4" t="n"/>
      <c r="B870" s="4" t="n"/>
      <c r="C870" s="4" t="n"/>
      <c r="D870" s="4" t="n"/>
      <c r="E870" s="4" t="n"/>
      <c r="F870" s="4" t="n"/>
      <c r="G870" s="4" t="n"/>
      <c r="H870" s="4" t="n"/>
      <c r="I870" s="4" t="n"/>
      <c r="J870" s="4" t="n"/>
      <c r="K870" s="4" t="n"/>
    </row>
    <row r="871" ht="15.75" customHeight="1" s="371">
      <c r="A871" s="4" t="n"/>
      <c r="B871" s="4" t="n"/>
      <c r="C871" s="4" t="n"/>
      <c r="D871" s="4" t="n"/>
      <c r="E871" s="4" t="n"/>
      <c r="F871" s="4" t="n"/>
      <c r="G871" s="4" t="n"/>
      <c r="H871" s="4" t="n"/>
      <c r="I871" s="4" t="n"/>
      <c r="J871" s="4" t="n"/>
      <c r="K871" s="4" t="n"/>
    </row>
    <row r="872" ht="15.75" customHeight="1" s="371">
      <c r="A872" s="4" t="n"/>
      <c r="B872" s="4" t="n"/>
      <c r="C872" s="4" t="n"/>
      <c r="D872" s="4" t="n"/>
      <c r="E872" s="4" t="n"/>
      <c r="F872" s="4" t="n"/>
      <c r="G872" s="4" t="n"/>
      <c r="H872" s="4" t="n"/>
      <c r="I872" s="4" t="n"/>
      <c r="J872" s="4" t="n"/>
      <c r="K872" s="4" t="n"/>
    </row>
    <row r="873" ht="15.75" customHeight="1" s="371">
      <c r="A873" s="4" t="n"/>
      <c r="B873" s="4" t="n"/>
      <c r="C873" s="4" t="n"/>
      <c r="D873" s="4" t="n"/>
      <c r="E873" s="4" t="n"/>
      <c r="F873" s="4" t="n"/>
      <c r="G873" s="4" t="n"/>
      <c r="H873" s="4" t="n"/>
      <c r="I873" s="4" t="n"/>
      <c r="J873" s="4" t="n"/>
      <c r="K873" s="4" t="n"/>
    </row>
    <row r="874" ht="15.75" customHeight="1" s="371">
      <c r="A874" s="4" t="n"/>
      <c r="B874" s="4" t="n"/>
      <c r="C874" s="4" t="n"/>
      <c r="D874" s="4" t="n"/>
      <c r="E874" s="4" t="n"/>
      <c r="F874" s="4" t="n"/>
      <c r="G874" s="4" t="n"/>
      <c r="H874" s="4" t="n"/>
      <c r="I874" s="4" t="n"/>
      <c r="J874" s="4" t="n"/>
      <c r="K874" s="4" t="n"/>
    </row>
    <row r="875" ht="15.75" customHeight="1" s="371">
      <c r="A875" s="4" t="n"/>
      <c r="B875" s="4" t="n"/>
      <c r="C875" s="4" t="n"/>
      <c r="D875" s="4" t="n"/>
      <c r="E875" s="4" t="n"/>
      <c r="F875" s="4" t="n"/>
      <c r="G875" s="4" t="n"/>
      <c r="H875" s="4" t="n"/>
      <c r="I875" s="4" t="n"/>
      <c r="J875" s="4" t="n"/>
      <c r="K875" s="4" t="n"/>
    </row>
    <row r="876" ht="15.75" customHeight="1" s="371">
      <c r="A876" s="4" t="n"/>
      <c r="B876" s="4" t="n"/>
      <c r="C876" s="4" t="n"/>
      <c r="D876" s="4" t="n"/>
      <c r="E876" s="4" t="n"/>
      <c r="F876" s="4" t="n"/>
      <c r="G876" s="4" t="n"/>
      <c r="H876" s="4" t="n"/>
      <c r="I876" s="4" t="n"/>
      <c r="J876" s="4" t="n"/>
      <c r="K876" s="4" t="n"/>
    </row>
    <row r="877" ht="15.75" customHeight="1" s="371">
      <c r="A877" s="4" t="n"/>
      <c r="B877" s="4" t="n"/>
      <c r="C877" s="4" t="n"/>
      <c r="D877" s="4" t="n"/>
      <c r="E877" s="4" t="n"/>
      <c r="F877" s="4" t="n"/>
      <c r="G877" s="4" t="n"/>
      <c r="H877" s="4" t="n"/>
      <c r="I877" s="4" t="n"/>
      <c r="J877" s="4" t="n"/>
      <c r="K877" s="4" t="n"/>
    </row>
    <row r="878" ht="15.75" customHeight="1" s="371">
      <c r="A878" s="4" t="n"/>
      <c r="B878" s="4" t="n"/>
      <c r="C878" s="4" t="n"/>
      <c r="D878" s="4" t="n"/>
      <c r="E878" s="4" t="n"/>
      <c r="F878" s="4" t="n"/>
      <c r="G878" s="4" t="n"/>
      <c r="H878" s="4" t="n"/>
      <c r="I878" s="4" t="n"/>
      <c r="J878" s="4" t="n"/>
      <c r="K878" s="4" t="n"/>
    </row>
    <row r="879" ht="15.75" customHeight="1" s="371">
      <c r="A879" s="4" t="n"/>
      <c r="B879" s="4" t="n"/>
      <c r="C879" s="4" t="n"/>
      <c r="D879" s="4" t="n"/>
      <c r="E879" s="4" t="n"/>
      <c r="F879" s="4" t="n"/>
      <c r="G879" s="4" t="n"/>
      <c r="H879" s="4" t="n"/>
      <c r="I879" s="4" t="n"/>
      <c r="J879" s="4" t="n"/>
      <c r="K879" s="4" t="n"/>
    </row>
    <row r="880" ht="15.75" customHeight="1" s="371">
      <c r="A880" s="4" t="n"/>
      <c r="B880" s="4" t="n"/>
      <c r="C880" s="4" t="n"/>
      <c r="D880" s="4" t="n"/>
      <c r="E880" s="4" t="n"/>
      <c r="F880" s="4" t="n"/>
      <c r="G880" s="4" t="n"/>
      <c r="H880" s="4" t="n"/>
      <c r="I880" s="4" t="n"/>
      <c r="J880" s="4" t="n"/>
      <c r="K880" s="4" t="n"/>
    </row>
    <row r="881" ht="15.75" customHeight="1" s="371">
      <c r="A881" s="4" t="n"/>
      <c r="B881" s="4" t="n"/>
      <c r="C881" s="4" t="n"/>
      <c r="D881" s="4" t="n"/>
      <c r="E881" s="4" t="n"/>
      <c r="F881" s="4" t="n"/>
      <c r="G881" s="4" t="n"/>
      <c r="H881" s="4" t="n"/>
      <c r="I881" s="4" t="n"/>
      <c r="J881" s="4" t="n"/>
      <c r="K881" s="4" t="n"/>
    </row>
    <row r="882" ht="15.75" customHeight="1" s="371">
      <c r="A882" s="4" t="n"/>
      <c r="B882" s="4" t="n"/>
      <c r="C882" s="4" t="n"/>
      <c r="D882" s="4" t="n"/>
      <c r="E882" s="4" t="n"/>
      <c r="F882" s="4" t="n"/>
      <c r="G882" s="4" t="n"/>
      <c r="H882" s="4" t="n"/>
      <c r="I882" s="4" t="n"/>
      <c r="J882" s="4" t="n"/>
      <c r="K882" s="4" t="n"/>
    </row>
    <row r="883" ht="15.75" customHeight="1" s="371">
      <c r="A883" s="4" t="n"/>
      <c r="B883" s="4" t="n"/>
      <c r="C883" s="4" t="n"/>
      <c r="D883" s="4" t="n"/>
      <c r="E883" s="4" t="n"/>
      <c r="F883" s="4" t="n"/>
      <c r="G883" s="4" t="n"/>
      <c r="H883" s="4" t="n"/>
      <c r="I883" s="4" t="n"/>
      <c r="J883" s="4" t="n"/>
      <c r="K883" s="4" t="n"/>
    </row>
    <row r="884" ht="15.75" customHeight="1" s="371">
      <c r="A884" s="4" t="n"/>
      <c r="B884" s="4" t="n"/>
      <c r="C884" s="4" t="n"/>
      <c r="D884" s="4" t="n"/>
      <c r="E884" s="4" t="n"/>
      <c r="F884" s="4" t="n"/>
      <c r="G884" s="4" t="n"/>
      <c r="H884" s="4" t="n"/>
      <c r="I884" s="4" t="n"/>
      <c r="J884" s="4" t="n"/>
      <c r="K884" s="4" t="n"/>
    </row>
    <row r="885" ht="15.75" customHeight="1" s="371">
      <c r="A885" s="4" t="n"/>
      <c r="B885" s="4" t="n"/>
      <c r="C885" s="4" t="n"/>
      <c r="D885" s="4" t="n"/>
      <c r="E885" s="4" t="n"/>
      <c r="F885" s="4" t="n"/>
      <c r="G885" s="4" t="n"/>
      <c r="H885" s="4" t="n"/>
      <c r="I885" s="4" t="n"/>
      <c r="J885" s="4" t="n"/>
      <c r="K885" s="4" t="n"/>
    </row>
    <row r="886" ht="15.75" customHeight="1" s="371">
      <c r="A886" s="4" t="n"/>
      <c r="B886" s="4" t="n"/>
      <c r="C886" s="4" t="n"/>
      <c r="D886" s="4" t="n"/>
      <c r="E886" s="4" t="n"/>
      <c r="F886" s="4" t="n"/>
      <c r="G886" s="4" t="n"/>
      <c r="H886" s="4" t="n"/>
      <c r="I886" s="4" t="n"/>
      <c r="J886" s="4" t="n"/>
      <c r="K886" s="4" t="n"/>
    </row>
    <row r="887" ht="15.75" customHeight="1" s="371">
      <c r="A887" s="4" t="n"/>
      <c r="B887" s="4" t="n"/>
      <c r="C887" s="4" t="n"/>
      <c r="D887" s="4" t="n"/>
      <c r="E887" s="4" t="n"/>
      <c r="F887" s="4" t="n"/>
      <c r="G887" s="4" t="n"/>
      <c r="H887" s="4" t="n"/>
      <c r="I887" s="4" t="n"/>
      <c r="J887" s="4" t="n"/>
      <c r="K887" s="4" t="n"/>
    </row>
    <row r="888" ht="15.75" customHeight="1" s="371">
      <c r="A888" s="4" t="n"/>
      <c r="B888" s="4" t="n"/>
      <c r="C888" s="4" t="n"/>
      <c r="D888" s="4" t="n"/>
      <c r="E888" s="4" t="n"/>
      <c r="F888" s="4" t="n"/>
      <c r="G888" s="4" t="n"/>
      <c r="H888" s="4" t="n"/>
      <c r="I888" s="4" t="n"/>
      <c r="J888" s="4" t="n"/>
      <c r="K888" s="4" t="n"/>
    </row>
    <row r="889" ht="15.75" customHeight="1" s="371">
      <c r="A889" s="4" t="n"/>
      <c r="B889" s="4" t="n"/>
      <c r="C889" s="4" t="n"/>
      <c r="D889" s="4" t="n"/>
      <c r="E889" s="4" t="n"/>
      <c r="F889" s="4" t="n"/>
      <c r="G889" s="4" t="n"/>
      <c r="H889" s="4" t="n"/>
      <c r="I889" s="4" t="n"/>
      <c r="J889" s="4" t="n"/>
      <c r="K889" s="4" t="n"/>
    </row>
    <row r="890" ht="15.75" customHeight="1" s="371">
      <c r="A890" s="4" t="n"/>
      <c r="B890" s="4" t="n"/>
      <c r="C890" s="4" t="n"/>
      <c r="D890" s="4" t="n"/>
      <c r="E890" s="4" t="n"/>
      <c r="F890" s="4" t="n"/>
      <c r="G890" s="4" t="n"/>
      <c r="H890" s="4" t="n"/>
      <c r="I890" s="4" t="n"/>
      <c r="J890" s="4" t="n"/>
      <c r="K890" s="4" t="n"/>
    </row>
    <row r="891" ht="15.75" customHeight="1" s="371">
      <c r="A891" s="4" t="n"/>
      <c r="B891" s="4" t="n"/>
      <c r="C891" s="4" t="n"/>
      <c r="D891" s="4" t="n"/>
      <c r="E891" s="4" t="n"/>
      <c r="F891" s="4" t="n"/>
      <c r="G891" s="4" t="n"/>
      <c r="H891" s="4" t="n"/>
      <c r="I891" s="4" t="n"/>
      <c r="J891" s="4" t="n"/>
      <c r="K891" s="4" t="n"/>
    </row>
    <row r="892" ht="15.75" customHeight="1" s="371">
      <c r="A892" s="4" t="n"/>
      <c r="B892" s="4" t="n"/>
      <c r="C892" s="4" t="n"/>
      <c r="D892" s="4" t="n"/>
      <c r="E892" s="4" t="n"/>
      <c r="F892" s="4" t="n"/>
      <c r="G892" s="4" t="n"/>
      <c r="H892" s="4" t="n"/>
      <c r="I892" s="4" t="n"/>
      <c r="J892" s="4" t="n"/>
      <c r="K892" s="4" t="n"/>
    </row>
    <row r="893" ht="15.75" customHeight="1" s="371">
      <c r="A893" s="4" t="n"/>
      <c r="B893" s="4" t="n"/>
      <c r="C893" s="4" t="n"/>
      <c r="D893" s="4" t="n"/>
      <c r="E893" s="4" t="n"/>
      <c r="F893" s="4" t="n"/>
      <c r="G893" s="4" t="n"/>
      <c r="H893" s="4" t="n"/>
      <c r="I893" s="4" t="n"/>
      <c r="J893" s="4" t="n"/>
      <c r="K893" s="4" t="n"/>
    </row>
    <row r="894" ht="15.75" customHeight="1" s="371">
      <c r="A894" s="4" t="n"/>
      <c r="B894" s="4" t="n"/>
      <c r="C894" s="4" t="n"/>
      <c r="D894" s="4" t="n"/>
      <c r="E894" s="4" t="n"/>
      <c r="F894" s="4" t="n"/>
      <c r="G894" s="4" t="n"/>
      <c r="H894" s="4" t="n"/>
      <c r="I894" s="4" t="n"/>
      <c r="J894" s="4" t="n"/>
      <c r="K894" s="4" t="n"/>
    </row>
    <row r="895" ht="15.75" customHeight="1" s="371">
      <c r="A895" s="4" t="n"/>
      <c r="B895" s="4" t="n"/>
      <c r="C895" s="4" t="n"/>
      <c r="D895" s="4" t="n"/>
      <c r="E895" s="4" t="n"/>
      <c r="F895" s="4" t="n"/>
      <c r="G895" s="4" t="n"/>
      <c r="H895" s="4" t="n"/>
      <c r="I895" s="4" t="n"/>
      <c r="J895" s="4" t="n"/>
      <c r="K895" s="4" t="n"/>
    </row>
    <row r="896" ht="15.75" customHeight="1" s="371">
      <c r="A896" s="4" t="n"/>
      <c r="B896" s="4" t="n"/>
      <c r="C896" s="4" t="n"/>
      <c r="D896" s="4" t="n"/>
      <c r="E896" s="4" t="n"/>
      <c r="F896" s="4" t="n"/>
      <c r="G896" s="4" t="n"/>
      <c r="H896" s="4" t="n"/>
      <c r="I896" s="4" t="n"/>
      <c r="J896" s="4" t="n"/>
      <c r="K896" s="4" t="n"/>
    </row>
    <row r="897" ht="15.75" customHeight="1" s="371">
      <c r="A897" s="4" t="n"/>
      <c r="B897" s="4" t="n"/>
      <c r="C897" s="4" t="n"/>
      <c r="D897" s="4" t="n"/>
      <c r="E897" s="4" t="n"/>
      <c r="F897" s="4" t="n"/>
      <c r="G897" s="4" t="n"/>
      <c r="H897" s="4" t="n"/>
      <c r="I897" s="4" t="n"/>
      <c r="J897" s="4" t="n"/>
      <c r="K897" s="4" t="n"/>
    </row>
    <row r="898" ht="15.75" customHeight="1" s="371">
      <c r="A898" s="4" t="n"/>
      <c r="B898" s="4" t="n"/>
      <c r="C898" s="4" t="n"/>
      <c r="D898" s="4" t="n"/>
      <c r="E898" s="4" t="n"/>
      <c r="F898" s="4" t="n"/>
      <c r="G898" s="4" t="n"/>
      <c r="H898" s="4" t="n"/>
      <c r="I898" s="4" t="n"/>
      <c r="J898" s="4" t="n"/>
      <c r="K898" s="4" t="n"/>
    </row>
    <row r="899" ht="15.75" customHeight="1" s="371">
      <c r="A899" s="4" t="n"/>
      <c r="B899" s="4" t="n"/>
      <c r="C899" s="4" t="n"/>
      <c r="D899" s="4" t="n"/>
      <c r="E899" s="4" t="n"/>
      <c r="F899" s="4" t="n"/>
      <c r="G899" s="4" t="n"/>
      <c r="H899" s="4" t="n"/>
      <c r="I899" s="4" t="n"/>
      <c r="J899" s="4" t="n"/>
      <c r="K899" s="4" t="n"/>
    </row>
    <row r="900" ht="15.75" customHeight="1" s="371">
      <c r="A900" s="4" t="n"/>
      <c r="B900" s="4" t="n"/>
      <c r="C900" s="4" t="n"/>
      <c r="D900" s="4" t="n"/>
      <c r="E900" s="4" t="n"/>
      <c r="F900" s="4" t="n"/>
      <c r="G900" s="4" t="n"/>
      <c r="H900" s="4" t="n"/>
      <c r="I900" s="4" t="n"/>
      <c r="J900" s="4" t="n"/>
      <c r="K900" s="4" t="n"/>
    </row>
    <row r="901" ht="15.75" customHeight="1" s="371">
      <c r="A901" s="4" t="n"/>
      <c r="B901" s="4" t="n"/>
      <c r="C901" s="4" t="n"/>
      <c r="D901" s="4" t="n"/>
      <c r="E901" s="4" t="n"/>
      <c r="F901" s="4" t="n"/>
      <c r="G901" s="4" t="n"/>
      <c r="H901" s="4" t="n"/>
      <c r="I901" s="4" t="n"/>
      <c r="J901" s="4" t="n"/>
      <c r="K901" s="4" t="n"/>
    </row>
    <row r="902" ht="15.75" customHeight="1" s="371">
      <c r="A902" s="4" t="n"/>
      <c r="B902" s="4" t="n"/>
      <c r="C902" s="4" t="n"/>
      <c r="D902" s="4" t="n"/>
      <c r="E902" s="4" t="n"/>
      <c r="F902" s="4" t="n"/>
      <c r="G902" s="4" t="n"/>
      <c r="H902" s="4" t="n"/>
      <c r="I902" s="4" t="n"/>
      <c r="J902" s="4" t="n"/>
      <c r="K902" s="4" t="n"/>
    </row>
    <row r="903" ht="15.75" customHeight="1" s="371">
      <c r="A903" s="4" t="n"/>
      <c r="B903" s="4" t="n"/>
      <c r="C903" s="4" t="n"/>
      <c r="D903" s="4" t="n"/>
      <c r="E903" s="4" t="n"/>
      <c r="F903" s="4" t="n"/>
      <c r="G903" s="4" t="n"/>
      <c r="H903" s="4" t="n"/>
      <c r="I903" s="4" t="n"/>
      <c r="J903" s="4" t="n"/>
      <c r="K903" s="4" t="n"/>
    </row>
    <row r="904" ht="15.75" customHeight="1" s="371">
      <c r="A904" s="4" t="n"/>
      <c r="B904" s="4" t="n"/>
      <c r="C904" s="4" t="n"/>
      <c r="D904" s="4" t="n"/>
      <c r="E904" s="4" t="n"/>
      <c r="F904" s="4" t="n"/>
      <c r="G904" s="4" t="n"/>
      <c r="H904" s="4" t="n"/>
      <c r="I904" s="4" t="n"/>
      <c r="J904" s="4" t="n"/>
      <c r="K904" s="4" t="n"/>
    </row>
    <row r="905" ht="15.75" customHeight="1" s="371">
      <c r="A905" s="4" t="n"/>
      <c r="B905" s="4" t="n"/>
      <c r="C905" s="4" t="n"/>
      <c r="D905" s="4" t="n"/>
      <c r="E905" s="4" t="n"/>
      <c r="F905" s="4" t="n"/>
      <c r="G905" s="4" t="n"/>
      <c r="H905" s="4" t="n"/>
      <c r="I905" s="4" t="n"/>
      <c r="J905" s="4" t="n"/>
      <c r="K905" s="4" t="n"/>
    </row>
    <row r="906" ht="15.75" customHeight="1" s="371">
      <c r="A906" s="4" t="n"/>
      <c r="B906" s="4" t="n"/>
      <c r="C906" s="4" t="n"/>
      <c r="D906" s="4" t="n"/>
      <c r="E906" s="4" t="n"/>
      <c r="F906" s="4" t="n"/>
      <c r="G906" s="4" t="n"/>
      <c r="H906" s="4" t="n"/>
      <c r="I906" s="4" t="n"/>
      <c r="J906" s="4" t="n"/>
      <c r="K906" s="4" t="n"/>
    </row>
    <row r="907" ht="15.75" customHeight="1" s="371">
      <c r="A907" s="4" t="n"/>
      <c r="B907" s="4" t="n"/>
      <c r="C907" s="4" t="n"/>
      <c r="D907" s="4" t="n"/>
      <c r="E907" s="4" t="n"/>
      <c r="F907" s="4" t="n"/>
      <c r="G907" s="4" t="n"/>
      <c r="H907" s="4" t="n"/>
      <c r="I907" s="4" t="n"/>
      <c r="J907" s="4" t="n"/>
      <c r="K907" s="4" t="n"/>
    </row>
    <row r="908" ht="15.75" customHeight="1" s="371">
      <c r="A908" s="4" t="n"/>
      <c r="B908" s="4" t="n"/>
      <c r="C908" s="4" t="n"/>
      <c r="D908" s="4" t="n"/>
      <c r="E908" s="4" t="n"/>
      <c r="F908" s="4" t="n"/>
      <c r="G908" s="4" t="n"/>
      <c r="H908" s="4" t="n"/>
      <c r="I908" s="4" t="n"/>
      <c r="J908" s="4" t="n"/>
      <c r="K908" s="4" t="n"/>
    </row>
    <row r="909" ht="15.75" customHeight="1" s="371">
      <c r="A909" s="4" t="n"/>
      <c r="B909" s="4" t="n"/>
      <c r="C909" s="4" t="n"/>
      <c r="D909" s="4" t="n"/>
      <c r="E909" s="4" t="n"/>
      <c r="F909" s="4" t="n"/>
      <c r="G909" s="4" t="n"/>
      <c r="H909" s="4" t="n"/>
      <c r="I909" s="4" t="n"/>
      <c r="J909" s="4" t="n"/>
      <c r="K909" s="4" t="n"/>
    </row>
    <row r="910" ht="15.75" customHeight="1" s="371">
      <c r="A910" s="4" t="n"/>
      <c r="B910" s="4" t="n"/>
      <c r="C910" s="4" t="n"/>
      <c r="D910" s="4" t="n"/>
      <c r="E910" s="4" t="n"/>
      <c r="F910" s="4" t="n"/>
      <c r="G910" s="4" t="n"/>
      <c r="H910" s="4" t="n"/>
      <c r="I910" s="4" t="n"/>
      <c r="J910" s="4" t="n"/>
      <c r="K910" s="4" t="n"/>
    </row>
    <row r="911" ht="15.75" customHeight="1" s="371">
      <c r="A911" s="4" t="n"/>
      <c r="B911" s="4" t="n"/>
      <c r="C911" s="4" t="n"/>
      <c r="D911" s="4" t="n"/>
      <c r="E911" s="4" t="n"/>
      <c r="F911" s="4" t="n"/>
      <c r="G911" s="4" t="n"/>
      <c r="H911" s="4" t="n"/>
      <c r="I911" s="4" t="n"/>
      <c r="J911" s="4" t="n"/>
      <c r="K911" s="4" t="n"/>
    </row>
    <row r="912" ht="15.75" customHeight="1" s="371">
      <c r="A912" s="4" t="n"/>
      <c r="B912" s="4" t="n"/>
      <c r="C912" s="4" t="n"/>
      <c r="D912" s="4" t="n"/>
      <c r="E912" s="4" t="n"/>
      <c r="F912" s="4" t="n"/>
      <c r="G912" s="4" t="n"/>
      <c r="H912" s="4" t="n"/>
      <c r="I912" s="4" t="n"/>
      <c r="J912" s="4" t="n"/>
      <c r="K912" s="4" t="n"/>
    </row>
    <row r="913" ht="15.75" customHeight="1" s="371">
      <c r="A913" s="4" t="n"/>
      <c r="B913" s="4" t="n"/>
      <c r="C913" s="4" t="n"/>
      <c r="D913" s="4" t="n"/>
      <c r="E913" s="4" t="n"/>
      <c r="F913" s="4" t="n"/>
      <c r="G913" s="4" t="n"/>
      <c r="H913" s="4" t="n"/>
      <c r="I913" s="4" t="n"/>
      <c r="J913" s="4" t="n"/>
      <c r="K913" s="4" t="n"/>
    </row>
    <row r="914" ht="15.75" customHeight="1" s="371">
      <c r="A914" s="4" t="n"/>
      <c r="B914" s="4" t="n"/>
      <c r="C914" s="4" t="n"/>
      <c r="D914" s="4" t="n"/>
      <c r="E914" s="4" t="n"/>
      <c r="F914" s="4" t="n"/>
      <c r="G914" s="4" t="n"/>
      <c r="H914" s="4" t="n"/>
      <c r="I914" s="4" t="n"/>
      <c r="J914" s="4" t="n"/>
      <c r="K914" s="4" t="n"/>
    </row>
    <row r="915" ht="15.75" customHeight="1" s="371">
      <c r="A915" s="4" t="n"/>
      <c r="B915" s="4" t="n"/>
      <c r="C915" s="4" t="n"/>
      <c r="D915" s="4" t="n"/>
      <c r="E915" s="4" t="n"/>
      <c r="F915" s="4" t="n"/>
      <c r="G915" s="4" t="n"/>
      <c r="H915" s="4" t="n"/>
      <c r="I915" s="4" t="n"/>
      <c r="J915" s="4" t="n"/>
      <c r="K915" s="4" t="n"/>
    </row>
    <row r="916" ht="15.75" customHeight="1" s="371">
      <c r="A916" s="4" t="n"/>
      <c r="B916" s="4" t="n"/>
      <c r="C916" s="4" t="n"/>
      <c r="D916" s="4" t="n"/>
      <c r="E916" s="4" t="n"/>
      <c r="F916" s="4" t="n"/>
      <c r="G916" s="4" t="n"/>
      <c r="H916" s="4" t="n"/>
      <c r="I916" s="4" t="n"/>
      <c r="J916" s="4" t="n"/>
      <c r="K916" s="4" t="n"/>
    </row>
    <row r="917" ht="15.75" customHeight="1" s="371">
      <c r="A917" s="4" t="n"/>
      <c r="B917" s="4" t="n"/>
      <c r="C917" s="4" t="n"/>
      <c r="D917" s="4" t="n"/>
      <c r="E917" s="4" t="n"/>
      <c r="F917" s="4" t="n"/>
      <c r="G917" s="4" t="n"/>
      <c r="H917" s="4" t="n"/>
      <c r="I917" s="4" t="n"/>
      <c r="J917" s="4" t="n"/>
      <c r="K917" s="4" t="n"/>
    </row>
    <row r="918" ht="15.75" customHeight="1" s="371">
      <c r="A918" s="4" t="n"/>
      <c r="B918" s="4" t="n"/>
      <c r="C918" s="4" t="n"/>
      <c r="D918" s="4" t="n"/>
      <c r="E918" s="4" t="n"/>
      <c r="F918" s="4" t="n"/>
      <c r="G918" s="4" t="n"/>
      <c r="H918" s="4" t="n"/>
      <c r="I918" s="4" t="n"/>
      <c r="J918" s="4" t="n"/>
      <c r="K918" s="4" t="n"/>
    </row>
    <row r="919" ht="15.75" customHeight="1" s="371">
      <c r="A919" s="4" t="n"/>
      <c r="B919" s="4" t="n"/>
      <c r="C919" s="4" t="n"/>
      <c r="D919" s="4" t="n"/>
      <c r="E919" s="4" t="n"/>
      <c r="F919" s="4" t="n"/>
      <c r="G919" s="4" t="n"/>
      <c r="H919" s="4" t="n"/>
      <c r="I919" s="4" t="n"/>
      <c r="J919" s="4" t="n"/>
      <c r="K919" s="4" t="n"/>
    </row>
    <row r="920" ht="15.75" customHeight="1" s="371">
      <c r="A920" s="4" t="n"/>
      <c r="B920" s="4" t="n"/>
      <c r="C920" s="4" t="n"/>
      <c r="D920" s="4" t="n"/>
      <c r="E920" s="4" t="n"/>
      <c r="F920" s="4" t="n"/>
      <c r="G920" s="4" t="n"/>
      <c r="H920" s="4" t="n"/>
      <c r="I920" s="4" t="n"/>
      <c r="J920" s="4" t="n"/>
      <c r="K920" s="4" t="n"/>
    </row>
    <row r="921" ht="15.75" customHeight="1" s="371">
      <c r="A921" s="4" t="n"/>
      <c r="B921" s="4" t="n"/>
      <c r="C921" s="4" t="n"/>
      <c r="D921" s="4" t="n"/>
      <c r="E921" s="4" t="n"/>
      <c r="F921" s="4" t="n"/>
      <c r="G921" s="4" t="n"/>
      <c r="H921" s="4" t="n"/>
      <c r="I921" s="4" t="n"/>
      <c r="J921" s="4" t="n"/>
      <c r="K921" s="4" t="n"/>
    </row>
    <row r="922" ht="15.75" customHeight="1" s="371">
      <c r="A922" s="4" t="n"/>
      <c r="B922" s="4" t="n"/>
      <c r="C922" s="4" t="n"/>
      <c r="D922" s="4" t="n"/>
      <c r="E922" s="4" t="n"/>
      <c r="F922" s="4" t="n"/>
      <c r="G922" s="4" t="n"/>
      <c r="H922" s="4" t="n"/>
      <c r="I922" s="4" t="n"/>
      <c r="J922" s="4" t="n"/>
      <c r="K922" s="4" t="n"/>
    </row>
    <row r="923" ht="15.75" customHeight="1" s="371">
      <c r="A923" s="4" t="n"/>
      <c r="B923" s="4" t="n"/>
      <c r="C923" s="4" t="n"/>
      <c r="D923" s="4" t="n"/>
      <c r="E923" s="4" t="n"/>
      <c r="F923" s="4" t="n"/>
      <c r="G923" s="4" t="n"/>
      <c r="H923" s="4" t="n"/>
      <c r="I923" s="4" t="n"/>
      <c r="J923" s="4" t="n"/>
      <c r="K923" s="4" t="n"/>
    </row>
    <row r="924" ht="15.75" customHeight="1" s="371">
      <c r="A924" s="4" t="n"/>
      <c r="B924" s="4" t="n"/>
      <c r="C924" s="4" t="n"/>
      <c r="D924" s="4" t="n"/>
      <c r="E924" s="4" t="n"/>
      <c r="F924" s="4" t="n"/>
      <c r="G924" s="4" t="n"/>
      <c r="H924" s="4" t="n"/>
      <c r="I924" s="4" t="n"/>
      <c r="J924" s="4" t="n"/>
      <c r="K924" s="4" t="n"/>
    </row>
    <row r="925" ht="15.75" customHeight="1" s="371">
      <c r="A925" s="4" t="n"/>
      <c r="B925" s="4" t="n"/>
      <c r="C925" s="4" t="n"/>
      <c r="D925" s="4" t="n"/>
      <c r="E925" s="4" t="n"/>
      <c r="F925" s="4" t="n"/>
      <c r="G925" s="4" t="n"/>
      <c r="H925" s="4" t="n"/>
      <c r="I925" s="4" t="n"/>
      <c r="J925" s="4" t="n"/>
      <c r="K925" s="4" t="n"/>
    </row>
    <row r="926" ht="15.75" customHeight="1" s="371">
      <c r="A926" s="4" t="n"/>
      <c r="B926" s="4" t="n"/>
      <c r="C926" s="4" t="n"/>
      <c r="D926" s="4" t="n"/>
      <c r="E926" s="4" t="n"/>
      <c r="F926" s="4" t="n"/>
      <c r="G926" s="4" t="n"/>
      <c r="H926" s="4" t="n"/>
      <c r="I926" s="4" t="n"/>
      <c r="J926" s="4" t="n"/>
      <c r="K926" s="4" t="n"/>
    </row>
    <row r="927" ht="15.75" customHeight="1" s="371">
      <c r="A927" s="4" t="n"/>
      <c r="B927" s="4" t="n"/>
      <c r="C927" s="4" t="n"/>
      <c r="D927" s="4" t="n"/>
      <c r="E927" s="4" t="n"/>
      <c r="F927" s="4" t="n"/>
      <c r="G927" s="4" t="n"/>
      <c r="H927" s="4" t="n"/>
      <c r="I927" s="4" t="n"/>
      <c r="J927" s="4" t="n"/>
      <c r="K927" s="4" t="n"/>
    </row>
    <row r="928" ht="15.75" customHeight="1" s="371">
      <c r="A928" s="4" t="n"/>
      <c r="B928" s="4" t="n"/>
      <c r="C928" s="4" t="n"/>
      <c r="D928" s="4" t="n"/>
      <c r="E928" s="4" t="n"/>
      <c r="F928" s="4" t="n"/>
      <c r="G928" s="4" t="n"/>
      <c r="H928" s="4" t="n"/>
      <c r="I928" s="4" t="n"/>
      <c r="J928" s="4" t="n"/>
      <c r="K928" s="4" t="n"/>
    </row>
    <row r="929" ht="15.75" customHeight="1" s="371">
      <c r="A929" s="4" t="n"/>
      <c r="B929" s="4" t="n"/>
      <c r="C929" s="4" t="n"/>
      <c r="D929" s="4" t="n"/>
      <c r="E929" s="4" t="n"/>
      <c r="F929" s="4" t="n"/>
      <c r="G929" s="4" t="n"/>
      <c r="H929" s="4" t="n"/>
      <c r="I929" s="4" t="n"/>
      <c r="J929" s="4" t="n"/>
      <c r="K929" s="4" t="n"/>
    </row>
    <row r="930" ht="15.75" customHeight="1" s="371">
      <c r="A930" s="4" t="n"/>
      <c r="B930" s="4" t="n"/>
      <c r="C930" s="4" t="n"/>
      <c r="D930" s="4" t="n"/>
      <c r="E930" s="4" t="n"/>
      <c r="F930" s="4" t="n"/>
      <c r="G930" s="4" t="n"/>
      <c r="H930" s="4" t="n"/>
      <c r="I930" s="4" t="n"/>
      <c r="J930" s="4" t="n"/>
      <c r="K930" s="4" t="n"/>
    </row>
    <row r="931" ht="15.75" customHeight="1" s="371">
      <c r="A931" s="4" t="n"/>
      <c r="B931" s="4" t="n"/>
      <c r="C931" s="4" t="n"/>
      <c r="D931" s="4" t="n"/>
      <c r="E931" s="4" t="n"/>
      <c r="F931" s="4" t="n"/>
      <c r="G931" s="4" t="n"/>
      <c r="H931" s="4" t="n"/>
      <c r="I931" s="4" t="n"/>
      <c r="J931" s="4" t="n"/>
      <c r="K931" s="4" t="n"/>
    </row>
    <row r="932" ht="15.75" customHeight="1" s="371">
      <c r="A932" s="4" t="n"/>
      <c r="B932" s="4" t="n"/>
      <c r="C932" s="4" t="n"/>
      <c r="D932" s="4" t="n"/>
      <c r="E932" s="4" t="n"/>
      <c r="F932" s="4" t="n"/>
      <c r="G932" s="4" t="n"/>
      <c r="H932" s="4" t="n"/>
      <c r="I932" s="4" t="n"/>
      <c r="J932" s="4" t="n"/>
      <c r="K932" s="4" t="n"/>
    </row>
    <row r="933" ht="15.75" customHeight="1" s="371">
      <c r="A933" s="4" t="n"/>
      <c r="B933" s="4" t="n"/>
      <c r="C933" s="4" t="n"/>
      <c r="D933" s="4" t="n"/>
      <c r="E933" s="4" t="n"/>
      <c r="F933" s="4" t="n"/>
      <c r="G933" s="4" t="n"/>
      <c r="H933" s="4" t="n"/>
      <c r="I933" s="4" t="n"/>
      <c r="J933" s="4" t="n"/>
      <c r="K933" s="4" t="n"/>
    </row>
    <row r="934" ht="15.75" customHeight="1" s="371">
      <c r="A934" s="4" t="n"/>
      <c r="B934" s="4" t="n"/>
      <c r="C934" s="4" t="n"/>
      <c r="D934" s="4" t="n"/>
      <c r="E934" s="4" t="n"/>
      <c r="F934" s="4" t="n"/>
      <c r="G934" s="4" t="n"/>
      <c r="H934" s="4" t="n"/>
      <c r="I934" s="4" t="n"/>
      <c r="J934" s="4" t="n"/>
      <c r="K934" s="4" t="n"/>
    </row>
    <row r="935" ht="15.75" customHeight="1" s="371">
      <c r="A935" s="4" t="n"/>
      <c r="B935" s="4" t="n"/>
      <c r="C935" s="4" t="n"/>
      <c r="D935" s="4" t="n"/>
      <c r="E935" s="4" t="n"/>
      <c r="F935" s="4" t="n"/>
      <c r="G935" s="4" t="n"/>
      <c r="H935" s="4" t="n"/>
      <c r="I935" s="4" t="n"/>
      <c r="J935" s="4" t="n"/>
      <c r="K935" s="4" t="n"/>
    </row>
    <row r="936" ht="15.75" customHeight="1" s="371">
      <c r="A936" s="4" t="n"/>
      <c r="B936" s="4" t="n"/>
      <c r="C936" s="4" t="n"/>
      <c r="D936" s="4" t="n"/>
      <c r="E936" s="4" t="n"/>
      <c r="F936" s="4" t="n"/>
      <c r="G936" s="4" t="n"/>
      <c r="H936" s="4" t="n"/>
      <c r="I936" s="4" t="n"/>
      <c r="J936" s="4" t="n"/>
      <c r="K936" s="4" t="n"/>
    </row>
    <row r="937" ht="15.75" customHeight="1" s="371">
      <c r="A937" s="4" t="n"/>
      <c r="B937" s="4" t="n"/>
      <c r="C937" s="4" t="n"/>
      <c r="D937" s="4" t="n"/>
      <c r="E937" s="4" t="n"/>
      <c r="F937" s="4" t="n"/>
      <c r="G937" s="4" t="n"/>
      <c r="H937" s="4" t="n"/>
      <c r="I937" s="4" t="n"/>
      <c r="J937" s="4" t="n"/>
      <c r="K937" s="4" t="n"/>
    </row>
    <row r="938" ht="15.75" customHeight="1" s="371">
      <c r="A938" s="4" t="n"/>
      <c r="B938" s="4" t="n"/>
      <c r="C938" s="4" t="n"/>
      <c r="D938" s="4" t="n"/>
      <c r="E938" s="4" t="n"/>
      <c r="F938" s="4" t="n"/>
      <c r="G938" s="4" t="n"/>
      <c r="H938" s="4" t="n"/>
      <c r="I938" s="4" t="n"/>
      <c r="J938" s="4" t="n"/>
      <c r="K938" s="4" t="n"/>
    </row>
    <row r="939" ht="15.75" customHeight="1" s="371">
      <c r="A939" s="4" t="n"/>
      <c r="B939" s="4" t="n"/>
      <c r="C939" s="4" t="n"/>
      <c r="D939" s="4" t="n"/>
      <c r="E939" s="4" t="n"/>
      <c r="F939" s="4" t="n"/>
      <c r="G939" s="4" t="n"/>
      <c r="H939" s="4" t="n"/>
      <c r="I939" s="4" t="n"/>
      <c r="J939" s="4" t="n"/>
      <c r="K939" s="4" t="n"/>
    </row>
    <row r="940" ht="15.75" customHeight="1" s="371">
      <c r="A940" s="4" t="n"/>
      <c r="B940" s="4" t="n"/>
      <c r="C940" s="4" t="n"/>
      <c r="D940" s="4" t="n"/>
      <c r="E940" s="4" t="n"/>
      <c r="F940" s="4" t="n"/>
      <c r="G940" s="4" t="n"/>
      <c r="H940" s="4" t="n"/>
      <c r="I940" s="4" t="n"/>
      <c r="J940" s="4" t="n"/>
      <c r="K940" s="4" t="n"/>
    </row>
    <row r="941" ht="15.75" customHeight="1" s="371">
      <c r="A941" s="4" t="n"/>
      <c r="B941" s="4" t="n"/>
      <c r="C941" s="4" t="n"/>
      <c r="D941" s="4" t="n"/>
      <c r="E941" s="4" t="n"/>
      <c r="F941" s="4" t="n"/>
      <c r="G941" s="4" t="n"/>
      <c r="H941" s="4" t="n"/>
      <c r="I941" s="4" t="n"/>
      <c r="J941" s="4" t="n"/>
      <c r="K941" s="4" t="n"/>
    </row>
    <row r="942" ht="15.75" customHeight="1" s="371">
      <c r="A942" s="4" t="n"/>
      <c r="B942" s="4" t="n"/>
      <c r="C942" s="4" t="n"/>
      <c r="D942" s="4" t="n"/>
      <c r="E942" s="4" t="n"/>
      <c r="F942" s="4" t="n"/>
      <c r="G942" s="4" t="n"/>
      <c r="H942" s="4" t="n"/>
      <c r="I942" s="4" t="n"/>
      <c r="J942" s="4" t="n"/>
      <c r="K942" s="4" t="n"/>
    </row>
    <row r="943" ht="15.75" customHeight="1" s="371">
      <c r="A943" s="4" t="n"/>
      <c r="B943" s="4" t="n"/>
      <c r="C943" s="4" t="n"/>
      <c r="D943" s="4" t="n"/>
      <c r="E943" s="4" t="n"/>
      <c r="F943" s="4" t="n"/>
      <c r="G943" s="4" t="n"/>
      <c r="H943" s="4" t="n"/>
      <c r="I943" s="4" t="n"/>
      <c r="J943" s="4" t="n"/>
      <c r="K943" s="4" t="n"/>
    </row>
    <row r="944" ht="15.75" customHeight="1" s="371">
      <c r="A944" s="4" t="n"/>
      <c r="B944" s="4" t="n"/>
      <c r="C944" s="4" t="n"/>
      <c r="D944" s="4" t="n"/>
      <c r="E944" s="4" t="n"/>
      <c r="F944" s="4" t="n"/>
      <c r="G944" s="4" t="n"/>
      <c r="H944" s="4" t="n"/>
      <c r="I944" s="4" t="n"/>
      <c r="J944" s="4" t="n"/>
      <c r="K944" s="4" t="n"/>
    </row>
    <row r="945" ht="15.75" customHeight="1" s="371">
      <c r="A945" s="4" t="n"/>
      <c r="B945" s="4" t="n"/>
      <c r="C945" s="4" t="n"/>
      <c r="D945" s="4" t="n"/>
      <c r="E945" s="4" t="n"/>
      <c r="F945" s="4" t="n"/>
      <c r="G945" s="4" t="n"/>
      <c r="H945" s="4" t="n"/>
      <c r="I945" s="4" t="n"/>
      <c r="J945" s="4" t="n"/>
      <c r="K945" s="4" t="n"/>
    </row>
    <row r="946" ht="15.75" customHeight="1" s="371">
      <c r="A946" s="4" t="n"/>
      <c r="B946" s="4" t="n"/>
      <c r="C946" s="4" t="n"/>
      <c r="D946" s="4" t="n"/>
      <c r="E946" s="4" t="n"/>
      <c r="F946" s="4" t="n"/>
      <c r="G946" s="4" t="n"/>
      <c r="H946" s="4" t="n"/>
      <c r="I946" s="4" t="n"/>
      <c r="J946" s="4" t="n"/>
      <c r="K946" s="4" t="n"/>
    </row>
    <row r="947" ht="15.75" customHeight="1" s="371">
      <c r="A947" s="4" t="n"/>
      <c r="B947" s="4" t="n"/>
      <c r="C947" s="4" t="n"/>
      <c r="D947" s="4" t="n"/>
      <c r="E947" s="4" t="n"/>
      <c r="F947" s="4" t="n"/>
      <c r="G947" s="4" t="n"/>
      <c r="H947" s="4" t="n"/>
      <c r="I947" s="4" t="n"/>
      <c r="J947" s="4" t="n"/>
      <c r="K947" s="4" t="n"/>
    </row>
    <row r="948" ht="15.75" customHeight="1" s="371">
      <c r="A948" s="4" t="n"/>
      <c r="B948" s="4" t="n"/>
      <c r="C948" s="4" t="n"/>
      <c r="D948" s="4" t="n"/>
      <c r="E948" s="4" t="n"/>
      <c r="F948" s="4" t="n"/>
      <c r="G948" s="4" t="n"/>
      <c r="H948" s="4" t="n"/>
      <c r="I948" s="4" t="n"/>
      <c r="J948" s="4" t="n"/>
      <c r="K948" s="4" t="n"/>
    </row>
    <row r="949" ht="15.75" customHeight="1" s="371">
      <c r="A949" s="4" t="n"/>
      <c r="B949" s="4" t="n"/>
      <c r="C949" s="4" t="n"/>
      <c r="D949" s="4" t="n"/>
      <c r="E949" s="4" t="n"/>
      <c r="F949" s="4" t="n"/>
      <c r="G949" s="4" t="n"/>
      <c r="H949" s="4" t="n"/>
      <c r="I949" s="4" t="n"/>
      <c r="J949" s="4" t="n"/>
      <c r="K949" s="4" t="n"/>
    </row>
    <row r="950" ht="15.75" customHeight="1" s="371">
      <c r="A950" s="4" t="n"/>
      <c r="B950" s="4" t="n"/>
      <c r="C950" s="4" t="n"/>
      <c r="D950" s="4" t="n"/>
      <c r="E950" s="4" t="n"/>
      <c r="F950" s="4" t="n"/>
      <c r="G950" s="4" t="n"/>
      <c r="H950" s="4" t="n"/>
      <c r="I950" s="4" t="n"/>
      <c r="J950" s="4" t="n"/>
      <c r="K950" s="4" t="n"/>
    </row>
    <row r="951" ht="15.75" customHeight="1" s="371">
      <c r="A951" s="4" t="n"/>
      <c r="B951" s="4" t="n"/>
      <c r="C951" s="4" t="n"/>
      <c r="D951" s="4" t="n"/>
      <c r="E951" s="4" t="n"/>
      <c r="F951" s="4" t="n"/>
      <c r="G951" s="4" t="n"/>
      <c r="H951" s="4" t="n"/>
      <c r="I951" s="4" t="n"/>
      <c r="J951" s="4" t="n"/>
      <c r="K951" s="4" t="n"/>
    </row>
    <row r="952" ht="15.75" customHeight="1" s="371">
      <c r="A952" s="4" t="n"/>
      <c r="B952" s="4" t="n"/>
      <c r="C952" s="4" t="n"/>
      <c r="D952" s="4" t="n"/>
      <c r="E952" s="4" t="n"/>
      <c r="F952" s="4" t="n"/>
      <c r="G952" s="4" t="n"/>
      <c r="H952" s="4" t="n"/>
      <c r="I952" s="4" t="n"/>
      <c r="J952" s="4" t="n"/>
      <c r="K952" s="4" t="n"/>
    </row>
    <row r="953" ht="15.75" customHeight="1" s="371">
      <c r="A953" s="4" t="n"/>
      <c r="B953" s="4" t="n"/>
      <c r="C953" s="4" t="n"/>
      <c r="D953" s="4" t="n"/>
      <c r="E953" s="4" t="n"/>
      <c r="F953" s="4" t="n"/>
      <c r="G953" s="4" t="n"/>
      <c r="H953" s="4" t="n"/>
      <c r="I953" s="4" t="n"/>
      <c r="J953" s="4" t="n"/>
      <c r="K953" s="4" t="n"/>
    </row>
    <row r="954" ht="15.75" customHeight="1" s="371">
      <c r="A954" s="4" t="n"/>
      <c r="B954" s="4" t="n"/>
      <c r="C954" s="4" t="n"/>
      <c r="D954" s="4" t="n"/>
      <c r="E954" s="4" t="n"/>
      <c r="F954" s="4" t="n"/>
      <c r="G954" s="4" t="n"/>
      <c r="H954" s="4" t="n"/>
      <c r="I954" s="4" t="n"/>
      <c r="J954" s="4" t="n"/>
      <c r="K954" s="4" t="n"/>
    </row>
    <row r="955" ht="15.75" customHeight="1" s="371">
      <c r="A955" s="4" t="n"/>
      <c r="B955" s="4" t="n"/>
      <c r="C955" s="4" t="n"/>
      <c r="D955" s="4" t="n"/>
      <c r="E955" s="4" t="n"/>
      <c r="F955" s="4" t="n"/>
      <c r="G955" s="4" t="n"/>
      <c r="H955" s="4" t="n"/>
      <c r="I955" s="4" t="n"/>
      <c r="J955" s="4" t="n"/>
      <c r="K955" s="4" t="n"/>
    </row>
    <row r="956" ht="15.75" customHeight="1" s="371">
      <c r="A956" s="4" t="n"/>
      <c r="B956" s="4" t="n"/>
      <c r="C956" s="4" t="n"/>
      <c r="D956" s="4" t="n"/>
      <c r="E956" s="4" t="n"/>
      <c r="F956" s="4" t="n"/>
      <c r="G956" s="4" t="n"/>
      <c r="H956" s="4" t="n"/>
      <c r="I956" s="4" t="n"/>
      <c r="J956" s="4" t="n"/>
      <c r="K956" s="4" t="n"/>
    </row>
    <row r="957" ht="15.75" customHeight="1" s="371">
      <c r="A957" s="4" t="n"/>
      <c r="B957" s="4" t="n"/>
      <c r="C957" s="4" t="n"/>
      <c r="D957" s="4" t="n"/>
      <c r="E957" s="4" t="n"/>
      <c r="F957" s="4" t="n"/>
      <c r="G957" s="4" t="n"/>
      <c r="H957" s="4" t="n"/>
      <c r="I957" s="4" t="n"/>
      <c r="J957" s="4" t="n"/>
      <c r="K957" s="4" t="n"/>
    </row>
    <row r="958" ht="15.75" customHeight="1" s="371">
      <c r="A958" s="4" t="n"/>
      <c r="B958" s="4" t="n"/>
      <c r="C958" s="4" t="n"/>
      <c r="D958" s="4" t="n"/>
      <c r="E958" s="4" t="n"/>
      <c r="F958" s="4" t="n"/>
      <c r="G958" s="4" t="n"/>
      <c r="H958" s="4" t="n"/>
      <c r="I958" s="4" t="n"/>
      <c r="J958" s="4" t="n"/>
      <c r="K958" s="4" t="n"/>
    </row>
    <row r="959" ht="15.75" customHeight="1" s="371">
      <c r="A959" s="4" t="n"/>
      <c r="B959" s="4" t="n"/>
      <c r="C959" s="4" t="n"/>
      <c r="D959" s="4" t="n"/>
      <c r="E959" s="4" t="n"/>
      <c r="F959" s="4" t="n"/>
      <c r="G959" s="4" t="n"/>
      <c r="H959" s="4" t="n"/>
      <c r="I959" s="4" t="n"/>
      <c r="J959" s="4" t="n"/>
      <c r="K959" s="4" t="n"/>
    </row>
    <row r="960" ht="15.75" customHeight="1" s="371">
      <c r="A960" s="4" t="n"/>
      <c r="B960" s="4" t="n"/>
      <c r="C960" s="4" t="n"/>
      <c r="D960" s="4" t="n"/>
      <c r="E960" s="4" t="n"/>
      <c r="F960" s="4" t="n"/>
      <c r="G960" s="4" t="n"/>
      <c r="H960" s="4" t="n"/>
      <c r="I960" s="4" t="n"/>
      <c r="J960" s="4" t="n"/>
      <c r="K960" s="4" t="n"/>
    </row>
    <row r="961" ht="15.75" customHeight="1" s="371">
      <c r="A961" s="4" t="n"/>
      <c r="B961" s="4" t="n"/>
      <c r="C961" s="4" t="n"/>
      <c r="D961" s="4" t="n"/>
      <c r="E961" s="4" t="n"/>
      <c r="F961" s="4" t="n"/>
      <c r="G961" s="4" t="n"/>
      <c r="H961" s="4" t="n"/>
      <c r="I961" s="4" t="n"/>
      <c r="J961" s="4" t="n"/>
      <c r="K961" s="4" t="n"/>
    </row>
    <row r="962" ht="15.75" customHeight="1" s="371">
      <c r="A962" s="4" t="n"/>
      <c r="B962" s="4" t="n"/>
      <c r="C962" s="4" t="n"/>
      <c r="D962" s="4" t="n"/>
      <c r="E962" s="4" t="n"/>
      <c r="F962" s="4" t="n"/>
      <c r="G962" s="4" t="n"/>
      <c r="H962" s="4" t="n"/>
      <c r="I962" s="4" t="n"/>
      <c r="J962" s="4" t="n"/>
      <c r="K962" s="4" t="n"/>
    </row>
    <row r="963" ht="15.75" customHeight="1" s="371">
      <c r="A963" s="4" t="n"/>
      <c r="B963" s="4" t="n"/>
      <c r="C963" s="4" t="n"/>
      <c r="D963" s="4" t="n"/>
      <c r="E963" s="4" t="n"/>
      <c r="F963" s="4" t="n"/>
      <c r="G963" s="4" t="n"/>
      <c r="H963" s="4" t="n"/>
      <c r="I963" s="4" t="n"/>
      <c r="J963" s="4" t="n"/>
      <c r="K963" s="4" t="n"/>
    </row>
    <row r="964" ht="15.75" customHeight="1" s="371">
      <c r="A964" s="4" t="n"/>
      <c r="B964" s="4" t="n"/>
      <c r="C964" s="4" t="n"/>
      <c r="D964" s="4" t="n"/>
      <c r="E964" s="4" t="n"/>
      <c r="F964" s="4" t="n"/>
      <c r="G964" s="4" t="n"/>
      <c r="H964" s="4" t="n"/>
      <c r="I964" s="4" t="n"/>
      <c r="J964" s="4" t="n"/>
      <c r="K964" s="4" t="n"/>
    </row>
    <row r="965" ht="15.75" customHeight="1" s="371">
      <c r="A965" s="4" t="n"/>
      <c r="B965" s="4" t="n"/>
      <c r="C965" s="4" t="n"/>
      <c r="D965" s="4" t="n"/>
      <c r="E965" s="4" t="n"/>
      <c r="F965" s="4" t="n"/>
      <c r="G965" s="4" t="n"/>
      <c r="H965" s="4" t="n"/>
      <c r="I965" s="4" t="n"/>
      <c r="J965" s="4" t="n"/>
      <c r="K965" s="4" t="n"/>
    </row>
    <row r="966" ht="15.75" customHeight="1" s="371">
      <c r="A966" s="4" t="n"/>
      <c r="B966" s="4" t="n"/>
      <c r="C966" s="4" t="n"/>
      <c r="D966" s="4" t="n"/>
      <c r="E966" s="4" t="n"/>
      <c r="F966" s="4" t="n"/>
      <c r="G966" s="4" t="n"/>
      <c r="H966" s="4" t="n"/>
      <c r="I966" s="4" t="n"/>
      <c r="J966" s="4" t="n"/>
      <c r="K966" s="4" t="n"/>
    </row>
    <row r="967" ht="15.75" customHeight="1" s="371">
      <c r="A967" s="4" t="n"/>
      <c r="B967" s="4" t="n"/>
      <c r="C967" s="4" t="n"/>
      <c r="D967" s="4" t="n"/>
      <c r="E967" s="4" t="n"/>
      <c r="F967" s="4" t="n"/>
      <c r="G967" s="4" t="n"/>
      <c r="H967" s="4" t="n"/>
      <c r="I967" s="4" t="n"/>
      <c r="J967" s="4" t="n"/>
      <c r="K967" s="4" t="n"/>
    </row>
    <row r="968" ht="15.75" customHeight="1" s="371">
      <c r="A968" s="4" t="n"/>
      <c r="B968" s="4" t="n"/>
      <c r="C968" s="4" t="n"/>
      <c r="D968" s="4" t="n"/>
      <c r="E968" s="4" t="n"/>
      <c r="F968" s="4" t="n"/>
      <c r="G968" s="4" t="n"/>
      <c r="H968" s="4" t="n"/>
      <c r="I968" s="4" t="n"/>
      <c r="J968" s="4" t="n"/>
      <c r="K968" s="4" t="n"/>
    </row>
    <row r="969" ht="15.75" customHeight="1" s="371">
      <c r="A969" s="4" t="n"/>
      <c r="B969" s="4" t="n"/>
      <c r="C969" s="4" t="n"/>
      <c r="D969" s="4" t="n"/>
      <c r="E969" s="4" t="n"/>
      <c r="F969" s="4" t="n"/>
      <c r="G969" s="4" t="n"/>
      <c r="H969" s="4" t="n"/>
      <c r="I969" s="4" t="n"/>
      <c r="J969" s="4" t="n"/>
      <c r="K969" s="4" t="n"/>
    </row>
    <row r="970" ht="15.75" customHeight="1" s="371">
      <c r="A970" s="4" t="n"/>
      <c r="B970" s="4" t="n"/>
      <c r="C970" s="4" t="n"/>
      <c r="D970" s="4" t="n"/>
      <c r="E970" s="4" t="n"/>
      <c r="F970" s="4" t="n"/>
      <c r="G970" s="4" t="n"/>
      <c r="H970" s="4" t="n"/>
      <c r="I970" s="4" t="n"/>
      <c r="J970" s="4" t="n"/>
      <c r="K970" s="4" t="n"/>
    </row>
    <row r="971" ht="15.75" customHeight="1" s="371">
      <c r="A971" s="4" t="n"/>
      <c r="B971" s="4" t="n"/>
      <c r="C971" s="4" t="n"/>
      <c r="D971" s="4" t="n"/>
      <c r="E971" s="4" t="n"/>
      <c r="F971" s="4" t="n"/>
      <c r="G971" s="4" t="n"/>
      <c r="H971" s="4" t="n"/>
      <c r="I971" s="4" t="n"/>
      <c r="J971" s="4" t="n"/>
      <c r="K971" s="4" t="n"/>
    </row>
    <row r="972" ht="15.75" customHeight="1" s="371">
      <c r="A972" s="4" t="n"/>
      <c r="B972" s="4" t="n"/>
      <c r="C972" s="4" t="n"/>
      <c r="D972" s="4" t="n"/>
      <c r="E972" s="4" t="n"/>
      <c r="F972" s="4" t="n"/>
      <c r="G972" s="4" t="n"/>
      <c r="H972" s="4" t="n"/>
      <c r="I972" s="4" t="n"/>
      <c r="J972" s="4" t="n"/>
      <c r="K972" s="4" t="n"/>
    </row>
    <row r="973" ht="15.75" customHeight="1" s="371">
      <c r="A973" s="4" t="n"/>
      <c r="B973" s="4" t="n"/>
      <c r="C973" s="4" t="n"/>
      <c r="D973" s="4" t="n"/>
      <c r="E973" s="4" t="n"/>
      <c r="F973" s="4" t="n"/>
      <c r="G973" s="4" t="n"/>
      <c r="H973" s="4" t="n"/>
      <c r="I973" s="4" t="n"/>
      <c r="J973" s="4" t="n"/>
      <c r="K973" s="4" t="n"/>
    </row>
    <row r="974" ht="15.75" customHeight="1" s="371">
      <c r="A974" s="4" t="n"/>
      <c r="B974" s="4" t="n"/>
      <c r="C974" s="4" t="n"/>
      <c r="D974" s="4" t="n"/>
      <c r="E974" s="4" t="n"/>
      <c r="F974" s="4" t="n"/>
      <c r="G974" s="4" t="n"/>
      <c r="H974" s="4" t="n"/>
      <c r="I974" s="4" t="n"/>
      <c r="J974" s="4" t="n"/>
      <c r="K974" s="4" t="n"/>
    </row>
    <row r="975" ht="15.75" customHeight="1" s="371">
      <c r="A975" s="4" t="n"/>
      <c r="B975" s="4" t="n"/>
      <c r="C975" s="4" t="n"/>
      <c r="D975" s="4" t="n"/>
      <c r="E975" s="4" t="n"/>
      <c r="F975" s="4" t="n"/>
      <c r="G975" s="4" t="n"/>
      <c r="H975" s="4" t="n"/>
      <c r="I975" s="4" t="n"/>
      <c r="J975" s="4" t="n"/>
      <c r="K975" s="4" t="n"/>
    </row>
    <row r="976" ht="15.75" customHeight="1" s="371">
      <c r="A976" s="4" t="n"/>
      <c r="B976" s="4" t="n"/>
      <c r="C976" s="4" t="n"/>
      <c r="D976" s="4" t="n"/>
      <c r="E976" s="4" t="n"/>
      <c r="F976" s="4" t="n"/>
      <c r="G976" s="4" t="n"/>
      <c r="H976" s="4" t="n"/>
      <c r="I976" s="4" t="n"/>
      <c r="J976" s="4" t="n"/>
      <c r="K976" s="4" t="n"/>
    </row>
    <row r="977" ht="15.75" customHeight="1" s="371">
      <c r="A977" s="4" t="n"/>
      <c r="B977" s="4" t="n"/>
      <c r="C977" s="4" t="n"/>
      <c r="D977" s="4" t="n"/>
      <c r="E977" s="4" t="n"/>
      <c r="F977" s="4" t="n"/>
      <c r="G977" s="4" t="n"/>
      <c r="H977" s="4" t="n"/>
      <c r="I977" s="4" t="n"/>
      <c r="J977" s="4" t="n"/>
      <c r="K977" s="4" t="n"/>
    </row>
    <row r="978" ht="15.75" customHeight="1" s="371">
      <c r="A978" s="4" t="n"/>
      <c r="B978" s="4" t="n"/>
      <c r="C978" s="4" t="n"/>
      <c r="D978" s="4" t="n"/>
      <c r="E978" s="4" t="n"/>
      <c r="F978" s="4" t="n"/>
      <c r="G978" s="4" t="n"/>
      <c r="H978" s="4" t="n"/>
      <c r="I978" s="4" t="n"/>
      <c r="J978" s="4" t="n"/>
      <c r="K978" s="4" t="n"/>
    </row>
    <row r="979" ht="15.75" customHeight="1" s="371">
      <c r="A979" s="4" t="n"/>
      <c r="B979" s="4" t="n"/>
      <c r="C979" s="4" t="n"/>
      <c r="D979" s="4" t="n"/>
      <c r="E979" s="4" t="n"/>
      <c r="F979" s="4" t="n"/>
      <c r="G979" s="4" t="n"/>
      <c r="H979" s="4" t="n"/>
      <c r="I979" s="4" t="n"/>
      <c r="J979" s="4" t="n"/>
      <c r="K979" s="4" t="n"/>
    </row>
    <row r="980" ht="15.75" customHeight="1" s="371">
      <c r="A980" s="4" t="n"/>
      <c r="B980" s="4" t="n"/>
      <c r="C980" s="4" t="n"/>
      <c r="D980" s="4" t="n"/>
      <c r="E980" s="4" t="n"/>
      <c r="F980" s="4" t="n"/>
      <c r="G980" s="4" t="n"/>
      <c r="H980" s="4" t="n"/>
      <c r="I980" s="4" t="n"/>
      <c r="J980" s="4" t="n"/>
      <c r="K980" s="4" t="n"/>
    </row>
    <row r="981" ht="15.75" customHeight="1" s="371">
      <c r="A981" s="4" t="n"/>
      <c r="B981" s="4" t="n"/>
      <c r="C981" s="4" t="n"/>
      <c r="D981" s="4" t="n"/>
      <c r="E981" s="4" t="n"/>
      <c r="F981" s="4" t="n"/>
      <c r="G981" s="4" t="n"/>
      <c r="H981" s="4" t="n"/>
      <c r="I981" s="4" t="n"/>
      <c r="J981" s="4" t="n"/>
      <c r="K981" s="4" t="n"/>
    </row>
    <row r="982" ht="15.75" customHeight="1" s="371">
      <c r="A982" s="4" t="n"/>
      <c r="B982" s="4" t="n"/>
      <c r="C982" s="4" t="n"/>
      <c r="D982" s="4" t="n"/>
      <c r="E982" s="4" t="n"/>
      <c r="F982" s="4" t="n"/>
      <c r="G982" s="4" t="n"/>
      <c r="H982" s="4" t="n"/>
      <c r="I982" s="4" t="n"/>
      <c r="J982" s="4" t="n"/>
      <c r="K982" s="4" t="n"/>
    </row>
    <row r="983" ht="15.75" customHeight="1" s="371">
      <c r="A983" s="4" t="n"/>
      <c r="B983" s="4" t="n"/>
      <c r="C983" s="4" t="n"/>
      <c r="D983" s="4" t="n"/>
      <c r="E983" s="4" t="n"/>
      <c r="F983" s="4" t="n"/>
      <c r="G983" s="4" t="n"/>
      <c r="H983" s="4" t="n"/>
      <c r="I983" s="4" t="n"/>
      <c r="J983" s="4" t="n"/>
      <c r="K983" s="4" t="n"/>
    </row>
    <row r="984" ht="15.75" customHeight="1" s="371">
      <c r="A984" s="4" t="n"/>
      <c r="B984" s="4" t="n"/>
      <c r="C984" s="4" t="n"/>
      <c r="D984" s="4" t="n"/>
      <c r="E984" s="4" t="n"/>
      <c r="F984" s="4" t="n"/>
      <c r="G984" s="4" t="n"/>
      <c r="H984" s="4" t="n"/>
      <c r="I984" s="4" t="n"/>
      <c r="J984" s="4" t="n"/>
      <c r="K984" s="4" t="n"/>
    </row>
    <row r="985" ht="15.75" customHeight="1" s="371">
      <c r="A985" s="4" t="n"/>
      <c r="B985" s="4" t="n"/>
      <c r="C985" s="4" t="n"/>
      <c r="D985" s="4" t="n"/>
      <c r="E985" s="4" t="n"/>
      <c r="F985" s="4" t="n"/>
      <c r="G985" s="4" t="n"/>
      <c r="H985" s="4" t="n"/>
      <c r="I985" s="4" t="n"/>
      <c r="J985" s="4" t="n"/>
      <c r="K985" s="4" t="n"/>
    </row>
    <row r="986" ht="15.75" customHeight="1" s="371">
      <c r="A986" s="4" t="n"/>
      <c r="B986" s="4" t="n"/>
      <c r="C986" s="4" t="n"/>
      <c r="D986" s="4" t="n"/>
      <c r="E986" s="4" t="n"/>
      <c r="F986" s="4" t="n"/>
      <c r="G986" s="4" t="n"/>
      <c r="H986" s="4" t="n"/>
      <c r="I986" s="4" t="n"/>
      <c r="J986" s="4" t="n"/>
      <c r="K986" s="4" t="n"/>
    </row>
    <row r="987" ht="15.75" customHeight="1" s="371">
      <c r="A987" s="4" t="n"/>
      <c r="B987" s="4" t="n"/>
      <c r="C987" s="4" t="n"/>
      <c r="D987" s="4" t="n"/>
      <c r="E987" s="4" t="n"/>
      <c r="F987" s="4" t="n"/>
      <c r="G987" s="4" t="n"/>
      <c r="H987" s="4" t="n"/>
      <c r="I987" s="4" t="n"/>
      <c r="J987" s="4" t="n"/>
      <c r="K987" s="4" t="n"/>
    </row>
    <row r="988" ht="15.75" customHeight="1" s="371">
      <c r="A988" s="4" t="n"/>
      <c r="B988" s="4" t="n"/>
      <c r="C988" s="4" t="n"/>
      <c r="D988" s="4" t="n"/>
      <c r="E988" s="4" t="n"/>
      <c r="F988" s="4" t="n"/>
      <c r="G988" s="4" t="n"/>
      <c r="H988" s="4" t="n"/>
      <c r="I988" s="4" t="n"/>
      <c r="J988" s="4" t="n"/>
      <c r="K988" s="4" t="n"/>
    </row>
    <row r="989" ht="15.75" customHeight="1" s="371">
      <c r="A989" s="4" t="n"/>
      <c r="B989" s="4" t="n"/>
      <c r="C989" s="4" t="n"/>
      <c r="D989" s="4" t="n"/>
      <c r="E989" s="4" t="n"/>
      <c r="F989" s="4" t="n"/>
      <c r="G989" s="4" t="n"/>
      <c r="H989" s="4" t="n"/>
      <c r="I989" s="4" t="n"/>
      <c r="J989" s="4" t="n"/>
      <c r="K989" s="4" t="n"/>
    </row>
    <row r="990" ht="15.75" customHeight="1" s="371">
      <c r="A990" s="4" t="n"/>
      <c r="B990" s="4" t="n"/>
      <c r="C990" s="4" t="n"/>
      <c r="D990" s="4" t="n"/>
      <c r="E990" s="4" t="n"/>
      <c r="F990" s="4" t="n"/>
      <c r="G990" s="4" t="n"/>
      <c r="H990" s="4" t="n"/>
      <c r="I990" s="4" t="n"/>
      <c r="J990" s="4" t="n"/>
      <c r="K990" s="4" t="n"/>
    </row>
  </sheetData>
  <mergeCells count="1">
    <mergeCell ref="A1:H1"/>
  </mergeCells>
  <pageMargins left="0.75" right="0.75" top="1" bottom="1" header="0" footer="0"/>
  <pageSetup orientation="landscape"/>
</worksheet>
</file>

<file path=xl/worksheets/sheet20.xml><?xml version="1.0" encoding="utf-8"?>
<worksheet xmlns="http://schemas.openxmlformats.org/spreadsheetml/2006/main">
  <sheetPr>
    <tabColor rgb="001F6FEB"/>
    <outlinePr summaryBelow="1" summaryRight="1"/>
    <pageSetUpPr/>
  </sheetPr>
  <dimension ref="A1:O255"/>
  <sheetViews>
    <sheetView workbookViewId="0">
      <pane ySplit="9" topLeftCell="A10" activePane="bottomLeft" state="frozen"/>
      <selection pane="bottomLeft" activeCell="A1" sqref="A1"/>
    </sheetView>
  </sheetViews>
  <sheetFormatPr baseColWidth="8" defaultRowHeight="15"/>
  <cols>
    <col width="13" customWidth="1" style="371" min="1" max="1"/>
    <col width="74" customWidth="1" style="371" min="2" max="2"/>
    <col width="11" customWidth="1" style="371" min="3" max="3"/>
    <col width="8" customWidth="1" style="371" min="4" max="4"/>
    <col width="13" customWidth="1" style="371" min="5" max="5"/>
    <col width="12" customWidth="1" style="371" min="6" max="6"/>
    <col width="15" customWidth="1" style="371" min="7" max="7"/>
    <col width="2" customWidth="1" style="371" min="8" max="8"/>
    <col width="52" customWidth="1" style="371" min="9" max="9"/>
    <col width="2" customWidth="1" style="371" min="10" max="10"/>
    <col width="26" customWidth="1" style="371" min="11" max="11"/>
    <col width="2" customWidth="1" style="371" min="12" max="12"/>
    <col width="13" customWidth="1" style="371" min="13" max="13"/>
    <col width="7" customWidth="1" style="371" min="14" max="14"/>
    <col width="16" customWidth="1" style="371" min="15" max="15"/>
  </cols>
  <sheetData>
    <row r="1">
      <c r="A1" s="458">
        <f>CARATULA!$C$11&amp;"  ·  OPCIÓN B"</f>
        <v/>
      </c>
    </row>
    <row r="3">
      <c r="A3">
        <f>CARATULA!$C$10</f>
        <v/>
      </c>
      <c r="M3" t="inlineStr">
        <is>
          <t>% UTILIDAD</t>
        </is>
      </c>
      <c r="O3">
        <f>CARATULA!$H$9</f>
        <v/>
      </c>
    </row>
    <row r="4">
      <c r="A4" t="inlineStr">
        <is>
          <t>UBICACIÓN</t>
        </is>
      </c>
      <c r="B4">
        <f>CARATULA!$C$14</f>
        <v/>
      </c>
      <c r="M4" t="inlineStr">
        <is>
          <t>% IVA</t>
        </is>
      </c>
      <c r="O4">
        <f>CARATULA!$H$10</f>
        <v/>
      </c>
    </row>
    <row r="6">
      <c r="M6" s="457" t="inlineStr">
        <is>
          <t>AQUI SE EDITAN LOS PRECIOS UNITARIOS</t>
        </is>
      </c>
    </row>
    <row r="7">
      <c r="A7" t="inlineStr">
        <is>
          <t>CLIENTE</t>
        </is>
      </c>
      <c r="B7">
        <f>CARATULA!$C$12</f>
        <v/>
      </c>
      <c r="E7" t="inlineStr">
        <is>
          <t>FECHA</t>
        </is>
      </c>
      <c r="F7">
        <f>TODAY()</f>
        <v/>
      </c>
    </row>
    <row r="9" ht="28" customHeight="1" s="371">
      <c r="A9" s="459" t="inlineStr">
        <is>
          <t>CLAVE</t>
        </is>
      </c>
      <c r="B9" s="459" t="inlineStr">
        <is>
          <t>DESCRIPCIÓN DEL CONCEPTO</t>
        </is>
      </c>
      <c r="C9" s="459" t="inlineStr">
        <is>
          <t>CANTIDAD</t>
        </is>
      </c>
      <c r="D9" s="459" t="inlineStr">
        <is>
          <t>UNIDAD</t>
        </is>
      </c>
      <c r="E9" s="459" t="inlineStr">
        <is>
          <t>P. UNITARIO</t>
        </is>
      </c>
      <c r="F9" s="459" t="inlineStr">
        <is>
          <t>IVA</t>
        </is>
      </c>
      <c r="G9" s="459" t="inlineStr">
        <is>
          <t>TOTAL</t>
        </is>
      </c>
      <c r="I9" s="459" t="inlineStr">
        <is>
          <t>NOTAS</t>
        </is>
      </c>
      <c r="K9" s="459" t="inlineStr">
        <is>
          <t>NOTAS REV-01</t>
        </is>
      </c>
      <c r="M9" s="459" t="inlineStr">
        <is>
          <t>P.U. BASE</t>
        </is>
      </c>
      <c r="N9" s="459" t="inlineStr">
        <is>
          <t>MÓDULO</t>
        </is>
      </c>
      <c r="O9" s="459" t="inlineStr">
        <is>
          <t>LLAVE</t>
        </is>
      </c>
    </row>
    <row r="10">
      <c r="A10" s="460" t="inlineStr">
        <is>
          <t>PRELIMINARES, DESMANTELAMIENTOS Y DEMOLICIONES</t>
        </is>
      </c>
      <c r="G10" s="461">
        <f>G11+G20+G23+G26+G30+G39+G42+G45</f>
        <v/>
      </c>
    </row>
    <row r="11">
      <c r="A11" s="462" t="inlineStr">
        <is>
          <t>PRELIMINARES</t>
        </is>
      </c>
      <c r="G11" s="463">
        <f>SUM(G12:G19)</f>
        <v/>
      </c>
    </row>
    <row r="12">
      <c r="A12" s="464" t="inlineStr">
        <is>
          <t>PRE02233</t>
        </is>
      </c>
      <c r="B12" s="465" t="inlineStr">
        <is>
          <t>TRAZO Y NIVELACIÓN DEL ÁREA A CONSTRUIR: TRAZO Y NIVELACIÓN DE PLATAFORMA SEGÚN LOS NIVELES DE DESPLANTE DEL PROYECTO, SOBRE LA TOTALIDAD DEL PREDIO DE CASA 2 (81.24 M² DE DESPLANTE). INCLUYE HILO, ESTACAS, CRUCETAS DE MADERA, NIVEL, EQUIPO TOPOGRÁFICO, HERRAMIENTA MENOR, MANO DE OBRA Y EQUIPO DE PROTECCIÓN PERSONAL.</t>
        </is>
      </c>
      <c r="C12" s="466" t="n">
        <v>81.23999999999999</v>
      </c>
      <c r="D12" s="467" t="inlineStr">
        <is>
          <t>m²</t>
        </is>
      </c>
      <c r="E12" s="468">
        <f>IF($M12="","",$M12*(1+$O$3))</f>
        <v/>
      </c>
      <c r="F12" s="468">
        <f>IF($E12="","",$E12*$O$4)</f>
        <v/>
      </c>
      <c r="G12" s="468">
        <f>IF(OR($C12="",$E12=""),"",$C12*$E12)</f>
        <v/>
      </c>
      <c r="M12" s="469" t="n">
        <v>28</v>
      </c>
      <c r="N12" t="inlineStr">
        <is>
          <t>M1</t>
        </is>
      </c>
      <c r="O12">
        <f>A12&amp;"|"&amp;N12</f>
        <v/>
      </c>
    </row>
    <row r="13">
      <c r="A13" s="464" t="inlineStr">
        <is>
          <t>PRE02234</t>
        </is>
      </c>
      <c r="B13" s="465" t="inlineStr">
        <is>
          <t>TAPIAL PROVISIONAL PERIMETRAL: SUMINISTRO Y COLOCACIÓN DE TAPIAL PROVISIONAL A BASE DE POLÍN DE MADERA, FORRADO CON MALLA ELECTROSOLDADA (ARMEX) Y CORTINA DE PLÁSTICO NEGRO CALIBRE 600, CON PUERTA DE ACCESO DE MADERA Y CANDADO, PARA DELIMITAR LA ZONA DE OBRA DE CASA 2 SOBRE EL PASO DE SERVIDUMBRE DE LA VECINDAD. INCLUYE MATERIAL, HERRAMIENTA MENOR, MANO DE OBRA Y EQUIPO DE PROTECCIÓN PERSONAL. 12 ml sobre el frente que da al paso de servidumbre de 3.00 m de ancho.</t>
        </is>
      </c>
      <c r="C13" s="466" t="n">
        <v>13</v>
      </c>
      <c r="D13" s="467" t="inlineStr">
        <is>
          <t>ml</t>
        </is>
      </c>
      <c r="E13" s="468">
        <f>IF($M13="","",$M13*(1+$O$3))</f>
        <v/>
      </c>
      <c r="F13" s="468">
        <f>IF($E13="","",$E13*$O$4)</f>
        <v/>
      </c>
      <c r="G13" s="468">
        <f>IF(OR($C13="",$E13=""),"",$C13*$E13)</f>
        <v/>
      </c>
      <c r="M13" s="469" t="n">
        <v>300</v>
      </c>
      <c r="N13" t="inlineStr">
        <is>
          <t>M1</t>
        </is>
      </c>
      <c r="O13">
        <f>A13&amp;"|"&amp;N13</f>
        <v/>
      </c>
    </row>
    <row r="14">
      <c r="A14" s="464" t="inlineStr">
        <is>
          <t>PRE02235</t>
        </is>
      </c>
      <c r="B14" s="465" t="inlineStr">
        <is>
          <t>MURETE PROVISIONAL DE OBRA: FABRICACIÓN DE MURETE PROVISIONAL DE MADERA (POSTE, TABLA Y CLAVOS) ADOSADO AL TAPIAL, PARA ALOJAR EL INTERRUPTOR TERMOMAGNÉTICO DE OBRA Y EL RACK DE CONTACTOS DE USO RUDO. INCLUYE MATERIAL ELÉCTRICO, HERRAMIENTA MENOR, MANO DE OBRA Y EQUIPO DE PROTECCIÓN PERSONAL.</t>
        </is>
      </c>
      <c r="C14" s="466" t="n">
        <v>1</v>
      </c>
      <c r="D14" s="467" t="inlineStr">
        <is>
          <t>pza</t>
        </is>
      </c>
      <c r="E14" s="468">
        <f>IF($M14="","",$M14*(1+$O$3))</f>
        <v/>
      </c>
      <c r="F14" s="468">
        <f>IF($E14="","",$E14*$O$4)</f>
        <v/>
      </c>
      <c r="G14" s="468">
        <f>IF(OR($C14="",$E14=""),"",$C14*$E14)</f>
        <v/>
      </c>
      <c r="M14" s="469" t="n">
        <v>1000</v>
      </c>
      <c r="N14" t="inlineStr">
        <is>
          <t>M1</t>
        </is>
      </c>
      <c r="O14">
        <f>A14&amp;"|"&amp;N14</f>
        <v/>
      </c>
    </row>
    <row r="15">
      <c r="A15" s="464" t="inlineStr">
        <is>
          <t>PRE02227</t>
        </is>
      </c>
      <c r="B15" s="465" t="inlineStr">
        <is>
          <t>TRÁMITE Y OBTENCIÓN DE AUTORIZACIÓN MUNICIPAL PARA DERRIBO DE ARBOL: INTEGRACIÓN DE EXPEDIENTE, LEVANTAMIENTO FOTOGRÁFICO, DICTAMEN, INGRESO ANTE LA AUTORIDAD Y SEGUIMIENTO HASTA LA RESOLUCIÓN. NO INCLUYE EL PAGO DE DERECHOS NI LA COMPENSACIÓN AMBIENTAL QUE FIJE LA AUTORIDAD. INCLUYE MATERIAL, HERRAMIENTA MENOR, MANO DE OBRA Y EQUIPO DE PROTECCIÓN PERSONAL.</t>
        </is>
      </c>
      <c r="C15" s="466" t="n">
        <v>1</v>
      </c>
      <c r="D15" s="467" t="inlineStr">
        <is>
          <t>lote</t>
        </is>
      </c>
      <c r="E15" s="468">
        <f>IF($M15="","",$M15*(1+$O$3))</f>
        <v/>
      </c>
      <c r="F15" s="468">
        <f>IF($E15="","",$E15*$O$4)</f>
        <v/>
      </c>
      <c r="G15" s="468">
        <f>IF(OR($C15="",$E15=""),"",$C15*$E15)</f>
        <v/>
      </c>
      <c r="M15" s="469" t="n">
        <v>1</v>
      </c>
      <c r="N15" t="inlineStr">
        <is>
          <t>M1</t>
        </is>
      </c>
      <c r="O15">
        <f>A15&amp;"|"&amp;N15</f>
        <v/>
      </c>
    </row>
    <row r="16">
      <c r="A16" s="464" t="inlineStr">
        <is>
          <t>PRE02228</t>
        </is>
      </c>
      <c r="B16" s="465" t="inlineStr">
        <is>
          <t>DERRIBO CONTROLADO DE ÁRBOL POR SECCIONES: DESRAME PROGRESIVO DE ARRIBA HACIA ABAJO, CORTE DEL FUSTE EN TRAMOS CON DESCUELGUE CONTROLADO POR CUERDA, PROTECCIÓN DE MUROS COLINDANTES Y DE LAS PROPIEDADES VECINAS. INCLUYE MOTOSIERRA, CUERDAS, ARNÉS, ESCALERA O ANDAMIO Y SEÑALIZACIÓN. INCLUYE MATERIAL, HERRAMIENTA MENOR, MANO DE OBRA Y EQUIPO DE PROTECCIÓN PERSONAL.</t>
        </is>
      </c>
      <c r="C16" s="466" t="n">
        <v>1</v>
      </c>
      <c r="D16" s="467" t="inlineStr">
        <is>
          <t>pza</t>
        </is>
      </c>
      <c r="E16" s="468">
        <f>IF($M16="","",$M16*(1+$O$3))</f>
        <v/>
      </c>
      <c r="F16" s="468">
        <f>IF($E16="","",$E16*$O$4)</f>
        <v/>
      </c>
      <c r="G16" s="468">
        <f>IF(OR($C16="",$E16=""),"",$C16*$E16)</f>
        <v/>
      </c>
      <c r="M16" s="469" t="n">
        <v>1000</v>
      </c>
      <c r="N16" t="inlineStr">
        <is>
          <t>M1</t>
        </is>
      </c>
      <c r="O16">
        <f>A16&amp;"|"&amp;N16</f>
        <v/>
      </c>
    </row>
    <row r="17">
      <c r="A17" s="464" t="inlineStr">
        <is>
          <t>PRE02229</t>
        </is>
      </c>
      <c r="B17" s="465" t="inlineStr">
        <is>
          <t>DESTOCONADO Y EXTRACCIÓN DE RAÍZ: EXCAVACIÓN PERIMETRAL, CORTE DE RAÍZ PRINCIPAL Y SECUNDARIA, EXTRACCIÓN DEL TOCÓN Y LIMPIEZA DEL HUECO. INCLUYE MATERIAL, HERRAMIENTA MENOR, MANO DE OBRA Y EQUIPO DE PROTECCIÓN PERSONAL.</t>
        </is>
      </c>
      <c r="C17" s="466" t="n">
        <v>1</v>
      </c>
      <c r="D17" s="467" t="inlineStr">
        <is>
          <t>pza</t>
        </is>
      </c>
      <c r="E17" s="468">
        <f>IF($M17="","",$M17*(1+$O$3))</f>
        <v/>
      </c>
      <c r="F17" s="468">
        <f>IF($E17="","",$E17*$O$4)</f>
        <v/>
      </c>
      <c r="G17" s="468">
        <f>IF(OR($C17="",$E17=""),"",$C17*$E17)</f>
        <v/>
      </c>
      <c r="M17" s="469" t="n">
        <v>1500</v>
      </c>
      <c r="N17" t="inlineStr">
        <is>
          <t>M1</t>
        </is>
      </c>
      <c r="O17">
        <f>A17&amp;"|"&amp;N17</f>
        <v/>
      </c>
    </row>
    <row r="18">
      <c r="A18" s="464" t="inlineStr">
        <is>
          <t>PRE02230</t>
        </is>
      </c>
      <c r="B18" s="465" t="inlineStr">
        <is>
          <t>RELLENO Y COMPACTACIÓN DEL HUECO DE TOCÓN CON MATERIAL DE BANCO EN CAPAS HÚMEDAS DE 20 CM, HASTA ALCANZAR EL NIVEL DE DESPLANTE DE PROYECTO. INCLUYE MATERIAL, HERRAMIENTA MENOR, MANO DE OBRA Y EQUIPO DE PROTECCIÓN PERSONAL.</t>
        </is>
      </c>
      <c r="C18" s="466" t="n">
        <v>4</v>
      </c>
      <c r="D18" s="467" t="inlineStr">
        <is>
          <t>m³</t>
        </is>
      </c>
      <c r="E18" s="468">
        <f>IF($M18="","",$M18*(1+$O$3))</f>
        <v/>
      </c>
      <c r="F18" s="468">
        <f>IF($E18="","",$E18*$O$4)</f>
        <v/>
      </c>
      <c r="G18" s="468">
        <f>IF(OR($C18="",$E18=""),"",$C18*$E18)</f>
        <v/>
      </c>
      <c r="M18" s="469" t="n">
        <v>320</v>
      </c>
      <c r="N18" t="inlineStr">
        <is>
          <t>M1</t>
        </is>
      </c>
      <c r="O18">
        <f>A18&amp;"|"&amp;N18</f>
        <v/>
      </c>
    </row>
    <row r="19">
      <c r="A19" s="464" t="inlineStr">
        <is>
          <t>PRE02231</t>
        </is>
      </c>
      <c r="B19" s="465" t="inlineStr">
        <is>
          <t>TROCEADO, CARGA Y RETIRO DE RESIDUO VEGETAL A TIRO AUTORIZADO: TRONCO, RAMA Y FOLLAJE, CON ACARREO MANUAL HASTA PIE DE CALLE Y VIAJE EN CAMIÓN. INCLUYE MATERIAL, HERRAMIENTA MENOR, MANO DE OBRA Y EQUIPO DE PROTECCIÓN PERSONAL.</t>
        </is>
      </c>
      <c r="C19" s="466" t="n">
        <v>1</v>
      </c>
      <c r="D19" s="467" t="inlineStr">
        <is>
          <t>viaje</t>
        </is>
      </c>
      <c r="E19" s="468">
        <f>IF($M19="","",$M19*(1+$O$3))</f>
        <v/>
      </c>
      <c r="F19" s="468">
        <f>IF($E19="","",$E19*$O$4)</f>
        <v/>
      </c>
      <c r="G19" s="468">
        <f>IF(OR($C19="",$E19=""),"",$C19*$E19)</f>
        <v/>
      </c>
      <c r="M19" s="469" t="n">
        <v>900</v>
      </c>
      <c r="N19" t="inlineStr">
        <is>
          <t>M1</t>
        </is>
      </c>
      <c r="O19">
        <f>A19&amp;"|"&amp;N19</f>
        <v/>
      </c>
    </row>
    <row r="20">
      <c r="A20" s="462" t="inlineStr">
        <is>
          <t>DESMANTELACIONES</t>
        </is>
      </c>
      <c r="G20" s="463">
        <f>SUM(G21:G22)</f>
        <v/>
      </c>
    </row>
    <row r="21">
      <c r="A21" s="464" t="inlineStr">
        <is>
          <t>DIS07123</t>
        </is>
      </c>
      <c r="B21" s="465" t="inlineStr">
        <is>
          <t>DESMANTELAMIENTO DE LÍNEA ELÉCTRICA DE ALIMENTACIÓN DE DEPARTAMENTOS COLINDANTES: DESMANTELAMIENTO DE LA LÍNEA ELÉCTRICA DE ALIMENTACIÓN EXISTENTE, TENDIDA EXPUESTA SOBRE EL MURO DE LA VIVIENDA A DEMOLER, QUE DA SERVICIO A CASA 2 (EL PROYECTO), CASA 3 Y CASA 4 SEGÚN CROQUIS DEL TÍTULO DE PROPIEDAD, FOLIO CATASTRAL CA 17/022, A UNA ALTURA NO MAYOR A 3 METROS. INCLUYE CORTE DE PUNTAS EN EL PUNTO DE HABILITACIÓN, RETIRO DE CABLEADO Y TUBERÍA VISIBLE, CANCELACIÓN DE LA ACOMETIDA PROPIA, HERRAMIENTA MENOR, MANO DE OBRA, ESCALERAS Y EQUIPO DE PROTECCIÓN PERSONAL.</t>
        </is>
      </c>
      <c r="C21" s="466" t="n">
        <v>1</v>
      </c>
      <c r="D21" s="467" t="inlineStr">
        <is>
          <t>lote</t>
        </is>
      </c>
      <c r="E21" s="468">
        <f>IF($M21="","",$M21*(1+$O$3))</f>
        <v/>
      </c>
      <c r="F21" s="468">
        <f>IF($E21="","",$E21*$O$4)</f>
        <v/>
      </c>
      <c r="G21" s="468">
        <f>IF(OR($C21="",$E21=""),"",$C21*$E21)</f>
        <v/>
      </c>
      <c r="M21" s="469" t="n">
        <v>2800.27</v>
      </c>
      <c r="N21" t="inlineStr">
        <is>
          <t>M1</t>
        </is>
      </c>
      <c r="O21">
        <f>A21&amp;"|"&amp;N21</f>
        <v/>
      </c>
    </row>
    <row r="22">
      <c r="A22" s="464" t="inlineStr">
        <is>
          <t>DIS07124</t>
        </is>
      </c>
      <c r="B22" s="465" t="inlineStr">
        <is>
          <t>DESMANTELAMIENTO DE LÍNEA HIDRÁULICA DE ALIMENTACIÓN DE DEPARTAMENTOS COLINDANTES: DESMANTELAMIENTO DE LA LÍNEA HIDRÁULICA DE ALIMENTACIÓN EXISTENTE, TENDIDA EXPUESTA SOBRE EL MURO DE LA VIVIENDA A DEMOLER, QUE DA SERVICIO A CASA 2 (EL PROYECTO), CASA 3 Y CASA 4 SEGÚN CROQUIS DEL TÍTULO DE PROPIEDAD, FOLIO CATASTRAL CA 17/022, A UNA ALTURA NO MAYOR A 3 METROS. INCLUYE INTERRUPCIÓN DESDE LA BOMBA DE LA CISTERNA, VACIADO Y DESCONEXIÓN DE TINACOS, CORTE Y RETIRO DE TUBERÍA VISIBLE, COLOCACIÓN DE TAPÓN PROVISIONAL EN LA SALIDA DE AGUA PROPIA, HERRAMIENTA MENOR, MANO DE OBRA, ESCALERAS Y EQUIPO DE PROTECCIÓN PERSONAL.</t>
        </is>
      </c>
      <c r="C22" s="466" t="n">
        <v>1</v>
      </c>
      <c r="D22" s="467" t="inlineStr">
        <is>
          <t>lote</t>
        </is>
      </c>
      <c r="E22" s="468">
        <f>IF($M22="","",$M22*(1+$O$3))</f>
        <v/>
      </c>
      <c r="F22" s="468">
        <f>IF($E22="","",$E22*$O$4)</f>
        <v/>
      </c>
      <c r="G22" s="468">
        <f>IF(OR($C22="",$E22=""),"",$C22*$E22)</f>
        <v/>
      </c>
      <c r="M22" s="469" t="n">
        <v>2500.11</v>
      </c>
      <c r="N22" t="inlineStr">
        <is>
          <t>M1</t>
        </is>
      </c>
      <c r="O22">
        <f>A22&amp;"|"&amp;N22</f>
        <v/>
      </c>
    </row>
    <row r="23">
      <c r="A23" s="462" t="inlineStr">
        <is>
          <t>INSTALACIONES ELÉCTRICAS</t>
        </is>
      </c>
      <c r="G23" s="463">
        <f>SUM(G24:G25)</f>
        <v/>
      </c>
    </row>
    <row r="24">
      <c r="A24" s="464" t="inlineStr">
        <is>
          <t>ELE12299</t>
        </is>
      </c>
      <c r="B24" s="465" t="inlineStr">
        <is>
          <t>SALIDA ELÉCTRICA INDIVIDUAL DE ALIMENTACIÓN PARA DEPARTAMENTO COLINDANTE: SUMINISTRO E INSTALACIÓN DE LA SALIDA ELÉCTRICA FINAL POR DEPARTAMENTO, CON CONDUCTOR DE COBRE THHW CALIBRE 10 O 12 AWG, CHALUPA GALVANIZADA Y CONEXIÓN TERMINAL, PARA CASA 2 (EL PROYECTO), CASA 3 Y CASA 4 SEGÚN CROQUIS DEL TÍTULO DE PROPIEDAD, FOLIO CATASTRAL CA 17/022, A UNA ALTURA NO MAYOR A 3 METROS. INCLUYE MATERIAL, CABLEADO, ACCESORIOS, MANO DE OBRA Y EQUIPO DE PROTECCIÓN PERSONAL.</t>
        </is>
      </c>
      <c r="C24" s="466" t="n">
        <v>3</v>
      </c>
      <c r="D24" s="467" t="inlineStr">
        <is>
          <t>sal</t>
        </is>
      </c>
      <c r="E24" s="468">
        <f>IF($M24="","",$M24*(1+$O$3))</f>
        <v/>
      </c>
      <c r="F24" s="468">
        <f>IF($E24="","",$E24*$O$4)</f>
        <v/>
      </c>
      <c r="G24" s="468">
        <f>IF(OR($C24="",$E24=""),"",$C24*$E24)</f>
        <v/>
      </c>
      <c r="M24" s="469" t="n">
        <v>2600.26</v>
      </c>
      <c r="N24" t="inlineStr">
        <is>
          <t>M1</t>
        </is>
      </c>
      <c r="O24">
        <f>A24&amp;"|"&amp;N24</f>
        <v/>
      </c>
    </row>
    <row r="25">
      <c r="A25" s="464" t="inlineStr">
        <is>
          <t>ELE12300</t>
        </is>
      </c>
      <c r="B25" s="465" t="inlineStr">
        <is>
          <t>CIRCUITO TRONCAL DE ALIMENTACIÓN ELÉCTRICA PERIMETRAL: TENDIDO DE CIRCUITO TRONCAL DE ALIMENTACIÓN ELÉCTRICA NUEVA POR LA BARDA COLINDANTE AL PASO DE SERVIDUMBRE, CON TUBERÍA CONDUIT PVC DE 3/4" Y ABRAZADERAS DE SUJECIÓN, DESDE EL PUNTO DE HABILITACIÓN EXISTENTE HASTA CADA UNO DE LOS DEPARTAMENTOS DE CASA 2 (EL PROYECTO), CASA 3 Y CASA 4 SEGÚN CROQUIS DEL TÍTULO DE PROPIEDAD, FOLIO CATASTRAL CA 17/022. INCLUYE MATERIAL, HERRAMIENTA MENOR, MANO DE OBRA, ESCALERAS Y ANDAMIOS, Y EQUIPO DE PROTECCIÓN PERSONAL.</t>
        </is>
      </c>
      <c r="C25" s="466" t="n">
        <v>1</v>
      </c>
      <c r="D25" s="467" t="inlineStr">
        <is>
          <t>lote</t>
        </is>
      </c>
      <c r="E25" s="468">
        <f>IF($M25="","",$M25*(1+$O$3))</f>
        <v/>
      </c>
      <c r="F25" s="468">
        <f>IF($E25="","",$E25*$O$4)</f>
        <v/>
      </c>
      <c r="G25" s="468">
        <f>IF(OR($C25="",$E25=""),"",$C25*$E25)</f>
        <v/>
      </c>
      <c r="M25" s="469" t="n">
        <v>3469.88</v>
      </c>
      <c r="N25" t="inlineStr">
        <is>
          <t>M1</t>
        </is>
      </c>
      <c r="O25">
        <f>A25&amp;"|"&amp;N25</f>
        <v/>
      </c>
    </row>
    <row r="26">
      <c r="A26" s="462" t="inlineStr">
        <is>
          <t>INSTALACIONES HIDROSANITARIAS</t>
        </is>
      </c>
      <c r="G26" s="463">
        <f>SUM(G27:G29)</f>
        <v/>
      </c>
    </row>
    <row r="27">
      <c r="A27" s="464" t="inlineStr">
        <is>
          <t>HSI14089</t>
        </is>
      </c>
      <c r="B27" s="465" t="inlineStr">
        <is>
          <t>SALIDA HIDRÁULICA NUEVA DE ALIMENTACIÓN PARA DEPARTAMENTO COLINDANTE: SUMINISTRO Y COLOCACIÓN DE SALIDA DE ALIMENTACIÓN NUEVA EN RED HIDRÁULICA CON TUBERÍA PPR DE 3/4" Y ABRAZADERAS DE SUJECIÓN, DESDE LA BOMBA DE LA CISTERNA HASTA EL TINACO DE CADA DEPARTAMENTO DE CASA 2 (EL PROYECTO), CASA 3 Y CASA 4 SEGÚN CROQUIS DEL TÍTULO DE PROPIEDAD, FOLIO CATASTRAL CA 17/022, A UNA ALTURA NO MAYOR A 3 METROS. INCLUYE MATERIAL, MANO DE OBRA, HERRAMIENTA MENOR, ESCALERAS Y EQUIPO DE PROTECCIÓN PERSONAL.</t>
        </is>
      </c>
      <c r="C27" s="466" t="n">
        <v>3</v>
      </c>
      <c r="D27" s="467" t="inlineStr">
        <is>
          <t>pza</t>
        </is>
      </c>
      <c r="E27" s="468">
        <f>IF($M27="","",$M27*(1+$O$3))</f>
        <v/>
      </c>
      <c r="F27" s="468">
        <f>IF($E27="","",$E27*$O$4)</f>
        <v/>
      </c>
      <c r="G27" s="468">
        <f>IF(OR($C27="",$E27=""),"",$C27*$E27)</f>
        <v/>
      </c>
      <c r="M27" s="469" t="n">
        <v>1500.1</v>
      </c>
      <c r="N27" t="inlineStr">
        <is>
          <t>M1</t>
        </is>
      </c>
      <c r="O27">
        <f>A27&amp;"|"&amp;N27</f>
        <v/>
      </c>
    </row>
    <row r="28">
      <c r="A28" s="464" t="inlineStr">
        <is>
          <t>HSI14093</t>
        </is>
      </c>
      <c r="B28" s="465" t="inlineStr">
        <is>
          <t>REUBICACIÓN Y RECONEXIÓN DE TINACOS DE CASA COLINDANTE: REUBICACIÓN Y RECONEXIÓN DE TINACO DE LA CASA COLINDANTE A LA LÍNEA HIDRÁULICA NUEVA. INCLUYE DESMONTAJE, TRASLADO, MONTAJE SOBRE SU BASE, FIJACIÓN CON ABRAZADERAS, CONEXIÓN FINAL A LA LÍNEA NUEVA, HERRAMIENTA MENOR, MANO DE OBRA Y EQUIPO DE PROTECCIÓN PERSONAL.</t>
        </is>
      </c>
      <c r="C28" s="466" t="n">
        <v>1</v>
      </c>
      <c r="D28" s="467" t="inlineStr">
        <is>
          <t>lote</t>
        </is>
      </c>
      <c r="E28" s="468">
        <f>IF($M28="","",$M28*(1+$O$3))</f>
        <v/>
      </c>
      <c r="F28" s="468">
        <f>IF($E28="","",$E28*$O$4)</f>
        <v/>
      </c>
      <c r="G28" s="468">
        <f>IF(OR($C28="",$E28=""),"",$C28*$E28)</f>
        <v/>
      </c>
      <c r="M28" s="469" t="n">
        <v>600.09</v>
      </c>
      <c r="N28" t="inlineStr">
        <is>
          <t>M1</t>
        </is>
      </c>
      <c r="O28">
        <f>A28&amp;"|"&amp;N28</f>
        <v/>
      </c>
    </row>
    <row r="29">
      <c r="A29" s="464" t="inlineStr">
        <is>
          <t>HSI14094</t>
        </is>
      </c>
      <c r="B29" s="465" t="inlineStr">
        <is>
          <t xml:space="preserve">SUMINISTRO E INSTALACIÓN DE TUBERÍA PVC SANITARIO DE 4" AHOGADA EN RANURA, CON SUS CONEXIONES, PARA LA LÍNEA SANITARIA NUEVA QUE DA SERVICIO A CASA 2 (EL PROYECTO), CASA 3 Y CASA 4 SEGÚN CROQUIS DEL TÍTULO DE PROPIEDAD, FOLIO CATASTRAL CA 17/022, SUSTITUYENDO EL TRAYECTO EXISTENTE QUE PASA POR EL FRENTE DE LA VIVIENDA. INCLUYE TUBERÍA, CODOS, YEES, TEES, PEGAMENTO, NIVELACIÓN DE PENDIENTE, MATERIAL, HERRAMIENTA MENOR, MANO DE OBRA Y EQUIPO DE PROTECCIÓN PERSONAL. REGISTRO SANITARIO DE 40 X 60 X 100 CM: FABRICACIÓN DE REGISTRO SANITARIO DEL PROYECTO. INCLUYE PLANTILLA DE CONCRETO SIMPLE F'C=150 KG/CM² DE 5 CM DE PERALTE, MUROS DE TABIQUE RECOCIDO DE 7 X 14 X 28 CM JUNTEADOS CON MORTERO CEMENTO-ARENA 1:4, APLANADO CON ACABADO PULIDO AL INTERIOR, VÉRTICES RESUELTOS EN CHAFLÁN A 45 GRADOS, ARENERO DE 5 CM BAJO EL LECHO INFERIOR DE LOS TUBOS DE 4" PARA RETENCIÓN DE SEDIMENTOS, TAPA DE REGISTRO DE LA MISMA CALIDAD QUE LA PLANTILLA, EXCAVACIÓN, MATERIAL, HERRAMIENTA MENOR, MANO DE OBRA Y EQUIPO DE PROTECCIÓN PERSONAL. </t>
        </is>
      </c>
      <c r="C29" s="466" t="n">
        <v>18</v>
      </c>
      <c r="D29" s="467" t="inlineStr">
        <is>
          <t>ml</t>
        </is>
      </c>
      <c r="E29" s="468">
        <f>IF($M29="","",$M29*(1+$O$3))</f>
        <v/>
      </c>
      <c r="F29" s="468">
        <f>IF($E29="","",$E29*$O$4)</f>
        <v/>
      </c>
      <c r="G29" s="468">
        <f>IF(OR($C29="",$E29=""),"",$C29*$E29)</f>
        <v/>
      </c>
      <c r="M29" s="469" t="n">
        <v>300</v>
      </c>
      <c r="N29" t="inlineStr">
        <is>
          <t>M1</t>
        </is>
      </c>
      <c r="O29">
        <f>A29&amp;"|"&amp;N29</f>
        <v/>
      </c>
    </row>
    <row r="30">
      <c r="A30" s="462" t="inlineStr">
        <is>
          <t>DEMOLICIONES</t>
        </is>
      </c>
      <c r="G30" s="463">
        <f>SUM(G31:G38)</f>
        <v/>
      </c>
    </row>
    <row r="31">
      <c r="A31" s="464" t="inlineStr">
        <is>
          <t>DEM5027</t>
        </is>
      </c>
      <c r="B31" s="465" t="inlineStr">
        <is>
          <t>CORTE DE LOSA DE AZOTEA A DEMOLER, CON CORTADORA DE PISO TIPO WALK-BEHIND Y DISCO DE DIAMANTE PARA CONCRETO, SOBRE EL LÍMITE DE COLINDANCIA CON LAS PROPIEDADES VECINAS, PARA DESCONECTAR LA TRANSMISIÓN DE CARGAS ANTES DE LA DEMOLICIÓN. TRABAJOS A UNA ALTURA A PARTIR DE 3 METROS. INCLUYE RENTA DE EQUIPO, DISCO DE CORTE, FLETE DE MAQUINARIA, HERRAMIENTA MENOR, MANO DE OBRA, ANDAMIOS, ARNÉS Y EQUIPO DE PROTECCIÓN PERSONAL CON PROTECCIÓN OCULAR, AUDITIVA Y RESPIRATORIA.</t>
        </is>
      </c>
      <c r="C31" s="466" t="n">
        <v>1</v>
      </c>
      <c r="D31" s="467" t="inlineStr">
        <is>
          <t>lote</t>
        </is>
      </c>
      <c r="E31" s="468">
        <f>IF($M31="","",$M31*(1+$O$3))</f>
        <v/>
      </c>
      <c r="F31" s="468">
        <f>IF($E31="","",$E31*$O$4)</f>
        <v/>
      </c>
      <c r="G31" s="468">
        <f>IF(OR($C31="",$E31=""),"",$C31*$E31)</f>
        <v/>
      </c>
      <c r="M31" s="469" t="n">
        <v>2500</v>
      </c>
      <c r="N31" t="inlineStr">
        <is>
          <t>M1</t>
        </is>
      </c>
      <c r="O31">
        <f>A31&amp;"|"&amp;N31</f>
        <v/>
      </c>
    </row>
    <row r="32">
      <c r="A32" s="464" t="inlineStr">
        <is>
          <t>DEM5028</t>
        </is>
      </c>
      <c r="B32" s="465" t="inlineStr">
        <is>
          <t>CORTE DE LA LOSA DE PISO FIRME EXISTENTE, CON CORTADORA DE PISO TIPO WALK-BEHIND Y DISCO DE DIAMANTE PARA CONCRETO, SOBRE EL LÍMITE DE COLINDANCIA Y SOBRE EL TRAZO DE LAS TRINCHERAS CT-1 DE LA CIMENTACIÓN NUEVA. INCLUYE RENTA DE EQUIPO, DISCO DE CORTE, FLETE DE MAQUINARIA, HERRAMIENTA MENOR, MANO DE OBRA Y EQUIPO DE PROTECCIÓN PERSONAL CON PROTECCIÓN OCULAR, AUDITIVA Y RESPIRATORIA.</t>
        </is>
      </c>
      <c r="C32" s="466" t="n">
        <v>1</v>
      </c>
      <c r="D32" s="467" t="inlineStr">
        <is>
          <t>lote</t>
        </is>
      </c>
      <c r="E32" s="468">
        <f>IF($M32="","",$M32*(1+$O$3))</f>
        <v/>
      </c>
      <c r="F32" s="468">
        <f>IF($E32="","",$E32*$O$4)</f>
        <v/>
      </c>
      <c r="G32" s="468">
        <f>IF(OR($C32="",$E32=""),"",$C32*$E32)</f>
        <v/>
      </c>
      <c r="M32" s="469" t="n">
        <v>1500</v>
      </c>
      <c r="N32" t="inlineStr">
        <is>
          <t>M1</t>
        </is>
      </c>
      <c r="O32">
        <f>A32&amp;"|"&amp;N32</f>
        <v/>
      </c>
    </row>
    <row r="33">
      <c r="A33" s="464" t="inlineStr">
        <is>
          <t>DEM5029</t>
        </is>
      </c>
      <c r="B33" s="465" t="inlineStr">
        <is>
          <t>DEMOLICIÓN DE MUROS INTERIORES DE TABICÓN DE 10 CM Y BLOCK DE 15 CM, MÁS EL MURO DE FACHADA DE 20 CM Y EL MURO POSTERIOR DE 16 CM DE LA VIVIENDA, A UNA ALTURA NO MAYOR A 3.40 METROS, CON MARTILLO DEMOLEDOR ELÉCTRICO Y HERRAMIENTA MANUAL. INCLUYE LEVANTADO DEL ESCOMBRO PRODUCTO DE LA DEMOLICIÓN Y SU ACOPIO DENTRO DE LA OBRA, RENTA DE EQUIPO, FLETE DE MAQUINARIA, HERRAMIENTA MENOR, MANO DE OBRA Y EQUIPO DE PROTECCIÓN PERSONAL. NO incluye los dos muros laterales ni el muro posterior del predio, que son compar-</t>
        </is>
      </c>
      <c r="C33" s="466" t="n">
        <v>76.06</v>
      </c>
      <c r="D33" s="467" t="inlineStr">
        <is>
          <t>m²</t>
        </is>
      </c>
      <c r="E33" s="468">
        <f>IF($M33="","",$M33*(1+$O$3))</f>
        <v/>
      </c>
      <c r="F33" s="468">
        <f>IF($E33="","",$E33*$O$4)</f>
        <v/>
      </c>
      <c r="G33" s="468">
        <f>IF(OR($C33="",$E33=""),"",$C33*$E33)</f>
        <v/>
      </c>
      <c r="M33" s="469" t="n">
        <v>80</v>
      </c>
      <c r="N33" t="inlineStr">
        <is>
          <t>M1</t>
        </is>
      </c>
      <c r="O33">
        <f>A33&amp;"|"&amp;N33</f>
        <v/>
      </c>
    </row>
    <row r="34">
      <c r="A34" s="464" t="inlineStr">
        <is>
          <t>DEM5030</t>
        </is>
      </c>
      <c r="B34" s="465" t="inlineStr">
        <is>
          <t>DEMOLICIÓN DE LA LOSA DE AZOTEA O CUBIERTA DE CONCRETO DE LA VIVIENDA, DE 12 CM DE ESPESOR, PREVIAMENTE CORTADA EN SU PERÍMETRO, CON MARTILLO DEMOLEDOR ELÉCTRICO. TRABAJOS A UNA ALTURA A PARTIR DE 3 METROS. INCLUYE LEVANTADO DEL ESCOMBRO Y SU ACOPIO DENTRO DE LA OBRA, RENTA DE EQUIPO, HERRAMIENTA MENOR, MANO DE OBRA, ANDAMIOS, ARNÉS Y EQUIPO DE PROTECCIÓN PERSONAL.</t>
        </is>
      </c>
      <c r="C34" s="466" t="n">
        <v>46.45</v>
      </c>
      <c r="D34" s="467" t="inlineStr">
        <is>
          <t>m²</t>
        </is>
      </c>
      <c r="E34" s="468">
        <f>IF($M34="","",$M34*(1+$O$3))</f>
        <v/>
      </c>
      <c r="F34" s="468">
        <f>IF($E34="","",$E34*$O$4)</f>
        <v/>
      </c>
      <c r="G34" s="468">
        <f>IF(OR($C34="",$E34=""),"",$C34*$E34)</f>
        <v/>
      </c>
      <c r="M34" s="469" t="n">
        <v>80</v>
      </c>
      <c r="N34" t="inlineStr">
        <is>
          <t>M1</t>
        </is>
      </c>
      <c r="O34">
        <f>A34&amp;"|"&amp;N34</f>
        <v/>
      </c>
    </row>
    <row r="35">
      <c r="A35" s="464" t="inlineStr">
        <is>
          <t>DEM5031</t>
        </is>
      </c>
      <c r="B35" s="465" t="inlineStr">
        <is>
          <t>DEMOLICIÓN DE LA LOSA DE CONCRETO POBRE EXISTENTE EN EL PATIO EXTERIOR DE LA VIVIENDA, DE 8 CM DE ESPESOR, COMPRENDIDA ENTRE EL EJE POSTERIOR DE LA CONSTRUCCIÓN ACTUAL Y EL LÍMITE DEL PREDIO. INCLUYE LEVANTADO DEL ESCOMBRO Y SU ACOPIO DENTRO DE LA OBRA, HERRAMIENTA MENOR, MANO DE OBRA Y EQUIPO DE PROTECCIÓN PERSONAL.</t>
        </is>
      </c>
      <c r="C35" s="466" t="n">
        <v>29.26</v>
      </c>
      <c r="D35" s="467" t="inlineStr">
        <is>
          <t>m²</t>
        </is>
      </c>
      <c r="E35" s="468">
        <f>IF($M35="","",$M35*(1+$O$3))</f>
        <v/>
      </c>
      <c r="F35" s="468">
        <f>IF($E35="","",$E35*$O$4)</f>
        <v/>
      </c>
      <c r="G35" s="468">
        <f>IF(OR($C35="",$E35=""),"",$C35*$E35)</f>
        <v/>
      </c>
      <c r="M35" s="469" t="n">
        <v>80</v>
      </c>
      <c r="N35" t="inlineStr">
        <is>
          <t>M1</t>
        </is>
      </c>
      <c r="O35">
        <f>A35&amp;"|"&amp;N35</f>
        <v/>
      </c>
    </row>
    <row r="36">
      <c r="A36" s="464" t="inlineStr">
        <is>
          <t>DEM5032</t>
        </is>
      </c>
      <c r="B36" s="465" t="inlineStr">
        <is>
          <t>RANURA EN EL PISO DE CONCRETO EXISTENTE EN PATIO, DE 40 CM DE ANCHO POR 60 CM DE PROFUNDIDAD, PARA ALOJAR LA LÍNEA SANITARIA NUEVA DE 4" QUE DA SERVICIO A CASA 2 (EL PROYECTO), CASA 3 Y CASA 4 SEGÚN CROQUIS DEL TÍTULO DE PROPIEDAD, FOLIO CATASTRAL CA 17/022. INCLUYE CORTE PREVIO, DEMOLICIÓN CON MARTILLO DEMOLEDOR ELÉCTRICO, LEVANTADO DEL ESCOMBRO PRODUCTO DEL CORTE Y SU ACOPIO DENTRO DE LA OBRA, RENTA DE EQUIPO, HERRAMIENTA MENOR, MANO DE OBRA Y EQUIPO DE PROTECCIÓN PERSONAL.</t>
        </is>
      </c>
      <c r="C36" s="466" t="n">
        <v>18.72</v>
      </c>
      <c r="D36" s="467" t="inlineStr">
        <is>
          <t>ml</t>
        </is>
      </c>
      <c r="E36" s="468">
        <f>IF($M36="","",$M36*(1+$O$3))</f>
        <v/>
      </c>
      <c r="F36" s="468">
        <f>IF($E36="","",$E36*$O$4)</f>
        <v/>
      </c>
      <c r="G36" s="468">
        <f>IF(OR($C36="",$E36=""),"",$C36*$E36)</f>
        <v/>
      </c>
      <c r="M36" s="469" t="n">
        <v>80</v>
      </c>
      <c r="N36" t="inlineStr">
        <is>
          <t>M1</t>
        </is>
      </c>
      <c r="O36">
        <f>A36&amp;"|"&amp;N36</f>
        <v/>
      </c>
    </row>
    <row r="37">
      <c r="A37" s="464" t="inlineStr">
        <is>
          <t>DEM5033</t>
        </is>
      </c>
      <c r="B37" s="465" t="inlineStr">
        <is>
          <t>DEMOLICIÓN Y RETIRO DE TINACOS DE FIBROCEMENTO (ASBESTO) EXISTENTES EN LA AZOTEA DE LA VIVIENDA A DEMOLER, CON HUMECTACIÓN PREVIA DE LA PIEZA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C37" s="466" t="n">
        <v>2</v>
      </c>
      <c r="D37" s="467" t="inlineStr">
        <is>
          <t>pza</t>
        </is>
      </c>
      <c r="E37" s="468">
        <f>IF($M37="","",$M37*(1+$O$3))</f>
        <v/>
      </c>
      <c r="F37" s="468">
        <f>IF($E37="","",$E37*$O$4)</f>
        <v/>
      </c>
      <c r="G37" s="468">
        <f>IF(OR($C37="",$E37=""),"",$C37*$E37)</f>
        <v/>
      </c>
      <c r="M37" s="469" t="n">
        <v>800.4299999999999</v>
      </c>
      <c r="N37" t="inlineStr">
        <is>
          <t>M1</t>
        </is>
      </c>
      <c r="O37">
        <f>A37&amp;"|"&amp;N37</f>
        <v/>
      </c>
    </row>
    <row r="38">
      <c r="A38" s="464" t="inlineStr">
        <is>
          <t>DEM5034</t>
        </is>
      </c>
      <c r="B38" s="465" t="inlineStr">
        <is>
          <t>RETIRO DE LÁMINA DE FIBROCEMENTO (ASBESTO) EN TECHUMBRES DE LA VIVIENDA A DEMOLER, CON HUMECTACIÓN PREVIA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C38" s="466" t="n">
        <v>4.73</v>
      </c>
      <c r="D38" s="467" t="inlineStr">
        <is>
          <t>m²</t>
        </is>
      </c>
      <c r="E38" s="468">
        <f>IF($M38="","",$M38*(1+$O$3))</f>
        <v/>
      </c>
      <c r="F38" s="468">
        <f>IF($E38="","",$E38*$O$4)</f>
        <v/>
      </c>
      <c r="G38" s="468">
        <f>IF(OR($C38="",$E38=""),"",$C38*$E38)</f>
        <v/>
      </c>
      <c r="M38" s="469" t="n">
        <v>228.15</v>
      </c>
      <c r="N38" t="inlineStr">
        <is>
          <t>M1</t>
        </is>
      </c>
      <c r="O38">
        <f>A38&amp;"|"&amp;N38</f>
        <v/>
      </c>
    </row>
    <row r="39">
      <c r="A39" s="462" t="inlineStr">
        <is>
          <t>ACARREOS</t>
        </is>
      </c>
      <c r="G39" s="463">
        <f>SUM(G40:G41)</f>
        <v/>
      </c>
    </row>
    <row r="40">
      <c r="A40" s="464" t="inlineStr">
        <is>
          <t>ARR6013</t>
        </is>
      </c>
      <c r="B40" s="465" t="inlineStr">
        <is>
          <t>ACARREO DE ESCOMBRO DESDE EL CENTRO DE ACOPIO DENTRO DEL TAPIAL HASTA EL CAMIÓN DE VOLTEO A PIE DE CALLE, EN UN TRAMO APROXIMADO DE 25 METROS LINEALES POR EL PASO DE SERVIDUMBRE, INCLUYENDO LA CARGA MANUAL AL CAMIÓN. INCLUYE CARRETILLAS, HERRAMIENTA MENOR, MANO DE OBRA Y EQUIPO DE PROTECCIÓN PERSONAL.</t>
        </is>
      </c>
      <c r="C40" s="466" t="n">
        <v>38.97</v>
      </c>
      <c r="D40" s="467" t="inlineStr">
        <is>
          <t>m³</t>
        </is>
      </c>
      <c r="E40" s="468">
        <f>IF($M40="","",$M40*(1+$O$3))</f>
        <v/>
      </c>
      <c r="F40" s="468">
        <f>IF($E40="","",$E40*$O$4)</f>
        <v/>
      </c>
      <c r="G40" s="468">
        <f>IF(OR($C40="",$E40=""),"",$C40*$E40)</f>
        <v/>
      </c>
      <c r="M40" s="469" t="n">
        <v>150</v>
      </c>
      <c r="N40" t="inlineStr">
        <is>
          <t>M1</t>
        </is>
      </c>
      <c r="O40">
        <f>A40&amp;"|"&amp;N40</f>
        <v/>
      </c>
    </row>
    <row r="41">
      <c r="A41" s="464" t="inlineStr">
        <is>
          <t>ARR06009</t>
        </is>
      </c>
      <c r="B41" s="465" t="inlineStr">
        <is>
          <t>VIAJE DE ESCOMBRO A TIRO AUTORIZADO: RETIRO DEL ESCOMBRO EN CAMIÓN DE VOLTEO CON CAPACIDAD DE TOLVA DE 6 M³, HASTA TIRO AUTORIZADO, CON DISPOSICIÓN LEGAL DEL RESIDUO. INCLUYE RENTA DEL CAMIÓN, COMBUSTIBLE, OPERADOR Y DERECHO DE DESCARGA.</t>
        </is>
      </c>
      <c r="C41" s="466" t="n">
        <v>6</v>
      </c>
      <c r="D41" s="467" t="inlineStr">
        <is>
          <t>viaje</t>
        </is>
      </c>
      <c r="E41" s="468">
        <f>IF($M41="","",$M41*(1+$O$3))</f>
        <v/>
      </c>
      <c r="F41" s="468">
        <f>IF($E41="","",$E41*$O$4)</f>
        <v/>
      </c>
      <c r="G41" s="468">
        <f>IF(OR($C41="",$E41=""),"",$C41*$E41)</f>
        <v/>
      </c>
      <c r="M41" s="469" t="n">
        <v>1500</v>
      </c>
      <c r="N41" t="inlineStr">
        <is>
          <t>M1</t>
        </is>
      </c>
      <c r="O41">
        <f>A41&amp;"|"&amp;N41</f>
        <v/>
      </c>
    </row>
    <row r="42">
      <c r="A42" s="462" t="inlineStr">
        <is>
          <t>EXCAVACIONES</t>
        </is>
      </c>
      <c r="G42" s="463">
        <f>SUM(G43:G44)</f>
        <v/>
      </c>
    </row>
    <row r="43">
      <c r="A43" s="464" t="inlineStr">
        <is>
          <t>EXV3018</t>
        </is>
      </c>
      <c r="B43" s="465" t="inlineStr">
        <is>
          <t>EXCAVACIÓN DE ZANJAS Y TRINCHERAS PARA EL DESPLANTE DE LAS CONTRATRABES CT-1 Y LA LOSA DE CIMENTACIÓN DEL PROYECTO, SEGÚN TRAZO DEL PLANO ESTRUCTURAL ES-02, EN UNA LONGITUD TOTAL DE 89.10 ML DE TRINCHERA DE SECCIÓN 0.20 X 0.40 M. INCLUYE AFINE DE TALUDES, HERRAMIENTA MENOR, MANO DE OBRA Y EQUIPO DE PROTECCIÓN PERSONAL. 48.55 ml de CT-1 en colindancia más 40.55 ml de CT-1 central, según cuantificación</t>
        </is>
      </c>
      <c r="C43" s="466" t="n">
        <v>10.7</v>
      </c>
      <c r="D43" s="467" t="inlineStr">
        <is>
          <t>m³</t>
        </is>
      </c>
      <c r="E43" s="468">
        <f>IF($M43="","",$M43*(1+$O$3))</f>
        <v/>
      </c>
      <c r="F43" s="468">
        <f>IF($E43="","",$E43*$O$4)</f>
        <v/>
      </c>
      <c r="G43" s="468">
        <f>IF(OR($C43="",$E43=""),"",$C43*$E43)</f>
        <v/>
      </c>
      <c r="M43" s="469" t="n">
        <v>250.01</v>
      </c>
      <c r="N43" t="inlineStr">
        <is>
          <t>M1</t>
        </is>
      </c>
      <c r="O43">
        <f>A43&amp;"|"&amp;N43</f>
        <v/>
      </c>
    </row>
    <row r="44">
      <c r="A44" s="464" t="inlineStr">
        <is>
          <t>EXV3019</t>
        </is>
      </c>
      <c r="B44" s="465" t="inlineStr">
        <is>
          <t>NIVELACIÓN DEL TERRENO CON MEJORAMIENTO A BASE DE TEPETATE COMPACTADO AL 90% PROCTOR, APISONADO CON BAILARINA, HASTA ALCANZAR EL NIVEL DE DESPLANTE DE PROYECTO. INCLUYE EL TALUD EN CARTABÓN DE LAS CONTRATRABES DE CIMENTACIÓN, SUMINISTRO Y TENDIDO DEL TEPETATE, RENTA DE BAILARINA, COMBUSTIBLE, AGUA PARA COMPACTACIÓN, HERRAMIENTA MENOR, MANO DE OBRA Y EQUIPO DE PROTECCIÓN PERSONAL.</t>
        </is>
      </c>
      <c r="C44" s="466" t="n">
        <v>7.85</v>
      </c>
      <c r="D44" s="467" t="inlineStr">
        <is>
          <t>m³</t>
        </is>
      </c>
      <c r="E44" s="468">
        <f>IF($M44="","",$M44*(1+$O$3))</f>
        <v/>
      </c>
      <c r="F44" s="468">
        <f>IF($E44="","",$E44*$O$4)</f>
        <v/>
      </c>
      <c r="G44" s="468">
        <f>IF(OR($C44="",$E44=""),"",$C44*$E44)</f>
        <v/>
      </c>
      <c r="M44" s="469" t="n">
        <v>400.26</v>
      </c>
      <c r="N44" t="inlineStr">
        <is>
          <t>M1</t>
        </is>
      </c>
      <c r="O44">
        <f>A44&amp;"|"&amp;N44</f>
        <v/>
      </c>
    </row>
    <row r="45">
      <c r="A45" s="462" t="inlineStr">
        <is>
          <t>ALBAÑILERÍAS</t>
        </is>
      </c>
      <c r="G45" s="463">
        <f>SUM(G46:G47)</f>
        <v/>
      </c>
    </row>
    <row r="46">
      <c r="A46" s="464" t="inlineStr">
        <is>
          <t>ALB8209</t>
        </is>
      </c>
      <c r="B46" s="465" t="inlineStr">
        <is>
          <t>RELLENO COMPACTADO Y FIRME DE CONCRETO SOBRE LA RANURA DE LA LÍNEA SANITARIA NUEVA, PARA RESTITUIR EL PISO AL NIVEL EXISTENTE. INCLUYE RELLENO CON MATERIAL PRODUCTO DE LA EXCAVACIÓN COMPACTADO EN CAPAS, FIRME DE CONCRETO, MATERIAL, HERRAMIENTA MENOR, MANO DE OBRA Y EQUIPO DE PROTECCIÓN PERSONAL.</t>
        </is>
      </c>
      <c r="C46" s="466" t="n">
        <v>10</v>
      </c>
      <c r="D46" s="467" t="inlineStr">
        <is>
          <t>ml</t>
        </is>
      </c>
      <c r="E46" s="468">
        <f>IF($M46="","",$M46*(1+$O$3))</f>
        <v/>
      </c>
      <c r="F46" s="468">
        <f>IF($E46="","",$E46*$O$4)</f>
        <v/>
      </c>
      <c r="G46" s="468">
        <f>IF(OR($C46="",$E46=""),"",$C46*$E46)</f>
        <v/>
      </c>
      <c r="M46" s="469" t="n">
        <v>250</v>
      </c>
      <c r="N46" t="inlineStr">
        <is>
          <t>M1</t>
        </is>
      </c>
      <c r="O46">
        <f>A46&amp;"|"&amp;N46</f>
        <v/>
      </c>
    </row>
    <row r="47">
      <c r="A47" s="464" t="inlineStr">
        <is>
          <t>ALB08251</t>
        </is>
      </c>
      <c r="B47" s="465" t="inlineStr">
        <is>
          <t>REGISTRO SANITARIO DE 40 X 60 X 100 CM: FABRICACIÓN DE REGISTRO SANITARIO DEL PROYECTO. INCLUYE PLANTILLA DE CONCRETO SIMPLE F'C=150 KG/CM² DE 5 CM DE PERALTE, MUROS DE TABIQUE ROJO RECOCIDO 7X14X28 JUNTEADO CON MORTERO CEMENTO-ARENA 1:4, APLANADO PULIDO INTERIOR, TAPA DE LA MISMA CALIDAD, VÉRTICES EN CHAFLÁN A 45° Y ARENERO DE 5 CM BAJO EL LECHO DE LOS TUBOS DE 4". INCLUYE MATERIAL, HERRAMIENTA MENOR, MANO DE OBRA Y EQUIPO DE PROTECCIÓN PERSONAL.</t>
        </is>
      </c>
      <c r="C47" s="466" t="n">
        <v>1</v>
      </c>
      <c r="D47" s="467" t="inlineStr">
        <is>
          <t>pza</t>
        </is>
      </c>
      <c r="E47" s="468">
        <f>IF($M47="","",$M47*(1+$O$3))</f>
        <v/>
      </c>
      <c r="F47" s="468">
        <f>IF($E47="","",$E47*$O$4)</f>
        <v/>
      </c>
      <c r="G47" s="468">
        <f>IF(OR($C47="",$E47=""),"",$C47*$E47)</f>
        <v/>
      </c>
      <c r="M47" s="469" t="n">
        <v>2000</v>
      </c>
      <c r="N47" t="inlineStr">
        <is>
          <t>M1</t>
        </is>
      </c>
      <c r="O47">
        <f>A47&amp;"|"&amp;N47</f>
        <v/>
      </c>
    </row>
    <row r="48">
      <c r="A48" s="460" t="inlineStr">
        <is>
          <t>CIMENTACIÓN Y PLANTA BAJA</t>
        </is>
      </c>
      <c r="G48" s="461">
        <f>G49+G51+G54+G56+G67+G80+G100+G102+G114+G119</f>
        <v/>
      </c>
    </row>
    <row r="49">
      <c r="A49" s="462" t="inlineStr">
        <is>
          <t>PRELIMINARES</t>
        </is>
      </c>
      <c r="G49" s="463">
        <f>SUM(G50:G50)</f>
        <v/>
      </c>
    </row>
    <row r="50">
      <c r="A50" s="464" t="inlineStr">
        <is>
          <t>PRE02226</t>
        </is>
      </c>
      <c r="B50" s="465" t="inlineStr">
        <is>
          <t>SUMINISTRO Y COLOCACIÓN DE CAPA DE POLIETILENO NEGRO CALIBRE 600 A MANERA DE PLANTILLA ENTRE EL TERRENO MEJORADO Y LA LOSA DE CIMENTACIÓN NUEVA PARA RECIBIR LA PARRILLA Y EL CONCRETO POSTERIOR, INCLUYE EL FORRADO DE LOS TRES MUROS COLINDANTES HASTA 1.20 M SOBRE EL NIVEL DEL MURO. INCLUYE MATERIAL, HERRAMIENTA MENOR, MANO DE OBRA Y EQUIPO DE PROTECCIÓN PERSONAL.</t>
        </is>
      </c>
      <c r="C50" s="466" t="n">
        <v>151.21</v>
      </c>
      <c r="D50" s="467" t="inlineStr">
        <is>
          <t>m²</t>
        </is>
      </c>
      <c r="E50" s="468">
        <f>IF($M50="","",$M50*(1+$O$3))</f>
        <v/>
      </c>
      <c r="F50" s="468">
        <f>IF($E50="","",$E50*$O$4)</f>
        <v/>
      </c>
      <c r="G50" s="468">
        <f>IF(OR($C50="",$E50=""),"",$C50*$E50)</f>
        <v/>
      </c>
      <c r="M50" s="469" t="n">
        <v>25</v>
      </c>
      <c r="N50" t="inlineStr">
        <is>
          <t>M2</t>
        </is>
      </c>
      <c r="O50">
        <f>A50&amp;"|"&amp;N50</f>
        <v/>
      </c>
    </row>
    <row r="51">
      <c r="A51" s="462" t="inlineStr">
        <is>
          <t>CIMENTACIONES</t>
        </is>
      </c>
      <c r="G51" s="463">
        <f>SUM(G52:G53)</f>
        <v/>
      </c>
    </row>
    <row r="52">
      <c r="A52" s="464" t="inlineStr">
        <is>
          <t>CIM04004</t>
        </is>
      </c>
      <c r="B52" s="465" t="inlineStr">
        <is>
          <t>LOSA DE CIMENTACIÓN CON CONTRATRABES INTEGRADAS: LOSA DE 15 CM DE ESPESOR CON PARRILLA EN AMBOS LECHOS, MALLA ELECTROSOLDADA 6-6/4-4 Y BASTONES DE 3/8" A CADA 20 CM; CONTRATRABE CENTRAL Y PERIMETRAL DE 20 X 40 CM, TODO CON CONCRETO F'C=250 KG/CM². INCLUYE HABILITADO Y ARMADO DE ACERO, SILLETAS, CIMBRA, DESCIMBRADO, COLADO, REGLEADO, VIBRADO Y CURADO. INCLUYE MATERIAL, HERRAMIENTA MENOR, MANO DE OBRA Y EQUIPO DE PROTECCIÓN PERSONAL.</t>
        </is>
      </c>
      <c r="C52" s="466" t="n">
        <v>75.65000000000001</v>
      </c>
      <c r="D52" s="467" t="inlineStr">
        <is>
          <t>m²</t>
        </is>
      </c>
      <c r="E52" s="468">
        <f>IF($M52="","",$M52*(1+$O$3))</f>
        <v/>
      </c>
      <c r="F52" s="468">
        <f>IF($E52="","",$E52*$O$4)</f>
        <v/>
      </c>
      <c r="G52" s="468">
        <f>IF(OR($C52="",$E52=""),"",$C52*$E52)</f>
        <v/>
      </c>
      <c r="M52" s="469" t="n">
        <v>1741.92</v>
      </c>
      <c r="N52" t="inlineStr">
        <is>
          <t>M2</t>
        </is>
      </c>
      <c r="O52">
        <f>A52&amp;"|"&amp;N52</f>
        <v/>
      </c>
    </row>
    <row r="53">
      <c r="A53" s="464" t="inlineStr">
        <is>
          <t>CIM04005</t>
        </is>
      </c>
      <c r="B53" s="465" t="inlineStr">
        <is>
          <t>SUMINISTRO Y APLICACIÓN DE IMPERMEABILIZANTE EN MUROS COLINDANTES EXISTENTES A BASE DE EMULSIÓN ASFÁLTICA FIBRATADA APLICADA FIBRATADA CON CEPILLO EN DOS CAPAS. INCLUYE MATERIAL, HERRAMIENTA MENOR, MANO DE OBRA Y EQUIPO DE PROTECCIÓN PERSONAL.</t>
        </is>
      </c>
      <c r="C53" s="466">
        <f>72.42*1.05</f>
        <v/>
      </c>
      <c r="D53" s="467" t="inlineStr">
        <is>
          <t>m²</t>
        </is>
      </c>
      <c r="E53" s="468">
        <f>IF($M53="","",$M53*(1+$O$3))</f>
        <v/>
      </c>
      <c r="F53" s="468">
        <f>IF($E53="","",$E53*$O$4)</f>
        <v/>
      </c>
      <c r="G53" s="468">
        <f>IF(OR($C53="",$E53=""),"",$C53*$E53)</f>
        <v/>
      </c>
      <c r="M53" s="469" t="n">
        <v>60</v>
      </c>
      <c r="N53" t="inlineStr">
        <is>
          <t>M2</t>
        </is>
      </c>
      <c r="O53">
        <f>A53&amp;"|"&amp;N53</f>
        <v/>
      </c>
    </row>
    <row r="54">
      <c r="A54" s="462" t="inlineStr">
        <is>
          <t>DEMOLICIONES</t>
        </is>
      </c>
      <c r="G54" s="463">
        <f>SUM(G55:G55)</f>
        <v/>
      </c>
    </row>
    <row r="55">
      <c r="A55" s="464" t="inlineStr">
        <is>
          <t>DEM05035</t>
        </is>
      </c>
      <c r="B55" s="465" t="inlineStr">
        <is>
          <t>DESTECATADO DE MUROS COLINDANTES EXISTENTES POR MEDIOS MANUALES, SIN AFECTAR LA ESTABILIDAD DEL MURO NI LA PROPIEDAD VECINA. INCLUYE ACARREO INTERNO AL ACOPIO, ANDAMIOS. INCLUYE MATERIAL, HERRAMIENTA MENOR, MANO DE OBRA Y EQUIPO DE PROTECCIÓN PERSONAL.</t>
        </is>
      </c>
      <c r="C55" s="466" t="n">
        <v>76.04000000000001</v>
      </c>
      <c r="D55" s="467" t="inlineStr">
        <is>
          <t>m²</t>
        </is>
      </c>
      <c r="E55" s="468">
        <f>IF($M55="","",$M55*(1+$O$3))</f>
        <v/>
      </c>
      <c r="F55" s="468">
        <f>IF($E55="","",$E55*$O$4)</f>
        <v/>
      </c>
      <c r="G55" s="468">
        <f>IF(OR($C55="",$E55=""),"",$C55*$E55)</f>
        <v/>
      </c>
      <c r="M55" s="469" t="n">
        <v>26</v>
      </c>
      <c r="N55" t="inlineStr">
        <is>
          <t>M2</t>
        </is>
      </c>
      <c r="O55">
        <f>A55&amp;"|"&amp;N55</f>
        <v/>
      </c>
    </row>
    <row r="56">
      <c r="A56" s="462" t="inlineStr">
        <is>
          <t>ALBAÑILERÍAS</t>
        </is>
      </c>
      <c r="G56" s="463">
        <f>SUM(G57:G66)</f>
        <v/>
      </c>
    </row>
    <row r="57">
      <c r="A57" s="464" t="inlineStr">
        <is>
          <t>ALB08211</t>
        </is>
      </c>
      <c r="B57" s="465" t="inlineStr">
        <is>
          <t>ACABADO CON MARMOLINA LAVADA EN ÁREA DE PATIO DE SERVICIO (ZONA DE BOILER), CON PENDIENTE HACIA LA BAJADA PLUVIAL. INCLUYE MATERIAL, HERRAMIENTA MENOR, MANO DE OBRA Y EQUIPO DE PROTECCIÓN PERSONAL.</t>
        </is>
      </c>
      <c r="C57" s="466">
        <f>1.45+2.73</f>
        <v/>
      </c>
      <c r="D57" s="467" t="inlineStr">
        <is>
          <t>m²</t>
        </is>
      </c>
      <c r="E57" s="468">
        <f>IF($M57="","",$M57*(1+$O$3))</f>
        <v/>
      </c>
      <c r="F57" s="468">
        <f>IF($E57="","",$E57*$O$4)</f>
        <v/>
      </c>
      <c r="G57" s="468">
        <f>IF(OR($C57="",$E57=""),"",$C57*$E57)</f>
        <v/>
      </c>
      <c r="M57" s="469" t="n">
        <v>323.4</v>
      </c>
      <c r="N57" t="inlineStr">
        <is>
          <t>M2</t>
        </is>
      </c>
      <c r="O57">
        <f>A57&amp;"|"&amp;N57</f>
        <v/>
      </c>
    </row>
    <row r="58">
      <c r="A58" s="464" t="inlineStr">
        <is>
          <t>ALB08212</t>
        </is>
      </c>
      <c r="B58" s="465"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t>
        </is>
      </c>
      <c r="C58" s="466">
        <f>4*2.5</f>
        <v/>
      </c>
      <c r="D58" s="467" t="inlineStr">
        <is>
          <t>ml</t>
        </is>
      </c>
      <c r="E58" s="468">
        <f>IF($M58="","",$M58*(1+$O$3))</f>
        <v/>
      </c>
      <c r="F58" s="468">
        <f>IF($E58="","",$E58*$O$4)</f>
        <v/>
      </c>
      <c r="G58" s="468">
        <f>IF(OR($C58="",$E58=""),"",$C58*$E58)</f>
        <v/>
      </c>
      <c r="M58" s="469" t="n">
        <v>569.38</v>
      </c>
      <c r="N58" t="inlineStr">
        <is>
          <t>M2</t>
        </is>
      </c>
      <c r="O58">
        <f>A58&amp;"|"&amp;N58</f>
        <v/>
      </c>
    </row>
    <row r="59">
      <c r="A59" s="464" t="inlineStr">
        <is>
          <t>ALB08213</t>
        </is>
      </c>
      <c r="B59" s="465"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C59" s="466" t="n">
        <v>2.5</v>
      </c>
      <c r="D59" s="467" t="inlineStr">
        <is>
          <t>ml</t>
        </is>
      </c>
      <c r="E59" s="468">
        <f>IF($M59="","",$M59*(1+$O$3))</f>
        <v/>
      </c>
      <c r="F59" s="468">
        <f>IF($E59="","",$E59*$O$4)</f>
        <v/>
      </c>
      <c r="G59" s="468">
        <f>IF(OR($C59="",$E59=""),"",$C59*$E59)</f>
        <v/>
      </c>
      <c r="M59" s="469" t="n">
        <v>782.5</v>
      </c>
      <c r="N59" t="inlineStr">
        <is>
          <t>M2</t>
        </is>
      </c>
      <c r="O59">
        <f>A59&amp;"|"&amp;N59</f>
        <v/>
      </c>
    </row>
    <row r="60">
      <c r="A60" s="464" t="inlineStr">
        <is>
          <t>ALB08214</t>
        </is>
      </c>
      <c r="B60" s="465"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C60" s="466" t="n">
        <v>5</v>
      </c>
      <c r="D60" s="467" t="inlineStr">
        <is>
          <t>ml</t>
        </is>
      </c>
      <c r="E60" s="468">
        <f>IF($M60="","",$M60*(1+$O$3))</f>
        <v/>
      </c>
      <c r="F60" s="468">
        <f>IF($E60="","",$E60*$O$4)</f>
        <v/>
      </c>
      <c r="G60" s="468">
        <f>IF(OR($C60="",$E60=""),"",$C60*$E60)</f>
        <v/>
      </c>
      <c r="M60" s="469" t="n">
        <v>622.12</v>
      </c>
      <c r="N60" t="inlineStr">
        <is>
          <t>M2</t>
        </is>
      </c>
      <c r="O60">
        <f>A60&amp;"|"&amp;N60</f>
        <v/>
      </c>
    </row>
    <row r="61">
      <c r="A61" s="464" t="inlineStr">
        <is>
          <t>ALB08215</t>
        </is>
      </c>
      <c r="B61" s="465"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t>
        </is>
      </c>
      <c r="C61" s="466" t="n">
        <v>7.5</v>
      </c>
      <c r="D61" s="467" t="inlineStr">
        <is>
          <t>ml</t>
        </is>
      </c>
      <c r="E61" s="468">
        <f>IF($M61="","",$M61*(1+$O$3))</f>
        <v/>
      </c>
      <c r="F61" s="468">
        <f>IF($E61="","",$E61*$O$4)</f>
        <v/>
      </c>
      <c r="G61" s="468">
        <f>IF(OR($C61="",$E61=""),"",$C61*$E61)</f>
        <v/>
      </c>
      <c r="M61" s="469" t="n">
        <v>820.5</v>
      </c>
      <c r="N61" t="inlineStr">
        <is>
          <t>M2</t>
        </is>
      </c>
      <c r="O61">
        <f>A61&amp;"|"&amp;N61</f>
        <v/>
      </c>
    </row>
    <row r="62">
      <c r="A62" s="464" t="inlineStr">
        <is>
          <t>ALB08216</t>
        </is>
      </c>
      <c r="B62" s="465"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t>
        </is>
      </c>
      <c r="C62" s="466">
        <f>17*2.5</f>
        <v/>
      </c>
      <c r="D62" s="467" t="inlineStr">
        <is>
          <t>ml</t>
        </is>
      </c>
      <c r="E62" s="468">
        <f>IF($M62="","",$M62*(1+$O$3))</f>
        <v/>
      </c>
      <c r="F62" s="468">
        <f>IF($E62="","",$E62*$O$4)</f>
        <v/>
      </c>
      <c r="G62" s="468">
        <f>IF(OR($C62="",$E62=""),"",$C62*$E62)</f>
        <v/>
      </c>
      <c r="M62" s="469" t="n">
        <v>520.65</v>
      </c>
      <c r="N62" t="inlineStr">
        <is>
          <t>M2</t>
        </is>
      </c>
      <c r="O62">
        <f>A62&amp;"|"&amp;N62</f>
        <v/>
      </c>
    </row>
    <row r="63">
      <c r="A63" s="464" t="inlineStr">
        <is>
          <t>ALB08239</t>
        </is>
      </c>
      <c r="B63" s="465" t="inlineStr">
        <is>
          <t>K-ESP CASTILLO ESPECIAL PARA BAJADAS SANITARIAS Y PLUVIALES, DE SECCIÓN 15 X 20 CM Y ALTURA DE 2.50 M A NIVEL BAJO LECHO DE LOSA DE ENTREPISO, ARMADO CON ARMEX 15-20-4 Y CONCRETO F'C=250 KG/CM², CON TUBO DE 4" AHOGADO EN SU INTERIOR. INCLUYE HABILITADO, CIMBRA, COLADO, VIBRADO Y CURADO. INCLUYE MATERIAL, HERRAMIENTA MENOR, MANO DE OBRA Y EQUIPO DE PROTECCIÓN PERSONAL.</t>
        </is>
      </c>
      <c r="C63" s="466" t="n">
        <v>7.5</v>
      </c>
      <c r="D63" s="467" t="inlineStr">
        <is>
          <t>ml</t>
        </is>
      </c>
      <c r="E63" s="468">
        <f>IF($M63="","",$M63*(1+$O$3))</f>
        <v/>
      </c>
      <c r="F63" s="468">
        <f>IF($E63="","",$E63*$O$4)</f>
        <v/>
      </c>
      <c r="G63" s="468">
        <f>IF(OR($C63="",$E63=""),"",$C63*$E63)</f>
        <v/>
      </c>
      <c r="M63" s="469" t="n">
        <v>454.65</v>
      </c>
      <c r="N63" t="inlineStr">
        <is>
          <t>M2</t>
        </is>
      </c>
      <c r="O63">
        <f>A63&amp;"|"&amp;N63</f>
        <v/>
      </c>
    </row>
    <row r="64">
      <c r="A64" s="464" t="inlineStr">
        <is>
          <t>ALB08217</t>
        </is>
      </c>
      <c r="B64" s="465"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t>
        </is>
      </c>
      <c r="C64" s="466" t="n">
        <v>2.5</v>
      </c>
      <c r="D64" s="467" t="inlineStr">
        <is>
          <t>ml</t>
        </is>
      </c>
      <c r="E64" s="468">
        <f>IF($M64="","",$M64*(1+$O$3))</f>
        <v/>
      </c>
      <c r="F64" s="468">
        <f>IF($E64="","",$E64*$O$4)</f>
        <v/>
      </c>
      <c r="G64" s="468">
        <f>IF(OR($C64="",$E64=""),"",$C64*$E64)</f>
        <v/>
      </c>
      <c r="M64" s="469" t="n">
        <v>1249.72</v>
      </c>
      <c r="N64" t="inlineStr">
        <is>
          <t>M2</t>
        </is>
      </c>
      <c r="O64">
        <f>A64&amp;"|"&amp;N64</f>
        <v/>
      </c>
    </row>
    <row r="65">
      <c r="A65" s="464" t="inlineStr">
        <is>
          <t>ALB08218</t>
        </is>
      </c>
      <c r="B65" s="465"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t>
        </is>
      </c>
      <c r="C65" s="466" t="n">
        <v>2.5</v>
      </c>
      <c r="D65" s="467" t="inlineStr">
        <is>
          <t>ml</t>
        </is>
      </c>
      <c r="E65" s="468">
        <f>IF($M65="","",$M65*(1+$O$3))</f>
        <v/>
      </c>
      <c r="F65" s="468">
        <f>IF($E65="","",$E65*$O$4)</f>
        <v/>
      </c>
      <c r="G65" s="468">
        <f>IF(OR($C65="",$E65=""),"",$C65*$E65)</f>
        <v/>
      </c>
      <c r="M65" s="469" t="n">
        <v>1920.51</v>
      </c>
      <c r="N65" t="inlineStr">
        <is>
          <t>M2</t>
        </is>
      </c>
      <c r="O65">
        <f>A65&amp;"|"&amp;N65</f>
        <v/>
      </c>
    </row>
    <row r="66">
      <c r="A66" s="464" t="inlineStr">
        <is>
          <t>ALB08219</t>
        </is>
      </c>
      <c r="B66" s="465" t="inlineStr">
        <is>
          <t>MURO DE TABIQUE RECOCIDO ESTRUCTURAL DE CONCRETO ASENTADO CON MORTERO A PLOMO Y NIVEL, CON REFUERZO DE MALLA DE GALLINERO POR AMBAS CARAS. INCLUYE MATERIAL, REFUERZO Y HERRAMIENTA MENOR. NO INCLUYE APLANADO. INCLUYE MATERIAL, HERRAMIENTA MENOR, MANO DE OBRA Y EQUIPO DE PROTECCIÓN PERSONAL.</t>
        </is>
      </c>
      <c r="C66" s="466" t="n">
        <v>126.46</v>
      </c>
      <c r="D66" s="467" t="inlineStr">
        <is>
          <t>m²</t>
        </is>
      </c>
      <c r="E66" s="468">
        <f>IF($M66="","",$M66*(1+$O$3))</f>
        <v/>
      </c>
      <c r="F66" s="468">
        <f>IF($E66="","",$E66*$O$4)</f>
        <v/>
      </c>
      <c r="G66" s="468">
        <f>IF(OR($C66="",$E66=""),"",$C66*$E66)</f>
        <v/>
      </c>
      <c r="M66" s="469" t="n">
        <v>400</v>
      </c>
      <c r="N66" t="inlineStr">
        <is>
          <t>M2</t>
        </is>
      </c>
      <c r="O66">
        <f>A66&amp;"|"&amp;N66</f>
        <v/>
      </c>
    </row>
    <row r="67">
      <c r="A67" s="462" t="inlineStr">
        <is>
          <t>INSTALACIONES ELÉCTRICAS</t>
        </is>
      </c>
      <c r="G67" s="463">
        <f>SUM(G68:G79)</f>
        <v/>
      </c>
    </row>
    <row r="68">
      <c r="A68" s="464" t="inlineStr">
        <is>
          <t>ELE12101</t>
        </is>
      </c>
      <c r="B68" s="465" t="inlineStr">
        <is>
          <t>SALIDA ELÉCTRICA PARA CONTACTOS: COLOCACION DE TUBERÍA DE POLIFLEX DE 3/4", CABLEADO DEL #10 Y #12, CHALUPA, Y PONCHADO DE PUNTAS CONEXIÓN.  INCLUYE CINTAS, TERMINALES, PONCHADOR, SOLDADURA DE ESTAÑO, HERRAMIENTA MENOR, MANO DE OBRA Y EQUIPO DE PROTECCIÓN PERSONAL.</t>
        </is>
      </c>
      <c r="C68" s="466" t="n">
        <v>16</v>
      </c>
      <c r="D68" s="467" t="inlineStr">
        <is>
          <t>sal</t>
        </is>
      </c>
      <c r="E68" s="468">
        <f>IF($M68="","",$M68*(1+$O$3))</f>
        <v/>
      </c>
      <c r="F68" s="468">
        <f>IF($E68="","",$E68*$O$4)</f>
        <v/>
      </c>
      <c r="G68" s="468">
        <f>IF(OR($C68="",$E68=""),"",$C68*$E68)</f>
        <v/>
      </c>
      <c r="M68" s="469" t="n">
        <v>500</v>
      </c>
      <c r="N68" t="inlineStr">
        <is>
          <t>M2</t>
        </is>
      </c>
      <c r="O68">
        <f>A68&amp;"|"&amp;N68</f>
        <v/>
      </c>
    </row>
    <row r="69">
      <c r="A69" s="464" t="inlineStr">
        <is>
          <t>ELE12102</t>
        </is>
      </c>
      <c r="B69" s="465" t="inlineStr">
        <is>
          <t>SALIDA ELÉCTRICA PARA LUMINARIAS: COLOCACION DE TUBERÍA DE POLIFLEX DE 3/4", CABLEADO DEL #12 Y #14. INCLUYE CINTAS, TERMINALES, PONCHADOR, SOLDADURA DE ESTAÑO, HERRAMIENTA MENOR, MANO DE OBRA Y EQUIPO DE PROTECCIÓN PERSONAL.</t>
        </is>
      </c>
      <c r="C69" s="466" t="n">
        <v>18</v>
      </c>
      <c r="D69" s="467" t="inlineStr">
        <is>
          <t>sal</t>
        </is>
      </c>
      <c r="E69" s="468">
        <f>IF($M69="","",$M69*(1+$O$3))</f>
        <v/>
      </c>
      <c r="F69" s="468">
        <f>IF($E69="","",$E69*$O$4)</f>
        <v/>
      </c>
      <c r="G69" s="468">
        <f>IF(OR($C69="",$E69=""),"",$C69*$E69)</f>
        <v/>
      </c>
      <c r="M69" s="469" t="n">
        <v>500</v>
      </c>
      <c r="N69" t="inlineStr">
        <is>
          <t>M2</t>
        </is>
      </c>
      <c r="O69">
        <f>A69&amp;"|"&amp;N69</f>
        <v/>
      </c>
    </row>
    <row r="70">
      <c r="A70" s="464" t="inlineStr">
        <is>
          <t>ELE12103</t>
        </is>
      </c>
      <c r="B70" s="465" t="inlineStr">
        <is>
          <t>SALIDA ELÉCTRICA PARA APAGADORES: COLOCACION DE TUBERÍA DE POLIFLEX DE 3/4", CABLEADO DEL #12 Y #14.  INCLUYE CINTAS, TERMINALES, PONCHADOR, SOLDADURA DE ESTAÑO, HERRAMIENTA MENOR, MANO DE OBRA Y EQUIPO DE PROTECCIÓN PERSONAL.</t>
        </is>
      </c>
      <c r="C70" s="466" t="n">
        <v>9</v>
      </c>
      <c r="D70" s="467" t="inlineStr">
        <is>
          <t>sal</t>
        </is>
      </c>
      <c r="E70" s="468">
        <f>IF($M70="","",$M70*(1+$O$3))</f>
        <v/>
      </c>
      <c r="F70" s="468">
        <f>IF($E70="","",$E70*$O$4)</f>
        <v/>
      </c>
      <c r="G70" s="468">
        <f>IF(OR($C70="",$E70=""),"",$C70*$E70)</f>
        <v/>
      </c>
      <c r="M70" s="469" t="n">
        <v>500</v>
      </c>
      <c r="N70" t="inlineStr">
        <is>
          <t>M2</t>
        </is>
      </c>
      <c r="O70">
        <f>A70&amp;"|"&amp;N70</f>
        <v/>
      </c>
    </row>
    <row r="71">
      <c r="A71" s="464" t="inlineStr">
        <is>
          <t>ELE12104</t>
        </is>
      </c>
      <c r="B71" s="465" t="inlineStr">
        <is>
          <t>SUMINSITRO E INSTALACION DE TABLERO QO2 EN MURETE DE MEDICION INCLUYE PASTILLAS TERMOMAGENTICAS, BALANCEO DE CARGAS, PRUEBAS DE CONTINUIDAD, MATERIAL, HERRAMIENTA MENOR, MANO DE OBRA Y EQUIPO DE PROTECCION PERSONAL EPP.</t>
        </is>
      </c>
      <c r="C71" s="466" t="n">
        <v>1</v>
      </c>
      <c r="D71" s="467" t="inlineStr">
        <is>
          <t>PZA</t>
        </is>
      </c>
      <c r="E71" s="468">
        <f>IF($M71="","",$M71*(1+$O$3))</f>
        <v/>
      </c>
      <c r="F71" s="468">
        <f>IF($E71="","",$E71*$O$4)</f>
        <v/>
      </c>
      <c r="G71" s="468">
        <f>IF(OR($C71="",$E71=""),"",$C71*$E71)</f>
        <v/>
      </c>
      <c r="M71" s="469" t="n">
        <v>800</v>
      </c>
      <c r="N71" t="inlineStr">
        <is>
          <t>M2</t>
        </is>
      </c>
      <c r="O71">
        <f>A71&amp;"|"&amp;N71</f>
        <v/>
      </c>
    </row>
    <row r="72">
      <c r="A72" s="464" t="inlineStr">
        <is>
          <t>ELE12105</t>
        </is>
      </c>
      <c r="B72" s="465" t="inlineStr">
        <is>
          <t>SUMINISTRO Y COLOCACIÓN DE RECEPTACULO PARA CONTACTO. INCLUYE MATERIAL, HERRAMIENTA MENOR, MANO DE OBRA Y EQUIPO DE PROTECCIÓN PERSONAL.</t>
        </is>
      </c>
      <c r="C72" s="466">
        <f>C68</f>
        <v/>
      </c>
      <c r="D72" s="467" t="inlineStr">
        <is>
          <t>pza</t>
        </is>
      </c>
      <c r="E72" s="468">
        <f>IF($M72="","",$M72*(1+$O$3))</f>
        <v/>
      </c>
      <c r="F72" s="468">
        <f>IF($E72="","",$E72*$O$4)</f>
        <v/>
      </c>
      <c r="G72" s="468">
        <f>IF(OR($C72="",$E72=""),"",$C72*$E72)</f>
        <v/>
      </c>
      <c r="M72" s="469" t="n">
        <v>140</v>
      </c>
      <c r="N72" t="inlineStr">
        <is>
          <t>M2</t>
        </is>
      </c>
      <c r="O72">
        <f>A72&amp;"|"&amp;N72</f>
        <v/>
      </c>
    </row>
    <row r="73">
      <c r="A73" s="464" t="inlineStr">
        <is>
          <t>ELE12106</t>
        </is>
      </c>
      <c r="B73" s="465" t="inlineStr">
        <is>
          <t>SUMINISTRO Y COLOCACIÓN DE APAGADOR. INCLUYE MATERIAL, HERRAMIENTA MENOR, MANO DE OBRA Y EQUIPO DE PROTECCIÓN PERSONAL.</t>
        </is>
      </c>
      <c r="C73" s="466">
        <f>C70</f>
        <v/>
      </c>
      <c r="D73" s="467" t="inlineStr">
        <is>
          <t>pza</t>
        </is>
      </c>
      <c r="E73" s="468">
        <f>IF($M73="","",$M73*(1+$O$3))</f>
        <v/>
      </c>
      <c r="F73" s="468">
        <f>IF($E73="","",$E73*$O$4)</f>
        <v/>
      </c>
      <c r="G73" s="468">
        <f>IF(OR($C73="",$E73=""),"",$C73*$E73)</f>
        <v/>
      </c>
      <c r="M73" s="469" t="n">
        <v>140</v>
      </c>
      <c r="N73" t="inlineStr">
        <is>
          <t>M2</t>
        </is>
      </c>
      <c r="O73">
        <f>A73&amp;"|"&amp;N73</f>
        <v/>
      </c>
    </row>
    <row r="74">
      <c r="A74" s="464" t="inlineStr">
        <is>
          <t>ELE12107</t>
        </is>
      </c>
      <c r="B74" s="465" t="inlineStr">
        <is>
          <t>COLOCACIÓN DE LUMINARIAS. INCLUYE ESCALERA, MATERIAL Y HERRAMIENTA. NO INCLUYE EL SUMINISTRO DE LA LUMINARIA. INCLUYE MATERIAL, HERRAMIENTA MENOR, MANO DE OBRA Y EQUIPO DE PROTECCIÓN PERSONAL.</t>
        </is>
      </c>
      <c r="C74" s="466">
        <f>C69</f>
        <v/>
      </c>
      <c r="D74" s="467" t="inlineStr">
        <is>
          <t>pza</t>
        </is>
      </c>
      <c r="E74" s="468">
        <f>IF($M74="","",$M74*(1+$O$3))</f>
        <v/>
      </c>
      <c r="F74" s="468">
        <f>IF($E74="","",$E74*$O$4)</f>
        <v/>
      </c>
      <c r="G74" s="468">
        <f>IF(OR($C74="",$E74=""),"",$C74*$E74)</f>
        <v/>
      </c>
      <c r="M74" s="469" t="n">
        <v>160</v>
      </c>
      <c r="N74" t="inlineStr">
        <is>
          <t>M2</t>
        </is>
      </c>
      <c r="O74">
        <f>A74&amp;"|"&amp;N74</f>
        <v/>
      </c>
    </row>
    <row r="75">
      <c r="A75" s="464" t="inlineStr">
        <is>
          <t>ELE12108</t>
        </is>
      </c>
      <c r="B75" s="465" t="inlineStr">
        <is>
          <t>INSTALACIÓN DE CIRCUITOS ELÉCTRICOS. COLOCACION DE CABRE CALIBRE INDICADO EN CUADRO DE CARGAS PARA CIRCUITO Y CABLE DESNUDO DE COBRE PARA TIERRA FISICA, PONCHADO, TERMINAL, IDENTIFICADO, INCLUYE CINTAS, CONSUMIBLES, FIJACION, BALANCEO, HERRAMIENTA MENOR, MANO DE OBRA Y EQUIPO DE PROTECCIÓN PERSONAL.</t>
        </is>
      </c>
      <c r="C75" s="466" t="n">
        <v>4</v>
      </c>
      <c r="D75" s="467" t="inlineStr">
        <is>
          <t>pza</t>
        </is>
      </c>
      <c r="E75" s="468">
        <f>IF($M75="","",$M75*(1+$O$3))</f>
        <v/>
      </c>
      <c r="F75" s="468">
        <f>IF($E75="","",$E75*$O$4)</f>
        <v/>
      </c>
      <c r="G75" s="468">
        <f>IF(OR($C75="",$E75=""),"",$C75*$E75)</f>
        <v/>
      </c>
      <c r="M75" s="469" t="n">
        <v>300</v>
      </c>
      <c r="N75" t="inlineStr">
        <is>
          <t>M2</t>
        </is>
      </c>
      <c r="O75">
        <f>A75&amp;"|"&amp;N75</f>
        <v/>
      </c>
    </row>
    <row r="76">
      <c r="A76" s="464" t="inlineStr">
        <is>
          <t>ELE12109</t>
        </is>
      </c>
      <c r="B76" s="465" t="inlineStr">
        <is>
          <t>SUMINISTRO E INSTALACIÓN DE TABLERO QO4 PARA ILUMINACIÓN Y CONTACTOS, CON PASTILLAS TERMOMAGNÉTICAS POR CIRCUITO, BALANCEO DE CARGAS, IDENTIFICACIÓN Y DIRECTORIO. INCLUYE PRUEBAS DE CONTINUIDAD. INCLUYE MATERIAL, HERRAMIENTA MENOR, MANO DE OBRA Y EQUIPO DE PROTECCIÓN PERSONAL.</t>
        </is>
      </c>
      <c r="C76" s="466" t="n">
        <v>1</v>
      </c>
      <c r="D76" s="467" t="inlineStr">
        <is>
          <t>pza</t>
        </is>
      </c>
      <c r="E76" s="468">
        <f>IF($M76="","",$M76*(1+$O$3))</f>
        <v/>
      </c>
      <c r="F76" s="468">
        <f>IF($E76="","",$E76*$O$4)</f>
        <v/>
      </c>
      <c r="G76" s="468">
        <f>IF(OR($C76="",$E76=""),"",$C76*$E76)</f>
        <v/>
      </c>
      <c r="M76" s="469" t="n">
        <v>800</v>
      </c>
      <c r="N76" t="inlineStr">
        <is>
          <t>M2</t>
        </is>
      </c>
      <c r="O76">
        <f>A76&amp;"|"&amp;N76</f>
        <v/>
      </c>
    </row>
    <row r="77">
      <c r="A77" s="464" t="inlineStr">
        <is>
          <t>ELE12110</t>
        </is>
      </c>
      <c r="B77" s="465" t="inlineStr">
        <is>
          <t>RE ACONDICIONAMIENTO DE ACOMETIDA DE BAJA TENSIÓN DEL MURETE DE MEDICIÓN AL TABLERO DEL DEPARTAMENTO APROX 36 M, CON TUBERÍA CONDUIT Y CABLE NUEVO DE CALIBRE SEGÚN CARGA. INCLUYE SOPORTERÍA, REGISTROS DE PASO Y AHOGADO EN LOSA Y MURO. SE CONSIDERAN  6 METROS DE COCA. INCLUYE MATERIAL, HERRAMIENTA MENOR, MANO DE OBRA Y EQUIPO DE PROTECCIÓN PERSONAL.</t>
        </is>
      </c>
      <c r="C77" s="466" t="n">
        <v>36</v>
      </c>
      <c r="D77" s="467" t="inlineStr">
        <is>
          <t>ml</t>
        </is>
      </c>
      <c r="E77" s="468">
        <f>IF($M77="","",$M77*(1+$O$3))</f>
        <v/>
      </c>
      <c r="F77" s="468">
        <f>IF($E77="","",$E77*$O$4)</f>
        <v/>
      </c>
      <c r="G77" s="468">
        <f>IF(OR($C77="",$E77=""),"",$C77*$E77)</f>
        <v/>
      </c>
      <c r="M77" s="469" t="n">
        <v>100</v>
      </c>
      <c r="N77" t="inlineStr">
        <is>
          <t>M2</t>
        </is>
      </c>
      <c r="O77">
        <f>A77&amp;"|"&amp;N77</f>
        <v/>
      </c>
    </row>
    <row r="78">
      <c r="A78" s="464" t="inlineStr">
        <is>
          <t>ELE12111</t>
        </is>
      </c>
      <c r="B78" s="465" t="inlineStr">
        <is>
          <t>ADECUACION Y MEJORAMIENTO DE BASE DE MEDICIÓN: BALANCE DE CARGAS DEL TABLERO, ANEXION DE TIERRA FÍSICA CON VARILLA COPPERWELD Y CONECTOR, INCLUYE PRUEBAS. INCLUYE MATERIAL, HERRAMIENTA MENOR, MANO DE OBRA Y EQUIPO DE PROTECCIÓN PERSONAL.</t>
        </is>
      </c>
      <c r="C78" s="466" t="n">
        <v>0.2</v>
      </c>
      <c r="D78" s="467" t="inlineStr">
        <is>
          <t>pza</t>
        </is>
      </c>
      <c r="E78" s="468">
        <f>IF($M78="","",$M78*(1+$O$3))</f>
        <v/>
      </c>
      <c r="F78" s="468">
        <f>IF($E78="","",$E78*$O$4)</f>
        <v/>
      </c>
      <c r="G78" s="468">
        <f>IF(OR($C78="",$E78=""),"",$C78*$E78)</f>
        <v/>
      </c>
      <c r="M78" s="469" t="n">
        <v>3465</v>
      </c>
      <c r="N78" t="inlineStr">
        <is>
          <t>M2</t>
        </is>
      </c>
      <c r="O78">
        <f>A78&amp;"|"&amp;N78</f>
        <v/>
      </c>
    </row>
    <row r="79">
      <c r="A79" s="464" t="inlineStr">
        <is>
          <t>ELE12197</t>
        </is>
      </c>
      <c r="B79" s="465" t="inlineStr">
        <is>
          <t>SUMINISTRO DE LUMINARIAS MODELO COLGANTE, TIRA LED, EMPTORABLE Y ARBOTANTE LINEA DOMESTICA ECONOMICA, INCLUYE LAMPARA CON FOCO, MANO DE OBRA Y EPP.</t>
        </is>
      </c>
      <c r="C79" s="466" t="n">
        <v>1</v>
      </c>
      <c r="D79" s="467" t="inlineStr">
        <is>
          <t>LOTE</t>
        </is>
      </c>
      <c r="E79" s="468">
        <f>IF($M79="","",$M79*(1+$O$3))</f>
        <v/>
      </c>
      <c r="F79" s="468">
        <f>IF($E79="","",$E79*$O$4)</f>
        <v/>
      </c>
      <c r="G79" s="468">
        <f>IF(OR($C79="",$E79=""),"",$C79*$E79)</f>
        <v/>
      </c>
      <c r="M79" s="469">
        <f>18*120</f>
        <v/>
      </c>
      <c r="N79" t="inlineStr">
        <is>
          <t>M2</t>
        </is>
      </c>
      <c r="O79">
        <f>A79&amp;"|"&amp;N79</f>
        <v/>
      </c>
    </row>
    <row r="80">
      <c r="A80" s="462" t="inlineStr">
        <is>
          <t>INSTALACIONES HIDROSANITARIAS</t>
        </is>
      </c>
      <c r="G80" s="463">
        <f>SUM(G81:G99)</f>
        <v/>
      </c>
    </row>
    <row r="81">
      <c r="A81" s="464" t="inlineStr">
        <is>
          <t>HSI14101</t>
        </is>
      </c>
      <c r="B81" s="465" t="inlineStr">
        <is>
          <t>SUMINISTRO Y TENDIDO DE TUBERÍA DE PPR DE 1" PARA LÍNEA DE ALIMENTACIÓN Y DISTRIBUCION HIDRÁULICA HASTA LLEGADA A DEPARTAMENTO. INCLUYE MATERIAL, HERRAMIENTA MENOR, MANO DE OBRA Y EQUIPO DE PROTECCIÓN PERSONAL.</t>
        </is>
      </c>
      <c r="C81" s="466" t="n">
        <v>19.85</v>
      </c>
      <c r="D81" s="467" t="inlineStr">
        <is>
          <t>ml</t>
        </is>
      </c>
      <c r="E81" s="468">
        <f>IF($M81="","",$M81*(1+$O$3))</f>
        <v/>
      </c>
      <c r="F81" s="468">
        <f>IF($E81="","",$E81*$O$4)</f>
        <v/>
      </c>
      <c r="G81" s="468">
        <f>IF(OR($C81="",$E81=""),"",$C81*$E81)</f>
        <v/>
      </c>
      <c r="M81" s="469" t="n">
        <v>153.95</v>
      </c>
      <c r="N81" t="inlineStr">
        <is>
          <t>M2</t>
        </is>
      </c>
      <c r="O81">
        <f>A81&amp;"|"&amp;N81</f>
        <v/>
      </c>
    </row>
    <row r="82">
      <c r="A82" s="464" t="inlineStr">
        <is>
          <t>HSI14102</t>
        </is>
      </c>
      <c r="B82" s="465" t="inlineStr">
        <is>
          <t>SUMINISTRO Y TENDIDO DE TUBERÍA DE PPR DE 3/4" DE LÍNEA DE DISTRIBUCIÓN DE AGUA FRÍA Y CALIENTE A MUEBLES. INCLUYE MATERIAL, HERRAMIENTA MENOR, MANO DE OBRA Y EQUIPO DE PROTECCIÓN PERSONAL.</t>
        </is>
      </c>
      <c r="C82" s="466">
        <f>22.86</f>
        <v/>
      </c>
      <c r="D82" s="467" t="inlineStr">
        <is>
          <t>ml</t>
        </is>
      </c>
      <c r="E82" s="468">
        <f>IF($M82="","",$M82*(1+$O$3))</f>
        <v/>
      </c>
      <c r="F82" s="468">
        <f>IF($E82="","",$E82*$O$4)</f>
        <v/>
      </c>
      <c r="G82" s="468">
        <f>IF(OR($C82="",$E82=""),"",$C82*$E82)</f>
        <v/>
      </c>
      <c r="M82" s="469" t="n">
        <v>109.3</v>
      </c>
      <c r="N82" t="inlineStr">
        <is>
          <t>M2</t>
        </is>
      </c>
      <c r="O82">
        <f>A82&amp;"|"&amp;N82</f>
        <v/>
      </c>
    </row>
    <row r="83">
      <c r="A83" s="464" t="inlineStr">
        <is>
          <t>HSI14103</t>
        </is>
      </c>
      <c r="B83" s="465" t="inlineStr">
        <is>
          <t>SUMINISTRO Y COLOCACIÓN DE CONEXIONES DE PPR (CODOS, TEES Y REDUCCIONES) PARA LA RED HIDRÁULICA. INCLUYE MATERIAL, HERRAMIENTA MENOR, MANO DE OBRA Y EQUIPO DE PROTECCIÓN PERSONAL.</t>
        </is>
      </c>
      <c r="C83" s="466" t="n">
        <v>29</v>
      </c>
      <c r="D83" s="467" t="inlineStr">
        <is>
          <t>pza</t>
        </is>
      </c>
      <c r="E83" s="468">
        <f>IF($M83="","",$M83*(1+$O$3))</f>
        <v/>
      </c>
      <c r="F83" s="468">
        <f>IF($E83="","",$E83*$O$4)</f>
        <v/>
      </c>
      <c r="G83" s="468">
        <f>IF(OR($C83="",$E83=""),"",$C83*$E83)</f>
        <v/>
      </c>
      <c r="M83" s="469" t="n">
        <v>67.75</v>
      </c>
      <c r="N83" t="inlineStr">
        <is>
          <t>M2</t>
        </is>
      </c>
      <c r="O83">
        <f>A83&amp;"|"&amp;N83</f>
        <v/>
      </c>
    </row>
    <row r="84">
      <c r="A84" s="464" t="inlineStr">
        <is>
          <t>HSI14104</t>
        </is>
      </c>
      <c r="B84" s="465" t="inlineStr">
        <is>
          <t>SUMINISTRO Y COLOCACIÓN DE VÁLVULA DE PASO DE 1". INCLUYE MATERIAL, HERRAMIENTA MENOR, MANO DE OBRA Y EQUIPO DE PROTECCIÓN PERSONAL.</t>
        </is>
      </c>
      <c r="C84" s="466" t="n">
        <v>2</v>
      </c>
      <c r="D84" s="467" t="inlineStr">
        <is>
          <t>pza</t>
        </is>
      </c>
      <c r="E84" s="468">
        <f>IF($M84="","",$M84*(1+$O$3))</f>
        <v/>
      </c>
      <c r="F84" s="468">
        <f>IF($E84="","",$E84*$O$4)</f>
        <v/>
      </c>
      <c r="G84" s="468">
        <f>IF(OR($C84="",$E84=""),"",$C84*$E84)</f>
        <v/>
      </c>
      <c r="M84" s="469" t="n">
        <v>161.7</v>
      </c>
      <c r="N84" t="inlineStr">
        <is>
          <t>M2</t>
        </is>
      </c>
      <c r="O84">
        <f>A84&amp;"|"&amp;N84</f>
        <v/>
      </c>
    </row>
    <row r="85">
      <c r="A85" s="464" t="inlineStr">
        <is>
          <t>HSI14105</t>
        </is>
      </c>
      <c r="B85" s="465" t="inlineStr">
        <is>
          <t>DISPARO DE AGUA FRÍA Y CALIENTE DE LÍNEA DE DISTRIBUCIÓN A RAMAL DE MUEBLE. INCLUYE MATERIAL, HERRAMIENTA MENOR, MANO DE OBRA Y EQUIPO DE PROTECCIÓN PERSONAL.</t>
        </is>
      </c>
      <c r="C85" s="466" t="n">
        <v>12</v>
      </c>
      <c r="D85" s="467" t="inlineStr">
        <is>
          <t>sal</t>
        </is>
      </c>
      <c r="E85" s="468">
        <f>IF($M85="","",$M85*(1+$O$3))</f>
        <v/>
      </c>
      <c r="F85" s="468">
        <f>IF($E85="","",$E85*$O$4)</f>
        <v/>
      </c>
      <c r="G85" s="468">
        <f>IF(OR($C85="",$E85=""),"",$C85*$E85)</f>
        <v/>
      </c>
      <c r="M85" s="469" t="n">
        <v>577.5</v>
      </c>
      <c r="N85" t="inlineStr">
        <is>
          <t>M2</t>
        </is>
      </c>
      <c r="O85">
        <f>A85&amp;"|"&amp;N85</f>
        <v/>
      </c>
    </row>
    <row r="86">
      <c r="A86" s="464" t="inlineStr">
        <is>
          <t>HSI14106</t>
        </is>
      </c>
      <c r="B86" s="465" t="inlineStr">
        <is>
          <t>SUMINISTRO Y TENDIDO DE TUBERÍA SANITARIA DE PVC RD26 DE 2". INCLUYE MATERIAL, HERRAMIENTA MENOR, MANO DE OBRA Y EQUIPO DE PROTECCIÓN PERSONAL.</t>
        </is>
      </c>
      <c r="C86" s="466">
        <f>6.97+8.27</f>
        <v/>
      </c>
      <c r="D86" s="467" t="inlineStr">
        <is>
          <t>ml</t>
        </is>
      </c>
      <c r="E86" s="468">
        <f>IF($M86="","",$M86*(1+$O$3))</f>
        <v/>
      </c>
      <c r="F86" s="468">
        <f>IF($E86="","",$E86*$O$4)</f>
        <v/>
      </c>
      <c r="G86" s="468">
        <f>IF(OR($C86="",$E86=""),"",$C86*$E86)</f>
        <v/>
      </c>
      <c r="M86" s="469" t="n">
        <v>46.2</v>
      </c>
      <c r="N86" t="inlineStr">
        <is>
          <t>M2</t>
        </is>
      </c>
      <c r="O86">
        <f>A86&amp;"|"&amp;N86</f>
        <v/>
      </c>
    </row>
    <row r="87">
      <c r="A87" s="464" t="inlineStr">
        <is>
          <t>HSI14107</t>
        </is>
      </c>
      <c r="B87" s="465" t="inlineStr">
        <is>
          <t>SUMINISTRO Y TENDIDO DE TUBERÍA SANITARIA DE PVC RD26 DE 4". INCLUYE MATERIAL, HERRAMIENTA MENOR, MANO DE OBRA Y EQUIPO DE PROTECCIÓN PERSONAL.</t>
        </is>
      </c>
      <c r="C87" s="466">
        <f>12.4+1.94+1.03+4.41+6+3+3+3+3</f>
        <v/>
      </c>
      <c r="D87" s="467" t="inlineStr">
        <is>
          <t>ml</t>
        </is>
      </c>
      <c r="E87" s="468">
        <f>IF($M87="","",$M87*(1+$O$3))</f>
        <v/>
      </c>
      <c r="F87" s="468">
        <f>IF($E87="","",$E87*$O$4)</f>
        <v/>
      </c>
      <c r="G87" s="468">
        <f>IF(OR($C87="",$E87=""),"",$C87*$E87)</f>
        <v/>
      </c>
      <c r="M87" s="469" t="n">
        <v>86.63</v>
      </c>
      <c r="N87" t="inlineStr">
        <is>
          <t>M2</t>
        </is>
      </c>
      <c r="O87">
        <f>A87&amp;"|"&amp;N87</f>
        <v/>
      </c>
    </row>
    <row r="88">
      <c r="A88" s="464" t="inlineStr">
        <is>
          <t>HSI14108</t>
        </is>
      </c>
      <c r="B88" s="465" t="inlineStr">
        <is>
          <t>SUMINISTRO Y COLOCACIÓN DE CONEXIONES SANITARIAS DE PVC (CODOS, YEES Y TEES) DE 2" Y 4". INCLUYE MATERIAL, HERRAMIENTA MENOR, MANO DE OBRA Y EQUIPO DE PROTECCIÓN PERSONAL.</t>
        </is>
      </c>
      <c r="C88" s="466" t="n">
        <v>28</v>
      </c>
      <c r="D88" s="467" t="inlineStr">
        <is>
          <t>pza</t>
        </is>
      </c>
      <c r="E88" s="468">
        <f>IF($M88="","",$M88*(1+$O$3))</f>
        <v/>
      </c>
      <c r="F88" s="468">
        <f>IF($E88="","",$E88*$O$4)</f>
        <v/>
      </c>
      <c r="G88" s="468">
        <f>IF(OR($C88="",$E88=""),"",$C88*$E88)</f>
        <v/>
      </c>
      <c r="M88" s="469" t="n">
        <v>69.3</v>
      </c>
      <c r="N88" t="inlineStr">
        <is>
          <t>M2</t>
        </is>
      </c>
      <c r="O88">
        <f>A88&amp;"|"&amp;N88</f>
        <v/>
      </c>
    </row>
    <row r="89">
      <c r="A89" s="464" t="inlineStr">
        <is>
          <t>HSI14109</t>
        </is>
      </c>
      <c r="B89" s="465" t="inlineStr">
        <is>
          <t>SUMINISTRO Y COLOCACIÓN DE SALIDA DE DRENAJE, INCLUYE CONEXIONES Y TRAMPAS DE OLOR. INCLUYE MATERIAL, HERRAMIENTA MENOR, MANO DE OBRA Y EQUIPO DE PROTECCIÓN PERSONAL.</t>
        </is>
      </c>
      <c r="C89" s="466" t="n">
        <v>9</v>
      </c>
      <c r="D89" s="467" t="inlineStr">
        <is>
          <t>sal</t>
        </is>
      </c>
      <c r="E89" s="468">
        <f>IF($M89="","",$M89*(1+$O$3))</f>
        <v/>
      </c>
      <c r="F89" s="468">
        <f>IF($E89="","",$E89*$O$4)</f>
        <v/>
      </c>
      <c r="G89" s="468">
        <f>IF(OR($C89="",$E89=""),"",$C89*$E89)</f>
        <v/>
      </c>
      <c r="M89" s="469">
        <f>M85</f>
        <v/>
      </c>
      <c r="N89" t="inlineStr">
        <is>
          <t>M2</t>
        </is>
      </c>
      <c r="O89">
        <f>A89&amp;"|"&amp;N89</f>
        <v/>
      </c>
    </row>
    <row r="90">
      <c r="A90" s="464" t="inlineStr">
        <is>
          <t>HSI14110</t>
        </is>
      </c>
      <c r="B90" s="465" t="inlineStr">
        <is>
          <t>SUMINISTRO Y COLOCACIÓN DE COLADERA. INCLUYE MATERIAL, HERRAMIENTA MENOR, MANO DE OBRA Y EQUIPO DE PROTECCIÓN PERSONAL.</t>
        </is>
      </c>
      <c r="C90" s="466" t="n">
        <v>4</v>
      </c>
      <c r="D90" s="467" t="inlineStr">
        <is>
          <t>pza</t>
        </is>
      </c>
      <c r="E90" s="468">
        <f>IF($M90="","",$M90*(1+$O$3))</f>
        <v/>
      </c>
      <c r="F90" s="468">
        <f>IF($E90="","",$E90*$O$4)</f>
        <v/>
      </c>
      <c r="G90" s="468">
        <f>IF(OR($C90="",$E90=""),"",$C90*$E90)</f>
        <v/>
      </c>
      <c r="M90" s="469" t="n">
        <v>404.25</v>
      </c>
      <c r="N90" t="inlineStr">
        <is>
          <t>M2</t>
        </is>
      </c>
      <c r="O90">
        <f>A90&amp;"|"&amp;N90</f>
        <v/>
      </c>
    </row>
    <row r="91">
      <c r="A91" s="464" t="inlineStr">
        <is>
          <t>HSI14111</t>
        </is>
      </c>
      <c r="B91" s="465" t="inlineStr">
        <is>
          <t>SUMINISTRO Y COLOCACIÓN DE BOMBA SUMERGIBLE DE 1 HP CON SU CIRCUITO ELÉCTRICO DEDICADO DESDE EL TABLERO DEL DEPARTAMENTO HASTA LA CISTERNA EXISTENTE, CON PROTECCIÓN TERMOMAGNÉTICA PROPIA. INCLUYE MATERIAL, HERRAMIENTA MENOR, MANO DE OBRA Y EQUIPO DE PROTECCIÓN PERSONAL.</t>
        </is>
      </c>
      <c r="C91" s="466" t="n">
        <v>1</v>
      </c>
      <c r="D91" s="467" t="inlineStr">
        <is>
          <t>lote</t>
        </is>
      </c>
      <c r="E91" s="468">
        <f>IF($M91="","",$M91*(1+$O$3))</f>
        <v/>
      </c>
      <c r="F91" s="468">
        <f>IF($E91="","",$E91*$O$4)</f>
        <v/>
      </c>
      <c r="G91" s="468">
        <f>IF(OR($C91="",$E91=""),"",$C91*$E91)</f>
        <v/>
      </c>
      <c r="M91" s="469" t="n">
        <v>4212</v>
      </c>
      <c r="N91" t="inlineStr">
        <is>
          <t>M2</t>
        </is>
      </c>
      <c r="O91">
        <f>A91&amp;"|"&amp;N91</f>
        <v/>
      </c>
    </row>
    <row r="92">
      <c r="A92" s="464" t="inlineStr">
        <is>
          <t>HSI14112</t>
        </is>
      </c>
      <c r="B92" s="465" t="inlineStr">
        <is>
          <t>SUMINISTRO Y COLOCACIÓN DE TINACO VERTICAL DE 1,200 LITROS CON ACCESORIOS. INCLUYE MATERIAL, HERRAMIENTA MENOR, MANO DE OBRA Y EQUIPO DE PROTECCIÓN PERSONAL.</t>
        </is>
      </c>
      <c r="C92" s="466" t="n">
        <v>1</v>
      </c>
      <c r="D92" s="467" t="inlineStr">
        <is>
          <t>pza</t>
        </is>
      </c>
      <c r="E92" s="468">
        <f>IF($M92="","",$M92*(1+$O$3))</f>
        <v/>
      </c>
      <c r="F92" s="468">
        <f>IF($E92="","",$E92*$O$4)</f>
        <v/>
      </c>
      <c r="G92" s="468">
        <f>IF(OR($C92="",$E92=""),"",$C92*$E92)</f>
        <v/>
      </c>
      <c r="M92" s="469" t="n">
        <v>4242.5</v>
      </c>
      <c r="N92" t="inlineStr">
        <is>
          <t>M2</t>
        </is>
      </c>
      <c r="O92">
        <f>A92&amp;"|"&amp;N92</f>
        <v/>
      </c>
    </row>
    <row r="93">
      <c r="A93" s="464" t="inlineStr">
        <is>
          <t>HSI14113</t>
        </is>
      </c>
      <c r="B93" s="465" t="inlineStr">
        <is>
          <t>SUMINISTRO Y COLOCACIÓN DE BOILER DE PASO DE 12 L CON SUS CONEXIONES Y SOPORTE. INCLUYE MATERIAL, HERRAMIENTA MENOR, MANO DE OBRA Y EQUIPO DE PROTECCIÓN PERSONAL.</t>
        </is>
      </c>
      <c r="C93" s="466" t="n">
        <v>1</v>
      </c>
      <c r="D93" s="467" t="inlineStr">
        <is>
          <t>pza</t>
        </is>
      </c>
      <c r="E93" s="468">
        <f>IF($M93="","",$M93*(1+$O$3))</f>
        <v/>
      </c>
      <c r="F93" s="468">
        <f>IF($E93="","",$E93*$O$4)</f>
        <v/>
      </c>
      <c r="G93" s="468">
        <f>IF(OR($C93="",$E93=""),"",$C93*$E93)</f>
        <v/>
      </c>
      <c r="M93" s="469" t="n">
        <v>5800.25</v>
      </c>
      <c r="N93" t="inlineStr">
        <is>
          <t>M2</t>
        </is>
      </c>
      <c r="O93">
        <f>A93&amp;"|"&amp;N93</f>
        <v/>
      </c>
    </row>
    <row r="94">
      <c r="A94" s="464" t="inlineStr">
        <is>
          <t>HSI14115</t>
        </is>
      </c>
      <c r="B94" s="465" t="inlineStr">
        <is>
          <t>SUMINISTRO Y COLOCACIÓN DE WC CON ASIENTO, TAPA, MANGUERA Y LLAVE ANGULAR LINEA ECONOMICA. INCLUYE MATERIAL, HERRAMIENTA MENOR, MANO DE OBRA Y EQUIPO DE PROTECCIÓN PERSONAL.</t>
        </is>
      </c>
      <c r="C94" s="466" t="n">
        <v>1</v>
      </c>
      <c r="D94" s="467" t="inlineStr">
        <is>
          <t>pza</t>
        </is>
      </c>
      <c r="E94" s="468">
        <f>IF($M94="","",$M94*(1+$O$3))</f>
        <v/>
      </c>
      <c r="F94" s="468">
        <f>IF($E94="","",$E94*$O$4)</f>
        <v/>
      </c>
      <c r="G94" s="468">
        <f>IF(OR($C94="",$E94=""),"",$C94*$E94)</f>
        <v/>
      </c>
      <c r="M94" s="469" t="n">
        <v>4042.5</v>
      </c>
      <c r="N94" t="inlineStr">
        <is>
          <t>M2</t>
        </is>
      </c>
      <c r="O94">
        <f>A94&amp;"|"&amp;N94</f>
        <v/>
      </c>
    </row>
    <row r="95">
      <c r="A95" s="464" t="inlineStr">
        <is>
          <t>HSI14116</t>
        </is>
      </c>
      <c r="B95" s="465" t="inlineStr">
        <is>
          <t>SUMINISTRO Y COLOCACIÓN DE LAVABO CON MANGUERA COFLEX Y LLAVE ANGULAR LINEA ECONOMICA. INCLUYE MATERIAL, HERRAMIENTA MENOR, SOPORTE, MANO DE OBRA Y EQUIPO DE PROTECCIÓN PERSONAL.</t>
        </is>
      </c>
      <c r="C95" s="466" t="n">
        <v>1</v>
      </c>
      <c r="D95" s="467" t="inlineStr">
        <is>
          <t>pza</t>
        </is>
      </c>
      <c r="E95" s="468">
        <f>IF($M95="","",$M95*(1+$O$3))</f>
        <v/>
      </c>
      <c r="F95" s="468">
        <f>IF($E95="","",$E95*$O$4)</f>
        <v/>
      </c>
      <c r="G95" s="468">
        <f>IF(OR($C95="",$E95=""),"",$C95*$E95)</f>
        <v/>
      </c>
      <c r="M95" s="469" t="n">
        <v>2800</v>
      </c>
      <c r="N95" t="inlineStr">
        <is>
          <t>M2</t>
        </is>
      </c>
      <c r="O95">
        <f>A95&amp;"|"&amp;N95</f>
        <v/>
      </c>
    </row>
    <row r="96">
      <c r="A96" s="464" t="inlineStr">
        <is>
          <t>HSI14117</t>
        </is>
      </c>
      <c r="B96" s="465" t="inlineStr">
        <is>
          <t>SUMINISTRO Y COLOCACIÓN DE REGADERA Y MANERALES. INCLUYE MATERIAL, HERRAMIENTA MENOR, MANO DE OBRA Y EQUIPO DE PROTECCIÓN PERSONAL.</t>
        </is>
      </c>
      <c r="C96" s="466" t="n">
        <v>1</v>
      </c>
      <c r="D96" s="467" t="inlineStr">
        <is>
          <t>pza</t>
        </is>
      </c>
      <c r="E96" s="468">
        <f>IF($M96="","",$M96*(1+$O$3))</f>
        <v/>
      </c>
      <c r="F96" s="468">
        <f>IF($E96="","",$E96*$O$4)</f>
        <v/>
      </c>
      <c r="G96" s="468">
        <f>IF(OR($C96="",$E96=""),"",$C96*$E96)</f>
        <v/>
      </c>
      <c r="M96" s="469" t="n">
        <v>1039.5</v>
      </c>
      <c r="N96" t="inlineStr">
        <is>
          <t>M2</t>
        </is>
      </c>
      <c r="O96">
        <f>A96&amp;"|"&amp;N96</f>
        <v/>
      </c>
    </row>
    <row r="97">
      <c r="A97" s="464" t="inlineStr">
        <is>
          <t>HSI14118</t>
        </is>
      </c>
      <c r="B97" s="465" t="inlineStr">
        <is>
          <t>SUMINISTRO Y COLOCACIÓN DE LLAVE DE NARIZ. INCLUYE MATERIAL, HERRAMIENTA MENOR, MANO DE OBRA Y EQUIPO DE PROTECCIÓN PERSONAL.</t>
        </is>
      </c>
      <c r="C97" s="466" t="n">
        <v>2</v>
      </c>
      <c r="D97" s="467" t="inlineStr">
        <is>
          <t>pza</t>
        </is>
      </c>
      <c r="E97" s="468">
        <f>IF($M97="","",$M97*(1+$O$3))</f>
        <v/>
      </c>
      <c r="F97" s="468">
        <f>IF($E97="","",$E97*$O$4)</f>
        <v/>
      </c>
      <c r="G97" s="468">
        <f>IF(OR($C97="",$E97=""),"",$C97*$E97)</f>
        <v/>
      </c>
      <c r="M97" s="469" t="n">
        <v>231</v>
      </c>
      <c r="N97" t="inlineStr">
        <is>
          <t>M2</t>
        </is>
      </c>
      <c r="O97">
        <f>A97&amp;"|"&amp;N97</f>
        <v/>
      </c>
    </row>
    <row r="98">
      <c r="A98" s="464" t="inlineStr">
        <is>
          <t>HSI14268</t>
        </is>
      </c>
      <c r="B98" s="465" t="inlineStr">
        <is>
          <t>SUMINISTRO Y COLOCACION DE TARJA SENCILLA DE ACERO INOXIDABLE CON ESCURRIDERO,MONOMANDO CON CUELLO GIRATORIO, LOTE DE EMPAQUES Y ACCESORIOS DE TARJA: CÉSPOL, CONTRACANASTA, MANGUERAS DE ABASTO, LLAVES ANGULARES, REJILLA Y SELLADORCALIBRE Y MEDIDAS DE PROYECTO. INCLUYE MATERIAL, HERRAMIENTA MENOR, MANO DE OBRA Y EQUIPO DE PROTECCIÓN PERSONAL.</t>
        </is>
      </c>
      <c r="C98" s="466" t="n">
        <v>1</v>
      </c>
      <c r="D98" s="467" t="inlineStr">
        <is>
          <t>pza</t>
        </is>
      </c>
      <c r="E98" s="468">
        <f>IF($M98="","",$M98*(1+$O$3))</f>
        <v/>
      </c>
      <c r="F98" s="468">
        <f>IF($E98="","",$E98*$O$4)</f>
        <v/>
      </c>
      <c r="G98" s="468">
        <f>IF(OR($C98="",$E98=""),"",$C98*$E98)</f>
        <v/>
      </c>
      <c r="M98" s="469">
        <f>700+2570</f>
        <v/>
      </c>
      <c r="N98" t="inlineStr">
        <is>
          <t>M2</t>
        </is>
      </c>
      <c r="O98">
        <f>A98&amp;"|"&amp;N98</f>
        <v/>
      </c>
    </row>
    <row r="99">
      <c r="A99" s="464" t="inlineStr">
        <is>
          <t>HSI14255</t>
        </is>
      </c>
      <c r="B99" s="465" t="inlineStr">
        <is>
          <t>SUMINISTRO Y COLOCACION DE FREGADERO DE CEMENTO : MONTAJE SOBRE MUEBLE, SELLADO PERIMETRAL, CONEXIÓN A LÍNEAS DE AGUA FRÍA Y CALIENTE, CONEXIÓN AL DRENAJE Y PRUEBA DE HERMETICIDAD. INCLUYE MATERIAL, HERRAMIENTA MENOR, MANO DE OBRA Y EQUIPO DE PROTECCIÓN PERSONAL.</t>
        </is>
      </c>
      <c r="C99" s="466" t="n">
        <v>1</v>
      </c>
      <c r="D99" s="467" t="inlineStr">
        <is>
          <t>pza</t>
        </is>
      </c>
      <c r="E99" s="468">
        <f>IF($M99="","",$M99*(1+$O$3))</f>
        <v/>
      </c>
      <c r="F99" s="468">
        <f>IF($E99="","",$E99*$O$4)</f>
        <v/>
      </c>
      <c r="G99" s="468">
        <f>IF(OR($C99="",$E99=""),"",$C99*$E99)</f>
        <v/>
      </c>
      <c r="M99" s="469" t="n">
        <v>1400</v>
      </c>
      <c r="N99" t="inlineStr">
        <is>
          <t>M2</t>
        </is>
      </c>
      <c r="O99">
        <f>A99&amp;"|"&amp;N99</f>
        <v/>
      </c>
    </row>
    <row r="100">
      <c r="A100" s="462" t="inlineStr">
        <is>
          <t>INSTALACION DE GAS</t>
        </is>
      </c>
      <c r="G100" s="463">
        <f>SUM(G101:G101)</f>
        <v/>
      </c>
    </row>
    <row r="101">
      <c r="A101" s="464" t="inlineStr">
        <is>
          <t>GAS09167</t>
        </is>
      </c>
      <c r="B101" s="465" t="inlineStr">
        <is>
          <t>SUMINISTRO E INSTALACION DE LINEA DE GAS: COLOCACION DE TUBERIA DE COBRE DE 3/4" PARED GRUESA PARA GAS EN RED DE DISTRIBUCION DE CILINDRO DE GAS DE 20 O 30 K HACIA BOILER Y ESTUFA. INCLUYE TUBERIA, CONEXIONES, REGULADOR, VALVULAS DE SEGURIDAD, MANGERAS DE BAJA PRESION, MANO DE OBRA, HERRAMIENTA MENOR.</t>
        </is>
      </c>
      <c r="C101" s="466" t="n">
        <v>1</v>
      </c>
      <c r="D101" s="467" t="inlineStr">
        <is>
          <t>LOTE</t>
        </is>
      </c>
      <c r="E101" s="468">
        <f>IF($M101="","",$M101*(1+$O$3))</f>
        <v/>
      </c>
      <c r="F101" s="468">
        <f>IF($E101="","",$E101*$O$4)</f>
        <v/>
      </c>
      <c r="G101" s="468">
        <f>IF(OR($C101="",$E101=""),"",$C101*$E101)</f>
        <v/>
      </c>
      <c r="M101" s="469">
        <f>22*320</f>
        <v/>
      </c>
      <c r="N101" t="inlineStr">
        <is>
          <t>M2</t>
        </is>
      </c>
      <c r="O101">
        <f>A101&amp;"|"&amp;N101</f>
        <v/>
      </c>
    </row>
    <row r="102">
      <c r="A102" s="462" t="inlineStr">
        <is>
          <t>ACABADOS</t>
        </is>
      </c>
      <c r="G102" s="463">
        <f>SUM(G103:G113)</f>
        <v/>
      </c>
    </row>
    <row r="103">
      <c r="A103" s="464" t="inlineStr">
        <is>
          <t>ACA09101</t>
        </is>
      </c>
      <c r="B103" s="465" t="inlineStr">
        <is>
          <t>APLANADO FINO EN MUROS INTERIORES Y EXTERIORES HASTA 3.00 M DE ALTURA CON MORTERO CEMENTO-ARENA, A PLOMO Y REGLA. INCLUYE ANDAMIOS. INCLUYE MATERIAL, HERRAMIENTA MENOR, MANO DE OBRA Y EQUIPO DE PROTECCIÓN PERSONAL.</t>
        </is>
      </c>
      <c r="C103" s="466" t="n">
        <v>197.607</v>
      </c>
      <c r="D103" s="467" t="inlineStr">
        <is>
          <t>m²</t>
        </is>
      </c>
      <c r="E103" s="468">
        <f>IF($M103="","",$M103*(1+$O$3))</f>
        <v/>
      </c>
      <c r="F103" s="468">
        <f>IF($E103="","",$E103*$O$4)</f>
        <v/>
      </c>
      <c r="G103" s="468">
        <f>IF(OR($C103="",$E103=""),"",$C103*$E103)</f>
        <v/>
      </c>
      <c r="M103" s="469" t="n">
        <v>220</v>
      </c>
      <c r="N103" t="inlineStr">
        <is>
          <t>M2</t>
        </is>
      </c>
      <c r="O103">
        <f>A103&amp;"|"&amp;N103</f>
        <v/>
      </c>
    </row>
    <row r="104">
      <c r="A104" s="464" t="inlineStr">
        <is>
          <t>ACA09102</t>
        </is>
      </c>
      <c r="B104" s="465" t="inlineStr">
        <is>
          <t>APLANADO FINO EN PLAFONES INTERIORES HASTA 3.00 M DE ALTURA CON MORTERO CEMENTO-ARENA. INCLUYE ANDAMIOS. INCLUYE MATERIAL, HERRAMIENTA MENOR, MANO DE OBRA Y EQUIPO DE PROTECCIÓN PERSONAL.</t>
        </is>
      </c>
      <c r="C104" s="466" t="n">
        <v>61.68</v>
      </c>
      <c r="D104" s="467" t="inlineStr">
        <is>
          <t>m²</t>
        </is>
      </c>
      <c r="E104" s="468">
        <f>IF($M104="","",$M104*(1+$O$3))</f>
        <v/>
      </c>
      <c r="F104" s="468">
        <f>IF($E104="","",$E104*$O$4)</f>
        <v/>
      </c>
      <c r="G104" s="468">
        <f>IF(OR($C104="",$E104=""),"",$C104*$E104)</f>
        <v/>
      </c>
      <c r="M104" s="469" t="n">
        <v>250</v>
      </c>
      <c r="N104" t="inlineStr">
        <is>
          <t>M2</t>
        </is>
      </c>
      <c r="O104">
        <f>A104&amp;"|"&amp;N104</f>
        <v/>
      </c>
    </row>
    <row r="105">
      <c r="A105" s="464" t="inlineStr">
        <is>
          <t>ACA09104</t>
        </is>
      </c>
      <c r="B105" s="465" t="inlineStr">
        <is>
          <t>EMBOQUILLADO DE VANOS DE PUERTAS Y VENTANAS. INCLUYE REGLAS, NIVELACIÓN, PLOMEADO Y PERFILADO DE ARISTAS. INCLUYE MATERIAL, HERRAMIENTA MENOR, MANO DE OBRA Y EQUIPO DE PROTECCIÓN PERSONAL.</t>
        </is>
      </c>
      <c r="C105" s="466" t="n">
        <v>54</v>
      </c>
      <c r="D105" s="467" t="inlineStr">
        <is>
          <t>ml</t>
        </is>
      </c>
      <c r="E105" s="468">
        <f>IF($M105="","",$M105*(1+$O$3))</f>
        <v/>
      </c>
      <c r="F105" s="468">
        <f>IF($E105="","",$E105*$O$4)</f>
        <v/>
      </c>
      <c r="G105" s="468">
        <f>IF(OR($C105="",$E105=""),"",$C105*$E105)</f>
        <v/>
      </c>
      <c r="M105" s="469" t="n">
        <v>100</v>
      </c>
      <c r="N105" t="inlineStr">
        <is>
          <t>M2</t>
        </is>
      </c>
      <c r="O105">
        <f>A105&amp;"|"&amp;N105</f>
        <v/>
      </c>
    </row>
    <row r="106">
      <c r="A106" s="464" t="inlineStr">
        <is>
          <t>ACA09105</t>
        </is>
      </c>
      <c r="B106" s="465" t="inlineStr">
        <is>
          <t>SUMINISTRO Y COLOCACIÓN DE PISO CERÁMICO DE LINEA ECONÓMICA EN INTERIORES. INCLUYE ADHESIVO PARA PISO, SEPARADORES, BOQUILLA, CORTES, NIVELACIÓN Y LIMPIEZA. INCLUYE MATERIAL, HERRAMIENTA MENOR, MANO DE OBRA Y EQUIPO DE PROTECCIÓN PERSONAL.</t>
        </is>
      </c>
      <c r="C106" s="466" t="n">
        <v>62.12</v>
      </c>
      <c r="D106" s="467" t="inlineStr">
        <is>
          <t>m²</t>
        </is>
      </c>
      <c r="E106" s="468">
        <f>IF($M106="","",$M106*(1+$O$3))</f>
        <v/>
      </c>
      <c r="F106" s="468">
        <f>IF($E106="","",$E106*$O$4)</f>
        <v/>
      </c>
      <c r="G106" s="468">
        <f>IF(OR($C106="",$E106=""),"",$C106*$E106)</f>
        <v/>
      </c>
      <c r="M106" s="469" t="n">
        <v>620</v>
      </c>
      <c r="N106" t="inlineStr">
        <is>
          <t>M2</t>
        </is>
      </c>
      <c r="O106">
        <f>A106&amp;"|"&amp;N106</f>
        <v/>
      </c>
    </row>
    <row r="107">
      <c r="A107" s="464" t="inlineStr">
        <is>
          <t>ACA09106</t>
        </is>
      </c>
      <c r="B107" s="465" t="inlineStr">
        <is>
          <t>SUMINISTRO Y COLOCACIÓN DE ZOCLO CERÁMICO EN INTERIORES. INCLUYE ADHESIVO, SEPARADORES, BOQUILLA Y CORTES. INCLUYE MATERIAL, HERRAMIENTA MENOR, MANO DE OBRA Y EQUIPO DE PROTECCIÓN PERSONAL.</t>
        </is>
      </c>
      <c r="C107" s="466" t="n">
        <v>53.7</v>
      </c>
      <c r="D107" s="467" t="inlineStr">
        <is>
          <t>ml</t>
        </is>
      </c>
      <c r="E107" s="468">
        <f>IF($M107="","",$M107*(1+$O$3))</f>
        <v/>
      </c>
      <c r="F107" s="468">
        <f>IF($E107="","",$E107*$O$4)</f>
        <v/>
      </c>
      <c r="G107" s="468">
        <f>IF(OR($C107="",$E107=""),"",$C107*$E107)</f>
        <v/>
      </c>
      <c r="M107" s="469" t="n">
        <v>220</v>
      </c>
      <c r="N107" t="inlineStr">
        <is>
          <t>M2</t>
        </is>
      </c>
      <c r="O107">
        <f>A107&amp;"|"&amp;N107</f>
        <v/>
      </c>
    </row>
    <row r="108">
      <c r="A108" s="464" t="inlineStr">
        <is>
          <t>ACA09107</t>
        </is>
      </c>
      <c r="B108" s="465" t="inlineStr">
        <is>
          <t>SUMINISTRO Y COLOCACIÓN DE AZULEJO EN MUROS DE SANITARIO, ÚNICAMENTE EN LAS CARAS QUE RECIBEN AGUA. INCLUYE ADHESIVO PARA MURO, SEPARADORES, BOQUILLA, CORTES Y REMATES. INCLUYE MATERIAL, HERRAMIENTA MENOR, MANO DE OBRA Y EQUIPO DE PROTECCIÓN PERSONAL.</t>
        </is>
      </c>
      <c r="C108" s="466" t="n">
        <v>9.449999999999999</v>
      </c>
      <c r="D108" s="467" t="inlineStr">
        <is>
          <t>m²</t>
        </is>
      </c>
      <c r="E108" s="468">
        <f>IF($M108="","",$M108*(1+$O$3))</f>
        <v/>
      </c>
      <c r="F108" s="468">
        <f>IF($E108="","",$E108*$O$4)</f>
        <v/>
      </c>
      <c r="G108" s="468">
        <f>IF(OR($C108="",$E108=""),"",$C108*$E108)</f>
        <v/>
      </c>
      <c r="M108" s="469" t="n">
        <v>600</v>
      </c>
      <c r="N108" t="inlineStr">
        <is>
          <t>M2</t>
        </is>
      </c>
      <c r="O108">
        <f>A108&amp;"|"&amp;N108</f>
        <v/>
      </c>
    </row>
    <row r="109">
      <c r="A109" s="464" t="inlineStr">
        <is>
          <t>ACA09108</t>
        </is>
      </c>
      <c r="B109" s="465" t="inlineStr">
        <is>
          <t>SUMINISTRO Y COLOCACIÓN DE RECUBRIMIENTO PORCELÁNICO EN MURO DE COCINA (SALPICADERO), ÚNICAMENTE EN LA CARA QUE RECIBE GRASA Y HUMEDAD. INCLUYE ADHESIVO, SEPARADORES, BOQUILLA Y CORTES. INCLUYE MATERIAL, HERRAMIENTA MENOR, MANO DE OBRA Y EQUIPO DE PROTECCIÓN PERSONAL.</t>
        </is>
      </c>
      <c r="C109" s="466" t="n">
        <v>5.25</v>
      </c>
      <c r="D109" s="467" t="inlineStr">
        <is>
          <t>m²</t>
        </is>
      </c>
      <c r="E109" s="468">
        <f>IF($M109="","",$M109*(1+$O$3))</f>
        <v/>
      </c>
      <c r="F109" s="468">
        <f>IF($E109="","",$E109*$O$4)</f>
        <v/>
      </c>
      <c r="G109" s="468">
        <f>IF(OR($C109="",$E109=""),"",$C109*$E109)</f>
        <v/>
      </c>
      <c r="M109" s="469">
        <f>2500/4</f>
        <v/>
      </c>
      <c r="N109" t="inlineStr">
        <is>
          <t>M2</t>
        </is>
      </c>
      <c r="O109">
        <f>A109&amp;"|"&amp;N109</f>
        <v/>
      </c>
    </row>
    <row r="110">
      <c r="A110" s="464" t="inlineStr">
        <is>
          <t>ACA09109</t>
        </is>
      </c>
      <c r="B110" s="465" t="inlineStr">
        <is>
          <t>SUMINISTRO Y APLICACIÓN DE PINTURA VINÍLICA EN MUROS INTERIORES Y EXTERIORES A DOS MANOS. INCLUYE SELLADOR, RESANES, HERRAMIENTA Y ANDAMIOS. INCLUYE MATERIAL, HERRAMIENTA MENOR, MANO DE OBRA Y EQUIPO DE PROTECCIÓN PERSONAL. TRABAJO ENTRE 3.00 Y 6.00 M DE ALTURA.</t>
        </is>
      </c>
      <c r="C110" s="466" t="n">
        <v>186.64</v>
      </c>
      <c r="D110" s="467" t="inlineStr">
        <is>
          <t>m²</t>
        </is>
      </c>
      <c r="E110" s="468">
        <f>IF($M110="","",$M110*(1+$O$3))</f>
        <v/>
      </c>
      <c r="F110" s="468">
        <f>IF($E110="","",$E110*$O$4)</f>
        <v/>
      </c>
      <c r="G110" s="468">
        <f>IF(OR($C110="",$E110=""),"",$C110*$E110)</f>
        <v/>
      </c>
      <c r="M110" s="469" t="n">
        <v>140</v>
      </c>
      <c r="N110" t="inlineStr">
        <is>
          <t>M2</t>
        </is>
      </c>
      <c r="O110">
        <f>A110&amp;"|"&amp;N110</f>
        <v/>
      </c>
    </row>
    <row r="111">
      <c r="A111" s="464" t="inlineStr">
        <is>
          <t>ACA09110</t>
        </is>
      </c>
      <c r="B111" s="465" t="inlineStr">
        <is>
          <t>SUMINISTRO Y APLICACIÓN DE PINTURA VINÍLICA EN PLAFONES INTERIORES A DOS MANOS. INCLUYE SELLADOR, RESANES, HERRAMIENTA Y ANDAMIOS. INCLUYE MATERIAL, HERRAMIENTA MENOR, MANO DE OBRA Y EQUIPO DE PROTECCIÓN PERSONAL.</t>
        </is>
      </c>
      <c r="C111" s="466" t="n">
        <v>61.68</v>
      </c>
      <c r="D111" s="467" t="inlineStr">
        <is>
          <t>m²</t>
        </is>
      </c>
      <c r="E111" s="468">
        <f>IF($M111="","",$M111*(1+$O$3))</f>
        <v/>
      </c>
      <c r="F111" s="468">
        <f>IF($E111="","",$E111*$O$4)</f>
        <v/>
      </c>
      <c r="G111" s="468">
        <f>IF(OR($C111="",$E111=""),"",$C111*$E111)</f>
        <v/>
      </c>
      <c r="M111" s="469" t="n">
        <v>171.25</v>
      </c>
      <c r="N111" t="inlineStr">
        <is>
          <t>M2</t>
        </is>
      </c>
      <c r="O111">
        <f>A111&amp;"|"&amp;N111</f>
        <v/>
      </c>
    </row>
    <row r="112">
      <c r="A112" s="464" t="inlineStr">
        <is>
          <t>ACA09987</t>
        </is>
      </c>
      <c r="B112" s="465" t="inlineStr">
        <is>
          <t>SUMINISTRO Y COLOCACION DE FACHALETA DE PIERDA. INCLUYE PIEDRIN A ELECCION DEL CLIENTE, MORTERO/ADHESIVO, SEPARADORES, NIVELACION, SELLADOR, HERRAMIENTA, ESCALERA Y ANDAMIOS. INCLUYE MATERIAL, HERRAMIENTA MENOR, MANO DE OBRA Y EQUIPO DE PROTECCIÓN PERSONAL.</t>
        </is>
      </c>
      <c r="C112" s="466" t="n">
        <v>9.51</v>
      </c>
      <c r="D112" s="467" t="inlineStr">
        <is>
          <t>m²</t>
        </is>
      </c>
      <c r="E112" s="468">
        <f>IF($M112="","",$M112*(1+$O$3))</f>
        <v/>
      </c>
      <c r="F112" s="468">
        <f>IF($E112="","",$E112*$O$4)</f>
        <v/>
      </c>
      <c r="G112" s="468">
        <f>IF(OR($C112="",$E112=""),"",$C112*$E112)</f>
        <v/>
      </c>
      <c r="M112" s="469" t="n">
        <v>550</v>
      </c>
      <c r="N112" t="inlineStr">
        <is>
          <t>M2</t>
        </is>
      </c>
      <c r="O112">
        <f>A112&amp;"|"&amp;N112</f>
        <v/>
      </c>
    </row>
    <row r="113">
      <c r="A113" s="464" t="inlineStr">
        <is>
          <t>ACA09112</t>
        </is>
      </c>
      <c r="B113" s="465" t="inlineStr">
        <is>
          <t>LIMPIEZA GRUESA Y FINA DE OBRA. INCLUYE ÁCIDO MURIÁTICO, DESENGRASANTES, ESCOBAS, ESPÁTULAS Y JALADORES. INCLUYE MATERIAL, HERRAMIENTA MENOR, MANO DE OBRA Y EQUIPO DE PROTECCIÓN PERSONAL.</t>
        </is>
      </c>
      <c r="C113" s="466" t="n">
        <v>1</v>
      </c>
      <c r="D113" s="467" t="inlineStr">
        <is>
          <t>lote</t>
        </is>
      </c>
      <c r="E113" s="468">
        <f>IF($M113="","",$M113*(1+$O$3))</f>
        <v/>
      </c>
      <c r="F113" s="468">
        <f>IF($E113="","",$E113*$O$4)</f>
        <v/>
      </c>
      <c r="G113" s="468">
        <f>IF(OR($C113="",$E113=""),"",$C113*$E113)</f>
        <v/>
      </c>
      <c r="M113" s="469" t="n">
        <v>5500</v>
      </c>
      <c r="N113" t="inlineStr">
        <is>
          <t>M2</t>
        </is>
      </c>
      <c r="O113">
        <f>A113&amp;"|"&amp;N113</f>
        <v/>
      </c>
    </row>
    <row r="114">
      <c r="A114" s="462" t="inlineStr">
        <is>
          <t>CANCELERIA</t>
        </is>
      </c>
      <c r="G114" s="463">
        <f>SUM(G115:G118)</f>
        <v/>
      </c>
    </row>
    <row r="115">
      <c r="A115" s="464" t="inlineStr">
        <is>
          <t>CNL08221</t>
        </is>
      </c>
      <c r="B115" s="465" t="inlineStr">
        <is>
          <t>SUMINISTRO Y COLOCACION DE VENTANA, FIJO/CORREDIZA EN SALA DE 1.50 M  X 2.10 M, CRISTAL CLARO 5MM, ALUMINIO NEGRO DE LINEA ECONOMICA, HERRAJES, FELPAS, SILICON, HERRAMIENTA Y MANO DE OBRA.</t>
        </is>
      </c>
      <c r="C115" s="466" t="n">
        <v>2</v>
      </c>
      <c r="D115" s="467" t="inlineStr">
        <is>
          <t>pza</t>
        </is>
      </c>
      <c r="E115" s="468">
        <f>IF($M115="","",$M115*(1+$O$3))</f>
        <v/>
      </c>
      <c r="F115" s="468">
        <f>IF($E115="","",$E115*$O$4)</f>
        <v/>
      </c>
      <c r="G115" s="468">
        <f>IF(OR($C115="",$E115=""),"",$C115*$E115)</f>
        <v/>
      </c>
      <c r="M115" s="469" t="n">
        <v>5915.21</v>
      </c>
      <c r="N115" t="inlineStr">
        <is>
          <t>M2</t>
        </is>
      </c>
      <c r="O115">
        <f>A115&amp;"|"&amp;N115</f>
        <v/>
      </c>
    </row>
    <row r="116">
      <c r="A116" s="464" t="inlineStr">
        <is>
          <t>CNL08222</t>
        </is>
      </c>
      <c r="B116" s="465" t="inlineStr">
        <is>
          <t>SUMINISTRO Y COLOCACION DE VENTANA, FIJO/CORREDIZA EN SANITARIO DE 0.60 M  X 0.90 M, CRISTAL ESMERILADO 5MM, ALUMINIO NEGRO DE LINEA ECONOMICA, HERRAJES, FELPAS, SILICON, HERRAMIENTA Y MANO DE OBRA.</t>
        </is>
      </c>
      <c r="C116" s="466" t="n">
        <v>1</v>
      </c>
      <c r="D116" s="467" t="inlineStr">
        <is>
          <t>pza</t>
        </is>
      </c>
      <c r="E116" s="468">
        <f>IF($M116="","",$M116*(1+$O$3))</f>
        <v/>
      </c>
      <c r="F116" s="468">
        <f>IF($E116="","",$E116*$O$4)</f>
        <v/>
      </c>
      <c r="G116" s="468">
        <f>IF(OR($C116="",$E116=""),"",$C116*$E116)</f>
        <v/>
      </c>
      <c r="M116" s="469" t="n">
        <v>2654.25</v>
      </c>
      <c r="N116" t="inlineStr">
        <is>
          <t>M2</t>
        </is>
      </c>
      <c r="O116">
        <f>A116&amp;"|"&amp;N116</f>
        <v/>
      </c>
    </row>
    <row r="117">
      <c r="A117" s="464" t="inlineStr">
        <is>
          <t>CNL08223</t>
        </is>
      </c>
      <c r="B117" s="465" t="inlineStr">
        <is>
          <t>SUMINISTRO Y COLOCACION DE VENTANAL, FIJO/CORREDIZA EN RECAMARAS DE 2.05 M  X 2.50 M, CRISTAL CLARO 6 MM, ALUMINIO NEGRO DE 2", HERRAJES, FELPAS, SILICON, HERRAMIENTA Y MANO DE OBRA.</t>
        </is>
      </c>
      <c r="C117" s="466" t="n">
        <v>2</v>
      </c>
      <c r="D117" s="467" t="inlineStr">
        <is>
          <t>pza</t>
        </is>
      </c>
      <c r="E117" s="468">
        <f>IF($M117="","",$M117*(1+$O$3))</f>
        <v/>
      </c>
      <c r="F117" s="468">
        <f>IF($E117="","",$E117*$O$4)</f>
        <v/>
      </c>
      <c r="G117" s="468">
        <f>IF(OR($C117="",$E117=""),"",$C117*$E117)</f>
        <v/>
      </c>
      <c r="M117" s="469" t="n">
        <v>9800</v>
      </c>
      <c r="N117" t="inlineStr">
        <is>
          <t>M2</t>
        </is>
      </c>
      <c r="O117">
        <f>A117&amp;"|"&amp;N117</f>
        <v/>
      </c>
    </row>
    <row r="118">
      <c r="A118" s="464" t="inlineStr">
        <is>
          <t>CNL08224</t>
        </is>
      </c>
      <c r="B118" s="465" t="inlineStr">
        <is>
          <t>SUMINISTRO Y COLOCACION DE PUERTA CORREDIZA EN AREA DE LAVADO DE 1.80 M  X 2.50 M, CRISTAL ESMERILADO 6 MM, ALUMINIO NEGRO DE 2", HERRAJES, FELPAS, SILICON, HERRAMIENTA Y MANO DE OBRA.</t>
        </is>
      </c>
      <c r="C118" s="466" t="n">
        <v>1</v>
      </c>
      <c r="D118" s="467" t="inlineStr">
        <is>
          <t>pza</t>
        </is>
      </c>
      <c r="E118" s="468">
        <f>IF($M118="","",$M118*(1+$O$3))</f>
        <v/>
      </c>
      <c r="F118" s="468">
        <f>IF($E118="","",$E118*$O$4)</f>
        <v/>
      </c>
      <c r="G118" s="468">
        <f>IF(OR($C118="",$E118=""),"",$C118*$E118)</f>
        <v/>
      </c>
      <c r="M118" s="469" t="n">
        <v>9000</v>
      </c>
      <c r="N118" t="inlineStr">
        <is>
          <t>M2</t>
        </is>
      </c>
      <c r="O118">
        <f>A118&amp;"|"&amp;N118</f>
        <v/>
      </c>
    </row>
    <row r="119">
      <c r="A119" s="462" t="inlineStr">
        <is>
          <t>CARPINTERIA</t>
        </is>
      </c>
      <c r="G119" s="463">
        <f>SUM(G120:G122)</f>
        <v/>
      </c>
    </row>
    <row r="120">
      <c r="A120" s="464" t="inlineStr">
        <is>
          <t>CAR09181</t>
        </is>
      </c>
      <c r="B120" s="465" t="inlineStr">
        <is>
          <t>SUMINSITRO Y COLOCACION DE PUERTA PRINCIPAL,  MADERA DE PINO FORRADA CON ACABADO NOGAL Y TRATAMIENTO EXTERIOR CON SELLADOR POLIURETANO  , 1.00 M  X 2.50 M, INCLUYE MARCO, CHAPA, BISAGRAS, MATERIAL, MONTAJE, HERRAMIENTA Y MANO DE OBRA.</t>
        </is>
      </c>
      <c r="C120" s="466" t="n">
        <v>1</v>
      </c>
      <c r="D120" s="467" t="inlineStr">
        <is>
          <t>pza</t>
        </is>
      </c>
      <c r="E120" s="468">
        <f>IF($M120="","",$M120*(1+$O$3))</f>
        <v/>
      </c>
      <c r="F120" s="468">
        <f>IF($E120="","",$E120*$O$4)</f>
        <v/>
      </c>
      <c r="G120" s="468">
        <f>IF(OR($C120="",$E120=""),"",$C120*$E120)</f>
        <v/>
      </c>
      <c r="M120" s="469" t="n">
        <v>6500</v>
      </c>
      <c r="N120" t="inlineStr">
        <is>
          <t>M2</t>
        </is>
      </c>
      <c r="O120">
        <f>A120&amp;"|"&amp;N120</f>
        <v/>
      </c>
    </row>
    <row r="121">
      <c r="A121" s="464" t="inlineStr">
        <is>
          <t>CAR09182</t>
        </is>
      </c>
      <c r="B121" s="465" t="inlineStr">
        <is>
          <t>SUMINSITRO Y COLOCACION DE PUERTA DE INTERCOMUNICACION DE MADERA DE PINO 0.80 M  X 2.50 M, INCLUYE MARCO, CHAPA, BISAGRAS, MATERIAL, MONTAJE, HERRAMIENTA Y MANO DE OBRA.</t>
        </is>
      </c>
      <c r="C121" s="466" t="n">
        <v>3</v>
      </c>
      <c r="D121" s="467" t="inlineStr">
        <is>
          <t>pza</t>
        </is>
      </c>
      <c r="E121" s="468">
        <f>IF($M121="","",$M121*(1+$O$3))</f>
        <v/>
      </c>
      <c r="F121" s="468">
        <f>IF($E121="","",$E121*$O$4)</f>
        <v/>
      </c>
      <c r="G121" s="468">
        <f>IF(OR($C121="",$E121=""),"",$C121*$E121)</f>
        <v/>
      </c>
      <c r="M121" s="469" t="n">
        <v>6000</v>
      </c>
      <c r="N121" t="inlineStr">
        <is>
          <t>M2</t>
        </is>
      </c>
      <c r="O121">
        <f>A121&amp;"|"&amp;N121</f>
        <v/>
      </c>
    </row>
    <row r="122">
      <c r="A122" s="464" t="inlineStr">
        <is>
          <t>CAR09183</t>
        </is>
      </c>
      <c r="B122" s="465" t="inlineStr">
        <is>
          <t>SUMINISTRO Y COLOCACION DE CLOSET DE MADERA DE PINO 2.17 M  X 0.65 M, INCLUYE MARCO, CHAPA, BISAGRAS, MATERIAL, MONTAJE, HERRAMIENTA Y MANO DE OBRA.</t>
        </is>
      </c>
      <c r="C122" s="466" t="n">
        <v>2</v>
      </c>
      <c r="D122" s="467" t="inlineStr">
        <is>
          <t>pza</t>
        </is>
      </c>
      <c r="E122" s="468">
        <f>IF($M122="","",$M122*(1+$O$3))</f>
        <v/>
      </c>
      <c r="F122" s="468">
        <f>IF($E122="","",$E122*$O$4)</f>
        <v/>
      </c>
      <c r="G122" s="468">
        <f>IF(OR($C122="",$E122=""),"",$C122*$E122)</f>
        <v/>
      </c>
      <c r="M122" s="469" t="n">
        <v>0</v>
      </c>
      <c r="N122" t="inlineStr">
        <is>
          <t>M2</t>
        </is>
      </c>
      <c r="O122">
        <f>A122&amp;"|"&amp;N122</f>
        <v/>
      </c>
    </row>
    <row r="123">
      <c r="A123" s="460" t="inlineStr">
        <is>
          <t>LOSA</t>
        </is>
      </c>
      <c r="G123" s="461">
        <f>G124</f>
        <v/>
      </c>
    </row>
    <row r="124">
      <c r="A124" s="462" t="inlineStr">
        <is>
          <t>ALBAÑILERÍAS</t>
        </is>
      </c>
      <c r="G124" s="463">
        <f>SUM(G125:G126)</f>
        <v/>
      </c>
    </row>
    <row r="125">
      <c r="A125" s="464" t="inlineStr">
        <is>
          <t>ALB08224</t>
        </is>
      </c>
      <c r="B125" s="465" t="inlineStr">
        <is>
          <t>LOSA DE ENTREPISO DE 25 CM DE PERALTE DE VIGUETA Y BOVEDILLA, TRABES T-1,T-2.T-3,T-5 Y T-4, CADENAS TIPO Y DE CERRAMIENTO,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C125" s="466" t="n">
        <v>69.73</v>
      </c>
      <c r="D125" s="467" t="inlineStr">
        <is>
          <t>m²</t>
        </is>
      </c>
      <c r="E125" s="468">
        <f>IF($M125="","",$M125*(1+$O$3))</f>
        <v/>
      </c>
      <c r="F125" s="468">
        <f>IF($E125="","",$E125*$O$4)</f>
        <v/>
      </c>
      <c r="G125" s="468">
        <f>IF(OR($C125="",$E125=""),"",$C125*$E125)</f>
        <v/>
      </c>
      <c r="M125" s="469" t="n">
        <v>1832.690377169081</v>
      </c>
      <c r="N125" t="inlineStr">
        <is>
          <t>M3</t>
        </is>
      </c>
      <c r="O125">
        <f>A125&amp;"|"&amp;N125</f>
        <v/>
      </c>
    </row>
    <row r="126">
      <c r="A126" s="464" t="inlineStr">
        <is>
          <t>ALB08226</t>
        </is>
      </c>
      <c r="B126" s="465"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C126" s="466" t="n">
        <v>4.49</v>
      </c>
      <c r="D126" s="467" t="inlineStr">
        <is>
          <t>m²</t>
        </is>
      </c>
      <c r="E126" s="468">
        <f>IF($M126="","",$M126*(1+$O$3))</f>
        <v/>
      </c>
      <c r="F126" s="468">
        <f>IF($E126="","",$E126*$O$4)</f>
        <v/>
      </c>
      <c r="G126" s="468">
        <f>IF(OR($C126="",$E126=""),"",$C126*$E126)</f>
        <v/>
      </c>
      <c r="M126" s="469" t="n">
        <v>1228.12</v>
      </c>
      <c r="N126" t="inlineStr">
        <is>
          <t>M3</t>
        </is>
      </c>
      <c r="O126">
        <f>A126&amp;"|"&amp;N126</f>
        <v/>
      </c>
    </row>
    <row r="127">
      <c r="A127" s="460" t="inlineStr">
        <is>
          <t>LOSA DE AZOTEA  ·  segundo nivel</t>
        </is>
      </c>
      <c r="G127" s="461">
        <f>G128</f>
        <v/>
      </c>
    </row>
    <row r="128">
      <c r="A128" s="462" t="inlineStr">
        <is>
          <t>ALBAÑILERÍAS</t>
        </is>
      </c>
      <c r="G128" s="463">
        <f>SUM(G129:G130)</f>
        <v/>
      </c>
    </row>
    <row r="129">
      <c r="A129" s="464" t="inlineStr">
        <is>
          <t>ALB08224</t>
        </is>
      </c>
      <c r="B129" s="465" t="inlineStr">
        <is>
          <t>LOSA DE ENTREPISO DE 25 CM DE PERALTE DE VIGUETA Y BOVEDILLA, TRABES T-1,T-2.T-3,T-5 Y T-4, CADENAS TIPO Y DE CERRAMIENTO,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C129" s="466" t="n">
        <v>69.73</v>
      </c>
      <c r="D129" s="467" t="inlineStr">
        <is>
          <t>m²</t>
        </is>
      </c>
      <c r="E129" s="468">
        <f>IF($M129="","",$M129*(1+$O$3))</f>
        <v/>
      </c>
      <c r="F129" s="468">
        <f>IF($E129="","",$E129*$O$4)</f>
        <v/>
      </c>
      <c r="G129" s="468">
        <f>IF(OR($C129="",$E129=""),"",$C129*$E129)</f>
        <v/>
      </c>
      <c r="M129" s="469" t="n">
        <v>1832.690377169081</v>
      </c>
      <c r="N129" t="inlineStr">
        <is>
          <t>MB1</t>
        </is>
      </c>
      <c r="O129">
        <f>A129&amp;"|"&amp;N129</f>
        <v/>
      </c>
    </row>
    <row r="130">
      <c r="A130" s="464" t="inlineStr">
        <is>
          <t>ALB08226</t>
        </is>
      </c>
      <c r="B130" s="465"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C130" s="466" t="n">
        <v>4.49</v>
      </c>
      <c r="D130" s="467" t="inlineStr">
        <is>
          <t>m²</t>
        </is>
      </c>
      <c r="E130" s="468">
        <f>IF($M130="","",$M130*(1+$O$3))</f>
        <v/>
      </c>
      <c r="F130" s="468">
        <f>IF($E130="","",$E130*$O$4)</f>
        <v/>
      </c>
      <c r="G130" s="468">
        <f>IF(OR($C130="",$E130=""),"",$C130*$E130)</f>
        <v/>
      </c>
      <c r="M130" s="469" t="n">
        <v>1228.12</v>
      </c>
      <c r="N130" t="inlineStr">
        <is>
          <t>MB1</t>
        </is>
      </c>
      <c r="O130">
        <f>A130&amp;"|"&amp;N130</f>
        <v/>
      </c>
    </row>
    <row r="131">
      <c r="A131" s="460" t="inlineStr">
        <is>
          <t>NIVEL TIPO</t>
        </is>
      </c>
      <c r="G131" s="461">
        <f>G132+G142+G161+G163+G186+G199</f>
        <v/>
      </c>
    </row>
    <row r="132">
      <c r="A132" s="462" t="inlineStr">
        <is>
          <t>ALBAÑILERÍAS</t>
        </is>
      </c>
      <c r="G132" s="463">
        <f>SUM(G133:G141)</f>
        <v/>
      </c>
    </row>
    <row r="133">
      <c r="A133" s="464" t="inlineStr">
        <is>
          <t>ALB08312</t>
        </is>
      </c>
      <c r="B133" s="465"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 TRABAJO ENTRE 3.00 Y 6.00 M DE ALTURA.</t>
        </is>
      </c>
      <c r="C133" s="466" t="n"/>
      <c r="D133" s="467" t="inlineStr">
        <is>
          <t>ml</t>
        </is>
      </c>
      <c r="E133" s="468">
        <f>IF($M133="","",$M133*(1+$O$3))</f>
        <v/>
      </c>
      <c r="F133" s="468">
        <f>IF($E133="","",$E133*$O$4)</f>
        <v/>
      </c>
      <c r="G133" s="468">
        <f>IF(OR($C133="",$E133=""),"",$C133*$E133)</f>
        <v/>
      </c>
      <c r="M133" s="469" t="n">
        <v>603.14</v>
      </c>
      <c r="N133" t="inlineStr">
        <is>
          <t>M4</t>
        </is>
      </c>
      <c r="O133">
        <f>A133&amp;"|"&amp;N133</f>
        <v/>
      </c>
    </row>
    <row r="134">
      <c r="A134" s="464" t="inlineStr">
        <is>
          <t>ALB08313</t>
        </is>
      </c>
      <c r="B134" s="465"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134" s="466" t="n">
        <v>2.5</v>
      </c>
      <c r="D134" s="467" t="inlineStr">
        <is>
          <t>ml</t>
        </is>
      </c>
      <c r="E134" s="468">
        <f>IF($M134="","",$M134*(1+$O$3))</f>
        <v/>
      </c>
      <c r="F134" s="468">
        <f>IF($E134="","",$E134*$O$4)</f>
        <v/>
      </c>
      <c r="G134" s="468">
        <f>IF(OR($C134="",$E134=""),"",$C134*$E134)</f>
        <v/>
      </c>
      <c r="M134" s="469" t="n">
        <v>829.45</v>
      </c>
      <c r="N134" t="inlineStr">
        <is>
          <t>M4</t>
        </is>
      </c>
      <c r="O134">
        <f>A134&amp;"|"&amp;N134</f>
        <v/>
      </c>
    </row>
    <row r="135">
      <c r="A135" s="464" t="inlineStr">
        <is>
          <t>ALB08314</t>
        </is>
      </c>
      <c r="B135" s="465"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135" s="466" t="n">
        <v>5</v>
      </c>
      <c r="D135" s="467" t="inlineStr">
        <is>
          <t>ml</t>
        </is>
      </c>
      <c r="E135" s="468">
        <f>IF($M135="","",$M135*(1+$O$3))</f>
        <v/>
      </c>
      <c r="F135" s="468">
        <f>IF($E135="","",$E135*$O$4)</f>
        <v/>
      </c>
      <c r="G135" s="468">
        <f>IF(OR($C135="",$E135=""),"",$C135*$E135)</f>
        <v/>
      </c>
      <c r="M135" s="469" t="n"/>
      <c r="N135" t="inlineStr">
        <is>
          <t>M4</t>
        </is>
      </c>
      <c r="O135">
        <f>A135&amp;"|"&amp;N135</f>
        <v/>
      </c>
    </row>
    <row r="136">
      <c r="A136" s="464" t="inlineStr">
        <is>
          <t>ALB08315</t>
        </is>
      </c>
      <c r="B136" s="465"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136" s="466" t="n">
        <v>7.5</v>
      </c>
      <c r="D136" s="467" t="inlineStr">
        <is>
          <t>ml</t>
        </is>
      </c>
      <c r="E136" s="468">
        <f>IF($M136="","",$M136*(1+$O$3))</f>
        <v/>
      </c>
      <c r="F136" s="468">
        <f>IF($E136="","",$E136*$O$4)</f>
        <v/>
      </c>
      <c r="G136" s="468">
        <f>IF(OR($C136="",$E136=""),"",$C136*$E136)</f>
        <v/>
      </c>
      <c r="M136" s="469" t="n">
        <v>869.2</v>
      </c>
      <c r="N136" t="inlineStr">
        <is>
          <t>M4</t>
        </is>
      </c>
      <c r="O136">
        <f>A136&amp;"|"&amp;N136</f>
        <v/>
      </c>
    </row>
    <row r="137">
      <c r="A137" s="464" t="inlineStr">
        <is>
          <t>ALB08316</t>
        </is>
      </c>
      <c r="B137" s="465"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 TRABAJO ENTRE 3.00 Y 6.00 M DE ALTURA.</t>
        </is>
      </c>
      <c r="C137" s="466" t="n"/>
      <c r="D137" s="467" t="inlineStr">
        <is>
          <t>ml</t>
        </is>
      </c>
      <c r="E137" s="468">
        <f>IF($M137="","",$M137*(1+$O$3))</f>
        <v/>
      </c>
      <c r="F137" s="468">
        <f>IF($E137="","",$E137*$O$4)</f>
        <v/>
      </c>
      <c r="G137" s="468">
        <f>IF(OR($C137="",$E137=""),"",$C137*$E137)</f>
        <v/>
      </c>
      <c r="M137" s="469" t="n">
        <v>551.2</v>
      </c>
      <c r="N137" t="inlineStr">
        <is>
          <t>M4</t>
        </is>
      </c>
      <c r="O137">
        <f>A137&amp;"|"&amp;N137</f>
        <v/>
      </c>
    </row>
    <row r="138">
      <c r="A138" s="464" t="inlineStr">
        <is>
          <t>ALB08339</t>
        </is>
      </c>
      <c r="B138" s="465" t="inlineStr">
        <is>
          <t>K-ESP CASTILLO ESPECIAL PARA BAJADAS SANITARIAS Y PLUVIALES, DE SECCIÓN 15 X 20 CM Y ALTURA DE 2.50 M A NIVEL BAJO LECHO DE LOSA DE ENTREPISO, ARMADO CON ARMEX 15-20-4 Y CONCRETO F'C=250 KG/CM², CON TUBO DE 4" AHOGADO EN SU INTERIOR. INCLUYE HABILITADO, CIMBRA, COLADO, VIBRADO Y CURADO. INCLUYE MATERIAL, HERRAMIENTA MENOR, MANO DE OBRA Y EQUIPO DE PROTECCIÓN PERSONAL. TRABAJO ENTRE 3.00 Y 6.00 M DE ALTURA.</t>
        </is>
      </c>
      <c r="C138" s="466" t="n">
        <v>7.5</v>
      </c>
      <c r="D138" s="467" t="inlineStr">
        <is>
          <t>ml</t>
        </is>
      </c>
      <c r="E138" s="468">
        <f>IF($M138="","",$M138*(1+$O$3))</f>
        <v/>
      </c>
      <c r="F138" s="468">
        <f>IF($E138="","",$E138*$O$4)</f>
        <v/>
      </c>
      <c r="G138" s="468">
        <f>IF(OR($C138="",$E138=""),"",$C138*$E138)</f>
        <v/>
      </c>
      <c r="M138" s="469" t="n">
        <v>481.24</v>
      </c>
      <c r="N138" t="inlineStr">
        <is>
          <t>M4</t>
        </is>
      </c>
      <c r="O138">
        <f>A138&amp;"|"&amp;N138</f>
        <v/>
      </c>
    </row>
    <row r="139">
      <c r="A139" s="464" t="inlineStr">
        <is>
          <t>ALB08317</t>
        </is>
      </c>
      <c r="B139" s="465"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 TRABAJO ENTRE 3.00 Y 6.00 M DE ALTURA.</t>
        </is>
      </c>
      <c r="C139" s="466" t="n">
        <v>2.5</v>
      </c>
      <c r="D139" s="467" t="inlineStr">
        <is>
          <t>ml</t>
        </is>
      </c>
      <c r="E139" s="468">
        <f>IF($M139="","",$M139*(1+$O$3))</f>
        <v/>
      </c>
      <c r="F139" s="468">
        <f>IF($E139="","",$E139*$O$4)</f>
        <v/>
      </c>
      <c r="G139" s="468">
        <f>IF(OR($C139="",$E139=""),"",$C139*$E139)</f>
        <v/>
      </c>
      <c r="M139" s="469" t="n">
        <v>1323.94</v>
      </c>
      <c r="N139" t="inlineStr">
        <is>
          <t>M4</t>
        </is>
      </c>
      <c r="O139">
        <f>A139&amp;"|"&amp;N139</f>
        <v/>
      </c>
    </row>
    <row r="140">
      <c r="A140" s="464" t="inlineStr">
        <is>
          <t>ALB08318</t>
        </is>
      </c>
      <c r="B140" s="465"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 TRABAJO ENTRE 3.00 Y 6.00 M DE ALTURA.</t>
        </is>
      </c>
      <c r="C140" s="466" t="n">
        <v>2.5</v>
      </c>
      <c r="D140" s="467" t="inlineStr">
        <is>
          <t>ml</t>
        </is>
      </c>
      <c r="E140" s="468">
        <f>IF($M140="","",$M140*(1+$O$3))</f>
        <v/>
      </c>
      <c r="F140" s="468">
        <f>IF($E140="","",$E140*$O$4)</f>
        <v/>
      </c>
      <c r="G140" s="468">
        <f>IF(OR($C140="",$E140=""),"",$C140*$E140)</f>
        <v/>
      </c>
      <c r="M140" s="469" t="n">
        <v>2035.2</v>
      </c>
      <c r="N140" t="inlineStr">
        <is>
          <t>M4</t>
        </is>
      </c>
      <c r="O140">
        <f>A140&amp;"|"&amp;N140</f>
        <v/>
      </c>
    </row>
    <row r="141">
      <c r="A141" s="464" t="inlineStr">
        <is>
          <t>ALB08319</t>
        </is>
      </c>
      <c r="B141" s="465" t="inlineStr">
        <is>
          <t>MURO DE BLOCK ESTRUCTURAL DE CONCRETO ASENTADO CON MORTERO A PLOMO Y NIVEL, CON REFUERZO DE MALLA DE GALLINERO POR AMBAS CARAS. INCLUYE MATERIAL, REFUERZO Y HERRAMIENTA MENOR. NO INCLUYE APLANADO. INCLUYE MATERIAL, HERRAMIENTA MENOR, MANO DE OBRA Y EQUIPO DE PROTECCIÓN PERSONAL. TRABAJO ENTRE 3.00 Y 6.00 M DE ALTURA.</t>
        </is>
      </c>
      <c r="C141" s="466" t="n">
        <v>123.96</v>
      </c>
      <c r="D141" s="467" t="inlineStr">
        <is>
          <t>m²</t>
        </is>
      </c>
      <c r="E141" s="468">
        <f>IF($M141="","",$M141*(1+$O$3))</f>
        <v/>
      </c>
      <c r="F141" s="468">
        <f>IF($E141="","",$E141*$O$4)</f>
        <v/>
      </c>
      <c r="G141" s="468">
        <f>IF(OR($C141="",$E141=""),"",$C141*$E141)</f>
        <v/>
      </c>
      <c r="M141" s="469" t="n">
        <v>480.31</v>
      </c>
      <c r="N141" t="inlineStr">
        <is>
          <t>M4</t>
        </is>
      </c>
      <c r="O141">
        <f>A141&amp;"|"&amp;N141</f>
        <v/>
      </c>
    </row>
    <row r="142">
      <c r="A142" s="462" t="inlineStr">
        <is>
          <t>INSTALACIONES ELÉCTRICAS</t>
        </is>
      </c>
      <c r="G142" s="463">
        <f>SUM(G143:G160)</f>
        <v/>
      </c>
    </row>
    <row r="143">
      <c r="A143" s="464" t="inlineStr">
        <is>
          <t>ELE12201</t>
        </is>
      </c>
      <c r="B143" s="465" t="inlineStr">
        <is>
          <t>SALIDA ELÉCTRICA PARA CONTACTOS CON TUBERÍA DE POLIFLEX DE 3/4", CABLEADO DEL #10 Y #12, CHALUPA Y CONEXIÓN. INCLUYE MATERIAL, HERRAMIENTA MENOR, MANO DE OBRA Y EQUIPO DE PROTECCIÓN PERSONAL. TRABAJO ENTRE 3.00 Y 6.00 M DE ALTURA.</t>
        </is>
      </c>
      <c r="C143" s="466" t="n"/>
      <c r="D143" s="467" t="inlineStr">
        <is>
          <t>sal</t>
        </is>
      </c>
      <c r="E143" s="468">
        <f>IF($M143="","",$M143*(1+$O$3))</f>
        <v/>
      </c>
      <c r="F143" s="468">
        <f>IF($E143="","",$E143*$O$4)</f>
        <v/>
      </c>
      <c r="G143" s="468">
        <f>IF(OR($C143="",$E143=""),"",$C143*$E143)</f>
        <v/>
      </c>
      <c r="M143" s="469" t="n">
        <v>612.15</v>
      </c>
      <c r="N143" t="inlineStr">
        <is>
          <t>M4</t>
        </is>
      </c>
      <c r="O143">
        <f>A143&amp;"|"&amp;N143</f>
        <v/>
      </c>
    </row>
    <row r="144">
      <c r="A144" s="464" t="inlineStr">
        <is>
          <t>ELE12202</t>
        </is>
      </c>
      <c r="B144" s="465" t="inlineStr">
        <is>
          <t>SALIDA ELÉCTRICA PARA LUMINARIAS CON TUBERÍA DE POLIFLEX DE 3/4", CABLEADO DEL #12 Y #14. INCLUYE MATERIAL, HERRAMIENTA MENOR, MANO DE OBRA Y EQUIPO DE PROTECCIÓN PERSONAL. TRABAJO ENTRE 3.00 Y 6.00 M DE ALTURA.</t>
        </is>
      </c>
      <c r="C144" s="466" t="n"/>
      <c r="D144" s="467" t="inlineStr">
        <is>
          <t>sal</t>
        </is>
      </c>
      <c r="E144" s="468">
        <f>IF($M144="","",$M144*(1+$O$3))</f>
        <v/>
      </c>
      <c r="F144" s="468">
        <f>IF($E144="","",$E144*$O$4)</f>
        <v/>
      </c>
      <c r="G144" s="468">
        <f>IF(OR($C144="",$E144=""),"",$C144*$E144)</f>
        <v/>
      </c>
      <c r="M144" s="469" t="n">
        <v>612.15</v>
      </c>
      <c r="N144" t="inlineStr">
        <is>
          <t>M4</t>
        </is>
      </c>
      <c r="O144">
        <f>A144&amp;"|"&amp;N144</f>
        <v/>
      </c>
    </row>
    <row r="145">
      <c r="A145" s="464" t="inlineStr">
        <is>
          <t>ELE12203</t>
        </is>
      </c>
      <c r="B145" s="465" t="inlineStr">
        <is>
          <t>SALIDA ELÉCTRICA PARA APAGADORES CON TUBERÍA DE POLIFLEX DE 3/4", CABLEADO DEL #12 Y #14. INCLUYE MATERIAL, HERRAMIENTA MENOR, MANO DE OBRA Y EQUIPO DE PROTECCIÓN PERSONAL. TRABAJO ENTRE 3.00 Y 6.00 M DE ALTURA.</t>
        </is>
      </c>
      <c r="C145" s="466" t="n"/>
      <c r="D145" s="467" t="inlineStr">
        <is>
          <t>sal</t>
        </is>
      </c>
      <c r="E145" s="468">
        <f>IF($M145="","",$M145*(1+$O$3))</f>
        <v/>
      </c>
      <c r="F145" s="468">
        <f>IF($E145="","",$E145*$O$4)</f>
        <v/>
      </c>
      <c r="G145" s="468">
        <f>IF(OR($C145="",$E145=""),"",$C145*$E145)</f>
        <v/>
      </c>
      <c r="M145" s="469" t="n">
        <v>612.15</v>
      </c>
      <c r="N145" t="inlineStr">
        <is>
          <t>M4</t>
        </is>
      </c>
      <c r="O145">
        <f>A145&amp;"|"&amp;N145</f>
        <v/>
      </c>
    </row>
    <row r="146">
      <c r="A146" s="464" t="inlineStr">
        <is>
          <t>ELE12204</t>
        </is>
      </c>
      <c r="B146" s="465" t="inlineStr">
        <is>
          <t>SUMINISTRO Y COLOCACIÓN DE TAPA CIEGA. INCLUYE MATERIAL, HERRAMIENTA MENOR, MANO DE OBRA Y EQUIPO DE PROTECCIÓN PERSONAL.</t>
        </is>
      </c>
      <c r="C146" s="466" t="n">
        <v>1</v>
      </c>
      <c r="D146" s="467" t="inlineStr">
        <is>
          <t>pza</t>
        </is>
      </c>
      <c r="E146" s="468">
        <f>IF($M146="","",$M146*(1+$O$3))</f>
        <v/>
      </c>
      <c r="F146" s="468">
        <f>IF($E146="","",$E146*$O$4)</f>
        <v/>
      </c>
      <c r="G146" s="468">
        <f>IF(OR($C146="",$E146=""),"",$C146*$E146)</f>
        <v/>
      </c>
      <c r="M146" s="469" t="n">
        <v>146.92</v>
      </c>
      <c r="N146" t="inlineStr">
        <is>
          <t>M4</t>
        </is>
      </c>
      <c r="O146">
        <f>A146&amp;"|"&amp;N146</f>
        <v/>
      </c>
    </row>
    <row r="147">
      <c r="A147" s="464" t="inlineStr">
        <is>
          <t>ELE12205</t>
        </is>
      </c>
      <c r="B147" s="465" t="inlineStr">
        <is>
          <t>SUMINISTRO Y COLOCACIÓN DE CONTACTO DOBLE. INCLUYE MATERIAL, HERRAMIENTA MENOR, MANO DE OBRA Y EQUIPO DE PROTECCIÓN PERSONAL. TRABAJO ENTRE 3.00 Y 6.00 M DE ALTURA.</t>
        </is>
      </c>
      <c r="C147" s="466" t="n"/>
      <c r="D147" s="467" t="inlineStr">
        <is>
          <t>pza</t>
        </is>
      </c>
      <c r="E147" s="468">
        <f>IF($M147="","",$M147*(1+$O$3))</f>
        <v/>
      </c>
      <c r="F147" s="468">
        <f>IF($E147="","",$E147*$O$4)</f>
        <v/>
      </c>
      <c r="G147" s="468">
        <f>IF(OR($C147="",$E147=""),"",$C147*$E147)</f>
        <v/>
      </c>
      <c r="M147" s="469" t="n">
        <v>183.65</v>
      </c>
      <c r="N147" t="inlineStr">
        <is>
          <t>M4</t>
        </is>
      </c>
      <c r="O147">
        <f>A147&amp;"|"&amp;N147</f>
        <v/>
      </c>
    </row>
    <row r="148">
      <c r="A148" s="464" t="inlineStr">
        <is>
          <t>ELE12206</t>
        </is>
      </c>
      <c r="B148" s="465" t="inlineStr">
        <is>
          <t>SUMINISTRO Y COLOCACIÓN DE APAGADOR. INCLUYE MATERIAL, HERRAMIENTA MENOR, MANO DE OBRA Y EQUIPO DE PROTECCIÓN PERSONAL. TRABAJO ENTRE 3.00 Y 6.00 M DE ALTURA.</t>
        </is>
      </c>
      <c r="C148" s="466" t="n"/>
      <c r="D148" s="467" t="inlineStr">
        <is>
          <t>pza</t>
        </is>
      </c>
      <c r="E148" s="468">
        <f>IF($M148="","",$M148*(1+$O$3))</f>
        <v/>
      </c>
      <c r="F148" s="468">
        <f>IF($E148="","",$E148*$O$4)</f>
        <v/>
      </c>
      <c r="G148" s="468">
        <f>IF(OR($C148="",$E148=""),"",$C148*$E148)</f>
        <v/>
      </c>
      <c r="M148" s="469" t="n">
        <v>146.92</v>
      </c>
      <c r="N148" t="inlineStr">
        <is>
          <t>M4</t>
        </is>
      </c>
      <c r="O148">
        <f>A148&amp;"|"&amp;N148</f>
        <v/>
      </c>
    </row>
    <row r="149">
      <c r="A149" s="464" t="inlineStr">
        <is>
          <t>ELE12207</t>
        </is>
      </c>
      <c r="B149" s="465" t="inlineStr">
        <is>
          <t>COLOCACIÓN DE LUMINARIAS. INCLUYE ESCALERA, MATERIAL Y HERRAMIENTA. NO INCLUYE EL SUMINISTRO DE LA LUMINARIA. INCLUYE MATERIAL, HERRAMIENTA MENOR, MANO DE OBRA Y EQUIPO DE PROTECCIÓN PERSONAL. TRABAJO ENTRE 3.00 Y 6.00 M DE ALTURA.</t>
        </is>
      </c>
      <c r="C149" s="466" t="n"/>
      <c r="D149" s="467" t="inlineStr">
        <is>
          <t>pza</t>
        </is>
      </c>
      <c r="E149" s="468">
        <f>IF($M149="","",$M149*(1+$O$3))</f>
        <v/>
      </c>
      <c r="F149" s="468">
        <f>IF($E149="","",$E149*$O$4)</f>
        <v/>
      </c>
      <c r="G149" s="468">
        <f>IF(OR($C149="",$E149=""),"",$C149*$E149)</f>
        <v/>
      </c>
      <c r="M149" s="469" t="n">
        <v>183.65</v>
      </c>
      <c r="N149" t="inlineStr">
        <is>
          <t>M4</t>
        </is>
      </c>
      <c r="O149">
        <f>A149&amp;"|"&amp;N149</f>
        <v/>
      </c>
    </row>
    <row r="150">
      <c r="A150" s="464" t="inlineStr">
        <is>
          <t>ELE12208</t>
        </is>
      </c>
      <c r="B150" s="465" t="inlineStr">
        <is>
          <t>INSTALACIÓN DE CIRCUITOS ELÉCTRICOS. SUMINISTRO DE CABRE CALIBRE INDICADO EN CUADRO DE CARGAS PARA CIRCUITO Y CABLE DESNUDO DE COBRE PARA TIERRA FISICA, PONCHADO, TERMINAL, IDENTIFICADO, INCLUYE MATERIAL, HERRAMIENTA MENOR, MANO DE OBRA Y EQUIPO DE PROTECCIÓN PERSONAL.</t>
        </is>
      </c>
      <c r="C150" s="466" t="n"/>
      <c r="D150" s="467" t="inlineStr">
        <is>
          <t>pza</t>
        </is>
      </c>
      <c r="E150" s="468">
        <f>IF($M150="","",$M150*(1+$O$3))</f>
        <v/>
      </c>
      <c r="F150" s="468">
        <f>IF($E150="","",$E150*$O$4)</f>
        <v/>
      </c>
      <c r="G150" s="468">
        <f>IF(OR($C150="",$E150=""),"",$C150*$E150)</f>
        <v/>
      </c>
      <c r="M150" s="469" t="n"/>
      <c r="N150" t="inlineStr">
        <is>
          <t>M4</t>
        </is>
      </c>
      <c r="O150">
        <f>A150&amp;"|"&amp;N150</f>
        <v/>
      </c>
    </row>
    <row r="151">
      <c r="A151" s="464" t="inlineStr">
        <is>
          <t>ELE12209</t>
        </is>
      </c>
      <c r="B151" s="465" t="inlineStr">
        <is>
          <t>SUMINISTRO E INSTALACIÓN DE TABLERO QO6 PARA ILUMINACIÓN Y CONTACTOS, CON PASTILLAS TERMOMAGNÉTICAS POR CIRCUITO, BALANCEO DE CARGAS, IDENTIFICACIÓN Y DIRECTORIO. INCLUYE PRUEBAS DE CONTINUIDAD. INCLUYE MATERIAL, HERRAMIENTA MENOR, MANO DE OBRA Y EQUIPO DE PROTECCIÓN PERSONAL.</t>
        </is>
      </c>
      <c r="C151" s="466" t="n"/>
      <c r="D151" s="467" t="inlineStr">
        <is>
          <t>pza</t>
        </is>
      </c>
      <c r="E151" s="468">
        <f>IF($M151="","",$M151*(1+$O$3))</f>
        <v/>
      </c>
      <c r="F151" s="468">
        <f>IF($E151="","",$E151*$O$4)</f>
        <v/>
      </c>
      <c r="G151" s="468">
        <f>IF(OR($C151="",$E151=""),"",$C151*$E151)</f>
        <v/>
      </c>
      <c r="M151" s="469" t="n"/>
      <c r="N151" t="inlineStr">
        <is>
          <t>M4</t>
        </is>
      </c>
      <c r="O151">
        <f>A151&amp;"|"&amp;N151</f>
        <v/>
      </c>
    </row>
    <row r="152">
      <c r="A152" s="464" t="inlineStr">
        <is>
          <t>ELE12210</t>
        </is>
      </c>
      <c r="B152" s="465" t="inlineStr">
        <is>
          <t>ACOMETIDA DE BAJA TENSIÓN DEL MURETE DE MEDICIÓN AL TABLERO DEL DEPARTAMENTO, CON TUBERÍA CONDUIT Y CABLE DE CALIBRE SEGÚN CARGA. INCLUYE SOPORTERÍA, REGISTROS DE PASO Y AHOGADO EN LOSA Y MURO. INCLUYE MATERIAL, HERRAMIENTA MENOR, MANO DE OBRA Y EQUIPO DE PROTECCIÓN PERSONAL. TRABAJO ENTRE 3.00 Y 6.00 M DE ALTURA.</t>
        </is>
      </c>
      <c r="C152" s="466" t="n">
        <v>42.55</v>
      </c>
      <c r="D152" s="467" t="inlineStr">
        <is>
          <t>ml</t>
        </is>
      </c>
      <c r="E152" s="468">
        <f>IF($M152="","",$M152*(1+$O$3))</f>
        <v/>
      </c>
      <c r="F152" s="468">
        <f>IF($E152="","",$E152*$O$4)</f>
        <v/>
      </c>
      <c r="G152" s="468">
        <f>IF(OR($C152="",$E152=""),"",$C152*$E152)</f>
        <v/>
      </c>
      <c r="M152" s="469" t="n">
        <v>367.29</v>
      </c>
      <c r="N152" t="inlineStr">
        <is>
          <t>M4</t>
        </is>
      </c>
      <c r="O152">
        <f>A152&amp;"|"&amp;N152</f>
        <v/>
      </c>
    </row>
    <row r="153">
      <c r="A153" s="464" t="inlineStr">
        <is>
          <t>ELE12211</t>
        </is>
      </c>
      <c r="B153" s="465" t="inlineStr">
        <is>
          <t>BASE DE MEDICIÓN Y PREPARACIÓN PARA CFE: BASE PARA MEDIDOR, GABINETE, MUFA, TIERRA FÍSICA CON VARILLA COPPERWELD Y CONECTOR, Y BALANCEO DE FASES. INCLUYE PRUEBAS. INCLUYE MATERIAL, HERRAMIENTA MENOR, MANO DE OBRA Y EQUIPO DE PROTECCIÓN PERSONAL. TRABAJO ENTRE 3.00 Y 6.00 M DE ALTURA.</t>
        </is>
      </c>
      <c r="C153" s="466" t="n">
        <v>1</v>
      </c>
      <c r="D153" s="467" t="inlineStr">
        <is>
          <t>pza</t>
        </is>
      </c>
      <c r="E153" s="468">
        <f>IF($M153="","",$M153*(1+$O$3))</f>
        <v/>
      </c>
      <c r="F153" s="468">
        <f>IF($E153="","",$E153*$O$4)</f>
        <v/>
      </c>
      <c r="G153" s="468">
        <f>IF(OR($C153="",$E153=""),"",$C153*$E153)</f>
        <v/>
      </c>
      <c r="M153" s="469" t="n">
        <v>3672.9</v>
      </c>
      <c r="N153" t="inlineStr">
        <is>
          <t>M4</t>
        </is>
      </c>
      <c r="O153">
        <f>A153&amp;"|"&amp;N153</f>
        <v/>
      </c>
    </row>
    <row r="154">
      <c r="A154" s="464" t="inlineStr">
        <is>
          <t>ELE12212</t>
        </is>
      </c>
      <c r="B154" s="465" t="inlineStr">
        <is>
          <t>GESTIÓN Y CONTRATACIÓN DE SERVICIO ELÉCTRICO NUEVO ANTE CFE: PROYECTO ELÉCTRICO PARA TRÁMITE, INTEGRACIÓN DE EXPEDIENTE, INGRESO, SEGUIMIENTO Y ACOMPAÑAMIENTO HASTA LA INSTALACIÓN DEL MEDIDOR. NO INCLUYE DERECHOS NI PAGOS A CFE. INCLUYE MATERIAL, HERRAMIENTA MENOR, MANO DE OBRA Y EQUIPO DE PROTECCIÓN PERSONAL.</t>
        </is>
      </c>
      <c r="C154" s="466" t="n">
        <v>1</v>
      </c>
      <c r="D154" s="467" t="inlineStr">
        <is>
          <t>lote</t>
        </is>
      </c>
      <c r="E154" s="468">
        <f>IF($M154="","",$M154*(1+$O$3))</f>
        <v/>
      </c>
      <c r="F154" s="468">
        <f>IF($E154="","",$E154*$O$4)</f>
        <v/>
      </c>
      <c r="G154" s="468">
        <f>IF(OR($C154="",$E154=""),"",$C154*$E154)</f>
        <v/>
      </c>
      <c r="M154" s="469" t="n">
        <v>0</v>
      </c>
      <c r="N154" t="inlineStr">
        <is>
          <t>M4</t>
        </is>
      </c>
      <c r="O154">
        <f>A154&amp;"|"&amp;N154</f>
        <v/>
      </c>
    </row>
    <row r="155">
      <c r="A155" s="464" t="inlineStr">
        <is>
          <t>ELE12213</t>
        </is>
      </c>
      <c r="B155" s="465" t="inlineStr">
        <is>
          <t>CONSTRUCCIÓN DE MUFA PARA ACOMETIDA AÉREA: SUMINISTRO Y MONTAJE DE MUFA, TUBO GALVANIZADO DE PARED GRUESA, CURVA, CONTRATUERCAS, MONITOR Y SELLADO. TRABAJO ENTRE 3.00 Y 6.00 M DE ALTURA. INCLUYE MATERIAL, HERRAMIENTA MENOR, MANO DE OBRA Y EQUIPO DE PROTECCIÓN PERSONAL.</t>
        </is>
      </c>
      <c r="C155" s="466" t="n">
        <v>1</v>
      </c>
      <c r="D155" s="467" t="inlineStr">
        <is>
          <t>pza</t>
        </is>
      </c>
      <c r="E155" s="468">
        <f>IF($M155="","",$M155*(1+$O$3))</f>
        <v/>
      </c>
      <c r="F155" s="468">
        <f>IF($E155="","",$E155*$O$4)</f>
        <v/>
      </c>
      <c r="G155" s="468">
        <f>IF(OR($C155="",$E155=""),"",$C155*$E155)</f>
        <v/>
      </c>
      <c r="M155" s="469" t="n">
        <v>0</v>
      </c>
      <c r="N155" t="inlineStr">
        <is>
          <t>M4</t>
        </is>
      </c>
      <c r="O155">
        <f>A155&amp;"|"&amp;N155</f>
        <v/>
      </c>
    </row>
    <row r="156">
      <c r="A156" s="464" t="inlineStr">
        <is>
          <t>ELE12214</t>
        </is>
      </c>
      <c r="B156" s="465" t="inlineStr">
        <is>
          <t>SUMINISTRO E INSTALACIÓN DE INTERRUPTOR DE SEGURIDAD PARA MEDIDOR EN GABINETE A PRUEBA DE INTEMPERIE, CON MONTAJE Y CONEXIÓN. INCLUYE MATERIAL, HERRAMIENTA MENOR, MANO DE OBRA Y EQUIPO DE PROTECCIÓN PERSONAL.</t>
        </is>
      </c>
      <c r="C156" s="466" t="n">
        <v>1</v>
      </c>
      <c r="D156" s="467" t="inlineStr">
        <is>
          <t>pza</t>
        </is>
      </c>
      <c r="E156" s="468">
        <f>IF($M156="","",$M156*(1+$O$3))</f>
        <v/>
      </c>
      <c r="F156" s="468">
        <f>IF($E156="","",$E156*$O$4)</f>
        <v/>
      </c>
      <c r="G156" s="468">
        <f>IF(OR($C156="",$E156=""),"",$C156*$E156)</f>
        <v/>
      </c>
      <c r="M156" s="469" t="n">
        <v>0</v>
      </c>
      <c r="N156" t="inlineStr">
        <is>
          <t>M4</t>
        </is>
      </c>
      <c r="O156">
        <f>A156&amp;"|"&amp;N156</f>
        <v/>
      </c>
    </row>
    <row r="157">
      <c r="A157" s="464" t="inlineStr">
        <is>
          <t>ELE12215</t>
        </is>
      </c>
      <c r="B157" s="465" t="inlineStr">
        <is>
          <t>LOTE DE TIERRA FÍSICA NUEVA: VARILLA COPPERWELD DE 5/8" X 3.00 M, CABLE DE COBRE DESNUDO, CONECTOR TIPO PERRO, ZAPATAS DE COMPRESIÓN, REGISTRO DE TIERRA Y PRUEBA CON TELURÓMETRO. INCLUYE MATERIAL, HERRAMIENTA MENOR, MANO DE OBRA Y EQUIPO DE PROTECCIÓN PERSONAL.</t>
        </is>
      </c>
      <c r="C157" s="466" t="n">
        <v>1</v>
      </c>
      <c r="D157" s="467" t="inlineStr">
        <is>
          <t>lote</t>
        </is>
      </c>
      <c r="E157" s="468">
        <f>IF($M157="","",$M157*(1+$O$3))</f>
        <v/>
      </c>
      <c r="F157" s="468">
        <f>IF($E157="","",$E157*$O$4)</f>
        <v/>
      </c>
      <c r="G157" s="468">
        <f>IF(OR($C157="",$E157=""),"",$C157*$E157)</f>
        <v/>
      </c>
      <c r="M157" s="469" t="n">
        <v>0</v>
      </c>
      <c r="N157" t="inlineStr">
        <is>
          <t>M4</t>
        </is>
      </c>
      <c r="O157">
        <f>A157&amp;"|"&amp;N157</f>
        <v/>
      </c>
    </row>
    <row r="158">
      <c r="A158" s="464" t="inlineStr">
        <is>
          <t>ELE12216</t>
        </is>
      </c>
      <c r="B158" s="465" t="inlineStr">
        <is>
          <t>ACOMETIDA EN TUBO GALVANIZADO DE PARED GRUESA CON CONECTORES, COPLES Y ABRAZADERAS TIPO CLIP, DE LA MUFA A LA BASE DE MEDICIÓN. TRABAJO ENTRE 3.00 Y 6.00 M DE ALTURA. INCLUYE MATERIAL, HERRAMIENTA MENOR, MANO DE OBRA Y EQUIPO DE PROTECCIÓN PERSONAL.</t>
        </is>
      </c>
      <c r="C158" s="466" t="n">
        <v>0</v>
      </c>
      <c r="D158" s="467" t="inlineStr">
        <is>
          <t>ml</t>
        </is>
      </c>
      <c r="E158" s="468">
        <f>IF($M158="","",$M158*(1+$O$3))</f>
        <v/>
      </c>
      <c r="F158" s="468">
        <f>IF($E158="","",$E158*$O$4)</f>
        <v/>
      </c>
      <c r="G158" s="468">
        <f>IF(OR($C158="",$E158=""),"",$C158*$E158)</f>
        <v/>
      </c>
      <c r="M158" s="469" t="n">
        <v>0</v>
      </c>
      <c r="N158" t="inlineStr">
        <is>
          <t>M4</t>
        </is>
      </c>
      <c r="O158">
        <f>A158&amp;"|"&amp;N158</f>
        <v/>
      </c>
    </row>
    <row r="159">
      <c r="A159" s="464" t="inlineStr">
        <is>
          <t>ELE12217</t>
        </is>
      </c>
      <c r="B159" s="465" t="inlineStr">
        <is>
          <t>LLEGADA AL INTERRUPTOR PRINCIPAL: TENDIDO DEL ALIMENTADOR DE LA BASE DE MEDICIÓN AL TABLERO, CON CABLE DEL CALIBRE DE PROYECTO, CANALIZACIÓN, REGISTROS DE PASO, ZAPATAS Y CONEXIÓN. TRABAJO ENTRE 3.00 Y 6.00 M DE ALTURA. INCLUYE MATERIAL, HERRAMIENTA MENOR, MANO DE OBRA Y EQUIPO DE PROTECCIÓN PERSONAL.</t>
        </is>
      </c>
      <c r="C159" s="466" t="n">
        <v>0</v>
      </c>
      <c r="D159" s="467" t="inlineStr">
        <is>
          <t>ml</t>
        </is>
      </c>
      <c r="E159" s="468">
        <f>IF($M159="","",$M159*(1+$O$3))</f>
        <v/>
      </c>
      <c r="F159" s="468">
        <f>IF($E159="","",$E159*$O$4)</f>
        <v/>
      </c>
      <c r="G159" s="468">
        <f>IF(OR($C159="",$E159=""),"",$C159*$E159)</f>
        <v/>
      </c>
      <c r="M159" s="469" t="n">
        <v>0</v>
      </c>
      <c r="N159" t="inlineStr">
        <is>
          <t>M4</t>
        </is>
      </c>
      <c r="O159">
        <f>A159&amp;"|"&amp;N159</f>
        <v/>
      </c>
    </row>
    <row r="160">
      <c r="A160" s="464" t="inlineStr">
        <is>
          <t>ELE12218</t>
        </is>
      </c>
      <c r="B160" s="465" t="inlineStr">
        <is>
          <t>LOTE DE MATERIAL DE CABLEADO Y CANALIZACIÓN POR METRO LINEAL: CABLE THHW, MANGUERA CORRUGADA POLIFLEX, CHALUPAS, REGISTROS, CAJAS, CINTAS, TERMINALES, CONECTORES Y TORNILLERÍA. TRABAJO ENTRE 3.00 Y 6.00 M DE ALTURA. INCLUYE MATERIAL, HERRAMIENTA MENOR, MANO DE OBRA Y EQUIPO DE PROTECCIÓN PERSONAL.</t>
        </is>
      </c>
      <c r="C160" s="466" t="n">
        <v>0</v>
      </c>
      <c r="D160" s="467" t="inlineStr">
        <is>
          <t>ml</t>
        </is>
      </c>
      <c r="E160" s="468">
        <f>IF($M160="","",$M160*(1+$O$3))</f>
        <v/>
      </c>
      <c r="F160" s="468">
        <f>IF($E160="","",$E160*$O$4)</f>
        <v/>
      </c>
      <c r="G160" s="468">
        <f>IF(OR($C160="",$E160=""),"",$C160*$E160)</f>
        <v/>
      </c>
      <c r="M160" s="469" t="n">
        <v>0</v>
      </c>
      <c r="N160" t="inlineStr">
        <is>
          <t>M4</t>
        </is>
      </c>
      <c r="O160">
        <f>A160&amp;"|"&amp;N160</f>
        <v/>
      </c>
    </row>
    <row r="161">
      <c r="A161" s="462" t="inlineStr">
        <is>
          <t>SISTEMAS Y REDES</t>
        </is>
      </c>
      <c r="G161" s="463">
        <f>SUM(G162:G162)</f>
        <v/>
      </c>
    </row>
    <row r="162">
      <c r="A162" s="464" t="inlineStr">
        <is>
          <t>SYS12112B</t>
        </is>
      </c>
      <c r="B162" s="465" t="inlineStr">
        <is>
          <t>ACOMETIDA PARA SERVICIO DE VOZ Y DATOS CON TUBERÍA CONDUIT, GUÍA DE NYLON, SOPORTERÍA Y REGISTROS DE PASO, AHOGADA EN LOSA Y MURO, PREPARADA PARA FIBRA ÓPTICA. INCLUYE MATERIAL, HERRAMIENTA MENOR, MANO DE OBRA Y EQUIPO DE PROTECCIÓN PERSONAL. TRABAJO ENTRE 3.00 Y 6.00 M DE ALTURA.</t>
        </is>
      </c>
      <c r="C162" s="466" t="n"/>
      <c r="D162" s="467" t="inlineStr">
        <is>
          <t>ml</t>
        </is>
      </c>
      <c r="E162" s="468">
        <f>IF($M162="","",$M162*(1+$O$3))</f>
        <v/>
      </c>
      <c r="F162" s="468">
        <f>IF($E162="","",$E162*$O$4)</f>
        <v/>
      </c>
      <c r="G162" s="468">
        <f>IF(OR($C162="",$E162=""),"",$C162*$E162)</f>
        <v/>
      </c>
      <c r="M162" s="469" t="n">
        <v>60</v>
      </c>
      <c r="N162" t="inlineStr">
        <is>
          <t>M4</t>
        </is>
      </c>
      <c r="O162">
        <f>A162&amp;"|"&amp;N162</f>
        <v/>
      </c>
    </row>
    <row r="163">
      <c r="A163" s="462" t="inlineStr">
        <is>
          <t>INSTALACIONES HIDROSANITARIAS</t>
        </is>
      </c>
      <c r="G163" s="463">
        <f>SUM(G164:G185)</f>
        <v/>
      </c>
    </row>
    <row r="164">
      <c r="A164" s="464" t="inlineStr">
        <is>
          <t>HSI14201</t>
        </is>
      </c>
      <c r="B164" s="465" t="inlineStr">
        <is>
          <t>SUMINISTRO Y TENDIDO DE TUBERÍA DE PPR DE 1" PARA LÍNEA DE ALIMENTACIÓN Y DISTRIBUCION HIDRÁULICA HASTA LLEGADA A DEPARTAMENTO. INCLUYE MATERIAL, HERRAMIENTA MENOR, MANO DE OBRA Y EQUIPO DE PROTECCIÓN PERSONAL. TRABAJO ENTRE 3.00 Y 6.00 M DE ALTURA.</t>
        </is>
      </c>
      <c r="C164" s="466" t="n"/>
      <c r="D164" s="467" t="inlineStr">
        <is>
          <t>ml</t>
        </is>
      </c>
      <c r="E164" s="468">
        <f>IF($M164="","",$M164*(1+$O$3))</f>
        <v/>
      </c>
      <c r="F164" s="468">
        <f>IF($E164="","",$E164*$O$4)</f>
        <v/>
      </c>
      <c r="G164" s="468">
        <f>IF(OR($C164="",$E164=""),"",$C164*$E164)</f>
        <v/>
      </c>
      <c r="M164" s="469" t="n">
        <v>150.19</v>
      </c>
      <c r="N164" t="inlineStr">
        <is>
          <t>M4</t>
        </is>
      </c>
      <c r="O164">
        <f>A164&amp;"|"&amp;N164</f>
        <v/>
      </c>
    </row>
    <row r="165">
      <c r="A165" s="464" t="inlineStr">
        <is>
          <t>HSI14202</t>
        </is>
      </c>
      <c r="B165" s="465" t="inlineStr">
        <is>
          <t>SUMINISTRO Y TENDIDO DE TUBERÍA DEPPR DE 3/4" DE LÍNEA DE DISTRIBUCIÓN DE AGUA FRÍA Y CALIENTE A MUEBLES. INCLUYE MATERIAL, HERRAMIENTA MENOR, MANO DE OBRA Y EQUIPO DE PROTECCIÓN PERSONAL. TRABAJO ENTRE 3.00 Y 6.00 M DE ALTURA.</t>
        </is>
      </c>
      <c r="C165" s="466" t="n"/>
      <c r="D165" s="467" t="inlineStr">
        <is>
          <t>ml</t>
        </is>
      </c>
      <c r="E165" s="468">
        <f>IF($M165="","",$M165*(1+$O$3))</f>
        <v/>
      </c>
      <c r="F165" s="468">
        <f>IF($E165="","",$E165*$O$4)</f>
        <v/>
      </c>
      <c r="G165" s="468">
        <f>IF(OR($C165="",$E165=""),"",$C165*$E165)</f>
        <v/>
      </c>
      <c r="M165" s="469" t="n">
        <v>113.46</v>
      </c>
      <c r="N165" t="inlineStr">
        <is>
          <t>M4</t>
        </is>
      </c>
      <c r="O165">
        <f>A165&amp;"|"&amp;N165</f>
        <v/>
      </c>
    </row>
    <row r="166">
      <c r="A166" s="464" t="inlineStr">
        <is>
          <t>HSI14203</t>
        </is>
      </c>
      <c r="B166" s="465" t="inlineStr">
        <is>
          <t>SUMINISTRO Y COLOCACIÓN DE CONEXIONES DE PPR (CODOS, TEES Y REDUCCIONES) PARA LA RED HIDRÁULICA. INCLUYE MATERIAL, HERRAMIENTA MENOR, MANO DE OBRA Y EQUIPO DE PROTECCIÓN PERSONAL. TRABAJO ENTRE 3.00 Y 6.00 M DE ALTURA.</t>
        </is>
      </c>
      <c r="C166" s="466" t="n"/>
      <c r="D166" s="467" t="inlineStr">
        <is>
          <t>pza</t>
        </is>
      </c>
      <c r="E166" s="468">
        <f>IF($M166="","",$M166*(1+$O$3))</f>
        <v/>
      </c>
      <c r="F166" s="468">
        <f>IF($E166="","",$E166*$O$4)</f>
        <v/>
      </c>
      <c r="G166" s="468">
        <f>IF(OR($C166="",$E166=""),"",$C166*$E166)</f>
        <v/>
      </c>
      <c r="M166" s="469" t="n">
        <v>61.22</v>
      </c>
      <c r="N166" t="inlineStr">
        <is>
          <t>M4</t>
        </is>
      </c>
      <c r="O166">
        <f>A166&amp;"|"&amp;N166</f>
        <v/>
      </c>
    </row>
    <row r="167">
      <c r="A167" s="464" t="inlineStr">
        <is>
          <t>HSI14204</t>
        </is>
      </c>
      <c r="B167" s="465" t="inlineStr">
        <is>
          <t>SUMINISTRO Y COLOCACIÓN DE VÁLVULA DE PASO DE 1". INCLUYE MATERIAL, HERRAMIENTA MENOR, MANO DE OBRA Y EQUIPO DE PROTECCIÓN PERSONAL. TRABAJO ENTRE 3.00 Y 6.00 M DE ALTURA.</t>
        </is>
      </c>
      <c r="C167" s="466" t="n"/>
      <c r="D167" s="467" t="inlineStr">
        <is>
          <t>pza</t>
        </is>
      </c>
      <c r="E167" s="468">
        <f>IF($M167="","",$M167*(1+$O$3))</f>
        <v/>
      </c>
      <c r="F167" s="468">
        <f>IF($E167="","",$E167*$O$4)</f>
        <v/>
      </c>
      <c r="G167" s="468">
        <f>IF(OR($C167="",$E167=""),"",$C167*$E167)</f>
        <v/>
      </c>
      <c r="M167" s="469" t="n">
        <v>171.4</v>
      </c>
      <c r="N167" t="inlineStr">
        <is>
          <t>M4</t>
        </is>
      </c>
      <c r="O167">
        <f>A167&amp;"|"&amp;N167</f>
        <v/>
      </c>
    </row>
    <row r="168">
      <c r="A168" s="464" t="inlineStr">
        <is>
          <t>HSI14205</t>
        </is>
      </c>
      <c r="B168" s="465" t="inlineStr">
        <is>
          <t>DISPARO DE AGUA FRÍA Y CALIENTE DE LÍNEA DE DISTRIBUCIÓN A RAMAL DE MUEBLE. INCLUYE MATERIAL, HERRAMIENTA MENOR, MANO DE OBRA Y EQUIPO DE PROTECCIÓN PERSONAL. TRABAJO ENTRE 3.00 Y 6.00 M DE ALTURA.</t>
        </is>
      </c>
      <c r="C168" s="466" t="n"/>
      <c r="D168" s="467" t="inlineStr">
        <is>
          <t>sal</t>
        </is>
      </c>
      <c r="E168" s="468">
        <f>IF($M168="","",$M168*(1+$O$3))</f>
        <v/>
      </c>
      <c r="F168" s="468">
        <f>IF($E168="","",$E168*$O$4)</f>
        <v/>
      </c>
      <c r="G168" s="468">
        <f>IF(OR($C168="",$E168=""),"",$C168*$E168)</f>
        <v/>
      </c>
      <c r="M168" s="469" t="n">
        <v>612.15</v>
      </c>
      <c r="N168" t="inlineStr">
        <is>
          <t>M4</t>
        </is>
      </c>
      <c r="O168">
        <f>A168&amp;"|"&amp;N168</f>
        <v/>
      </c>
    </row>
    <row r="169">
      <c r="A169" s="464" t="inlineStr">
        <is>
          <t>HSI14206</t>
        </is>
      </c>
      <c r="B169" s="465" t="inlineStr">
        <is>
          <t>SUMINISTRO Y TENDIDO DE TUBERÍA SANITARIA DE PVC RD26 DE 2". INCLUYE MATERIAL, HERRAMIENTA MENOR, MANO DE OBRA Y EQUIPO DE PROTECCIÓN PERSONAL. TRABAJO ENTRE 3.00 Y 6.00 M DE ALTURA.</t>
        </is>
      </c>
      <c r="C169" s="466" t="n"/>
      <c r="D169" s="467" t="inlineStr">
        <is>
          <t>ml</t>
        </is>
      </c>
      <c r="E169" s="468">
        <f>IF($M169="","",$M169*(1+$O$3))</f>
        <v/>
      </c>
      <c r="F169" s="468">
        <f>IF($E169="","",$E169*$O$4)</f>
        <v/>
      </c>
      <c r="G169" s="468">
        <f>IF(OR($C169="",$E169=""),"",$C169*$E169)</f>
        <v/>
      </c>
      <c r="M169" s="469" t="n">
        <v>48.97</v>
      </c>
      <c r="N169" t="inlineStr">
        <is>
          <t>M4</t>
        </is>
      </c>
      <c r="O169">
        <f>A169&amp;"|"&amp;N169</f>
        <v/>
      </c>
    </row>
    <row r="170">
      <c r="A170" s="464" t="inlineStr">
        <is>
          <t>HSI14207</t>
        </is>
      </c>
      <c r="B170" s="465" t="inlineStr">
        <is>
          <t>SUMINISTRO Y TENDIDO DE TUBERÍA SANITARIA DE PVC RD26 DE 4". INCLUYE MATERIAL, HERRAMIENTA MENOR, MANO DE OBRA Y EQUIPO DE PROTECCIÓN PERSONAL. TRABAJO ENTRE 3.00 Y 6.00 M DE ALTURA.</t>
        </is>
      </c>
      <c r="C170" s="466" t="n"/>
      <c r="D170" s="467" t="inlineStr">
        <is>
          <t>ml</t>
        </is>
      </c>
      <c r="E170" s="468">
        <f>IF($M170="","",$M170*(1+$O$3))</f>
        <v/>
      </c>
      <c r="F170" s="468">
        <f>IF($E170="","",$E170*$O$4)</f>
        <v/>
      </c>
      <c r="G170" s="468">
        <f>IF(OR($C170="",$E170=""),"",$C170*$E170)</f>
        <v/>
      </c>
      <c r="M170" s="469" t="n">
        <v>91.83</v>
      </c>
      <c r="N170" t="inlineStr">
        <is>
          <t>M4</t>
        </is>
      </c>
      <c r="O170">
        <f>A170&amp;"|"&amp;N170</f>
        <v/>
      </c>
    </row>
    <row r="171">
      <c r="A171" s="464" t="inlineStr">
        <is>
          <t>HSI14208</t>
        </is>
      </c>
      <c r="B171" s="465" t="inlineStr">
        <is>
          <t>SUMINISTRO Y COLOCACIÓN DE CONEXIONES SANITARIAS DE PVC (CODOS, YEES Y TEES) DE 2" Y 4". INCLUYE MATERIAL, HERRAMIENTA MENOR, MANO DE OBRA Y EQUIPO DE PROTECCIÓN PERSONAL. TRABAJO ENTRE 3.00 Y 6.00 M DE ALTURA.</t>
        </is>
      </c>
      <c r="C171" s="466" t="n"/>
      <c r="D171" s="467" t="inlineStr">
        <is>
          <t>pza</t>
        </is>
      </c>
      <c r="E171" s="468">
        <f>IF($M171="","",$M171*(1+$O$3))</f>
        <v/>
      </c>
      <c r="F171" s="468">
        <f>IF($E171="","",$E171*$O$4)</f>
        <v/>
      </c>
      <c r="G171" s="468">
        <f>IF(OR($C171="",$E171=""),"",$C171*$E171)</f>
        <v/>
      </c>
      <c r="M171" s="469" t="n">
        <v>73.45999999999999</v>
      </c>
      <c r="N171" t="inlineStr">
        <is>
          <t>M4</t>
        </is>
      </c>
      <c r="O171">
        <f>A171&amp;"|"&amp;N171</f>
        <v/>
      </c>
    </row>
    <row r="172">
      <c r="A172" s="464" t="inlineStr">
        <is>
          <t>HSI14209</t>
        </is>
      </c>
      <c r="B172" s="465" t="inlineStr">
        <is>
          <t>SUMINISTRO Y COLOCACIÓN DE SALIDA DE DRENAJE, INCLUYE CONEXIONES Y TRAMPAS DE OLOR. INCLUYE MATERIAL, HERRAMIENTA MENOR, MANO DE OBRA Y EQUIPO DE PROTECCIÓN PERSONAL. TRABAJO ENTRE 3.00 Y 6.00 M DE ALTURA.</t>
        </is>
      </c>
      <c r="C172" s="466" t="n"/>
      <c r="D172" s="467" t="inlineStr">
        <is>
          <t>sal</t>
        </is>
      </c>
      <c r="E172" s="468">
        <f>IF($M172="","",$M172*(1+$O$3))</f>
        <v/>
      </c>
      <c r="F172" s="468">
        <f>IF($E172="","",$E172*$O$4)</f>
        <v/>
      </c>
      <c r="G172" s="468">
        <f>IF(OR($C172="",$E172=""),"",$C172*$E172)</f>
        <v/>
      </c>
      <c r="M172" s="469" t="n">
        <v>306.07</v>
      </c>
      <c r="N172" t="inlineStr">
        <is>
          <t>M4</t>
        </is>
      </c>
      <c r="O172">
        <f>A172&amp;"|"&amp;N172</f>
        <v/>
      </c>
    </row>
    <row r="173">
      <c r="A173" s="464" t="inlineStr">
        <is>
          <t>HSI14210</t>
        </is>
      </c>
      <c r="B173" s="465" t="inlineStr">
        <is>
          <t>SUMINISTRO Y COLOCACIÓN DE COLADERA. INCLUYE MATERIAL, HERRAMIENTA MENOR, MANO DE OBRA Y EQUIPO DE PROTECCIÓN PERSONAL. TRABAJO ENTRE 3.00 Y 6.00 M DE ALTURA.</t>
        </is>
      </c>
      <c r="C173" s="466" t="n"/>
      <c r="D173" s="467" t="inlineStr">
        <is>
          <t>pza</t>
        </is>
      </c>
      <c r="E173" s="468">
        <f>IF($M173="","",$M173*(1+$O$3))</f>
        <v/>
      </c>
      <c r="F173" s="468">
        <f>IF($E173="","",$E173*$O$4)</f>
        <v/>
      </c>
      <c r="G173" s="468">
        <f>IF(OR($C173="",$E173=""),"",$C173*$E173)</f>
        <v/>
      </c>
      <c r="M173" s="469" t="n">
        <v>428.5</v>
      </c>
      <c r="N173" t="inlineStr">
        <is>
          <t>M4</t>
        </is>
      </c>
      <c r="O173">
        <f>A173&amp;"|"&amp;N173</f>
        <v/>
      </c>
    </row>
    <row r="174">
      <c r="A174" s="464" t="inlineStr">
        <is>
          <t>HSI14211</t>
        </is>
      </c>
      <c r="B174" s="465" t="inlineStr">
        <is>
          <t>SUMINISTRO Y COLOCACIÓN DE BOMBA SUMERGIBLE DE 1 HP CON SU CIRCUITO ELÉCTRICO DEDICADO DESDE EL TABLERO DEL DEPARTAMENTO HASTA LA CISTERNA EXISTENTE, CON PROTECCIÓN TERMOMAGNÉTICA PROPIA. INCLUYE MATERIAL, HERRAMIENTA MENOR, MANO DE OBRA Y EQUIPO DE PROTECCIÓN PERSONAL. TRABAJO ENTRE 3.00 Y 6.00 M DE ALTURA.</t>
        </is>
      </c>
      <c r="C174" s="466" t="n"/>
      <c r="D174" s="467" t="inlineStr">
        <is>
          <t>lote</t>
        </is>
      </c>
      <c r="E174" s="468">
        <f>IF($M174="","",$M174*(1+$O$3))</f>
        <v/>
      </c>
      <c r="F174" s="468">
        <f>IF($E174="","",$E174*$O$4)</f>
        <v/>
      </c>
      <c r="G174" s="468">
        <f>IF(OR($C174="",$E174=""),"",$C174*$E174)</f>
        <v/>
      </c>
      <c r="M174" s="469" t="n">
        <v>6733.65</v>
      </c>
      <c r="N174" t="inlineStr">
        <is>
          <t>M4</t>
        </is>
      </c>
      <c r="O174">
        <f>A174&amp;"|"&amp;N174</f>
        <v/>
      </c>
    </row>
    <row r="175">
      <c r="A175" s="464" t="inlineStr">
        <is>
          <t>HSI14212</t>
        </is>
      </c>
      <c r="B175" s="465" t="inlineStr">
        <is>
          <t>SUMINISTRO Y COLOCACIÓN DE TINACO VERTICAL DE 1,200 LITROS CON ACCESORIOS. INCLUYE MATERIAL, HERRAMIENTA MENOR, MANO DE OBRA Y EQUIPO DE PROTECCIÓN PERSONAL. TRABAJO ENTRE 3.00 Y 6.00 M DE ALTURA.</t>
        </is>
      </c>
      <c r="C175" s="466" t="n"/>
      <c r="D175" s="467" t="inlineStr">
        <is>
          <t>pza</t>
        </is>
      </c>
      <c r="E175" s="468">
        <f>IF($M175="","",$M175*(1+$O$3))</f>
        <v/>
      </c>
      <c r="F175" s="468">
        <f>IF($E175="","",$E175*$O$4)</f>
        <v/>
      </c>
      <c r="G175" s="468">
        <f>IF(OR($C175="",$E175=""),"",$C175*$E175)</f>
        <v/>
      </c>
      <c r="M175" s="469" t="n">
        <v>4285.05</v>
      </c>
      <c r="N175" t="inlineStr">
        <is>
          <t>M4</t>
        </is>
      </c>
      <c r="O175">
        <f>A175&amp;"|"&amp;N175</f>
        <v/>
      </c>
    </row>
    <row r="176">
      <c r="A176" s="464" t="inlineStr">
        <is>
          <t>HSI14213</t>
        </is>
      </c>
      <c r="B176" s="465" t="inlineStr">
        <is>
          <t>OPCIÓN A · SUMINISTRO Y COLOCACIÓN DE BOILER DE PASO DE 12 L CON SUS CONEXIONES. INCLUYE MATERIAL, HERRAMIENTA MENOR, MANO DE OBRA Y EQUIPO DE PROTECCIÓN PERSONAL. TRABAJO ENTRE 3.00 Y 6.00 M DE ALTURA.</t>
        </is>
      </c>
      <c r="C176" s="466" t="n"/>
      <c r="D176" s="467" t="inlineStr">
        <is>
          <t>pza</t>
        </is>
      </c>
      <c r="E176" s="468">
        <f>IF($M176="","",$M176*(1+$O$3))</f>
        <v/>
      </c>
      <c r="F176" s="468">
        <f>IF($E176="","",$E176*$O$4)</f>
        <v/>
      </c>
      <c r="G176" s="468">
        <f>IF(OR($C176="",$E176=""),"",$C176*$E176)</f>
        <v/>
      </c>
      <c r="M176" s="469" t="n">
        <v>1224.3</v>
      </c>
      <c r="N176" t="inlineStr">
        <is>
          <t>M4</t>
        </is>
      </c>
      <c r="O176">
        <f>A176&amp;"|"&amp;N176</f>
        <v/>
      </c>
    </row>
    <row r="177">
      <c r="A177" s="464" t="inlineStr">
        <is>
          <t>HSI14214</t>
        </is>
      </c>
      <c r="B177" s="465" t="inlineStr">
        <is>
          <t>OPCIÓN B · SUMINISTRO E INSTALACIÓN DE CALENTADOR SOLAR DE TUBOS EVACUADOS CON TERMOTANQUE, ESTRUCTURA DE SOPORTE, CONEXIONES DE AGUA FRÍA Y CALIENTE Y VÁLVULA MEZCLADORA. INCLUYE MATERIAL, HERRAMIENTA MENOR, MANO DE OBRA Y EQUIPO DE PROTECCIÓN PERSONAL. TRABAJO ENTRE 3.00 Y 6.00 M DE ALTURA.</t>
        </is>
      </c>
      <c r="C177" s="466" t="n"/>
      <c r="D177" s="467" t="inlineStr">
        <is>
          <t>pza</t>
        </is>
      </c>
      <c r="E177" s="468">
        <f>IF($M177="","",$M177*(1+$O$3))</f>
        <v/>
      </c>
      <c r="F177" s="468">
        <f>IF($E177="","",$E177*$O$4)</f>
        <v/>
      </c>
      <c r="G177" s="468">
        <f>IF(OR($C177="",$E177=""),"",$C177*$E177)</f>
        <v/>
      </c>
      <c r="M177" s="469" t="n">
        <v>0</v>
      </c>
      <c r="N177" t="inlineStr">
        <is>
          <t>M4</t>
        </is>
      </c>
      <c r="O177">
        <f>A177&amp;"|"&amp;N177</f>
        <v/>
      </c>
    </row>
    <row r="178">
      <c r="A178" s="464" t="inlineStr">
        <is>
          <t>HSI14215</t>
        </is>
      </c>
      <c r="B178" s="465" t="inlineStr">
        <is>
          <t>SUMINISTRO Y COLOCACIÓN DE WC CON ASIENTO, TAPA, MANGUERA Y LLAVE ANGULAR. INCLUYE MATERIAL, HERRAMIENTA MENOR, MANO DE OBRA Y EQUIPO DE PROTECCIÓN PERSONAL. TRABAJO ENTRE 3.00 Y 6.00 M DE ALTURA.</t>
        </is>
      </c>
      <c r="C178" s="466" t="n"/>
      <c r="D178" s="467" t="inlineStr">
        <is>
          <t>pza</t>
        </is>
      </c>
      <c r="E178" s="468">
        <f>IF($M178="","",$M178*(1+$O$3))</f>
        <v/>
      </c>
      <c r="F178" s="468">
        <f>IF($E178="","",$E178*$O$4)</f>
        <v/>
      </c>
      <c r="G178" s="468">
        <f>IF(OR($C178="",$E178=""),"",$C178*$E178)</f>
        <v/>
      </c>
      <c r="M178" s="469" t="n">
        <v>4285.05</v>
      </c>
      <c r="N178" t="inlineStr">
        <is>
          <t>M4</t>
        </is>
      </c>
      <c r="O178">
        <f>A178&amp;"|"&amp;N178</f>
        <v/>
      </c>
    </row>
    <row r="179">
      <c r="A179" s="464" t="inlineStr">
        <is>
          <t>HSI14216</t>
        </is>
      </c>
      <c r="B179" s="465" t="inlineStr">
        <is>
          <t>SUMINISTRO Y COLOCACIÓN DE LAVABO CON MANGUERA COFLEX Y LLAVE ANGULAR. INCLUYE MATERIAL, HERRAMIENTA MENOR, MANO DE OBRA Y EQUIPO DE PROTECCIÓN PERSONAL. TRABAJO ENTRE 3.00 Y 6.00 M DE ALTURA.</t>
        </is>
      </c>
      <c r="C179" s="466" t="n"/>
      <c r="D179" s="467" t="inlineStr">
        <is>
          <t>pza</t>
        </is>
      </c>
      <c r="E179" s="468">
        <f>IF($M179="","",$M179*(1+$O$3))</f>
        <v/>
      </c>
      <c r="F179" s="468">
        <f>IF($E179="","",$E179*$O$4)</f>
        <v/>
      </c>
      <c r="G179" s="468">
        <f>IF(OR($C179="",$E179=""),"",$C179*$E179)</f>
        <v/>
      </c>
      <c r="M179" s="469" t="n">
        <v>734.58</v>
      </c>
      <c r="N179" t="inlineStr">
        <is>
          <t>M4</t>
        </is>
      </c>
      <c r="O179">
        <f>A179&amp;"|"&amp;N179</f>
        <v/>
      </c>
    </row>
    <row r="180">
      <c r="A180" s="464" t="inlineStr">
        <is>
          <t>HSI14217</t>
        </is>
      </c>
      <c r="B180" s="465" t="inlineStr">
        <is>
          <t>SUMINISTRO Y COLOCACIÓN DE REGADERA Y MANERALES. INCLUYE MATERIAL, HERRAMIENTA MENOR, MANO DE OBRA Y EQUIPO DE PROTECCIÓN PERSONAL. TRABAJO ENTRE 3.00 Y 6.00 M DE ALTURA.</t>
        </is>
      </c>
      <c r="C180" s="466" t="n"/>
      <c r="D180" s="467" t="inlineStr">
        <is>
          <t>pza</t>
        </is>
      </c>
      <c r="E180" s="468">
        <f>IF($M180="","",$M180*(1+$O$3))</f>
        <v/>
      </c>
      <c r="F180" s="468">
        <f>IF($E180="","",$E180*$O$4)</f>
        <v/>
      </c>
      <c r="G180" s="468">
        <f>IF(OR($C180="",$E180=""),"",$C180*$E180)</f>
        <v/>
      </c>
      <c r="M180" s="469" t="n">
        <v>1101.87</v>
      </c>
      <c r="N180" t="inlineStr">
        <is>
          <t>M4</t>
        </is>
      </c>
      <c r="O180">
        <f>A180&amp;"|"&amp;N180</f>
        <v/>
      </c>
    </row>
    <row r="181">
      <c r="A181" s="464" t="inlineStr">
        <is>
          <t>HSI14218</t>
        </is>
      </c>
      <c r="B181" s="465" t="inlineStr">
        <is>
          <t>SUMINISTRO Y COLOCACIÓN DE LLAVE DE NARIZ. INCLUYE MATERIAL, HERRAMIENTA MENOR, MANO DE OBRA Y EQUIPO DE PROTECCIÓN PERSONAL. TRABAJO ENTRE 3.00 Y 6.00 M DE ALTURA.</t>
        </is>
      </c>
      <c r="C181" s="466" t="n"/>
      <c r="D181" s="467" t="inlineStr">
        <is>
          <t>pza</t>
        </is>
      </c>
      <c r="E181" s="468">
        <f>IF($M181="","",$M181*(1+$O$3))</f>
        <v/>
      </c>
      <c r="F181" s="468">
        <f>IF($E181="","",$E181*$O$4)</f>
        <v/>
      </c>
      <c r="G181" s="468">
        <f>IF(OR($C181="",$E181=""),"",$C181*$E181)</f>
        <v/>
      </c>
      <c r="M181" s="469" t="n">
        <v>244.86</v>
      </c>
      <c r="N181" t="inlineStr">
        <is>
          <t>M4</t>
        </is>
      </c>
      <c r="O181">
        <f>A181&amp;"|"&amp;N181</f>
        <v/>
      </c>
    </row>
    <row r="182">
      <c r="A182" s="464" t="inlineStr">
        <is>
          <t>HSI14219</t>
        </is>
      </c>
      <c r="B182" s="465" t="inlineStr">
        <is>
          <t>SUMINISTRO DE TARJA SENCILLA DE ACERO INOXIDABLE CON ESCURRIDERO. TRABAJO ENTRE 3.00 Y 6.00 M DE ALTURA. INCLUYE MATERIAL, HERRAMIENTA MENOR, MANO DE OBRA Y EQUIPO DE PROTECCIÓN PERSONAL.</t>
        </is>
      </c>
      <c r="C182" s="466" t="n">
        <v>1</v>
      </c>
      <c r="D182" s="467" t="inlineStr">
        <is>
          <t>pza</t>
        </is>
      </c>
      <c r="E182" s="468">
        <f>IF($M182="","",$M182*(1+$O$3))</f>
        <v/>
      </c>
      <c r="F182" s="468">
        <f>IF($E182="","",$E182*$O$4)</f>
        <v/>
      </c>
      <c r="G182" s="468">
        <f>IF(OR($C182="",$E182=""),"",$C182*$E182)</f>
        <v/>
      </c>
      <c r="M182" s="469" t="n">
        <v>0</v>
      </c>
      <c r="N182" t="inlineStr">
        <is>
          <t>M4</t>
        </is>
      </c>
      <c r="O182">
        <f>A182&amp;"|"&amp;N182</f>
        <v/>
      </c>
    </row>
    <row r="183">
      <c r="A183" s="464" t="inlineStr">
        <is>
          <t>HSI14220</t>
        </is>
      </c>
      <c r="B183" s="465" t="inlineStr">
        <is>
          <t>SUMINISTRO DE MEZCLADORA MONOMANDO PARA TARJA CON CUELLO GIRATORIO. INCLUYE MATERIAL, HERRAMIENTA MENOR, MANO DE OBRA Y EQUIPO DE PROTECCIÓN PERSONAL.</t>
        </is>
      </c>
      <c r="C183" s="466" t="n">
        <v>1</v>
      </c>
      <c r="D183" s="467" t="inlineStr">
        <is>
          <t>pza</t>
        </is>
      </c>
      <c r="E183" s="468">
        <f>IF($M183="","",$M183*(1+$O$3))</f>
        <v/>
      </c>
      <c r="F183" s="468">
        <f>IF($E183="","",$E183*$O$4)</f>
        <v/>
      </c>
      <c r="G183" s="468">
        <f>IF(OR($C183="",$E183=""),"",$C183*$E183)</f>
        <v/>
      </c>
      <c r="M183" s="469" t="n">
        <v>0</v>
      </c>
      <c r="N183" t="inlineStr">
        <is>
          <t>M4</t>
        </is>
      </c>
      <c r="O183">
        <f>A183&amp;"|"&amp;N183</f>
        <v/>
      </c>
    </row>
    <row r="184">
      <c r="A184" s="464" t="inlineStr">
        <is>
          <t>HSI14221</t>
        </is>
      </c>
      <c r="B184" s="465" t="inlineStr">
        <is>
          <t>LOTE DE EMPAQUES Y ACCESORIOS DE TARJA: CÉSPOL, CONTRACANASTA, MANGUERAS DE ABASTO, LLAVES ANGULARES, REJILLA Y SELLADOR. INCLUYE MATERIAL, HERRAMIENTA MENOR, MANO DE OBRA Y EQUIPO DE PROTECCIÓN PERSONAL.</t>
        </is>
      </c>
      <c r="C184" s="466" t="n">
        <v>1</v>
      </c>
      <c r="D184" s="467" t="inlineStr">
        <is>
          <t>lote</t>
        </is>
      </c>
      <c r="E184" s="468">
        <f>IF($M184="","",$M184*(1+$O$3))</f>
        <v/>
      </c>
      <c r="F184" s="468">
        <f>IF($E184="","",$E184*$O$4)</f>
        <v/>
      </c>
      <c r="G184" s="468">
        <f>IF(OR($C184="",$E184=""),"",$C184*$E184)</f>
        <v/>
      </c>
      <c r="M184" s="469" t="n">
        <v>0</v>
      </c>
      <c r="N184" t="inlineStr">
        <is>
          <t>M4</t>
        </is>
      </c>
      <c r="O184">
        <f>A184&amp;"|"&amp;N184</f>
        <v/>
      </c>
    </row>
    <row r="185">
      <c r="A185" s="464" t="inlineStr">
        <is>
          <t>HSI14222</t>
        </is>
      </c>
      <c r="B185" s="465" t="inlineStr">
        <is>
          <t>COLOCACIÓN DE TARJA: MONTAJE, SELLADO, CONEXIÓN A AGUA FRÍA Y CALIENTE, CONEXIÓN AL DRENAJE Y PRUEBA DE HERMETICIDAD. TRABAJO ENTRE 3.00 Y 6.00 M DE ALTURA. INCLUYE MATERIAL, HERRAMIENTA MENOR, MANO DE OBRA Y EQUIPO DE PROTECCIÓN PERSONAL.</t>
        </is>
      </c>
      <c r="C185" s="466" t="n">
        <v>1</v>
      </c>
      <c r="D185" s="467" t="inlineStr">
        <is>
          <t>pza</t>
        </is>
      </c>
      <c r="E185" s="468">
        <f>IF($M185="","",$M185*(1+$O$3))</f>
        <v/>
      </c>
      <c r="F185" s="468">
        <f>IF($E185="","",$E185*$O$4)</f>
        <v/>
      </c>
      <c r="G185" s="468">
        <f>IF(OR($C185="",$E185=""),"",$C185*$E185)</f>
        <v/>
      </c>
      <c r="M185" s="469" t="n">
        <v>0</v>
      </c>
      <c r="N185" t="inlineStr">
        <is>
          <t>M4</t>
        </is>
      </c>
      <c r="O185">
        <f>A185&amp;"|"&amp;N185</f>
        <v/>
      </c>
    </row>
    <row r="186">
      <c r="A186" s="462" t="inlineStr">
        <is>
          <t>ACABADOS</t>
        </is>
      </c>
      <c r="G186" s="463">
        <f>SUM(G187:G198)</f>
        <v/>
      </c>
    </row>
    <row r="187">
      <c r="A187" s="464" t="inlineStr">
        <is>
          <t>ACA09201</t>
        </is>
      </c>
      <c r="B187" s="465" t="inlineStr">
        <is>
          <t>APLANADO FINO EN MUROS INTERIORES Y EXTERIORES HASTA 3.00 M DE ALTURA CON MORTERO CEMENTO-ARENA, A PLOMO Y REGLA. INCLUYE ANDAMIOS. INCLUYE MATERIAL, HERRAMIENTA MENOR, MANO DE OBRA Y EQUIPO DE PROTECCIÓN PERSONAL. TRABAJO ENTRE 3.00 Y 6.00 M DE ALTURA.</t>
        </is>
      </c>
      <c r="C187" s="466" t="n">
        <v>197.607</v>
      </c>
      <c r="D187" s="467" t="inlineStr">
        <is>
          <t>m²</t>
        </is>
      </c>
      <c r="E187" s="468">
        <f>IF($M187="","",$M187*(1+$O$3))</f>
        <v/>
      </c>
      <c r="F187" s="468">
        <f>IF($E187="","",$E187*$O$4)</f>
        <v/>
      </c>
      <c r="G187" s="468">
        <f>IF(OR($C187="",$E187=""),"",$C187*$E187)</f>
        <v/>
      </c>
      <c r="M187" s="469" t="n">
        <v>212</v>
      </c>
      <c r="N187" t="inlineStr">
        <is>
          <t>M4</t>
        </is>
      </c>
      <c r="O187">
        <f>A187&amp;"|"&amp;N187</f>
        <v/>
      </c>
    </row>
    <row r="188">
      <c r="A188" s="464" t="inlineStr">
        <is>
          <t>ACA09202</t>
        </is>
      </c>
      <c r="B188" s="465" t="inlineStr">
        <is>
          <t>APLANADO FINO EN PLAFONES INTERIORES HASTA 3.00 M DE ALTURA CON MORTERO CEMENTO-ARENA. INCLUYE ANDAMIOS. INCLUYE MATERIAL, HERRAMIENTA MENOR, MANO DE OBRA Y EQUIPO DE PROTECCIÓN PERSONAL. TRABAJO ENTRE 3.00 Y 6.00 M DE ALTURA.</t>
        </is>
      </c>
      <c r="C188" s="466" t="n">
        <v>60.8</v>
      </c>
      <c r="D188" s="467" t="inlineStr">
        <is>
          <t>m²</t>
        </is>
      </c>
      <c r="E188" s="468">
        <f>IF($M188="","",$M188*(1+$O$3))</f>
        <v/>
      </c>
      <c r="F188" s="468">
        <f>IF($E188="","",$E188*$O$4)</f>
        <v/>
      </c>
      <c r="G188" s="468">
        <f>IF(OR($C188="",$E188=""),"",$C188*$E188)</f>
        <v/>
      </c>
      <c r="M188" s="469" t="n">
        <v>265</v>
      </c>
      <c r="N188" t="inlineStr">
        <is>
          <t>M4</t>
        </is>
      </c>
      <c r="O188">
        <f>A188&amp;"|"&amp;N188</f>
        <v/>
      </c>
    </row>
    <row r="189">
      <c r="A189" s="464" t="inlineStr">
        <is>
          <t>ACA09203</t>
        </is>
      </c>
      <c r="B189" s="465" t="inlineStr">
        <is>
          <t>YESO EN PLAFONES INTERIORES A REGLA Y PLOMO, ACABADO PULIDO LISTO PARA PINTURA. INCLUYE ANDAMIOS. INCLUYE MATERIAL, HERRAMIENTA MENOR, MANO DE OBRA Y EQUIPO DE PROTECCIÓN PERSONAL. TRABAJO ENTRE 3.00 Y 6.00 M DE ALTURA.</t>
        </is>
      </c>
      <c r="C189" s="466" t="n">
        <v>0</v>
      </c>
      <c r="D189" s="467" t="inlineStr">
        <is>
          <t>m²</t>
        </is>
      </c>
      <c r="E189" s="468">
        <f>IF($M189="","",$M189*(1+$O$3))</f>
        <v/>
      </c>
      <c r="F189" s="468">
        <f>IF($E189="","",$E189*$O$4)</f>
        <v/>
      </c>
      <c r="G189" s="468">
        <f>IF(OR($C189="",$E189=""),"",$C189*$E189)</f>
        <v/>
      </c>
      <c r="M189" s="469" t="n">
        <v>0</v>
      </c>
      <c r="N189" t="inlineStr">
        <is>
          <t>M4</t>
        </is>
      </c>
      <c r="O189">
        <f>A189&amp;"|"&amp;N189</f>
        <v/>
      </c>
    </row>
    <row r="190">
      <c r="A190" s="464" t="inlineStr">
        <is>
          <t>ACA09204</t>
        </is>
      </c>
      <c r="B190" s="465" t="inlineStr">
        <is>
          <t>EMBOQUILLADO DE VANOS DE PUERTAS Y VENTANAS. INCLUYE REGLAS, NIVELACIÓN, PLOMEADO Y PERFILADO DE ARISTAS. INCLUYE MATERIAL, HERRAMIENTA MENOR, MANO DE OBRA Y EQUIPO DE PROTECCIÓN PERSONAL. TRABAJO ENTRE 3.00 Y 6.00 M DE ALTURA.</t>
        </is>
      </c>
      <c r="C190" s="466" t="n">
        <v>59</v>
      </c>
      <c r="D190" s="467" t="inlineStr">
        <is>
          <t>ml</t>
        </is>
      </c>
      <c r="E190" s="468">
        <f>IF($M190="","",$M190*(1+$O$3))</f>
        <v/>
      </c>
      <c r="F190" s="468">
        <f>IF($E190="","",$E190*$O$4)</f>
        <v/>
      </c>
      <c r="G190" s="468">
        <f>IF(OR($C190="",$E190=""),"",$C190*$E190)</f>
        <v/>
      </c>
      <c r="M190" s="469" t="n">
        <v>106</v>
      </c>
      <c r="N190" t="inlineStr">
        <is>
          <t>M4</t>
        </is>
      </c>
      <c r="O190">
        <f>A190&amp;"|"&amp;N190</f>
        <v/>
      </c>
    </row>
    <row r="191">
      <c r="A191" s="464" t="inlineStr">
        <is>
          <t>ACA09205</t>
        </is>
      </c>
      <c r="B191" s="465" t="inlineStr">
        <is>
          <t>SUMINISTRO Y COLOCACIÓN DE PISO CERÁMICO LINEA ECONÓMICA EN INTERIORES. INCLUYE ADHESIVO PARA PISO, SEPARADORES, BOQUILLA, CORTES, NIVELACIÓN Y LIMPIEZA. INCLUYE MATERIAL, HERRAMIENTA MENOR, MANO DE OBRA Y EQUIPO DE PROTECCIÓN PERSONAL. TRABAJO ENTRE 3.00 Y 6.00 M DE ALTURA.</t>
        </is>
      </c>
      <c r="C191" s="466" t="n">
        <v>56.77</v>
      </c>
      <c r="D191" s="467" t="inlineStr">
        <is>
          <t>m²</t>
        </is>
      </c>
      <c r="E191" s="468">
        <f>IF($M191="","",$M191*(1+$O$3))</f>
        <v/>
      </c>
      <c r="F191" s="468">
        <f>IF($E191="","",$E191*$O$4)</f>
        <v/>
      </c>
      <c r="G191" s="468">
        <f>IF(OR($C191="",$E191=""),"",$C191*$E191)</f>
        <v/>
      </c>
      <c r="M191" s="469" t="n">
        <v>620</v>
      </c>
      <c r="N191" t="inlineStr">
        <is>
          <t>M4</t>
        </is>
      </c>
      <c r="O191">
        <f>A191&amp;"|"&amp;N191</f>
        <v/>
      </c>
    </row>
    <row r="192">
      <c r="A192" s="464" t="inlineStr">
        <is>
          <t>ACA09206</t>
        </is>
      </c>
      <c r="B192" s="465" t="inlineStr">
        <is>
          <t>SUMINISTRO Y COLOCACIÓN DE ZOCLO CERÁMICO O PORCELÁNICO EN INTERIORES. INCLUYE ADHESIVO, SEPARADORES, BOQUILLA Y CORTES. INCLUYE MATERIAL, HERRAMIENTA MENOR, MANO DE OBRA Y EQUIPO DE PROTECCIÓN PERSONAL. TRABAJO ENTRE 3.00 Y 6.00 M DE ALTURA.</t>
        </is>
      </c>
      <c r="C192" s="466" t="n">
        <v>51.97</v>
      </c>
      <c r="D192" s="467" t="inlineStr">
        <is>
          <t>ml</t>
        </is>
      </c>
      <c r="E192" s="468">
        <f>IF($M192="","",$M192*(1+$O$3))</f>
        <v/>
      </c>
      <c r="F192" s="468">
        <f>IF($E192="","",$E192*$O$4)</f>
        <v/>
      </c>
      <c r="G192" s="468">
        <f>IF(OR($C192="",$E192=""),"",$C192*$E192)</f>
        <v/>
      </c>
      <c r="M192" s="469" t="n">
        <v>220</v>
      </c>
      <c r="N192" t="inlineStr">
        <is>
          <t>M4</t>
        </is>
      </c>
      <c r="O192">
        <f>A192&amp;"|"&amp;N192</f>
        <v/>
      </c>
    </row>
    <row r="193">
      <c r="A193" s="464" t="inlineStr">
        <is>
          <t>ACA09207</t>
        </is>
      </c>
      <c r="B193" s="465" t="inlineStr">
        <is>
          <t>SUMINISTRO Y COLOCACIÓN DE AZULEJO EN MUROS DE SANITARIO, ÚNICAMENTE EN LAS CARAS QUE RECIBEN AGUA. INCLUYE ADHESIVO PARA MURO, SEPARADORES, BOQUILLA, CORTES Y REMATES. INCLUYE MATERIAL, HERRAMIENTA MENOR, MANO DE OBRA Y EQUIPO DE PROTECCIÓN PERSONAL. TRABAJO ENTRE 3.00 Y 6.00 M DE ALTURA.</t>
        </is>
      </c>
      <c r="C193" s="466" t="n">
        <v>9.449999999999999</v>
      </c>
      <c r="D193" s="467" t="inlineStr">
        <is>
          <t>m²</t>
        </is>
      </c>
      <c r="E193" s="468">
        <f>IF($M193="","",$M193*(1+$O$3))</f>
        <v/>
      </c>
      <c r="F193" s="468">
        <f>IF($E193="","",$E193*$O$4)</f>
        <v/>
      </c>
      <c r="G193" s="468">
        <f>IF(OR($C193="",$E193=""),"",$C193*$E193)</f>
        <v/>
      </c>
      <c r="M193" s="469" t="n">
        <v>600</v>
      </c>
      <c r="N193" t="inlineStr">
        <is>
          <t>M4</t>
        </is>
      </c>
      <c r="O193">
        <f>A193&amp;"|"&amp;N193</f>
        <v/>
      </c>
    </row>
    <row r="194">
      <c r="A194" s="464" t="inlineStr">
        <is>
          <t>ACA09208</t>
        </is>
      </c>
      <c r="B194" s="465" t="inlineStr">
        <is>
          <t>SUMINISTRO Y COLOCACIÓN DE RECUBRIMIENTO PORCELÁNICO EN MURO DE COCINA (SALPICADERO), ÚNICAMENTE EN LA CARA QUE RECIBE GRASA Y HUMEDAD. INCLUYE ADHESIVO, SEPARADORES, BOQUILLA Y CORTES. INCLUYE MATERIAL, HERRAMIENTA MENOR, MANO DE OBRA Y EQUIPO DE PROTECCIÓN PERSONAL. TRABAJO ENTRE 3.00 Y 6.00 M DE ALTURA.</t>
        </is>
      </c>
      <c r="C194" s="466" t="n">
        <v>5.25</v>
      </c>
      <c r="D194" s="467" t="inlineStr">
        <is>
          <t>m²</t>
        </is>
      </c>
      <c r="E194" s="468">
        <f>IF($M194="","",$M194*(1+$O$3))</f>
        <v/>
      </c>
      <c r="F194" s="468">
        <f>IF($E194="","",$E194*$O$4)</f>
        <v/>
      </c>
      <c r="G194" s="468">
        <f>IF(OR($C194="",$E194=""),"",$C194*$E194)</f>
        <v/>
      </c>
      <c r="M194" s="469" t="n">
        <v>0</v>
      </c>
      <c r="N194" t="inlineStr">
        <is>
          <t>M4</t>
        </is>
      </c>
      <c r="O194">
        <f>A194&amp;"|"&amp;N194</f>
        <v/>
      </c>
    </row>
    <row r="195">
      <c r="A195" s="464" t="inlineStr">
        <is>
          <t>ACA09209</t>
        </is>
      </c>
      <c r="B195" s="465" t="inlineStr">
        <is>
          <t>SUMINISTRO Y APLICACIÓN DE PINTURA VINÍLICA EN MUROS INTERIORES Y EXTERIORES A DOS MANOS. INCLUYE SELLADOR, RESANES, HERRAMIENTA Y ANDAMIOS. INCLUYE MATERIAL, HERRAMIENTA MENOR, MANO DE OBRA Y EQUIPO DE PROTECCIÓN PERSONAL. TRABAJO ENTRE 3.00 Y 6.00 M DE ALTURA.</t>
        </is>
      </c>
      <c r="C195" s="466" t="n">
        <v>186.64</v>
      </c>
      <c r="D195" s="467" t="inlineStr">
        <is>
          <t>m²</t>
        </is>
      </c>
      <c r="E195" s="468">
        <f>IF($M195="","",$M195*(1+$O$3))</f>
        <v/>
      </c>
      <c r="F195" s="468">
        <f>IF($E195="","",$E195*$O$4)</f>
        <v/>
      </c>
      <c r="G195" s="468">
        <f>IF(OR($C195="",$E195=""),"",$C195*$E195)</f>
        <v/>
      </c>
      <c r="M195" s="469" t="n">
        <v>147.2</v>
      </c>
      <c r="N195" t="inlineStr">
        <is>
          <t>M4</t>
        </is>
      </c>
      <c r="O195">
        <f>A195&amp;"|"&amp;N195</f>
        <v/>
      </c>
    </row>
    <row r="196">
      <c r="A196" s="464" t="inlineStr">
        <is>
          <t>ACA09210</t>
        </is>
      </c>
      <c r="B196" s="465" t="inlineStr">
        <is>
          <t>SUMINISTRO Y APLICACIÓN DE PINTURA VINÍLICA EN PLAFONES INTERIORES A DOS MANOS. INCLUYE SELLADOR, RESANES, HERRAMIENTA Y ANDAMIOS. INCLUYE MATERIAL, HERRAMIENTA MENOR, MANO DE OBRA Y EQUIPO DE PROTECCIÓN PERSONAL. TRABAJO ENTRE 3.00 Y 6.00 M DE ALTURA.</t>
        </is>
      </c>
      <c r="C196" s="466" t="n">
        <v>60.8</v>
      </c>
      <c r="D196" s="467" t="inlineStr">
        <is>
          <t>m²</t>
        </is>
      </c>
      <c r="E196" s="468">
        <f>IF($M196="","",$M196*(1+$O$3))</f>
        <v/>
      </c>
      <c r="F196" s="468">
        <f>IF($E196="","",$E196*$O$4)</f>
        <v/>
      </c>
      <c r="G196" s="468">
        <f>IF(OR($C196="",$E196=""),"",$C196*$E196)</f>
        <v/>
      </c>
      <c r="M196" s="469" t="n">
        <v>137.8</v>
      </c>
      <c r="N196" t="inlineStr">
        <is>
          <t>M4</t>
        </is>
      </c>
      <c r="O196">
        <f>A196&amp;"|"&amp;N196</f>
        <v/>
      </c>
    </row>
    <row r="197">
      <c r="A197" s="464" t="inlineStr">
        <is>
          <t>ACA09211</t>
        </is>
      </c>
      <c r="B197" s="465" t="inlineStr">
        <is>
          <t>SUMINISTRO Y APLICACIÓN DE PINTURA PARA EXTERIORES A DOS MANOS. INCLUYE SELLADOR, HERRAMIENTA, ESCALERA Y ANDAMIOS. INCLUYE MATERIAL, HERRAMIENTA MENOR, MANO DE OBRA Y EQUIPO DE PROTECCIÓN PERSONAL. TRABAJO ENTRE 3.00 Y 6.00 M DE ALTURA.</t>
        </is>
      </c>
      <c r="C197" s="466" t="n">
        <v>0</v>
      </c>
      <c r="D197" s="467" t="inlineStr">
        <is>
          <t>m²</t>
        </is>
      </c>
      <c r="E197" s="468">
        <f>IF($M197="","",$M197*(1+$O$3))</f>
        <v/>
      </c>
      <c r="F197" s="468">
        <f>IF($E197="","",$E197*$O$4)</f>
        <v/>
      </c>
      <c r="G197" s="468">
        <f>IF(OR($C197="",$E197=""),"",$C197*$E197)</f>
        <v/>
      </c>
      <c r="M197" s="469" t="n">
        <v>147.8</v>
      </c>
      <c r="N197" t="inlineStr">
        <is>
          <t>M4</t>
        </is>
      </c>
      <c r="O197">
        <f>A197&amp;"|"&amp;N197</f>
        <v/>
      </c>
    </row>
    <row r="198">
      <c r="A198" s="464" t="inlineStr">
        <is>
          <t>ACA09212</t>
        </is>
      </c>
      <c r="B198" s="465" t="inlineStr">
        <is>
          <t>LIMPIEZA GRUESA Y FINA DE OBRA. INCLUYE ÁCIDO MURIÁTICO, DESENGRASANTES, ESCOBAS, ESPÁTULAS Y JALADORES. INCLUYE MATERIAL, HERRAMIENTA MENOR, MANO DE OBRA Y EQUIPO DE PROTECCIÓN PERSONAL. TRABAJO ENTRE 3.00 Y 6.00 M DE ALTURA.</t>
        </is>
      </c>
      <c r="C198" s="466" t="n">
        <v>1</v>
      </c>
      <c r="D198" s="467" t="inlineStr">
        <is>
          <t>lote</t>
        </is>
      </c>
      <c r="E198" s="468">
        <f>IF($M198="","",$M198*(1+$O$3))</f>
        <v/>
      </c>
      <c r="F198" s="468">
        <f>IF($E198="","",$E198*$O$4)</f>
        <v/>
      </c>
      <c r="G198" s="468">
        <f>IF(OR($C198="",$E198=""),"",$C198*$E198)</f>
        <v/>
      </c>
      <c r="M198" s="469" t="n">
        <v>5830</v>
      </c>
      <c r="N198" t="inlineStr">
        <is>
          <t>M4</t>
        </is>
      </c>
      <c r="O198">
        <f>A198&amp;"|"&amp;N198</f>
        <v/>
      </c>
    </row>
    <row r="199">
      <c r="A199" s="462" t="inlineStr">
        <is>
          <t>ACARREOS</t>
        </is>
      </c>
      <c r="G199" s="463">
        <f>SUM(G200:G200)</f>
        <v/>
      </c>
    </row>
    <row r="200">
      <c r="A200" s="464" t="inlineStr">
        <is>
          <t>ARR06014</t>
        </is>
      </c>
      <c r="B200" s="465" t="inlineStr">
        <is>
          <t>ACARREO VERTICAL DE MATERIAL A NIVEL SUPERIOR: ELEVACIÓN MANUAL DE MATERIAL A PIE DE OBRA DESDE PLANTA BAJA HASTA EL NIVEL DE TRABAJO. INCLUYE ANDAMIO. INCLUYE MATERIAL, HERRAMIENTA MENOR, MANO DE OBRA Y EQUIPO DE PROTECCIÓN PERSONAL.</t>
        </is>
      </c>
      <c r="C200" s="466" t="n">
        <v>0</v>
      </c>
      <c r="D200" s="467" t="inlineStr">
        <is>
          <t>m³</t>
        </is>
      </c>
      <c r="E200" s="468">
        <f>IF($M200="","",$M200*(1+$O$3))</f>
        <v/>
      </c>
      <c r="F200" s="468">
        <f>IF($E200="","",$E200*$O$4)</f>
        <v/>
      </c>
      <c r="G200" s="468">
        <f>IF(OR($C200="",$E200=""),"",$C200*$E200)</f>
        <v/>
      </c>
      <c r="M200" s="469" t="n">
        <v>80</v>
      </c>
      <c r="N200" t="inlineStr">
        <is>
          <t>M4</t>
        </is>
      </c>
      <c r="O200">
        <f>A200&amp;"|"&amp;N200</f>
        <v/>
      </c>
    </row>
    <row r="201">
      <c r="A201" s="460" t="inlineStr">
        <is>
          <t>ESCALERA</t>
        </is>
      </c>
      <c r="G201" s="461">
        <f>G202</f>
        <v/>
      </c>
    </row>
    <row r="202">
      <c r="A202" s="462" t="inlineStr">
        <is>
          <t>ALBAÑILERÍAS</t>
        </is>
      </c>
      <c r="G202" s="463">
        <f>SUM(G203:G203)</f>
        <v/>
      </c>
    </row>
    <row r="203">
      <c r="A203" s="464" t="inlineStr">
        <is>
          <t>ALB08228</t>
        </is>
      </c>
      <c r="B203" s="465" t="inlineStr">
        <is>
          <t>ESCALERA DE CONCRETO ARMADO F'C=250 KG/CM², PAQUETE COMPLETO POR TRAMO: RAMPA CON ARMADO DE PROYECTO MEDIDA EN DESARROLLO INCLINADO, PELDAÑEADO CON HUELLA Y PERALTE DE PROYECTO COLADO MONOLÍTICAMENTE SOBRE LA RAMPA, DESCANSO INTERMEDIO Y ANCLAJE A MUROS Y COLUMNAS DE ARRANQUE Y LLEGADA CON BARRENOS Y ANCLAS DE VARILLA FIJADAS CON RESINA EPÓXICA. INCLUYE HABILITADO Y ARMADO DE ACERO, CIMBRA DE FONDO, COSTADOS Y CONTRAHUELLA, APUNTALAMIENTO, COLADO, REGLEADO, CURADO Y DESCIMBRADO. INCLUYE MATERIAL, HERRAMIENTA MENOR, MANO DE OBRA Y EQUIPO DE PROTECCIÓN PERSONAL.</t>
        </is>
      </c>
      <c r="C203" s="466" t="n">
        <v>1</v>
      </c>
      <c r="D203" s="467" t="inlineStr">
        <is>
          <t>tramo</t>
        </is>
      </c>
      <c r="E203" s="468">
        <f>IF($M203="","",$M203*(1+$O$3))</f>
        <v/>
      </c>
      <c r="F203" s="468">
        <f>IF($E203="","",$E203*$O$4)</f>
        <v/>
      </c>
      <c r="G203" s="468">
        <f>IF(OR($C203="",$E203=""),"",$C203*$E203)</f>
        <v/>
      </c>
      <c r="M203" s="469" t="n">
        <v>0</v>
      </c>
      <c r="N203" t="inlineStr">
        <is>
          <t>M5</t>
        </is>
      </c>
      <c r="O203">
        <f>A203&amp;"|"&amp;N203</f>
        <v/>
      </c>
    </row>
    <row r="204">
      <c r="A204" s="460" t="inlineStr">
        <is>
          <t>AZOTEA</t>
        </is>
      </c>
      <c r="G204" s="461">
        <f>G205+G213+G215+G217</f>
        <v/>
      </c>
    </row>
    <row r="205">
      <c r="A205" s="462" t="inlineStr">
        <is>
          <t>ALBAÑILERÍAS</t>
        </is>
      </c>
      <c r="G205" s="463">
        <f>SUM(G206:G212)</f>
        <v/>
      </c>
    </row>
    <row r="206">
      <c r="A206" s="464" t="inlineStr">
        <is>
          <t>ALB08243</t>
        </is>
      </c>
      <c r="B206" s="465" t="inlineStr">
        <is>
          <t>ENTORTADO CON PENDIENTE INTEGRADA PARA USO PROVISIONAL COMO AZOTEA: SOBRECOSTO POR DAR PENDIENTE MÍNIMA DEL 2% HACIA BAJADAS PLUVIALES. INCLUYE TRAZO DE NIVELES, MAESTREADO, REGLEADO EN PENDIENTE Y CURADO. INCLUYE MATERIAL, HERRAMIENTA MENOR, MANO DE OBRA Y EQUIPO DE PROTECCIÓN PERSONAL.</t>
        </is>
      </c>
      <c r="C206" s="466" t="n">
        <v>69.73</v>
      </c>
      <c r="D206" s="467" t="inlineStr">
        <is>
          <t>m²</t>
        </is>
      </c>
      <c r="E206" s="468">
        <f>IF($M206="","",$M206*(1+$O$3))</f>
        <v/>
      </c>
      <c r="F206" s="468">
        <f>IF($E206="","",$E206*$O$4)</f>
        <v/>
      </c>
      <c r="G206" s="468">
        <f>IF(OR($C206="",$E206=""),"",$C206*$E206)</f>
        <v/>
      </c>
      <c r="M206" s="469" t="n">
        <v>308.25</v>
      </c>
      <c r="N206" t="inlineStr">
        <is>
          <t>M6</t>
        </is>
      </c>
      <c r="O206">
        <f>A206&amp;"|"&amp;N206</f>
        <v/>
      </c>
    </row>
    <row r="207">
      <c r="A207" s="464" t="inlineStr">
        <is>
          <t>ALB08244</t>
        </is>
      </c>
      <c r="B207" s="465" t="inlineStr">
        <is>
          <t>FABRICACIÓN DE PRETIL DE 45 CM DE ALTURA CON TABIQUE ROJO RECOCIDO 7X14X28 Y CASTILLO DE 15 X 15 CON CONCRETO F'C=90 KG/CM². INCLUYE MATERIAL, CIMBRADO Y DESCIMBRADO. INCLUYE MATERIAL, HERRAMIENTA MENOR, MANO DE OBRA Y EQUIPO DE PROTECCIÓN PERSONAL.</t>
        </is>
      </c>
      <c r="C207" s="466" t="n">
        <v>40.56</v>
      </c>
      <c r="D207" s="467" t="inlineStr">
        <is>
          <t>ml</t>
        </is>
      </c>
      <c r="E207" s="468">
        <f>IF($M207="","",$M207*(1+$O$3))</f>
        <v/>
      </c>
      <c r="F207" s="468">
        <f>IF($E207="","",$E207*$O$4)</f>
        <v/>
      </c>
      <c r="G207" s="468">
        <f>IF(OR($C207="",$E207=""),"",$C207*$E207)</f>
        <v/>
      </c>
      <c r="M207" s="469" t="n">
        <v>280</v>
      </c>
      <c r="N207" t="inlineStr">
        <is>
          <t>M6</t>
        </is>
      </c>
      <c r="O207">
        <f>A207&amp;"|"&amp;N207</f>
        <v/>
      </c>
    </row>
    <row r="208">
      <c r="A208" s="464" t="inlineStr">
        <is>
          <t>ALB08245</t>
        </is>
      </c>
      <c r="B208" s="465" t="inlineStr">
        <is>
          <t>FABRICACIÓN DE PRETIL DE 90 CM DE ALTURA CON TABIQUE ROJO RECOCIDO 7X14X28  Y CASTILLO DE 15 X 15 CON CONCRETO F'C=200 KG/CM². INCLUYE MATERIAL, CIMBRADO Y DESCIMBRADO. INCLUYE MATERIAL, HERRAMIENTA MENOR, MANO DE OBRA Y EQUIPO DE PROTECCIÓN PERSONAL.</t>
        </is>
      </c>
      <c r="C208" s="466" t="n">
        <v>0</v>
      </c>
      <c r="D208" s="467" t="inlineStr">
        <is>
          <t>ml</t>
        </is>
      </c>
      <c r="E208" s="468">
        <f>IF($M208="","",$M208*(1+$O$3))</f>
        <v/>
      </c>
      <c r="F208" s="468">
        <f>IF($E208="","",$E208*$O$4)</f>
        <v/>
      </c>
      <c r="G208" s="468">
        <f>IF(OR($C208="",$E208=""),"",$C208*$E208)</f>
        <v/>
      </c>
      <c r="M208" s="469" t="n">
        <v>419.32</v>
      </c>
      <c r="N208" t="inlineStr">
        <is>
          <t>M6</t>
        </is>
      </c>
      <c r="O208">
        <f>A208&amp;"|"&amp;N208</f>
        <v/>
      </c>
    </row>
    <row r="209">
      <c r="A209" s="464" t="inlineStr">
        <is>
          <t>ALB08246</t>
        </is>
      </c>
      <c r="B209" s="465" t="inlineStr">
        <is>
          <t>FABRICACIÓN DE CHAFLÁN PERIMETRAL CON MORTERO CEMENTO-ARENA 1:4 ENTRE MURO Y LOSA. INCLUYE MATERIAL, HERRAMIENTA MENOR, MANO DE OBRA Y EQUIPO DE PROTECCIÓN PERSONAL.</t>
        </is>
      </c>
      <c r="C209" s="466">
        <f>C130</f>
        <v/>
      </c>
      <c r="D209" s="467" t="inlineStr">
        <is>
          <t>ml</t>
        </is>
      </c>
      <c r="E209" s="468">
        <f>IF($M209="","",$M209*(1+$O$3))</f>
        <v/>
      </c>
      <c r="F209" s="468">
        <f>IF($E209="","",$E209*$O$4)</f>
        <v/>
      </c>
      <c r="G209" s="468">
        <f>IF(OR($C209="",$E209=""),"",$C209*$E209)</f>
        <v/>
      </c>
      <c r="M209" s="469" t="n">
        <v>50</v>
      </c>
      <c r="N209" t="inlineStr">
        <is>
          <t>M6</t>
        </is>
      </c>
      <c r="O209">
        <f>A209&amp;"|"&amp;N209</f>
        <v/>
      </c>
    </row>
    <row r="210">
      <c r="A210" s="464" t="inlineStr">
        <is>
          <t>ALB08247</t>
        </is>
      </c>
      <c r="B210" s="465" t="inlineStr">
        <is>
          <t>IMPERMEABILIZACIÓN CON IMPERMEABILIZANTE FIBRATADO ELASTOMÉRICO A BASE DE RESINAS ESTIRENO-ACRÍLICAS CON MICROFIBRAS, APLICADO CON BROCHA Y RODILLO, EN SUPERFICIE DE LOSA Y CARA INTERIOR DE PRETIL HASTA 45CM. INCLUYE ELEVACIÓN DE MATERIALES Y ANDAMIOS. INCLUYE MATERIAL, HERRAMIENTA MENOR, MANO DE OBRA Y EQUIPO DE PROTECCIÓN PERSONAL.</t>
        </is>
      </c>
      <c r="C210" s="466" t="n">
        <v>94.066</v>
      </c>
      <c r="D210" s="467" t="inlineStr">
        <is>
          <t>m²</t>
        </is>
      </c>
      <c r="E210" s="468">
        <f>IF($M210="","",$M210*(1+$O$3))</f>
        <v/>
      </c>
      <c r="F210" s="468">
        <f>IF($E210="","",$E210*$O$4)</f>
        <v/>
      </c>
      <c r="G210" s="468">
        <f>IF(OR($C210="",$E210=""),"",$C210*$E210)</f>
        <v/>
      </c>
      <c r="M210" s="469" t="n">
        <v>125</v>
      </c>
      <c r="N210" t="inlineStr">
        <is>
          <t>M6</t>
        </is>
      </c>
      <c r="O210">
        <f>A210&amp;"|"&amp;N210</f>
        <v/>
      </c>
    </row>
    <row r="211">
      <c r="A211" s="464" t="inlineStr">
        <is>
          <t>ALB08236</t>
        </is>
      </c>
      <c r="B211" s="465" t="inlineStr">
        <is>
          <t>ARRANQUES DE COLUMNA Y ESPERAS DE CASTILLO PARA NIVEL FUTURO: BASTONES DE VARILLA SALIENTES A LA LONGITUD DE TRASLAPE DE TABLA (25 CM), DOBLADOS Y PROTEGIDOS CON LECHADA DE CEMENTO Y FUNDA DE POLIETILENO. INCLUYE MATERIAL, HERRAMIENTA MENOR, MANO DE OBRA Y EQUIPO DE PROTECCIÓN PERSONAL.</t>
        </is>
      </c>
      <c r="C211" s="466" t="n">
        <v>27</v>
      </c>
      <c r="D211" s="467" t="inlineStr">
        <is>
          <t>pza</t>
        </is>
      </c>
      <c r="E211" s="468">
        <f>IF($M211="","",$M211*(1+$O$3))</f>
        <v/>
      </c>
      <c r="F211" s="468">
        <f>IF($E211="","",$E211*$O$4)</f>
        <v/>
      </c>
      <c r="G211" s="468">
        <f>IF(OR($C211="",$E211=""),"",$C211*$E211)</f>
        <v/>
      </c>
      <c r="M211" s="469" t="n">
        <v>108.65</v>
      </c>
      <c r="N211" t="inlineStr">
        <is>
          <t>M6</t>
        </is>
      </c>
      <c r="O211">
        <f>A211&amp;"|"&amp;N211</f>
        <v/>
      </c>
    </row>
    <row r="212">
      <c r="A212" s="464" t="inlineStr">
        <is>
          <t>ALB08238</t>
        </is>
      </c>
      <c r="B212" s="465" t="inlineStr">
        <is>
          <t>SUMINISTRO Y COLOCACIÓN DE GÁRGOLA DE DESAGÜE DE LOSA DE AZOTEA CON SALIDA A BAJADA PLUVIAL. INCLUYE FORMACIÓN DE PENDIENTE LOCAL, PIEZA, SELLADO Y REMATE. INCLUYE MATERIAL, HERRAMIENTA MENOR, MANO DE OBRA Y EQUIPO DE PROTECCIÓN PERSONAL.</t>
        </is>
      </c>
      <c r="C212" s="466" t="n">
        <v>0</v>
      </c>
      <c r="D212" s="467" t="inlineStr">
        <is>
          <t>pza</t>
        </is>
      </c>
      <c r="E212" s="468">
        <f>IF($M212="","",$M212*(1+$O$3))</f>
        <v/>
      </c>
      <c r="F212" s="468">
        <f>IF($E212="","",$E212*$O$4)</f>
        <v/>
      </c>
      <c r="G212" s="468">
        <f>IF(OR($C212="",$E212=""),"",$C212*$E212)</f>
        <v/>
      </c>
      <c r="M212" s="469" t="n">
        <v>76</v>
      </c>
      <c r="N212" t="inlineStr">
        <is>
          <t>M6</t>
        </is>
      </c>
      <c r="O212">
        <f>A212&amp;"|"&amp;N212</f>
        <v/>
      </c>
    </row>
    <row r="213">
      <c r="A213" s="462" t="inlineStr">
        <is>
          <t>HERRERÍA</t>
        </is>
      </c>
      <c r="G213" s="463">
        <f>SUM(G214:G214)</f>
        <v/>
      </c>
    </row>
    <row r="214">
      <c r="A214" s="464" t="inlineStr">
        <is>
          <t>HRR10001</t>
        </is>
      </c>
      <c r="B214" s="465" t="inlineStr">
        <is>
          <t>ESTRUCTURA METÁLICA PROVISIONAL PARA BASE DE TINACO SOBRE CUBO DE ESCALERA Y SOBRE CUBO DE LAVANDERÍA: BASTIDOR DE PERFIL TUBULAR ESTRUCTURAL CON PLACAS DE APOYO ANCLADAS A LA LOSA CON TAQUETE EXPANSIVO EPOXICO Y PERNOS DE 1 1/2" X 1/4" Y ACABADO ANTICORROSIVO. INCLUYE HABILITADO, SOLDADURA, ANCLAJES, ELEVACIÓN, MONTAJE Y PINTURA. INCLUYE MATERIAL, HERRAMIENTA MENOR, MANO DE OBRA Y EQUIPO DE PROTECCIÓN PERSONAL.</t>
        </is>
      </c>
      <c r="C214" s="466" t="n">
        <v>1</v>
      </c>
      <c r="D214" s="467" t="inlineStr">
        <is>
          <t>pza</t>
        </is>
      </c>
      <c r="E214" s="468">
        <f>IF($M214="","",$M214*(1+$O$3))</f>
        <v/>
      </c>
      <c r="F214" s="468">
        <f>IF($E214="","",$E214*$O$4)</f>
        <v/>
      </c>
      <c r="G214" s="468">
        <f>IF(OR($C214="",$E214=""),"",$C214*$E214)</f>
        <v/>
      </c>
      <c r="M214" s="469" t="n">
        <v>2500</v>
      </c>
      <c r="N214" t="inlineStr">
        <is>
          <t>M6</t>
        </is>
      </c>
      <c r="O214">
        <f>A214&amp;"|"&amp;N214</f>
        <v/>
      </c>
    </row>
    <row r="215">
      <c r="A215" s="462" t="inlineStr">
        <is>
          <t>INSTALACIONES HIDROSANITARIAS</t>
        </is>
      </c>
      <c r="G215" s="463">
        <f>SUM(G216:G216)</f>
        <v/>
      </c>
    </row>
    <row r="216">
      <c r="A216" s="464" t="inlineStr">
        <is>
          <t>HSI14095</t>
        </is>
      </c>
      <c r="B216" s="465" t="inlineStr">
        <is>
          <t>OPCIÓN B · PREPARACIÓN VERTICAL HIDROSANITARIA PARA NIVEL FUTURO: TRAMOS DE TUBERÍA AHOGADOS CON TAPÓN Y GUÍA, DEJANDO PUNTAS IDENTIFICADAS SOBRE EL NIVEL DE LOSA. INCLUYE MATERIAL, HERRAMIENTA MENOR, MANO DE OBRA Y EQUIPO DE PROTECCIÓN PERSONAL.</t>
        </is>
      </c>
      <c r="C216" s="466" t="n">
        <v>1</v>
      </c>
      <c r="D216" s="467" t="inlineStr">
        <is>
          <t>LOTE</t>
        </is>
      </c>
      <c r="E216" s="468">
        <f>IF($M216="","",$M216*(1+$O$3))</f>
        <v/>
      </c>
      <c r="F216" s="468">
        <f>IF($E216="","",$E216*$O$4)</f>
        <v/>
      </c>
      <c r="G216" s="468">
        <f>IF(OR($C216="",$E216=""),"",$C216*$E216)</f>
        <v/>
      </c>
      <c r="M216" s="469" t="n">
        <v>800</v>
      </c>
      <c r="N216" t="inlineStr">
        <is>
          <t>M6</t>
        </is>
      </c>
      <c r="O216">
        <f>A216&amp;"|"&amp;N216</f>
        <v/>
      </c>
    </row>
    <row r="217">
      <c r="A217" s="462" t="inlineStr">
        <is>
          <t>INSTALACIONES ELÉCTRICAS</t>
        </is>
      </c>
      <c r="G217" s="463">
        <f>SUM(G218:G218)</f>
        <v/>
      </c>
    </row>
    <row r="218">
      <c r="A218" s="464" t="inlineStr">
        <is>
          <t>ELE12240</t>
        </is>
      </c>
      <c r="B218" s="465" t="inlineStr">
        <is>
          <t>OPCIÓN B · PREPARACIÓN VERTICAL ELÉCTRICA PARA NIVEL FUTURO: TUBERÍA CONDUIT AHOGADA CON GUÍA DE NYLON Y REGISTRO DE PASO, DEJANDO PUNTA IDENTIFICADA SOBRE EL NIVEL DE LOSA. INCLUYE MATERIAL, HERRAMIENTA MENOR, MANO DE OBRA Y EQUIPO DE PROTECCIÓN PERSONAL.</t>
        </is>
      </c>
      <c r="C218" s="466" t="n">
        <v>1</v>
      </c>
      <c r="D218" s="467" t="inlineStr">
        <is>
          <t>pza</t>
        </is>
      </c>
      <c r="E218" s="468">
        <f>IF($M218="","",$M218*(1+$O$3))</f>
        <v/>
      </c>
      <c r="F218" s="468">
        <f>IF($E218="","",$E218*$O$4)</f>
        <v/>
      </c>
      <c r="G218" s="468">
        <f>IF(OR($C218="",$E218=""),"",$C218*$E218)</f>
        <v/>
      </c>
      <c r="M218" s="469" t="n">
        <v>500</v>
      </c>
      <c r="N218" t="inlineStr">
        <is>
          <t>M6</t>
        </is>
      </c>
      <c r="O218">
        <f>A218&amp;"|"&amp;N218</f>
        <v/>
      </c>
    </row>
    <row r="219">
      <c r="A219" s="460" t="inlineStr">
        <is>
          <t>EXTRAORDINARIOS Y ACCESORIOS</t>
        </is>
      </c>
      <c r="G219" s="461">
        <f>G220+G236</f>
        <v/>
      </c>
    </row>
    <row r="220">
      <c r="A220" s="462" t="inlineStr">
        <is>
          <t>EXTRAORDINARIOS DE OBRA</t>
        </is>
      </c>
      <c r="G220" s="463">
        <f>SUM(G221:G235)</f>
        <v/>
      </c>
    </row>
    <row r="221">
      <c r="A221" s="464" t="inlineStr">
        <is>
          <t>EXT0001</t>
        </is>
      </c>
      <c r="B221" s="465" t="n"/>
      <c r="C221" s="466" t="n"/>
      <c r="D221" s="467" t="n"/>
      <c r="E221" s="468">
        <f>IF($M221="","",$M221*(1+$O$3))</f>
        <v/>
      </c>
      <c r="F221" s="468">
        <f>IF($E221="","",$E221*$O$4)</f>
        <v/>
      </c>
      <c r="G221" s="468">
        <f>IF(OR($C221="",$E221=""),"",$C221*$E221)</f>
        <v/>
      </c>
      <c r="M221" s="469" t="n"/>
      <c r="N221" t="inlineStr">
        <is>
          <t>M7</t>
        </is>
      </c>
      <c r="O221">
        <f>A221&amp;"|"&amp;N221</f>
        <v/>
      </c>
    </row>
    <row r="222">
      <c r="A222" s="464" t="inlineStr">
        <is>
          <t>EXT0002</t>
        </is>
      </c>
      <c r="B222" s="465" t="n"/>
      <c r="C222" s="466" t="n"/>
      <c r="D222" s="467" t="n"/>
      <c r="E222" s="468">
        <f>IF($M222="","",$M222*(1+$O$3))</f>
        <v/>
      </c>
      <c r="F222" s="468">
        <f>IF($E222="","",$E222*$O$4)</f>
        <v/>
      </c>
      <c r="G222" s="468">
        <f>IF(OR($C222="",$E222=""),"",$C222*$E222)</f>
        <v/>
      </c>
      <c r="M222" s="469" t="n"/>
      <c r="N222" t="inlineStr">
        <is>
          <t>M7</t>
        </is>
      </c>
      <c r="O222">
        <f>A222&amp;"|"&amp;N222</f>
        <v/>
      </c>
    </row>
    <row r="223">
      <c r="A223" s="464" t="inlineStr">
        <is>
          <t>EXT0003</t>
        </is>
      </c>
      <c r="B223" s="465" t="n"/>
      <c r="C223" s="466" t="n"/>
      <c r="D223" s="467" t="n"/>
      <c r="E223" s="468">
        <f>IF($M223="","",$M223*(1+$O$3))</f>
        <v/>
      </c>
      <c r="F223" s="468">
        <f>IF($E223="","",$E223*$O$4)</f>
        <v/>
      </c>
      <c r="G223" s="468">
        <f>IF(OR($C223="",$E223=""),"",$C223*$E223)</f>
        <v/>
      </c>
      <c r="M223" s="469" t="n"/>
      <c r="N223" t="inlineStr">
        <is>
          <t>M7</t>
        </is>
      </c>
      <c r="O223">
        <f>A223&amp;"|"&amp;N223</f>
        <v/>
      </c>
    </row>
    <row r="224">
      <c r="A224" s="464" t="inlineStr">
        <is>
          <t>EXT0004</t>
        </is>
      </c>
      <c r="B224" s="465" t="n"/>
      <c r="C224" s="466" t="n"/>
      <c r="D224" s="467" t="n"/>
      <c r="E224" s="468">
        <f>IF($M224="","",$M224*(1+$O$3))</f>
        <v/>
      </c>
      <c r="F224" s="468">
        <f>IF($E224="","",$E224*$O$4)</f>
        <v/>
      </c>
      <c r="G224" s="468">
        <f>IF(OR($C224="",$E224=""),"",$C224*$E224)</f>
        <v/>
      </c>
      <c r="M224" s="469" t="n"/>
      <c r="N224" t="inlineStr">
        <is>
          <t>M7</t>
        </is>
      </c>
      <c r="O224">
        <f>A224&amp;"|"&amp;N224</f>
        <v/>
      </c>
    </row>
    <row r="225">
      <c r="A225" s="464" t="inlineStr">
        <is>
          <t>EXT0005</t>
        </is>
      </c>
      <c r="B225" s="465" t="n"/>
      <c r="C225" s="466" t="n"/>
      <c r="D225" s="467" t="n"/>
      <c r="E225" s="468">
        <f>IF($M225="","",$M225*(1+$O$3))</f>
        <v/>
      </c>
      <c r="F225" s="468">
        <f>IF($E225="","",$E225*$O$4)</f>
        <v/>
      </c>
      <c r="G225" s="468">
        <f>IF(OR($C225="",$E225=""),"",$C225*$E225)</f>
        <v/>
      </c>
      <c r="M225" s="469" t="n"/>
      <c r="N225" t="inlineStr">
        <is>
          <t>M7</t>
        </is>
      </c>
      <c r="O225">
        <f>A225&amp;"|"&amp;N225</f>
        <v/>
      </c>
    </row>
    <row r="226">
      <c r="A226" s="464" t="inlineStr">
        <is>
          <t>EXT0006</t>
        </is>
      </c>
      <c r="B226" s="465" t="n"/>
      <c r="C226" s="466" t="n"/>
      <c r="D226" s="467" t="n"/>
      <c r="E226" s="468">
        <f>IF($M226="","",$M226*(1+$O$3))</f>
        <v/>
      </c>
      <c r="F226" s="468">
        <f>IF($E226="","",$E226*$O$4)</f>
        <v/>
      </c>
      <c r="G226" s="468">
        <f>IF(OR($C226="",$E226=""),"",$C226*$E226)</f>
        <v/>
      </c>
      <c r="M226" s="469" t="n"/>
      <c r="N226" t="inlineStr">
        <is>
          <t>M7</t>
        </is>
      </c>
      <c r="O226">
        <f>A226&amp;"|"&amp;N226</f>
        <v/>
      </c>
    </row>
    <row r="227">
      <c r="A227" s="464" t="inlineStr">
        <is>
          <t>EXT0007</t>
        </is>
      </c>
      <c r="B227" s="465" t="n"/>
      <c r="C227" s="466" t="n"/>
      <c r="D227" s="467" t="n"/>
      <c r="E227" s="468">
        <f>IF($M227="","",$M227*(1+$O$3))</f>
        <v/>
      </c>
      <c r="F227" s="468">
        <f>IF($E227="","",$E227*$O$4)</f>
        <v/>
      </c>
      <c r="G227" s="468">
        <f>IF(OR($C227="",$E227=""),"",$C227*$E227)</f>
        <v/>
      </c>
      <c r="M227" s="469" t="n"/>
      <c r="N227" t="inlineStr">
        <is>
          <t>M7</t>
        </is>
      </c>
      <c r="O227">
        <f>A227&amp;"|"&amp;N227</f>
        <v/>
      </c>
    </row>
    <row r="228">
      <c r="A228" s="464" t="inlineStr">
        <is>
          <t>EXT0008</t>
        </is>
      </c>
      <c r="B228" s="465" t="n"/>
      <c r="C228" s="466" t="n"/>
      <c r="D228" s="467" t="n"/>
      <c r="E228" s="468">
        <f>IF($M228="","",$M228*(1+$O$3))</f>
        <v/>
      </c>
      <c r="F228" s="468">
        <f>IF($E228="","",$E228*$O$4)</f>
        <v/>
      </c>
      <c r="G228" s="468">
        <f>IF(OR($C228="",$E228=""),"",$C228*$E228)</f>
        <v/>
      </c>
      <c r="M228" s="469" t="n"/>
      <c r="N228" t="inlineStr">
        <is>
          <t>M7</t>
        </is>
      </c>
      <c r="O228">
        <f>A228&amp;"|"&amp;N228</f>
        <v/>
      </c>
    </row>
    <row r="229">
      <c r="A229" s="464" t="inlineStr">
        <is>
          <t>EXT0009</t>
        </is>
      </c>
      <c r="B229" s="465" t="n"/>
      <c r="C229" s="466" t="n"/>
      <c r="D229" s="467" t="n"/>
      <c r="E229" s="468">
        <f>IF($M229="","",$M229*(1+$O$3))</f>
        <v/>
      </c>
      <c r="F229" s="468">
        <f>IF($E229="","",$E229*$O$4)</f>
        <v/>
      </c>
      <c r="G229" s="468">
        <f>IF(OR($C229="",$E229=""),"",$C229*$E229)</f>
        <v/>
      </c>
      <c r="M229" s="469" t="n"/>
      <c r="N229" t="inlineStr">
        <is>
          <t>M7</t>
        </is>
      </c>
      <c r="O229">
        <f>A229&amp;"|"&amp;N229</f>
        <v/>
      </c>
    </row>
    <row r="230">
      <c r="A230" s="464" t="inlineStr">
        <is>
          <t>EXT0010</t>
        </is>
      </c>
      <c r="B230" s="465" t="n"/>
      <c r="C230" s="466" t="n"/>
      <c r="D230" s="467" t="n"/>
      <c r="E230" s="468">
        <f>IF($M230="","",$M230*(1+$O$3))</f>
        <v/>
      </c>
      <c r="F230" s="468">
        <f>IF($E230="","",$E230*$O$4)</f>
        <v/>
      </c>
      <c r="G230" s="468">
        <f>IF(OR($C230="",$E230=""),"",$C230*$E230)</f>
        <v/>
      </c>
      <c r="M230" s="469" t="n"/>
      <c r="N230" t="inlineStr">
        <is>
          <t>M7</t>
        </is>
      </c>
      <c r="O230">
        <f>A230&amp;"|"&amp;N230</f>
        <v/>
      </c>
    </row>
    <row r="231">
      <c r="A231" s="464" t="inlineStr">
        <is>
          <t>EXT0011</t>
        </is>
      </c>
      <c r="B231" s="465" t="n"/>
      <c r="C231" s="466" t="n"/>
      <c r="D231" s="467" t="n"/>
      <c r="E231" s="468">
        <f>IF($M231="","",$M231*(1+$O$3))</f>
        <v/>
      </c>
      <c r="F231" s="468">
        <f>IF($E231="","",$E231*$O$4)</f>
        <v/>
      </c>
      <c r="G231" s="468">
        <f>IF(OR($C231="",$E231=""),"",$C231*$E231)</f>
        <v/>
      </c>
      <c r="M231" s="469" t="n"/>
      <c r="N231" t="inlineStr">
        <is>
          <t>M7</t>
        </is>
      </c>
      <c r="O231">
        <f>A231&amp;"|"&amp;N231</f>
        <v/>
      </c>
    </row>
    <row r="232">
      <c r="A232" s="464" t="inlineStr">
        <is>
          <t>EXT0012</t>
        </is>
      </c>
      <c r="B232" s="465" t="n"/>
      <c r="C232" s="466" t="n"/>
      <c r="D232" s="467" t="n"/>
      <c r="E232" s="468">
        <f>IF($M232="","",$M232*(1+$O$3))</f>
        <v/>
      </c>
      <c r="F232" s="468">
        <f>IF($E232="","",$E232*$O$4)</f>
        <v/>
      </c>
      <c r="G232" s="468">
        <f>IF(OR($C232="",$E232=""),"",$C232*$E232)</f>
        <v/>
      </c>
      <c r="M232" s="469" t="n"/>
      <c r="N232" t="inlineStr">
        <is>
          <t>M7</t>
        </is>
      </c>
      <c r="O232">
        <f>A232&amp;"|"&amp;N232</f>
        <v/>
      </c>
    </row>
    <row r="233">
      <c r="A233" s="464" t="inlineStr">
        <is>
          <t>EXT0013</t>
        </is>
      </c>
      <c r="B233" s="465" t="n"/>
      <c r="C233" s="466" t="n"/>
      <c r="D233" s="467" t="n"/>
      <c r="E233" s="468">
        <f>IF($M233="","",$M233*(1+$O$3))</f>
        <v/>
      </c>
      <c r="F233" s="468">
        <f>IF($E233="","",$E233*$O$4)</f>
        <v/>
      </c>
      <c r="G233" s="468">
        <f>IF(OR($C233="",$E233=""),"",$C233*$E233)</f>
        <v/>
      </c>
      <c r="M233" s="469" t="n"/>
      <c r="N233" t="inlineStr">
        <is>
          <t>M7</t>
        </is>
      </c>
      <c r="O233">
        <f>A233&amp;"|"&amp;N233</f>
        <v/>
      </c>
    </row>
    <row r="234">
      <c r="A234" s="464" t="inlineStr">
        <is>
          <t>EXT0014</t>
        </is>
      </c>
      <c r="B234" s="465" t="n"/>
      <c r="C234" s="466" t="n"/>
      <c r="D234" s="467" t="n"/>
      <c r="E234" s="468">
        <f>IF($M234="","",$M234*(1+$O$3))</f>
        <v/>
      </c>
      <c r="F234" s="468">
        <f>IF($E234="","",$E234*$O$4)</f>
        <v/>
      </c>
      <c r="G234" s="468">
        <f>IF(OR($C234="",$E234=""),"",$C234*$E234)</f>
        <v/>
      </c>
      <c r="M234" s="469" t="n"/>
      <c r="N234" t="inlineStr">
        <is>
          <t>M7</t>
        </is>
      </c>
      <c r="O234">
        <f>A234&amp;"|"&amp;N234</f>
        <v/>
      </c>
    </row>
    <row r="235">
      <c r="A235" s="464" t="inlineStr">
        <is>
          <t>EXT0015</t>
        </is>
      </c>
      <c r="B235" s="465" t="n"/>
      <c r="C235" s="466" t="n"/>
      <c r="D235" s="467" t="n"/>
      <c r="E235" s="468">
        <f>IF($M235="","",$M235*(1+$O$3))</f>
        <v/>
      </c>
      <c r="F235" s="468">
        <f>IF($E235="","",$E235*$O$4)</f>
        <v/>
      </c>
      <c r="G235" s="468">
        <f>IF(OR($C235="",$E235=""),"",$C235*$E235)</f>
        <v/>
      </c>
      <c r="M235" s="469" t="n"/>
      <c r="N235" t="inlineStr">
        <is>
          <t>M7</t>
        </is>
      </c>
      <c r="O235">
        <f>A235&amp;"|"&amp;N235</f>
        <v/>
      </c>
    </row>
    <row r="236">
      <c r="A236" s="462" t="inlineStr">
        <is>
          <t>ACCESORIOS Y REMATES DE AZOTEA</t>
        </is>
      </c>
      <c r="G236" s="463">
        <f>SUM(G237:G251)</f>
        <v/>
      </c>
    </row>
    <row r="237">
      <c r="A237" s="464" t="inlineStr">
        <is>
          <t>ACC0001</t>
        </is>
      </c>
      <c r="B237" s="465" t="n"/>
      <c r="C237" s="466" t="n"/>
      <c r="D237" s="467" t="n"/>
      <c r="E237" s="468">
        <f>IF($M237="","",$M237*(1+$O$3))</f>
        <v/>
      </c>
      <c r="F237" s="468">
        <f>IF($E237="","",$E237*$O$4)</f>
        <v/>
      </c>
      <c r="G237" s="468">
        <f>IF(OR($C237="",$E237=""),"",$C237*$E237)</f>
        <v/>
      </c>
      <c r="M237" s="469" t="n"/>
      <c r="N237" t="inlineStr">
        <is>
          <t>M7</t>
        </is>
      </c>
      <c r="O237">
        <f>A237&amp;"|"&amp;N237</f>
        <v/>
      </c>
    </row>
    <row r="238">
      <c r="A238" s="464" t="inlineStr">
        <is>
          <t>ACC0002</t>
        </is>
      </c>
      <c r="B238" s="465" t="n"/>
      <c r="C238" s="466" t="n"/>
      <c r="D238" s="467" t="n"/>
      <c r="E238" s="468">
        <f>IF($M238="","",$M238*(1+$O$3))</f>
        <v/>
      </c>
      <c r="F238" s="468">
        <f>IF($E238="","",$E238*$O$4)</f>
        <v/>
      </c>
      <c r="G238" s="468">
        <f>IF(OR($C238="",$E238=""),"",$C238*$E238)</f>
        <v/>
      </c>
      <c r="M238" s="469" t="n"/>
      <c r="N238" t="inlineStr">
        <is>
          <t>M7</t>
        </is>
      </c>
      <c r="O238">
        <f>A238&amp;"|"&amp;N238</f>
        <v/>
      </c>
    </row>
    <row r="239">
      <c r="A239" s="464" t="inlineStr">
        <is>
          <t>ACC0003</t>
        </is>
      </c>
      <c r="B239" s="465" t="n"/>
      <c r="C239" s="466" t="n"/>
      <c r="D239" s="467" t="n"/>
      <c r="E239" s="468">
        <f>IF($M239="","",$M239*(1+$O$3))</f>
        <v/>
      </c>
      <c r="F239" s="468">
        <f>IF($E239="","",$E239*$O$4)</f>
        <v/>
      </c>
      <c r="G239" s="468">
        <f>IF(OR($C239="",$E239=""),"",$C239*$E239)</f>
        <v/>
      </c>
      <c r="M239" s="469" t="n"/>
      <c r="N239" t="inlineStr">
        <is>
          <t>M7</t>
        </is>
      </c>
      <c r="O239">
        <f>A239&amp;"|"&amp;N239</f>
        <v/>
      </c>
    </row>
    <row r="240">
      <c r="A240" s="464" t="inlineStr">
        <is>
          <t>ACC0004</t>
        </is>
      </c>
      <c r="B240" s="465" t="n"/>
      <c r="C240" s="466" t="n"/>
      <c r="D240" s="467" t="n"/>
      <c r="E240" s="468">
        <f>IF($M240="","",$M240*(1+$O$3))</f>
        <v/>
      </c>
      <c r="F240" s="468">
        <f>IF($E240="","",$E240*$O$4)</f>
        <v/>
      </c>
      <c r="G240" s="468">
        <f>IF(OR($C240="",$E240=""),"",$C240*$E240)</f>
        <v/>
      </c>
      <c r="M240" s="469" t="n"/>
      <c r="N240" t="inlineStr">
        <is>
          <t>M7</t>
        </is>
      </c>
      <c r="O240">
        <f>A240&amp;"|"&amp;N240</f>
        <v/>
      </c>
    </row>
    <row r="241">
      <c r="A241" s="464" t="inlineStr">
        <is>
          <t>ACC0005</t>
        </is>
      </c>
      <c r="B241" s="465" t="n"/>
      <c r="C241" s="466" t="n"/>
      <c r="D241" s="467" t="n"/>
      <c r="E241" s="468">
        <f>IF($M241="","",$M241*(1+$O$3))</f>
        <v/>
      </c>
      <c r="F241" s="468">
        <f>IF($E241="","",$E241*$O$4)</f>
        <v/>
      </c>
      <c r="G241" s="468">
        <f>IF(OR($C241="",$E241=""),"",$C241*$E241)</f>
        <v/>
      </c>
      <c r="M241" s="469" t="n"/>
      <c r="N241" t="inlineStr">
        <is>
          <t>M7</t>
        </is>
      </c>
      <c r="O241">
        <f>A241&amp;"|"&amp;N241</f>
        <v/>
      </c>
    </row>
    <row r="242">
      <c r="A242" s="464" t="inlineStr">
        <is>
          <t>ACC0006</t>
        </is>
      </c>
      <c r="B242" s="465" t="n"/>
      <c r="C242" s="466" t="n"/>
      <c r="D242" s="467" t="n"/>
      <c r="E242" s="468">
        <f>IF($M242="","",$M242*(1+$O$3))</f>
        <v/>
      </c>
      <c r="F242" s="468">
        <f>IF($E242="","",$E242*$O$4)</f>
        <v/>
      </c>
      <c r="G242" s="468">
        <f>IF(OR($C242="",$E242=""),"",$C242*$E242)</f>
        <v/>
      </c>
      <c r="M242" s="469" t="n"/>
      <c r="N242" t="inlineStr">
        <is>
          <t>M7</t>
        </is>
      </c>
      <c r="O242">
        <f>A242&amp;"|"&amp;N242</f>
        <v/>
      </c>
    </row>
    <row r="243">
      <c r="A243" s="464" t="inlineStr">
        <is>
          <t>ACC0007</t>
        </is>
      </c>
      <c r="B243" s="465" t="n"/>
      <c r="C243" s="466" t="n"/>
      <c r="D243" s="467" t="n"/>
      <c r="E243" s="468">
        <f>IF($M243="","",$M243*(1+$O$3))</f>
        <v/>
      </c>
      <c r="F243" s="468">
        <f>IF($E243="","",$E243*$O$4)</f>
        <v/>
      </c>
      <c r="G243" s="468">
        <f>IF(OR($C243="",$E243=""),"",$C243*$E243)</f>
        <v/>
      </c>
      <c r="M243" s="469" t="n"/>
      <c r="N243" t="inlineStr">
        <is>
          <t>M7</t>
        </is>
      </c>
      <c r="O243">
        <f>A243&amp;"|"&amp;N243</f>
        <v/>
      </c>
    </row>
    <row r="244">
      <c r="A244" s="464" t="inlineStr">
        <is>
          <t>ACC0008</t>
        </is>
      </c>
      <c r="B244" s="465" t="n"/>
      <c r="C244" s="466" t="n"/>
      <c r="D244" s="467" t="n"/>
      <c r="E244" s="468">
        <f>IF($M244="","",$M244*(1+$O$3))</f>
        <v/>
      </c>
      <c r="F244" s="468">
        <f>IF($E244="","",$E244*$O$4)</f>
        <v/>
      </c>
      <c r="G244" s="468">
        <f>IF(OR($C244="",$E244=""),"",$C244*$E244)</f>
        <v/>
      </c>
      <c r="M244" s="469" t="n"/>
      <c r="N244" t="inlineStr">
        <is>
          <t>M7</t>
        </is>
      </c>
      <c r="O244">
        <f>A244&amp;"|"&amp;N244</f>
        <v/>
      </c>
    </row>
    <row r="245">
      <c r="A245" s="464" t="inlineStr">
        <is>
          <t>ACC0009</t>
        </is>
      </c>
      <c r="B245" s="465" t="n"/>
      <c r="C245" s="466" t="n"/>
      <c r="D245" s="467" t="n"/>
      <c r="E245" s="468">
        <f>IF($M245="","",$M245*(1+$O$3))</f>
        <v/>
      </c>
      <c r="F245" s="468">
        <f>IF($E245="","",$E245*$O$4)</f>
        <v/>
      </c>
      <c r="G245" s="468">
        <f>IF(OR($C245="",$E245=""),"",$C245*$E245)</f>
        <v/>
      </c>
      <c r="M245" s="469" t="n"/>
      <c r="N245" t="inlineStr">
        <is>
          <t>M7</t>
        </is>
      </c>
      <c r="O245">
        <f>A245&amp;"|"&amp;N245</f>
        <v/>
      </c>
    </row>
    <row r="246">
      <c r="A246" s="464" t="inlineStr">
        <is>
          <t>ACC0010</t>
        </is>
      </c>
      <c r="B246" s="465" t="n"/>
      <c r="C246" s="466" t="n"/>
      <c r="D246" s="467" t="n"/>
      <c r="E246" s="468">
        <f>IF($M246="","",$M246*(1+$O$3))</f>
        <v/>
      </c>
      <c r="F246" s="468">
        <f>IF($E246="","",$E246*$O$4)</f>
        <v/>
      </c>
      <c r="G246" s="468">
        <f>IF(OR($C246="",$E246=""),"",$C246*$E246)</f>
        <v/>
      </c>
      <c r="M246" s="469" t="n"/>
      <c r="N246" t="inlineStr">
        <is>
          <t>M7</t>
        </is>
      </c>
      <c r="O246">
        <f>A246&amp;"|"&amp;N246</f>
        <v/>
      </c>
    </row>
    <row r="247">
      <c r="A247" s="464" t="inlineStr">
        <is>
          <t>ACC0011</t>
        </is>
      </c>
      <c r="B247" s="465" t="n"/>
      <c r="C247" s="466" t="n"/>
      <c r="D247" s="467" t="n"/>
      <c r="E247" s="468">
        <f>IF($M247="","",$M247*(1+$O$3))</f>
        <v/>
      </c>
      <c r="F247" s="468">
        <f>IF($E247="","",$E247*$O$4)</f>
        <v/>
      </c>
      <c r="G247" s="468">
        <f>IF(OR($C247="",$E247=""),"",$C247*$E247)</f>
        <v/>
      </c>
      <c r="M247" s="469" t="n"/>
      <c r="N247" t="inlineStr">
        <is>
          <t>M7</t>
        </is>
      </c>
      <c r="O247">
        <f>A247&amp;"|"&amp;N247</f>
        <v/>
      </c>
    </row>
    <row r="248">
      <c r="A248" s="464" t="inlineStr">
        <is>
          <t>ACC0012</t>
        </is>
      </c>
      <c r="B248" s="465" t="n"/>
      <c r="C248" s="466" t="n"/>
      <c r="D248" s="467" t="n"/>
      <c r="E248" s="468">
        <f>IF($M248="","",$M248*(1+$O$3))</f>
        <v/>
      </c>
      <c r="F248" s="468">
        <f>IF($E248="","",$E248*$O$4)</f>
        <v/>
      </c>
      <c r="G248" s="468">
        <f>IF(OR($C248="",$E248=""),"",$C248*$E248)</f>
        <v/>
      </c>
      <c r="M248" s="469" t="n"/>
      <c r="N248" t="inlineStr">
        <is>
          <t>M7</t>
        </is>
      </c>
      <c r="O248">
        <f>A248&amp;"|"&amp;N248</f>
        <v/>
      </c>
    </row>
    <row r="249">
      <c r="A249" s="464" t="inlineStr">
        <is>
          <t>ACC0013</t>
        </is>
      </c>
      <c r="B249" s="465" t="n"/>
      <c r="C249" s="466" t="n"/>
      <c r="D249" s="467" t="n"/>
      <c r="E249" s="468">
        <f>IF($M249="","",$M249*(1+$O$3))</f>
        <v/>
      </c>
      <c r="F249" s="468">
        <f>IF($E249="","",$E249*$O$4)</f>
        <v/>
      </c>
      <c r="G249" s="468">
        <f>IF(OR($C249="",$E249=""),"",$C249*$E249)</f>
        <v/>
      </c>
      <c r="M249" s="469" t="n"/>
      <c r="N249" t="inlineStr">
        <is>
          <t>M7</t>
        </is>
      </c>
      <c r="O249">
        <f>A249&amp;"|"&amp;N249</f>
        <v/>
      </c>
    </row>
    <row r="250">
      <c r="A250" s="464" t="inlineStr">
        <is>
          <t>ACC0014</t>
        </is>
      </c>
      <c r="B250" s="465" t="n"/>
      <c r="C250" s="466" t="n"/>
      <c r="D250" s="467" t="n"/>
      <c r="E250" s="468">
        <f>IF($M250="","",$M250*(1+$O$3))</f>
        <v/>
      </c>
      <c r="F250" s="468">
        <f>IF($E250="","",$E250*$O$4)</f>
        <v/>
      </c>
      <c r="G250" s="468">
        <f>IF(OR($C250="",$E250=""),"",$C250*$E250)</f>
        <v/>
      </c>
      <c r="M250" s="469" t="n"/>
      <c r="N250" t="inlineStr">
        <is>
          <t>M7</t>
        </is>
      </c>
      <c r="O250">
        <f>A250&amp;"|"&amp;N250</f>
        <v/>
      </c>
    </row>
    <row r="251">
      <c r="A251" s="464" t="inlineStr">
        <is>
          <t>ACC0015</t>
        </is>
      </c>
      <c r="B251" s="465" t="n"/>
      <c r="C251" s="466" t="n"/>
      <c r="D251" s="467" t="n"/>
      <c r="E251" s="468">
        <f>IF($M251="","",$M251*(1+$O$3))</f>
        <v/>
      </c>
      <c r="F251" s="468">
        <f>IF($E251="","",$E251*$O$4)</f>
        <v/>
      </c>
      <c r="G251" s="468">
        <f>IF(OR($C251="",$E251=""),"",$C251*$E251)</f>
        <v/>
      </c>
      <c r="M251" s="469" t="n"/>
      <c r="N251" t="inlineStr">
        <is>
          <t>M7</t>
        </is>
      </c>
      <c r="O251">
        <f>A251&amp;"|"&amp;N251</f>
        <v/>
      </c>
    </row>
    <row r="253">
      <c r="E253" s="470" t="inlineStr">
        <is>
          <t>TOTAL GENERAL DEL PRESUPUESTO</t>
        </is>
      </c>
    </row>
    <row r="254">
      <c r="B254" s="470" t="inlineStr">
        <is>
          <t>SUBTOTAL COSTO DIRECTO</t>
        </is>
      </c>
      <c r="C254" s="471">
        <f>G10+G48+G123+G127+G131+G201+G204+G219</f>
        <v/>
      </c>
      <c r="E254" s="472">
        <f>C254+C255</f>
        <v/>
      </c>
    </row>
    <row r="255">
      <c r="B255" s="470" t="inlineStr">
        <is>
          <t>IVA APLICADO</t>
        </is>
      </c>
      <c r="C255" s="471">
        <f>SUMPRODUCT(IFERROR($C$10:$C$251,0),IFERROR($F$10:$F$251,0))</f>
        <v/>
      </c>
    </row>
  </sheetData>
  <mergeCells count="41">
    <mergeCell ref="A54:F54"/>
    <mergeCell ref="A205:F205"/>
    <mergeCell ref="A128:F128"/>
    <mergeCell ref="A217:F217"/>
    <mergeCell ref="A80:F80"/>
    <mergeCell ref="A236:F236"/>
    <mergeCell ref="A56:F56"/>
    <mergeCell ref="A163:F163"/>
    <mergeCell ref="A26:F26"/>
    <mergeCell ref="A204:F204"/>
    <mergeCell ref="A42:F42"/>
    <mergeCell ref="A213:F213"/>
    <mergeCell ref="A219:F219"/>
    <mergeCell ref="A23:F23"/>
    <mergeCell ref="A131:F131"/>
    <mergeCell ref="A100:F100"/>
    <mergeCell ref="A20:F20"/>
    <mergeCell ref="A215:F215"/>
    <mergeCell ref="A10:F10"/>
    <mergeCell ref="A161:F161"/>
    <mergeCell ref="A199:F199"/>
    <mergeCell ref="A102:F102"/>
    <mergeCell ref="A67:F67"/>
    <mergeCell ref="A202:F202"/>
    <mergeCell ref="A220:F220"/>
    <mergeCell ref="A127:F127"/>
    <mergeCell ref="A48:F48"/>
    <mergeCell ref="A30:F30"/>
    <mergeCell ref="A114:F114"/>
    <mergeCell ref="A39:F39"/>
    <mergeCell ref="A186:F186"/>
    <mergeCell ref="A201:F201"/>
    <mergeCell ref="A142:F142"/>
    <mergeCell ref="A11:F11"/>
    <mergeCell ref="A49:F49"/>
    <mergeCell ref="A51:F51"/>
    <mergeCell ref="A123:F123"/>
    <mergeCell ref="A45:F45"/>
    <mergeCell ref="A132:F132"/>
    <mergeCell ref="A119:F119"/>
    <mergeCell ref="A124:F124"/>
  </mergeCells>
  <conditionalFormatting sqref="A10:A251">
    <cfRule type="expression" priority="1" dxfId="11">
      <formula>AND($A10&lt;&gt;"",COUNTIF($A$10:$A$251,$A10)&gt;1)</formula>
    </cfRule>
  </conditionalFormatting>
  <pageMargins left="0.75" right="0.75" top="1" bottom="1" header="0.5" footer="0.5"/>
</worksheet>
</file>

<file path=xl/worksheets/sheet21.xml><?xml version="1.0" encoding="utf-8"?>
<worksheet xmlns="http://schemas.openxmlformats.org/spreadsheetml/2006/main">
  <sheetPr>
    <tabColor rgb="001F6FEB"/>
    <outlinePr summaryBelow="1" summaryRight="1"/>
    <pageSetUpPr/>
  </sheetPr>
  <dimension ref="A1:O332"/>
  <sheetViews>
    <sheetView workbookViewId="0">
      <pane ySplit="9" topLeftCell="A10" activePane="bottomLeft" state="frozen"/>
      <selection pane="bottomLeft" activeCell="A1" sqref="A1"/>
    </sheetView>
  </sheetViews>
  <sheetFormatPr baseColWidth="8" defaultRowHeight="15"/>
  <cols>
    <col width="13" customWidth="1" style="371" min="1" max="1"/>
    <col width="74" customWidth="1" style="371" min="2" max="2"/>
    <col width="11" customWidth="1" style="371" min="3" max="3"/>
    <col width="8" customWidth="1" style="371" min="4" max="4"/>
    <col width="13" customWidth="1" style="371" min="5" max="5"/>
    <col width="12" customWidth="1" style="371" min="6" max="6"/>
    <col width="15" customWidth="1" style="371" min="7" max="7"/>
    <col width="2" customWidth="1" style="371" min="8" max="8"/>
    <col width="52" customWidth="1" style="371" min="9" max="9"/>
    <col width="2" customWidth="1" style="371" min="10" max="10"/>
    <col width="26" customWidth="1" style="371" min="11" max="11"/>
    <col width="2" customWidth="1" style="371" min="12" max="12"/>
    <col width="13" customWidth="1" style="371" min="13" max="13"/>
    <col width="7" customWidth="1" style="371" min="14" max="14"/>
    <col width="16" customWidth="1" style="371" min="15" max="15"/>
  </cols>
  <sheetData>
    <row r="1">
      <c r="A1" s="458">
        <f>CARATULA!$C$11&amp;"  ·  OPCIÓN C"</f>
        <v/>
      </c>
    </row>
    <row r="3">
      <c r="A3">
        <f>CARATULA!$C$10</f>
        <v/>
      </c>
      <c r="M3" t="inlineStr">
        <is>
          <t>% UTILIDAD</t>
        </is>
      </c>
      <c r="O3">
        <f>CARATULA!$H$9</f>
        <v/>
      </c>
    </row>
    <row r="4">
      <c r="A4" t="inlineStr">
        <is>
          <t>UBICACIÓN</t>
        </is>
      </c>
      <c r="B4">
        <f>CARATULA!$C$14</f>
        <v/>
      </c>
      <c r="M4" t="inlineStr">
        <is>
          <t>% IVA</t>
        </is>
      </c>
      <c r="O4">
        <f>CARATULA!$H$10</f>
        <v/>
      </c>
    </row>
    <row r="6">
      <c r="M6" s="457" t="inlineStr">
        <is>
          <t>AQUI SE EDITAN LOS PRECIOS UNITARIOS</t>
        </is>
      </c>
    </row>
    <row r="7">
      <c r="A7" t="inlineStr">
        <is>
          <t>CLIENTE</t>
        </is>
      </c>
      <c r="B7">
        <f>CARATULA!$C$12</f>
        <v/>
      </c>
      <c r="E7" t="inlineStr">
        <is>
          <t>FECHA</t>
        </is>
      </c>
      <c r="F7">
        <f>TODAY()</f>
        <v/>
      </c>
    </row>
    <row r="9" ht="28" customHeight="1" s="371">
      <c r="A9" s="459" t="inlineStr">
        <is>
          <t>CLAVE</t>
        </is>
      </c>
      <c r="B9" s="459" t="inlineStr">
        <is>
          <t>DESCRIPCIÓN DEL CONCEPTO</t>
        </is>
      </c>
      <c r="C9" s="459" t="inlineStr">
        <is>
          <t>CANTIDAD</t>
        </is>
      </c>
      <c r="D9" s="459" t="inlineStr">
        <is>
          <t>UNIDAD</t>
        </is>
      </c>
      <c r="E9" s="459" t="inlineStr">
        <is>
          <t>P. UNITARIO</t>
        </is>
      </c>
      <c r="F9" s="459" t="inlineStr">
        <is>
          <t>IVA</t>
        </is>
      </c>
      <c r="G9" s="459" t="inlineStr">
        <is>
          <t>TOTAL</t>
        </is>
      </c>
      <c r="I9" s="459" t="inlineStr">
        <is>
          <t>NOTAS</t>
        </is>
      </c>
      <c r="K9" s="459" t="inlineStr">
        <is>
          <t>NOTAS REV-01</t>
        </is>
      </c>
      <c r="M9" s="459" t="inlineStr">
        <is>
          <t>P.U. BASE</t>
        </is>
      </c>
      <c r="N9" s="459" t="inlineStr">
        <is>
          <t>MÓDULO</t>
        </is>
      </c>
      <c r="O9" s="459" t="inlineStr">
        <is>
          <t>LLAVE</t>
        </is>
      </c>
    </row>
    <row r="10">
      <c r="A10" s="460" t="inlineStr">
        <is>
          <t>PRELIMINARES, DESMANTELAMIENTOS Y DEMOLICIONES</t>
        </is>
      </c>
      <c r="G10" s="461">
        <f>G11+G20+G23+G26+G30+G39+G42+G45</f>
        <v/>
      </c>
    </row>
    <row r="11">
      <c r="A11" s="462" t="inlineStr">
        <is>
          <t>PRELIMINARES</t>
        </is>
      </c>
      <c r="G11" s="463">
        <f>SUM(G12:G19)</f>
        <v/>
      </c>
    </row>
    <row r="12">
      <c r="A12" s="464" t="inlineStr">
        <is>
          <t>PRE02233</t>
        </is>
      </c>
      <c r="B12" s="465" t="inlineStr">
        <is>
          <t>TRAZO Y NIVELACIÓN DEL ÁREA A CONSTRUIR: TRAZO Y NIVELACIÓN DE PLATAFORMA SEGÚN LOS NIVELES DE DESPLANTE DEL PROYECTO, SOBRE LA TOTALIDAD DEL PREDIO DE CASA 2 (81.24 M² DE DESPLANTE). INCLUYE HILO, ESTACAS, CRUCETAS DE MADERA, NIVEL, EQUIPO TOPOGRÁFICO, HERRAMIENTA MENOR, MANO DE OBRA Y EQUIPO DE PROTECCIÓN PERSONAL.</t>
        </is>
      </c>
      <c r="C12" s="466" t="n">
        <v>81.23999999999999</v>
      </c>
      <c r="D12" s="467" t="inlineStr">
        <is>
          <t>m²</t>
        </is>
      </c>
      <c r="E12" s="468">
        <f>IF($M12="","",$M12*(1+$O$3))</f>
        <v/>
      </c>
      <c r="F12" s="468">
        <f>IF($E12="","",$E12*$O$4)</f>
        <v/>
      </c>
      <c r="G12" s="468">
        <f>IF(OR($C12="",$E12=""),"",$C12*$E12)</f>
        <v/>
      </c>
      <c r="M12" s="469" t="n">
        <v>28</v>
      </c>
      <c r="N12" t="inlineStr">
        <is>
          <t>M1</t>
        </is>
      </c>
      <c r="O12">
        <f>A12&amp;"|"&amp;N12</f>
        <v/>
      </c>
    </row>
    <row r="13">
      <c r="A13" s="464" t="inlineStr">
        <is>
          <t>PRE02234</t>
        </is>
      </c>
      <c r="B13" s="465" t="inlineStr">
        <is>
          <t>TAPIAL PROVISIONAL PERIMETRAL: SUMINISTRO Y COLOCACIÓN DE TAPIAL PROVISIONAL A BASE DE POLÍN DE MADERA, FORRADO CON MALLA ELECTROSOLDADA (ARMEX) Y CORTINA DE PLÁSTICO NEGRO CALIBRE 600, CON PUERTA DE ACCESO DE MADERA Y CANDADO, PARA DELIMITAR LA ZONA DE OBRA DE CASA 2 SOBRE EL PASO DE SERVIDUMBRE DE LA VECINDAD. INCLUYE MATERIAL, HERRAMIENTA MENOR, MANO DE OBRA Y EQUIPO DE PROTECCIÓN PERSONAL. 12 ml sobre el frente que da al paso de servidumbre de 3.00 m de ancho.</t>
        </is>
      </c>
      <c r="C13" s="466" t="n">
        <v>13</v>
      </c>
      <c r="D13" s="467" t="inlineStr">
        <is>
          <t>ml</t>
        </is>
      </c>
      <c r="E13" s="468">
        <f>IF($M13="","",$M13*(1+$O$3))</f>
        <v/>
      </c>
      <c r="F13" s="468">
        <f>IF($E13="","",$E13*$O$4)</f>
        <v/>
      </c>
      <c r="G13" s="468">
        <f>IF(OR($C13="",$E13=""),"",$C13*$E13)</f>
        <v/>
      </c>
      <c r="M13" s="469" t="n">
        <v>300</v>
      </c>
      <c r="N13" t="inlineStr">
        <is>
          <t>M1</t>
        </is>
      </c>
      <c r="O13">
        <f>A13&amp;"|"&amp;N13</f>
        <v/>
      </c>
    </row>
    <row r="14">
      <c r="A14" s="464" t="inlineStr">
        <is>
          <t>PRE02235</t>
        </is>
      </c>
      <c r="B14" s="465" t="inlineStr">
        <is>
          <t>MURETE PROVISIONAL DE OBRA: FABRICACIÓN DE MURETE PROVISIONAL DE MADERA (POSTE, TABLA Y CLAVOS) ADOSADO AL TAPIAL, PARA ALOJAR EL INTERRUPTOR TERMOMAGNÉTICO DE OBRA Y EL RACK DE CONTACTOS DE USO RUDO. INCLUYE MATERIAL ELÉCTRICO, HERRAMIENTA MENOR, MANO DE OBRA Y EQUIPO DE PROTECCIÓN PERSONAL.</t>
        </is>
      </c>
      <c r="C14" s="466" t="n">
        <v>1</v>
      </c>
      <c r="D14" s="467" t="inlineStr">
        <is>
          <t>pza</t>
        </is>
      </c>
      <c r="E14" s="468">
        <f>IF($M14="","",$M14*(1+$O$3))</f>
        <v/>
      </c>
      <c r="F14" s="468">
        <f>IF($E14="","",$E14*$O$4)</f>
        <v/>
      </c>
      <c r="G14" s="468">
        <f>IF(OR($C14="",$E14=""),"",$C14*$E14)</f>
        <v/>
      </c>
      <c r="M14" s="469" t="n">
        <v>1000</v>
      </c>
      <c r="N14" t="inlineStr">
        <is>
          <t>M1</t>
        </is>
      </c>
      <c r="O14">
        <f>A14&amp;"|"&amp;N14</f>
        <v/>
      </c>
    </row>
    <row r="15">
      <c r="A15" s="464" t="inlineStr">
        <is>
          <t>PRE02227</t>
        </is>
      </c>
      <c r="B15" s="465" t="inlineStr">
        <is>
          <t>TRÁMITE Y OBTENCIÓN DE AUTORIZACIÓN MUNICIPAL PARA DERRIBO DE ARBOL: INTEGRACIÓN DE EXPEDIENTE, LEVANTAMIENTO FOTOGRÁFICO, DICTAMEN, INGRESO ANTE LA AUTORIDAD Y SEGUIMIENTO HASTA LA RESOLUCIÓN. NO INCLUYE EL PAGO DE DERECHOS NI LA COMPENSACIÓN AMBIENTAL QUE FIJE LA AUTORIDAD. INCLUYE MATERIAL, HERRAMIENTA MENOR, MANO DE OBRA Y EQUIPO DE PROTECCIÓN PERSONAL.</t>
        </is>
      </c>
      <c r="C15" s="466" t="n">
        <v>1</v>
      </c>
      <c r="D15" s="467" t="inlineStr">
        <is>
          <t>lote</t>
        </is>
      </c>
      <c r="E15" s="468">
        <f>IF($M15="","",$M15*(1+$O$3))</f>
        <v/>
      </c>
      <c r="F15" s="468">
        <f>IF($E15="","",$E15*$O$4)</f>
        <v/>
      </c>
      <c r="G15" s="468">
        <f>IF(OR($C15="",$E15=""),"",$C15*$E15)</f>
        <v/>
      </c>
      <c r="M15" s="469" t="n">
        <v>1</v>
      </c>
      <c r="N15" t="inlineStr">
        <is>
          <t>M1</t>
        </is>
      </c>
      <c r="O15">
        <f>A15&amp;"|"&amp;N15</f>
        <v/>
      </c>
    </row>
    <row r="16">
      <c r="A16" s="464" t="inlineStr">
        <is>
          <t>PRE02228</t>
        </is>
      </c>
      <c r="B16" s="465" t="inlineStr">
        <is>
          <t>DERRIBO CONTROLADO DE ÁRBOL POR SECCIONES: DESRAME PROGRESIVO DE ARRIBA HACIA ABAJO, CORTE DEL FUSTE EN TRAMOS CON DESCUELGUE CONTROLADO POR CUERDA, PROTECCIÓN DE MUROS COLINDANTES Y DE LAS PROPIEDADES VECINAS. INCLUYE MOTOSIERRA, CUERDAS, ARNÉS, ESCALERA O ANDAMIO Y SEÑALIZACIÓN. INCLUYE MATERIAL, HERRAMIENTA MENOR, MANO DE OBRA Y EQUIPO DE PROTECCIÓN PERSONAL.</t>
        </is>
      </c>
      <c r="C16" s="466" t="n">
        <v>1</v>
      </c>
      <c r="D16" s="467" t="inlineStr">
        <is>
          <t>pza</t>
        </is>
      </c>
      <c r="E16" s="468">
        <f>IF($M16="","",$M16*(1+$O$3))</f>
        <v/>
      </c>
      <c r="F16" s="468">
        <f>IF($E16="","",$E16*$O$4)</f>
        <v/>
      </c>
      <c r="G16" s="468">
        <f>IF(OR($C16="",$E16=""),"",$C16*$E16)</f>
        <v/>
      </c>
      <c r="M16" s="469" t="n">
        <v>1000</v>
      </c>
      <c r="N16" t="inlineStr">
        <is>
          <t>M1</t>
        </is>
      </c>
      <c r="O16">
        <f>A16&amp;"|"&amp;N16</f>
        <v/>
      </c>
    </row>
    <row r="17">
      <c r="A17" s="464" t="inlineStr">
        <is>
          <t>PRE02229</t>
        </is>
      </c>
      <c r="B17" s="465" t="inlineStr">
        <is>
          <t>DESTOCONADO Y EXTRACCIÓN DE RAÍZ: EXCAVACIÓN PERIMETRAL, CORTE DE RAÍZ PRINCIPAL Y SECUNDARIA, EXTRACCIÓN DEL TOCÓN Y LIMPIEZA DEL HUECO. INCLUYE MATERIAL, HERRAMIENTA MENOR, MANO DE OBRA Y EQUIPO DE PROTECCIÓN PERSONAL.</t>
        </is>
      </c>
      <c r="C17" s="466" t="n">
        <v>1</v>
      </c>
      <c r="D17" s="467" t="inlineStr">
        <is>
          <t>pza</t>
        </is>
      </c>
      <c r="E17" s="468">
        <f>IF($M17="","",$M17*(1+$O$3))</f>
        <v/>
      </c>
      <c r="F17" s="468">
        <f>IF($E17="","",$E17*$O$4)</f>
        <v/>
      </c>
      <c r="G17" s="468">
        <f>IF(OR($C17="",$E17=""),"",$C17*$E17)</f>
        <v/>
      </c>
      <c r="M17" s="469" t="n">
        <v>1500</v>
      </c>
      <c r="N17" t="inlineStr">
        <is>
          <t>M1</t>
        </is>
      </c>
      <c r="O17">
        <f>A17&amp;"|"&amp;N17</f>
        <v/>
      </c>
    </row>
    <row r="18">
      <c r="A18" s="464" t="inlineStr">
        <is>
          <t>PRE02230</t>
        </is>
      </c>
      <c r="B18" s="465" t="inlineStr">
        <is>
          <t>RELLENO Y COMPACTACIÓN DEL HUECO DE TOCÓN CON MATERIAL DE BANCO EN CAPAS HÚMEDAS DE 20 CM, HASTA ALCANZAR EL NIVEL DE DESPLANTE DE PROYECTO. INCLUYE MATERIAL, HERRAMIENTA MENOR, MANO DE OBRA Y EQUIPO DE PROTECCIÓN PERSONAL.</t>
        </is>
      </c>
      <c r="C18" s="466" t="n">
        <v>4</v>
      </c>
      <c r="D18" s="467" t="inlineStr">
        <is>
          <t>m³</t>
        </is>
      </c>
      <c r="E18" s="468">
        <f>IF($M18="","",$M18*(1+$O$3))</f>
        <v/>
      </c>
      <c r="F18" s="468">
        <f>IF($E18="","",$E18*$O$4)</f>
        <v/>
      </c>
      <c r="G18" s="468">
        <f>IF(OR($C18="",$E18=""),"",$C18*$E18)</f>
        <v/>
      </c>
      <c r="M18" s="469" t="n">
        <v>320</v>
      </c>
      <c r="N18" t="inlineStr">
        <is>
          <t>M1</t>
        </is>
      </c>
      <c r="O18">
        <f>A18&amp;"|"&amp;N18</f>
        <v/>
      </c>
    </row>
    <row r="19">
      <c r="A19" s="464" t="inlineStr">
        <is>
          <t>PRE02231</t>
        </is>
      </c>
      <c r="B19" s="465" t="inlineStr">
        <is>
          <t>TROCEADO, CARGA Y RETIRO DE RESIDUO VEGETAL A TIRO AUTORIZADO: TRONCO, RAMA Y FOLLAJE, CON ACARREO MANUAL HASTA PIE DE CALLE Y VIAJE EN CAMIÓN. INCLUYE MATERIAL, HERRAMIENTA MENOR, MANO DE OBRA Y EQUIPO DE PROTECCIÓN PERSONAL.</t>
        </is>
      </c>
      <c r="C19" s="466" t="n">
        <v>1</v>
      </c>
      <c r="D19" s="467" t="inlineStr">
        <is>
          <t>viaje</t>
        </is>
      </c>
      <c r="E19" s="468">
        <f>IF($M19="","",$M19*(1+$O$3))</f>
        <v/>
      </c>
      <c r="F19" s="468">
        <f>IF($E19="","",$E19*$O$4)</f>
        <v/>
      </c>
      <c r="G19" s="468">
        <f>IF(OR($C19="",$E19=""),"",$C19*$E19)</f>
        <v/>
      </c>
      <c r="M19" s="469" t="n">
        <v>900</v>
      </c>
      <c r="N19" t="inlineStr">
        <is>
          <t>M1</t>
        </is>
      </c>
      <c r="O19">
        <f>A19&amp;"|"&amp;N19</f>
        <v/>
      </c>
    </row>
    <row r="20">
      <c r="A20" s="462" t="inlineStr">
        <is>
          <t>DESMANTELACIONES</t>
        </is>
      </c>
      <c r="G20" s="463">
        <f>SUM(G21:G22)</f>
        <v/>
      </c>
    </row>
    <row r="21">
      <c r="A21" s="464" t="inlineStr">
        <is>
          <t>DIS07123</t>
        </is>
      </c>
      <c r="B21" s="465" t="inlineStr">
        <is>
          <t>DESMANTELAMIENTO DE LÍNEA ELÉCTRICA DE ALIMENTACIÓN DE DEPARTAMENTOS COLINDANTES: DESMANTELAMIENTO DE LA LÍNEA ELÉCTRICA DE ALIMENTACIÓN EXISTENTE, TENDIDA EXPUESTA SOBRE EL MURO DE LA VIVIENDA A DEMOLER, QUE DA SERVICIO A CASA 2 (EL PROYECTO), CASA 3 Y CASA 4 SEGÚN CROQUIS DEL TÍTULO DE PROPIEDAD, FOLIO CATASTRAL CA 17/022, A UNA ALTURA NO MAYOR A 3 METROS. INCLUYE CORTE DE PUNTAS EN EL PUNTO DE HABILITACIÓN, RETIRO DE CABLEADO Y TUBERÍA VISIBLE, CANCELACIÓN DE LA ACOMETIDA PROPIA, HERRAMIENTA MENOR, MANO DE OBRA, ESCALERAS Y EQUIPO DE PROTECCIÓN PERSONAL.</t>
        </is>
      </c>
      <c r="C21" s="466" t="n">
        <v>1</v>
      </c>
      <c r="D21" s="467" t="inlineStr">
        <is>
          <t>lote</t>
        </is>
      </c>
      <c r="E21" s="468">
        <f>IF($M21="","",$M21*(1+$O$3))</f>
        <v/>
      </c>
      <c r="F21" s="468">
        <f>IF($E21="","",$E21*$O$4)</f>
        <v/>
      </c>
      <c r="G21" s="468">
        <f>IF(OR($C21="",$E21=""),"",$C21*$E21)</f>
        <v/>
      </c>
      <c r="M21" s="469" t="n">
        <v>2800.27</v>
      </c>
      <c r="N21" t="inlineStr">
        <is>
          <t>M1</t>
        </is>
      </c>
      <c r="O21">
        <f>A21&amp;"|"&amp;N21</f>
        <v/>
      </c>
    </row>
    <row r="22">
      <c r="A22" s="464" t="inlineStr">
        <is>
          <t>DIS07124</t>
        </is>
      </c>
      <c r="B22" s="465" t="inlineStr">
        <is>
          <t>DESMANTELAMIENTO DE LÍNEA HIDRÁULICA DE ALIMENTACIÓN DE DEPARTAMENTOS COLINDANTES: DESMANTELAMIENTO DE LA LÍNEA HIDRÁULICA DE ALIMENTACIÓN EXISTENTE, TENDIDA EXPUESTA SOBRE EL MURO DE LA VIVIENDA A DEMOLER, QUE DA SERVICIO A CASA 2 (EL PROYECTO), CASA 3 Y CASA 4 SEGÚN CROQUIS DEL TÍTULO DE PROPIEDAD, FOLIO CATASTRAL CA 17/022, A UNA ALTURA NO MAYOR A 3 METROS. INCLUYE INTERRUPCIÓN DESDE LA BOMBA DE LA CISTERNA, VACIADO Y DESCONEXIÓN DE TINACOS, CORTE Y RETIRO DE TUBERÍA VISIBLE, COLOCACIÓN DE TAPÓN PROVISIONAL EN LA SALIDA DE AGUA PROPIA, HERRAMIENTA MENOR, MANO DE OBRA, ESCALERAS Y EQUIPO DE PROTECCIÓN PERSONAL.</t>
        </is>
      </c>
      <c r="C22" s="466" t="n">
        <v>1</v>
      </c>
      <c r="D22" s="467" t="inlineStr">
        <is>
          <t>lote</t>
        </is>
      </c>
      <c r="E22" s="468">
        <f>IF($M22="","",$M22*(1+$O$3))</f>
        <v/>
      </c>
      <c r="F22" s="468">
        <f>IF($E22="","",$E22*$O$4)</f>
        <v/>
      </c>
      <c r="G22" s="468">
        <f>IF(OR($C22="",$E22=""),"",$C22*$E22)</f>
        <v/>
      </c>
      <c r="M22" s="469" t="n">
        <v>2500.11</v>
      </c>
      <c r="N22" t="inlineStr">
        <is>
          <t>M1</t>
        </is>
      </c>
      <c r="O22">
        <f>A22&amp;"|"&amp;N22</f>
        <v/>
      </c>
    </row>
    <row r="23">
      <c r="A23" s="462" t="inlineStr">
        <is>
          <t>INSTALACIONES ELÉCTRICAS</t>
        </is>
      </c>
      <c r="G23" s="463">
        <f>SUM(G24:G25)</f>
        <v/>
      </c>
    </row>
    <row r="24">
      <c r="A24" s="464" t="inlineStr">
        <is>
          <t>ELE12299</t>
        </is>
      </c>
      <c r="B24" s="465" t="inlineStr">
        <is>
          <t>SALIDA ELÉCTRICA INDIVIDUAL DE ALIMENTACIÓN PARA DEPARTAMENTO COLINDANTE: SUMINISTRO E INSTALACIÓN DE LA SALIDA ELÉCTRICA FINAL POR DEPARTAMENTO, CON CONDUCTOR DE COBRE THHW CALIBRE 10 O 12 AWG, CHALUPA GALVANIZADA Y CONEXIÓN TERMINAL, PARA CASA 2 (EL PROYECTO), CASA 3 Y CASA 4 SEGÚN CROQUIS DEL TÍTULO DE PROPIEDAD, FOLIO CATASTRAL CA 17/022, A UNA ALTURA NO MAYOR A 3 METROS. INCLUYE MATERIAL, CABLEADO, ACCESORIOS, MANO DE OBRA Y EQUIPO DE PROTECCIÓN PERSONAL.</t>
        </is>
      </c>
      <c r="C24" s="466" t="n">
        <v>3</v>
      </c>
      <c r="D24" s="467" t="inlineStr">
        <is>
          <t>sal</t>
        </is>
      </c>
      <c r="E24" s="468">
        <f>IF($M24="","",$M24*(1+$O$3))</f>
        <v/>
      </c>
      <c r="F24" s="468">
        <f>IF($E24="","",$E24*$O$4)</f>
        <v/>
      </c>
      <c r="G24" s="468">
        <f>IF(OR($C24="",$E24=""),"",$C24*$E24)</f>
        <v/>
      </c>
      <c r="M24" s="469" t="n">
        <v>2600.26</v>
      </c>
      <c r="N24" t="inlineStr">
        <is>
          <t>M1</t>
        </is>
      </c>
      <c r="O24">
        <f>A24&amp;"|"&amp;N24</f>
        <v/>
      </c>
    </row>
    <row r="25">
      <c r="A25" s="464" t="inlineStr">
        <is>
          <t>ELE12300</t>
        </is>
      </c>
      <c r="B25" s="465" t="inlineStr">
        <is>
          <t>CIRCUITO TRONCAL DE ALIMENTACIÓN ELÉCTRICA PERIMETRAL: TENDIDO DE CIRCUITO TRONCAL DE ALIMENTACIÓN ELÉCTRICA NUEVA POR LA BARDA COLINDANTE AL PASO DE SERVIDUMBRE, CON TUBERÍA CONDUIT PVC DE 3/4" Y ABRAZADERAS DE SUJECIÓN, DESDE EL PUNTO DE HABILITACIÓN EXISTENTE HASTA CADA UNO DE LOS DEPARTAMENTOS DE CASA 2 (EL PROYECTO), CASA 3 Y CASA 4 SEGÚN CROQUIS DEL TÍTULO DE PROPIEDAD, FOLIO CATASTRAL CA 17/022. INCLUYE MATERIAL, HERRAMIENTA MENOR, MANO DE OBRA, ESCALERAS Y ANDAMIOS, Y EQUIPO DE PROTECCIÓN PERSONAL.</t>
        </is>
      </c>
      <c r="C25" s="466" t="n">
        <v>1</v>
      </c>
      <c r="D25" s="467" t="inlineStr">
        <is>
          <t>lote</t>
        </is>
      </c>
      <c r="E25" s="468">
        <f>IF($M25="","",$M25*(1+$O$3))</f>
        <v/>
      </c>
      <c r="F25" s="468">
        <f>IF($E25="","",$E25*$O$4)</f>
        <v/>
      </c>
      <c r="G25" s="468">
        <f>IF(OR($C25="",$E25=""),"",$C25*$E25)</f>
        <v/>
      </c>
      <c r="M25" s="469" t="n">
        <v>3469.88</v>
      </c>
      <c r="N25" t="inlineStr">
        <is>
          <t>M1</t>
        </is>
      </c>
      <c r="O25">
        <f>A25&amp;"|"&amp;N25</f>
        <v/>
      </c>
    </row>
    <row r="26">
      <c r="A26" s="462" t="inlineStr">
        <is>
          <t>INSTALACIONES HIDROSANITARIAS</t>
        </is>
      </c>
      <c r="G26" s="463">
        <f>SUM(G27:G29)</f>
        <v/>
      </c>
    </row>
    <row r="27">
      <c r="A27" s="464" t="inlineStr">
        <is>
          <t>HSI14089</t>
        </is>
      </c>
      <c r="B27" s="465" t="inlineStr">
        <is>
          <t>SALIDA HIDRÁULICA NUEVA DE ALIMENTACIÓN PARA DEPARTAMENTO COLINDANTE: SUMINISTRO Y COLOCACIÓN DE SALIDA DE ALIMENTACIÓN NUEVA EN RED HIDRÁULICA CON TUBERÍA PPR DE 3/4" Y ABRAZADERAS DE SUJECIÓN, DESDE LA BOMBA DE LA CISTERNA HASTA EL TINACO DE CADA DEPARTAMENTO DE CASA 2 (EL PROYECTO), CASA 3 Y CASA 4 SEGÚN CROQUIS DEL TÍTULO DE PROPIEDAD, FOLIO CATASTRAL CA 17/022, A UNA ALTURA NO MAYOR A 3 METROS. INCLUYE MATERIAL, MANO DE OBRA, HERRAMIENTA MENOR, ESCALERAS Y EQUIPO DE PROTECCIÓN PERSONAL.</t>
        </is>
      </c>
      <c r="C27" s="466" t="n">
        <v>3</v>
      </c>
      <c r="D27" s="467" t="inlineStr">
        <is>
          <t>pza</t>
        </is>
      </c>
      <c r="E27" s="468">
        <f>IF($M27="","",$M27*(1+$O$3))</f>
        <v/>
      </c>
      <c r="F27" s="468">
        <f>IF($E27="","",$E27*$O$4)</f>
        <v/>
      </c>
      <c r="G27" s="468">
        <f>IF(OR($C27="",$E27=""),"",$C27*$E27)</f>
        <v/>
      </c>
      <c r="M27" s="469" t="n">
        <v>1500.1</v>
      </c>
      <c r="N27" t="inlineStr">
        <is>
          <t>M1</t>
        </is>
      </c>
      <c r="O27">
        <f>A27&amp;"|"&amp;N27</f>
        <v/>
      </c>
    </row>
    <row r="28">
      <c r="A28" s="464" t="inlineStr">
        <is>
          <t>HSI14093</t>
        </is>
      </c>
      <c r="B28" s="465" t="inlineStr">
        <is>
          <t>REUBICACIÓN Y RECONEXIÓN DE TINACOS DE CASA COLINDANTE: REUBICACIÓN Y RECONEXIÓN DE TINACO DE LA CASA COLINDANTE A LA LÍNEA HIDRÁULICA NUEVA. INCLUYE DESMONTAJE, TRASLADO, MONTAJE SOBRE SU BASE, FIJACIÓN CON ABRAZADERAS, CONEXIÓN FINAL A LA LÍNEA NUEVA, HERRAMIENTA MENOR, MANO DE OBRA Y EQUIPO DE PROTECCIÓN PERSONAL.</t>
        </is>
      </c>
      <c r="C28" s="466" t="n">
        <v>1</v>
      </c>
      <c r="D28" s="467" t="inlineStr">
        <is>
          <t>lote</t>
        </is>
      </c>
      <c r="E28" s="468">
        <f>IF($M28="","",$M28*(1+$O$3))</f>
        <v/>
      </c>
      <c r="F28" s="468">
        <f>IF($E28="","",$E28*$O$4)</f>
        <v/>
      </c>
      <c r="G28" s="468">
        <f>IF(OR($C28="",$E28=""),"",$C28*$E28)</f>
        <v/>
      </c>
      <c r="M28" s="469" t="n">
        <v>600.09</v>
      </c>
      <c r="N28" t="inlineStr">
        <is>
          <t>M1</t>
        </is>
      </c>
      <c r="O28">
        <f>A28&amp;"|"&amp;N28</f>
        <v/>
      </c>
    </row>
    <row r="29">
      <c r="A29" s="464" t="inlineStr">
        <is>
          <t>HSI14094</t>
        </is>
      </c>
      <c r="B29" s="465" t="inlineStr">
        <is>
          <t xml:space="preserve">SUMINISTRO E INSTALACIÓN DE TUBERÍA PVC SANITARIO DE 4" AHOGADA EN RANURA, CON SUS CONEXIONES, PARA LA LÍNEA SANITARIA NUEVA QUE DA SERVICIO A CASA 2 (EL PROYECTO), CASA 3 Y CASA 4 SEGÚN CROQUIS DEL TÍTULO DE PROPIEDAD, FOLIO CATASTRAL CA 17/022, SUSTITUYENDO EL TRAYECTO EXISTENTE QUE PASA POR EL FRENTE DE LA VIVIENDA. INCLUYE TUBERÍA, CODOS, YEES, TEES, PEGAMENTO, NIVELACIÓN DE PENDIENTE, MATERIAL, HERRAMIENTA MENOR, MANO DE OBRA Y EQUIPO DE PROTECCIÓN PERSONAL. REGISTRO SANITARIO DE 40 X 60 X 100 CM: FABRICACIÓN DE REGISTRO SANITARIO DEL PROYECTO. INCLUYE PLANTILLA DE CONCRETO SIMPLE F'C=150 KG/CM² DE 5 CM DE PERALTE, MUROS DE TABIQUE RECOCIDO DE 7 X 14 X 28 CM JUNTEADOS CON MORTERO CEMENTO-ARENA 1:4, APLANADO CON ACABADO PULIDO AL INTERIOR, VÉRTICES RESUELTOS EN CHAFLÁN A 45 GRADOS, ARENERO DE 5 CM BAJO EL LECHO INFERIOR DE LOS TUBOS DE 4" PARA RETENCIÓN DE SEDIMENTOS, TAPA DE REGISTRO DE LA MISMA CALIDAD QUE LA PLANTILLA, EXCAVACIÓN, MATERIAL, HERRAMIENTA MENOR, MANO DE OBRA Y EQUIPO DE PROTECCIÓN PERSONAL. </t>
        </is>
      </c>
      <c r="C29" s="466" t="n">
        <v>18</v>
      </c>
      <c r="D29" s="467" t="inlineStr">
        <is>
          <t>ml</t>
        </is>
      </c>
      <c r="E29" s="468">
        <f>IF($M29="","",$M29*(1+$O$3))</f>
        <v/>
      </c>
      <c r="F29" s="468">
        <f>IF($E29="","",$E29*$O$4)</f>
        <v/>
      </c>
      <c r="G29" s="468">
        <f>IF(OR($C29="",$E29=""),"",$C29*$E29)</f>
        <v/>
      </c>
      <c r="M29" s="469" t="n">
        <v>300</v>
      </c>
      <c r="N29" t="inlineStr">
        <is>
          <t>M1</t>
        </is>
      </c>
      <c r="O29">
        <f>A29&amp;"|"&amp;N29</f>
        <v/>
      </c>
    </row>
    <row r="30">
      <c r="A30" s="462" t="inlineStr">
        <is>
          <t>DEMOLICIONES</t>
        </is>
      </c>
      <c r="G30" s="463">
        <f>SUM(G31:G38)</f>
        <v/>
      </c>
    </row>
    <row r="31">
      <c r="A31" s="464" t="inlineStr">
        <is>
          <t>DEM5027</t>
        </is>
      </c>
      <c r="B31" s="465" t="inlineStr">
        <is>
          <t>CORTE DE LOSA DE AZOTEA A DEMOLER, CON CORTADORA DE PISO TIPO WALK-BEHIND Y DISCO DE DIAMANTE PARA CONCRETO, SOBRE EL LÍMITE DE COLINDANCIA CON LAS PROPIEDADES VECINAS, PARA DESCONECTAR LA TRANSMISIÓN DE CARGAS ANTES DE LA DEMOLICIÓN. TRABAJOS A UNA ALTURA A PARTIR DE 3 METROS. INCLUYE RENTA DE EQUIPO, DISCO DE CORTE, FLETE DE MAQUINARIA, HERRAMIENTA MENOR, MANO DE OBRA, ANDAMIOS, ARNÉS Y EQUIPO DE PROTECCIÓN PERSONAL CON PROTECCIÓN OCULAR, AUDITIVA Y RESPIRATORIA.</t>
        </is>
      </c>
      <c r="C31" s="466" t="n">
        <v>1</v>
      </c>
      <c r="D31" s="467" t="inlineStr">
        <is>
          <t>lote</t>
        </is>
      </c>
      <c r="E31" s="468">
        <f>IF($M31="","",$M31*(1+$O$3))</f>
        <v/>
      </c>
      <c r="F31" s="468">
        <f>IF($E31="","",$E31*$O$4)</f>
        <v/>
      </c>
      <c r="G31" s="468">
        <f>IF(OR($C31="",$E31=""),"",$C31*$E31)</f>
        <v/>
      </c>
      <c r="M31" s="469" t="n">
        <v>2500</v>
      </c>
      <c r="N31" t="inlineStr">
        <is>
          <t>M1</t>
        </is>
      </c>
      <c r="O31">
        <f>A31&amp;"|"&amp;N31</f>
        <v/>
      </c>
    </row>
    <row r="32">
      <c r="A32" s="464" t="inlineStr">
        <is>
          <t>DEM5028</t>
        </is>
      </c>
      <c r="B32" s="465" t="inlineStr">
        <is>
          <t>CORTE DE LA LOSA DE PISO FIRME EXISTENTE, CON CORTADORA DE PISO TIPO WALK-BEHIND Y DISCO DE DIAMANTE PARA CONCRETO, SOBRE EL LÍMITE DE COLINDANCIA Y SOBRE EL TRAZO DE LAS TRINCHERAS CT-1 DE LA CIMENTACIÓN NUEVA. INCLUYE RENTA DE EQUIPO, DISCO DE CORTE, FLETE DE MAQUINARIA, HERRAMIENTA MENOR, MANO DE OBRA Y EQUIPO DE PROTECCIÓN PERSONAL CON PROTECCIÓN OCULAR, AUDITIVA Y RESPIRATORIA.</t>
        </is>
      </c>
      <c r="C32" s="466" t="n">
        <v>1</v>
      </c>
      <c r="D32" s="467" t="inlineStr">
        <is>
          <t>lote</t>
        </is>
      </c>
      <c r="E32" s="468">
        <f>IF($M32="","",$M32*(1+$O$3))</f>
        <v/>
      </c>
      <c r="F32" s="468">
        <f>IF($E32="","",$E32*$O$4)</f>
        <v/>
      </c>
      <c r="G32" s="468">
        <f>IF(OR($C32="",$E32=""),"",$C32*$E32)</f>
        <v/>
      </c>
      <c r="M32" s="469" t="n">
        <v>1500</v>
      </c>
      <c r="N32" t="inlineStr">
        <is>
          <t>M1</t>
        </is>
      </c>
      <c r="O32">
        <f>A32&amp;"|"&amp;N32</f>
        <v/>
      </c>
    </row>
    <row r="33">
      <c r="A33" s="464" t="inlineStr">
        <is>
          <t>DEM5029</t>
        </is>
      </c>
      <c r="B33" s="465" t="inlineStr">
        <is>
          <t>DEMOLICIÓN DE MUROS INTERIORES DE TABICÓN DE 10 CM Y BLOCK DE 15 CM, MÁS EL MURO DE FACHADA DE 20 CM Y EL MURO POSTERIOR DE 16 CM DE LA VIVIENDA, A UNA ALTURA NO MAYOR A 3.40 METROS, CON MARTILLO DEMOLEDOR ELÉCTRICO Y HERRAMIENTA MANUAL. INCLUYE LEVANTADO DEL ESCOMBRO PRODUCTO DE LA DEMOLICIÓN Y SU ACOPIO DENTRO DE LA OBRA, RENTA DE EQUIPO, FLETE DE MAQUINARIA, HERRAMIENTA MENOR, MANO DE OBRA Y EQUIPO DE PROTECCIÓN PERSONAL. NO incluye los dos muros laterales ni el muro posterior del predio, que son compar-</t>
        </is>
      </c>
      <c r="C33" s="466" t="n">
        <v>76.06</v>
      </c>
      <c r="D33" s="467" t="inlineStr">
        <is>
          <t>m²</t>
        </is>
      </c>
      <c r="E33" s="468">
        <f>IF($M33="","",$M33*(1+$O$3))</f>
        <v/>
      </c>
      <c r="F33" s="468">
        <f>IF($E33="","",$E33*$O$4)</f>
        <v/>
      </c>
      <c r="G33" s="468">
        <f>IF(OR($C33="",$E33=""),"",$C33*$E33)</f>
        <v/>
      </c>
      <c r="M33" s="469" t="n">
        <v>80</v>
      </c>
      <c r="N33" t="inlineStr">
        <is>
          <t>M1</t>
        </is>
      </c>
      <c r="O33">
        <f>A33&amp;"|"&amp;N33</f>
        <v/>
      </c>
    </row>
    <row r="34">
      <c r="A34" s="464" t="inlineStr">
        <is>
          <t>DEM5030</t>
        </is>
      </c>
      <c r="B34" s="465" t="inlineStr">
        <is>
          <t>DEMOLICIÓN DE LA LOSA DE AZOTEA O CUBIERTA DE CONCRETO DE LA VIVIENDA, DE 12 CM DE ESPESOR, PREVIAMENTE CORTADA EN SU PERÍMETRO, CON MARTILLO DEMOLEDOR ELÉCTRICO. TRABAJOS A UNA ALTURA A PARTIR DE 3 METROS. INCLUYE LEVANTADO DEL ESCOMBRO Y SU ACOPIO DENTRO DE LA OBRA, RENTA DE EQUIPO, HERRAMIENTA MENOR, MANO DE OBRA, ANDAMIOS, ARNÉS Y EQUIPO DE PROTECCIÓN PERSONAL.</t>
        </is>
      </c>
      <c r="C34" s="466" t="n">
        <v>46.45</v>
      </c>
      <c r="D34" s="467" t="inlineStr">
        <is>
          <t>m²</t>
        </is>
      </c>
      <c r="E34" s="468">
        <f>IF($M34="","",$M34*(1+$O$3))</f>
        <v/>
      </c>
      <c r="F34" s="468">
        <f>IF($E34="","",$E34*$O$4)</f>
        <v/>
      </c>
      <c r="G34" s="468">
        <f>IF(OR($C34="",$E34=""),"",$C34*$E34)</f>
        <v/>
      </c>
      <c r="M34" s="469" t="n">
        <v>80</v>
      </c>
      <c r="N34" t="inlineStr">
        <is>
          <t>M1</t>
        </is>
      </c>
      <c r="O34">
        <f>A34&amp;"|"&amp;N34</f>
        <v/>
      </c>
    </row>
    <row r="35">
      <c r="A35" s="464" t="inlineStr">
        <is>
          <t>DEM5031</t>
        </is>
      </c>
      <c r="B35" s="465" t="inlineStr">
        <is>
          <t>DEMOLICIÓN DE LA LOSA DE CONCRETO POBRE EXISTENTE EN EL PATIO EXTERIOR DE LA VIVIENDA, DE 8 CM DE ESPESOR, COMPRENDIDA ENTRE EL EJE POSTERIOR DE LA CONSTRUCCIÓN ACTUAL Y EL LÍMITE DEL PREDIO. INCLUYE LEVANTADO DEL ESCOMBRO Y SU ACOPIO DENTRO DE LA OBRA, HERRAMIENTA MENOR, MANO DE OBRA Y EQUIPO DE PROTECCIÓN PERSONAL.</t>
        </is>
      </c>
      <c r="C35" s="466" t="n">
        <v>29.26</v>
      </c>
      <c r="D35" s="467" t="inlineStr">
        <is>
          <t>m²</t>
        </is>
      </c>
      <c r="E35" s="468">
        <f>IF($M35="","",$M35*(1+$O$3))</f>
        <v/>
      </c>
      <c r="F35" s="468">
        <f>IF($E35="","",$E35*$O$4)</f>
        <v/>
      </c>
      <c r="G35" s="468">
        <f>IF(OR($C35="",$E35=""),"",$C35*$E35)</f>
        <v/>
      </c>
      <c r="M35" s="469" t="n">
        <v>80</v>
      </c>
      <c r="N35" t="inlineStr">
        <is>
          <t>M1</t>
        </is>
      </c>
      <c r="O35">
        <f>A35&amp;"|"&amp;N35</f>
        <v/>
      </c>
    </row>
    <row r="36">
      <c r="A36" s="464" t="inlineStr">
        <is>
          <t>DEM5032</t>
        </is>
      </c>
      <c r="B36" s="465" t="inlineStr">
        <is>
          <t>RANURA EN EL PISO DE CONCRETO EXISTENTE EN PATIO, DE 40 CM DE ANCHO POR 60 CM DE PROFUNDIDAD, PARA ALOJAR LA LÍNEA SANITARIA NUEVA DE 4" QUE DA SERVICIO A CASA 2 (EL PROYECTO), CASA 3 Y CASA 4 SEGÚN CROQUIS DEL TÍTULO DE PROPIEDAD, FOLIO CATASTRAL CA 17/022. INCLUYE CORTE PREVIO, DEMOLICIÓN CON MARTILLO DEMOLEDOR ELÉCTRICO, LEVANTADO DEL ESCOMBRO PRODUCTO DEL CORTE Y SU ACOPIO DENTRO DE LA OBRA, RENTA DE EQUIPO, HERRAMIENTA MENOR, MANO DE OBRA Y EQUIPO DE PROTECCIÓN PERSONAL.</t>
        </is>
      </c>
      <c r="C36" s="466" t="n">
        <v>18.72</v>
      </c>
      <c r="D36" s="467" t="inlineStr">
        <is>
          <t>ml</t>
        </is>
      </c>
      <c r="E36" s="468">
        <f>IF($M36="","",$M36*(1+$O$3))</f>
        <v/>
      </c>
      <c r="F36" s="468">
        <f>IF($E36="","",$E36*$O$4)</f>
        <v/>
      </c>
      <c r="G36" s="468">
        <f>IF(OR($C36="",$E36=""),"",$C36*$E36)</f>
        <v/>
      </c>
      <c r="M36" s="469" t="n">
        <v>80</v>
      </c>
      <c r="N36" t="inlineStr">
        <is>
          <t>M1</t>
        </is>
      </c>
      <c r="O36">
        <f>A36&amp;"|"&amp;N36</f>
        <v/>
      </c>
    </row>
    <row r="37">
      <c r="A37" s="464" t="inlineStr">
        <is>
          <t>DEM5033</t>
        </is>
      </c>
      <c r="B37" s="465" t="inlineStr">
        <is>
          <t>DEMOLICIÓN Y RETIRO DE TINACOS DE FIBROCEMENTO (ASBESTO) EXISTENTES EN LA AZOTEA DE LA VIVIENDA A DEMOLER, CON HUMECTACIÓN PREVIA DE LA PIEZA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C37" s="466" t="n">
        <v>2</v>
      </c>
      <c r="D37" s="467" t="inlineStr">
        <is>
          <t>pza</t>
        </is>
      </c>
      <c r="E37" s="468">
        <f>IF($M37="","",$M37*(1+$O$3))</f>
        <v/>
      </c>
      <c r="F37" s="468">
        <f>IF($E37="","",$E37*$O$4)</f>
        <v/>
      </c>
      <c r="G37" s="468">
        <f>IF(OR($C37="",$E37=""),"",$C37*$E37)</f>
        <v/>
      </c>
      <c r="M37" s="469" t="n">
        <v>800.4299999999999</v>
      </c>
      <c r="N37" t="inlineStr">
        <is>
          <t>M1</t>
        </is>
      </c>
      <c r="O37">
        <f>A37&amp;"|"&amp;N37</f>
        <v/>
      </c>
    </row>
    <row r="38">
      <c r="A38" s="464" t="inlineStr">
        <is>
          <t>DEM5034</t>
        </is>
      </c>
      <c r="B38" s="465" t="inlineStr">
        <is>
          <t>RETIRO DE LÁMINA DE FIBROCEMENTO (ASBESTO) EN TECHUMBRES DE LA VIVIENDA A DEMOLER, CON HUMECTACIÓN PREVIA PARA ABATIR LA EMISIÓN DE FIBRAS, EMBALAJE DEL RESIDUO EN PLÁSTICO DE CALIBRE GRUESO Y DISPOSICIÓN FINAL EN TIRADERO AUTORIZADO PARA RESIDUOS PELIGROSOS. TRABAJOS A UNA ALTURA A PARTIR DE 3 METROS. INCLUYE MATERIAL DE EMBALAJE, TRANSPORTE A TIRADERO AUTORIZADO, HERRAMIENTA MENOR, MANO DE OBRA, ANDAMIOS Y EQUIPO DE PROTECCIÓN PERSONAL CON PROTECCIÓN RESPIRATORIA.</t>
        </is>
      </c>
      <c r="C38" s="466" t="n">
        <v>4.73</v>
      </c>
      <c r="D38" s="467" t="inlineStr">
        <is>
          <t>m²</t>
        </is>
      </c>
      <c r="E38" s="468">
        <f>IF($M38="","",$M38*(1+$O$3))</f>
        <v/>
      </c>
      <c r="F38" s="468">
        <f>IF($E38="","",$E38*$O$4)</f>
        <v/>
      </c>
      <c r="G38" s="468">
        <f>IF(OR($C38="",$E38=""),"",$C38*$E38)</f>
        <v/>
      </c>
      <c r="M38" s="469" t="n">
        <v>228.15</v>
      </c>
      <c r="N38" t="inlineStr">
        <is>
          <t>M1</t>
        </is>
      </c>
      <c r="O38">
        <f>A38&amp;"|"&amp;N38</f>
        <v/>
      </c>
    </row>
    <row r="39">
      <c r="A39" s="462" t="inlineStr">
        <is>
          <t>ACARREOS</t>
        </is>
      </c>
      <c r="G39" s="463">
        <f>SUM(G40:G41)</f>
        <v/>
      </c>
    </row>
    <row r="40">
      <c r="A40" s="464" t="inlineStr">
        <is>
          <t>ARR6013</t>
        </is>
      </c>
      <c r="B40" s="465" t="inlineStr">
        <is>
          <t>ACARREO DE ESCOMBRO DESDE EL CENTRO DE ACOPIO DENTRO DEL TAPIAL HASTA EL CAMIÓN DE VOLTEO A PIE DE CALLE, EN UN TRAMO APROXIMADO DE 25 METROS LINEALES POR EL PASO DE SERVIDUMBRE, INCLUYENDO LA CARGA MANUAL AL CAMIÓN. INCLUYE CARRETILLAS, HERRAMIENTA MENOR, MANO DE OBRA Y EQUIPO DE PROTECCIÓN PERSONAL.</t>
        </is>
      </c>
      <c r="C40" s="466" t="n">
        <v>38.97</v>
      </c>
      <c r="D40" s="467" t="inlineStr">
        <is>
          <t>m³</t>
        </is>
      </c>
      <c r="E40" s="468">
        <f>IF($M40="","",$M40*(1+$O$3))</f>
        <v/>
      </c>
      <c r="F40" s="468">
        <f>IF($E40="","",$E40*$O$4)</f>
        <v/>
      </c>
      <c r="G40" s="468">
        <f>IF(OR($C40="",$E40=""),"",$C40*$E40)</f>
        <v/>
      </c>
      <c r="M40" s="469" t="n">
        <v>150</v>
      </c>
      <c r="N40" t="inlineStr">
        <is>
          <t>M1</t>
        </is>
      </c>
      <c r="O40">
        <f>A40&amp;"|"&amp;N40</f>
        <v/>
      </c>
    </row>
    <row r="41">
      <c r="A41" s="464" t="inlineStr">
        <is>
          <t>ARR06009</t>
        </is>
      </c>
      <c r="B41" s="465" t="inlineStr">
        <is>
          <t>VIAJE DE ESCOMBRO A TIRO AUTORIZADO: RETIRO DEL ESCOMBRO EN CAMIÓN DE VOLTEO CON CAPACIDAD DE TOLVA DE 6 M³, HASTA TIRO AUTORIZADO, CON DISPOSICIÓN LEGAL DEL RESIDUO. INCLUYE RENTA DEL CAMIÓN, COMBUSTIBLE, OPERADOR Y DERECHO DE DESCARGA.</t>
        </is>
      </c>
      <c r="C41" s="466" t="n">
        <v>6</v>
      </c>
      <c r="D41" s="467" t="inlineStr">
        <is>
          <t>viaje</t>
        </is>
      </c>
      <c r="E41" s="468">
        <f>IF($M41="","",$M41*(1+$O$3))</f>
        <v/>
      </c>
      <c r="F41" s="468">
        <f>IF($E41="","",$E41*$O$4)</f>
        <v/>
      </c>
      <c r="G41" s="468">
        <f>IF(OR($C41="",$E41=""),"",$C41*$E41)</f>
        <v/>
      </c>
      <c r="M41" s="469" t="n">
        <v>1500</v>
      </c>
      <c r="N41" t="inlineStr">
        <is>
          <t>M1</t>
        </is>
      </c>
      <c r="O41">
        <f>A41&amp;"|"&amp;N41</f>
        <v/>
      </c>
    </row>
    <row r="42">
      <c r="A42" s="462" t="inlineStr">
        <is>
          <t>EXCAVACIONES</t>
        </is>
      </c>
      <c r="G42" s="463">
        <f>SUM(G43:G44)</f>
        <v/>
      </c>
    </row>
    <row r="43">
      <c r="A43" s="464" t="inlineStr">
        <is>
          <t>EXV3018</t>
        </is>
      </c>
      <c r="B43" s="465" t="inlineStr">
        <is>
          <t>EXCAVACIÓN DE ZANJAS Y TRINCHERAS PARA EL DESPLANTE DE LAS CONTRATRABES CT-1 Y LA LOSA DE CIMENTACIÓN DEL PROYECTO, SEGÚN TRAZO DEL PLANO ESTRUCTURAL ES-02, EN UNA LONGITUD TOTAL DE 89.10 ML DE TRINCHERA DE SECCIÓN 0.20 X 0.40 M. INCLUYE AFINE DE TALUDES, HERRAMIENTA MENOR, MANO DE OBRA Y EQUIPO DE PROTECCIÓN PERSONAL. 48.55 ml de CT-1 en colindancia más 40.55 ml de CT-1 central, según cuantificación</t>
        </is>
      </c>
      <c r="C43" s="466" t="n">
        <v>10.7</v>
      </c>
      <c r="D43" s="467" t="inlineStr">
        <is>
          <t>m³</t>
        </is>
      </c>
      <c r="E43" s="468">
        <f>IF($M43="","",$M43*(1+$O$3))</f>
        <v/>
      </c>
      <c r="F43" s="468">
        <f>IF($E43="","",$E43*$O$4)</f>
        <v/>
      </c>
      <c r="G43" s="468">
        <f>IF(OR($C43="",$E43=""),"",$C43*$E43)</f>
        <v/>
      </c>
      <c r="M43" s="469" t="n">
        <v>250.01</v>
      </c>
      <c r="N43" t="inlineStr">
        <is>
          <t>M1</t>
        </is>
      </c>
      <c r="O43">
        <f>A43&amp;"|"&amp;N43</f>
        <v/>
      </c>
    </row>
    <row r="44">
      <c r="A44" s="464" t="inlineStr">
        <is>
          <t>EXV3019</t>
        </is>
      </c>
      <c r="B44" s="465" t="inlineStr">
        <is>
          <t>NIVELACIÓN DEL TERRENO CON MEJORAMIENTO A BASE DE TEPETATE COMPACTADO AL 90% PROCTOR, APISONADO CON BAILARINA, HASTA ALCANZAR EL NIVEL DE DESPLANTE DE PROYECTO. INCLUYE EL TALUD EN CARTABÓN DE LAS CONTRATRABES DE CIMENTACIÓN, SUMINISTRO Y TENDIDO DEL TEPETATE, RENTA DE BAILARINA, COMBUSTIBLE, AGUA PARA COMPACTACIÓN, HERRAMIENTA MENOR, MANO DE OBRA Y EQUIPO DE PROTECCIÓN PERSONAL.</t>
        </is>
      </c>
      <c r="C44" s="466" t="n">
        <v>7.85</v>
      </c>
      <c r="D44" s="467" t="inlineStr">
        <is>
          <t>m³</t>
        </is>
      </c>
      <c r="E44" s="468">
        <f>IF($M44="","",$M44*(1+$O$3))</f>
        <v/>
      </c>
      <c r="F44" s="468">
        <f>IF($E44="","",$E44*$O$4)</f>
        <v/>
      </c>
      <c r="G44" s="468">
        <f>IF(OR($C44="",$E44=""),"",$C44*$E44)</f>
        <v/>
      </c>
      <c r="M44" s="469" t="n">
        <v>400.26</v>
      </c>
      <c r="N44" t="inlineStr">
        <is>
          <t>M1</t>
        </is>
      </c>
      <c r="O44">
        <f>A44&amp;"|"&amp;N44</f>
        <v/>
      </c>
    </row>
    <row r="45">
      <c r="A45" s="462" t="inlineStr">
        <is>
          <t>ALBAÑILERÍAS</t>
        </is>
      </c>
      <c r="G45" s="463">
        <f>SUM(G46:G47)</f>
        <v/>
      </c>
    </row>
    <row r="46">
      <c r="A46" s="464" t="inlineStr">
        <is>
          <t>ALB8209</t>
        </is>
      </c>
      <c r="B46" s="465" t="inlineStr">
        <is>
          <t>RELLENO COMPACTADO Y FIRME DE CONCRETO SOBRE LA RANURA DE LA LÍNEA SANITARIA NUEVA, PARA RESTITUIR EL PISO AL NIVEL EXISTENTE. INCLUYE RELLENO CON MATERIAL PRODUCTO DE LA EXCAVACIÓN COMPACTADO EN CAPAS, FIRME DE CONCRETO, MATERIAL, HERRAMIENTA MENOR, MANO DE OBRA Y EQUIPO DE PROTECCIÓN PERSONAL.</t>
        </is>
      </c>
      <c r="C46" s="466" t="n">
        <v>10</v>
      </c>
      <c r="D46" s="467" t="inlineStr">
        <is>
          <t>ml</t>
        </is>
      </c>
      <c r="E46" s="468">
        <f>IF($M46="","",$M46*(1+$O$3))</f>
        <v/>
      </c>
      <c r="F46" s="468">
        <f>IF($E46="","",$E46*$O$4)</f>
        <v/>
      </c>
      <c r="G46" s="468">
        <f>IF(OR($C46="",$E46=""),"",$C46*$E46)</f>
        <v/>
      </c>
      <c r="M46" s="469" t="n">
        <v>250</v>
      </c>
      <c r="N46" t="inlineStr">
        <is>
          <t>M1</t>
        </is>
      </c>
      <c r="O46">
        <f>A46&amp;"|"&amp;N46</f>
        <v/>
      </c>
    </row>
    <row r="47">
      <c r="A47" s="464" t="inlineStr">
        <is>
          <t>ALB08251</t>
        </is>
      </c>
      <c r="B47" s="465" t="inlineStr">
        <is>
          <t>REGISTRO SANITARIO DE 40 X 60 X 100 CM: FABRICACIÓN DE REGISTRO SANITARIO DEL PROYECTO. INCLUYE PLANTILLA DE CONCRETO SIMPLE F'C=150 KG/CM² DE 5 CM DE PERALTE, MUROS DE TABIQUE ROJO RECOCIDO 7X14X28 JUNTEADO CON MORTERO CEMENTO-ARENA 1:4, APLANADO PULIDO INTERIOR, TAPA DE LA MISMA CALIDAD, VÉRTICES EN CHAFLÁN A 45° Y ARENERO DE 5 CM BAJO EL LECHO DE LOS TUBOS DE 4". INCLUYE MATERIAL, HERRAMIENTA MENOR, MANO DE OBRA Y EQUIPO DE PROTECCIÓN PERSONAL.</t>
        </is>
      </c>
      <c r="C47" s="466" t="n">
        <v>1</v>
      </c>
      <c r="D47" s="467" t="inlineStr">
        <is>
          <t>pza</t>
        </is>
      </c>
      <c r="E47" s="468">
        <f>IF($M47="","",$M47*(1+$O$3))</f>
        <v/>
      </c>
      <c r="F47" s="468">
        <f>IF($E47="","",$E47*$O$4)</f>
        <v/>
      </c>
      <c r="G47" s="468">
        <f>IF(OR($C47="",$E47=""),"",$C47*$E47)</f>
        <v/>
      </c>
      <c r="M47" s="469" t="n">
        <v>2000</v>
      </c>
      <c r="N47" t="inlineStr">
        <is>
          <t>M1</t>
        </is>
      </c>
      <c r="O47">
        <f>A47&amp;"|"&amp;N47</f>
        <v/>
      </c>
    </row>
    <row r="48">
      <c r="A48" s="460" t="inlineStr">
        <is>
          <t>CIMENTACIÓN Y PLANTA BAJA</t>
        </is>
      </c>
      <c r="G48" s="461">
        <f>G49+G51+G54+G56+G67+G80+G100+G102+G114+G119</f>
        <v/>
      </c>
    </row>
    <row r="49">
      <c r="A49" s="462" t="inlineStr">
        <is>
          <t>PRELIMINARES</t>
        </is>
      </c>
      <c r="G49" s="463">
        <f>SUM(G50:G50)</f>
        <v/>
      </c>
    </row>
    <row r="50">
      <c r="A50" s="464" t="inlineStr">
        <is>
          <t>PRE02226</t>
        </is>
      </c>
      <c r="B50" s="465" t="inlineStr">
        <is>
          <t>SUMINISTRO Y COLOCACIÓN DE CAPA DE POLIETILENO NEGRO CALIBRE 600 A MANERA DE PLANTILLA ENTRE EL TERRENO MEJORADO Y LA LOSA DE CIMENTACIÓN NUEVA PARA RECIBIR LA PARRILLA Y EL CONCRETO POSTERIOR, INCLUYE EL FORRADO DE LOS TRES MUROS COLINDANTES HASTA 1.20 M SOBRE EL NIVEL DEL MURO. INCLUYE MATERIAL, HERRAMIENTA MENOR, MANO DE OBRA Y EQUIPO DE PROTECCIÓN PERSONAL.</t>
        </is>
      </c>
      <c r="C50" s="466" t="n">
        <v>151.21</v>
      </c>
      <c r="D50" s="467" t="inlineStr">
        <is>
          <t>m²</t>
        </is>
      </c>
      <c r="E50" s="468">
        <f>IF($M50="","",$M50*(1+$O$3))</f>
        <v/>
      </c>
      <c r="F50" s="468">
        <f>IF($E50="","",$E50*$O$4)</f>
        <v/>
      </c>
      <c r="G50" s="468">
        <f>IF(OR($C50="",$E50=""),"",$C50*$E50)</f>
        <v/>
      </c>
      <c r="M50" s="469" t="n">
        <v>25</v>
      </c>
      <c r="N50" t="inlineStr">
        <is>
          <t>M2</t>
        </is>
      </c>
      <c r="O50">
        <f>A50&amp;"|"&amp;N50</f>
        <v/>
      </c>
    </row>
    <row r="51">
      <c r="A51" s="462" t="inlineStr">
        <is>
          <t>CIMENTACIONES</t>
        </is>
      </c>
      <c r="G51" s="463">
        <f>SUM(G52:G53)</f>
        <v/>
      </c>
    </row>
    <row r="52">
      <c r="A52" s="464" t="inlineStr">
        <is>
          <t>CIM04004</t>
        </is>
      </c>
      <c r="B52" s="465" t="inlineStr">
        <is>
          <t>LOSA DE CIMENTACIÓN CON CONTRATRABES INTEGRADAS: LOSA DE 15 CM DE ESPESOR CON PARRILLA EN AMBOS LECHOS, MALLA ELECTROSOLDADA 6-6/4-4 Y BASTONES DE 3/8" A CADA 20 CM; CONTRATRABE CENTRAL Y PERIMETRAL DE 20 X 40 CM, TODO CON CONCRETO F'C=250 KG/CM². INCLUYE HABILITADO Y ARMADO DE ACERO, SILLETAS, CIMBRA, DESCIMBRADO, COLADO, REGLEADO, VIBRADO Y CURADO. INCLUYE MATERIAL, HERRAMIENTA MENOR, MANO DE OBRA Y EQUIPO DE PROTECCIÓN PERSONAL.</t>
        </is>
      </c>
      <c r="C52" s="466" t="n">
        <v>75.65000000000001</v>
      </c>
      <c r="D52" s="467" t="inlineStr">
        <is>
          <t>m²</t>
        </is>
      </c>
      <c r="E52" s="468">
        <f>IF($M52="","",$M52*(1+$O$3))</f>
        <v/>
      </c>
      <c r="F52" s="468">
        <f>IF($E52="","",$E52*$O$4)</f>
        <v/>
      </c>
      <c r="G52" s="468">
        <f>IF(OR($C52="",$E52=""),"",$C52*$E52)</f>
        <v/>
      </c>
      <c r="M52" s="469" t="n">
        <v>1741.92</v>
      </c>
      <c r="N52" t="inlineStr">
        <is>
          <t>M2</t>
        </is>
      </c>
      <c r="O52">
        <f>A52&amp;"|"&amp;N52</f>
        <v/>
      </c>
    </row>
    <row r="53">
      <c r="A53" s="464" t="inlineStr">
        <is>
          <t>CIM04005</t>
        </is>
      </c>
      <c r="B53" s="465" t="inlineStr">
        <is>
          <t>SUMINISTRO Y APLICACIÓN DE IMPERMEABILIZANTE EN MUROS COLINDANTES EXISTENTES A BASE DE EMULSIÓN ASFÁLTICA FIBRATADA APLICADA FIBRATADA CON CEPILLO EN DOS CAPAS. INCLUYE MATERIAL, HERRAMIENTA MENOR, MANO DE OBRA Y EQUIPO DE PROTECCIÓN PERSONAL.</t>
        </is>
      </c>
      <c r="C53" s="466">
        <f>72.42*1.05</f>
        <v/>
      </c>
      <c r="D53" s="467" t="inlineStr">
        <is>
          <t>m²</t>
        </is>
      </c>
      <c r="E53" s="468">
        <f>IF($M53="","",$M53*(1+$O$3))</f>
        <v/>
      </c>
      <c r="F53" s="468">
        <f>IF($E53="","",$E53*$O$4)</f>
        <v/>
      </c>
      <c r="G53" s="468">
        <f>IF(OR($C53="",$E53=""),"",$C53*$E53)</f>
        <v/>
      </c>
      <c r="M53" s="469" t="n">
        <v>60</v>
      </c>
      <c r="N53" t="inlineStr">
        <is>
          <t>M2</t>
        </is>
      </c>
      <c r="O53">
        <f>A53&amp;"|"&amp;N53</f>
        <v/>
      </c>
    </row>
    <row r="54">
      <c r="A54" s="462" t="inlineStr">
        <is>
          <t>DEMOLICIONES</t>
        </is>
      </c>
      <c r="G54" s="463">
        <f>SUM(G55:G55)</f>
        <v/>
      </c>
    </row>
    <row r="55">
      <c r="A55" s="464" t="inlineStr">
        <is>
          <t>DEM05035</t>
        </is>
      </c>
      <c r="B55" s="465" t="inlineStr">
        <is>
          <t>DESTECATADO DE MUROS COLINDANTES EXISTENTES POR MEDIOS MANUALES, SIN AFECTAR LA ESTABILIDAD DEL MURO NI LA PROPIEDAD VECINA. INCLUYE ACARREO INTERNO AL ACOPIO, ANDAMIOS. INCLUYE MATERIAL, HERRAMIENTA MENOR, MANO DE OBRA Y EQUIPO DE PROTECCIÓN PERSONAL.</t>
        </is>
      </c>
      <c r="C55" s="466" t="n">
        <v>76.04000000000001</v>
      </c>
      <c r="D55" s="467" t="inlineStr">
        <is>
          <t>m²</t>
        </is>
      </c>
      <c r="E55" s="468">
        <f>IF($M55="","",$M55*(1+$O$3))</f>
        <v/>
      </c>
      <c r="F55" s="468">
        <f>IF($E55="","",$E55*$O$4)</f>
        <v/>
      </c>
      <c r="G55" s="468">
        <f>IF(OR($C55="",$E55=""),"",$C55*$E55)</f>
        <v/>
      </c>
      <c r="M55" s="469" t="n">
        <v>26</v>
      </c>
      <c r="N55" t="inlineStr">
        <is>
          <t>M2</t>
        </is>
      </c>
      <c r="O55">
        <f>A55&amp;"|"&amp;N55</f>
        <v/>
      </c>
    </row>
    <row r="56">
      <c r="A56" s="462" t="inlineStr">
        <is>
          <t>ALBAÑILERÍAS</t>
        </is>
      </c>
      <c r="G56" s="463">
        <f>SUM(G57:G66)</f>
        <v/>
      </c>
    </row>
    <row r="57">
      <c r="A57" s="464" t="inlineStr">
        <is>
          <t>ALB08211</t>
        </is>
      </c>
      <c r="B57" s="465" t="inlineStr">
        <is>
          <t>ACABADO CON MARMOLINA LAVADA EN ÁREA DE PATIO DE SERVICIO (ZONA DE BOILER), CON PENDIENTE HACIA LA BAJADA PLUVIAL. INCLUYE MATERIAL, HERRAMIENTA MENOR, MANO DE OBRA Y EQUIPO DE PROTECCIÓN PERSONAL.</t>
        </is>
      </c>
      <c r="C57" s="466">
        <f>1.45+2.73</f>
        <v/>
      </c>
      <c r="D57" s="467" t="inlineStr">
        <is>
          <t>m²</t>
        </is>
      </c>
      <c r="E57" s="468">
        <f>IF($M57="","",$M57*(1+$O$3))</f>
        <v/>
      </c>
      <c r="F57" s="468">
        <f>IF($E57="","",$E57*$O$4)</f>
        <v/>
      </c>
      <c r="G57" s="468">
        <f>IF(OR($C57="",$E57=""),"",$C57*$E57)</f>
        <v/>
      </c>
      <c r="M57" s="469" t="n">
        <v>323.4</v>
      </c>
      <c r="N57" t="inlineStr">
        <is>
          <t>M2</t>
        </is>
      </c>
      <c r="O57">
        <f>A57&amp;"|"&amp;N57</f>
        <v/>
      </c>
    </row>
    <row r="58">
      <c r="A58" s="464" t="inlineStr">
        <is>
          <t>ALB08212</t>
        </is>
      </c>
      <c r="B58" s="465"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t>
        </is>
      </c>
      <c r="C58" s="466">
        <f>4*2.5</f>
        <v/>
      </c>
      <c r="D58" s="467" t="inlineStr">
        <is>
          <t>ml</t>
        </is>
      </c>
      <c r="E58" s="468">
        <f>IF($M58="","",$M58*(1+$O$3))</f>
        <v/>
      </c>
      <c r="F58" s="468">
        <f>IF($E58="","",$E58*$O$4)</f>
        <v/>
      </c>
      <c r="G58" s="468">
        <f>IF(OR($C58="",$E58=""),"",$C58*$E58)</f>
        <v/>
      </c>
      <c r="M58" s="469" t="n">
        <v>569.38</v>
      </c>
      <c r="N58" t="inlineStr">
        <is>
          <t>M2</t>
        </is>
      </c>
      <c r="O58">
        <f>A58&amp;"|"&amp;N58</f>
        <v/>
      </c>
    </row>
    <row r="59">
      <c r="A59" s="464" t="inlineStr">
        <is>
          <t>ALB08213</t>
        </is>
      </c>
      <c r="B59" s="465"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C59" s="466" t="n">
        <v>2.5</v>
      </c>
      <c r="D59" s="467" t="inlineStr">
        <is>
          <t>ml</t>
        </is>
      </c>
      <c r="E59" s="468">
        <f>IF($M59="","",$M59*(1+$O$3))</f>
        <v/>
      </c>
      <c r="F59" s="468">
        <f>IF($E59="","",$E59*$O$4)</f>
        <v/>
      </c>
      <c r="G59" s="468">
        <f>IF(OR($C59="",$E59=""),"",$C59*$E59)</f>
        <v/>
      </c>
      <c r="M59" s="469" t="n">
        <v>782.5</v>
      </c>
      <c r="N59" t="inlineStr">
        <is>
          <t>M2</t>
        </is>
      </c>
      <c r="O59">
        <f>A59&amp;"|"&amp;N59</f>
        <v/>
      </c>
    </row>
    <row r="60">
      <c r="A60" s="464" t="inlineStr">
        <is>
          <t>ALB08214</t>
        </is>
      </c>
      <c r="B60" s="465"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t>
        </is>
      </c>
      <c r="C60" s="466" t="n">
        <v>5</v>
      </c>
      <c r="D60" s="467" t="inlineStr">
        <is>
          <t>ml</t>
        </is>
      </c>
      <c r="E60" s="468">
        <f>IF($M60="","",$M60*(1+$O$3))</f>
        <v/>
      </c>
      <c r="F60" s="468">
        <f>IF($E60="","",$E60*$O$4)</f>
        <v/>
      </c>
      <c r="G60" s="468">
        <f>IF(OR($C60="",$E60=""),"",$C60*$E60)</f>
        <v/>
      </c>
      <c r="M60" s="469" t="n">
        <v>622.12</v>
      </c>
      <c r="N60" t="inlineStr">
        <is>
          <t>M2</t>
        </is>
      </c>
      <c r="O60">
        <f>A60&amp;"|"&amp;N60</f>
        <v/>
      </c>
    </row>
    <row r="61">
      <c r="A61" s="464" t="inlineStr">
        <is>
          <t>ALB08215</t>
        </is>
      </c>
      <c r="B61" s="465"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t>
        </is>
      </c>
      <c r="C61" s="466" t="n">
        <v>7.5</v>
      </c>
      <c r="D61" s="467" t="inlineStr">
        <is>
          <t>ml</t>
        </is>
      </c>
      <c r="E61" s="468">
        <f>IF($M61="","",$M61*(1+$O$3))</f>
        <v/>
      </c>
      <c r="F61" s="468">
        <f>IF($E61="","",$E61*$O$4)</f>
        <v/>
      </c>
      <c r="G61" s="468">
        <f>IF(OR($C61="",$E61=""),"",$C61*$E61)</f>
        <v/>
      </c>
      <c r="M61" s="469" t="n">
        <v>820.5</v>
      </c>
      <c r="N61" t="inlineStr">
        <is>
          <t>M2</t>
        </is>
      </c>
      <c r="O61">
        <f>A61&amp;"|"&amp;N61</f>
        <v/>
      </c>
    </row>
    <row r="62">
      <c r="A62" s="464" t="inlineStr">
        <is>
          <t>ALB08216</t>
        </is>
      </c>
      <c r="B62" s="465"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t>
        </is>
      </c>
      <c r="C62" s="466">
        <f>17*2.5</f>
        <v/>
      </c>
      <c r="D62" s="467" t="inlineStr">
        <is>
          <t>ml</t>
        </is>
      </c>
      <c r="E62" s="468">
        <f>IF($M62="","",$M62*(1+$O$3))</f>
        <v/>
      </c>
      <c r="F62" s="468">
        <f>IF($E62="","",$E62*$O$4)</f>
        <v/>
      </c>
      <c r="G62" s="468">
        <f>IF(OR($C62="",$E62=""),"",$C62*$E62)</f>
        <v/>
      </c>
      <c r="M62" s="469" t="n">
        <v>520.65</v>
      </c>
      <c r="N62" t="inlineStr">
        <is>
          <t>M2</t>
        </is>
      </c>
      <c r="O62">
        <f>A62&amp;"|"&amp;N62</f>
        <v/>
      </c>
    </row>
    <row r="63">
      <c r="A63" s="464" t="inlineStr">
        <is>
          <t>ALB08239</t>
        </is>
      </c>
      <c r="B63" s="465" t="inlineStr">
        <is>
          <t>K-ESP CASTILLO ESPECIAL PARA BAJADAS SANITARIAS Y PLUVIALES, DE SECCIÓN 15 X 20 CM Y ALTURA DE 2.50 M A NIVEL BAJO LECHO DE LOSA DE ENTREPISO, ARMADO CON ARMEX 15-20-4 Y CONCRETO F'C=250 KG/CM², CON TUBO DE 4" AHOGADO EN SU INTERIOR. INCLUYE HABILITADO, CIMBRA, COLADO, VIBRADO Y CURADO. INCLUYE MATERIAL, HERRAMIENTA MENOR, MANO DE OBRA Y EQUIPO DE PROTECCIÓN PERSONAL.</t>
        </is>
      </c>
      <c r="C63" s="466" t="n">
        <v>7.5</v>
      </c>
      <c r="D63" s="467" t="inlineStr">
        <is>
          <t>ml</t>
        </is>
      </c>
      <c r="E63" s="468">
        <f>IF($M63="","",$M63*(1+$O$3))</f>
        <v/>
      </c>
      <c r="F63" s="468">
        <f>IF($E63="","",$E63*$O$4)</f>
        <v/>
      </c>
      <c r="G63" s="468">
        <f>IF(OR($C63="",$E63=""),"",$C63*$E63)</f>
        <v/>
      </c>
      <c r="M63" s="469" t="n">
        <v>454.65</v>
      </c>
      <c r="N63" t="inlineStr">
        <is>
          <t>M2</t>
        </is>
      </c>
      <c r="O63">
        <f>A63&amp;"|"&amp;N63</f>
        <v/>
      </c>
    </row>
    <row r="64">
      <c r="A64" s="464" t="inlineStr">
        <is>
          <t>ALB08217</t>
        </is>
      </c>
      <c r="B64" s="465"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t>
        </is>
      </c>
      <c r="C64" s="466" t="n">
        <v>2.5</v>
      </c>
      <c r="D64" s="467" t="inlineStr">
        <is>
          <t>ml</t>
        </is>
      </c>
      <c r="E64" s="468">
        <f>IF($M64="","",$M64*(1+$O$3))</f>
        <v/>
      </c>
      <c r="F64" s="468">
        <f>IF($E64="","",$E64*$O$4)</f>
        <v/>
      </c>
      <c r="G64" s="468">
        <f>IF(OR($C64="",$E64=""),"",$C64*$E64)</f>
        <v/>
      </c>
      <c r="M64" s="469" t="n">
        <v>1249.72</v>
      </c>
      <c r="N64" t="inlineStr">
        <is>
          <t>M2</t>
        </is>
      </c>
      <c r="O64">
        <f>A64&amp;"|"&amp;N64</f>
        <v/>
      </c>
    </row>
    <row r="65">
      <c r="A65" s="464" t="inlineStr">
        <is>
          <t>ALB08218</t>
        </is>
      </c>
      <c r="B65" s="465"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t>
        </is>
      </c>
      <c r="C65" s="466" t="n">
        <v>2.5</v>
      </c>
      <c r="D65" s="467" t="inlineStr">
        <is>
          <t>ml</t>
        </is>
      </c>
      <c r="E65" s="468">
        <f>IF($M65="","",$M65*(1+$O$3))</f>
        <v/>
      </c>
      <c r="F65" s="468">
        <f>IF($E65="","",$E65*$O$4)</f>
        <v/>
      </c>
      <c r="G65" s="468">
        <f>IF(OR($C65="",$E65=""),"",$C65*$E65)</f>
        <v/>
      </c>
      <c r="M65" s="469" t="n">
        <v>1920.51</v>
      </c>
      <c r="N65" t="inlineStr">
        <is>
          <t>M2</t>
        </is>
      </c>
      <c r="O65">
        <f>A65&amp;"|"&amp;N65</f>
        <v/>
      </c>
    </row>
    <row r="66">
      <c r="A66" s="464" t="inlineStr">
        <is>
          <t>ALB08219</t>
        </is>
      </c>
      <c r="B66" s="465" t="inlineStr">
        <is>
          <t>MURO DE TABIQUE RECOCIDO ESTRUCTURAL DE CONCRETO ASENTADO CON MORTERO A PLOMO Y NIVEL, CON REFUERZO DE MALLA DE GALLINERO POR AMBAS CARAS. INCLUYE MATERIAL, REFUERZO Y HERRAMIENTA MENOR. NO INCLUYE APLANADO. INCLUYE MATERIAL, HERRAMIENTA MENOR, MANO DE OBRA Y EQUIPO DE PROTECCIÓN PERSONAL.</t>
        </is>
      </c>
      <c r="C66" s="466" t="n">
        <v>126.46</v>
      </c>
      <c r="D66" s="467" t="inlineStr">
        <is>
          <t>m²</t>
        </is>
      </c>
      <c r="E66" s="468">
        <f>IF($M66="","",$M66*(1+$O$3))</f>
        <v/>
      </c>
      <c r="F66" s="468">
        <f>IF($E66="","",$E66*$O$4)</f>
        <v/>
      </c>
      <c r="G66" s="468">
        <f>IF(OR($C66="",$E66=""),"",$C66*$E66)</f>
        <v/>
      </c>
      <c r="M66" s="469" t="n">
        <v>400</v>
      </c>
      <c r="N66" t="inlineStr">
        <is>
          <t>M2</t>
        </is>
      </c>
      <c r="O66">
        <f>A66&amp;"|"&amp;N66</f>
        <v/>
      </c>
    </row>
    <row r="67">
      <c r="A67" s="462" t="inlineStr">
        <is>
          <t>INSTALACIONES ELÉCTRICAS</t>
        </is>
      </c>
      <c r="G67" s="463">
        <f>SUM(G68:G79)</f>
        <v/>
      </c>
    </row>
    <row r="68">
      <c r="A68" s="464" t="inlineStr">
        <is>
          <t>ELE12101</t>
        </is>
      </c>
      <c r="B68" s="465" t="inlineStr">
        <is>
          <t>SALIDA ELÉCTRICA PARA CONTACTOS: COLOCACION DE TUBERÍA DE POLIFLEX DE 3/4", CABLEADO DEL #10 Y #12, CHALUPA, Y PONCHADO DE PUNTAS CONEXIÓN.  INCLUYE CINTAS, TERMINALES, PONCHADOR, SOLDADURA DE ESTAÑO, HERRAMIENTA MENOR, MANO DE OBRA Y EQUIPO DE PROTECCIÓN PERSONAL.</t>
        </is>
      </c>
      <c r="C68" s="466" t="n">
        <v>16</v>
      </c>
      <c r="D68" s="467" t="inlineStr">
        <is>
          <t>sal</t>
        </is>
      </c>
      <c r="E68" s="468">
        <f>IF($M68="","",$M68*(1+$O$3))</f>
        <v/>
      </c>
      <c r="F68" s="468">
        <f>IF($E68="","",$E68*$O$4)</f>
        <v/>
      </c>
      <c r="G68" s="468">
        <f>IF(OR($C68="",$E68=""),"",$C68*$E68)</f>
        <v/>
      </c>
      <c r="M68" s="469" t="n">
        <v>500</v>
      </c>
      <c r="N68" t="inlineStr">
        <is>
          <t>M2</t>
        </is>
      </c>
      <c r="O68">
        <f>A68&amp;"|"&amp;N68</f>
        <v/>
      </c>
    </row>
    <row r="69">
      <c r="A69" s="464" t="inlineStr">
        <is>
          <t>ELE12102</t>
        </is>
      </c>
      <c r="B69" s="465" t="inlineStr">
        <is>
          <t>SALIDA ELÉCTRICA PARA LUMINARIAS: COLOCACION DE TUBERÍA DE POLIFLEX DE 3/4", CABLEADO DEL #12 Y #14. INCLUYE CINTAS, TERMINALES, PONCHADOR, SOLDADURA DE ESTAÑO, HERRAMIENTA MENOR, MANO DE OBRA Y EQUIPO DE PROTECCIÓN PERSONAL.</t>
        </is>
      </c>
      <c r="C69" s="466" t="n">
        <v>18</v>
      </c>
      <c r="D69" s="467" t="inlineStr">
        <is>
          <t>sal</t>
        </is>
      </c>
      <c r="E69" s="468">
        <f>IF($M69="","",$M69*(1+$O$3))</f>
        <v/>
      </c>
      <c r="F69" s="468">
        <f>IF($E69="","",$E69*$O$4)</f>
        <v/>
      </c>
      <c r="G69" s="468">
        <f>IF(OR($C69="",$E69=""),"",$C69*$E69)</f>
        <v/>
      </c>
      <c r="M69" s="469" t="n">
        <v>500</v>
      </c>
      <c r="N69" t="inlineStr">
        <is>
          <t>M2</t>
        </is>
      </c>
      <c r="O69">
        <f>A69&amp;"|"&amp;N69</f>
        <v/>
      </c>
    </row>
    <row r="70">
      <c r="A70" s="464" t="inlineStr">
        <is>
          <t>ELE12103</t>
        </is>
      </c>
      <c r="B70" s="465" t="inlineStr">
        <is>
          <t>SALIDA ELÉCTRICA PARA APAGADORES: COLOCACION DE TUBERÍA DE POLIFLEX DE 3/4", CABLEADO DEL #12 Y #14.  INCLUYE CINTAS, TERMINALES, PONCHADOR, SOLDADURA DE ESTAÑO, HERRAMIENTA MENOR, MANO DE OBRA Y EQUIPO DE PROTECCIÓN PERSONAL.</t>
        </is>
      </c>
      <c r="C70" s="466" t="n">
        <v>9</v>
      </c>
      <c r="D70" s="467" t="inlineStr">
        <is>
          <t>sal</t>
        </is>
      </c>
      <c r="E70" s="468">
        <f>IF($M70="","",$M70*(1+$O$3))</f>
        <v/>
      </c>
      <c r="F70" s="468">
        <f>IF($E70="","",$E70*$O$4)</f>
        <v/>
      </c>
      <c r="G70" s="468">
        <f>IF(OR($C70="",$E70=""),"",$C70*$E70)</f>
        <v/>
      </c>
      <c r="M70" s="469" t="n">
        <v>500</v>
      </c>
      <c r="N70" t="inlineStr">
        <is>
          <t>M2</t>
        </is>
      </c>
      <c r="O70">
        <f>A70&amp;"|"&amp;N70</f>
        <v/>
      </c>
    </row>
    <row r="71">
      <c r="A71" s="464" t="inlineStr">
        <is>
          <t>ELE12104</t>
        </is>
      </c>
      <c r="B71" s="465" t="inlineStr">
        <is>
          <t>SUMINSITRO E INSTALACION DE TABLERO QO2 EN MURETE DE MEDICION INCLUYE PASTILLAS TERMOMAGENTICAS, BALANCEO DE CARGAS, PRUEBAS DE CONTINUIDAD, MATERIAL, HERRAMIENTA MENOR, MANO DE OBRA Y EQUIPO DE PROTECCION PERSONAL EPP.</t>
        </is>
      </c>
      <c r="C71" s="466" t="n">
        <v>1</v>
      </c>
      <c r="D71" s="467" t="inlineStr">
        <is>
          <t>PZA</t>
        </is>
      </c>
      <c r="E71" s="468">
        <f>IF($M71="","",$M71*(1+$O$3))</f>
        <v/>
      </c>
      <c r="F71" s="468">
        <f>IF($E71="","",$E71*$O$4)</f>
        <v/>
      </c>
      <c r="G71" s="468">
        <f>IF(OR($C71="",$E71=""),"",$C71*$E71)</f>
        <v/>
      </c>
      <c r="M71" s="469" t="n">
        <v>800</v>
      </c>
      <c r="N71" t="inlineStr">
        <is>
          <t>M2</t>
        </is>
      </c>
      <c r="O71">
        <f>A71&amp;"|"&amp;N71</f>
        <v/>
      </c>
    </row>
    <row r="72">
      <c r="A72" s="464" t="inlineStr">
        <is>
          <t>ELE12105</t>
        </is>
      </c>
      <c r="B72" s="465" t="inlineStr">
        <is>
          <t>SUMINISTRO Y COLOCACIÓN DE RECEPTACULO PARA CONTACTO. INCLUYE MATERIAL, HERRAMIENTA MENOR, MANO DE OBRA Y EQUIPO DE PROTECCIÓN PERSONAL.</t>
        </is>
      </c>
      <c r="C72" s="466">
        <f>C68</f>
        <v/>
      </c>
      <c r="D72" s="467" t="inlineStr">
        <is>
          <t>pza</t>
        </is>
      </c>
      <c r="E72" s="468">
        <f>IF($M72="","",$M72*(1+$O$3))</f>
        <v/>
      </c>
      <c r="F72" s="468">
        <f>IF($E72="","",$E72*$O$4)</f>
        <v/>
      </c>
      <c r="G72" s="468">
        <f>IF(OR($C72="",$E72=""),"",$C72*$E72)</f>
        <v/>
      </c>
      <c r="M72" s="469" t="n">
        <v>140</v>
      </c>
      <c r="N72" t="inlineStr">
        <is>
          <t>M2</t>
        </is>
      </c>
      <c r="O72">
        <f>A72&amp;"|"&amp;N72</f>
        <v/>
      </c>
    </row>
    <row r="73">
      <c r="A73" s="464" t="inlineStr">
        <is>
          <t>ELE12106</t>
        </is>
      </c>
      <c r="B73" s="465" t="inlineStr">
        <is>
          <t>SUMINISTRO Y COLOCACIÓN DE APAGADOR. INCLUYE MATERIAL, HERRAMIENTA MENOR, MANO DE OBRA Y EQUIPO DE PROTECCIÓN PERSONAL.</t>
        </is>
      </c>
      <c r="C73" s="466">
        <f>C70</f>
        <v/>
      </c>
      <c r="D73" s="467" t="inlineStr">
        <is>
          <t>pza</t>
        </is>
      </c>
      <c r="E73" s="468">
        <f>IF($M73="","",$M73*(1+$O$3))</f>
        <v/>
      </c>
      <c r="F73" s="468">
        <f>IF($E73="","",$E73*$O$4)</f>
        <v/>
      </c>
      <c r="G73" s="468">
        <f>IF(OR($C73="",$E73=""),"",$C73*$E73)</f>
        <v/>
      </c>
      <c r="M73" s="469" t="n">
        <v>140</v>
      </c>
      <c r="N73" t="inlineStr">
        <is>
          <t>M2</t>
        </is>
      </c>
      <c r="O73">
        <f>A73&amp;"|"&amp;N73</f>
        <v/>
      </c>
    </row>
    <row r="74">
      <c r="A74" s="464" t="inlineStr">
        <is>
          <t>ELE12107</t>
        </is>
      </c>
      <c r="B74" s="465" t="inlineStr">
        <is>
          <t>COLOCACIÓN DE LUMINARIAS. INCLUYE ESCALERA, MATERIAL Y HERRAMIENTA. NO INCLUYE EL SUMINISTRO DE LA LUMINARIA. INCLUYE MATERIAL, HERRAMIENTA MENOR, MANO DE OBRA Y EQUIPO DE PROTECCIÓN PERSONAL.</t>
        </is>
      </c>
      <c r="C74" s="466">
        <f>C69</f>
        <v/>
      </c>
      <c r="D74" s="467" t="inlineStr">
        <is>
          <t>pza</t>
        </is>
      </c>
      <c r="E74" s="468">
        <f>IF($M74="","",$M74*(1+$O$3))</f>
        <v/>
      </c>
      <c r="F74" s="468">
        <f>IF($E74="","",$E74*$O$4)</f>
        <v/>
      </c>
      <c r="G74" s="468">
        <f>IF(OR($C74="",$E74=""),"",$C74*$E74)</f>
        <v/>
      </c>
      <c r="M74" s="469" t="n">
        <v>160</v>
      </c>
      <c r="N74" t="inlineStr">
        <is>
          <t>M2</t>
        </is>
      </c>
      <c r="O74">
        <f>A74&amp;"|"&amp;N74</f>
        <v/>
      </c>
    </row>
    <row r="75">
      <c r="A75" s="464" t="inlineStr">
        <is>
          <t>ELE12108</t>
        </is>
      </c>
      <c r="B75" s="465" t="inlineStr">
        <is>
          <t>INSTALACIÓN DE CIRCUITOS ELÉCTRICOS. COLOCACION DE CABRE CALIBRE INDICADO EN CUADRO DE CARGAS PARA CIRCUITO Y CABLE DESNUDO DE COBRE PARA TIERRA FISICA, PONCHADO, TERMINAL, IDENTIFICADO, INCLUYE CINTAS, CONSUMIBLES, FIJACION, BALANCEO, HERRAMIENTA MENOR, MANO DE OBRA Y EQUIPO DE PROTECCIÓN PERSONAL.</t>
        </is>
      </c>
      <c r="C75" s="466" t="n">
        <v>4</v>
      </c>
      <c r="D75" s="467" t="inlineStr">
        <is>
          <t>pza</t>
        </is>
      </c>
      <c r="E75" s="468">
        <f>IF($M75="","",$M75*(1+$O$3))</f>
        <v/>
      </c>
      <c r="F75" s="468">
        <f>IF($E75="","",$E75*$O$4)</f>
        <v/>
      </c>
      <c r="G75" s="468">
        <f>IF(OR($C75="",$E75=""),"",$C75*$E75)</f>
        <v/>
      </c>
      <c r="M75" s="469" t="n">
        <v>300</v>
      </c>
      <c r="N75" t="inlineStr">
        <is>
          <t>M2</t>
        </is>
      </c>
      <c r="O75">
        <f>A75&amp;"|"&amp;N75</f>
        <v/>
      </c>
    </row>
    <row r="76">
      <c r="A76" s="464" t="inlineStr">
        <is>
          <t>ELE12109</t>
        </is>
      </c>
      <c r="B76" s="465" t="inlineStr">
        <is>
          <t>SUMINISTRO E INSTALACIÓN DE TABLERO QO4 PARA ILUMINACIÓN Y CONTACTOS, CON PASTILLAS TERMOMAGNÉTICAS POR CIRCUITO, BALANCEO DE CARGAS, IDENTIFICACIÓN Y DIRECTORIO. INCLUYE PRUEBAS DE CONTINUIDAD. INCLUYE MATERIAL, HERRAMIENTA MENOR, MANO DE OBRA Y EQUIPO DE PROTECCIÓN PERSONAL.</t>
        </is>
      </c>
      <c r="C76" s="466" t="n">
        <v>1</v>
      </c>
      <c r="D76" s="467" t="inlineStr">
        <is>
          <t>pza</t>
        </is>
      </c>
      <c r="E76" s="468">
        <f>IF($M76="","",$M76*(1+$O$3))</f>
        <v/>
      </c>
      <c r="F76" s="468">
        <f>IF($E76="","",$E76*$O$4)</f>
        <v/>
      </c>
      <c r="G76" s="468">
        <f>IF(OR($C76="",$E76=""),"",$C76*$E76)</f>
        <v/>
      </c>
      <c r="M76" s="469" t="n">
        <v>800</v>
      </c>
      <c r="N76" t="inlineStr">
        <is>
          <t>M2</t>
        </is>
      </c>
      <c r="O76">
        <f>A76&amp;"|"&amp;N76</f>
        <v/>
      </c>
    </row>
    <row r="77">
      <c r="A77" s="464" t="inlineStr">
        <is>
          <t>ELE12110</t>
        </is>
      </c>
      <c r="B77" s="465" t="inlineStr">
        <is>
          <t>RE ACONDICIONAMIENTO DE ACOMETIDA DE BAJA TENSIÓN DEL MURETE DE MEDICIÓN AL TABLERO DEL DEPARTAMENTO APROX 36 M, CON TUBERÍA CONDUIT Y CABLE NUEVO DE CALIBRE SEGÚN CARGA. INCLUYE SOPORTERÍA, REGISTROS DE PASO Y AHOGADO EN LOSA Y MURO. SE CONSIDERAN  6 METROS DE COCA. INCLUYE MATERIAL, HERRAMIENTA MENOR, MANO DE OBRA Y EQUIPO DE PROTECCIÓN PERSONAL.</t>
        </is>
      </c>
      <c r="C77" s="466" t="n">
        <v>36</v>
      </c>
      <c r="D77" s="467" t="inlineStr">
        <is>
          <t>ml</t>
        </is>
      </c>
      <c r="E77" s="468">
        <f>IF($M77="","",$M77*(1+$O$3))</f>
        <v/>
      </c>
      <c r="F77" s="468">
        <f>IF($E77="","",$E77*$O$4)</f>
        <v/>
      </c>
      <c r="G77" s="468">
        <f>IF(OR($C77="",$E77=""),"",$C77*$E77)</f>
        <v/>
      </c>
      <c r="M77" s="469" t="n">
        <v>100</v>
      </c>
      <c r="N77" t="inlineStr">
        <is>
          <t>M2</t>
        </is>
      </c>
      <c r="O77">
        <f>A77&amp;"|"&amp;N77</f>
        <v/>
      </c>
    </row>
    <row r="78">
      <c r="A78" s="464" t="inlineStr">
        <is>
          <t>ELE12111</t>
        </is>
      </c>
      <c r="B78" s="465" t="inlineStr">
        <is>
          <t>ADECUACION Y MEJORAMIENTO DE BASE DE MEDICIÓN: BALANCE DE CARGAS DEL TABLERO, ANEXION DE TIERRA FÍSICA CON VARILLA COPPERWELD Y CONECTOR, INCLUYE PRUEBAS. INCLUYE MATERIAL, HERRAMIENTA MENOR, MANO DE OBRA Y EQUIPO DE PROTECCIÓN PERSONAL.</t>
        </is>
      </c>
      <c r="C78" s="466" t="n">
        <v>0.2</v>
      </c>
      <c r="D78" s="467" t="inlineStr">
        <is>
          <t>pza</t>
        </is>
      </c>
      <c r="E78" s="468">
        <f>IF($M78="","",$M78*(1+$O$3))</f>
        <v/>
      </c>
      <c r="F78" s="468">
        <f>IF($E78="","",$E78*$O$4)</f>
        <v/>
      </c>
      <c r="G78" s="468">
        <f>IF(OR($C78="",$E78=""),"",$C78*$E78)</f>
        <v/>
      </c>
      <c r="M78" s="469" t="n">
        <v>3465</v>
      </c>
      <c r="N78" t="inlineStr">
        <is>
          <t>M2</t>
        </is>
      </c>
      <c r="O78">
        <f>A78&amp;"|"&amp;N78</f>
        <v/>
      </c>
    </row>
    <row r="79">
      <c r="A79" s="464" t="inlineStr">
        <is>
          <t>ELE12197</t>
        </is>
      </c>
      <c r="B79" s="465" t="inlineStr">
        <is>
          <t>SUMINISTRO DE LUMINARIAS MODELO COLGANTE, TIRA LED, EMPTORABLE Y ARBOTANTE LINEA DOMESTICA ECONOMICA, INCLUYE LAMPARA CON FOCO, MANO DE OBRA Y EPP.</t>
        </is>
      </c>
      <c r="C79" s="466" t="n">
        <v>1</v>
      </c>
      <c r="D79" s="467" t="inlineStr">
        <is>
          <t>LOTE</t>
        </is>
      </c>
      <c r="E79" s="468">
        <f>IF($M79="","",$M79*(1+$O$3))</f>
        <v/>
      </c>
      <c r="F79" s="468">
        <f>IF($E79="","",$E79*$O$4)</f>
        <v/>
      </c>
      <c r="G79" s="468">
        <f>IF(OR($C79="",$E79=""),"",$C79*$E79)</f>
        <v/>
      </c>
      <c r="M79" s="469">
        <f>18*120</f>
        <v/>
      </c>
      <c r="N79" t="inlineStr">
        <is>
          <t>M2</t>
        </is>
      </c>
      <c r="O79">
        <f>A79&amp;"|"&amp;N79</f>
        <v/>
      </c>
    </row>
    <row r="80">
      <c r="A80" s="462" t="inlineStr">
        <is>
          <t>INSTALACIONES HIDROSANITARIAS</t>
        </is>
      </c>
      <c r="G80" s="463">
        <f>SUM(G81:G99)</f>
        <v/>
      </c>
    </row>
    <row r="81">
      <c r="A81" s="464" t="inlineStr">
        <is>
          <t>HSI14101</t>
        </is>
      </c>
      <c r="B81" s="465" t="inlineStr">
        <is>
          <t>SUMINISTRO Y TENDIDO DE TUBERÍA DE PPR DE 1" PARA LÍNEA DE ALIMENTACIÓN Y DISTRIBUCION HIDRÁULICA HASTA LLEGADA A DEPARTAMENTO. INCLUYE MATERIAL, HERRAMIENTA MENOR, MANO DE OBRA Y EQUIPO DE PROTECCIÓN PERSONAL.</t>
        </is>
      </c>
      <c r="C81" s="466" t="n">
        <v>19.85</v>
      </c>
      <c r="D81" s="467" t="inlineStr">
        <is>
          <t>ml</t>
        </is>
      </c>
      <c r="E81" s="468">
        <f>IF($M81="","",$M81*(1+$O$3))</f>
        <v/>
      </c>
      <c r="F81" s="468">
        <f>IF($E81="","",$E81*$O$4)</f>
        <v/>
      </c>
      <c r="G81" s="468">
        <f>IF(OR($C81="",$E81=""),"",$C81*$E81)</f>
        <v/>
      </c>
      <c r="M81" s="469" t="n">
        <v>153.95</v>
      </c>
      <c r="N81" t="inlineStr">
        <is>
          <t>M2</t>
        </is>
      </c>
      <c r="O81">
        <f>A81&amp;"|"&amp;N81</f>
        <v/>
      </c>
    </row>
    <row r="82">
      <c r="A82" s="464" t="inlineStr">
        <is>
          <t>HSI14102</t>
        </is>
      </c>
      <c r="B82" s="465" t="inlineStr">
        <is>
          <t>SUMINISTRO Y TENDIDO DE TUBERÍA DE PPR DE 3/4" DE LÍNEA DE DISTRIBUCIÓN DE AGUA FRÍA Y CALIENTE A MUEBLES. INCLUYE MATERIAL, HERRAMIENTA MENOR, MANO DE OBRA Y EQUIPO DE PROTECCIÓN PERSONAL.</t>
        </is>
      </c>
      <c r="C82" s="466">
        <f>22.86</f>
        <v/>
      </c>
      <c r="D82" s="467" t="inlineStr">
        <is>
          <t>ml</t>
        </is>
      </c>
      <c r="E82" s="468">
        <f>IF($M82="","",$M82*(1+$O$3))</f>
        <v/>
      </c>
      <c r="F82" s="468">
        <f>IF($E82="","",$E82*$O$4)</f>
        <v/>
      </c>
      <c r="G82" s="468">
        <f>IF(OR($C82="",$E82=""),"",$C82*$E82)</f>
        <v/>
      </c>
      <c r="M82" s="469" t="n">
        <v>109.3</v>
      </c>
      <c r="N82" t="inlineStr">
        <is>
          <t>M2</t>
        </is>
      </c>
      <c r="O82">
        <f>A82&amp;"|"&amp;N82</f>
        <v/>
      </c>
    </row>
    <row r="83">
      <c r="A83" s="464" t="inlineStr">
        <is>
          <t>HSI14103</t>
        </is>
      </c>
      <c r="B83" s="465" t="inlineStr">
        <is>
          <t>SUMINISTRO Y COLOCACIÓN DE CONEXIONES DE PPR (CODOS, TEES Y REDUCCIONES) PARA LA RED HIDRÁULICA. INCLUYE MATERIAL, HERRAMIENTA MENOR, MANO DE OBRA Y EQUIPO DE PROTECCIÓN PERSONAL.</t>
        </is>
      </c>
      <c r="C83" s="466" t="n">
        <v>29</v>
      </c>
      <c r="D83" s="467" t="inlineStr">
        <is>
          <t>pza</t>
        </is>
      </c>
      <c r="E83" s="468">
        <f>IF($M83="","",$M83*(1+$O$3))</f>
        <v/>
      </c>
      <c r="F83" s="468">
        <f>IF($E83="","",$E83*$O$4)</f>
        <v/>
      </c>
      <c r="G83" s="468">
        <f>IF(OR($C83="",$E83=""),"",$C83*$E83)</f>
        <v/>
      </c>
      <c r="M83" s="469" t="n">
        <v>67.75</v>
      </c>
      <c r="N83" t="inlineStr">
        <is>
          <t>M2</t>
        </is>
      </c>
      <c r="O83">
        <f>A83&amp;"|"&amp;N83</f>
        <v/>
      </c>
    </row>
    <row r="84">
      <c r="A84" s="464" t="inlineStr">
        <is>
          <t>HSI14104</t>
        </is>
      </c>
      <c r="B84" s="465" t="inlineStr">
        <is>
          <t>SUMINISTRO Y COLOCACIÓN DE VÁLVULA DE PASO DE 1". INCLUYE MATERIAL, HERRAMIENTA MENOR, MANO DE OBRA Y EQUIPO DE PROTECCIÓN PERSONAL.</t>
        </is>
      </c>
      <c r="C84" s="466" t="n">
        <v>2</v>
      </c>
      <c r="D84" s="467" t="inlineStr">
        <is>
          <t>pza</t>
        </is>
      </c>
      <c r="E84" s="468">
        <f>IF($M84="","",$M84*(1+$O$3))</f>
        <v/>
      </c>
      <c r="F84" s="468">
        <f>IF($E84="","",$E84*$O$4)</f>
        <v/>
      </c>
      <c r="G84" s="468">
        <f>IF(OR($C84="",$E84=""),"",$C84*$E84)</f>
        <v/>
      </c>
      <c r="M84" s="469" t="n">
        <v>161.7</v>
      </c>
      <c r="N84" t="inlineStr">
        <is>
          <t>M2</t>
        </is>
      </c>
      <c r="O84">
        <f>A84&amp;"|"&amp;N84</f>
        <v/>
      </c>
    </row>
    <row r="85">
      <c r="A85" s="464" t="inlineStr">
        <is>
          <t>HSI14105</t>
        </is>
      </c>
      <c r="B85" s="465" t="inlineStr">
        <is>
          <t>DISPARO DE AGUA FRÍA Y CALIENTE DE LÍNEA DE DISTRIBUCIÓN A RAMAL DE MUEBLE. INCLUYE MATERIAL, HERRAMIENTA MENOR, MANO DE OBRA Y EQUIPO DE PROTECCIÓN PERSONAL.</t>
        </is>
      </c>
      <c r="C85" s="466" t="n">
        <v>12</v>
      </c>
      <c r="D85" s="467" t="inlineStr">
        <is>
          <t>sal</t>
        </is>
      </c>
      <c r="E85" s="468">
        <f>IF($M85="","",$M85*(1+$O$3))</f>
        <v/>
      </c>
      <c r="F85" s="468">
        <f>IF($E85="","",$E85*$O$4)</f>
        <v/>
      </c>
      <c r="G85" s="468">
        <f>IF(OR($C85="",$E85=""),"",$C85*$E85)</f>
        <v/>
      </c>
      <c r="M85" s="469" t="n">
        <v>577.5</v>
      </c>
      <c r="N85" t="inlineStr">
        <is>
          <t>M2</t>
        </is>
      </c>
      <c r="O85">
        <f>A85&amp;"|"&amp;N85</f>
        <v/>
      </c>
    </row>
    <row r="86">
      <c r="A86" s="464" t="inlineStr">
        <is>
          <t>HSI14106</t>
        </is>
      </c>
      <c r="B86" s="465" t="inlineStr">
        <is>
          <t>SUMINISTRO Y TENDIDO DE TUBERÍA SANITARIA DE PVC RD26 DE 2". INCLUYE MATERIAL, HERRAMIENTA MENOR, MANO DE OBRA Y EQUIPO DE PROTECCIÓN PERSONAL.</t>
        </is>
      </c>
      <c r="C86" s="466">
        <f>6.97+8.27</f>
        <v/>
      </c>
      <c r="D86" s="467" t="inlineStr">
        <is>
          <t>ml</t>
        </is>
      </c>
      <c r="E86" s="468">
        <f>IF($M86="","",$M86*(1+$O$3))</f>
        <v/>
      </c>
      <c r="F86" s="468">
        <f>IF($E86="","",$E86*$O$4)</f>
        <v/>
      </c>
      <c r="G86" s="468">
        <f>IF(OR($C86="",$E86=""),"",$C86*$E86)</f>
        <v/>
      </c>
      <c r="M86" s="469" t="n">
        <v>46.2</v>
      </c>
      <c r="N86" t="inlineStr">
        <is>
          <t>M2</t>
        </is>
      </c>
      <c r="O86">
        <f>A86&amp;"|"&amp;N86</f>
        <v/>
      </c>
    </row>
    <row r="87">
      <c r="A87" s="464" t="inlineStr">
        <is>
          <t>HSI14107</t>
        </is>
      </c>
      <c r="B87" s="465" t="inlineStr">
        <is>
          <t>SUMINISTRO Y TENDIDO DE TUBERÍA SANITARIA DE PVC RD26 DE 4". INCLUYE MATERIAL, HERRAMIENTA MENOR, MANO DE OBRA Y EQUIPO DE PROTECCIÓN PERSONAL.</t>
        </is>
      </c>
      <c r="C87" s="466">
        <f>12.4+1.94+1.03+4.41+6+3+3+3+3</f>
        <v/>
      </c>
      <c r="D87" s="467" t="inlineStr">
        <is>
          <t>ml</t>
        </is>
      </c>
      <c r="E87" s="468">
        <f>IF($M87="","",$M87*(1+$O$3))</f>
        <v/>
      </c>
      <c r="F87" s="468">
        <f>IF($E87="","",$E87*$O$4)</f>
        <v/>
      </c>
      <c r="G87" s="468">
        <f>IF(OR($C87="",$E87=""),"",$C87*$E87)</f>
        <v/>
      </c>
      <c r="M87" s="469" t="n">
        <v>86.63</v>
      </c>
      <c r="N87" t="inlineStr">
        <is>
          <t>M2</t>
        </is>
      </c>
      <c r="O87">
        <f>A87&amp;"|"&amp;N87</f>
        <v/>
      </c>
    </row>
    <row r="88">
      <c r="A88" s="464" t="inlineStr">
        <is>
          <t>HSI14108</t>
        </is>
      </c>
      <c r="B88" s="465" t="inlineStr">
        <is>
          <t>SUMINISTRO Y COLOCACIÓN DE CONEXIONES SANITARIAS DE PVC (CODOS, YEES Y TEES) DE 2" Y 4". INCLUYE MATERIAL, HERRAMIENTA MENOR, MANO DE OBRA Y EQUIPO DE PROTECCIÓN PERSONAL.</t>
        </is>
      </c>
      <c r="C88" s="466" t="n">
        <v>28</v>
      </c>
      <c r="D88" s="467" t="inlineStr">
        <is>
          <t>pza</t>
        </is>
      </c>
      <c r="E88" s="468">
        <f>IF($M88="","",$M88*(1+$O$3))</f>
        <v/>
      </c>
      <c r="F88" s="468">
        <f>IF($E88="","",$E88*$O$4)</f>
        <v/>
      </c>
      <c r="G88" s="468">
        <f>IF(OR($C88="",$E88=""),"",$C88*$E88)</f>
        <v/>
      </c>
      <c r="M88" s="469" t="n">
        <v>69.3</v>
      </c>
      <c r="N88" t="inlineStr">
        <is>
          <t>M2</t>
        </is>
      </c>
      <c r="O88">
        <f>A88&amp;"|"&amp;N88</f>
        <v/>
      </c>
    </row>
    <row r="89">
      <c r="A89" s="464" t="inlineStr">
        <is>
          <t>HSI14109</t>
        </is>
      </c>
      <c r="B89" s="465" t="inlineStr">
        <is>
          <t>SUMINISTRO Y COLOCACIÓN DE SALIDA DE DRENAJE, INCLUYE CONEXIONES Y TRAMPAS DE OLOR. INCLUYE MATERIAL, HERRAMIENTA MENOR, MANO DE OBRA Y EQUIPO DE PROTECCIÓN PERSONAL.</t>
        </is>
      </c>
      <c r="C89" s="466" t="n">
        <v>9</v>
      </c>
      <c r="D89" s="467" t="inlineStr">
        <is>
          <t>sal</t>
        </is>
      </c>
      <c r="E89" s="468">
        <f>IF($M89="","",$M89*(1+$O$3))</f>
        <v/>
      </c>
      <c r="F89" s="468">
        <f>IF($E89="","",$E89*$O$4)</f>
        <v/>
      </c>
      <c r="G89" s="468">
        <f>IF(OR($C89="",$E89=""),"",$C89*$E89)</f>
        <v/>
      </c>
      <c r="M89" s="469">
        <f>M85</f>
        <v/>
      </c>
      <c r="N89" t="inlineStr">
        <is>
          <t>M2</t>
        </is>
      </c>
      <c r="O89">
        <f>A89&amp;"|"&amp;N89</f>
        <v/>
      </c>
    </row>
    <row r="90">
      <c r="A90" s="464" t="inlineStr">
        <is>
          <t>HSI14110</t>
        </is>
      </c>
      <c r="B90" s="465" t="inlineStr">
        <is>
          <t>SUMINISTRO Y COLOCACIÓN DE COLADERA. INCLUYE MATERIAL, HERRAMIENTA MENOR, MANO DE OBRA Y EQUIPO DE PROTECCIÓN PERSONAL.</t>
        </is>
      </c>
      <c r="C90" s="466" t="n">
        <v>4</v>
      </c>
      <c r="D90" s="467" t="inlineStr">
        <is>
          <t>pza</t>
        </is>
      </c>
      <c r="E90" s="468">
        <f>IF($M90="","",$M90*(1+$O$3))</f>
        <v/>
      </c>
      <c r="F90" s="468">
        <f>IF($E90="","",$E90*$O$4)</f>
        <v/>
      </c>
      <c r="G90" s="468">
        <f>IF(OR($C90="",$E90=""),"",$C90*$E90)</f>
        <v/>
      </c>
      <c r="M90" s="469" t="n">
        <v>404.25</v>
      </c>
      <c r="N90" t="inlineStr">
        <is>
          <t>M2</t>
        </is>
      </c>
      <c r="O90">
        <f>A90&amp;"|"&amp;N90</f>
        <v/>
      </c>
    </row>
    <row r="91">
      <c r="A91" s="464" t="inlineStr">
        <is>
          <t>HSI14111</t>
        </is>
      </c>
      <c r="B91" s="465" t="inlineStr">
        <is>
          <t>SUMINISTRO Y COLOCACIÓN DE BOMBA SUMERGIBLE DE 1 HP CON SU CIRCUITO ELÉCTRICO DEDICADO DESDE EL TABLERO DEL DEPARTAMENTO HASTA LA CISTERNA EXISTENTE, CON PROTECCIÓN TERMOMAGNÉTICA PROPIA. INCLUYE MATERIAL, HERRAMIENTA MENOR, MANO DE OBRA Y EQUIPO DE PROTECCIÓN PERSONAL.</t>
        </is>
      </c>
      <c r="C91" s="466" t="n">
        <v>1</v>
      </c>
      <c r="D91" s="467" t="inlineStr">
        <is>
          <t>lote</t>
        </is>
      </c>
      <c r="E91" s="468">
        <f>IF($M91="","",$M91*(1+$O$3))</f>
        <v/>
      </c>
      <c r="F91" s="468">
        <f>IF($E91="","",$E91*$O$4)</f>
        <v/>
      </c>
      <c r="G91" s="468">
        <f>IF(OR($C91="",$E91=""),"",$C91*$E91)</f>
        <v/>
      </c>
      <c r="M91" s="469" t="n">
        <v>4212</v>
      </c>
      <c r="N91" t="inlineStr">
        <is>
          <t>M2</t>
        </is>
      </c>
      <c r="O91">
        <f>A91&amp;"|"&amp;N91</f>
        <v/>
      </c>
    </row>
    <row r="92">
      <c r="A92" s="464" t="inlineStr">
        <is>
          <t>HSI14112</t>
        </is>
      </c>
      <c r="B92" s="465" t="inlineStr">
        <is>
          <t>SUMINISTRO Y COLOCACIÓN DE TINACO VERTICAL DE 1,200 LITROS CON ACCESORIOS. INCLUYE MATERIAL, HERRAMIENTA MENOR, MANO DE OBRA Y EQUIPO DE PROTECCIÓN PERSONAL.</t>
        </is>
      </c>
      <c r="C92" s="466" t="n">
        <v>1</v>
      </c>
      <c r="D92" s="467" t="inlineStr">
        <is>
          <t>pza</t>
        </is>
      </c>
      <c r="E92" s="468">
        <f>IF($M92="","",$M92*(1+$O$3))</f>
        <v/>
      </c>
      <c r="F92" s="468">
        <f>IF($E92="","",$E92*$O$4)</f>
        <v/>
      </c>
      <c r="G92" s="468">
        <f>IF(OR($C92="",$E92=""),"",$C92*$E92)</f>
        <v/>
      </c>
      <c r="M92" s="469" t="n">
        <v>4242.5</v>
      </c>
      <c r="N92" t="inlineStr">
        <is>
          <t>M2</t>
        </is>
      </c>
      <c r="O92">
        <f>A92&amp;"|"&amp;N92</f>
        <v/>
      </c>
    </row>
    <row r="93">
      <c r="A93" s="464" t="inlineStr">
        <is>
          <t>HSI14113</t>
        </is>
      </c>
      <c r="B93" s="465" t="inlineStr">
        <is>
          <t>SUMINISTRO Y COLOCACIÓN DE BOILER DE PASO DE 12 L CON SUS CONEXIONES Y SOPORTE. INCLUYE MATERIAL, HERRAMIENTA MENOR, MANO DE OBRA Y EQUIPO DE PROTECCIÓN PERSONAL.</t>
        </is>
      </c>
      <c r="C93" s="466" t="n">
        <v>1</v>
      </c>
      <c r="D93" s="467" t="inlineStr">
        <is>
          <t>pza</t>
        </is>
      </c>
      <c r="E93" s="468">
        <f>IF($M93="","",$M93*(1+$O$3))</f>
        <v/>
      </c>
      <c r="F93" s="468">
        <f>IF($E93="","",$E93*$O$4)</f>
        <v/>
      </c>
      <c r="G93" s="468">
        <f>IF(OR($C93="",$E93=""),"",$C93*$E93)</f>
        <v/>
      </c>
      <c r="M93" s="469" t="n">
        <v>5800.25</v>
      </c>
      <c r="N93" t="inlineStr">
        <is>
          <t>M2</t>
        </is>
      </c>
      <c r="O93">
        <f>A93&amp;"|"&amp;N93</f>
        <v/>
      </c>
    </row>
    <row r="94">
      <c r="A94" s="464" t="inlineStr">
        <is>
          <t>HSI14115</t>
        </is>
      </c>
      <c r="B94" s="465" t="inlineStr">
        <is>
          <t>SUMINISTRO Y COLOCACIÓN DE WC CON ASIENTO, TAPA, MANGUERA Y LLAVE ANGULAR LINEA ECONOMICA. INCLUYE MATERIAL, HERRAMIENTA MENOR, MANO DE OBRA Y EQUIPO DE PROTECCIÓN PERSONAL.</t>
        </is>
      </c>
      <c r="C94" s="466" t="n">
        <v>1</v>
      </c>
      <c r="D94" s="467" t="inlineStr">
        <is>
          <t>pza</t>
        </is>
      </c>
      <c r="E94" s="468">
        <f>IF($M94="","",$M94*(1+$O$3))</f>
        <v/>
      </c>
      <c r="F94" s="468">
        <f>IF($E94="","",$E94*$O$4)</f>
        <v/>
      </c>
      <c r="G94" s="468">
        <f>IF(OR($C94="",$E94=""),"",$C94*$E94)</f>
        <v/>
      </c>
      <c r="M94" s="469" t="n">
        <v>4042.5</v>
      </c>
      <c r="N94" t="inlineStr">
        <is>
          <t>M2</t>
        </is>
      </c>
      <c r="O94">
        <f>A94&amp;"|"&amp;N94</f>
        <v/>
      </c>
    </row>
    <row r="95">
      <c r="A95" s="464" t="inlineStr">
        <is>
          <t>HSI14116</t>
        </is>
      </c>
      <c r="B95" s="465" t="inlineStr">
        <is>
          <t>SUMINISTRO Y COLOCACIÓN DE LAVABO CON MANGUERA COFLEX Y LLAVE ANGULAR LINEA ECONOMICA. INCLUYE MATERIAL, HERRAMIENTA MENOR, SOPORTE, MANO DE OBRA Y EQUIPO DE PROTECCIÓN PERSONAL.</t>
        </is>
      </c>
      <c r="C95" s="466" t="n">
        <v>1</v>
      </c>
      <c r="D95" s="467" t="inlineStr">
        <is>
          <t>pza</t>
        </is>
      </c>
      <c r="E95" s="468">
        <f>IF($M95="","",$M95*(1+$O$3))</f>
        <v/>
      </c>
      <c r="F95" s="468">
        <f>IF($E95="","",$E95*$O$4)</f>
        <v/>
      </c>
      <c r="G95" s="468">
        <f>IF(OR($C95="",$E95=""),"",$C95*$E95)</f>
        <v/>
      </c>
      <c r="M95" s="469" t="n">
        <v>2800</v>
      </c>
      <c r="N95" t="inlineStr">
        <is>
          <t>M2</t>
        </is>
      </c>
      <c r="O95">
        <f>A95&amp;"|"&amp;N95</f>
        <v/>
      </c>
    </row>
    <row r="96">
      <c r="A96" s="464" t="inlineStr">
        <is>
          <t>HSI14117</t>
        </is>
      </c>
      <c r="B96" s="465" t="inlineStr">
        <is>
          <t>SUMINISTRO Y COLOCACIÓN DE REGADERA Y MANERALES. INCLUYE MATERIAL, HERRAMIENTA MENOR, MANO DE OBRA Y EQUIPO DE PROTECCIÓN PERSONAL.</t>
        </is>
      </c>
      <c r="C96" s="466" t="n">
        <v>1</v>
      </c>
      <c r="D96" s="467" t="inlineStr">
        <is>
          <t>pza</t>
        </is>
      </c>
      <c r="E96" s="468">
        <f>IF($M96="","",$M96*(1+$O$3))</f>
        <v/>
      </c>
      <c r="F96" s="468">
        <f>IF($E96="","",$E96*$O$4)</f>
        <v/>
      </c>
      <c r="G96" s="468">
        <f>IF(OR($C96="",$E96=""),"",$C96*$E96)</f>
        <v/>
      </c>
      <c r="M96" s="469" t="n">
        <v>1039.5</v>
      </c>
      <c r="N96" t="inlineStr">
        <is>
          <t>M2</t>
        </is>
      </c>
      <c r="O96">
        <f>A96&amp;"|"&amp;N96</f>
        <v/>
      </c>
    </row>
    <row r="97">
      <c r="A97" s="464" t="inlineStr">
        <is>
          <t>HSI14118</t>
        </is>
      </c>
      <c r="B97" s="465" t="inlineStr">
        <is>
          <t>SUMINISTRO Y COLOCACIÓN DE LLAVE DE NARIZ. INCLUYE MATERIAL, HERRAMIENTA MENOR, MANO DE OBRA Y EQUIPO DE PROTECCIÓN PERSONAL.</t>
        </is>
      </c>
      <c r="C97" s="466" t="n">
        <v>2</v>
      </c>
      <c r="D97" s="467" t="inlineStr">
        <is>
          <t>pza</t>
        </is>
      </c>
      <c r="E97" s="468">
        <f>IF($M97="","",$M97*(1+$O$3))</f>
        <v/>
      </c>
      <c r="F97" s="468">
        <f>IF($E97="","",$E97*$O$4)</f>
        <v/>
      </c>
      <c r="G97" s="468">
        <f>IF(OR($C97="",$E97=""),"",$C97*$E97)</f>
        <v/>
      </c>
      <c r="M97" s="469" t="n">
        <v>231</v>
      </c>
      <c r="N97" t="inlineStr">
        <is>
          <t>M2</t>
        </is>
      </c>
      <c r="O97">
        <f>A97&amp;"|"&amp;N97</f>
        <v/>
      </c>
    </row>
    <row r="98">
      <c r="A98" s="464" t="inlineStr">
        <is>
          <t>HSI14268</t>
        </is>
      </c>
      <c r="B98" s="465" t="inlineStr">
        <is>
          <t>SUMINISTRO Y COLOCACION DE TARJA SENCILLA DE ACERO INOXIDABLE CON ESCURRIDERO,MONOMANDO CON CUELLO GIRATORIO, LOTE DE EMPAQUES Y ACCESORIOS DE TARJA: CÉSPOL, CONTRACANASTA, MANGUERAS DE ABASTO, LLAVES ANGULARES, REJILLA Y SELLADORCALIBRE Y MEDIDAS DE PROYECTO. INCLUYE MATERIAL, HERRAMIENTA MENOR, MANO DE OBRA Y EQUIPO DE PROTECCIÓN PERSONAL.</t>
        </is>
      </c>
      <c r="C98" s="466" t="n">
        <v>1</v>
      </c>
      <c r="D98" s="467" t="inlineStr">
        <is>
          <t>pza</t>
        </is>
      </c>
      <c r="E98" s="468">
        <f>IF($M98="","",$M98*(1+$O$3))</f>
        <v/>
      </c>
      <c r="F98" s="468">
        <f>IF($E98="","",$E98*$O$4)</f>
        <v/>
      </c>
      <c r="G98" s="468">
        <f>IF(OR($C98="",$E98=""),"",$C98*$E98)</f>
        <v/>
      </c>
      <c r="M98" s="469">
        <f>700+2570</f>
        <v/>
      </c>
      <c r="N98" t="inlineStr">
        <is>
          <t>M2</t>
        </is>
      </c>
      <c r="O98">
        <f>A98&amp;"|"&amp;N98</f>
        <v/>
      </c>
    </row>
    <row r="99">
      <c r="A99" s="464" t="inlineStr">
        <is>
          <t>HSI14255</t>
        </is>
      </c>
      <c r="B99" s="465" t="inlineStr">
        <is>
          <t>SUMINISTRO Y COLOCACION DE FREGADERO DE CEMENTO : MONTAJE SOBRE MUEBLE, SELLADO PERIMETRAL, CONEXIÓN A LÍNEAS DE AGUA FRÍA Y CALIENTE, CONEXIÓN AL DRENAJE Y PRUEBA DE HERMETICIDAD. INCLUYE MATERIAL, HERRAMIENTA MENOR, MANO DE OBRA Y EQUIPO DE PROTECCIÓN PERSONAL.</t>
        </is>
      </c>
      <c r="C99" s="466" t="n">
        <v>1</v>
      </c>
      <c r="D99" s="467" t="inlineStr">
        <is>
          <t>pza</t>
        </is>
      </c>
      <c r="E99" s="468">
        <f>IF($M99="","",$M99*(1+$O$3))</f>
        <v/>
      </c>
      <c r="F99" s="468">
        <f>IF($E99="","",$E99*$O$4)</f>
        <v/>
      </c>
      <c r="G99" s="468">
        <f>IF(OR($C99="",$E99=""),"",$C99*$E99)</f>
        <v/>
      </c>
      <c r="M99" s="469" t="n">
        <v>1400</v>
      </c>
      <c r="N99" t="inlineStr">
        <is>
          <t>M2</t>
        </is>
      </c>
      <c r="O99">
        <f>A99&amp;"|"&amp;N99</f>
        <v/>
      </c>
    </row>
    <row r="100">
      <c r="A100" s="462" t="inlineStr">
        <is>
          <t>INSTALACION DE GAS</t>
        </is>
      </c>
      <c r="G100" s="463">
        <f>SUM(G101:G101)</f>
        <v/>
      </c>
    </row>
    <row r="101">
      <c r="A101" s="464" t="inlineStr">
        <is>
          <t>GAS09167</t>
        </is>
      </c>
      <c r="B101" s="465" t="inlineStr">
        <is>
          <t>SUMINISTRO E INSTALACION DE LINEA DE GAS: COLOCACION DE TUBERIA DE COBRE DE 3/4" PARED GRUESA PARA GAS EN RED DE DISTRIBUCION DE CILINDRO DE GAS DE 20 O 30 K HACIA BOILER Y ESTUFA. INCLUYE TUBERIA, CONEXIONES, REGULADOR, VALVULAS DE SEGURIDAD, MANGERAS DE BAJA PRESION, MANO DE OBRA, HERRAMIENTA MENOR.</t>
        </is>
      </c>
      <c r="C101" s="466" t="n">
        <v>1</v>
      </c>
      <c r="D101" s="467" t="inlineStr">
        <is>
          <t>LOTE</t>
        </is>
      </c>
      <c r="E101" s="468">
        <f>IF($M101="","",$M101*(1+$O$3))</f>
        <v/>
      </c>
      <c r="F101" s="468">
        <f>IF($E101="","",$E101*$O$4)</f>
        <v/>
      </c>
      <c r="G101" s="468">
        <f>IF(OR($C101="",$E101=""),"",$C101*$E101)</f>
        <v/>
      </c>
      <c r="M101" s="469">
        <f>22*320</f>
        <v/>
      </c>
      <c r="N101" t="inlineStr">
        <is>
          <t>M2</t>
        </is>
      </c>
      <c r="O101">
        <f>A101&amp;"|"&amp;N101</f>
        <v/>
      </c>
    </row>
    <row r="102">
      <c r="A102" s="462" t="inlineStr">
        <is>
          <t>ACABADOS</t>
        </is>
      </c>
      <c r="G102" s="463">
        <f>SUM(G103:G113)</f>
        <v/>
      </c>
    </row>
    <row r="103">
      <c r="A103" s="464" t="inlineStr">
        <is>
          <t>ACA09101</t>
        </is>
      </c>
      <c r="B103" s="465" t="inlineStr">
        <is>
          <t>APLANADO FINO EN MUROS INTERIORES Y EXTERIORES HASTA 3.00 M DE ALTURA CON MORTERO CEMENTO-ARENA, A PLOMO Y REGLA. INCLUYE ANDAMIOS. INCLUYE MATERIAL, HERRAMIENTA MENOR, MANO DE OBRA Y EQUIPO DE PROTECCIÓN PERSONAL.</t>
        </is>
      </c>
      <c r="C103" s="466" t="n">
        <v>197.607</v>
      </c>
      <c r="D103" s="467" t="inlineStr">
        <is>
          <t>m²</t>
        </is>
      </c>
      <c r="E103" s="468">
        <f>IF($M103="","",$M103*(1+$O$3))</f>
        <v/>
      </c>
      <c r="F103" s="468">
        <f>IF($E103="","",$E103*$O$4)</f>
        <v/>
      </c>
      <c r="G103" s="468">
        <f>IF(OR($C103="",$E103=""),"",$C103*$E103)</f>
        <v/>
      </c>
      <c r="M103" s="469" t="n">
        <v>220</v>
      </c>
      <c r="N103" t="inlineStr">
        <is>
          <t>M2</t>
        </is>
      </c>
      <c r="O103">
        <f>A103&amp;"|"&amp;N103</f>
        <v/>
      </c>
    </row>
    <row r="104">
      <c r="A104" s="464" t="inlineStr">
        <is>
          <t>ACA09102</t>
        </is>
      </c>
      <c r="B104" s="465" t="inlineStr">
        <is>
          <t>APLANADO FINO EN PLAFONES INTERIORES HASTA 3.00 M DE ALTURA CON MORTERO CEMENTO-ARENA. INCLUYE ANDAMIOS. INCLUYE MATERIAL, HERRAMIENTA MENOR, MANO DE OBRA Y EQUIPO DE PROTECCIÓN PERSONAL.</t>
        </is>
      </c>
      <c r="C104" s="466" t="n">
        <v>61.68</v>
      </c>
      <c r="D104" s="467" t="inlineStr">
        <is>
          <t>m²</t>
        </is>
      </c>
      <c r="E104" s="468">
        <f>IF($M104="","",$M104*(1+$O$3))</f>
        <v/>
      </c>
      <c r="F104" s="468">
        <f>IF($E104="","",$E104*$O$4)</f>
        <v/>
      </c>
      <c r="G104" s="468">
        <f>IF(OR($C104="",$E104=""),"",$C104*$E104)</f>
        <v/>
      </c>
      <c r="M104" s="469" t="n">
        <v>250</v>
      </c>
      <c r="N104" t="inlineStr">
        <is>
          <t>M2</t>
        </is>
      </c>
      <c r="O104">
        <f>A104&amp;"|"&amp;N104</f>
        <v/>
      </c>
    </row>
    <row r="105">
      <c r="A105" s="464" t="inlineStr">
        <is>
          <t>ACA09104</t>
        </is>
      </c>
      <c r="B105" s="465" t="inlineStr">
        <is>
          <t>EMBOQUILLADO DE VANOS DE PUERTAS Y VENTANAS. INCLUYE REGLAS, NIVELACIÓN, PLOMEADO Y PERFILADO DE ARISTAS. INCLUYE MATERIAL, HERRAMIENTA MENOR, MANO DE OBRA Y EQUIPO DE PROTECCIÓN PERSONAL.</t>
        </is>
      </c>
      <c r="C105" s="466" t="n">
        <v>54</v>
      </c>
      <c r="D105" s="467" t="inlineStr">
        <is>
          <t>ml</t>
        </is>
      </c>
      <c r="E105" s="468">
        <f>IF($M105="","",$M105*(1+$O$3))</f>
        <v/>
      </c>
      <c r="F105" s="468">
        <f>IF($E105="","",$E105*$O$4)</f>
        <v/>
      </c>
      <c r="G105" s="468">
        <f>IF(OR($C105="",$E105=""),"",$C105*$E105)</f>
        <v/>
      </c>
      <c r="M105" s="469" t="n">
        <v>100</v>
      </c>
      <c r="N105" t="inlineStr">
        <is>
          <t>M2</t>
        </is>
      </c>
      <c r="O105">
        <f>A105&amp;"|"&amp;N105</f>
        <v/>
      </c>
    </row>
    <row r="106">
      <c r="A106" s="464" t="inlineStr">
        <is>
          <t>ACA09105</t>
        </is>
      </c>
      <c r="B106" s="465" t="inlineStr">
        <is>
          <t>SUMINISTRO Y COLOCACIÓN DE PISO CERÁMICO DE LINEA ECONÓMICA EN INTERIORES. INCLUYE ADHESIVO PARA PISO, SEPARADORES, BOQUILLA, CORTES, NIVELACIÓN Y LIMPIEZA. INCLUYE MATERIAL, HERRAMIENTA MENOR, MANO DE OBRA Y EQUIPO DE PROTECCIÓN PERSONAL.</t>
        </is>
      </c>
      <c r="C106" s="466" t="n">
        <v>62.12</v>
      </c>
      <c r="D106" s="467" t="inlineStr">
        <is>
          <t>m²</t>
        </is>
      </c>
      <c r="E106" s="468">
        <f>IF($M106="","",$M106*(1+$O$3))</f>
        <v/>
      </c>
      <c r="F106" s="468">
        <f>IF($E106="","",$E106*$O$4)</f>
        <v/>
      </c>
      <c r="G106" s="468">
        <f>IF(OR($C106="",$E106=""),"",$C106*$E106)</f>
        <v/>
      </c>
      <c r="M106" s="469" t="n">
        <v>620</v>
      </c>
      <c r="N106" t="inlineStr">
        <is>
          <t>M2</t>
        </is>
      </c>
      <c r="O106">
        <f>A106&amp;"|"&amp;N106</f>
        <v/>
      </c>
    </row>
    <row r="107">
      <c r="A107" s="464" t="inlineStr">
        <is>
          <t>ACA09106</t>
        </is>
      </c>
      <c r="B107" s="465" t="inlineStr">
        <is>
          <t>SUMINISTRO Y COLOCACIÓN DE ZOCLO CERÁMICO EN INTERIORES. INCLUYE ADHESIVO, SEPARADORES, BOQUILLA Y CORTES. INCLUYE MATERIAL, HERRAMIENTA MENOR, MANO DE OBRA Y EQUIPO DE PROTECCIÓN PERSONAL.</t>
        </is>
      </c>
      <c r="C107" s="466" t="n">
        <v>53.7</v>
      </c>
      <c r="D107" s="467" t="inlineStr">
        <is>
          <t>ml</t>
        </is>
      </c>
      <c r="E107" s="468">
        <f>IF($M107="","",$M107*(1+$O$3))</f>
        <v/>
      </c>
      <c r="F107" s="468">
        <f>IF($E107="","",$E107*$O$4)</f>
        <v/>
      </c>
      <c r="G107" s="468">
        <f>IF(OR($C107="",$E107=""),"",$C107*$E107)</f>
        <v/>
      </c>
      <c r="M107" s="469" t="n">
        <v>220</v>
      </c>
      <c r="N107" t="inlineStr">
        <is>
          <t>M2</t>
        </is>
      </c>
      <c r="O107">
        <f>A107&amp;"|"&amp;N107</f>
        <v/>
      </c>
    </row>
    <row r="108">
      <c r="A108" s="464" t="inlineStr">
        <is>
          <t>ACA09107</t>
        </is>
      </c>
      <c r="B108" s="465" t="inlineStr">
        <is>
          <t>SUMINISTRO Y COLOCACIÓN DE AZULEJO EN MUROS DE SANITARIO, ÚNICAMENTE EN LAS CARAS QUE RECIBEN AGUA. INCLUYE ADHESIVO PARA MURO, SEPARADORES, BOQUILLA, CORTES Y REMATES. INCLUYE MATERIAL, HERRAMIENTA MENOR, MANO DE OBRA Y EQUIPO DE PROTECCIÓN PERSONAL.</t>
        </is>
      </c>
      <c r="C108" s="466" t="n">
        <v>9.449999999999999</v>
      </c>
      <c r="D108" s="467" t="inlineStr">
        <is>
          <t>m²</t>
        </is>
      </c>
      <c r="E108" s="468">
        <f>IF($M108="","",$M108*(1+$O$3))</f>
        <v/>
      </c>
      <c r="F108" s="468">
        <f>IF($E108="","",$E108*$O$4)</f>
        <v/>
      </c>
      <c r="G108" s="468">
        <f>IF(OR($C108="",$E108=""),"",$C108*$E108)</f>
        <v/>
      </c>
      <c r="M108" s="469" t="n">
        <v>600</v>
      </c>
      <c r="N108" t="inlineStr">
        <is>
          <t>M2</t>
        </is>
      </c>
      <c r="O108">
        <f>A108&amp;"|"&amp;N108</f>
        <v/>
      </c>
    </row>
    <row r="109">
      <c r="A109" s="464" t="inlineStr">
        <is>
          <t>ACA09108</t>
        </is>
      </c>
      <c r="B109" s="465" t="inlineStr">
        <is>
          <t>SUMINISTRO Y COLOCACIÓN DE RECUBRIMIENTO PORCELÁNICO EN MURO DE COCINA (SALPICADERO), ÚNICAMENTE EN LA CARA QUE RECIBE GRASA Y HUMEDAD. INCLUYE ADHESIVO, SEPARADORES, BOQUILLA Y CORTES. INCLUYE MATERIAL, HERRAMIENTA MENOR, MANO DE OBRA Y EQUIPO DE PROTECCIÓN PERSONAL.</t>
        </is>
      </c>
      <c r="C109" s="466" t="n">
        <v>5.25</v>
      </c>
      <c r="D109" s="467" t="inlineStr">
        <is>
          <t>m²</t>
        </is>
      </c>
      <c r="E109" s="468">
        <f>IF($M109="","",$M109*(1+$O$3))</f>
        <v/>
      </c>
      <c r="F109" s="468">
        <f>IF($E109="","",$E109*$O$4)</f>
        <v/>
      </c>
      <c r="G109" s="468">
        <f>IF(OR($C109="",$E109=""),"",$C109*$E109)</f>
        <v/>
      </c>
      <c r="M109" s="469">
        <f>2500/4</f>
        <v/>
      </c>
      <c r="N109" t="inlineStr">
        <is>
          <t>M2</t>
        </is>
      </c>
      <c r="O109">
        <f>A109&amp;"|"&amp;N109</f>
        <v/>
      </c>
    </row>
    <row r="110">
      <c r="A110" s="464" t="inlineStr">
        <is>
          <t>ACA09109</t>
        </is>
      </c>
      <c r="B110" s="465" t="inlineStr">
        <is>
          <t>SUMINISTRO Y APLICACIÓN DE PINTURA VINÍLICA EN MUROS INTERIORES Y EXTERIORES A DOS MANOS. INCLUYE SELLADOR, RESANES, HERRAMIENTA Y ANDAMIOS. INCLUYE MATERIAL, HERRAMIENTA MENOR, MANO DE OBRA Y EQUIPO DE PROTECCIÓN PERSONAL. TRABAJO ENTRE 3.00 Y 6.00 M DE ALTURA.</t>
        </is>
      </c>
      <c r="C110" s="466" t="n">
        <v>186.64</v>
      </c>
      <c r="D110" s="467" t="inlineStr">
        <is>
          <t>m²</t>
        </is>
      </c>
      <c r="E110" s="468">
        <f>IF($M110="","",$M110*(1+$O$3))</f>
        <v/>
      </c>
      <c r="F110" s="468">
        <f>IF($E110="","",$E110*$O$4)</f>
        <v/>
      </c>
      <c r="G110" s="468">
        <f>IF(OR($C110="",$E110=""),"",$C110*$E110)</f>
        <v/>
      </c>
      <c r="M110" s="469" t="n">
        <v>140</v>
      </c>
      <c r="N110" t="inlineStr">
        <is>
          <t>M2</t>
        </is>
      </c>
      <c r="O110">
        <f>A110&amp;"|"&amp;N110</f>
        <v/>
      </c>
    </row>
    <row r="111">
      <c r="A111" s="464" t="inlineStr">
        <is>
          <t>ACA09110</t>
        </is>
      </c>
      <c r="B111" s="465" t="inlineStr">
        <is>
          <t>SUMINISTRO Y APLICACIÓN DE PINTURA VINÍLICA EN PLAFONES INTERIORES A DOS MANOS. INCLUYE SELLADOR, RESANES, HERRAMIENTA Y ANDAMIOS. INCLUYE MATERIAL, HERRAMIENTA MENOR, MANO DE OBRA Y EQUIPO DE PROTECCIÓN PERSONAL.</t>
        </is>
      </c>
      <c r="C111" s="466" t="n">
        <v>61.68</v>
      </c>
      <c r="D111" s="467" t="inlineStr">
        <is>
          <t>m²</t>
        </is>
      </c>
      <c r="E111" s="468">
        <f>IF($M111="","",$M111*(1+$O$3))</f>
        <v/>
      </c>
      <c r="F111" s="468">
        <f>IF($E111="","",$E111*$O$4)</f>
        <v/>
      </c>
      <c r="G111" s="468">
        <f>IF(OR($C111="",$E111=""),"",$C111*$E111)</f>
        <v/>
      </c>
      <c r="M111" s="469" t="n">
        <v>171.25</v>
      </c>
      <c r="N111" t="inlineStr">
        <is>
          <t>M2</t>
        </is>
      </c>
      <c r="O111">
        <f>A111&amp;"|"&amp;N111</f>
        <v/>
      </c>
    </row>
    <row r="112">
      <c r="A112" s="464" t="inlineStr">
        <is>
          <t>ACA09987</t>
        </is>
      </c>
      <c r="B112" s="465" t="inlineStr">
        <is>
          <t>SUMINISTRO Y COLOCACION DE FACHALETA DE PIERDA. INCLUYE PIEDRIN A ELECCION DEL CLIENTE, MORTERO/ADHESIVO, SEPARADORES, NIVELACION, SELLADOR, HERRAMIENTA, ESCALERA Y ANDAMIOS. INCLUYE MATERIAL, HERRAMIENTA MENOR, MANO DE OBRA Y EQUIPO DE PROTECCIÓN PERSONAL.</t>
        </is>
      </c>
      <c r="C112" s="466" t="n">
        <v>9.51</v>
      </c>
      <c r="D112" s="467" t="inlineStr">
        <is>
          <t>m²</t>
        </is>
      </c>
      <c r="E112" s="468">
        <f>IF($M112="","",$M112*(1+$O$3))</f>
        <v/>
      </c>
      <c r="F112" s="468">
        <f>IF($E112="","",$E112*$O$4)</f>
        <v/>
      </c>
      <c r="G112" s="468">
        <f>IF(OR($C112="",$E112=""),"",$C112*$E112)</f>
        <v/>
      </c>
      <c r="M112" s="469" t="n">
        <v>550</v>
      </c>
      <c r="N112" t="inlineStr">
        <is>
          <t>M2</t>
        </is>
      </c>
      <c r="O112">
        <f>A112&amp;"|"&amp;N112</f>
        <v/>
      </c>
    </row>
    <row r="113">
      <c r="A113" s="464" t="inlineStr">
        <is>
          <t>ACA09112</t>
        </is>
      </c>
      <c r="B113" s="465" t="inlineStr">
        <is>
          <t>LIMPIEZA GRUESA Y FINA DE OBRA. INCLUYE ÁCIDO MURIÁTICO, DESENGRASANTES, ESCOBAS, ESPÁTULAS Y JALADORES. INCLUYE MATERIAL, HERRAMIENTA MENOR, MANO DE OBRA Y EQUIPO DE PROTECCIÓN PERSONAL.</t>
        </is>
      </c>
      <c r="C113" s="466" t="n">
        <v>1</v>
      </c>
      <c r="D113" s="467" t="inlineStr">
        <is>
          <t>lote</t>
        </is>
      </c>
      <c r="E113" s="468">
        <f>IF($M113="","",$M113*(1+$O$3))</f>
        <v/>
      </c>
      <c r="F113" s="468">
        <f>IF($E113="","",$E113*$O$4)</f>
        <v/>
      </c>
      <c r="G113" s="468">
        <f>IF(OR($C113="",$E113=""),"",$C113*$E113)</f>
        <v/>
      </c>
      <c r="M113" s="469" t="n">
        <v>5500</v>
      </c>
      <c r="N113" t="inlineStr">
        <is>
          <t>M2</t>
        </is>
      </c>
      <c r="O113">
        <f>A113&amp;"|"&amp;N113</f>
        <v/>
      </c>
    </row>
    <row r="114">
      <c r="A114" s="462" t="inlineStr">
        <is>
          <t>CANCELERIA</t>
        </is>
      </c>
      <c r="G114" s="463">
        <f>SUM(G115:G118)</f>
        <v/>
      </c>
    </row>
    <row r="115">
      <c r="A115" s="464" t="inlineStr">
        <is>
          <t>CNL08221</t>
        </is>
      </c>
      <c r="B115" s="465" t="inlineStr">
        <is>
          <t>SUMINISTRO Y COLOCACION DE VENTANA, FIJO/CORREDIZA EN SALA DE 1.50 M  X 2.10 M, CRISTAL CLARO 5MM, ALUMINIO NEGRO DE LINEA ECONOMICA, HERRAJES, FELPAS, SILICON, HERRAMIENTA Y MANO DE OBRA.</t>
        </is>
      </c>
      <c r="C115" s="466" t="n">
        <v>2</v>
      </c>
      <c r="D115" s="467" t="inlineStr">
        <is>
          <t>pza</t>
        </is>
      </c>
      <c r="E115" s="468">
        <f>IF($M115="","",$M115*(1+$O$3))</f>
        <v/>
      </c>
      <c r="F115" s="468">
        <f>IF($E115="","",$E115*$O$4)</f>
        <v/>
      </c>
      <c r="G115" s="468">
        <f>IF(OR($C115="",$E115=""),"",$C115*$E115)</f>
        <v/>
      </c>
      <c r="M115" s="469" t="n">
        <v>5915.21</v>
      </c>
      <c r="N115" t="inlineStr">
        <is>
          <t>M2</t>
        </is>
      </c>
      <c r="O115">
        <f>A115&amp;"|"&amp;N115</f>
        <v/>
      </c>
    </row>
    <row r="116">
      <c r="A116" s="464" t="inlineStr">
        <is>
          <t>CNL08222</t>
        </is>
      </c>
      <c r="B116" s="465" t="inlineStr">
        <is>
          <t>SUMINISTRO Y COLOCACION DE VENTANA, FIJO/CORREDIZA EN SANITARIO DE 0.60 M  X 0.90 M, CRISTAL ESMERILADO 5MM, ALUMINIO NEGRO DE LINEA ECONOMICA, HERRAJES, FELPAS, SILICON, HERRAMIENTA Y MANO DE OBRA.</t>
        </is>
      </c>
      <c r="C116" s="466" t="n">
        <v>1</v>
      </c>
      <c r="D116" s="467" t="inlineStr">
        <is>
          <t>pza</t>
        </is>
      </c>
      <c r="E116" s="468">
        <f>IF($M116="","",$M116*(1+$O$3))</f>
        <v/>
      </c>
      <c r="F116" s="468">
        <f>IF($E116="","",$E116*$O$4)</f>
        <v/>
      </c>
      <c r="G116" s="468">
        <f>IF(OR($C116="",$E116=""),"",$C116*$E116)</f>
        <v/>
      </c>
      <c r="M116" s="469" t="n">
        <v>2654.25</v>
      </c>
      <c r="N116" t="inlineStr">
        <is>
          <t>M2</t>
        </is>
      </c>
      <c r="O116">
        <f>A116&amp;"|"&amp;N116</f>
        <v/>
      </c>
    </row>
    <row r="117">
      <c r="A117" s="464" t="inlineStr">
        <is>
          <t>CNL08223</t>
        </is>
      </c>
      <c r="B117" s="465" t="inlineStr">
        <is>
          <t>SUMINISTRO Y COLOCACION DE VENTANAL, FIJO/CORREDIZA EN RECAMARAS DE 2.05 M  X 2.50 M, CRISTAL CLARO 6 MM, ALUMINIO NEGRO DE 2", HERRAJES, FELPAS, SILICON, HERRAMIENTA Y MANO DE OBRA.</t>
        </is>
      </c>
      <c r="C117" s="466" t="n">
        <v>2</v>
      </c>
      <c r="D117" s="467" t="inlineStr">
        <is>
          <t>pza</t>
        </is>
      </c>
      <c r="E117" s="468">
        <f>IF($M117="","",$M117*(1+$O$3))</f>
        <v/>
      </c>
      <c r="F117" s="468">
        <f>IF($E117="","",$E117*$O$4)</f>
        <v/>
      </c>
      <c r="G117" s="468">
        <f>IF(OR($C117="",$E117=""),"",$C117*$E117)</f>
        <v/>
      </c>
      <c r="M117" s="469" t="n">
        <v>9800</v>
      </c>
      <c r="N117" t="inlineStr">
        <is>
          <t>M2</t>
        </is>
      </c>
      <c r="O117">
        <f>A117&amp;"|"&amp;N117</f>
        <v/>
      </c>
    </row>
    <row r="118">
      <c r="A118" s="464" t="inlineStr">
        <is>
          <t>CNL08224</t>
        </is>
      </c>
      <c r="B118" s="465" t="inlineStr">
        <is>
          <t>SUMINISTRO Y COLOCACION DE PUERTA CORREDIZA EN AREA DE LAVADO DE 1.80 M  X 2.50 M, CRISTAL ESMERILADO 6 MM, ALUMINIO NEGRO DE 2", HERRAJES, FELPAS, SILICON, HERRAMIENTA Y MANO DE OBRA.</t>
        </is>
      </c>
      <c r="C118" s="466" t="n">
        <v>1</v>
      </c>
      <c r="D118" s="467" t="inlineStr">
        <is>
          <t>pza</t>
        </is>
      </c>
      <c r="E118" s="468">
        <f>IF($M118="","",$M118*(1+$O$3))</f>
        <v/>
      </c>
      <c r="F118" s="468">
        <f>IF($E118="","",$E118*$O$4)</f>
        <v/>
      </c>
      <c r="G118" s="468">
        <f>IF(OR($C118="",$E118=""),"",$C118*$E118)</f>
        <v/>
      </c>
      <c r="M118" s="469" t="n">
        <v>9000</v>
      </c>
      <c r="N118" t="inlineStr">
        <is>
          <t>M2</t>
        </is>
      </c>
      <c r="O118">
        <f>A118&amp;"|"&amp;N118</f>
        <v/>
      </c>
    </row>
    <row r="119">
      <c r="A119" s="462" t="inlineStr">
        <is>
          <t>CARPINTERIA</t>
        </is>
      </c>
      <c r="G119" s="463">
        <f>SUM(G120:G122)</f>
        <v/>
      </c>
    </row>
    <row r="120">
      <c r="A120" s="464" t="inlineStr">
        <is>
          <t>CAR09181</t>
        </is>
      </c>
      <c r="B120" s="465" t="inlineStr">
        <is>
          <t>SUMINSITRO Y COLOCACION DE PUERTA PRINCIPAL,  MADERA DE PINO FORRADA CON ACABADO NOGAL Y TRATAMIENTO EXTERIOR CON SELLADOR POLIURETANO  , 1.00 M  X 2.50 M, INCLUYE MARCO, CHAPA, BISAGRAS, MATERIAL, MONTAJE, HERRAMIENTA Y MANO DE OBRA.</t>
        </is>
      </c>
      <c r="C120" s="466" t="n">
        <v>1</v>
      </c>
      <c r="D120" s="467" t="inlineStr">
        <is>
          <t>pza</t>
        </is>
      </c>
      <c r="E120" s="468">
        <f>IF($M120="","",$M120*(1+$O$3))</f>
        <v/>
      </c>
      <c r="F120" s="468">
        <f>IF($E120="","",$E120*$O$4)</f>
        <v/>
      </c>
      <c r="G120" s="468">
        <f>IF(OR($C120="",$E120=""),"",$C120*$E120)</f>
        <v/>
      </c>
      <c r="M120" s="469" t="n">
        <v>6500</v>
      </c>
      <c r="N120" t="inlineStr">
        <is>
          <t>M2</t>
        </is>
      </c>
      <c r="O120">
        <f>A120&amp;"|"&amp;N120</f>
        <v/>
      </c>
    </row>
    <row r="121">
      <c r="A121" s="464" t="inlineStr">
        <is>
          <t>CAR09182</t>
        </is>
      </c>
      <c r="B121" s="465" t="inlineStr">
        <is>
          <t>SUMINSITRO Y COLOCACION DE PUERTA DE INTERCOMUNICACION DE MADERA DE PINO 0.80 M  X 2.50 M, INCLUYE MARCO, CHAPA, BISAGRAS, MATERIAL, MONTAJE, HERRAMIENTA Y MANO DE OBRA.</t>
        </is>
      </c>
      <c r="C121" s="466" t="n">
        <v>3</v>
      </c>
      <c r="D121" s="467" t="inlineStr">
        <is>
          <t>pza</t>
        </is>
      </c>
      <c r="E121" s="468">
        <f>IF($M121="","",$M121*(1+$O$3))</f>
        <v/>
      </c>
      <c r="F121" s="468">
        <f>IF($E121="","",$E121*$O$4)</f>
        <v/>
      </c>
      <c r="G121" s="468">
        <f>IF(OR($C121="",$E121=""),"",$C121*$E121)</f>
        <v/>
      </c>
      <c r="M121" s="469" t="n">
        <v>6000</v>
      </c>
      <c r="N121" t="inlineStr">
        <is>
          <t>M2</t>
        </is>
      </c>
      <c r="O121">
        <f>A121&amp;"|"&amp;N121</f>
        <v/>
      </c>
    </row>
    <row r="122">
      <c r="A122" s="464" t="inlineStr">
        <is>
          <t>CAR09183</t>
        </is>
      </c>
      <c r="B122" s="465" t="inlineStr">
        <is>
          <t>SUMINISTRO Y COLOCACION DE CLOSET DE MADERA DE PINO 2.17 M  X 0.65 M, INCLUYE MARCO, CHAPA, BISAGRAS, MATERIAL, MONTAJE, HERRAMIENTA Y MANO DE OBRA.</t>
        </is>
      </c>
      <c r="C122" s="466" t="n">
        <v>2</v>
      </c>
      <c r="D122" s="467" t="inlineStr">
        <is>
          <t>pza</t>
        </is>
      </c>
      <c r="E122" s="468">
        <f>IF($M122="","",$M122*(1+$O$3))</f>
        <v/>
      </c>
      <c r="F122" s="468">
        <f>IF($E122="","",$E122*$O$4)</f>
        <v/>
      </c>
      <c r="G122" s="468">
        <f>IF(OR($C122="",$E122=""),"",$C122*$E122)</f>
        <v/>
      </c>
      <c r="M122" s="469" t="n">
        <v>0</v>
      </c>
      <c r="N122" t="inlineStr">
        <is>
          <t>M2</t>
        </is>
      </c>
      <c r="O122">
        <f>A122&amp;"|"&amp;N122</f>
        <v/>
      </c>
    </row>
    <row r="123">
      <c r="A123" s="460" t="inlineStr">
        <is>
          <t>LOSA</t>
        </is>
      </c>
      <c r="G123" s="461">
        <f>G124</f>
        <v/>
      </c>
    </row>
    <row r="124">
      <c r="A124" s="462" t="inlineStr">
        <is>
          <t>ALBAÑILERÍAS</t>
        </is>
      </c>
      <c r="G124" s="463">
        <f>SUM(G125:G126)</f>
        <v/>
      </c>
    </row>
    <row r="125">
      <c r="A125" s="464" t="inlineStr">
        <is>
          <t>ALB08224</t>
        </is>
      </c>
      <c r="B125" s="465" t="inlineStr">
        <is>
          <t>LOSA DE ENTREPISO DE 25 CM DE PERALTE DE VIGUETA Y BOVEDILLA, TRABES T-1,T-2.T-3,T-5 Y T-4, CADENAS TIPO Y DE CERRAMIENTO,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C125" s="466" t="n">
        <v>69.73</v>
      </c>
      <c r="D125" s="467" t="inlineStr">
        <is>
          <t>m²</t>
        </is>
      </c>
      <c r="E125" s="468">
        <f>IF($M125="","",$M125*(1+$O$3))</f>
        <v/>
      </c>
      <c r="F125" s="468">
        <f>IF($E125="","",$E125*$O$4)</f>
        <v/>
      </c>
      <c r="G125" s="468">
        <f>IF(OR($C125="",$E125=""),"",$C125*$E125)</f>
        <v/>
      </c>
      <c r="M125" s="469" t="n">
        <v>1832.690377169081</v>
      </c>
      <c r="N125" t="inlineStr">
        <is>
          <t>M3</t>
        </is>
      </c>
      <c r="O125">
        <f>A125&amp;"|"&amp;N125</f>
        <v/>
      </c>
    </row>
    <row r="126">
      <c r="A126" s="464" t="inlineStr">
        <is>
          <t>ALB08226</t>
        </is>
      </c>
      <c r="B126" s="465"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C126" s="466" t="n">
        <v>4.49</v>
      </c>
      <c r="D126" s="467" t="inlineStr">
        <is>
          <t>m²</t>
        </is>
      </c>
      <c r="E126" s="468">
        <f>IF($M126="","",$M126*(1+$O$3))</f>
        <v/>
      </c>
      <c r="F126" s="468">
        <f>IF($E126="","",$E126*$O$4)</f>
        <v/>
      </c>
      <c r="G126" s="468">
        <f>IF(OR($C126="",$E126=""),"",$C126*$E126)</f>
        <v/>
      </c>
      <c r="M126" s="469" t="n">
        <v>1228.12</v>
      </c>
      <c r="N126" t="inlineStr">
        <is>
          <t>M3</t>
        </is>
      </c>
      <c r="O126">
        <f>A126&amp;"|"&amp;N126</f>
        <v/>
      </c>
    </row>
    <row r="127">
      <c r="A127" s="460" t="inlineStr">
        <is>
          <t>LOSA DE AZOTEA  ·  segundo nivel</t>
        </is>
      </c>
      <c r="G127" s="461">
        <f>G128</f>
        <v/>
      </c>
    </row>
    <row r="128">
      <c r="A128" s="462" t="inlineStr">
        <is>
          <t>ALBAÑILERÍAS</t>
        </is>
      </c>
      <c r="G128" s="463">
        <f>SUM(G129:G130)</f>
        <v/>
      </c>
    </row>
    <row r="129">
      <c r="A129" s="464" t="inlineStr">
        <is>
          <t>ALB08224</t>
        </is>
      </c>
      <c r="B129" s="465" t="inlineStr">
        <is>
          <t>LOSA DE ENTREPISO DE 25 CM DE PERALTE DE VIGUETA Y BOVEDILLA, TRABES T-1,T-2.T-3,T-5 Y T-4, CADENAS TIPO Y DE CERRAMIENTO,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C129" s="466" t="n">
        <v>69.73</v>
      </c>
      <c r="D129" s="467" t="inlineStr">
        <is>
          <t>m²</t>
        </is>
      </c>
      <c r="E129" s="468">
        <f>IF($M129="","",$M129*(1+$O$3))</f>
        <v/>
      </c>
      <c r="F129" s="468">
        <f>IF($E129="","",$E129*$O$4)</f>
        <v/>
      </c>
      <c r="G129" s="468">
        <f>IF(OR($C129="",$E129=""),"",$C129*$E129)</f>
        <v/>
      </c>
      <c r="M129" s="469" t="n">
        <v>1832.690377169081</v>
      </c>
      <c r="N129" t="inlineStr">
        <is>
          <t>MB1</t>
        </is>
      </c>
      <c r="O129">
        <f>A129&amp;"|"&amp;N129</f>
        <v/>
      </c>
    </row>
    <row r="130">
      <c r="A130" s="464" t="inlineStr">
        <is>
          <t>ALB08226</t>
        </is>
      </c>
      <c r="B130" s="465"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C130" s="466" t="n">
        <v>4.49</v>
      </c>
      <c r="D130" s="467" t="inlineStr">
        <is>
          <t>m²</t>
        </is>
      </c>
      <c r="E130" s="468">
        <f>IF($M130="","",$M130*(1+$O$3))</f>
        <v/>
      </c>
      <c r="F130" s="468">
        <f>IF($E130="","",$E130*$O$4)</f>
        <v/>
      </c>
      <c r="G130" s="468">
        <f>IF(OR($C130="",$E130=""),"",$C130*$E130)</f>
        <v/>
      </c>
      <c r="M130" s="469" t="n">
        <v>1228.12</v>
      </c>
      <c r="N130" t="inlineStr">
        <is>
          <t>MB1</t>
        </is>
      </c>
      <c r="O130">
        <f>A130&amp;"|"&amp;N130</f>
        <v/>
      </c>
    </row>
    <row r="131">
      <c r="A131" s="460" t="inlineStr">
        <is>
          <t>NIVEL TIPO</t>
        </is>
      </c>
      <c r="G131" s="461">
        <f>G132+G142+G161+G163+G186+G199</f>
        <v/>
      </c>
    </row>
    <row r="132">
      <c r="A132" s="462" t="inlineStr">
        <is>
          <t>ALBAÑILERÍAS</t>
        </is>
      </c>
      <c r="G132" s="463">
        <f>SUM(G133:G141)</f>
        <v/>
      </c>
    </row>
    <row r="133">
      <c r="A133" s="464" t="inlineStr">
        <is>
          <t>ALB08312</t>
        </is>
      </c>
      <c r="B133" s="465"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 TRABAJO ENTRE 3.00 Y 6.00 M DE ALTURA.</t>
        </is>
      </c>
      <c r="C133" s="466" t="n"/>
      <c r="D133" s="467" t="inlineStr">
        <is>
          <t>ml</t>
        </is>
      </c>
      <c r="E133" s="468">
        <f>IF($M133="","",$M133*(1+$O$3))</f>
        <v/>
      </c>
      <c r="F133" s="468">
        <f>IF($E133="","",$E133*$O$4)</f>
        <v/>
      </c>
      <c r="G133" s="468">
        <f>IF(OR($C133="",$E133=""),"",$C133*$E133)</f>
        <v/>
      </c>
      <c r="M133" s="469" t="n">
        <v>603.14</v>
      </c>
      <c r="N133" t="inlineStr">
        <is>
          <t>M4</t>
        </is>
      </c>
      <c r="O133">
        <f>A133&amp;"|"&amp;N133</f>
        <v/>
      </c>
    </row>
    <row r="134">
      <c r="A134" s="464" t="inlineStr">
        <is>
          <t>ALB08313</t>
        </is>
      </c>
      <c r="B134" s="465"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134" s="466" t="n">
        <v>2.5</v>
      </c>
      <c r="D134" s="467" t="inlineStr">
        <is>
          <t>ml</t>
        </is>
      </c>
      <c r="E134" s="468">
        <f>IF($M134="","",$M134*(1+$O$3))</f>
        <v/>
      </c>
      <c r="F134" s="468">
        <f>IF($E134="","",$E134*$O$4)</f>
        <v/>
      </c>
      <c r="G134" s="468">
        <f>IF(OR($C134="",$E134=""),"",$C134*$E134)</f>
        <v/>
      </c>
      <c r="M134" s="469" t="n">
        <v>829.45</v>
      </c>
      <c r="N134" t="inlineStr">
        <is>
          <t>M4</t>
        </is>
      </c>
      <c r="O134">
        <f>A134&amp;"|"&amp;N134</f>
        <v/>
      </c>
    </row>
    <row r="135">
      <c r="A135" s="464" t="inlineStr">
        <is>
          <t>ALB08314</t>
        </is>
      </c>
      <c r="B135" s="465"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135" s="466" t="n">
        <v>5</v>
      </c>
      <c r="D135" s="467" t="inlineStr">
        <is>
          <t>ml</t>
        </is>
      </c>
      <c r="E135" s="468">
        <f>IF($M135="","",$M135*(1+$O$3))</f>
        <v/>
      </c>
      <c r="F135" s="468">
        <f>IF($E135="","",$E135*$O$4)</f>
        <v/>
      </c>
      <c r="G135" s="468">
        <f>IF(OR($C135="",$E135=""),"",$C135*$E135)</f>
        <v/>
      </c>
      <c r="M135" s="469" t="n"/>
      <c r="N135" t="inlineStr">
        <is>
          <t>M4</t>
        </is>
      </c>
      <c r="O135">
        <f>A135&amp;"|"&amp;N135</f>
        <v/>
      </c>
    </row>
    <row r="136">
      <c r="A136" s="464" t="inlineStr">
        <is>
          <t>ALB08315</t>
        </is>
      </c>
      <c r="B136" s="465"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136" s="466" t="n">
        <v>7.5</v>
      </c>
      <c r="D136" s="467" t="inlineStr">
        <is>
          <t>ml</t>
        </is>
      </c>
      <c r="E136" s="468">
        <f>IF($M136="","",$M136*(1+$O$3))</f>
        <v/>
      </c>
      <c r="F136" s="468">
        <f>IF($E136="","",$E136*$O$4)</f>
        <v/>
      </c>
      <c r="G136" s="468">
        <f>IF(OR($C136="",$E136=""),"",$C136*$E136)</f>
        <v/>
      </c>
      <c r="M136" s="469" t="n">
        <v>869.2</v>
      </c>
      <c r="N136" t="inlineStr">
        <is>
          <t>M4</t>
        </is>
      </c>
      <c r="O136">
        <f>A136&amp;"|"&amp;N136</f>
        <v/>
      </c>
    </row>
    <row r="137">
      <c r="A137" s="464" t="inlineStr">
        <is>
          <t>ALB08316</t>
        </is>
      </c>
      <c r="B137" s="465"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 TRABAJO ENTRE 3.00 Y 6.00 M DE ALTURA.</t>
        </is>
      </c>
      <c r="C137" s="466" t="n"/>
      <c r="D137" s="467" t="inlineStr">
        <is>
          <t>ml</t>
        </is>
      </c>
      <c r="E137" s="468">
        <f>IF($M137="","",$M137*(1+$O$3))</f>
        <v/>
      </c>
      <c r="F137" s="468">
        <f>IF($E137="","",$E137*$O$4)</f>
        <v/>
      </c>
      <c r="G137" s="468">
        <f>IF(OR($C137="",$E137=""),"",$C137*$E137)</f>
        <v/>
      </c>
      <c r="M137" s="469" t="n">
        <v>551.2</v>
      </c>
      <c r="N137" t="inlineStr">
        <is>
          <t>M4</t>
        </is>
      </c>
      <c r="O137">
        <f>A137&amp;"|"&amp;N137</f>
        <v/>
      </c>
    </row>
    <row r="138">
      <c r="A138" s="464" t="inlineStr">
        <is>
          <t>ALB08339</t>
        </is>
      </c>
      <c r="B138" s="465" t="inlineStr">
        <is>
          <t>K-ESP CASTILLO ESPECIAL PARA BAJADAS SANITARIAS Y PLUVIALES, DE SECCIÓN 15 X 20 CM Y ALTURA DE 2.50 M A NIVEL BAJO LECHO DE LOSA DE ENTREPISO, ARMADO CON ARMEX 15-20-4 Y CONCRETO F'C=250 KG/CM², CON TUBO DE 4" AHOGADO EN SU INTERIOR. INCLUYE HABILITADO, CIMBRA, COLADO, VIBRADO Y CURADO. INCLUYE MATERIAL, HERRAMIENTA MENOR, MANO DE OBRA Y EQUIPO DE PROTECCIÓN PERSONAL. TRABAJO ENTRE 3.00 Y 6.00 M DE ALTURA.</t>
        </is>
      </c>
      <c r="C138" s="466" t="n">
        <v>7.5</v>
      </c>
      <c r="D138" s="467" t="inlineStr">
        <is>
          <t>ml</t>
        </is>
      </c>
      <c r="E138" s="468">
        <f>IF($M138="","",$M138*(1+$O$3))</f>
        <v/>
      </c>
      <c r="F138" s="468">
        <f>IF($E138="","",$E138*$O$4)</f>
        <v/>
      </c>
      <c r="G138" s="468">
        <f>IF(OR($C138="",$E138=""),"",$C138*$E138)</f>
        <v/>
      </c>
      <c r="M138" s="469" t="n">
        <v>481.24</v>
      </c>
      <c r="N138" t="inlineStr">
        <is>
          <t>M4</t>
        </is>
      </c>
      <c r="O138">
        <f>A138&amp;"|"&amp;N138</f>
        <v/>
      </c>
    </row>
    <row r="139">
      <c r="A139" s="464" t="inlineStr">
        <is>
          <t>ALB08317</t>
        </is>
      </c>
      <c r="B139" s="465"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 TRABAJO ENTRE 3.00 Y 6.00 M DE ALTURA.</t>
        </is>
      </c>
      <c r="C139" s="466" t="n">
        <v>2.5</v>
      </c>
      <c r="D139" s="467" t="inlineStr">
        <is>
          <t>ml</t>
        </is>
      </c>
      <c r="E139" s="468">
        <f>IF($M139="","",$M139*(1+$O$3))</f>
        <v/>
      </c>
      <c r="F139" s="468">
        <f>IF($E139="","",$E139*$O$4)</f>
        <v/>
      </c>
      <c r="G139" s="468">
        <f>IF(OR($C139="",$E139=""),"",$C139*$E139)</f>
        <v/>
      </c>
      <c r="M139" s="469" t="n">
        <v>1323.94</v>
      </c>
      <c r="N139" t="inlineStr">
        <is>
          <t>M4</t>
        </is>
      </c>
      <c r="O139">
        <f>A139&amp;"|"&amp;N139</f>
        <v/>
      </c>
    </row>
    <row r="140">
      <c r="A140" s="464" t="inlineStr">
        <is>
          <t>ALB08318</t>
        </is>
      </c>
      <c r="B140" s="465"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 TRABAJO ENTRE 3.00 Y 6.00 M DE ALTURA.</t>
        </is>
      </c>
      <c r="C140" s="466" t="n">
        <v>2.5</v>
      </c>
      <c r="D140" s="467" t="inlineStr">
        <is>
          <t>ml</t>
        </is>
      </c>
      <c r="E140" s="468">
        <f>IF($M140="","",$M140*(1+$O$3))</f>
        <v/>
      </c>
      <c r="F140" s="468">
        <f>IF($E140="","",$E140*$O$4)</f>
        <v/>
      </c>
      <c r="G140" s="468">
        <f>IF(OR($C140="",$E140=""),"",$C140*$E140)</f>
        <v/>
      </c>
      <c r="M140" s="469" t="n">
        <v>2035.2</v>
      </c>
      <c r="N140" t="inlineStr">
        <is>
          <t>M4</t>
        </is>
      </c>
      <c r="O140">
        <f>A140&amp;"|"&amp;N140</f>
        <v/>
      </c>
    </row>
    <row r="141">
      <c r="A141" s="464" t="inlineStr">
        <is>
          <t>ALB08319</t>
        </is>
      </c>
      <c r="B141" s="465" t="inlineStr">
        <is>
          <t>MURO DE BLOCK ESTRUCTURAL DE CONCRETO ASENTADO CON MORTERO A PLOMO Y NIVEL, CON REFUERZO DE MALLA DE GALLINERO POR AMBAS CARAS. INCLUYE MATERIAL, REFUERZO Y HERRAMIENTA MENOR. NO INCLUYE APLANADO. INCLUYE MATERIAL, HERRAMIENTA MENOR, MANO DE OBRA Y EQUIPO DE PROTECCIÓN PERSONAL. TRABAJO ENTRE 3.00 Y 6.00 M DE ALTURA.</t>
        </is>
      </c>
      <c r="C141" s="466" t="n">
        <v>123.96</v>
      </c>
      <c r="D141" s="467" t="inlineStr">
        <is>
          <t>m²</t>
        </is>
      </c>
      <c r="E141" s="468">
        <f>IF($M141="","",$M141*(1+$O$3))</f>
        <v/>
      </c>
      <c r="F141" s="468">
        <f>IF($E141="","",$E141*$O$4)</f>
        <v/>
      </c>
      <c r="G141" s="468">
        <f>IF(OR($C141="",$E141=""),"",$C141*$E141)</f>
        <v/>
      </c>
      <c r="M141" s="469" t="n">
        <v>480.31</v>
      </c>
      <c r="N141" t="inlineStr">
        <is>
          <t>M4</t>
        </is>
      </c>
      <c r="O141">
        <f>A141&amp;"|"&amp;N141</f>
        <v/>
      </c>
    </row>
    <row r="142">
      <c r="A142" s="462" t="inlineStr">
        <is>
          <t>INSTALACIONES ELÉCTRICAS</t>
        </is>
      </c>
      <c r="G142" s="463">
        <f>SUM(G143:G160)</f>
        <v/>
      </c>
    </row>
    <row r="143">
      <c r="A143" s="464" t="inlineStr">
        <is>
          <t>ELE12201</t>
        </is>
      </c>
      <c r="B143" s="465" t="inlineStr">
        <is>
          <t>SALIDA ELÉCTRICA PARA CONTACTOS CON TUBERÍA DE POLIFLEX DE 3/4", CABLEADO DEL #10 Y #12, CHALUPA Y CONEXIÓN. INCLUYE MATERIAL, HERRAMIENTA MENOR, MANO DE OBRA Y EQUIPO DE PROTECCIÓN PERSONAL. TRABAJO ENTRE 3.00 Y 6.00 M DE ALTURA.</t>
        </is>
      </c>
      <c r="C143" s="466" t="n"/>
      <c r="D143" s="467" t="inlineStr">
        <is>
          <t>sal</t>
        </is>
      </c>
      <c r="E143" s="468">
        <f>IF($M143="","",$M143*(1+$O$3))</f>
        <v/>
      </c>
      <c r="F143" s="468">
        <f>IF($E143="","",$E143*$O$4)</f>
        <v/>
      </c>
      <c r="G143" s="468">
        <f>IF(OR($C143="",$E143=""),"",$C143*$E143)</f>
        <v/>
      </c>
      <c r="M143" s="469" t="n">
        <v>612.15</v>
      </c>
      <c r="N143" t="inlineStr">
        <is>
          <t>M4</t>
        </is>
      </c>
      <c r="O143">
        <f>A143&amp;"|"&amp;N143</f>
        <v/>
      </c>
    </row>
    <row r="144">
      <c r="A144" s="464" t="inlineStr">
        <is>
          <t>ELE12202</t>
        </is>
      </c>
      <c r="B144" s="465" t="inlineStr">
        <is>
          <t>SALIDA ELÉCTRICA PARA LUMINARIAS CON TUBERÍA DE POLIFLEX DE 3/4", CABLEADO DEL #12 Y #14. INCLUYE MATERIAL, HERRAMIENTA MENOR, MANO DE OBRA Y EQUIPO DE PROTECCIÓN PERSONAL. TRABAJO ENTRE 3.00 Y 6.00 M DE ALTURA.</t>
        </is>
      </c>
      <c r="C144" s="466" t="n"/>
      <c r="D144" s="467" t="inlineStr">
        <is>
          <t>sal</t>
        </is>
      </c>
      <c r="E144" s="468">
        <f>IF($M144="","",$M144*(1+$O$3))</f>
        <v/>
      </c>
      <c r="F144" s="468">
        <f>IF($E144="","",$E144*$O$4)</f>
        <v/>
      </c>
      <c r="G144" s="468">
        <f>IF(OR($C144="",$E144=""),"",$C144*$E144)</f>
        <v/>
      </c>
      <c r="M144" s="469" t="n">
        <v>612.15</v>
      </c>
      <c r="N144" t="inlineStr">
        <is>
          <t>M4</t>
        </is>
      </c>
      <c r="O144">
        <f>A144&amp;"|"&amp;N144</f>
        <v/>
      </c>
    </row>
    <row r="145">
      <c r="A145" s="464" t="inlineStr">
        <is>
          <t>ELE12203</t>
        </is>
      </c>
      <c r="B145" s="465" t="inlineStr">
        <is>
          <t>SALIDA ELÉCTRICA PARA APAGADORES CON TUBERÍA DE POLIFLEX DE 3/4", CABLEADO DEL #12 Y #14. INCLUYE MATERIAL, HERRAMIENTA MENOR, MANO DE OBRA Y EQUIPO DE PROTECCIÓN PERSONAL. TRABAJO ENTRE 3.00 Y 6.00 M DE ALTURA.</t>
        </is>
      </c>
      <c r="C145" s="466" t="n"/>
      <c r="D145" s="467" t="inlineStr">
        <is>
          <t>sal</t>
        </is>
      </c>
      <c r="E145" s="468">
        <f>IF($M145="","",$M145*(1+$O$3))</f>
        <v/>
      </c>
      <c r="F145" s="468">
        <f>IF($E145="","",$E145*$O$4)</f>
        <v/>
      </c>
      <c r="G145" s="468">
        <f>IF(OR($C145="",$E145=""),"",$C145*$E145)</f>
        <v/>
      </c>
      <c r="M145" s="469" t="n">
        <v>612.15</v>
      </c>
      <c r="N145" t="inlineStr">
        <is>
          <t>M4</t>
        </is>
      </c>
      <c r="O145">
        <f>A145&amp;"|"&amp;N145</f>
        <v/>
      </c>
    </row>
    <row r="146">
      <c r="A146" s="464" t="inlineStr">
        <is>
          <t>ELE12204</t>
        </is>
      </c>
      <c r="B146" s="465" t="inlineStr">
        <is>
          <t>SUMINISTRO Y COLOCACIÓN DE TAPA CIEGA. INCLUYE MATERIAL, HERRAMIENTA MENOR, MANO DE OBRA Y EQUIPO DE PROTECCIÓN PERSONAL.</t>
        </is>
      </c>
      <c r="C146" s="466" t="n">
        <v>1</v>
      </c>
      <c r="D146" s="467" t="inlineStr">
        <is>
          <t>pza</t>
        </is>
      </c>
      <c r="E146" s="468">
        <f>IF($M146="","",$M146*(1+$O$3))</f>
        <v/>
      </c>
      <c r="F146" s="468">
        <f>IF($E146="","",$E146*$O$4)</f>
        <v/>
      </c>
      <c r="G146" s="468">
        <f>IF(OR($C146="",$E146=""),"",$C146*$E146)</f>
        <v/>
      </c>
      <c r="M146" s="469" t="n">
        <v>146.92</v>
      </c>
      <c r="N146" t="inlineStr">
        <is>
          <t>M4</t>
        </is>
      </c>
      <c r="O146">
        <f>A146&amp;"|"&amp;N146</f>
        <v/>
      </c>
    </row>
    <row r="147">
      <c r="A147" s="464" t="inlineStr">
        <is>
          <t>ELE12205</t>
        </is>
      </c>
      <c r="B147" s="465" t="inlineStr">
        <is>
          <t>SUMINISTRO Y COLOCACIÓN DE CONTACTO DOBLE. INCLUYE MATERIAL, HERRAMIENTA MENOR, MANO DE OBRA Y EQUIPO DE PROTECCIÓN PERSONAL. TRABAJO ENTRE 3.00 Y 6.00 M DE ALTURA.</t>
        </is>
      </c>
      <c r="C147" s="466" t="n"/>
      <c r="D147" s="467" t="inlineStr">
        <is>
          <t>pza</t>
        </is>
      </c>
      <c r="E147" s="468">
        <f>IF($M147="","",$M147*(1+$O$3))</f>
        <v/>
      </c>
      <c r="F147" s="468">
        <f>IF($E147="","",$E147*$O$4)</f>
        <v/>
      </c>
      <c r="G147" s="468">
        <f>IF(OR($C147="",$E147=""),"",$C147*$E147)</f>
        <v/>
      </c>
      <c r="M147" s="469" t="n">
        <v>183.65</v>
      </c>
      <c r="N147" t="inlineStr">
        <is>
          <t>M4</t>
        </is>
      </c>
      <c r="O147">
        <f>A147&amp;"|"&amp;N147</f>
        <v/>
      </c>
    </row>
    <row r="148">
      <c r="A148" s="464" t="inlineStr">
        <is>
          <t>ELE12206</t>
        </is>
      </c>
      <c r="B148" s="465" t="inlineStr">
        <is>
          <t>SUMINISTRO Y COLOCACIÓN DE APAGADOR. INCLUYE MATERIAL, HERRAMIENTA MENOR, MANO DE OBRA Y EQUIPO DE PROTECCIÓN PERSONAL. TRABAJO ENTRE 3.00 Y 6.00 M DE ALTURA.</t>
        </is>
      </c>
      <c r="C148" s="466" t="n"/>
      <c r="D148" s="467" t="inlineStr">
        <is>
          <t>pza</t>
        </is>
      </c>
      <c r="E148" s="468">
        <f>IF($M148="","",$M148*(1+$O$3))</f>
        <v/>
      </c>
      <c r="F148" s="468">
        <f>IF($E148="","",$E148*$O$4)</f>
        <v/>
      </c>
      <c r="G148" s="468">
        <f>IF(OR($C148="",$E148=""),"",$C148*$E148)</f>
        <v/>
      </c>
      <c r="M148" s="469" t="n">
        <v>146.92</v>
      </c>
      <c r="N148" t="inlineStr">
        <is>
          <t>M4</t>
        </is>
      </c>
      <c r="O148">
        <f>A148&amp;"|"&amp;N148</f>
        <v/>
      </c>
    </row>
    <row r="149">
      <c r="A149" s="464" t="inlineStr">
        <is>
          <t>ELE12207</t>
        </is>
      </c>
      <c r="B149" s="465" t="inlineStr">
        <is>
          <t>COLOCACIÓN DE LUMINARIAS. INCLUYE ESCALERA, MATERIAL Y HERRAMIENTA. NO INCLUYE EL SUMINISTRO DE LA LUMINARIA. INCLUYE MATERIAL, HERRAMIENTA MENOR, MANO DE OBRA Y EQUIPO DE PROTECCIÓN PERSONAL. TRABAJO ENTRE 3.00 Y 6.00 M DE ALTURA.</t>
        </is>
      </c>
      <c r="C149" s="466" t="n"/>
      <c r="D149" s="467" t="inlineStr">
        <is>
          <t>pza</t>
        </is>
      </c>
      <c r="E149" s="468">
        <f>IF($M149="","",$M149*(1+$O$3))</f>
        <v/>
      </c>
      <c r="F149" s="468">
        <f>IF($E149="","",$E149*$O$4)</f>
        <v/>
      </c>
      <c r="G149" s="468">
        <f>IF(OR($C149="",$E149=""),"",$C149*$E149)</f>
        <v/>
      </c>
      <c r="M149" s="469" t="n">
        <v>183.65</v>
      </c>
      <c r="N149" t="inlineStr">
        <is>
          <t>M4</t>
        </is>
      </c>
      <c r="O149">
        <f>A149&amp;"|"&amp;N149</f>
        <v/>
      </c>
    </row>
    <row r="150">
      <c r="A150" s="464" t="inlineStr">
        <is>
          <t>ELE12208</t>
        </is>
      </c>
      <c r="B150" s="465" t="inlineStr">
        <is>
          <t>INSTALACIÓN DE CIRCUITOS ELÉCTRICOS. SUMINISTRO DE CABRE CALIBRE INDICADO EN CUADRO DE CARGAS PARA CIRCUITO Y CABLE DESNUDO DE COBRE PARA TIERRA FISICA, PONCHADO, TERMINAL, IDENTIFICADO, INCLUYE MATERIAL, HERRAMIENTA MENOR, MANO DE OBRA Y EQUIPO DE PROTECCIÓN PERSONAL.</t>
        </is>
      </c>
      <c r="C150" s="466" t="n"/>
      <c r="D150" s="467" t="inlineStr">
        <is>
          <t>pza</t>
        </is>
      </c>
      <c r="E150" s="468">
        <f>IF($M150="","",$M150*(1+$O$3))</f>
        <v/>
      </c>
      <c r="F150" s="468">
        <f>IF($E150="","",$E150*$O$4)</f>
        <v/>
      </c>
      <c r="G150" s="468">
        <f>IF(OR($C150="",$E150=""),"",$C150*$E150)</f>
        <v/>
      </c>
      <c r="M150" s="469" t="n"/>
      <c r="N150" t="inlineStr">
        <is>
          <t>M4</t>
        </is>
      </c>
      <c r="O150">
        <f>A150&amp;"|"&amp;N150</f>
        <v/>
      </c>
    </row>
    <row r="151">
      <c r="A151" s="464" t="inlineStr">
        <is>
          <t>ELE12209</t>
        </is>
      </c>
      <c r="B151" s="465" t="inlineStr">
        <is>
          <t>SUMINISTRO E INSTALACIÓN DE TABLERO QO6 PARA ILUMINACIÓN Y CONTACTOS, CON PASTILLAS TERMOMAGNÉTICAS POR CIRCUITO, BALANCEO DE CARGAS, IDENTIFICACIÓN Y DIRECTORIO. INCLUYE PRUEBAS DE CONTINUIDAD. INCLUYE MATERIAL, HERRAMIENTA MENOR, MANO DE OBRA Y EQUIPO DE PROTECCIÓN PERSONAL.</t>
        </is>
      </c>
      <c r="C151" s="466" t="n"/>
      <c r="D151" s="467" t="inlineStr">
        <is>
          <t>pza</t>
        </is>
      </c>
      <c r="E151" s="468">
        <f>IF($M151="","",$M151*(1+$O$3))</f>
        <v/>
      </c>
      <c r="F151" s="468">
        <f>IF($E151="","",$E151*$O$4)</f>
        <v/>
      </c>
      <c r="G151" s="468">
        <f>IF(OR($C151="",$E151=""),"",$C151*$E151)</f>
        <v/>
      </c>
      <c r="M151" s="469" t="n"/>
      <c r="N151" t="inlineStr">
        <is>
          <t>M4</t>
        </is>
      </c>
      <c r="O151">
        <f>A151&amp;"|"&amp;N151</f>
        <v/>
      </c>
    </row>
    <row r="152">
      <c r="A152" s="464" t="inlineStr">
        <is>
          <t>ELE12210</t>
        </is>
      </c>
      <c r="B152" s="465" t="inlineStr">
        <is>
          <t>ACOMETIDA DE BAJA TENSIÓN DEL MURETE DE MEDICIÓN AL TABLERO DEL DEPARTAMENTO, CON TUBERÍA CONDUIT Y CABLE DE CALIBRE SEGÚN CARGA. INCLUYE SOPORTERÍA, REGISTROS DE PASO Y AHOGADO EN LOSA Y MURO. INCLUYE MATERIAL, HERRAMIENTA MENOR, MANO DE OBRA Y EQUIPO DE PROTECCIÓN PERSONAL. TRABAJO ENTRE 3.00 Y 6.00 M DE ALTURA.</t>
        </is>
      </c>
      <c r="C152" s="466" t="n">
        <v>42.55</v>
      </c>
      <c r="D152" s="467" t="inlineStr">
        <is>
          <t>ml</t>
        </is>
      </c>
      <c r="E152" s="468">
        <f>IF($M152="","",$M152*(1+$O$3))</f>
        <v/>
      </c>
      <c r="F152" s="468">
        <f>IF($E152="","",$E152*$O$4)</f>
        <v/>
      </c>
      <c r="G152" s="468">
        <f>IF(OR($C152="",$E152=""),"",$C152*$E152)</f>
        <v/>
      </c>
      <c r="M152" s="469" t="n">
        <v>367.29</v>
      </c>
      <c r="N152" t="inlineStr">
        <is>
          <t>M4</t>
        </is>
      </c>
      <c r="O152">
        <f>A152&amp;"|"&amp;N152</f>
        <v/>
      </c>
    </row>
    <row r="153">
      <c r="A153" s="464" t="inlineStr">
        <is>
          <t>ELE12211</t>
        </is>
      </c>
      <c r="B153" s="465" t="inlineStr">
        <is>
          <t>BASE DE MEDICIÓN Y PREPARACIÓN PARA CFE: BASE PARA MEDIDOR, GABINETE, MUFA, TIERRA FÍSICA CON VARILLA COPPERWELD Y CONECTOR, Y BALANCEO DE FASES. INCLUYE PRUEBAS. INCLUYE MATERIAL, HERRAMIENTA MENOR, MANO DE OBRA Y EQUIPO DE PROTECCIÓN PERSONAL. TRABAJO ENTRE 3.00 Y 6.00 M DE ALTURA.</t>
        </is>
      </c>
      <c r="C153" s="466" t="n">
        <v>1</v>
      </c>
      <c r="D153" s="467" t="inlineStr">
        <is>
          <t>pza</t>
        </is>
      </c>
      <c r="E153" s="468">
        <f>IF($M153="","",$M153*(1+$O$3))</f>
        <v/>
      </c>
      <c r="F153" s="468">
        <f>IF($E153="","",$E153*$O$4)</f>
        <v/>
      </c>
      <c r="G153" s="468">
        <f>IF(OR($C153="",$E153=""),"",$C153*$E153)</f>
        <v/>
      </c>
      <c r="M153" s="469" t="n">
        <v>3672.9</v>
      </c>
      <c r="N153" t="inlineStr">
        <is>
          <t>M4</t>
        </is>
      </c>
      <c r="O153">
        <f>A153&amp;"|"&amp;N153</f>
        <v/>
      </c>
    </row>
    <row r="154">
      <c r="A154" s="464" t="inlineStr">
        <is>
          <t>ELE12212</t>
        </is>
      </c>
      <c r="B154" s="465" t="inlineStr">
        <is>
          <t>GESTIÓN Y CONTRATACIÓN DE SERVICIO ELÉCTRICO NUEVO ANTE CFE: PROYECTO ELÉCTRICO PARA TRÁMITE, INTEGRACIÓN DE EXPEDIENTE, INGRESO, SEGUIMIENTO Y ACOMPAÑAMIENTO HASTA LA INSTALACIÓN DEL MEDIDOR. NO INCLUYE DERECHOS NI PAGOS A CFE. INCLUYE MATERIAL, HERRAMIENTA MENOR, MANO DE OBRA Y EQUIPO DE PROTECCIÓN PERSONAL.</t>
        </is>
      </c>
      <c r="C154" s="466" t="n">
        <v>1</v>
      </c>
      <c r="D154" s="467" t="inlineStr">
        <is>
          <t>lote</t>
        </is>
      </c>
      <c r="E154" s="468">
        <f>IF($M154="","",$M154*(1+$O$3))</f>
        <v/>
      </c>
      <c r="F154" s="468">
        <f>IF($E154="","",$E154*$O$4)</f>
        <v/>
      </c>
      <c r="G154" s="468">
        <f>IF(OR($C154="",$E154=""),"",$C154*$E154)</f>
        <v/>
      </c>
      <c r="M154" s="469" t="n">
        <v>0</v>
      </c>
      <c r="N154" t="inlineStr">
        <is>
          <t>M4</t>
        </is>
      </c>
      <c r="O154">
        <f>A154&amp;"|"&amp;N154</f>
        <v/>
      </c>
    </row>
    <row r="155">
      <c r="A155" s="464" t="inlineStr">
        <is>
          <t>ELE12213</t>
        </is>
      </c>
      <c r="B155" s="465" t="inlineStr">
        <is>
          <t>CONSTRUCCIÓN DE MUFA PARA ACOMETIDA AÉREA: SUMINISTRO Y MONTAJE DE MUFA, TUBO GALVANIZADO DE PARED GRUESA, CURVA, CONTRATUERCAS, MONITOR Y SELLADO. TRABAJO ENTRE 3.00 Y 6.00 M DE ALTURA. INCLUYE MATERIAL, HERRAMIENTA MENOR, MANO DE OBRA Y EQUIPO DE PROTECCIÓN PERSONAL.</t>
        </is>
      </c>
      <c r="C155" s="466" t="n">
        <v>1</v>
      </c>
      <c r="D155" s="467" t="inlineStr">
        <is>
          <t>pza</t>
        </is>
      </c>
      <c r="E155" s="468">
        <f>IF($M155="","",$M155*(1+$O$3))</f>
        <v/>
      </c>
      <c r="F155" s="468">
        <f>IF($E155="","",$E155*$O$4)</f>
        <v/>
      </c>
      <c r="G155" s="468">
        <f>IF(OR($C155="",$E155=""),"",$C155*$E155)</f>
        <v/>
      </c>
      <c r="M155" s="469" t="n">
        <v>0</v>
      </c>
      <c r="N155" t="inlineStr">
        <is>
          <t>M4</t>
        </is>
      </c>
      <c r="O155">
        <f>A155&amp;"|"&amp;N155</f>
        <v/>
      </c>
    </row>
    <row r="156">
      <c r="A156" s="464" t="inlineStr">
        <is>
          <t>ELE12214</t>
        </is>
      </c>
      <c r="B156" s="465" t="inlineStr">
        <is>
          <t>SUMINISTRO E INSTALACIÓN DE INTERRUPTOR DE SEGURIDAD PARA MEDIDOR EN GABINETE A PRUEBA DE INTEMPERIE, CON MONTAJE Y CONEXIÓN. INCLUYE MATERIAL, HERRAMIENTA MENOR, MANO DE OBRA Y EQUIPO DE PROTECCIÓN PERSONAL.</t>
        </is>
      </c>
      <c r="C156" s="466" t="n">
        <v>1</v>
      </c>
      <c r="D156" s="467" t="inlineStr">
        <is>
          <t>pza</t>
        </is>
      </c>
      <c r="E156" s="468">
        <f>IF($M156="","",$M156*(1+$O$3))</f>
        <v/>
      </c>
      <c r="F156" s="468">
        <f>IF($E156="","",$E156*$O$4)</f>
        <v/>
      </c>
      <c r="G156" s="468">
        <f>IF(OR($C156="",$E156=""),"",$C156*$E156)</f>
        <v/>
      </c>
      <c r="M156" s="469" t="n">
        <v>0</v>
      </c>
      <c r="N156" t="inlineStr">
        <is>
          <t>M4</t>
        </is>
      </c>
      <c r="O156">
        <f>A156&amp;"|"&amp;N156</f>
        <v/>
      </c>
    </row>
    <row r="157">
      <c r="A157" s="464" t="inlineStr">
        <is>
          <t>ELE12215</t>
        </is>
      </c>
      <c r="B157" s="465" t="inlineStr">
        <is>
          <t>LOTE DE TIERRA FÍSICA NUEVA: VARILLA COPPERWELD DE 5/8" X 3.00 M, CABLE DE COBRE DESNUDO, CONECTOR TIPO PERRO, ZAPATAS DE COMPRESIÓN, REGISTRO DE TIERRA Y PRUEBA CON TELURÓMETRO. INCLUYE MATERIAL, HERRAMIENTA MENOR, MANO DE OBRA Y EQUIPO DE PROTECCIÓN PERSONAL.</t>
        </is>
      </c>
      <c r="C157" s="466" t="n">
        <v>1</v>
      </c>
      <c r="D157" s="467" t="inlineStr">
        <is>
          <t>lote</t>
        </is>
      </c>
      <c r="E157" s="468">
        <f>IF($M157="","",$M157*(1+$O$3))</f>
        <v/>
      </c>
      <c r="F157" s="468">
        <f>IF($E157="","",$E157*$O$4)</f>
        <v/>
      </c>
      <c r="G157" s="468">
        <f>IF(OR($C157="",$E157=""),"",$C157*$E157)</f>
        <v/>
      </c>
      <c r="M157" s="469" t="n">
        <v>0</v>
      </c>
      <c r="N157" t="inlineStr">
        <is>
          <t>M4</t>
        </is>
      </c>
      <c r="O157">
        <f>A157&amp;"|"&amp;N157</f>
        <v/>
      </c>
    </row>
    <row r="158">
      <c r="A158" s="464" t="inlineStr">
        <is>
          <t>ELE12216</t>
        </is>
      </c>
      <c r="B158" s="465" t="inlineStr">
        <is>
          <t>ACOMETIDA EN TUBO GALVANIZADO DE PARED GRUESA CON CONECTORES, COPLES Y ABRAZADERAS TIPO CLIP, DE LA MUFA A LA BASE DE MEDICIÓN. TRABAJO ENTRE 3.00 Y 6.00 M DE ALTURA. INCLUYE MATERIAL, HERRAMIENTA MENOR, MANO DE OBRA Y EQUIPO DE PROTECCIÓN PERSONAL.</t>
        </is>
      </c>
      <c r="C158" s="466" t="n">
        <v>0</v>
      </c>
      <c r="D158" s="467" t="inlineStr">
        <is>
          <t>ml</t>
        </is>
      </c>
      <c r="E158" s="468">
        <f>IF($M158="","",$M158*(1+$O$3))</f>
        <v/>
      </c>
      <c r="F158" s="468">
        <f>IF($E158="","",$E158*$O$4)</f>
        <v/>
      </c>
      <c r="G158" s="468">
        <f>IF(OR($C158="",$E158=""),"",$C158*$E158)</f>
        <v/>
      </c>
      <c r="M158" s="469" t="n">
        <v>0</v>
      </c>
      <c r="N158" t="inlineStr">
        <is>
          <t>M4</t>
        </is>
      </c>
      <c r="O158">
        <f>A158&amp;"|"&amp;N158</f>
        <v/>
      </c>
    </row>
    <row r="159">
      <c r="A159" s="464" t="inlineStr">
        <is>
          <t>ELE12217</t>
        </is>
      </c>
      <c r="B159" s="465" t="inlineStr">
        <is>
          <t>LLEGADA AL INTERRUPTOR PRINCIPAL: TENDIDO DEL ALIMENTADOR DE LA BASE DE MEDICIÓN AL TABLERO, CON CABLE DEL CALIBRE DE PROYECTO, CANALIZACIÓN, REGISTROS DE PASO, ZAPATAS Y CONEXIÓN. TRABAJO ENTRE 3.00 Y 6.00 M DE ALTURA. INCLUYE MATERIAL, HERRAMIENTA MENOR, MANO DE OBRA Y EQUIPO DE PROTECCIÓN PERSONAL.</t>
        </is>
      </c>
      <c r="C159" s="466" t="n">
        <v>0</v>
      </c>
      <c r="D159" s="467" t="inlineStr">
        <is>
          <t>ml</t>
        </is>
      </c>
      <c r="E159" s="468">
        <f>IF($M159="","",$M159*(1+$O$3))</f>
        <v/>
      </c>
      <c r="F159" s="468">
        <f>IF($E159="","",$E159*$O$4)</f>
        <v/>
      </c>
      <c r="G159" s="468">
        <f>IF(OR($C159="",$E159=""),"",$C159*$E159)</f>
        <v/>
      </c>
      <c r="M159" s="469" t="n">
        <v>0</v>
      </c>
      <c r="N159" t="inlineStr">
        <is>
          <t>M4</t>
        </is>
      </c>
      <c r="O159">
        <f>A159&amp;"|"&amp;N159</f>
        <v/>
      </c>
    </row>
    <row r="160">
      <c r="A160" s="464" t="inlineStr">
        <is>
          <t>ELE12218</t>
        </is>
      </c>
      <c r="B160" s="465" t="inlineStr">
        <is>
          <t>LOTE DE MATERIAL DE CABLEADO Y CANALIZACIÓN POR METRO LINEAL: CABLE THHW, MANGUERA CORRUGADA POLIFLEX, CHALUPAS, REGISTROS, CAJAS, CINTAS, TERMINALES, CONECTORES Y TORNILLERÍA. TRABAJO ENTRE 3.00 Y 6.00 M DE ALTURA. INCLUYE MATERIAL, HERRAMIENTA MENOR, MANO DE OBRA Y EQUIPO DE PROTECCIÓN PERSONAL.</t>
        </is>
      </c>
      <c r="C160" s="466" t="n">
        <v>0</v>
      </c>
      <c r="D160" s="467" t="inlineStr">
        <is>
          <t>ml</t>
        </is>
      </c>
      <c r="E160" s="468">
        <f>IF($M160="","",$M160*(1+$O$3))</f>
        <v/>
      </c>
      <c r="F160" s="468">
        <f>IF($E160="","",$E160*$O$4)</f>
        <v/>
      </c>
      <c r="G160" s="468">
        <f>IF(OR($C160="",$E160=""),"",$C160*$E160)</f>
        <v/>
      </c>
      <c r="M160" s="469" t="n">
        <v>0</v>
      </c>
      <c r="N160" t="inlineStr">
        <is>
          <t>M4</t>
        </is>
      </c>
      <c r="O160">
        <f>A160&amp;"|"&amp;N160</f>
        <v/>
      </c>
    </row>
    <row r="161">
      <c r="A161" s="462" t="inlineStr">
        <is>
          <t>SISTEMAS Y REDES</t>
        </is>
      </c>
      <c r="G161" s="463">
        <f>SUM(G162:G162)</f>
        <v/>
      </c>
    </row>
    <row r="162">
      <c r="A162" s="464" t="inlineStr">
        <is>
          <t>SYS12112B</t>
        </is>
      </c>
      <c r="B162" s="465" t="inlineStr">
        <is>
          <t>ACOMETIDA PARA SERVICIO DE VOZ Y DATOS CON TUBERÍA CONDUIT, GUÍA DE NYLON, SOPORTERÍA Y REGISTROS DE PASO, AHOGADA EN LOSA Y MURO, PREPARADA PARA FIBRA ÓPTICA. INCLUYE MATERIAL, HERRAMIENTA MENOR, MANO DE OBRA Y EQUIPO DE PROTECCIÓN PERSONAL. TRABAJO ENTRE 3.00 Y 6.00 M DE ALTURA.</t>
        </is>
      </c>
      <c r="C162" s="466" t="n"/>
      <c r="D162" s="467" t="inlineStr">
        <is>
          <t>ml</t>
        </is>
      </c>
      <c r="E162" s="468">
        <f>IF($M162="","",$M162*(1+$O$3))</f>
        <v/>
      </c>
      <c r="F162" s="468">
        <f>IF($E162="","",$E162*$O$4)</f>
        <v/>
      </c>
      <c r="G162" s="468">
        <f>IF(OR($C162="",$E162=""),"",$C162*$E162)</f>
        <v/>
      </c>
      <c r="M162" s="469" t="n">
        <v>60</v>
      </c>
      <c r="N162" t="inlineStr">
        <is>
          <t>M4</t>
        </is>
      </c>
      <c r="O162">
        <f>A162&amp;"|"&amp;N162</f>
        <v/>
      </c>
    </row>
    <row r="163">
      <c r="A163" s="462" t="inlineStr">
        <is>
          <t>INSTALACIONES HIDROSANITARIAS</t>
        </is>
      </c>
      <c r="G163" s="463">
        <f>SUM(G164:G185)</f>
        <v/>
      </c>
    </row>
    <row r="164">
      <c r="A164" s="464" t="inlineStr">
        <is>
          <t>HSI14201</t>
        </is>
      </c>
      <c r="B164" s="465" t="inlineStr">
        <is>
          <t>SUMINISTRO Y TENDIDO DE TUBERÍA DE PPR DE 1" PARA LÍNEA DE ALIMENTACIÓN Y DISTRIBUCION HIDRÁULICA HASTA LLEGADA A DEPARTAMENTO. INCLUYE MATERIAL, HERRAMIENTA MENOR, MANO DE OBRA Y EQUIPO DE PROTECCIÓN PERSONAL. TRABAJO ENTRE 3.00 Y 6.00 M DE ALTURA.</t>
        </is>
      </c>
      <c r="C164" s="466" t="n"/>
      <c r="D164" s="467" t="inlineStr">
        <is>
          <t>ml</t>
        </is>
      </c>
      <c r="E164" s="468">
        <f>IF($M164="","",$M164*(1+$O$3))</f>
        <v/>
      </c>
      <c r="F164" s="468">
        <f>IF($E164="","",$E164*$O$4)</f>
        <v/>
      </c>
      <c r="G164" s="468">
        <f>IF(OR($C164="",$E164=""),"",$C164*$E164)</f>
        <v/>
      </c>
      <c r="M164" s="469" t="n">
        <v>150.19</v>
      </c>
      <c r="N164" t="inlineStr">
        <is>
          <t>M4</t>
        </is>
      </c>
      <c r="O164">
        <f>A164&amp;"|"&amp;N164</f>
        <v/>
      </c>
    </row>
    <row r="165">
      <c r="A165" s="464" t="inlineStr">
        <is>
          <t>HSI14202</t>
        </is>
      </c>
      <c r="B165" s="465" t="inlineStr">
        <is>
          <t>SUMINISTRO Y TENDIDO DE TUBERÍA DEPPR DE 3/4" DE LÍNEA DE DISTRIBUCIÓN DE AGUA FRÍA Y CALIENTE A MUEBLES. INCLUYE MATERIAL, HERRAMIENTA MENOR, MANO DE OBRA Y EQUIPO DE PROTECCIÓN PERSONAL. TRABAJO ENTRE 3.00 Y 6.00 M DE ALTURA.</t>
        </is>
      </c>
      <c r="C165" s="466" t="n"/>
      <c r="D165" s="467" t="inlineStr">
        <is>
          <t>ml</t>
        </is>
      </c>
      <c r="E165" s="468">
        <f>IF($M165="","",$M165*(1+$O$3))</f>
        <v/>
      </c>
      <c r="F165" s="468">
        <f>IF($E165="","",$E165*$O$4)</f>
        <v/>
      </c>
      <c r="G165" s="468">
        <f>IF(OR($C165="",$E165=""),"",$C165*$E165)</f>
        <v/>
      </c>
      <c r="M165" s="469" t="n">
        <v>113.46</v>
      </c>
      <c r="N165" t="inlineStr">
        <is>
          <t>M4</t>
        </is>
      </c>
      <c r="O165">
        <f>A165&amp;"|"&amp;N165</f>
        <v/>
      </c>
    </row>
    <row r="166">
      <c r="A166" s="464" t="inlineStr">
        <is>
          <t>HSI14203</t>
        </is>
      </c>
      <c r="B166" s="465" t="inlineStr">
        <is>
          <t>SUMINISTRO Y COLOCACIÓN DE CONEXIONES DE PPR (CODOS, TEES Y REDUCCIONES) PARA LA RED HIDRÁULICA. INCLUYE MATERIAL, HERRAMIENTA MENOR, MANO DE OBRA Y EQUIPO DE PROTECCIÓN PERSONAL. TRABAJO ENTRE 3.00 Y 6.00 M DE ALTURA.</t>
        </is>
      </c>
      <c r="C166" s="466" t="n"/>
      <c r="D166" s="467" t="inlineStr">
        <is>
          <t>pza</t>
        </is>
      </c>
      <c r="E166" s="468">
        <f>IF($M166="","",$M166*(1+$O$3))</f>
        <v/>
      </c>
      <c r="F166" s="468">
        <f>IF($E166="","",$E166*$O$4)</f>
        <v/>
      </c>
      <c r="G166" s="468">
        <f>IF(OR($C166="",$E166=""),"",$C166*$E166)</f>
        <v/>
      </c>
      <c r="M166" s="469" t="n">
        <v>61.22</v>
      </c>
      <c r="N166" t="inlineStr">
        <is>
          <t>M4</t>
        </is>
      </c>
      <c r="O166">
        <f>A166&amp;"|"&amp;N166</f>
        <v/>
      </c>
    </row>
    <row r="167">
      <c r="A167" s="464" t="inlineStr">
        <is>
          <t>HSI14204</t>
        </is>
      </c>
      <c r="B167" s="465" t="inlineStr">
        <is>
          <t>SUMINISTRO Y COLOCACIÓN DE VÁLVULA DE PASO DE 1". INCLUYE MATERIAL, HERRAMIENTA MENOR, MANO DE OBRA Y EQUIPO DE PROTECCIÓN PERSONAL. TRABAJO ENTRE 3.00 Y 6.00 M DE ALTURA.</t>
        </is>
      </c>
      <c r="C167" s="466" t="n"/>
      <c r="D167" s="467" t="inlineStr">
        <is>
          <t>pza</t>
        </is>
      </c>
      <c r="E167" s="468">
        <f>IF($M167="","",$M167*(1+$O$3))</f>
        <v/>
      </c>
      <c r="F167" s="468">
        <f>IF($E167="","",$E167*$O$4)</f>
        <v/>
      </c>
      <c r="G167" s="468">
        <f>IF(OR($C167="",$E167=""),"",$C167*$E167)</f>
        <v/>
      </c>
      <c r="M167" s="469" t="n">
        <v>171.4</v>
      </c>
      <c r="N167" t="inlineStr">
        <is>
          <t>M4</t>
        </is>
      </c>
      <c r="O167">
        <f>A167&amp;"|"&amp;N167</f>
        <v/>
      </c>
    </row>
    <row r="168">
      <c r="A168" s="464" t="inlineStr">
        <is>
          <t>HSI14205</t>
        </is>
      </c>
      <c r="B168" s="465" t="inlineStr">
        <is>
          <t>DISPARO DE AGUA FRÍA Y CALIENTE DE LÍNEA DE DISTRIBUCIÓN A RAMAL DE MUEBLE. INCLUYE MATERIAL, HERRAMIENTA MENOR, MANO DE OBRA Y EQUIPO DE PROTECCIÓN PERSONAL. TRABAJO ENTRE 3.00 Y 6.00 M DE ALTURA.</t>
        </is>
      </c>
      <c r="C168" s="466" t="n"/>
      <c r="D168" s="467" t="inlineStr">
        <is>
          <t>sal</t>
        </is>
      </c>
      <c r="E168" s="468">
        <f>IF($M168="","",$M168*(1+$O$3))</f>
        <v/>
      </c>
      <c r="F168" s="468">
        <f>IF($E168="","",$E168*$O$4)</f>
        <v/>
      </c>
      <c r="G168" s="468">
        <f>IF(OR($C168="",$E168=""),"",$C168*$E168)</f>
        <v/>
      </c>
      <c r="M168" s="469" t="n">
        <v>612.15</v>
      </c>
      <c r="N168" t="inlineStr">
        <is>
          <t>M4</t>
        </is>
      </c>
      <c r="O168">
        <f>A168&amp;"|"&amp;N168</f>
        <v/>
      </c>
    </row>
    <row r="169">
      <c r="A169" s="464" t="inlineStr">
        <is>
          <t>HSI14206</t>
        </is>
      </c>
      <c r="B169" s="465" t="inlineStr">
        <is>
          <t>SUMINISTRO Y TENDIDO DE TUBERÍA SANITARIA DE PVC RD26 DE 2". INCLUYE MATERIAL, HERRAMIENTA MENOR, MANO DE OBRA Y EQUIPO DE PROTECCIÓN PERSONAL. TRABAJO ENTRE 3.00 Y 6.00 M DE ALTURA.</t>
        </is>
      </c>
      <c r="C169" s="466" t="n"/>
      <c r="D169" s="467" t="inlineStr">
        <is>
          <t>ml</t>
        </is>
      </c>
      <c r="E169" s="468">
        <f>IF($M169="","",$M169*(1+$O$3))</f>
        <v/>
      </c>
      <c r="F169" s="468">
        <f>IF($E169="","",$E169*$O$4)</f>
        <v/>
      </c>
      <c r="G169" s="468">
        <f>IF(OR($C169="",$E169=""),"",$C169*$E169)</f>
        <v/>
      </c>
      <c r="M169" s="469" t="n">
        <v>48.97</v>
      </c>
      <c r="N169" t="inlineStr">
        <is>
          <t>M4</t>
        </is>
      </c>
      <c r="O169">
        <f>A169&amp;"|"&amp;N169</f>
        <v/>
      </c>
    </row>
    <row r="170">
      <c r="A170" s="464" t="inlineStr">
        <is>
          <t>HSI14207</t>
        </is>
      </c>
      <c r="B170" s="465" t="inlineStr">
        <is>
          <t>SUMINISTRO Y TENDIDO DE TUBERÍA SANITARIA DE PVC RD26 DE 4". INCLUYE MATERIAL, HERRAMIENTA MENOR, MANO DE OBRA Y EQUIPO DE PROTECCIÓN PERSONAL. TRABAJO ENTRE 3.00 Y 6.00 M DE ALTURA.</t>
        </is>
      </c>
      <c r="C170" s="466" t="n"/>
      <c r="D170" s="467" t="inlineStr">
        <is>
          <t>ml</t>
        </is>
      </c>
      <c r="E170" s="468">
        <f>IF($M170="","",$M170*(1+$O$3))</f>
        <v/>
      </c>
      <c r="F170" s="468">
        <f>IF($E170="","",$E170*$O$4)</f>
        <v/>
      </c>
      <c r="G170" s="468">
        <f>IF(OR($C170="",$E170=""),"",$C170*$E170)</f>
        <v/>
      </c>
      <c r="M170" s="469" t="n">
        <v>91.83</v>
      </c>
      <c r="N170" t="inlineStr">
        <is>
          <t>M4</t>
        </is>
      </c>
      <c r="O170">
        <f>A170&amp;"|"&amp;N170</f>
        <v/>
      </c>
    </row>
    <row r="171">
      <c r="A171" s="464" t="inlineStr">
        <is>
          <t>HSI14208</t>
        </is>
      </c>
      <c r="B171" s="465" t="inlineStr">
        <is>
          <t>SUMINISTRO Y COLOCACIÓN DE CONEXIONES SANITARIAS DE PVC (CODOS, YEES Y TEES) DE 2" Y 4". INCLUYE MATERIAL, HERRAMIENTA MENOR, MANO DE OBRA Y EQUIPO DE PROTECCIÓN PERSONAL. TRABAJO ENTRE 3.00 Y 6.00 M DE ALTURA.</t>
        </is>
      </c>
      <c r="C171" s="466" t="n"/>
      <c r="D171" s="467" t="inlineStr">
        <is>
          <t>pza</t>
        </is>
      </c>
      <c r="E171" s="468">
        <f>IF($M171="","",$M171*(1+$O$3))</f>
        <v/>
      </c>
      <c r="F171" s="468">
        <f>IF($E171="","",$E171*$O$4)</f>
        <v/>
      </c>
      <c r="G171" s="468">
        <f>IF(OR($C171="",$E171=""),"",$C171*$E171)</f>
        <v/>
      </c>
      <c r="M171" s="469" t="n">
        <v>73.45999999999999</v>
      </c>
      <c r="N171" t="inlineStr">
        <is>
          <t>M4</t>
        </is>
      </c>
      <c r="O171">
        <f>A171&amp;"|"&amp;N171</f>
        <v/>
      </c>
    </row>
    <row r="172">
      <c r="A172" s="464" t="inlineStr">
        <is>
          <t>HSI14209</t>
        </is>
      </c>
      <c r="B172" s="465" t="inlineStr">
        <is>
          <t>SUMINISTRO Y COLOCACIÓN DE SALIDA DE DRENAJE, INCLUYE CONEXIONES Y TRAMPAS DE OLOR. INCLUYE MATERIAL, HERRAMIENTA MENOR, MANO DE OBRA Y EQUIPO DE PROTECCIÓN PERSONAL. TRABAJO ENTRE 3.00 Y 6.00 M DE ALTURA.</t>
        </is>
      </c>
      <c r="C172" s="466" t="n"/>
      <c r="D172" s="467" t="inlineStr">
        <is>
          <t>sal</t>
        </is>
      </c>
      <c r="E172" s="468">
        <f>IF($M172="","",$M172*(1+$O$3))</f>
        <v/>
      </c>
      <c r="F172" s="468">
        <f>IF($E172="","",$E172*$O$4)</f>
        <v/>
      </c>
      <c r="G172" s="468">
        <f>IF(OR($C172="",$E172=""),"",$C172*$E172)</f>
        <v/>
      </c>
      <c r="M172" s="469" t="n">
        <v>306.07</v>
      </c>
      <c r="N172" t="inlineStr">
        <is>
          <t>M4</t>
        </is>
      </c>
      <c r="O172">
        <f>A172&amp;"|"&amp;N172</f>
        <v/>
      </c>
    </row>
    <row r="173">
      <c r="A173" s="464" t="inlineStr">
        <is>
          <t>HSI14210</t>
        </is>
      </c>
      <c r="B173" s="465" t="inlineStr">
        <is>
          <t>SUMINISTRO Y COLOCACIÓN DE COLADERA. INCLUYE MATERIAL, HERRAMIENTA MENOR, MANO DE OBRA Y EQUIPO DE PROTECCIÓN PERSONAL. TRABAJO ENTRE 3.00 Y 6.00 M DE ALTURA.</t>
        </is>
      </c>
      <c r="C173" s="466" t="n"/>
      <c r="D173" s="467" t="inlineStr">
        <is>
          <t>pza</t>
        </is>
      </c>
      <c r="E173" s="468">
        <f>IF($M173="","",$M173*(1+$O$3))</f>
        <v/>
      </c>
      <c r="F173" s="468">
        <f>IF($E173="","",$E173*$O$4)</f>
        <v/>
      </c>
      <c r="G173" s="468">
        <f>IF(OR($C173="",$E173=""),"",$C173*$E173)</f>
        <v/>
      </c>
      <c r="M173" s="469" t="n">
        <v>428.5</v>
      </c>
      <c r="N173" t="inlineStr">
        <is>
          <t>M4</t>
        </is>
      </c>
      <c r="O173">
        <f>A173&amp;"|"&amp;N173</f>
        <v/>
      </c>
    </row>
    <row r="174">
      <c r="A174" s="464" t="inlineStr">
        <is>
          <t>HSI14211</t>
        </is>
      </c>
      <c r="B174" s="465" t="inlineStr">
        <is>
          <t>SUMINISTRO Y COLOCACIÓN DE BOMBA SUMERGIBLE DE 1 HP CON SU CIRCUITO ELÉCTRICO DEDICADO DESDE EL TABLERO DEL DEPARTAMENTO HASTA LA CISTERNA EXISTENTE, CON PROTECCIÓN TERMOMAGNÉTICA PROPIA. INCLUYE MATERIAL, HERRAMIENTA MENOR, MANO DE OBRA Y EQUIPO DE PROTECCIÓN PERSONAL. TRABAJO ENTRE 3.00 Y 6.00 M DE ALTURA.</t>
        </is>
      </c>
      <c r="C174" s="466" t="n"/>
      <c r="D174" s="467" t="inlineStr">
        <is>
          <t>lote</t>
        </is>
      </c>
      <c r="E174" s="468">
        <f>IF($M174="","",$M174*(1+$O$3))</f>
        <v/>
      </c>
      <c r="F174" s="468">
        <f>IF($E174="","",$E174*$O$4)</f>
        <v/>
      </c>
      <c r="G174" s="468">
        <f>IF(OR($C174="",$E174=""),"",$C174*$E174)</f>
        <v/>
      </c>
      <c r="M174" s="469" t="n">
        <v>6733.65</v>
      </c>
      <c r="N174" t="inlineStr">
        <is>
          <t>M4</t>
        </is>
      </c>
      <c r="O174">
        <f>A174&amp;"|"&amp;N174</f>
        <v/>
      </c>
    </row>
    <row r="175">
      <c r="A175" s="464" t="inlineStr">
        <is>
          <t>HSI14212</t>
        </is>
      </c>
      <c r="B175" s="465" t="inlineStr">
        <is>
          <t>SUMINISTRO Y COLOCACIÓN DE TINACO VERTICAL DE 1,200 LITROS CON ACCESORIOS. INCLUYE MATERIAL, HERRAMIENTA MENOR, MANO DE OBRA Y EQUIPO DE PROTECCIÓN PERSONAL. TRABAJO ENTRE 3.00 Y 6.00 M DE ALTURA.</t>
        </is>
      </c>
      <c r="C175" s="466" t="n"/>
      <c r="D175" s="467" t="inlineStr">
        <is>
          <t>pza</t>
        </is>
      </c>
      <c r="E175" s="468">
        <f>IF($M175="","",$M175*(1+$O$3))</f>
        <v/>
      </c>
      <c r="F175" s="468">
        <f>IF($E175="","",$E175*$O$4)</f>
        <v/>
      </c>
      <c r="G175" s="468">
        <f>IF(OR($C175="",$E175=""),"",$C175*$E175)</f>
        <v/>
      </c>
      <c r="M175" s="469" t="n">
        <v>4285.05</v>
      </c>
      <c r="N175" t="inlineStr">
        <is>
          <t>M4</t>
        </is>
      </c>
      <c r="O175">
        <f>A175&amp;"|"&amp;N175</f>
        <v/>
      </c>
    </row>
    <row r="176">
      <c r="A176" s="464" t="inlineStr">
        <is>
          <t>HSI14213</t>
        </is>
      </c>
      <c r="B176" s="465" t="inlineStr">
        <is>
          <t>OPCIÓN A · SUMINISTRO Y COLOCACIÓN DE BOILER DE PASO DE 12 L CON SUS CONEXIONES. INCLUYE MATERIAL, HERRAMIENTA MENOR, MANO DE OBRA Y EQUIPO DE PROTECCIÓN PERSONAL. TRABAJO ENTRE 3.00 Y 6.00 M DE ALTURA.</t>
        </is>
      </c>
      <c r="C176" s="466" t="n"/>
      <c r="D176" s="467" t="inlineStr">
        <is>
          <t>pza</t>
        </is>
      </c>
      <c r="E176" s="468">
        <f>IF($M176="","",$M176*(1+$O$3))</f>
        <v/>
      </c>
      <c r="F176" s="468">
        <f>IF($E176="","",$E176*$O$4)</f>
        <v/>
      </c>
      <c r="G176" s="468">
        <f>IF(OR($C176="",$E176=""),"",$C176*$E176)</f>
        <v/>
      </c>
      <c r="M176" s="469" t="n">
        <v>1224.3</v>
      </c>
      <c r="N176" t="inlineStr">
        <is>
          <t>M4</t>
        </is>
      </c>
      <c r="O176">
        <f>A176&amp;"|"&amp;N176</f>
        <v/>
      </c>
    </row>
    <row r="177">
      <c r="A177" s="464" t="inlineStr">
        <is>
          <t>HSI14214</t>
        </is>
      </c>
      <c r="B177" s="465" t="inlineStr">
        <is>
          <t>OPCIÓN B · SUMINISTRO E INSTALACIÓN DE CALENTADOR SOLAR DE TUBOS EVACUADOS CON TERMOTANQUE, ESTRUCTURA DE SOPORTE, CONEXIONES DE AGUA FRÍA Y CALIENTE Y VÁLVULA MEZCLADORA. INCLUYE MATERIAL, HERRAMIENTA MENOR, MANO DE OBRA Y EQUIPO DE PROTECCIÓN PERSONAL. TRABAJO ENTRE 3.00 Y 6.00 M DE ALTURA.</t>
        </is>
      </c>
      <c r="C177" s="466" t="n"/>
      <c r="D177" s="467" t="inlineStr">
        <is>
          <t>pza</t>
        </is>
      </c>
      <c r="E177" s="468">
        <f>IF($M177="","",$M177*(1+$O$3))</f>
        <v/>
      </c>
      <c r="F177" s="468">
        <f>IF($E177="","",$E177*$O$4)</f>
        <v/>
      </c>
      <c r="G177" s="468">
        <f>IF(OR($C177="",$E177=""),"",$C177*$E177)</f>
        <v/>
      </c>
      <c r="M177" s="469" t="n">
        <v>0</v>
      </c>
      <c r="N177" t="inlineStr">
        <is>
          <t>M4</t>
        </is>
      </c>
      <c r="O177">
        <f>A177&amp;"|"&amp;N177</f>
        <v/>
      </c>
    </row>
    <row r="178">
      <c r="A178" s="464" t="inlineStr">
        <is>
          <t>HSI14215</t>
        </is>
      </c>
      <c r="B178" s="465" t="inlineStr">
        <is>
          <t>SUMINISTRO Y COLOCACIÓN DE WC CON ASIENTO, TAPA, MANGUERA Y LLAVE ANGULAR. INCLUYE MATERIAL, HERRAMIENTA MENOR, MANO DE OBRA Y EQUIPO DE PROTECCIÓN PERSONAL. TRABAJO ENTRE 3.00 Y 6.00 M DE ALTURA.</t>
        </is>
      </c>
      <c r="C178" s="466" t="n"/>
      <c r="D178" s="467" t="inlineStr">
        <is>
          <t>pza</t>
        </is>
      </c>
      <c r="E178" s="468">
        <f>IF($M178="","",$M178*(1+$O$3))</f>
        <v/>
      </c>
      <c r="F178" s="468">
        <f>IF($E178="","",$E178*$O$4)</f>
        <v/>
      </c>
      <c r="G178" s="468">
        <f>IF(OR($C178="",$E178=""),"",$C178*$E178)</f>
        <v/>
      </c>
      <c r="M178" s="469" t="n">
        <v>4285.05</v>
      </c>
      <c r="N178" t="inlineStr">
        <is>
          <t>M4</t>
        </is>
      </c>
      <c r="O178">
        <f>A178&amp;"|"&amp;N178</f>
        <v/>
      </c>
    </row>
    <row r="179">
      <c r="A179" s="464" t="inlineStr">
        <is>
          <t>HSI14216</t>
        </is>
      </c>
      <c r="B179" s="465" t="inlineStr">
        <is>
          <t>SUMINISTRO Y COLOCACIÓN DE LAVABO CON MANGUERA COFLEX Y LLAVE ANGULAR. INCLUYE MATERIAL, HERRAMIENTA MENOR, MANO DE OBRA Y EQUIPO DE PROTECCIÓN PERSONAL. TRABAJO ENTRE 3.00 Y 6.00 M DE ALTURA.</t>
        </is>
      </c>
      <c r="C179" s="466" t="n"/>
      <c r="D179" s="467" t="inlineStr">
        <is>
          <t>pza</t>
        </is>
      </c>
      <c r="E179" s="468">
        <f>IF($M179="","",$M179*(1+$O$3))</f>
        <v/>
      </c>
      <c r="F179" s="468">
        <f>IF($E179="","",$E179*$O$4)</f>
        <v/>
      </c>
      <c r="G179" s="468">
        <f>IF(OR($C179="",$E179=""),"",$C179*$E179)</f>
        <v/>
      </c>
      <c r="M179" s="469" t="n">
        <v>734.58</v>
      </c>
      <c r="N179" t="inlineStr">
        <is>
          <t>M4</t>
        </is>
      </c>
      <c r="O179">
        <f>A179&amp;"|"&amp;N179</f>
        <v/>
      </c>
    </row>
    <row r="180">
      <c r="A180" s="464" t="inlineStr">
        <is>
          <t>HSI14217</t>
        </is>
      </c>
      <c r="B180" s="465" t="inlineStr">
        <is>
          <t>SUMINISTRO Y COLOCACIÓN DE REGADERA Y MANERALES. INCLUYE MATERIAL, HERRAMIENTA MENOR, MANO DE OBRA Y EQUIPO DE PROTECCIÓN PERSONAL. TRABAJO ENTRE 3.00 Y 6.00 M DE ALTURA.</t>
        </is>
      </c>
      <c r="C180" s="466" t="n"/>
      <c r="D180" s="467" t="inlineStr">
        <is>
          <t>pza</t>
        </is>
      </c>
      <c r="E180" s="468">
        <f>IF($M180="","",$M180*(1+$O$3))</f>
        <v/>
      </c>
      <c r="F180" s="468">
        <f>IF($E180="","",$E180*$O$4)</f>
        <v/>
      </c>
      <c r="G180" s="468">
        <f>IF(OR($C180="",$E180=""),"",$C180*$E180)</f>
        <v/>
      </c>
      <c r="M180" s="469" t="n">
        <v>1101.87</v>
      </c>
      <c r="N180" t="inlineStr">
        <is>
          <t>M4</t>
        </is>
      </c>
      <c r="O180">
        <f>A180&amp;"|"&amp;N180</f>
        <v/>
      </c>
    </row>
    <row r="181">
      <c r="A181" s="464" t="inlineStr">
        <is>
          <t>HSI14218</t>
        </is>
      </c>
      <c r="B181" s="465" t="inlineStr">
        <is>
          <t>SUMINISTRO Y COLOCACIÓN DE LLAVE DE NARIZ. INCLUYE MATERIAL, HERRAMIENTA MENOR, MANO DE OBRA Y EQUIPO DE PROTECCIÓN PERSONAL. TRABAJO ENTRE 3.00 Y 6.00 M DE ALTURA.</t>
        </is>
      </c>
      <c r="C181" s="466" t="n"/>
      <c r="D181" s="467" t="inlineStr">
        <is>
          <t>pza</t>
        </is>
      </c>
      <c r="E181" s="468">
        <f>IF($M181="","",$M181*(1+$O$3))</f>
        <v/>
      </c>
      <c r="F181" s="468">
        <f>IF($E181="","",$E181*$O$4)</f>
        <v/>
      </c>
      <c r="G181" s="468">
        <f>IF(OR($C181="",$E181=""),"",$C181*$E181)</f>
        <v/>
      </c>
      <c r="M181" s="469" t="n">
        <v>244.86</v>
      </c>
      <c r="N181" t="inlineStr">
        <is>
          <t>M4</t>
        </is>
      </c>
      <c r="O181">
        <f>A181&amp;"|"&amp;N181</f>
        <v/>
      </c>
    </row>
    <row r="182">
      <c r="A182" s="464" t="inlineStr">
        <is>
          <t>HSI14219</t>
        </is>
      </c>
      <c r="B182" s="465" t="inlineStr">
        <is>
          <t>SUMINISTRO DE TARJA SENCILLA DE ACERO INOXIDABLE CON ESCURRIDERO. TRABAJO ENTRE 3.00 Y 6.00 M DE ALTURA. INCLUYE MATERIAL, HERRAMIENTA MENOR, MANO DE OBRA Y EQUIPO DE PROTECCIÓN PERSONAL.</t>
        </is>
      </c>
      <c r="C182" s="466" t="n">
        <v>1</v>
      </c>
      <c r="D182" s="467" t="inlineStr">
        <is>
          <t>pza</t>
        </is>
      </c>
      <c r="E182" s="468">
        <f>IF($M182="","",$M182*(1+$O$3))</f>
        <v/>
      </c>
      <c r="F182" s="468">
        <f>IF($E182="","",$E182*$O$4)</f>
        <v/>
      </c>
      <c r="G182" s="468">
        <f>IF(OR($C182="",$E182=""),"",$C182*$E182)</f>
        <v/>
      </c>
      <c r="M182" s="469" t="n">
        <v>0</v>
      </c>
      <c r="N182" t="inlineStr">
        <is>
          <t>M4</t>
        </is>
      </c>
      <c r="O182">
        <f>A182&amp;"|"&amp;N182</f>
        <v/>
      </c>
    </row>
    <row r="183">
      <c r="A183" s="464" t="inlineStr">
        <is>
          <t>HSI14220</t>
        </is>
      </c>
      <c r="B183" s="465" t="inlineStr">
        <is>
          <t>SUMINISTRO DE MEZCLADORA MONOMANDO PARA TARJA CON CUELLO GIRATORIO. INCLUYE MATERIAL, HERRAMIENTA MENOR, MANO DE OBRA Y EQUIPO DE PROTECCIÓN PERSONAL.</t>
        </is>
      </c>
      <c r="C183" s="466" t="n">
        <v>1</v>
      </c>
      <c r="D183" s="467" t="inlineStr">
        <is>
          <t>pza</t>
        </is>
      </c>
      <c r="E183" s="468">
        <f>IF($M183="","",$M183*(1+$O$3))</f>
        <v/>
      </c>
      <c r="F183" s="468">
        <f>IF($E183="","",$E183*$O$4)</f>
        <v/>
      </c>
      <c r="G183" s="468">
        <f>IF(OR($C183="",$E183=""),"",$C183*$E183)</f>
        <v/>
      </c>
      <c r="M183" s="469" t="n">
        <v>0</v>
      </c>
      <c r="N183" t="inlineStr">
        <is>
          <t>M4</t>
        </is>
      </c>
      <c r="O183">
        <f>A183&amp;"|"&amp;N183</f>
        <v/>
      </c>
    </row>
    <row r="184">
      <c r="A184" s="464" t="inlineStr">
        <is>
          <t>HSI14221</t>
        </is>
      </c>
      <c r="B184" s="465" t="inlineStr">
        <is>
          <t>LOTE DE EMPAQUES Y ACCESORIOS DE TARJA: CÉSPOL, CONTRACANASTA, MANGUERAS DE ABASTO, LLAVES ANGULARES, REJILLA Y SELLADOR. INCLUYE MATERIAL, HERRAMIENTA MENOR, MANO DE OBRA Y EQUIPO DE PROTECCIÓN PERSONAL.</t>
        </is>
      </c>
      <c r="C184" s="466" t="n">
        <v>1</v>
      </c>
      <c r="D184" s="467" t="inlineStr">
        <is>
          <t>lote</t>
        </is>
      </c>
      <c r="E184" s="468">
        <f>IF($M184="","",$M184*(1+$O$3))</f>
        <v/>
      </c>
      <c r="F184" s="468">
        <f>IF($E184="","",$E184*$O$4)</f>
        <v/>
      </c>
      <c r="G184" s="468">
        <f>IF(OR($C184="",$E184=""),"",$C184*$E184)</f>
        <v/>
      </c>
      <c r="M184" s="469" t="n">
        <v>0</v>
      </c>
      <c r="N184" t="inlineStr">
        <is>
          <t>M4</t>
        </is>
      </c>
      <c r="O184">
        <f>A184&amp;"|"&amp;N184</f>
        <v/>
      </c>
    </row>
    <row r="185">
      <c r="A185" s="464" t="inlineStr">
        <is>
          <t>HSI14222</t>
        </is>
      </c>
      <c r="B185" s="465" t="inlineStr">
        <is>
          <t>COLOCACIÓN DE TARJA: MONTAJE, SELLADO, CONEXIÓN A AGUA FRÍA Y CALIENTE, CONEXIÓN AL DRENAJE Y PRUEBA DE HERMETICIDAD. TRABAJO ENTRE 3.00 Y 6.00 M DE ALTURA. INCLUYE MATERIAL, HERRAMIENTA MENOR, MANO DE OBRA Y EQUIPO DE PROTECCIÓN PERSONAL.</t>
        </is>
      </c>
      <c r="C185" s="466" t="n">
        <v>1</v>
      </c>
      <c r="D185" s="467" t="inlineStr">
        <is>
          <t>pza</t>
        </is>
      </c>
      <c r="E185" s="468">
        <f>IF($M185="","",$M185*(1+$O$3))</f>
        <v/>
      </c>
      <c r="F185" s="468">
        <f>IF($E185="","",$E185*$O$4)</f>
        <v/>
      </c>
      <c r="G185" s="468">
        <f>IF(OR($C185="",$E185=""),"",$C185*$E185)</f>
        <v/>
      </c>
      <c r="M185" s="469" t="n">
        <v>0</v>
      </c>
      <c r="N185" t="inlineStr">
        <is>
          <t>M4</t>
        </is>
      </c>
      <c r="O185">
        <f>A185&amp;"|"&amp;N185</f>
        <v/>
      </c>
    </row>
    <row r="186">
      <c r="A186" s="462" t="inlineStr">
        <is>
          <t>ACABADOS</t>
        </is>
      </c>
      <c r="G186" s="463">
        <f>SUM(G187:G198)</f>
        <v/>
      </c>
    </row>
    <row r="187">
      <c r="A187" s="464" t="inlineStr">
        <is>
          <t>ACA09201</t>
        </is>
      </c>
      <c r="B187" s="465" t="inlineStr">
        <is>
          <t>APLANADO FINO EN MUROS INTERIORES Y EXTERIORES HASTA 3.00 M DE ALTURA CON MORTERO CEMENTO-ARENA, A PLOMO Y REGLA. INCLUYE ANDAMIOS. INCLUYE MATERIAL, HERRAMIENTA MENOR, MANO DE OBRA Y EQUIPO DE PROTECCIÓN PERSONAL. TRABAJO ENTRE 3.00 Y 6.00 M DE ALTURA.</t>
        </is>
      </c>
      <c r="C187" s="466" t="n">
        <v>197.607</v>
      </c>
      <c r="D187" s="467" t="inlineStr">
        <is>
          <t>m²</t>
        </is>
      </c>
      <c r="E187" s="468">
        <f>IF($M187="","",$M187*(1+$O$3))</f>
        <v/>
      </c>
      <c r="F187" s="468">
        <f>IF($E187="","",$E187*$O$4)</f>
        <v/>
      </c>
      <c r="G187" s="468">
        <f>IF(OR($C187="",$E187=""),"",$C187*$E187)</f>
        <v/>
      </c>
      <c r="M187" s="469" t="n">
        <v>212</v>
      </c>
      <c r="N187" t="inlineStr">
        <is>
          <t>M4</t>
        </is>
      </c>
      <c r="O187">
        <f>A187&amp;"|"&amp;N187</f>
        <v/>
      </c>
    </row>
    <row r="188">
      <c r="A188" s="464" t="inlineStr">
        <is>
          <t>ACA09202</t>
        </is>
      </c>
      <c r="B188" s="465" t="inlineStr">
        <is>
          <t>APLANADO FINO EN PLAFONES INTERIORES HASTA 3.00 M DE ALTURA CON MORTERO CEMENTO-ARENA. INCLUYE ANDAMIOS. INCLUYE MATERIAL, HERRAMIENTA MENOR, MANO DE OBRA Y EQUIPO DE PROTECCIÓN PERSONAL. TRABAJO ENTRE 3.00 Y 6.00 M DE ALTURA.</t>
        </is>
      </c>
      <c r="C188" s="466" t="n">
        <v>60.8</v>
      </c>
      <c r="D188" s="467" t="inlineStr">
        <is>
          <t>m²</t>
        </is>
      </c>
      <c r="E188" s="468">
        <f>IF($M188="","",$M188*(1+$O$3))</f>
        <v/>
      </c>
      <c r="F188" s="468">
        <f>IF($E188="","",$E188*$O$4)</f>
        <v/>
      </c>
      <c r="G188" s="468">
        <f>IF(OR($C188="",$E188=""),"",$C188*$E188)</f>
        <v/>
      </c>
      <c r="M188" s="469" t="n">
        <v>265</v>
      </c>
      <c r="N188" t="inlineStr">
        <is>
          <t>M4</t>
        </is>
      </c>
      <c r="O188">
        <f>A188&amp;"|"&amp;N188</f>
        <v/>
      </c>
    </row>
    <row r="189">
      <c r="A189" s="464" t="inlineStr">
        <is>
          <t>ACA09203</t>
        </is>
      </c>
      <c r="B189" s="465" t="inlineStr">
        <is>
          <t>YESO EN PLAFONES INTERIORES A REGLA Y PLOMO, ACABADO PULIDO LISTO PARA PINTURA. INCLUYE ANDAMIOS. INCLUYE MATERIAL, HERRAMIENTA MENOR, MANO DE OBRA Y EQUIPO DE PROTECCIÓN PERSONAL. TRABAJO ENTRE 3.00 Y 6.00 M DE ALTURA.</t>
        </is>
      </c>
      <c r="C189" s="466" t="n">
        <v>0</v>
      </c>
      <c r="D189" s="467" t="inlineStr">
        <is>
          <t>m²</t>
        </is>
      </c>
      <c r="E189" s="468">
        <f>IF($M189="","",$M189*(1+$O$3))</f>
        <v/>
      </c>
      <c r="F189" s="468">
        <f>IF($E189="","",$E189*$O$4)</f>
        <v/>
      </c>
      <c r="G189" s="468">
        <f>IF(OR($C189="",$E189=""),"",$C189*$E189)</f>
        <v/>
      </c>
      <c r="M189" s="469" t="n">
        <v>0</v>
      </c>
      <c r="N189" t="inlineStr">
        <is>
          <t>M4</t>
        </is>
      </c>
      <c r="O189">
        <f>A189&amp;"|"&amp;N189</f>
        <v/>
      </c>
    </row>
    <row r="190">
      <c r="A190" s="464" t="inlineStr">
        <is>
          <t>ACA09204</t>
        </is>
      </c>
      <c r="B190" s="465" t="inlineStr">
        <is>
          <t>EMBOQUILLADO DE VANOS DE PUERTAS Y VENTANAS. INCLUYE REGLAS, NIVELACIÓN, PLOMEADO Y PERFILADO DE ARISTAS. INCLUYE MATERIAL, HERRAMIENTA MENOR, MANO DE OBRA Y EQUIPO DE PROTECCIÓN PERSONAL. TRABAJO ENTRE 3.00 Y 6.00 M DE ALTURA.</t>
        </is>
      </c>
      <c r="C190" s="466" t="n">
        <v>59</v>
      </c>
      <c r="D190" s="467" t="inlineStr">
        <is>
          <t>ml</t>
        </is>
      </c>
      <c r="E190" s="468">
        <f>IF($M190="","",$M190*(1+$O$3))</f>
        <v/>
      </c>
      <c r="F190" s="468">
        <f>IF($E190="","",$E190*$O$4)</f>
        <v/>
      </c>
      <c r="G190" s="468">
        <f>IF(OR($C190="",$E190=""),"",$C190*$E190)</f>
        <v/>
      </c>
      <c r="M190" s="469" t="n">
        <v>106</v>
      </c>
      <c r="N190" t="inlineStr">
        <is>
          <t>M4</t>
        </is>
      </c>
      <c r="O190">
        <f>A190&amp;"|"&amp;N190</f>
        <v/>
      </c>
    </row>
    <row r="191">
      <c r="A191" s="464" t="inlineStr">
        <is>
          <t>ACA09205</t>
        </is>
      </c>
      <c r="B191" s="465" t="inlineStr">
        <is>
          <t>SUMINISTRO Y COLOCACIÓN DE PISO CERÁMICO LINEA ECONÓMICA EN INTERIORES. INCLUYE ADHESIVO PARA PISO, SEPARADORES, BOQUILLA, CORTES, NIVELACIÓN Y LIMPIEZA. INCLUYE MATERIAL, HERRAMIENTA MENOR, MANO DE OBRA Y EQUIPO DE PROTECCIÓN PERSONAL. TRABAJO ENTRE 3.00 Y 6.00 M DE ALTURA.</t>
        </is>
      </c>
      <c r="C191" s="466" t="n">
        <v>56.77</v>
      </c>
      <c r="D191" s="467" t="inlineStr">
        <is>
          <t>m²</t>
        </is>
      </c>
      <c r="E191" s="468">
        <f>IF($M191="","",$M191*(1+$O$3))</f>
        <v/>
      </c>
      <c r="F191" s="468">
        <f>IF($E191="","",$E191*$O$4)</f>
        <v/>
      </c>
      <c r="G191" s="468">
        <f>IF(OR($C191="",$E191=""),"",$C191*$E191)</f>
        <v/>
      </c>
      <c r="M191" s="469" t="n">
        <v>620</v>
      </c>
      <c r="N191" t="inlineStr">
        <is>
          <t>M4</t>
        </is>
      </c>
      <c r="O191">
        <f>A191&amp;"|"&amp;N191</f>
        <v/>
      </c>
    </row>
    <row r="192">
      <c r="A192" s="464" t="inlineStr">
        <is>
          <t>ACA09206</t>
        </is>
      </c>
      <c r="B192" s="465" t="inlineStr">
        <is>
          <t>SUMINISTRO Y COLOCACIÓN DE ZOCLO CERÁMICO O PORCELÁNICO EN INTERIORES. INCLUYE ADHESIVO, SEPARADORES, BOQUILLA Y CORTES. INCLUYE MATERIAL, HERRAMIENTA MENOR, MANO DE OBRA Y EQUIPO DE PROTECCIÓN PERSONAL. TRABAJO ENTRE 3.00 Y 6.00 M DE ALTURA.</t>
        </is>
      </c>
      <c r="C192" s="466" t="n">
        <v>51.97</v>
      </c>
      <c r="D192" s="467" t="inlineStr">
        <is>
          <t>ml</t>
        </is>
      </c>
      <c r="E192" s="468">
        <f>IF($M192="","",$M192*(1+$O$3))</f>
        <v/>
      </c>
      <c r="F192" s="468">
        <f>IF($E192="","",$E192*$O$4)</f>
        <v/>
      </c>
      <c r="G192" s="468">
        <f>IF(OR($C192="",$E192=""),"",$C192*$E192)</f>
        <v/>
      </c>
      <c r="M192" s="469" t="n">
        <v>220</v>
      </c>
      <c r="N192" t="inlineStr">
        <is>
          <t>M4</t>
        </is>
      </c>
      <c r="O192">
        <f>A192&amp;"|"&amp;N192</f>
        <v/>
      </c>
    </row>
    <row r="193">
      <c r="A193" s="464" t="inlineStr">
        <is>
          <t>ACA09207</t>
        </is>
      </c>
      <c r="B193" s="465" t="inlineStr">
        <is>
          <t>SUMINISTRO Y COLOCACIÓN DE AZULEJO EN MUROS DE SANITARIO, ÚNICAMENTE EN LAS CARAS QUE RECIBEN AGUA. INCLUYE ADHESIVO PARA MURO, SEPARADORES, BOQUILLA, CORTES Y REMATES. INCLUYE MATERIAL, HERRAMIENTA MENOR, MANO DE OBRA Y EQUIPO DE PROTECCIÓN PERSONAL. TRABAJO ENTRE 3.00 Y 6.00 M DE ALTURA.</t>
        </is>
      </c>
      <c r="C193" s="466" t="n">
        <v>9.449999999999999</v>
      </c>
      <c r="D193" s="467" t="inlineStr">
        <is>
          <t>m²</t>
        </is>
      </c>
      <c r="E193" s="468">
        <f>IF($M193="","",$M193*(1+$O$3))</f>
        <v/>
      </c>
      <c r="F193" s="468">
        <f>IF($E193="","",$E193*$O$4)</f>
        <v/>
      </c>
      <c r="G193" s="468">
        <f>IF(OR($C193="",$E193=""),"",$C193*$E193)</f>
        <v/>
      </c>
      <c r="M193" s="469" t="n">
        <v>600</v>
      </c>
      <c r="N193" t="inlineStr">
        <is>
          <t>M4</t>
        </is>
      </c>
      <c r="O193">
        <f>A193&amp;"|"&amp;N193</f>
        <v/>
      </c>
    </row>
    <row r="194">
      <c r="A194" s="464" t="inlineStr">
        <is>
          <t>ACA09208</t>
        </is>
      </c>
      <c r="B194" s="465" t="inlineStr">
        <is>
          <t>SUMINISTRO Y COLOCACIÓN DE RECUBRIMIENTO PORCELÁNICO EN MURO DE COCINA (SALPICADERO), ÚNICAMENTE EN LA CARA QUE RECIBE GRASA Y HUMEDAD. INCLUYE ADHESIVO, SEPARADORES, BOQUILLA Y CORTES. INCLUYE MATERIAL, HERRAMIENTA MENOR, MANO DE OBRA Y EQUIPO DE PROTECCIÓN PERSONAL. TRABAJO ENTRE 3.00 Y 6.00 M DE ALTURA.</t>
        </is>
      </c>
      <c r="C194" s="466" t="n">
        <v>5.25</v>
      </c>
      <c r="D194" s="467" t="inlineStr">
        <is>
          <t>m²</t>
        </is>
      </c>
      <c r="E194" s="468">
        <f>IF($M194="","",$M194*(1+$O$3))</f>
        <v/>
      </c>
      <c r="F194" s="468">
        <f>IF($E194="","",$E194*$O$4)</f>
        <v/>
      </c>
      <c r="G194" s="468">
        <f>IF(OR($C194="",$E194=""),"",$C194*$E194)</f>
        <v/>
      </c>
      <c r="M194" s="469" t="n">
        <v>0</v>
      </c>
      <c r="N194" t="inlineStr">
        <is>
          <t>M4</t>
        </is>
      </c>
      <c r="O194">
        <f>A194&amp;"|"&amp;N194</f>
        <v/>
      </c>
    </row>
    <row r="195">
      <c r="A195" s="464" t="inlineStr">
        <is>
          <t>ACA09209</t>
        </is>
      </c>
      <c r="B195" s="465" t="inlineStr">
        <is>
          <t>SUMINISTRO Y APLICACIÓN DE PINTURA VINÍLICA EN MUROS INTERIORES Y EXTERIORES A DOS MANOS. INCLUYE SELLADOR, RESANES, HERRAMIENTA Y ANDAMIOS. INCLUYE MATERIAL, HERRAMIENTA MENOR, MANO DE OBRA Y EQUIPO DE PROTECCIÓN PERSONAL. TRABAJO ENTRE 3.00 Y 6.00 M DE ALTURA.</t>
        </is>
      </c>
      <c r="C195" s="466" t="n">
        <v>186.64</v>
      </c>
      <c r="D195" s="467" t="inlineStr">
        <is>
          <t>m²</t>
        </is>
      </c>
      <c r="E195" s="468">
        <f>IF($M195="","",$M195*(1+$O$3))</f>
        <v/>
      </c>
      <c r="F195" s="468">
        <f>IF($E195="","",$E195*$O$4)</f>
        <v/>
      </c>
      <c r="G195" s="468">
        <f>IF(OR($C195="",$E195=""),"",$C195*$E195)</f>
        <v/>
      </c>
      <c r="M195" s="469" t="n">
        <v>147.2</v>
      </c>
      <c r="N195" t="inlineStr">
        <is>
          <t>M4</t>
        </is>
      </c>
      <c r="O195">
        <f>A195&amp;"|"&amp;N195</f>
        <v/>
      </c>
    </row>
    <row r="196">
      <c r="A196" s="464" t="inlineStr">
        <is>
          <t>ACA09210</t>
        </is>
      </c>
      <c r="B196" s="465" t="inlineStr">
        <is>
          <t>SUMINISTRO Y APLICACIÓN DE PINTURA VINÍLICA EN PLAFONES INTERIORES A DOS MANOS. INCLUYE SELLADOR, RESANES, HERRAMIENTA Y ANDAMIOS. INCLUYE MATERIAL, HERRAMIENTA MENOR, MANO DE OBRA Y EQUIPO DE PROTECCIÓN PERSONAL. TRABAJO ENTRE 3.00 Y 6.00 M DE ALTURA.</t>
        </is>
      </c>
      <c r="C196" s="466" t="n">
        <v>60.8</v>
      </c>
      <c r="D196" s="467" t="inlineStr">
        <is>
          <t>m²</t>
        </is>
      </c>
      <c r="E196" s="468">
        <f>IF($M196="","",$M196*(1+$O$3))</f>
        <v/>
      </c>
      <c r="F196" s="468">
        <f>IF($E196="","",$E196*$O$4)</f>
        <v/>
      </c>
      <c r="G196" s="468">
        <f>IF(OR($C196="",$E196=""),"",$C196*$E196)</f>
        <v/>
      </c>
      <c r="M196" s="469" t="n">
        <v>137.8</v>
      </c>
      <c r="N196" t="inlineStr">
        <is>
          <t>M4</t>
        </is>
      </c>
      <c r="O196">
        <f>A196&amp;"|"&amp;N196</f>
        <v/>
      </c>
    </row>
    <row r="197">
      <c r="A197" s="464" t="inlineStr">
        <is>
          <t>ACA09211</t>
        </is>
      </c>
      <c r="B197" s="465" t="inlineStr">
        <is>
          <t>SUMINISTRO Y APLICACIÓN DE PINTURA PARA EXTERIORES A DOS MANOS. INCLUYE SELLADOR, HERRAMIENTA, ESCALERA Y ANDAMIOS. INCLUYE MATERIAL, HERRAMIENTA MENOR, MANO DE OBRA Y EQUIPO DE PROTECCIÓN PERSONAL. TRABAJO ENTRE 3.00 Y 6.00 M DE ALTURA.</t>
        </is>
      </c>
      <c r="C197" s="466" t="n">
        <v>0</v>
      </c>
      <c r="D197" s="467" t="inlineStr">
        <is>
          <t>m²</t>
        </is>
      </c>
      <c r="E197" s="468">
        <f>IF($M197="","",$M197*(1+$O$3))</f>
        <v/>
      </c>
      <c r="F197" s="468">
        <f>IF($E197="","",$E197*$O$4)</f>
        <v/>
      </c>
      <c r="G197" s="468">
        <f>IF(OR($C197="",$E197=""),"",$C197*$E197)</f>
        <v/>
      </c>
      <c r="M197" s="469" t="n">
        <v>147.8</v>
      </c>
      <c r="N197" t="inlineStr">
        <is>
          <t>M4</t>
        </is>
      </c>
      <c r="O197">
        <f>A197&amp;"|"&amp;N197</f>
        <v/>
      </c>
    </row>
    <row r="198">
      <c r="A198" s="464" t="inlineStr">
        <is>
          <t>ACA09212</t>
        </is>
      </c>
      <c r="B198" s="465" t="inlineStr">
        <is>
          <t>LIMPIEZA GRUESA Y FINA DE OBRA. INCLUYE ÁCIDO MURIÁTICO, DESENGRASANTES, ESCOBAS, ESPÁTULAS Y JALADORES. INCLUYE MATERIAL, HERRAMIENTA MENOR, MANO DE OBRA Y EQUIPO DE PROTECCIÓN PERSONAL. TRABAJO ENTRE 3.00 Y 6.00 M DE ALTURA.</t>
        </is>
      </c>
      <c r="C198" s="466" t="n">
        <v>1</v>
      </c>
      <c r="D198" s="467" t="inlineStr">
        <is>
          <t>lote</t>
        </is>
      </c>
      <c r="E198" s="468">
        <f>IF($M198="","",$M198*(1+$O$3))</f>
        <v/>
      </c>
      <c r="F198" s="468">
        <f>IF($E198="","",$E198*$O$4)</f>
        <v/>
      </c>
      <c r="G198" s="468">
        <f>IF(OR($C198="",$E198=""),"",$C198*$E198)</f>
        <v/>
      </c>
      <c r="M198" s="469" t="n">
        <v>5830</v>
      </c>
      <c r="N198" t="inlineStr">
        <is>
          <t>M4</t>
        </is>
      </c>
      <c r="O198">
        <f>A198&amp;"|"&amp;N198</f>
        <v/>
      </c>
    </row>
    <row r="199">
      <c r="A199" s="462" t="inlineStr">
        <is>
          <t>ACARREOS</t>
        </is>
      </c>
      <c r="G199" s="463">
        <f>SUM(G200:G200)</f>
        <v/>
      </c>
    </row>
    <row r="200">
      <c r="A200" s="464" t="inlineStr">
        <is>
          <t>ARR06014</t>
        </is>
      </c>
      <c r="B200" s="465" t="inlineStr">
        <is>
          <t>ACARREO VERTICAL DE MATERIAL A NIVEL SUPERIOR: ELEVACIÓN MANUAL DE MATERIAL A PIE DE OBRA DESDE PLANTA BAJA HASTA EL NIVEL DE TRABAJO. INCLUYE ANDAMIO. INCLUYE MATERIAL, HERRAMIENTA MENOR, MANO DE OBRA Y EQUIPO DE PROTECCIÓN PERSONAL.</t>
        </is>
      </c>
      <c r="C200" s="466" t="n">
        <v>0</v>
      </c>
      <c r="D200" s="467" t="inlineStr">
        <is>
          <t>m³</t>
        </is>
      </c>
      <c r="E200" s="468">
        <f>IF($M200="","",$M200*(1+$O$3))</f>
        <v/>
      </c>
      <c r="F200" s="468">
        <f>IF($E200="","",$E200*$O$4)</f>
        <v/>
      </c>
      <c r="G200" s="468">
        <f>IF(OR($C200="",$E200=""),"",$C200*$E200)</f>
        <v/>
      </c>
      <c r="M200" s="469" t="n">
        <v>80</v>
      </c>
      <c r="N200" t="inlineStr">
        <is>
          <t>M4</t>
        </is>
      </c>
      <c r="O200">
        <f>A200&amp;"|"&amp;N200</f>
        <v/>
      </c>
    </row>
    <row r="201">
      <c r="A201" s="460" t="inlineStr">
        <is>
          <t>ESCALERA</t>
        </is>
      </c>
      <c r="G201" s="461">
        <f>G202</f>
        <v/>
      </c>
    </row>
    <row r="202">
      <c r="A202" s="462" t="inlineStr">
        <is>
          <t>ALBAÑILERÍAS</t>
        </is>
      </c>
      <c r="G202" s="463">
        <f>SUM(G203:G203)</f>
        <v/>
      </c>
    </row>
    <row r="203">
      <c r="A203" s="464" t="inlineStr">
        <is>
          <t>ALB08228</t>
        </is>
      </c>
      <c r="B203" s="465" t="inlineStr">
        <is>
          <t>ESCALERA DE CONCRETO ARMADO F'C=250 KG/CM², PAQUETE COMPLETO POR TRAMO: RAMPA CON ARMADO DE PROYECTO MEDIDA EN DESARROLLO INCLINADO, PELDAÑEADO CON HUELLA Y PERALTE DE PROYECTO COLADO MONOLÍTICAMENTE SOBRE LA RAMPA, DESCANSO INTERMEDIO Y ANCLAJE A MUROS Y COLUMNAS DE ARRANQUE Y LLEGADA CON BARRENOS Y ANCLAS DE VARILLA FIJADAS CON RESINA EPÓXICA. INCLUYE HABILITADO Y ARMADO DE ACERO, CIMBRA DE FONDO, COSTADOS Y CONTRAHUELLA, APUNTALAMIENTO, COLADO, REGLEADO, CURADO Y DESCIMBRADO. INCLUYE MATERIAL, HERRAMIENTA MENOR, MANO DE OBRA Y EQUIPO DE PROTECCIÓN PERSONAL.</t>
        </is>
      </c>
      <c r="C203" s="466" t="n">
        <v>1</v>
      </c>
      <c r="D203" s="467" t="inlineStr">
        <is>
          <t>tramo</t>
        </is>
      </c>
      <c r="E203" s="468">
        <f>IF($M203="","",$M203*(1+$O$3))</f>
        <v/>
      </c>
      <c r="F203" s="468">
        <f>IF($E203="","",$E203*$O$4)</f>
        <v/>
      </c>
      <c r="G203" s="468">
        <f>IF(OR($C203="",$E203=""),"",$C203*$E203)</f>
        <v/>
      </c>
      <c r="M203" s="469" t="n">
        <v>0</v>
      </c>
      <c r="N203" t="inlineStr">
        <is>
          <t>M5</t>
        </is>
      </c>
      <c r="O203">
        <f>A203&amp;"|"&amp;N203</f>
        <v/>
      </c>
    </row>
    <row r="204">
      <c r="A204" s="460" t="inlineStr">
        <is>
          <t>NIVEL TIPO  ·  tercer nivel</t>
        </is>
      </c>
      <c r="G204" s="461">
        <f>G205+G215+G234+G236+G259+G272</f>
        <v/>
      </c>
    </row>
    <row r="205">
      <c r="A205" s="462" t="inlineStr">
        <is>
          <t>ALBAÑILERÍAS</t>
        </is>
      </c>
      <c r="G205" s="463">
        <f>SUM(G206:G214)</f>
        <v/>
      </c>
    </row>
    <row r="206">
      <c r="A206" s="464" t="inlineStr">
        <is>
          <t>ALB08312</t>
        </is>
      </c>
      <c r="B206" s="465" t="inlineStr">
        <is>
          <t>C-1 COLUMNA DE SECCIÓN 15 X 30 CM Y ALTURA DE 2.50 M A NIVEL BAJO LECHO DE LOSA DE ENTREPISO, ARMADA SEGÚN DESPIECE DEL PLANO ESTRUCTURAL, CON CONCRETO F'C=250 KG/CM². INCLUYE HABILITADO Y ARMADO DE ACERO, CIMBRA Y DESCIMBRA, COLADO, VIBRADO, CURADO Y ANDAMIO. INCLUYE MATERIAL, HERRAMIENTA MENOR, MANO DE OBRA Y EQUIPO DE PROTECCIÓN PERSONAL. TRABAJO ENTRE 3.00 Y 6.00 M DE ALTURA.</t>
        </is>
      </c>
      <c r="C206" s="466" t="n"/>
      <c r="D206" s="467" t="inlineStr">
        <is>
          <t>ml</t>
        </is>
      </c>
      <c r="E206" s="468">
        <f>IF($M206="","",$M206*(1+$O$3))</f>
        <v/>
      </c>
      <c r="F206" s="468">
        <f>IF($E206="","",$E206*$O$4)</f>
        <v/>
      </c>
      <c r="G206" s="468">
        <f>IF(OR($C206="",$E206=""),"",$C206*$E206)</f>
        <v/>
      </c>
      <c r="M206" s="469" t="n">
        <v>603.14</v>
      </c>
      <c r="N206" t="inlineStr">
        <is>
          <t>M4</t>
        </is>
      </c>
      <c r="O206">
        <f>A206&amp;"|"&amp;N206</f>
        <v/>
      </c>
    </row>
    <row r="207">
      <c r="A207" s="464" t="inlineStr">
        <is>
          <t>ALB08313</t>
        </is>
      </c>
      <c r="B207" s="465" t="inlineStr">
        <is>
          <t>C-2 COLUMNA DE SECCIÓN 15 X 40 CM CON 4 VARILLAS DEL #4 Y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207" s="466" t="n">
        <v>2.5</v>
      </c>
      <c r="D207" s="467" t="inlineStr">
        <is>
          <t>ml</t>
        </is>
      </c>
      <c r="E207" s="468">
        <f>IF($M207="","",$M207*(1+$O$3))</f>
        <v/>
      </c>
      <c r="F207" s="468">
        <f>IF($E207="","",$E207*$O$4)</f>
        <v/>
      </c>
      <c r="G207" s="468">
        <f>IF(OR($C207="",$E207=""),"",$C207*$E207)</f>
        <v/>
      </c>
      <c r="M207" s="469" t="n">
        <v>829.45</v>
      </c>
      <c r="N207" t="inlineStr">
        <is>
          <t>M4</t>
        </is>
      </c>
      <c r="O207">
        <f>A207&amp;"|"&amp;N207</f>
        <v/>
      </c>
    </row>
    <row r="208">
      <c r="A208" s="464" t="inlineStr">
        <is>
          <t>ALB08314</t>
        </is>
      </c>
      <c r="B208" s="465" t="inlineStr">
        <is>
          <t>C-3 COLUMNA DE SECCIÓN 20 X 20 CM CON 4 VARILLAS DEL #4 Y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208" s="466" t="n">
        <v>5</v>
      </c>
      <c r="D208" s="467" t="inlineStr">
        <is>
          <t>ml</t>
        </is>
      </c>
      <c r="E208" s="468">
        <f>IF($M208="","",$M208*(1+$O$3))</f>
        <v/>
      </c>
      <c r="F208" s="468">
        <f>IF($E208="","",$E208*$O$4)</f>
        <v/>
      </c>
      <c r="G208" s="468">
        <f>IF(OR($C208="",$E208=""),"",$C208*$E208)</f>
        <v/>
      </c>
      <c r="M208" s="469" t="n"/>
      <c r="N208" t="inlineStr">
        <is>
          <t>M4</t>
        </is>
      </c>
      <c r="O208">
        <f>A208&amp;"|"&amp;N208</f>
        <v/>
      </c>
    </row>
    <row r="209">
      <c r="A209" s="464" t="inlineStr">
        <is>
          <t>ALB08315</t>
        </is>
      </c>
      <c r="B209" s="465" t="inlineStr">
        <is>
          <t>C-4 COLUMNA DE SECCIÓN 20 X 40 CM CON 8 VARILLAS DEL #4 Y ESTRIBOS DEL #3, ALTURA DE 2.50 M A NIVEL BAJO LECHO DE LOSA DE ENTREPISO, CON CONCRETO F'C=250 KG/CM². INCLUYE HABILITADO Y ARMADO DE ACERO, CIMBRA Y DESCIMBRA, COLADO, VIBRADO, CURADO Y ANDAMIO. INCLUYE MATERIAL, HERRAMIENTA MENOR, MANO DE OBRA Y EQUIPO DE PROTECCIÓN PERSONAL. TRABAJO ENTRE 3.00 Y 6.00 M DE ALTURA.</t>
        </is>
      </c>
      <c r="C209" s="466" t="n">
        <v>7.5</v>
      </c>
      <c r="D209" s="467" t="inlineStr">
        <is>
          <t>ml</t>
        </is>
      </c>
      <c r="E209" s="468">
        <f>IF($M209="","",$M209*(1+$O$3))</f>
        <v/>
      </c>
      <c r="F209" s="468">
        <f>IF($E209="","",$E209*$O$4)</f>
        <v/>
      </c>
      <c r="G209" s="468">
        <f>IF(OR($C209="",$E209=""),"",$C209*$E209)</f>
        <v/>
      </c>
      <c r="M209" s="469" t="n">
        <v>869.2</v>
      </c>
      <c r="N209" t="inlineStr">
        <is>
          <t>M4</t>
        </is>
      </c>
      <c r="O209">
        <f>A209&amp;"|"&amp;N209</f>
        <v/>
      </c>
    </row>
    <row r="210">
      <c r="A210" s="464" t="inlineStr">
        <is>
          <t>ALB08316</t>
        </is>
      </c>
      <c r="B210" s="465" t="inlineStr">
        <is>
          <t>K-1 CASTILLO DE SECCIÓN 15 X 20 CM ARMADO CON ARMEX 15-20-4 MÁS 2 VARILLAS DEL #3, ALTURA DE 2.50 M A NIVEL BAJO LECHO DE LOSA DE ENTREPISO, CON CONCRETO F'C=250 KG/CM². INCLUYE HABILITADO, CIMBRA, COLADO, VIBRADO Y CURADO. INCLUYE MATERIAL, HERRAMIENTA MENOR, MANO DE OBRA Y EQUIPO DE PROTECCIÓN PERSONAL. TRABAJO ENTRE 3.00 Y 6.00 M DE ALTURA.</t>
        </is>
      </c>
      <c r="C210" s="466" t="n"/>
      <c r="D210" s="467" t="inlineStr">
        <is>
          <t>ml</t>
        </is>
      </c>
      <c r="E210" s="468">
        <f>IF($M210="","",$M210*(1+$O$3))</f>
        <v/>
      </c>
      <c r="F210" s="468">
        <f>IF($E210="","",$E210*$O$4)</f>
        <v/>
      </c>
      <c r="G210" s="468">
        <f>IF(OR($C210="",$E210=""),"",$C210*$E210)</f>
        <v/>
      </c>
      <c r="M210" s="469" t="n">
        <v>551.2</v>
      </c>
      <c r="N210" t="inlineStr">
        <is>
          <t>M4</t>
        </is>
      </c>
      <c r="O210">
        <f>A210&amp;"|"&amp;N210</f>
        <v/>
      </c>
    </row>
    <row r="211">
      <c r="A211" s="464" t="inlineStr">
        <is>
          <t>ALB08339</t>
        </is>
      </c>
      <c r="B211" s="465" t="inlineStr">
        <is>
          <t>K-ESP CASTILLO ESPECIAL PARA BAJADAS SANITARIAS Y PLUVIALES, DE SECCIÓN 15 X 20 CM Y ALTURA DE 2.50 M A NIVEL BAJO LECHO DE LOSA DE ENTREPISO, ARMADO CON ARMEX 15-20-4 Y CONCRETO F'C=250 KG/CM², CON TUBO DE 4" AHOGADO EN SU INTERIOR. INCLUYE HABILITADO, CIMBRA, COLADO, VIBRADO Y CURADO. INCLUYE MATERIAL, HERRAMIENTA MENOR, MANO DE OBRA Y EQUIPO DE PROTECCIÓN PERSONAL. TRABAJO ENTRE 3.00 Y 6.00 M DE ALTURA.</t>
        </is>
      </c>
      <c r="C211" s="466" t="n">
        <v>7.5</v>
      </c>
      <c r="D211" s="467" t="inlineStr">
        <is>
          <t>ml</t>
        </is>
      </c>
      <c r="E211" s="468">
        <f>IF($M211="","",$M211*(1+$O$3))</f>
        <v/>
      </c>
      <c r="F211" s="468">
        <f>IF($E211="","",$E211*$O$4)</f>
        <v/>
      </c>
      <c r="G211" s="468">
        <f>IF(OR($C211="",$E211=""),"",$C211*$E211)</f>
        <v/>
      </c>
      <c r="M211" s="469" t="n">
        <v>481.24</v>
      </c>
      <c r="N211" t="inlineStr">
        <is>
          <t>M4</t>
        </is>
      </c>
      <c r="O211">
        <f>A211&amp;"|"&amp;N211</f>
        <v/>
      </c>
    </row>
    <row r="212">
      <c r="A212" s="464" t="inlineStr">
        <is>
          <t>ALB08317</t>
        </is>
      </c>
      <c r="B212" s="465" t="inlineStr">
        <is>
          <t>MC-1 MURO DE CONCRETO ARMADO COLADO EN SITIO CON DOBLE MALLA Y CASTILLOS TIPO K, ARMADO SEGÚN DESPIECE DEL PLANO ESTRUCTURAL, CON CONCRETO F'C=250 KG/CM². INCLUYE HABILITADO Y ARMADO DE ACERO, CIMBRA A DOS CARAS, COLADO, VIBRADO Y CURADO. INCLUYE MATERIAL, HERRAMIENTA MENOR, MANO DE OBRA Y EQUIPO DE PROTECCIÓN PERSONAL. TRABAJO ENTRE 3.00 Y 6.00 M DE ALTURA.</t>
        </is>
      </c>
      <c r="C212" s="466" t="n">
        <v>2.5</v>
      </c>
      <c r="D212" s="467" t="inlineStr">
        <is>
          <t>ml</t>
        </is>
      </c>
      <c r="E212" s="468">
        <f>IF($M212="","",$M212*(1+$O$3))</f>
        <v/>
      </c>
      <c r="F212" s="468">
        <f>IF($E212="","",$E212*$O$4)</f>
        <v/>
      </c>
      <c r="G212" s="468">
        <f>IF(OR($C212="",$E212=""),"",$C212*$E212)</f>
        <v/>
      </c>
      <c r="M212" s="469" t="n">
        <v>1323.94</v>
      </c>
      <c r="N212" t="inlineStr">
        <is>
          <t>M4</t>
        </is>
      </c>
      <c r="O212">
        <f>A212&amp;"|"&amp;N212</f>
        <v/>
      </c>
    </row>
    <row r="213">
      <c r="A213" s="464" t="inlineStr">
        <is>
          <t>ALB08318</t>
        </is>
      </c>
      <c r="B213" s="465" t="inlineStr">
        <is>
          <t>MC-2 MURO DE CONCRETO ARMADO DOBLE DE 1.30 X 0.20 M CON DOS COLUMNAS TIPO C Y ACERO DE REFUERZO DE 3/8", CON CONCRETO F'C=250 KG/CM². INCLUYE HABILITADO Y ARMADO DE ACERO, CIMBRA A DOS CARAS, COLADO, VIBRADO Y CURADO. INCLUYE MATERIAL, HERRAMIENTA MENOR, MANO DE OBRA Y EQUIPO DE PROTECCIÓN PERSONAL. TRABAJO ENTRE 3.00 Y 6.00 M DE ALTURA.</t>
        </is>
      </c>
      <c r="C213" s="466" t="n">
        <v>2.5</v>
      </c>
      <c r="D213" s="467" t="inlineStr">
        <is>
          <t>ml</t>
        </is>
      </c>
      <c r="E213" s="468">
        <f>IF($M213="","",$M213*(1+$O$3))</f>
        <v/>
      </c>
      <c r="F213" s="468">
        <f>IF($E213="","",$E213*$O$4)</f>
        <v/>
      </c>
      <c r="G213" s="468">
        <f>IF(OR($C213="",$E213=""),"",$C213*$E213)</f>
        <v/>
      </c>
      <c r="M213" s="469" t="n">
        <v>2035.2</v>
      </c>
      <c r="N213" t="inlineStr">
        <is>
          <t>M4</t>
        </is>
      </c>
      <c r="O213">
        <f>A213&amp;"|"&amp;N213</f>
        <v/>
      </c>
    </row>
    <row r="214">
      <c r="A214" s="464" t="inlineStr">
        <is>
          <t>ALB08319</t>
        </is>
      </c>
      <c r="B214" s="465" t="inlineStr">
        <is>
          <t>MURO DE BLOCK ESTRUCTURAL DE CONCRETO ASENTADO CON MORTERO A PLOMO Y NIVEL, CON REFUERZO DE MALLA DE GALLINERO POR AMBAS CARAS. INCLUYE MATERIAL, REFUERZO Y HERRAMIENTA MENOR. NO INCLUYE APLANADO. INCLUYE MATERIAL, HERRAMIENTA MENOR, MANO DE OBRA Y EQUIPO DE PROTECCIÓN PERSONAL. TRABAJO ENTRE 3.00 Y 6.00 M DE ALTURA.</t>
        </is>
      </c>
      <c r="C214" s="466" t="n">
        <v>123.96</v>
      </c>
      <c r="D214" s="467" t="inlineStr">
        <is>
          <t>m²</t>
        </is>
      </c>
      <c r="E214" s="468">
        <f>IF($M214="","",$M214*(1+$O$3))</f>
        <v/>
      </c>
      <c r="F214" s="468">
        <f>IF($E214="","",$E214*$O$4)</f>
        <v/>
      </c>
      <c r="G214" s="468">
        <f>IF(OR($C214="",$E214=""),"",$C214*$E214)</f>
        <v/>
      </c>
      <c r="M214" s="469" t="n">
        <v>480.31</v>
      </c>
      <c r="N214" t="inlineStr">
        <is>
          <t>M4</t>
        </is>
      </c>
      <c r="O214">
        <f>A214&amp;"|"&amp;N214</f>
        <v/>
      </c>
    </row>
    <row r="215">
      <c r="A215" s="462" t="inlineStr">
        <is>
          <t>INSTALACIONES ELÉCTRICAS</t>
        </is>
      </c>
      <c r="G215" s="463">
        <f>SUM(G216:G233)</f>
        <v/>
      </c>
    </row>
    <row r="216">
      <c r="A216" s="464" t="inlineStr">
        <is>
          <t>ELE12201</t>
        </is>
      </c>
      <c r="B216" s="465" t="inlineStr">
        <is>
          <t>SALIDA ELÉCTRICA PARA CONTACTOS CON TUBERÍA DE POLIFLEX DE 3/4", CABLEADO DEL #10 Y #12, CHALUPA Y CONEXIÓN. INCLUYE MATERIAL, HERRAMIENTA MENOR, MANO DE OBRA Y EQUIPO DE PROTECCIÓN PERSONAL. TRABAJO ENTRE 3.00 Y 6.00 M DE ALTURA.</t>
        </is>
      </c>
      <c r="C216" s="466" t="n"/>
      <c r="D216" s="467" t="inlineStr">
        <is>
          <t>sal</t>
        </is>
      </c>
      <c r="E216" s="468">
        <f>IF($M216="","",$M216*(1+$O$3))</f>
        <v/>
      </c>
      <c r="F216" s="468">
        <f>IF($E216="","",$E216*$O$4)</f>
        <v/>
      </c>
      <c r="G216" s="468">
        <f>IF(OR($C216="",$E216=""),"",$C216*$E216)</f>
        <v/>
      </c>
      <c r="M216" s="469" t="n">
        <v>612.15</v>
      </c>
      <c r="N216" t="inlineStr">
        <is>
          <t>M4</t>
        </is>
      </c>
      <c r="O216">
        <f>A216&amp;"|"&amp;N216</f>
        <v/>
      </c>
    </row>
    <row r="217">
      <c r="A217" s="464" t="inlineStr">
        <is>
          <t>ELE12202</t>
        </is>
      </c>
      <c r="B217" s="465" t="inlineStr">
        <is>
          <t>SALIDA ELÉCTRICA PARA LUMINARIAS CON TUBERÍA DE POLIFLEX DE 3/4", CABLEADO DEL #12 Y #14. INCLUYE MATERIAL, HERRAMIENTA MENOR, MANO DE OBRA Y EQUIPO DE PROTECCIÓN PERSONAL. TRABAJO ENTRE 3.00 Y 6.00 M DE ALTURA.</t>
        </is>
      </c>
      <c r="C217" s="466" t="n"/>
      <c r="D217" s="467" t="inlineStr">
        <is>
          <t>sal</t>
        </is>
      </c>
      <c r="E217" s="468">
        <f>IF($M217="","",$M217*(1+$O$3))</f>
        <v/>
      </c>
      <c r="F217" s="468">
        <f>IF($E217="","",$E217*$O$4)</f>
        <v/>
      </c>
      <c r="G217" s="468">
        <f>IF(OR($C217="",$E217=""),"",$C217*$E217)</f>
        <v/>
      </c>
      <c r="M217" s="469" t="n">
        <v>612.15</v>
      </c>
      <c r="N217" t="inlineStr">
        <is>
          <t>M4</t>
        </is>
      </c>
      <c r="O217">
        <f>A217&amp;"|"&amp;N217</f>
        <v/>
      </c>
    </row>
    <row r="218">
      <c r="A218" s="464" t="inlineStr">
        <is>
          <t>ELE12203</t>
        </is>
      </c>
      <c r="B218" s="465" t="inlineStr">
        <is>
          <t>SALIDA ELÉCTRICA PARA APAGADORES CON TUBERÍA DE POLIFLEX DE 3/4", CABLEADO DEL #12 Y #14. INCLUYE MATERIAL, HERRAMIENTA MENOR, MANO DE OBRA Y EQUIPO DE PROTECCIÓN PERSONAL. TRABAJO ENTRE 3.00 Y 6.00 M DE ALTURA.</t>
        </is>
      </c>
      <c r="C218" s="466" t="n"/>
      <c r="D218" s="467" t="inlineStr">
        <is>
          <t>sal</t>
        </is>
      </c>
      <c r="E218" s="468">
        <f>IF($M218="","",$M218*(1+$O$3))</f>
        <v/>
      </c>
      <c r="F218" s="468">
        <f>IF($E218="","",$E218*$O$4)</f>
        <v/>
      </c>
      <c r="G218" s="468">
        <f>IF(OR($C218="",$E218=""),"",$C218*$E218)</f>
        <v/>
      </c>
      <c r="M218" s="469" t="n">
        <v>612.15</v>
      </c>
      <c r="N218" t="inlineStr">
        <is>
          <t>M4</t>
        </is>
      </c>
      <c r="O218">
        <f>A218&amp;"|"&amp;N218</f>
        <v/>
      </c>
    </row>
    <row r="219">
      <c r="A219" s="464" t="inlineStr">
        <is>
          <t>ELE12204</t>
        </is>
      </c>
      <c r="B219" s="465" t="inlineStr">
        <is>
          <t>SUMINISTRO Y COLOCACIÓN DE TAPA CIEGA. INCLUYE MATERIAL, HERRAMIENTA MENOR, MANO DE OBRA Y EQUIPO DE PROTECCIÓN PERSONAL.</t>
        </is>
      </c>
      <c r="C219" s="466" t="n">
        <v>1</v>
      </c>
      <c r="D219" s="467" t="inlineStr">
        <is>
          <t>pza</t>
        </is>
      </c>
      <c r="E219" s="468">
        <f>IF($M219="","",$M219*(1+$O$3))</f>
        <v/>
      </c>
      <c r="F219" s="468">
        <f>IF($E219="","",$E219*$O$4)</f>
        <v/>
      </c>
      <c r="G219" s="468">
        <f>IF(OR($C219="",$E219=""),"",$C219*$E219)</f>
        <v/>
      </c>
      <c r="M219" s="469" t="n">
        <v>146.92</v>
      </c>
      <c r="N219" t="inlineStr">
        <is>
          <t>M4</t>
        </is>
      </c>
      <c r="O219">
        <f>A219&amp;"|"&amp;N219</f>
        <v/>
      </c>
    </row>
    <row r="220">
      <c r="A220" s="464" t="inlineStr">
        <is>
          <t>ELE12205</t>
        </is>
      </c>
      <c r="B220" s="465" t="inlineStr">
        <is>
          <t>SUMINISTRO Y COLOCACIÓN DE CONTACTO DOBLE. INCLUYE MATERIAL, HERRAMIENTA MENOR, MANO DE OBRA Y EQUIPO DE PROTECCIÓN PERSONAL. TRABAJO ENTRE 3.00 Y 6.00 M DE ALTURA.</t>
        </is>
      </c>
      <c r="C220" s="466" t="n"/>
      <c r="D220" s="467" t="inlineStr">
        <is>
          <t>pza</t>
        </is>
      </c>
      <c r="E220" s="468">
        <f>IF($M220="","",$M220*(1+$O$3))</f>
        <v/>
      </c>
      <c r="F220" s="468">
        <f>IF($E220="","",$E220*$O$4)</f>
        <v/>
      </c>
      <c r="G220" s="468">
        <f>IF(OR($C220="",$E220=""),"",$C220*$E220)</f>
        <v/>
      </c>
      <c r="M220" s="469" t="n">
        <v>183.65</v>
      </c>
      <c r="N220" t="inlineStr">
        <is>
          <t>M4</t>
        </is>
      </c>
      <c r="O220">
        <f>A220&amp;"|"&amp;N220</f>
        <v/>
      </c>
    </row>
    <row r="221">
      <c r="A221" s="464" t="inlineStr">
        <is>
          <t>ELE12206</t>
        </is>
      </c>
      <c r="B221" s="465" t="inlineStr">
        <is>
          <t>SUMINISTRO Y COLOCACIÓN DE APAGADOR. INCLUYE MATERIAL, HERRAMIENTA MENOR, MANO DE OBRA Y EQUIPO DE PROTECCIÓN PERSONAL. TRABAJO ENTRE 3.00 Y 6.00 M DE ALTURA.</t>
        </is>
      </c>
      <c r="C221" s="466" t="n"/>
      <c r="D221" s="467" t="inlineStr">
        <is>
          <t>pza</t>
        </is>
      </c>
      <c r="E221" s="468">
        <f>IF($M221="","",$M221*(1+$O$3))</f>
        <v/>
      </c>
      <c r="F221" s="468">
        <f>IF($E221="","",$E221*$O$4)</f>
        <v/>
      </c>
      <c r="G221" s="468">
        <f>IF(OR($C221="",$E221=""),"",$C221*$E221)</f>
        <v/>
      </c>
      <c r="M221" s="469" t="n">
        <v>146.92</v>
      </c>
      <c r="N221" t="inlineStr">
        <is>
          <t>M4</t>
        </is>
      </c>
      <c r="O221">
        <f>A221&amp;"|"&amp;N221</f>
        <v/>
      </c>
    </row>
    <row r="222">
      <c r="A222" s="464" t="inlineStr">
        <is>
          <t>ELE12207</t>
        </is>
      </c>
      <c r="B222" s="465" t="inlineStr">
        <is>
          <t>COLOCACIÓN DE LUMINARIAS. INCLUYE ESCALERA, MATERIAL Y HERRAMIENTA. NO INCLUYE EL SUMINISTRO DE LA LUMINARIA. INCLUYE MATERIAL, HERRAMIENTA MENOR, MANO DE OBRA Y EQUIPO DE PROTECCIÓN PERSONAL. TRABAJO ENTRE 3.00 Y 6.00 M DE ALTURA.</t>
        </is>
      </c>
      <c r="C222" s="466" t="n"/>
      <c r="D222" s="467" t="inlineStr">
        <is>
          <t>pza</t>
        </is>
      </c>
      <c r="E222" s="468">
        <f>IF($M222="","",$M222*(1+$O$3))</f>
        <v/>
      </c>
      <c r="F222" s="468">
        <f>IF($E222="","",$E222*$O$4)</f>
        <v/>
      </c>
      <c r="G222" s="468">
        <f>IF(OR($C222="",$E222=""),"",$C222*$E222)</f>
        <v/>
      </c>
      <c r="M222" s="469" t="n">
        <v>183.65</v>
      </c>
      <c r="N222" t="inlineStr">
        <is>
          <t>M4</t>
        </is>
      </c>
      <c r="O222">
        <f>A222&amp;"|"&amp;N222</f>
        <v/>
      </c>
    </row>
    <row r="223">
      <c r="A223" s="464" t="inlineStr">
        <is>
          <t>ELE12208</t>
        </is>
      </c>
      <c r="B223" s="465" t="inlineStr">
        <is>
          <t>INSTALACIÓN DE CIRCUITOS ELÉCTRICOS. SUMINISTRO DE CABRE CALIBRE INDICADO EN CUADRO DE CARGAS PARA CIRCUITO Y CABLE DESNUDO DE COBRE PARA TIERRA FISICA, PONCHADO, TERMINAL, IDENTIFICADO, INCLUYE MATERIAL, HERRAMIENTA MENOR, MANO DE OBRA Y EQUIPO DE PROTECCIÓN PERSONAL.</t>
        </is>
      </c>
      <c r="C223" s="466" t="n"/>
      <c r="D223" s="467" t="inlineStr">
        <is>
          <t>pza</t>
        </is>
      </c>
      <c r="E223" s="468">
        <f>IF($M223="","",$M223*(1+$O$3))</f>
        <v/>
      </c>
      <c r="F223" s="468">
        <f>IF($E223="","",$E223*$O$4)</f>
        <v/>
      </c>
      <c r="G223" s="468">
        <f>IF(OR($C223="",$E223=""),"",$C223*$E223)</f>
        <v/>
      </c>
      <c r="M223" s="469" t="n"/>
      <c r="N223" t="inlineStr">
        <is>
          <t>M4</t>
        </is>
      </c>
      <c r="O223">
        <f>A223&amp;"|"&amp;N223</f>
        <v/>
      </c>
    </row>
    <row r="224">
      <c r="A224" s="464" t="inlineStr">
        <is>
          <t>ELE12209</t>
        </is>
      </c>
      <c r="B224" s="465" t="inlineStr">
        <is>
          <t>SUMINISTRO E INSTALACIÓN DE TABLERO QO6 PARA ILUMINACIÓN Y CONTACTOS, CON PASTILLAS TERMOMAGNÉTICAS POR CIRCUITO, BALANCEO DE CARGAS, IDENTIFICACIÓN Y DIRECTORIO. INCLUYE PRUEBAS DE CONTINUIDAD. INCLUYE MATERIAL, HERRAMIENTA MENOR, MANO DE OBRA Y EQUIPO DE PROTECCIÓN PERSONAL.</t>
        </is>
      </c>
      <c r="C224" s="466" t="n"/>
      <c r="D224" s="467" t="inlineStr">
        <is>
          <t>pza</t>
        </is>
      </c>
      <c r="E224" s="468">
        <f>IF($M224="","",$M224*(1+$O$3))</f>
        <v/>
      </c>
      <c r="F224" s="468">
        <f>IF($E224="","",$E224*$O$4)</f>
        <v/>
      </c>
      <c r="G224" s="468">
        <f>IF(OR($C224="",$E224=""),"",$C224*$E224)</f>
        <v/>
      </c>
      <c r="M224" s="469" t="n"/>
      <c r="N224" t="inlineStr">
        <is>
          <t>M4</t>
        </is>
      </c>
      <c r="O224">
        <f>A224&amp;"|"&amp;N224</f>
        <v/>
      </c>
    </row>
    <row r="225">
      <c r="A225" s="464" t="inlineStr">
        <is>
          <t>ELE12210</t>
        </is>
      </c>
      <c r="B225" s="465" t="inlineStr">
        <is>
          <t>ACOMETIDA DE BAJA TENSIÓN DEL MURETE DE MEDICIÓN AL TABLERO DEL DEPARTAMENTO, CON TUBERÍA CONDUIT Y CABLE DE CALIBRE SEGÚN CARGA. INCLUYE SOPORTERÍA, REGISTROS DE PASO Y AHOGADO EN LOSA Y MURO. INCLUYE MATERIAL, HERRAMIENTA MENOR, MANO DE OBRA Y EQUIPO DE PROTECCIÓN PERSONAL. TRABAJO ENTRE 3.00 Y 6.00 M DE ALTURA.</t>
        </is>
      </c>
      <c r="C225" s="466" t="n">
        <v>42.55</v>
      </c>
      <c r="D225" s="467" t="inlineStr">
        <is>
          <t>ml</t>
        </is>
      </c>
      <c r="E225" s="468">
        <f>IF($M225="","",$M225*(1+$O$3))</f>
        <v/>
      </c>
      <c r="F225" s="468">
        <f>IF($E225="","",$E225*$O$4)</f>
        <v/>
      </c>
      <c r="G225" s="468">
        <f>IF(OR($C225="",$E225=""),"",$C225*$E225)</f>
        <v/>
      </c>
      <c r="M225" s="469" t="n">
        <v>367.29</v>
      </c>
      <c r="N225" t="inlineStr">
        <is>
          <t>M4</t>
        </is>
      </c>
      <c r="O225">
        <f>A225&amp;"|"&amp;N225</f>
        <v/>
      </c>
    </row>
    <row r="226">
      <c r="A226" s="464" t="inlineStr">
        <is>
          <t>ELE12211</t>
        </is>
      </c>
      <c r="B226" s="465" t="inlineStr">
        <is>
          <t>BASE DE MEDICIÓN Y PREPARACIÓN PARA CFE: BASE PARA MEDIDOR, GABINETE, MUFA, TIERRA FÍSICA CON VARILLA COPPERWELD Y CONECTOR, Y BALANCEO DE FASES. INCLUYE PRUEBAS. INCLUYE MATERIAL, HERRAMIENTA MENOR, MANO DE OBRA Y EQUIPO DE PROTECCIÓN PERSONAL. TRABAJO ENTRE 3.00 Y 6.00 M DE ALTURA.</t>
        </is>
      </c>
      <c r="C226" s="466" t="n">
        <v>1</v>
      </c>
      <c r="D226" s="467" t="inlineStr">
        <is>
          <t>pza</t>
        </is>
      </c>
      <c r="E226" s="468">
        <f>IF($M226="","",$M226*(1+$O$3))</f>
        <v/>
      </c>
      <c r="F226" s="468">
        <f>IF($E226="","",$E226*$O$4)</f>
        <v/>
      </c>
      <c r="G226" s="468">
        <f>IF(OR($C226="",$E226=""),"",$C226*$E226)</f>
        <v/>
      </c>
      <c r="M226" s="469" t="n">
        <v>3672.9</v>
      </c>
      <c r="N226" t="inlineStr">
        <is>
          <t>M4</t>
        </is>
      </c>
      <c r="O226">
        <f>A226&amp;"|"&amp;N226</f>
        <v/>
      </c>
    </row>
    <row r="227">
      <c r="A227" s="464" t="inlineStr">
        <is>
          <t>ELE12212</t>
        </is>
      </c>
      <c r="B227" s="465" t="inlineStr">
        <is>
          <t>GESTIÓN Y CONTRATACIÓN DE SERVICIO ELÉCTRICO NUEVO ANTE CFE: PROYECTO ELÉCTRICO PARA TRÁMITE, INTEGRACIÓN DE EXPEDIENTE, INGRESO, SEGUIMIENTO Y ACOMPAÑAMIENTO HASTA LA INSTALACIÓN DEL MEDIDOR. NO INCLUYE DERECHOS NI PAGOS A CFE. INCLUYE MATERIAL, HERRAMIENTA MENOR, MANO DE OBRA Y EQUIPO DE PROTECCIÓN PERSONAL.</t>
        </is>
      </c>
      <c r="C227" s="466" t="n">
        <v>1</v>
      </c>
      <c r="D227" s="467" t="inlineStr">
        <is>
          <t>lote</t>
        </is>
      </c>
      <c r="E227" s="468">
        <f>IF($M227="","",$M227*(1+$O$3))</f>
        <v/>
      </c>
      <c r="F227" s="468">
        <f>IF($E227="","",$E227*$O$4)</f>
        <v/>
      </c>
      <c r="G227" s="468">
        <f>IF(OR($C227="",$E227=""),"",$C227*$E227)</f>
        <v/>
      </c>
      <c r="M227" s="469" t="n">
        <v>0</v>
      </c>
      <c r="N227" t="inlineStr">
        <is>
          <t>M4</t>
        </is>
      </c>
      <c r="O227">
        <f>A227&amp;"|"&amp;N227</f>
        <v/>
      </c>
    </row>
    <row r="228">
      <c r="A228" s="464" t="inlineStr">
        <is>
          <t>ELE12213</t>
        </is>
      </c>
      <c r="B228" s="465" t="inlineStr">
        <is>
          <t>CONSTRUCCIÓN DE MUFA PARA ACOMETIDA AÉREA: SUMINISTRO Y MONTAJE DE MUFA, TUBO GALVANIZADO DE PARED GRUESA, CURVA, CONTRATUERCAS, MONITOR Y SELLADO. TRABAJO ENTRE 3.00 Y 6.00 M DE ALTURA. INCLUYE MATERIAL, HERRAMIENTA MENOR, MANO DE OBRA Y EQUIPO DE PROTECCIÓN PERSONAL.</t>
        </is>
      </c>
      <c r="C228" s="466" t="n">
        <v>1</v>
      </c>
      <c r="D228" s="467" t="inlineStr">
        <is>
          <t>pza</t>
        </is>
      </c>
      <c r="E228" s="468">
        <f>IF($M228="","",$M228*(1+$O$3))</f>
        <v/>
      </c>
      <c r="F228" s="468">
        <f>IF($E228="","",$E228*$O$4)</f>
        <v/>
      </c>
      <c r="G228" s="468">
        <f>IF(OR($C228="",$E228=""),"",$C228*$E228)</f>
        <v/>
      </c>
      <c r="M228" s="469" t="n">
        <v>0</v>
      </c>
      <c r="N228" t="inlineStr">
        <is>
          <t>M4</t>
        </is>
      </c>
      <c r="O228">
        <f>A228&amp;"|"&amp;N228</f>
        <v/>
      </c>
    </row>
    <row r="229">
      <c r="A229" s="464" t="inlineStr">
        <is>
          <t>ELE12214</t>
        </is>
      </c>
      <c r="B229" s="465" t="inlineStr">
        <is>
          <t>SUMINISTRO E INSTALACIÓN DE INTERRUPTOR DE SEGURIDAD PARA MEDIDOR EN GABINETE A PRUEBA DE INTEMPERIE, CON MONTAJE Y CONEXIÓN. INCLUYE MATERIAL, HERRAMIENTA MENOR, MANO DE OBRA Y EQUIPO DE PROTECCIÓN PERSONAL.</t>
        </is>
      </c>
      <c r="C229" s="466" t="n">
        <v>1</v>
      </c>
      <c r="D229" s="467" t="inlineStr">
        <is>
          <t>pza</t>
        </is>
      </c>
      <c r="E229" s="468">
        <f>IF($M229="","",$M229*(1+$O$3))</f>
        <v/>
      </c>
      <c r="F229" s="468">
        <f>IF($E229="","",$E229*$O$4)</f>
        <v/>
      </c>
      <c r="G229" s="468">
        <f>IF(OR($C229="",$E229=""),"",$C229*$E229)</f>
        <v/>
      </c>
      <c r="M229" s="469" t="n">
        <v>0</v>
      </c>
      <c r="N229" t="inlineStr">
        <is>
          <t>M4</t>
        </is>
      </c>
      <c r="O229">
        <f>A229&amp;"|"&amp;N229</f>
        <v/>
      </c>
    </row>
    <row r="230">
      <c r="A230" s="464" t="inlineStr">
        <is>
          <t>ELE12215</t>
        </is>
      </c>
      <c r="B230" s="465" t="inlineStr">
        <is>
          <t>LOTE DE TIERRA FÍSICA NUEVA: VARILLA COPPERWELD DE 5/8" X 3.00 M, CABLE DE COBRE DESNUDO, CONECTOR TIPO PERRO, ZAPATAS DE COMPRESIÓN, REGISTRO DE TIERRA Y PRUEBA CON TELURÓMETRO. INCLUYE MATERIAL, HERRAMIENTA MENOR, MANO DE OBRA Y EQUIPO DE PROTECCIÓN PERSONAL.</t>
        </is>
      </c>
      <c r="C230" s="466" t="n">
        <v>1</v>
      </c>
      <c r="D230" s="467" t="inlineStr">
        <is>
          <t>lote</t>
        </is>
      </c>
      <c r="E230" s="468">
        <f>IF($M230="","",$M230*(1+$O$3))</f>
        <v/>
      </c>
      <c r="F230" s="468">
        <f>IF($E230="","",$E230*$O$4)</f>
        <v/>
      </c>
      <c r="G230" s="468">
        <f>IF(OR($C230="",$E230=""),"",$C230*$E230)</f>
        <v/>
      </c>
      <c r="M230" s="469" t="n">
        <v>0</v>
      </c>
      <c r="N230" t="inlineStr">
        <is>
          <t>M4</t>
        </is>
      </c>
      <c r="O230">
        <f>A230&amp;"|"&amp;N230</f>
        <v/>
      </c>
    </row>
    <row r="231">
      <c r="A231" s="464" t="inlineStr">
        <is>
          <t>ELE12216</t>
        </is>
      </c>
      <c r="B231" s="465" t="inlineStr">
        <is>
          <t>ACOMETIDA EN TUBO GALVANIZADO DE PARED GRUESA CON CONECTORES, COPLES Y ABRAZADERAS TIPO CLIP, DE LA MUFA A LA BASE DE MEDICIÓN. TRABAJO ENTRE 3.00 Y 6.00 M DE ALTURA. INCLUYE MATERIAL, HERRAMIENTA MENOR, MANO DE OBRA Y EQUIPO DE PROTECCIÓN PERSONAL.</t>
        </is>
      </c>
      <c r="C231" s="466" t="n">
        <v>0</v>
      </c>
      <c r="D231" s="467" t="inlineStr">
        <is>
          <t>ml</t>
        </is>
      </c>
      <c r="E231" s="468">
        <f>IF($M231="","",$M231*(1+$O$3))</f>
        <v/>
      </c>
      <c r="F231" s="468">
        <f>IF($E231="","",$E231*$O$4)</f>
        <v/>
      </c>
      <c r="G231" s="468">
        <f>IF(OR($C231="",$E231=""),"",$C231*$E231)</f>
        <v/>
      </c>
      <c r="M231" s="469" t="n">
        <v>0</v>
      </c>
      <c r="N231" t="inlineStr">
        <is>
          <t>M4</t>
        </is>
      </c>
      <c r="O231">
        <f>A231&amp;"|"&amp;N231</f>
        <v/>
      </c>
    </row>
    <row r="232">
      <c r="A232" s="464" t="inlineStr">
        <is>
          <t>ELE12217</t>
        </is>
      </c>
      <c r="B232" s="465" t="inlineStr">
        <is>
          <t>LLEGADA AL INTERRUPTOR PRINCIPAL: TENDIDO DEL ALIMENTADOR DE LA BASE DE MEDICIÓN AL TABLERO, CON CABLE DEL CALIBRE DE PROYECTO, CANALIZACIÓN, REGISTROS DE PASO, ZAPATAS Y CONEXIÓN. TRABAJO ENTRE 3.00 Y 6.00 M DE ALTURA. INCLUYE MATERIAL, HERRAMIENTA MENOR, MANO DE OBRA Y EQUIPO DE PROTECCIÓN PERSONAL.</t>
        </is>
      </c>
      <c r="C232" s="466" t="n">
        <v>0</v>
      </c>
      <c r="D232" s="467" t="inlineStr">
        <is>
          <t>ml</t>
        </is>
      </c>
      <c r="E232" s="468">
        <f>IF($M232="","",$M232*(1+$O$3))</f>
        <v/>
      </c>
      <c r="F232" s="468">
        <f>IF($E232="","",$E232*$O$4)</f>
        <v/>
      </c>
      <c r="G232" s="468">
        <f>IF(OR($C232="",$E232=""),"",$C232*$E232)</f>
        <v/>
      </c>
      <c r="M232" s="469" t="n">
        <v>0</v>
      </c>
      <c r="N232" t="inlineStr">
        <is>
          <t>M4</t>
        </is>
      </c>
      <c r="O232">
        <f>A232&amp;"|"&amp;N232</f>
        <v/>
      </c>
    </row>
    <row r="233">
      <c r="A233" s="464" t="inlineStr">
        <is>
          <t>ELE12218</t>
        </is>
      </c>
      <c r="B233" s="465" t="inlineStr">
        <is>
          <t>LOTE DE MATERIAL DE CABLEADO Y CANALIZACIÓN POR METRO LINEAL: CABLE THHW, MANGUERA CORRUGADA POLIFLEX, CHALUPAS, REGISTROS, CAJAS, CINTAS, TERMINALES, CONECTORES Y TORNILLERÍA. TRABAJO ENTRE 3.00 Y 6.00 M DE ALTURA. INCLUYE MATERIAL, HERRAMIENTA MENOR, MANO DE OBRA Y EQUIPO DE PROTECCIÓN PERSONAL.</t>
        </is>
      </c>
      <c r="C233" s="466" t="n">
        <v>0</v>
      </c>
      <c r="D233" s="467" t="inlineStr">
        <is>
          <t>ml</t>
        </is>
      </c>
      <c r="E233" s="468">
        <f>IF($M233="","",$M233*(1+$O$3))</f>
        <v/>
      </c>
      <c r="F233" s="468">
        <f>IF($E233="","",$E233*$O$4)</f>
        <v/>
      </c>
      <c r="G233" s="468">
        <f>IF(OR($C233="",$E233=""),"",$C233*$E233)</f>
        <v/>
      </c>
      <c r="M233" s="469" t="n">
        <v>0</v>
      </c>
      <c r="N233" t="inlineStr">
        <is>
          <t>M4</t>
        </is>
      </c>
      <c r="O233">
        <f>A233&amp;"|"&amp;N233</f>
        <v/>
      </c>
    </row>
    <row r="234">
      <c r="A234" s="462" t="inlineStr">
        <is>
          <t>SISTEMAS Y REDES</t>
        </is>
      </c>
      <c r="G234" s="463">
        <f>SUM(G235:G235)</f>
        <v/>
      </c>
    </row>
    <row r="235">
      <c r="A235" s="464" t="inlineStr">
        <is>
          <t>SYS12112B</t>
        </is>
      </c>
      <c r="B235" s="465" t="inlineStr">
        <is>
          <t>ACOMETIDA PARA SERVICIO DE VOZ Y DATOS CON TUBERÍA CONDUIT, GUÍA DE NYLON, SOPORTERÍA Y REGISTROS DE PASO, AHOGADA EN LOSA Y MURO, PREPARADA PARA FIBRA ÓPTICA. INCLUYE MATERIAL, HERRAMIENTA MENOR, MANO DE OBRA Y EQUIPO DE PROTECCIÓN PERSONAL. TRABAJO ENTRE 3.00 Y 6.00 M DE ALTURA.</t>
        </is>
      </c>
      <c r="C235" s="466" t="n"/>
      <c r="D235" s="467" t="inlineStr">
        <is>
          <t>ml</t>
        </is>
      </c>
      <c r="E235" s="468">
        <f>IF($M235="","",$M235*(1+$O$3))</f>
        <v/>
      </c>
      <c r="F235" s="468">
        <f>IF($E235="","",$E235*$O$4)</f>
        <v/>
      </c>
      <c r="G235" s="468">
        <f>IF(OR($C235="",$E235=""),"",$C235*$E235)</f>
        <v/>
      </c>
      <c r="M235" s="469" t="n">
        <v>60</v>
      </c>
      <c r="N235" t="inlineStr">
        <is>
          <t>M4</t>
        </is>
      </c>
      <c r="O235">
        <f>A235&amp;"|"&amp;N235</f>
        <v/>
      </c>
    </row>
    <row r="236">
      <c r="A236" s="462" t="inlineStr">
        <is>
          <t>INSTALACIONES HIDROSANITARIAS</t>
        </is>
      </c>
      <c r="G236" s="463">
        <f>SUM(G237:G258)</f>
        <v/>
      </c>
    </row>
    <row r="237">
      <c r="A237" s="464" t="inlineStr">
        <is>
          <t>HSI14201</t>
        </is>
      </c>
      <c r="B237" s="465" t="inlineStr">
        <is>
          <t>SUMINISTRO Y TENDIDO DE TUBERÍA DE PPR DE 1" PARA LÍNEA DE ALIMENTACIÓN Y DISTRIBUCION HIDRÁULICA HASTA LLEGADA A DEPARTAMENTO. INCLUYE MATERIAL, HERRAMIENTA MENOR, MANO DE OBRA Y EQUIPO DE PROTECCIÓN PERSONAL. TRABAJO ENTRE 3.00 Y 6.00 M DE ALTURA.</t>
        </is>
      </c>
      <c r="C237" s="466" t="n"/>
      <c r="D237" s="467" t="inlineStr">
        <is>
          <t>ml</t>
        </is>
      </c>
      <c r="E237" s="468">
        <f>IF($M237="","",$M237*(1+$O$3))</f>
        <v/>
      </c>
      <c r="F237" s="468">
        <f>IF($E237="","",$E237*$O$4)</f>
        <v/>
      </c>
      <c r="G237" s="468">
        <f>IF(OR($C237="",$E237=""),"",$C237*$E237)</f>
        <v/>
      </c>
      <c r="M237" s="469" t="n">
        <v>150.19</v>
      </c>
      <c r="N237" t="inlineStr">
        <is>
          <t>M4</t>
        </is>
      </c>
      <c r="O237">
        <f>A237&amp;"|"&amp;N237</f>
        <v/>
      </c>
    </row>
    <row r="238">
      <c r="A238" s="464" t="inlineStr">
        <is>
          <t>HSI14202</t>
        </is>
      </c>
      <c r="B238" s="465" t="inlineStr">
        <is>
          <t>SUMINISTRO Y TENDIDO DE TUBERÍA DEPPR DE 3/4" DE LÍNEA DE DISTRIBUCIÓN DE AGUA FRÍA Y CALIENTE A MUEBLES. INCLUYE MATERIAL, HERRAMIENTA MENOR, MANO DE OBRA Y EQUIPO DE PROTECCIÓN PERSONAL. TRABAJO ENTRE 3.00 Y 6.00 M DE ALTURA.</t>
        </is>
      </c>
      <c r="C238" s="466" t="n"/>
      <c r="D238" s="467" t="inlineStr">
        <is>
          <t>ml</t>
        </is>
      </c>
      <c r="E238" s="468">
        <f>IF($M238="","",$M238*(1+$O$3))</f>
        <v/>
      </c>
      <c r="F238" s="468">
        <f>IF($E238="","",$E238*$O$4)</f>
        <v/>
      </c>
      <c r="G238" s="468">
        <f>IF(OR($C238="",$E238=""),"",$C238*$E238)</f>
        <v/>
      </c>
      <c r="M238" s="469" t="n">
        <v>113.46</v>
      </c>
      <c r="N238" t="inlineStr">
        <is>
          <t>M4</t>
        </is>
      </c>
      <c r="O238">
        <f>A238&amp;"|"&amp;N238</f>
        <v/>
      </c>
    </row>
    <row r="239">
      <c r="A239" s="464" t="inlineStr">
        <is>
          <t>HSI14203</t>
        </is>
      </c>
      <c r="B239" s="465" t="inlineStr">
        <is>
          <t>SUMINISTRO Y COLOCACIÓN DE CONEXIONES DE PPR (CODOS, TEES Y REDUCCIONES) PARA LA RED HIDRÁULICA. INCLUYE MATERIAL, HERRAMIENTA MENOR, MANO DE OBRA Y EQUIPO DE PROTECCIÓN PERSONAL. TRABAJO ENTRE 3.00 Y 6.00 M DE ALTURA.</t>
        </is>
      </c>
      <c r="C239" s="466" t="n"/>
      <c r="D239" s="467" t="inlineStr">
        <is>
          <t>pza</t>
        </is>
      </c>
      <c r="E239" s="468">
        <f>IF($M239="","",$M239*(1+$O$3))</f>
        <v/>
      </c>
      <c r="F239" s="468">
        <f>IF($E239="","",$E239*$O$4)</f>
        <v/>
      </c>
      <c r="G239" s="468">
        <f>IF(OR($C239="",$E239=""),"",$C239*$E239)</f>
        <v/>
      </c>
      <c r="M239" s="469" t="n">
        <v>61.22</v>
      </c>
      <c r="N239" t="inlineStr">
        <is>
          <t>M4</t>
        </is>
      </c>
      <c r="O239">
        <f>A239&amp;"|"&amp;N239</f>
        <v/>
      </c>
    </row>
    <row r="240">
      <c r="A240" s="464" t="inlineStr">
        <is>
          <t>HSI14204</t>
        </is>
      </c>
      <c r="B240" s="465" t="inlineStr">
        <is>
          <t>SUMINISTRO Y COLOCACIÓN DE VÁLVULA DE PASO DE 1". INCLUYE MATERIAL, HERRAMIENTA MENOR, MANO DE OBRA Y EQUIPO DE PROTECCIÓN PERSONAL. TRABAJO ENTRE 3.00 Y 6.00 M DE ALTURA.</t>
        </is>
      </c>
      <c r="C240" s="466" t="n"/>
      <c r="D240" s="467" t="inlineStr">
        <is>
          <t>pza</t>
        </is>
      </c>
      <c r="E240" s="468">
        <f>IF($M240="","",$M240*(1+$O$3))</f>
        <v/>
      </c>
      <c r="F240" s="468">
        <f>IF($E240="","",$E240*$O$4)</f>
        <v/>
      </c>
      <c r="G240" s="468">
        <f>IF(OR($C240="",$E240=""),"",$C240*$E240)</f>
        <v/>
      </c>
      <c r="M240" s="469" t="n">
        <v>171.4</v>
      </c>
      <c r="N240" t="inlineStr">
        <is>
          <t>M4</t>
        </is>
      </c>
      <c r="O240">
        <f>A240&amp;"|"&amp;N240</f>
        <v/>
      </c>
    </row>
    <row r="241">
      <c r="A241" s="464" t="inlineStr">
        <is>
          <t>HSI14205</t>
        </is>
      </c>
      <c r="B241" s="465" t="inlineStr">
        <is>
          <t>DISPARO DE AGUA FRÍA Y CALIENTE DE LÍNEA DE DISTRIBUCIÓN A RAMAL DE MUEBLE. INCLUYE MATERIAL, HERRAMIENTA MENOR, MANO DE OBRA Y EQUIPO DE PROTECCIÓN PERSONAL. TRABAJO ENTRE 3.00 Y 6.00 M DE ALTURA.</t>
        </is>
      </c>
      <c r="C241" s="466" t="n"/>
      <c r="D241" s="467" t="inlineStr">
        <is>
          <t>sal</t>
        </is>
      </c>
      <c r="E241" s="468">
        <f>IF($M241="","",$M241*(1+$O$3))</f>
        <v/>
      </c>
      <c r="F241" s="468">
        <f>IF($E241="","",$E241*$O$4)</f>
        <v/>
      </c>
      <c r="G241" s="468">
        <f>IF(OR($C241="",$E241=""),"",$C241*$E241)</f>
        <v/>
      </c>
      <c r="M241" s="469" t="n">
        <v>612.15</v>
      </c>
      <c r="N241" t="inlineStr">
        <is>
          <t>M4</t>
        </is>
      </c>
      <c r="O241">
        <f>A241&amp;"|"&amp;N241</f>
        <v/>
      </c>
    </row>
    <row r="242">
      <c r="A242" s="464" t="inlineStr">
        <is>
          <t>HSI14206</t>
        </is>
      </c>
      <c r="B242" s="465" t="inlineStr">
        <is>
          <t>SUMINISTRO Y TENDIDO DE TUBERÍA SANITARIA DE PVC RD26 DE 2". INCLUYE MATERIAL, HERRAMIENTA MENOR, MANO DE OBRA Y EQUIPO DE PROTECCIÓN PERSONAL. TRABAJO ENTRE 3.00 Y 6.00 M DE ALTURA.</t>
        </is>
      </c>
      <c r="C242" s="466" t="n"/>
      <c r="D242" s="467" t="inlineStr">
        <is>
          <t>ml</t>
        </is>
      </c>
      <c r="E242" s="468">
        <f>IF($M242="","",$M242*(1+$O$3))</f>
        <v/>
      </c>
      <c r="F242" s="468">
        <f>IF($E242="","",$E242*$O$4)</f>
        <v/>
      </c>
      <c r="G242" s="468">
        <f>IF(OR($C242="",$E242=""),"",$C242*$E242)</f>
        <v/>
      </c>
      <c r="M242" s="469" t="n">
        <v>48.97</v>
      </c>
      <c r="N242" t="inlineStr">
        <is>
          <t>M4</t>
        </is>
      </c>
      <c r="O242">
        <f>A242&amp;"|"&amp;N242</f>
        <v/>
      </c>
    </row>
    <row r="243">
      <c r="A243" s="464" t="inlineStr">
        <is>
          <t>HSI14207</t>
        </is>
      </c>
      <c r="B243" s="465" t="inlineStr">
        <is>
          <t>SUMINISTRO Y TENDIDO DE TUBERÍA SANITARIA DE PVC RD26 DE 4". INCLUYE MATERIAL, HERRAMIENTA MENOR, MANO DE OBRA Y EQUIPO DE PROTECCIÓN PERSONAL. TRABAJO ENTRE 3.00 Y 6.00 M DE ALTURA.</t>
        </is>
      </c>
      <c r="C243" s="466" t="n"/>
      <c r="D243" s="467" t="inlineStr">
        <is>
          <t>ml</t>
        </is>
      </c>
      <c r="E243" s="468">
        <f>IF($M243="","",$M243*(1+$O$3))</f>
        <v/>
      </c>
      <c r="F243" s="468">
        <f>IF($E243="","",$E243*$O$4)</f>
        <v/>
      </c>
      <c r="G243" s="468">
        <f>IF(OR($C243="",$E243=""),"",$C243*$E243)</f>
        <v/>
      </c>
      <c r="M243" s="469" t="n">
        <v>91.83</v>
      </c>
      <c r="N243" t="inlineStr">
        <is>
          <t>M4</t>
        </is>
      </c>
      <c r="O243">
        <f>A243&amp;"|"&amp;N243</f>
        <v/>
      </c>
    </row>
    <row r="244">
      <c r="A244" s="464" t="inlineStr">
        <is>
          <t>HSI14208</t>
        </is>
      </c>
      <c r="B244" s="465" t="inlineStr">
        <is>
          <t>SUMINISTRO Y COLOCACIÓN DE CONEXIONES SANITARIAS DE PVC (CODOS, YEES Y TEES) DE 2" Y 4". INCLUYE MATERIAL, HERRAMIENTA MENOR, MANO DE OBRA Y EQUIPO DE PROTECCIÓN PERSONAL. TRABAJO ENTRE 3.00 Y 6.00 M DE ALTURA.</t>
        </is>
      </c>
      <c r="C244" s="466" t="n"/>
      <c r="D244" s="467" t="inlineStr">
        <is>
          <t>pza</t>
        </is>
      </c>
      <c r="E244" s="468">
        <f>IF($M244="","",$M244*(1+$O$3))</f>
        <v/>
      </c>
      <c r="F244" s="468">
        <f>IF($E244="","",$E244*$O$4)</f>
        <v/>
      </c>
      <c r="G244" s="468">
        <f>IF(OR($C244="",$E244=""),"",$C244*$E244)</f>
        <v/>
      </c>
      <c r="M244" s="469" t="n">
        <v>73.45999999999999</v>
      </c>
      <c r="N244" t="inlineStr">
        <is>
          <t>M4</t>
        </is>
      </c>
      <c r="O244">
        <f>A244&amp;"|"&amp;N244</f>
        <v/>
      </c>
    </row>
    <row r="245">
      <c r="A245" s="464" t="inlineStr">
        <is>
          <t>HSI14209</t>
        </is>
      </c>
      <c r="B245" s="465" t="inlineStr">
        <is>
          <t>SUMINISTRO Y COLOCACIÓN DE SALIDA DE DRENAJE, INCLUYE CONEXIONES Y TRAMPAS DE OLOR. INCLUYE MATERIAL, HERRAMIENTA MENOR, MANO DE OBRA Y EQUIPO DE PROTECCIÓN PERSONAL. TRABAJO ENTRE 3.00 Y 6.00 M DE ALTURA.</t>
        </is>
      </c>
      <c r="C245" s="466" t="n"/>
      <c r="D245" s="467" t="inlineStr">
        <is>
          <t>sal</t>
        </is>
      </c>
      <c r="E245" s="468">
        <f>IF($M245="","",$M245*(1+$O$3))</f>
        <v/>
      </c>
      <c r="F245" s="468">
        <f>IF($E245="","",$E245*$O$4)</f>
        <v/>
      </c>
      <c r="G245" s="468">
        <f>IF(OR($C245="",$E245=""),"",$C245*$E245)</f>
        <v/>
      </c>
      <c r="M245" s="469" t="n">
        <v>306.07</v>
      </c>
      <c r="N245" t="inlineStr">
        <is>
          <t>M4</t>
        </is>
      </c>
      <c r="O245">
        <f>A245&amp;"|"&amp;N245</f>
        <v/>
      </c>
    </row>
    <row r="246">
      <c r="A246" s="464" t="inlineStr">
        <is>
          <t>HSI14210</t>
        </is>
      </c>
      <c r="B246" s="465" t="inlineStr">
        <is>
          <t>SUMINISTRO Y COLOCACIÓN DE COLADERA. INCLUYE MATERIAL, HERRAMIENTA MENOR, MANO DE OBRA Y EQUIPO DE PROTECCIÓN PERSONAL. TRABAJO ENTRE 3.00 Y 6.00 M DE ALTURA.</t>
        </is>
      </c>
      <c r="C246" s="466" t="n"/>
      <c r="D246" s="467" t="inlineStr">
        <is>
          <t>pza</t>
        </is>
      </c>
      <c r="E246" s="468">
        <f>IF($M246="","",$M246*(1+$O$3))</f>
        <v/>
      </c>
      <c r="F246" s="468">
        <f>IF($E246="","",$E246*$O$4)</f>
        <v/>
      </c>
      <c r="G246" s="468">
        <f>IF(OR($C246="",$E246=""),"",$C246*$E246)</f>
        <v/>
      </c>
      <c r="M246" s="469" t="n">
        <v>428.5</v>
      </c>
      <c r="N246" t="inlineStr">
        <is>
          <t>M4</t>
        </is>
      </c>
      <c r="O246">
        <f>A246&amp;"|"&amp;N246</f>
        <v/>
      </c>
    </row>
    <row r="247">
      <c r="A247" s="464" t="inlineStr">
        <is>
          <t>HSI14211</t>
        </is>
      </c>
      <c r="B247" s="465" t="inlineStr">
        <is>
          <t>SUMINISTRO Y COLOCACIÓN DE BOMBA SUMERGIBLE DE 1 HP CON SU CIRCUITO ELÉCTRICO DEDICADO DESDE EL TABLERO DEL DEPARTAMENTO HASTA LA CISTERNA EXISTENTE, CON PROTECCIÓN TERMOMAGNÉTICA PROPIA. INCLUYE MATERIAL, HERRAMIENTA MENOR, MANO DE OBRA Y EQUIPO DE PROTECCIÓN PERSONAL. TRABAJO ENTRE 3.00 Y 6.00 M DE ALTURA.</t>
        </is>
      </c>
      <c r="C247" s="466" t="n"/>
      <c r="D247" s="467" t="inlineStr">
        <is>
          <t>lote</t>
        </is>
      </c>
      <c r="E247" s="468">
        <f>IF($M247="","",$M247*(1+$O$3))</f>
        <v/>
      </c>
      <c r="F247" s="468">
        <f>IF($E247="","",$E247*$O$4)</f>
        <v/>
      </c>
      <c r="G247" s="468">
        <f>IF(OR($C247="",$E247=""),"",$C247*$E247)</f>
        <v/>
      </c>
      <c r="M247" s="469" t="n">
        <v>6733.65</v>
      </c>
      <c r="N247" t="inlineStr">
        <is>
          <t>M4</t>
        </is>
      </c>
      <c r="O247">
        <f>A247&amp;"|"&amp;N247</f>
        <v/>
      </c>
    </row>
    <row r="248">
      <c r="A248" s="464" t="inlineStr">
        <is>
          <t>HSI14212</t>
        </is>
      </c>
      <c r="B248" s="465" t="inlineStr">
        <is>
          <t>SUMINISTRO Y COLOCACIÓN DE TINACO VERTICAL DE 1,200 LITROS CON ACCESORIOS. INCLUYE MATERIAL, HERRAMIENTA MENOR, MANO DE OBRA Y EQUIPO DE PROTECCIÓN PERSONAL. TRABAJO ENTRE 3.00 Y 6.00 M DE ALTURA.</t>
        </is>
      </c>
      <c r="C248" s="466" t="n"/>
      <c r="D248" s="467" t="inlineStr">
        <is>
          <t>pza</t>
        </is>
      </c>
      <c r="E248" s="468">
        <f>IF($M248="","",$M248*(1+$O$3))</f>
        <v/>
      </c>
      <c r="F248" s="468">
        <f>IF($E248="","",$E248*$O$4)</f>
        <v/>
      </c>
      <c r="G248" s="468">
        <f>IF(OR($C248="",$E248=""),"",$C248*$E248)</f>
        <v/>
      </c>
      <c r="M248" s="469" t="n">
        <v>4285.05</v>
      </c>
      <c r="N248" t="inlineStr">
        <is>
          <t>M4</t>
        </is>
      </c>
      <c r="O248">
        <f>A248&amp;"|"&amp;N248</f>
        <v/>
      </c>
    </row>
    <row r="249">
      <c r="A249" s="464" t="inlineStr">
        <is>
          <t>HSI14213</t>
        </is>
      </c>
      <c r="B249" s="465" t="inlineStr">
        <is>
          <t>OPCIÓN A · SUMINISTRO Y COLOCACIÓN DE BOILER DE PASO DE 12 L CON SUS CONEXIONES. INCLUYE MATERIAL, HERRAMIENTA MENOR, MANO DE OBRA Y EQUIPO DE PROTECCIÓN PERSONAL. TRABAJO ENTRE 3.00 Y 6.00 M DE ALTURA.</t>
        </is>
      </c>
      <c r="C249" s="466" t="n"/>
      <c r="D249" s="467" t="inlineStr">
        <is>
          <t>pza</t>
        </is>
      </c>
      <c r="E249" s="468">
        <f>IF($M249="","",$M249*(1+$O$3))</f>
        <v/>
      </c>
      <c r="F249" s="468">
        <f>IF($E249="","",$E249*$O$4)</f>
        <v/>
      </c>
      <c r="G249" s="468">
        <f>IF(OR($C249="",$E249=""),"",$C249*$E249)</f>
        <v/>
      </c>
      <c r="M249" s="469" t="n">
        <v>1224.3</v>
      </c>
      <c r="N249" t="inlineStr">
        <is>
          <t>M4</t>
        </is>
      </c>
      <c r="O249">
        <f>A249&amp;"|"&amp;N249</f>
        <v/>
      </c>
    </row>
    <row r="250">
      <c r="A250" s="464" t="inlineStr">
        <is>
          <t>HSI14214</t>
        </is>
      </c>
      <c r="B250" s="465" t="inlineStr">
        <is>
          <t>OPCIÓN B · SUMINISTRO E INSTALACIÓN DE CALENTADOR SOLAR DE TUBOS EVACUADOS CON TERMOTANQUE, ESTRUCTURA DE SOPORTE, CONEXIONES DE AGUA FRÍA Y CALIENTE Y VÁLVULA MEZCLADORA. INCLUYE MATERIAL, HERRAMIENTA MENOR, MANO DE OBRA Y EQUIPO DE PROTECCIÓN PERSONAL. TRABAJO ENTRE 3.00 Y 6.00 M DE ALTURA.</t>
        </is>
      </c>
      <c r="C250" s="466" t="n"/>
      <c r="D250" s="467" t="inlineStr">
        <is>
          <t>pza</t>
        </is>
      </c>
      <c r="E250" s="468">
        <f>IF($M250="","",$M250*(1+$O$3))</f>
        <v/>
      </c>
      <c r="F250" s="468">
        <f>IF($E250="","",$E250*$O$4)</f>
        <v/>
      </c>
      <c r="G250" s="468">
        <f>IF(OR($C250="",$E250=""),"",$C250*$E250)</f>
        <v/>
      </c>
      <c r="M250" s="469" t="n">
        <v>0</v>
      </c>
      <c r="N250" t="inlineStr">
        <is>
          <t>M4</t>
        </is>
      </c>
      <c r="O250">
        <f>A250&amp;"|"&amp;N250</f>
        <v/>
      </c>
    </row>
    <row r="251">
      <c r="A251" s="464" t="inlineStr">
        <is>
          <t>HSI14215</t>
        </is>
      </c>
      <c r="B251" s="465" t="inlineStr">
        <is>
          <t>SUMINISTRO Y COLOCACIÓN DE WC CON ASIENTO, TAPA, MANGUERA Y LLAVE ANGULAR. INCLUYE MATERIAL, HERRAMIENTA MENOR, MANO DE OBRA Y EQUIPO DE PROTECCIÓN PERSONAL. TRABAJO ENTRE 3.00 Y 6.00 M DE ALTURA.</t>
        </is>
      </c>
      <c r="C251" s="466" t="n"/>
      <c r="D251" s="467" t="inlineStr">
        <is>
          <t>pza</t>
        </is>
      </c>
      <c r="E251" s="468">
        <f>IF($M251="","",$M251*(1+$O$3))</f>
        <v/>
      </c>
      <c r="F251" s="468">
        <f>IF($E251="","",$E251*$O$4)</f>
        <v/>
      </c>
      <c r="G251" s="468">
        <f>IF(OR($C251="",$E251=""),"",$C251*$E251)</f>
        <v/>
      </c>
      <c r="M251" s="469" t="n">
        <v>4285.05</v>
      </c>
      <c r="N251" t="inlineStr">
        <is>
          <t>M4</t>
        </is>
      </c>
      <c r="O251">
        <f>A251&amp;"|"&amp;N251</f>
        <v/>
      </c>
    </row>
    <row r="252">
      <c r="A252" s="464" t="inlineStr">
        <is>
          <t>HSI14216</t>
        </is>
      </c>
      <c r="B252" s="465" t="inlineStr">
        <is>
          <t>SUMINISTRO Y COLOCACIÓN DE LAVABO CON MANGUERA COFLEX Y LLAVE ANGULAR. INCLUYE MATERIAL, HERRAMIENTA MENOR, MANO DE OBRA Y EQUIPO DE PROTECCIÓN PERSONAL. TRABAJO ENTRE 3.00 Y 6.00 M DE ALTURA.</t>
        </is>
      </c>
      <c r="C252" s="466" t="n"/>
      <c r="D252" s="467" t="inlineStr">
        <is>
          <t>pza</t>
        </is>
      </c>
      <c r="E252" s="468">
        <f>IF($M252="","",$M252*(1+$O$3))</f>
        <v/>
      </c>
      <c r="F252" s="468">
        <f>IF($E252="","",$E252*$O$4)</f>
        <v/>
      </c>
      <c r="G252" s="468">
        <f>IF(OR($C252="",$E252=""),"",$C252*$E252)</f>
        <v/>
      </c>
      <c r="M252" s="469" t="n">
        <v>734.58</v>
      </c>
      <c r="N252" t="inlineStr">
        <is>
          <t>M4</t>
        </is>
      </c>
      <c r="O252">
        <f>A252&amp;"|"&amp;N252</f>
        <v/>
      </c>
    </row>
    <row r="253">
      <c r="A253" s="464" t="inlineStr">
        <is>
          <t>HSI14217</t>
        </is>
      </c>
      <c r="B253" s="465" t="inlineStr">
        <is>
          <t>SUMINISTRO Y COLOCACIÓN DE REGADERA Y MANERALES. INCLUYE MATERIAL, HERRAMIENTA MENOR, MANO DE OBRA Y EQUIPO DE PROTECCIÓN PERSONAL. TRABAJO ENTRE 3.00 Y 6.00 M DE ALTURA.</t>
        </is>
      </c>
      <c r="C253" s="466" t="n"/>
      <c r="D253" s="467" t="inlineStr">
        <is>
          <t>pza</t>
        </is>
      </c>
      <c r="E253" s="468">
        <f>IF($M253="","",$M253*(1+$O$3))</f>
        <v/>
      </c>
      <c r="F253" s="468">
        <f>IF($E253="","",$E253*$O$4)</f>
        <v/>
      </c>
      <c r="G253" s="468">
        <f>IF(OR($C253="",$E253=""),"",$C253*$E253)</f>
        <v/>
      </c>
      <c r="M253" s="469" t="n">
        <v>1101.87</v>
      </c>
      <c r="N253" t="inlineStr">
        <is>
          <t>M4</t>
        </is>
      </c>
      <c r="O253">
        <f>A253&amp;"|"&amp;N253</f>
        <v/>
      </c>
    </row>
    <row r="254">
      <c r="A254" s="464" t="inlineStr">
        <is>
          <t>HSI14218</t>
        </is>
      </c>
      <c r="B254" s="465" t="inlineStr">
        <is>
          <t>SUMINISTRO Y COLOCACIÓN DE LLAVE DE NARIZ. INCLUYE MATERIAL, HERRAMIENTA MENOR, MANO DE OBRA Y EQUIPO DE PROTECCIÓN PERSONAL. TRABAJO ENTRE 3.00 Y 6.00 M DE ALTURA.</t>
        </is>
      </c>
      <c r="C254" s="466" t="n"/>
      <c r="D254" s="467" t="inlineStr">
        <is>
          <t>pza</t>
        </is>
      </c>
      <c r="E254" s="468">
        <f>IF($M254="","",$M254*(1+$O$3))</f>
        <v/>
      </c>
      <c r="F254" s="468">
        <f>IF($E254="","",$E254*$O$4)</f>
        <v/>
      </c>
      <c r="G254" s="468">
        <f>IF(OR($C254="",$E254=""),"",$C254*$E254)</f>
        <v/>
      </c>
      <c r="M254" s="469" t="n">
        <v>244.86</v>
      </c>
      <c r="N254" t="inlineStr">
        <is>
          <t>M4</t>
        </is>
      </c>
      <c r="O254">
        <f>A254&amp;"|"&amp;N254</f>
        <v/>
      </c>
    </row>
    <row r="255">
      <c r="A255" s="464" t="inlineStr">
        <is>
          <t>HSI14219</t>
        </is>
      </c>
      <c r="B255" s="465" t="inlineStr">
        <is>
          <t>SUMINISTRO DE TARJA SENCILLA DE ACERO INOXIDABLE CON ESCURRIDERO. TRABAJO ENTRE 3.00 Y 6.00 M DE ALTURA. INCLUYE MATERIAL, HERRAMIENTA MENOR, MANO DE OBRA Y EQUIPO DE PROTECCIÓN PERSONAL.</t>
        </is>
      </c>
      <c r="C255" s="466" t="n">
        <v>1</v>
      </c>
      <c r="D255" s="467" t="inlineStr">
        <is>
          <t>pza</t>
        </is>
      </c>
      <c r="E255" s="468">
        <f>IF($M255="","",$M255*(1+$O$3))</f>
        <v/>
      </c>
      <c r="F255" s="468">
        <f>IF($E255="","",$E255*$O$4)</f>
        <v/>
      </c>
      <c r="G255" s="468">
        <f>IF(OR($C255="",$E255=""),"",$C255*$E255)</f>
        <v/>
      </c>
      <c r="M255" s="469" t="n">
        <v>0</v>
      </c>
      <c r="N255" t="inlineStr">
        <is>
          <t>M4</t>
        </is>
      </c>
      <c r="O255">
        <f>A255&amp;"|"&amp;N255</f>
        <v/>
      </c>
    </row>
    <row r="256">
      <c r="A256" s="464" t="inlineStr">
        <is>
          <t>HSI14220</t>
        </is>
      </c>
      <c r="B256" s="465" t="inlineStr">
        <is>
          <t>SUMINISTRO DE MEZCLADORA MONOMANDO PARA TARJA CON CUELLO GIRATORIO. INCLUYE MATERIAL, HERRAMIENTA MENOR, MANO DE OBRA Y EQUIPO DE PROTECCIÓN PERSONAL.</t>
        </is>
      </c>
      <c r="C256" s="466" t="n">
        <v>1</v>
      </c>
      <c r="D256" s="467" t="inlineStr">
        <is>
          <t>pza</t>
        </is>
      </c>
      <c r="E256" s="468">
        <f>IF($M256="","",$M256*(1+$O$3))</f>
        <v/>
      </c>
      <c r="F256" s="468">
        <f>IF($E256="","",$E256*$O$4)</f>
        <v/>
      </c>
      <c r="G256" s="468">
        <f>IF(OR($C256="",$E256=""),"",$C256*$E256)</f>
        <v/>
      </c>
      <c r="M256" s="469" t="n">
        <v>0</v>
      </c>
      <c r="N256" t="inlineStr">
        <is>
          <t>M4</t>
        </is>
      </c>
      <c r="O256">
        <f>A256&amp;"|"&amp;N256</f>
        <v/>
      </c>
    </row>
    <row r="257">
      <c r="A257" s="464" t="inlineStr">
        <is>
          <t>HSI14221</t>
        </is>
      </c>
      <c r="B257" s="465" t="inlineStr">
        <is>
          <t>LOTE DE EMPAQUES Y ACCESORIOS DE TARJA: CÉSPOL, CONTRACANASTA, MANGUERAS DE ABASTO, LLAVES ANGULARES, REJILLA Y SELLADOR. INCLUYE MATERIAL, HERRAMIENTA MENOR, MANO DE OBRA Y EQUIPO DE PROTECCIÓN PERSONAL.</t>
        </is>
      </c>
      <c r="C257" s="466" t="n">
        <v>1</v>
      </c>
      <c r="D257" s="467" t="inlineStr">
        <is>
          <t>lote</t>
        </is>
      </c>
      <c r="E257" s="468">
        <f>IF($M257="","",$M257*(1+$O$3))</f>
        <v/>
      </c>
      <c r="F257" s="468">
        <f>IF($E257="","",$E257*$O$4)</f>
        <v/>
      </c>
      <c r="G257" s="468">
        <f>IF(OR($C257="",$E257=""),"",$C257*$E257)</f>
        <v/>
      </c>
      <c r="M257" s="469" t="n">
        <v>0</v>
      </c>
      <c r="N257" t="inlineStr">
        <is>
          <t>M4</t>
        </is>
      </c>
      <c r="O257">
        <f>A257&amp;"|"&amp;N257</f>
        <v/>
      </c>
    </row>
    <row r="258">
      <c r="A258" s="464" t="inlineStr">
        <is>
          <t>HSI14222</t>
        </is>
      </c>
      <c r="B258" s="465" t="inlineStr">
        <is>
          <t>COLOCACIÓN DE TARJA: MONTAJE, SELLADO, CONEXIÓN A AGUA FRÍA Y CALIENTE, CONEXIÓN AL DRENAJE Y PRUEBA DE HERMETICIDAD. TRABAJO ENTRE 3.00 Y 6.00 M DE ALTURA. INCLUYE MATERIAL, HERRAMIENTA MENOR, MANO DE OBRA Y EQUIPO DE PROTECCIÓN PERSONAL.</t>
        </is>
      </c>
      <c r="C258" s="466" t="n">
        <v>1</v>
      </c>
      <c r="D258" s="467" t="inlineStr">
        <is>
          <t>pza</t>
        </is>
      </c>
      <c r="E258" s="468">
        <f>IF($M258="","",$M258*(1+$O$3))</f>
        <v/>
      </c>
      <c r="F258" s="468">
        <f>IF($E258="","",$E258*$O$4)</f>
        <v/>
      </c>
      <c r="G258" s="468">
        <f>IF(OR($C258="",$E258=""),"",$C258*$E258)</f>
        <v/>
      </c>
      <c r="M258" s="469" t="n">
        <v>0</v>
      </c>
      <c r="N258" t="inlineStr">
        <is>
          <t>M4</t>
        </is>
      </c>
      <c r="O258">
        <f>A258&amp;"|"&amp;N258</f>
        <v/>
      </c>
    </row>
    <row r="259">
      <c r="A259" s="462" t="inlineStr">
        <is>
          <t>ACABADOS</t>
        </is>
      </c>
      <c r="G259" s="463">
        <f>SUM(G260:G271)</f>
        <v/>
      </c>
    </row>
    <row r="260">
      <c r="A260" s="464" t="inlineStr">
        <is>
          <t>ACA09201</t>
        </is>
      </c>
      <c r="B260" s="465" t="inlineStr">
        <is>
          <t>APLANADO FINO EN MUROS INTERIORES Y EXTERIORES HASTA 3.00 M DE ALTURA CON MORTERO CEMENTO-ARENA, A PLOMO Y REGLA. INCLUYE ANDAMIOS. INCLUYE MATERIAL, HERRAMIENTA MENOR, MANO DE OBRA Y EQUIPO DE PROTECCIÓN PERSONAL. TRABAJO ENTRE 3.00 Y 6.00 M DE ALTURA.</t>
        </is>
      </c>
      <c r="C260" s="466" t="n">
        <v>197.607</v>
      </c>
      <c r="D260" s="467" t="inlineStr">
        <is>
          <t>m²</t>
        </is>
      </c>
      <c r="E260" s="468">
        <f>IF($M260="","",$M260*(1+$O$3))</f>
        <v/>
      </c>
      <c r="F260" s="468">
        <f>IF($E260="","",$E260*$O$4)</f>
        <v/>
      </c>
      <c r="G260" s="468">
        <f>IF(OR($C260="",$E260=""),"",$C260*$E260)</f>
        <v/>
      </c>
      <c r="M260" s="469" t="n">
        <v>212</v>
      </c>
      <c r="N260" t="inlineStr">
        <is>
          <t>M4</t>
        </is>
      </c>
      <c r="O260">
        <f>A260&amp;"|"&amp;N260</f>
        <v/>
      </c>
    </row>
    <row r="261">
      <c r="A261" s="464" t="inlineStr">
        <is>
          <t>ACA09202</t>
        </is>
      </c>
      <c r="B261" s="465" t="inlineStr">
        <is>
          <t>APLANADO FINO EN PLAFONES INTERIORES HASTA 3.00 M DE ALTURA CON MORTERO CEMENTO-ARENA. INCLUYE ANDAMIOS. INCLUYE MATERIAL, HERRAMIENTA MENOR, MANO DE OBRA Y EQUIPO DE PROTECCIÓN PERSONAL. TRABAJO ENTRE 3.00 Y 6.00 M DE ALTURA.</t>
        </is>
      </c>
      <c r="C261" s="466" t="n">
        <v>60.8</v>
      </c>
      <c r="D261" s="467" t="inlineStr">
        <is>
          <t>m²</t>
        </is>
      </c>
      <c r="E261" s="468">
        <f>IF($M261="","",$M261*(1+$O$3))</f>
        <v/>
      </c>
      <c r="F261" s="468">
        <f>IF($E261="","",$E261*$O$4)</f>
        <v/>
      </c>
      <c r="G261" s="468">
        <f>IF(OR($C261="",$E261=""),"",$C261*$E261)</f>
        <v/>
      </c>
      <c r="M261" s="469" t="n">
        <v>265</v>
      </c>
      <c r="N261" t="inlineStr">
        <is>
          <t>M4</t>
        </is>
      </c>
      <c r="O261">
        <f>A261&amp;"|"&amp;N261</f>
        <v/>
      </c>
    </row>
    <row r="262">
      <c r="A262" s="464" t="inlineStr">
        <is>
          <t>ACA09203</t>
        </is>
      </c>
      <c r="B262" s="465" t="inlineStr">
        <is>
          <t>YESO EN PLAFONES INTERIORES A REGLA Y PLOMO, ACABADO PULIDO LISTO PARA PINTURA. INCLUYE ANDAMIOS. INCLUYE MATERIAL, HERRAMIENTA MENOR, MANO DE OBRA Y EQUIPO DE PROTECCIÓN PERSONAL. TRABAJO ENTRE 3.00 Y 6.00 M DE ALTURA.</t>
        </is>
      </c>
      <c r="C262" s="466" t="n">
        <v>0</v>
      </c>
      <c r="D262" s="467" t="inlineStr">
        <is>
          <t>m²</t>
        </is>
      </c>
      <c r="E262" s="468">
        <f>IF($M262="","",$M262*(1+$O$3))</f>
        <v/>
      </c>
      <c r="F262" s="468">
        <f>IF($E262="","",$E262*$O$4)</f>
        <v/>
      </c>
      <c r="G262" s="468">
        <f>IF(OR($C262="",$E262=""),"",$C262*$E262)</f>
        <v/>
      </c>
      <c r="M262" s="469" t="n">
        <v>0</v>
      </c>
      <c r="N262" t="inlineStr">
        <is>
          <t>M4</t>
        </is>
      </c>
      <c r="O262">
        <f>A262&amp;"|"&amp;N262</f>
        <v/>
      </c>
    </row>
    <row r="263">
      <c r="A263" s="464" t="inlineStr">
        <is>
          <t>ACA09204</t>
        </is>
      </c>
      <c r="B263" s="465" t="inlineStr">
        <is>
          <t>EMBOQUILLADO DE VANOS DE PUERTAS Y VENTANAS. INCLUYE REGLAS, NIVELACIÓN, PLOMEADO Y PERFILADO DE ARISTAS. INCLUYE MATERIAL, HERRAMIENTA MENOR, MANO DE OBRA Y EQUIPO DE PROTECCIÓN PERSONAL. TRABAJO ENTRE 3.00 Y 6.00 M DE ALTURA.</t>
        </is>
      </c>
      <c r="C263" s="466" t="n">
        <v>59</v>
      </c>
      <c r="D263" s="467" t="inlineStr">
        <is>
          <t>ml</t>
        </is>
      </c>
      <c r="E263" s="468">
        <f>IF($M263="","",$M263*(1+$O$3))</f>
        <v/>
      </c>
      <c r="F263" s="468">
        <f>IF($E263="","",$E263*$O$4)</f>
        <v/>
      </c>
      <c r="G263" s="468">
        <f>IF(OR($C263="",$E263=""),"",$C263*$E263)</f>
        <v/>
      </c>
      <c r="M263" s="469" t="n">
        <v>106</v>
      </c>
      <c r="N263" t="inlineStr">
        <is>
          <t>M4</t>
        </is>
      </c>
      <c r="O263">
        <f>A263&amp;"|"&amp;N263</f>
        <v/>
      </c>
    </row>
    <row r="264">
      <c r="A264" s="464" t="inlineStr">
        <is>
          <t>ACA09205</t>
        </is>
      </c>
      <c r="B264" s="465" t="inlineStr">
        <is>
          <t>SUMINISTRO Y COLOCACIÓN DE PISO CERÁMICO LINEA ECONÓMICA EN INTERIORES. INCLUYE ADHESIVO PARA PISO, SEPARADORES, BOQUILLA, CORTES, NIVELACIÓN Y LIMPIEZA. INCLUYE MATERIAL, HERRAMIENTA MENOR, MANO DE OBRA Y EQUIPO DE PROTECCIÓN PERSONAL. TRABAJO ENTRE 3.00 Y 6.00 M DE ALTURA.</t>
        </is>
      </c>
      <c r="C264" s="466" t="n">
        <v>56.77</v>
      </c>
      <c r="D264" s="467" t="inlineStr">
        <is>
          <t>m²</t>
        </is>
      </c>
      <c r="E264" s="468">
        <f>IF($M264="","",$M264*(1+$O$3))</f>
        <v/>
      </c>
      <c r="F264" s="468">
        <f>IF($E264="","",$E264*$O$4)</f>
        <v/>
      </c>
      <c r="G264" s="468">
        <f>IF(OR($C264="",$E264=""),"",$C264*$E264)</f>
        <v/>
      </c>
      <c r="M264" s="469" t="n">
        <v>620</v>
      </c>
      <c r="N264" t="inlineStr">
        <is>
          <t>M4</t>
        </is>
      </c>
      <c r="O264">
        <f>A264&amp;"|"&amp;N264</f>
        <v/>
      </c>
    </row>
    <row r="265">
      <c r="A265" s="464" t="inlineStr">
        <is>
          <t>ACA09206</t>
        </is>
      </c>
      <c r="B265" s="465" t="inlineStr">
        <is>
          <t>SUMINISTRO Y COLOCACIÓN DE ZOCLO CERÁMICO O PORCELÁNICO EN INTERIORES. INCLUYE ADHESIVO, SEPARADORES, BOQUILLA Y CORTES. INCLUYE MATERIAL, HERRAMIENTA MENOR, MANO DE OBRA Y EQUIPO DE PROTECCIÓN PERSONAL. TRABAJO ENTRE 3.00 Y 6.00 M DE ALTURA.</t>
        </is>
      </c>
      <c r="C265" s="466" t="n">
        <v>51.97</v>
      </c>
      <c r="D265" s="467" t="inlineStr">
        <is>
          <t>ml</t>
        </is>
      </c>
      <c r="E265" s="468">
        <f>IF($M265="","",$M265*(1+$O$3))</f>
        <v/>
      </c>
      <c r="F265" s="468">
        <f>IF($E265="","",$E265*$O$4)</f>
        <v/>
      </c>
      <c r="G265" s="468">
        <f>IF(OR($C265="",$E265=""),"",$C265*$E265)</f>
        <v/>
      </c>
      <c r="M265" s="469" t="n">
        <v>220</v>
      </c>
      <c r="N265" t="inlineStr">
        <is>
          <t>M4</t>
        </is>
      </c>
      <c r="O265">
        <f>A265&amp;"|"&amp;N265</f>
        <v/>
      </c>
    </row>
    <row r="266">
      <c r="A266" s="464" t="inlineStr">
        <is>
          <t>ACA09207</t>
        </is>
      </c>
      <c r="B266" s="465" t="inlineStr">
        <is>
          <t>SUMINISTRO Y COLOCACIÓN DE AZULEJO EN MUROS DE SANITARIO, ÚNICAMENTE EN LAS CARAS QUE RECIBEN AGUA. INCLUYE ADHESIVO PARA MURO, SEPARADORES, BOQUILLA, CORTES Y REMATES. INCLUYE MATERIAL, HERRAMIENTA MENOR, MANO DE OBRA Y EQUIPO DE PROTECCIÓN PERSONAL. TRABAJO ENTRE 3.00 Y 6.00 M DE ALTURA.</t>
        </is>
      </c>
      <c r="C266" s="466" t="n">
        <v>9.449999999999999</v>
      </c>
      <c r="D266" s="467" t="inlineStr">
        <is>
          <t>m²</t>
        </is>
      </c>
      <c r="E266" s="468">
        <f>IF($M266="","",$M266*(1+$O$3))</f>
        <v/>
      </c>
      <c r="F266" s="468">
        <f>IF($E266="","",$E266*$O$4)</f>
        <v/>
      </c>
      <c r="G266" s="468">
        <f>IF(OR($C266="",$E266=""),"",$C266*$E266)</f>
        <v/>
      </c>
      <c r="M266" s="469" t="n">
        <v>600</v>
      </c>
      <c r="N266" t="inlineStr">
        <is>
          <t>M4</t>
        </is>
      </c>
      <c r="O266">
        <f>A266&amp;"|"&amp;N266</f>
        <v/>
      </c>
    </row>
    <row r="267">
      <c r="A267" s="464" t="inlineStr">
        <is>
          <t>ACA09208</t>
        </is>
      </c>
      <c r="B267" s="465" t="inlineStr">
        <is>
          <t>SUMINISTRO Y COLOCACIÓN DE RECUBRIMIENTO PORCELÁNICO EN MURO DE COCINA (SALPICADERO), ÚNICAMENTE EN LA CARA QUE RECIBE GRASA Y HUMEDAD. INCLUYE ADHESIVO, SEPARADORES, BOQUILLA Y CORTES. INCLUYE MATERIAL, HERRAMIENTA MENOR, MANO DE OBRA Y EQUIPO DE PROTECCIÓN PERSONAL. TRABAJO ENTRE 3.00 Y 6.00 M DE ALTURA.</t>
        </is>
      </c>
      <c r="C267" s="466" t="n">
        <v>5.25</v>
      </c>
      <c r="D267" s="467" t="inlineStr">
        <is>
          <t>m²</t>
        </is>
      </c>
      <c r="E267" s="468">
        <f>IF($M267="","",$M267*(1+$O$3))</f>
        <v/>
      </c>
      <c r="F267" s="468">
        <f>IF($E267="","",$E267*$O$4)</f>
        <v/>
      </c>
      <c r="G267" s="468">
        <f>IF(OR($C267="",$E267=""),"",$C267*$E267)</f>
        <v/>
      </c>
      <c r="M267" s="469" t="n">
        <v>0</v>
      </c>
      <c r="N267" t="inlineStr">
        <is>
          <t>M4</t>
        </is>
      </c>
      <c r="O267">
        <f>A267&amp;"|"&amp;N267</f>
        <v/>
      </c>
    </row>
    <row r="268">
      <c r="A268" s="464" t="inlineStr">
        <is>
          <t>ACA09209</t>
        </is>
      </c>
      <c r="B268" s="465" t="inlineStr">
        <is>
          <t>SUMINISTRO Y APLICACIÓN DE PINTURA VINÍLICA EN MUROS INTERIORES Y EXTERIORES A DOS MANOS. INCLUYE SELLADOR, RESANES, HERRAMIENTA Y ANDAMIOS. INCLUYE MATERIAL, HERRAMIENTA MENOR, MANO DE OBRA Y EQUIPO DE PROTECCIÓN PERSONAL. TRABAJO ENTRE 3.00 Y 6.00 M DE ALTURA.</t>
        </is>
      </c>
      <c r="C268" s="466" t="n">
        <v>186.64</v>
      </c>
      <c r="D268" s="467" t="inlineStr">
        <is>
          <t>m²</t>
        </is>
      </c>
      <c r="E268" s="468">
        <f>IF($M268="","",$M268*(1+$O$3))</f>
        <v/>
      </c>
      <c r="F268" s="468">
        <f>IF($E268="","",$E268*$O$4)</f>
        <v/>
      </c>
      <c r="G268" s="468">
        <f>IF(OR($C268="",$E268=""),"",$C268*$E268)</f>
        <v/>
      </c>
      <c r="M268" s="469" t="n">
        <v>147.2</v>
      </c>
      <c r="N268" t="inlineStr">
        <is>
          <t>M4</t>
        </is>
      </c>
      <c r="O268">
        <f>A268&amp;"|"&amp;N268</f>
        <v/>
      </c>
    </row>
    <row r="269">
      <c r="A269" s="464" t="inlineStr">
        <is>
          <t>ACA09210</t>
        </is>
      </c>
      <c r="B269" s="465" t="inlineStr">
        <is>
          <t>SUMINISTRO Y APLICACIÓN DE PINTURA VINÍLICA EN PLAFONES INTERIORES A DOS MANOS. INCLUYE SELLADOR, RESANES, HERRAMIENTA Y ANDAMIOS. INCLUYE MATERIAL, HERRAMIENTA MENOR, MANO DE OBRA Y EQUIPO DE PROTECCIÓN PERSONAL. TRABAJO ENTRE 3.00 Y 6.00 M DE ALTURA.</t>
        </is>
      </c>
      <c r="C269" s="466" t="n">
        <v>60.8</v>
      </c>
      <c r="D269" s="467" t="inlineStr">
        <is>
          <t>m²</t>
        </is>
      </c>
      <c r="E269" s="468">
        <f>IF($M269="","",$M269*(1+$O$3))</f>
        <v/>
      </c>
      <c r="F269" s="468">
        <f>IF($E269="","",$E269*$O$4)</f>
        <v/>
      </c>
      <c r="G269" s="468">
        <f>IF(OR($C269="",$E269=""),"",$C269*$E269)</f>
        <v/>
      </c>
      <c r="M269" s="469" t="n">
        <v>137.8</v>
      </c>
      <c r="N269" t="inlineStr">
        <is>
          <t>M4</t>
        </is>
      </c>
      <c r="O269">
        <f>A269&amp;"|"&amp;N269</f>
        <v/>
      </c>
    </row>
    <row r="270">
      <c r="A270" s="464" t="inlineStr">
        <is>
          <t>ACA09211</t>
        </is>
      </c>
      <c r="B270" s="465" t="inlineStr">
        <is>
          <t>SUMINISTRO Y APLICACIÓN DE PINTURA PARA EXTERIORES A DOS MANOS. INCLUYE SELLADOR, HERRAMIENTA, ESCALERA Y ANDAMIOS. INCLUYE MATERIAL, HERRAMIENTA MENOR, MANO DE OBRA Y EQUIPO DE PROTECCIÓN PERSONAL. TRABAJO ENTRE 3.00 Y 6.00 M DE ALTURA.</t>
        </is>
      </c>
      <c r="C270" s="466" t="n">
        <v>0</v>
      </c>
      <c r="D270" s="467" t="inlineStr">
        <is>
          <t>m²</t>
        </is>
      </c>
      <c r="E270" s="468">
        <f>IF($M270="","",$M270*(1+$O$3))</f>
        <v/>
      </c>
      <c r="F270" s="468">
        <f>IF($E270="","",$E270*$O$4)</f>
        <v/>
      </c>
      <c r="G270" s="468">
        <f>IF(OR($C270="",$E270=""),"",$C270*$E270)</f>
        <v/>
      </c>
      <c r="M270" s="469" t="n">
        <v>147.8</v>
      </c>
      <c r="N270" t="inlineStr">
        <is>
          <t>M4</t>
        </is>
      </c>
      <c r="O270">
        <f>A270&amp;"|"&amp;N270</f>
        <v/>
      </c>
    </row>
    <row r="271">
      <c r="A271" s="464" t="inlineStr">
        <is>
          <t>ACA09212</t>
        </is>
      </c>
      <c r="B271" s="465" t="inlineStr">
        <is>
          <t>LIMPIEZA GRUESA Y FINA DE OBRA. INCLUYE ÁCIDO MURIÁTICO, DESENGRASANTES, ESCOBAS, ESPÁTULAS Y JALADORES. INCLUYE MATERIAL, HERRAMIENTA MENOR, MANO DE OBRA Y EQUIPO DE PROTECCIÓN PERSONAL. TRABAJO ENTRE 3.00 Y 6.00 M DE ALTURA.</t>
        </is>
      </c>
      <c r="C271" s="466" t="n">
        <v>1</v>
      </c>
      <c r="D271" s="467" t="inlineStr">
        <is>
          <t>lote</t>
        </is>
      </c>
      <c r="E271" s="468">
        <f>IF($M271="","",$M271*(1+$O$3))</f>
        <v/>
      </c>
      <c r="F271" s="468">
        <f>IF($E271="","",$E271*$O$4)</f>
        <v/>
      </c>
      <c r="G271" s="468">
        <f>IF(OR($C271="",$E271=""),"",$C271*$E271)</f>
        <v/>
      </c>
      <c r="M271" s="469" t="n">
        <v>5830</v>
      </c>
      <c r="N271" t="inlineStr">
        <is>
          <t>M4</t>
        </is>
      </c>
      <c r="O271">
        <f>A271&amp;"|"&amp;N271</f>
        <v/>
      </c>
    </row>
    <row r="272">
      <c r="A272" s="462" t="inlineStr">
        <is>
          <t>ACARREOS</t>
        </is>
      </c>
      <c r="G272" s="463">
        <f>SUM(G273:G273)</f>
        <v/>
      </c>
    </row>
    <row r="273">
      <c r="A273" s="464" t="inlineStr">
        <is>
          <t>ARR06014</t>
        </is>
      </c>
      <c r="B273" s="465" t="inlineStr">
        <is>
          <t>ACARREO VERTICAL DE MATERIAL A NIVEL SUPERIOR: ELEVACIÓN MANUAL DE MATERIAL A PIE DE OBRA DESDE PLANTA BAJA HASTA EL NIVEL DE TRABAJO. INCLUYE ANDAMIO. INCLUYE MATERIAL, HERRAMIENTA MENOR, MANO DE OBRA Y EQUIPO DE PROTECCIÓN PERSONAL.</t>
        </is>
      </c>
      <c r="C273" s="466" t="n">
        <v>0</v>
      </c>
      <c r="D273" s="467" t="inlineStr">
        <is>
          <t>m³</t>
        </is>
      </c>
      <c r="E273" s="468">
        <f>IF($M273="","",$M273*(1+$O$3))</f>
        <v/>
      </c>
      <c r="F273" s="468">
        <f>IF($E273="","",$E273*$O$4)</f>
        <v/>
      </c>
      <c r="G273" s="468">
        <f>IF(OR($C273="",$E273=""),"",$C273*$E273)</f>
        <v/>
      </c>
      <c r="M273" s="469" t="n">
        <v>80</v>
      </c>
      <c r="N273" t="inlineStr">
        <is>
          <t>M4</t>
        </is>
      </c>
      <c r="O273">
        <f>A273&amp;"|"&amp;N273</f>
        <v/>
      </c>
    </row>
    <row r="274">
      <c r="A274" s="460" t="inlineStr">
        <is>
          <t>ESCALERA  ·  tercer nivel</t>
        </is>
      </c>
      <c r="G274" s="461">
        <f>G275</f>
        <v/>
      </c>
    </row>
    <row r="275">
      <c r="A275" s="462" t="inlineStr">
        <is>
          <t>ALBAÑILERÍAS</t>
        </is>
      </c>
      <c r="G275" s="463">
        <f>SUM(G276:G276)</f>
        <v/>
      </c>
    </row>
    <row r="276">
      <c r="A276" s="464" t="inlineStr">
        <is>
          <t>ALB08228</t>
        </is>
      </c>
      <c r="B276" s="465" t="inlineStr">
        <is>
          <t>ESCALERA DE CONCRETO ARMADO F'C=250 KG/CM², PAQUETE COMPLETO POR TRAMO: RAMPA CON ARMADO DE PROYECTO MEDIDA EN DESARROLLO INCLINADO, PELDAÑEADO CON HUELLA Y PERALTE DE PROYECTO COLADO MONOLÍTICAMENTE SOBRE LA RAMPA, DESCANSO INTERMEDIO Y ANCLAJE A MUROS Y COLUMNAS DE ARRANQUE Y LLEGADA CON BARRENOS Y ANCLAS DE VARILLA FIJADAS CON RESINA EPÓXICA. INCLUYE HABILITADO Y ARMADO DE ACERO, CIMBRA DE FONDO, COSTADOS Y CONTRAHUELLA, APUNTALAMIENTO, COLADO, REGLEADO, CURADO Y DESCIMBRADO. INCLUYE MATERIAL, HERRAMIENTA MENOR, MANO DE OBRA Y EQUIPO DE PROTECCIÓN PERSONAL.</t>
        </is>
      </c>
      <c r="C276" s="466" t="n">
        <v>1</v>
      </c>
      <c r="D276" s="467" t="inlineStr">
        <is>
          <t>tramo</t>
        </is>
      </c>
      <c r="E276" s="468">
        <f>IF($M276="","",$M276*(1+$O$3))</f>
        <v/>
      </c>
      <c r="F276" s="468">
        <f>IF($E276="","",$E276*$O$4)</f>
        <v/>
      </c>
      <c r="G276" s="468">
        <f>IF(OR($C276="",$E276=""),"",$C276*$E276)</f>
        <v/>
      </c>
      <c r="M276" s="469" t="n">
        <v>0</v>
      </c>
      <c r="N276" t="inlineStr">
        <is>
          <t>M5</t>
        </is>
      </c>
      <c r="O276">
        <f>A276&amp;"|"&amp;N276</f>
        <v/>
      </c>
    </row>
    <row r="277">
      <c r="A277" s="460" t="inlineStr">
        <is>
          <t>LOSA DE AZOTEA  ·  tercer nivel</t>
        </is>
      </c>
      <c r="G277" s="461">
        <f>G278</f>
        <v/>
      </c>
    </row>
    <row r="278">
      <c r="A278" s="462" t="inlineStr">
        <is>
          <t>ALBAÑILERÍAS</t>
        </is>
      </c>
      <c r="G278" s="463">
        <f>SUM(G279:G280)</f>
        <v/>
      </c>
    </row>
    <row r="279">
      <c r="A279" s="464" t="inlineStr">
        <is>
          <t>ALB08224</t>
        </is>
      </c>
      <c r="B279" s="465" t="inlineStr">
        <is>
          <t>LOSA DE ENTREPISO DE 25 CM DE PERALTE DE VIGUETA Y BOVEDILLA, TRABES T-1,T-2.T-3,T-5 Y T-4, CADENAS TIPO Y DE CERRAMIENTO, CON CAPA DE COMPRESIÓN DE 5 CM, MALLA ELECTROSOLDADA 6-6/8-8 Y CONCRETO F'C=250 KG/CM² INCLUYE VIGUETA ARMADA, BOVEDILLA, APUNTALAMIENTO, CIMBRA DE ORILLA, ACARREO Y ELEVACIÓN DE MATERIAL, COLADO Y CURADO. INCLUYE MATERIAL, HERRAMIENTA MENOR, MANO DE OBRA Y EQUIPO DE PROTECCIÓN PERSONAL.</t>
        </is>
      </c>
      <c r="C279" s="466" t="n">
        <v>69.73</v>
      </c>
      <c r="D279" s="467" t="inlineStr">
        <is>
          <t>m²</t>
        </is>
      </c>
      <c r="E279" s="468">
        <f>IF($M279="","",$M279*(1+$O$3))</f>
        <v/>
      </c>
      <c r="F279" s="468">
        <f>IF($E279="","",$E279*$O$4)</f>
        <v/>
      </c>
      <c r="G279" s="468">
        <f>IF(OR($C279="",$E279=""),"",$C279*$E279)</f>
        <v/>
      </c>
      <c r="M279" s="469" t="n">
        <v>1832.690377169081</v>
      </c>
      <c r="N279" t="inlineStr">
        <is>
          <t>MB1</t>
        </is>
      </c>
      <c r="O279">
        <f>A279&amp;"|"&amp;N279</f>
        <v/>
      </c>
    </row>
    <row r="280">
      <c r="A280" s="464" t="inlineStr">
        <is>
          <t>ALB08226</t>
        </is>
      </c>
      <c r="B280" s="465" t="inlineStr">
        <is>
          <t>LOSA MACIZA DE CONCRETO ARMADO DE 10 CM DE ESPESOR CON PARRILLA DEL #3 A CADA 25 CM Y CONCRETO F'C=250 KG/CM², EN ZONA DE DESCANSO DE ESCALERA Y BAÑO. INCLUYE HABILITADO Y ARMADO, CIMBRA DE FONDO, APUNTALAMIENTO, COLADO, REGLEADO Y CURADO. INCLUYE MATERIAL, HERRAMIENTA MENOR, MANO DE OBRA Y EQUIPO DE PROTECCIÓN PERSONAL.</t>
        </is>
      </c>
      <c r="C280" s="466" t="n">
        <v>4.49</v>
      </c>
      <c r="D280" s="467" t="inlineStr">
        <is>
          <t>m²</t>
        </is>
      </c>
      <c r="E280" s="468">
        <f>IF($M280="","",$M280*(1+$O$3))</f>
        <v/>
      </c>
      <c r="F280" s="468">
        <f>IF($E280="","",$E280*$O$4)</f>
        <v/>
      </c>
      <c r="G280" s="468">
        <f>IF(OR($C280="",$E280=""),"",$C280*$E280)</f>
        <v/>
      </c>
      <c r="M280" s="469" t="n">
        <v>1228.12</v>
      </c>
      <c r="N280" t="inlineStr">
        <is>
          <t>MB1</t>
        </is>
      </c>
      <c r="O280">
        <f>A280&amp;"|"&amp;N280</f>
        <v/>
      </c>
    </row>
    <row r="281">
      <c r="A281" s="460" t="inlineStr">
        <is>
          <t>AZOTEA</t>
        </is>
      </c>
      <c r="G281" s="461">
        <f>G282+G290+G292+G294</f>
        <v/>
      </c>
    </row>
    <row r="282">
      <c r="A282" s="462" t="inlineStr">
        <is>
          <t>ALBAÑILERÍAS</t>
        </is>
      </c>
      <c r="G282" s="463">
        <f>SUM(G283:G289)</f>
        <v/>
      </c>
    </row>
    <row r="283">
      <c r="A283" s="464" t="inlineStr">
        <is>
          <t>ALB08243</t>
        </is>
      </c>
      <c r="B283" s="465" t="inlineStr">
        <is>
          <t>ENTORTADO CON PENDIENTE INTEGRADA PARA USO PROVISIONAL COMO AZOTEA: SOBRECOSTO POR DAR PENDIENTE MÍNIMA DEL 2% HACIA BAJADAS PLUVIALES. INCLUYE TRAZO DE NIVELES, MAESTREADO, REGLEADO EN PENDIENTE Y CURADO. INCLUYE MATERIAL, HERRAMIENTA MENOR, MANO DE OBRA Y EQUIPO DE PROTECCIÓN PERSONAL.</t>
        </is>
      </c>
      <c r="C283" s="466" t="n">
        <v>69.73</v>
      </c>
      <c r="D283" s="467" t="inlineStr">
        <is>
          <t>m²</t>
        </is>
      </c>
      <c r="E283" s="468">
        <f>IF($M283="","",$M283*(1+$O$3))</f>
        <v/>
      </c>
      <c r="F283" s="468">
        <f>IF($E283="","",$E283*$O$4)</f>
        <v/>
      </c>
      <c r="G283" s="468">
        <f>IF(OR($C283="",$E283=""),"",$C283*$E283)</f>
        <v/>
      </c>
      <c r="M283" s="469" t="n">
        <v>308.25</v>
      </c>
      <c r="N283" t="inlineStr">
        <is>
          <t>M6</t>
        </is>
      </c>
      <c r="O283">
        <f>A283&amp;"|"&amp;N283</f>
        <v/>
      </c>
    </row>
    <row r="284">
      <c r="A284" s="464" t="inlineStr">
        <is>
          <t>ALB08244</t>
        </is>
      </c>
      <c r="B284" s="465" t="inlineStr">
        <is>
          <t>FABRICACIÓN DE PRETIL DE 45 CM DE ALTURA CON TABIQUE ROJO RECOCIDO 7X14X28 Y CASTILLO DE 15 X 15 CON CONCRETO F'C=90 KG/CM². INCLUYE MATERIAL, CIMBRADO Y DESCIMBRADO. INCLUYE MATERIAL, HERRAMIENTA MENOR, MANO DE OBRA Y EQUIPO DE PROTECCIÓN PERSONAL.</t>
        </is>
      </c>
      <c r="C284" s="466" t="n">
        <v>40.56</v>
      </c>
      <c r="D284" s="467" t="inlineStr">
        <is>
          <t>ml</t>
        </is>
      </c>
      <c r="E284" s="468">
        <f>IF($M284="","",$M284*(1+$O$3))</f>
        <v/>
      </c>
      <c r="F284" s="468">
        <f>IF($E284="","",$E284*$O$4)</f>
        <v/>
      </c>
      <c r="G284" s="468">
        <f>IF(OR($C284="",$E284=""),"",$C284*$E284)</f>
        <v/>
      </c>
      <c r="M284" s="469" t="n">
        <v>280</v>
      </c>
      <c r="N284" t="inlineStr">
        <is>
          <t>M6</t>
        </is>
      </c>
      <c r="O284">
        <f>A284&amp;"|"&amp;N284</f>
        <v/>
      </c>
    </row>
    <row r="285">
      <c r="A285" s="464" t="inlineStr">
        <is>
          <t>ALB08245</t>
        </is>
      </c>
      <c r="B285" s="465" t="inlineStr">
        <is>
          <t>FABRICACIÓN DE PRETIL DE 90 CM DE ALTURA CON TABIQUE ROJO RECOCIDO 7X14X28  Y CASTILLO DE 15 X 15 CON CONCRETO F'C=200 KG/CM². INCLUYE MATERIAL, CIMBRADO Y DESCIMBRADO. INCLUYE MATERIAL, HERRAMIENTA MENOR, MANO DE OBRA Y EQUIPO DE PROTECCIÓN PERSONAL.</t>
        </is>
      </c>
      <c r="C285" s="466" t="n">
        <v>0</v>
      </c>
      <c r="D285" s="467" t="inlineStr">
        <is>
          <t>ml</t>
        </is>
      </c>
      <c r="E285" s="468">
        <f>IF($M285="","",$M285*(1+$O$3))</f>
        <v/>
      </c>
      <c r="F285" s="468">
        <f>IF($E285="","",$E285*$O$4)</f>
        <v/>
      </c>
      <c r="G285" s="468">
        <f>IF(OR($C285="",$E285=""),"",$C285*$E285)</f>
        <v/>
      </c>
      <c r="M285" s="469" t="n">
        <v>419.32</v>
      </c>
      <c r="N285" t="inlineStr">
        <is>
          <t>M6</t>
        </is>
      </c>
      <c r="O285">
        <f>A285&amp;"|"&amp;N285</f>
        <v/>
      </c>
    </row>
    <row r="286">
      <c r="A286" s="464" t="inlineStr">
        <is>
          <t>ALB08246</t>
        </is>
      </c>
      <c r="B286" s="465" t="inlineStr">
        <is>
          <t>FABRICACIÓN DE CHAFLÁN PERIMETRAL CON MORTERO CEMENTO-ARENA 1:4 ENTRE MURO Y LOSA. INCLUYE MATERIAL, HERRAMIENTA MENOR, MANO DE OBRA Y EQUIPO DE PROTECCIÓN PERSONAL.</t>
        </is>
      </c>
      <c r="C286" s="466">
        <f>C130</f>
        <v/>
      </c>
      <c r="D286" s="467" t="inlineStr">
        <is>
          <t>ml</t>
        </is>
      </c>
      <c r="E286" s="468">
        <f>IF($M286="","",$M286*(1+$O$3))</f>
        <v/>
      </c>
      <c r="F286" s="468">
        <f>IF($E286="","",$E286*$O$4)</f>
        <v/>
      </c>
      <c r="G286" s="468">
        <f>IF(OR($C286="",$E286=""),"",$C286*$E286)</f>
        <v/>
      </c>
      <c r="M286" s="469" t="n">
        <v>50</v>
      </c>
      <c r="N286" t="inlineStr">
        <is>
          <t>M6</t>
        </is>
      </c>
      <c r="O286">
        <f>A286&amp;"|"&amp;N286</f>
        <v/>
      </c>
    </row>
    <row r="287">
      <c r="A287" s="464" t="inlineStr">
        <is>
          <t>ALB08247</t>
        </is>
      </c>
      <c r="B287" s="465" t="inlineStr">
        <is>
          <t>IMPERMEABILIZACIÓN CON IMPERMEABILIZANTE FIBRATADO ELASTOMÉRICO A BASE DE RESINAS ESTIRENO-ACRÍLICAS CON MICROFIBRAS, APLICADO CON BROCHA Y RODILLO, EN SUPERFICIE DE LOSA Y CARA INTERIOR DE PRETIL HASTA 45CM. INCLUYE ELEVACIÓN DE MATERIALES Y ANDAMIOS. INCLUYE MATERIAL, HERRAMIENTA MENOR, MANO DE OBRA Y EQUIPO DE PROTECCIÓN PERSONAL.</t>
        </is>
      </c>
      <c r="C287" s="466" t="n">
        <v>94.066</v>
      </c>
      <c r="D287" s="467" t="inlineStr">
        <is>
          <t>m²</t>
        </is>
      </c>
      <c r="E287" s="468">
        <f>IF($M287="","",$M287*(1+$O$3))</f>
        <v/>
      </c>
      <c r="F287" s="468">
        <f>IF($E287="","",$E287*$O$4)</f>
        <v/>
      </c>
      <c r="G287" s="468">
        <f>IF(OR($C287="",$E287=""),"",$C287*$E287)</f>
        <v/>
      </c>
      <c r="M287" s="469" t="n">
        <v>125</v>
      </c>
      <c r="N287" t="inlineStr">
        <is>
          <t>M6</t>
        </is>
      </c>
      <c r="O287">
        <f>A287&amp;"|"&amp;N287</f>
        <v/>
      </c>
    </row>
    <row r="288">
      <c r="A288" s="464" t="inlineStr">
        <is>
          <t>ALB08236</t>
        </is>
      </c>
      <c r="B288" s="465" t="inlineStr">
        <is>
          <t>ARRANQUES DE COLUMNA Y ESPERAS DE CASTILLO PARA NIVEL FUTURO: BASTONES DE VARILLA SALIENTES A LA LONGITUD DE TRASLAPE DE TABLA (25 CM), DOBLADOS Y PROTEGIDOS CON LECHADA DE CEMENTO Y FUNDA DE POLIETILENO. INCLUYE MATERIAL, HERRAMIENTA MENOR, MANO DE OBRA Y EQUIPO DE PROTECCIÓN PERSONAL.</t>
        </is>
      </c>
      <c r="C288" s="466" t="n">
        <v>27</v>
      </c>
      <c r="D288" s="467" t="inlineStr">
        <is>
          <t>pza</t>
        </is>
      </c>
      <c r="E288" s="468">
        <f>IF($M288="","",$M288*(1+$O$3))</f>
        <v/>
      </c>
      <c r="F288" s="468">
        <f>IF($E288="","",$E288*$O$4)</f>
        <v/>
      </c>
      <c r="G288" s="468">
        <f>IF(OR($C288="",$E288=""),"",$C288*$E288)</f>
        <v/>
      </c>
      <c r="M288" s="469" t="n">
        <v>108.65</v>
      </c>
      <c r="N288" t="inlineStr">
        <is>
          <t>M6</t>
        </is>
      </c>
      <c r="O288">
        <f>A288&amp;"|"&amp;N288</f>
        <v/>
      </c>
    </row>
    <row r="289">
      <c r="A289" s="464" t="inlineStr">
        <is>
          <t>ALB08238</t>
        </is>
      </c>
      <c r="B289" s="465" t="inlineStr">
        <is>
          <t>SUMINISTRO Y COLOCACIÓN DE GÁRGOLA DE DESAGÜE DE LOSA DE AZOTEA CON SALIDA A BAJADA PLUVIAL. INCLUYE FORMACIÓN DE PENDIENTE LOCAL, PIEZA, SELLADO Y REMATE. INCLUYE MATERIAL, HERRAMIENTA MENOR, MANO DE OBRA Y EQUIPO DE PROTECCIÓN PERSONAL.</t>
        </is>
      </c>
      <c r="C289" s="466" t="n">
        <v>0</v>
      </c>
      <c r="D289" s="467" t="inlineStr">
        <is>
          <t>pza</t>
        </is>
      </c>
      <c r="E289" s="468">
        <f>IF($M289="","",$M289*(1+$O$3))</f>
        <v/>
      </c>
      <c r="F289" s="468">
        <f>IF($E289="","",$E289*$O$4)</f>
        <v/>
      </c>
      <c r="G289" s="468">
        <f>IF(OR($C289="",$E289=""),"",$C289*$E289)</f>
        <v/>
      </c>
      <c r="M289" s="469" t="n">
        <v>76</v>
      </c>
      <c r="N289" t="inlineStr">
        <is>
          <t>M6</t>
        </is>
      </c>
      <c r="O289">
        <f>A289&amp;"|"&amp;N289</f>
        <v/>
      </c>
    </row>
    <row r="290">
      <c r="A290" s="462" t="inlineStr">
        <is>
          <t>HERRERÍA</t>
        </is>
      </c>
      <c r="G290" s="463">
        <f>SUM(G291:G291)</f>
        <v/>
      </c>
    </row>
    <row r="291">
      <c r="A291" s="464" t="inlineStr">
        <is>
          <t>HRR10001</t>
        </is>
      </c>
      <c r="B291" s="465" t="inlineStr">
        <is>
          <t>ESTRUCTURA METÁLICA PROVISIONAL PARA BASE DE TINACO SOBRE CUBO DE ESCALERA Y SOBRE CUBO DE LAVANDERÍA: BASTIDOR DE PERFIL TUBULAR ESTRUCTURAL CON PLACAS DE APOYO ANCLADAS A LA LOSA CON TAQUETE EXPANSIVO EPOXICO Y PERNOS DE 1 1/2" X 1/4" Y ACABADO ANTICORROSIVO. INCLUYE HABILITADO, SOLDADURA, ANCLAJES, ELEVACIÓN, MONTAJE Y PINTURA. INCLUYE MATERIAL, HERRAMIENTA MENOR, MANO DE OBRA Y EQUIPO DE PROTECCIÓN PERSONAL.</t>
        </is>
      </c>
      <c r="C291" s="466" t="n">
        <v>1</v>
      </c>
      <c r="D291" s="467" t="inlineStr">
        <is>
          <t>pza</t>
        </is>
      </c>
      <c r="E291" s="468">
        <f>IF($M291="","",$M291*(1+$O$3))</f>
        <v/>
      </c>
      <c r="F291" s="468">
        <f>IF($E291="","",$E291*$O$4)</f>
        <v/>
      </c>
      <c r="G291" s="468">
        <f>IF(OR($C291="",$E291=""),"",$C291*$E291)</f>
        <v/>
      </c>
      <c r="M291" s="469" t="n">
        <v>2500</v>
      </c>
      <c r="N291" t="inlineStr">
        <is>
          <t>M6</t>
        </is>
      </c>
      <c r="O291">
        <f>A291&amp;"|"&amp;N291</f>
        <v/>
      </c>
    </row>
    <row r="292">
      <c r="A292" s="462" t="inlineStr">
        <is>
          <t>INSTALACIONES HIDROSANITARIAS</t>
        </is>
      </c>
      <c r="G292" s="463">
        <f>SUM(G293:G293)</f>
        <v/>
      </c>
    </row>
    <row r="293">
      <c r="A293" s="464" t="inlineStr">
        <is>
          <t>HSI14095</t>
        </is>
      </c>
      <c r="B293" s="465" t="inlineStr">
        <is>
          <t>OPCIÓN B · PREPARACIÓN VERTICAL HIDROSANITARIA PARA NIVEL FUTURO: TRAMOS DE TUBERÍA AHOGADOS CON TAPÓN Y GUÍA, DEJANDO PUNTAS IDENTIFICADAS SOBRE EL NIVEL DE LOSA. INCLUYE MATERIAL, HERRAMIENTA MENOR, MANO DE OBRA Y EQUIPO DE PROTECCIÓN PERSONAL.</t>
        </is>
      </c>
      <c r="C293" s="466" t="n">
        <v>1</v>
      </c>
      <c r="D293" s="467" t="inlineStr">
        <is>
          <t>LOTE</t>
        </is>
      </c>
      <c r="E293" s="468">
        <f>IF($M293="","",$M293*(1+$O$3))</f>
        <v/>
      </c>
      <c r="F293" s="468">
        <f>IF($E293="","",$E293*$O$4)</f>
        <v/>
      </c>
      <c r="G293" s="468">
        <f>IF(OR($C293="",$E293=""),"",$C293*$E293)</f>
        <v/>
      </c>
      <c r="M293" s="469" t="n">
        <v>800</v>
      </c>
      <c r="N293" t="inlineStr">
        <is>
          <t>M6</t>
        </is>
      </c>
      <c r="O293">
        <f>A293&amp;"|"&amp;N293</f>
        <v/>
      </c>
    </row>
    <row r="294">
      <c r="A294" s="462" t="inlineStr">
        <is>
          <t>INSTALACIONES ELÉCTRICAS</t>
        </is>
      </c>
      <c r="G294" s="463">
        <f>SUM(G295:G295)</f>
        <v/>
      </c>
    </row>
    <row r="295">
      <c r="A295" s="464" t="inlineStr">
        <is>
          <t>ELE12240</t>
        </is>
      </c>
      <c r="B295" s="465" t="inlineStr">
        <is>
          <t>OPCIÓN B · PREPARACIÓN VERTICAL ELÉCTRICA PARA NIVEL FUTURO: TUBERÍA CONDUIT AHOGADA CON GUÍA DE NYLON Y REGISTRO DE PASO, DEJANDO PUNTA IDENTIFICADA SOBRE EL NIVEL DE LOSA. INCLUYE MATERIAL, HERRAMIENTA MENOR, MANO DE OBRA Y EQUIPO DE PROTECCIÓN PERSONAL.</t>
        </is>
      </c>
      <c r="C295" s="466" t="n">
        <v>1</v>
      </c>
      <c r="D295" s="467" t="inlineStr">
        <is>
          <t>pza</t>
        </is>
      </c>
      <c r="E295" s="468">
        <f>IF($M295="","",$M295*(1+$O$3))</f>
        <v/>
      </c>
      <c r="F295" s="468">
        <f>IF($E295="","",$E295*$O$4)</f>
        <v/>
      </c>
      <c r="G295" s="468">
        <f>IF(OR($C295="",$E295=""),"",$C295*$E295)</f>
        <v/>
      </c>
      <c r="M295" s="469" t="n">
        <v>500</v>
      </c>
      <c r="N295" t="inlineStr">
        <is>
          <t>M6</t>
        </is>
      </c>
      <c r="O295">
        <f>A295&amp;"|"&amp;N295</f>
        <v/>
      </c>
    </row>
    <row r="296">
      <c r="A296" s="460" t="inlineStr">
        <is>
          <t>EXTRAORDINARIOS Y ACCESORIOS</t>
        </is>
      </c>
      <c r="G296" s="461">
        <f>G297+G313</f>
        <v/>
      </c>
    </row>
    <row r="297">
      <c r="A297" s="462" t="inlineStr">
        <is>
          <t>EXTRAORDINARIOS DE OBRA</t>
        </is>
      </c>
      <c r="G297" s="463">
        <f>SUM(G298:G312)</f>
        <v/>
      </c>
    </row>
    <row r="298">
      <c r="A298" s="464" t="inlineStr">
        <is>
          <t>EXT0001</t>
        </is>
      </c>
      <c r="B298" s="465" t="n"/>
      <c r="C298" s="466" t="n"/>
      <c r="D298" s="467" t="n"/>
      <c r="E298" s="468">
        <f>IF($M298="","",$M298*(1+$O$3))</f>
        <v/>
      </c>
      <c r="F298" s="468">
        <f>IF($E298="","",$E298*$O$4)</f>
        <v/>
      </c>
      <c r="G298" s="468">
        <f>IF(OR($C298="",$E298=""),"",$C298*$E298)</f>
        <v/>
      </c>
      <c r="M298" s="469" t="n"/>
      <c r="N298" t="inlineStr">
        <is>
          <t>M7</t>
        </is>
      </c>
      <c r="O298">
        <f>A298&amp;"|"&amp;N298</f>
        <v/>
      </c>
    </row>
    <row r="299">
      <c r="A299" s="464" t="inlineStr">
        <is>
          <t>EXT0002</t>
        </is>
      </c>
      <c r="B299" s="465" t="n"/>
      <c r="C299" s="466" t="n"/>
      <c r="D299" s="467" t="n"/>
      <c r="E299" s="468">
        <f>IF($M299="","",$M299*(1+$O$3))</f>
        <v/>
      </c>
      <c r="F299" s="468">
        <f>IF($E299="","",$E299*$O$4)</f>
        <v/>
      </c>
      <c r="G299" s="468">
        <f>IF(OR($C299="",$E299=""),"",$C299*$E299)</f>
        <v/>
      </c>
      <c r="M299" s="469" t="n"/>
      <c r="N299" t="inlineStr">
        <is>
          <t>M7</t>
        </is>
      </c>
      <c r="O299">
        <f>A299&amp;"|"&amp;N299</f>
        <v/>
      </c>
    </row>
    <row r="300">
      <c r="A300" s="464" t="inlineStr">
        <is>
          <t>EXT0003</t>
        </is>
      </c>
      <c r="B300" s="465" t="n"/>
      <c r="C300" s="466" t="n"/>
      <c r="D300" s="467" t="n"/>
      <c r="E300" s="468">
        <f>IF($M300="","",$M300*(1+$O$3))</f>
        <v/>
      </c>
      <c r="F300" s="468">
        <f>IF($E300="","",$E300*$O$4)</f>
        <v/>
      </c>
      <c r="G300" s="468">
        <f>IF(OR($C300="",$E300=""),"",$C300*$E300)</f>
        <v/>
      </c>
      <c r="M300" s="469" t="n"/>
      <c r="N300" t="inlineStr">
        <is>
          <t>M7</t>
        </is>
      </c>
      <c r="O300">
        <f>A300&amp;"|"&amp;N300</f>
        <v/>
      </c>
    </row>
    <row r="301">
      <c r="A301" s="464" t="inlineStr">
        <is>
          <t>EXT0004</t>
        </is>
      </c>
      <c r="B301" s="465" t="n"/>
      <c r="C301" s="466" t="n"/>
      <c r="D301" s="467" t="n"/>
      <c r="E301" s="468">
        <f>IF($M301="","",$M301*(1+$O$3))</f>
        <v/>
      </c>
      <c r="F301" s="468">
        <f>IF($E301="","",$E301*$O$4)</f>
        <v/>
      </c>
      <c r="G301" s="468">
        <f>IF(OR($C301="",$E301=""),"",$C301*$E301)</f>
        <v/>
      </c>
      <c r="M301" s="469" t="n"/>
      <c r="N301" t="inlineStr">
        <is>
          <t>M7</t>
        </is>
      </c>
      <c r="O301">
        <f>A301&amp;"|"&amp;N301</f>
        <v/>
      </c>
    </row>
    <row r="302">
      <c r="A302" s="464" t="inlineStr">
        <is>
          <t>EXT0005</t>
        </is>
      </c>
      <c r="B302" s="465" t="n"/>
      <c r="C302" s="466" t="n"/>
      <c r="D302" s="467" t="n"/>
      <c r="E302" s="468">
        <f>IF($M302="","",$M302*(1+$O$3))</f>
        <v/>
      </c>
      <c r="F302" s="468">
        <f>IF($E302="","",$E302*$O$4)</f>
        <v/>
      </c>
      <c r="G302" s="468">
        <f>IF(OR($C302="",$E302=""),"",$C302*$E302)</f>
        <v/>
      </c>
      <c r="M302" s="469" t="n"/>
      <c r="N302" t="inlineStr">
        <is>
          <t>M7</t>
        </is>
      </c>
      <c r="O302">
        <f>A302&amp;"|"&amp;N302</f>
        <v/>
      </c>
    </row>
    <row r="303">
      <c r="A303" s="464" t="inlineStr">
        <is>
          <t>EXT0006</t>
        </is>
      </c>
      <c r="B303" s="465" t="n"/>
      <c r="C303" s="466" t="n"/>
      <c r="D303" s="467" t="n"/>
      <c r="E303" s="468">
        <f>IF($M303="","",$M303*(1+$O$3))</f>
        <v/>
      </c>
      <c r="F303" s="468">
        <f>IF($E303="","",$E303*$O$4)</f>
        <v/>
      </c>
      <c r="G303" s="468">
        <f>IF(OR($C303="",$E303=""),"",$C303*$E303)</f>
        <v/>
      </c>
      <c r="M303" s="469" t="n"/>
      <c r="N303" t="inlineStr">
        <is>
          <t>M7</t>
        </is>
      </c>
      <c r="O303">
        <f>A303&amp;"|"&amp;N303</f>
        <v/>
      </c>
    </row>
    <row r="304">
      <c r="A304" s="464" t="inlineStr">
        <is>
          <t>EXT0007</t>
        </is>
      </c>
      <c r="B304" s="465" t="n"/>
      <c r="C304" s="466" t="n"/>
      <c r="D304" s="467" t="n"/>
      <c r="E304" s="468">
        <f>IF($M304="","",$M304*(1+$O$3))</f>
        <v/>
      </c>
      <c r="F304" s="468">
        <f>IF($E304="","",$E304*$O$4)</f>
        <v/>
      </c>
      <c r="G304" s="468">
        <f>IF(OR($C304="",$E304=""),"",$C304*$E304)</f>
        <v/>
      </c>
      <c r="M304" s="469" t="n"/>
      <c r="N304" t="inlineStr">
        <is>
          <t>M7</t>
        </is>
      </c>
      <c r="O304">
        <f>A304&amp;"|"&amp;N304</f>
        <v/>
      </c>
    </row>
    <row r="305">
      <c r="A305" s="464" t="inlineStr">
        <is>
          <t>EXT0008</t>
        </is>
      </c>
      <c r="B305" s="465" t="n"/>
      <c r="C305" s="466" t="n"/>
      <c r="D305" s="467" t="n"/>
      <c r="E305" s="468">
        <f>IF($M305="","",$M305*(1+$O$3))</f>
        <v/>
      </c>
      <c r="F305" s="468">
        <f>IF($E305="","",$E305*$O$4)</f>
        <v/>
      </c>
      <c r="G305" s="468">
        <f>IF(OR($C305="",$E305=""),"",$C305*$E305)</f>
        <v/>
      </c>
      <c r="M305" s="469" t="n"/>
      <c r="N305" t="inlineStr">
        <is>
          <t>M7</t>
        </is>
      </c>
      <c r="O305">
        <f>A305&amp;"|"&amp;N305</f>
        <v/>
      </c>
    </row>
    <row r="306">
      <c r="A306" s="464" t="inlineStr">
        <is>
          <t>EXT0009</t>
        </is>
      </c>
      <c r="B306" s="465" t="n"/>
      <c r="C306" s="466" t="n"/>
      <c r="D306" s="467" t="n"/>
      <c r="E306" s="468">
        <f>IF($M306="","",$M306*(1+$O$3))</f>
        <v/>
      </c>
      <c r="F306" s="468">
        <f>IF($E306="","",$E306*$O$4)</f>
        <v/>
      </c>
      <c r="G306" s="468">
        <f>IF(OR($C306="",$E306=""),"",$C306*$E306)</f>
        <v/>
      </c>
      <c r="M306" s="469" t="n"/>
      <c r="N306" t="inlineStr">
        <is>
          <t>M7</t>
        </is>
      </c>
      <c r="O306">
        <f>A306&amp;"|"&amp;N306</f>
        <v/>
      </c>
    </row>
    <row r="307">
      <c r="A307" s="464" t="inlineStr">
        <is>
          <t>EXT0010</t>
        </is>
      </c>
      <c r="B307" s="465" t="n"/>
      <c r="C307" s="466" t="n"/>
      <c r="D307" s="467" t="n"/>
      <c r="E307" s="468">
        <f>IF($M307="","",$M307*(1+$O$3))</f>
        <v/>
      </c>
      <c r="F307" s="468">
        <f>IF($E307="","",$E307*$O$4)</f>
        <v/>
      </c>
      <c r="G307" s="468">
        <f>IF(OR($C307="",$E307=""),"",$C307*$E307)</f>
        <v/>
      </c>
      <c r="M307" s="469" t="n"/>
      <c r="N307" t="inlineStr">
        <is>
          <t>M7</t>
        </is>
      </c>
      <c r="O307">
        <f>A307&amp;"|"&amp;N307</f>
        <v/>
      </c>
    </row>
    <row r="308">
      <c r="A308" s="464" t="inlineStr">
        <is>
          <t>EXT0011</t>
        </is>
      </c>
      <c r="B308" s="465" t="n"/>
      <c r="C308" s="466" t="n"/>
      <c r="D308" s="467" t="n"/>
      <c r="E308" s="468">
        <f>IF($M308="","",$M308*(1+$O$3))</f>
        <v/>
      </c>
      <c r="F308" s="468">
        <f>IF($E308="","",$E308*$O$4)</f>
        <v/>
      </c>
      <c r="G308" s="468">
        <f>IF(OR($C308="",$E308=""),"",$C308*$E308)</f>
        <v/>
      </c>
      <c r="M308" s="469" t="n"/>
      <c r="N308" t="inlineStr">
        <is>
          <t>M7</t>
        </is>
      </c>
      <c r="O308">
        <f>A308&amp;"|"&amp;N308</f>
        <v/>
      </c>
    </row>
    <row r="309">
      <c r="A309" s="464" t="inlineStr">
        <is>
          <t>EXT0012</t>
        </is>
      </c>
      <c r="B309" s="465" t="n"/>
      <c r="C309" s="466" t="n"/>
      <c r="D309" s="467" t="n"/>
      <c r="E309" s="468">
        <f>IF($M309="","",$M309*(1+$O$3))</f>
        <v/>
      </c>
      <c r="F309" s="468">
        <f>IF($E309="","",$E309*$O$4)</f>
        <v/>
      </c>
      <c r="G309" s="468">
        <f>IF(OR($C309="",$E309=""),"",$C309*$E309)</f>
        <v/>
      </c>
      <c r="M309" s="469" t="n"/>
      <c r="N309" t="inlineStr">
        <is>
          <t>M7</t>
        </is>
      </c>
      <c r="O309">
        <f>A309&amp;"|"&amp;N309</f>
        <v/>
      </c>
    </row>
    <row r="310">
      <c r="A310" s="464" t="inlineStr">
        <is>
          <t>EXT0013</t>
        </is>
      </c>
      <c r="B310" s="465" t="n"/>
      <c r="C310" s="466" t="n"/>
      <c r="D310" s="467" t="n"/>
      <c r="E310" s="468">
        <f>IF($M310="","",$M310*(1+$O$3))</f>
        <v/>
      </c>
      <c r="F310" s="468">
        <f>IF($E310="","",$E310*$O$4)</f>
        <v/>
      </c>
      <c r="G310" s="468">
        <f>IF(OR($C310="",$E310=""),"",$C310*$E310)</f>
        <v/>
      </c>
      <c r="M310" s="469" t="n"/>
      <c r="N310" t="inlineStr">
        <is>
          <t>M7</t>
        </is>
      </c>
      <c r="O310">
        <f>A310&amp;"|"&amp;N310</f>
        <v/>
      </c>
    </row>
    <row r="311">
      <c r="A311" s="464" t="inlineStr">
        <is>
          <t>EXT0014</t>
        </is>
      </c>
      <c r="B311" s="465" t="n"/>
      <c r="C311" s="466" t="n"/>
      <c r="D311" s="467" t="n"/>
      <c r="E311" s="468">
        <f>IF($M311="","",$M311*(1+$O$3))</f>
        <v/>
      </c>
      <c r="F311" s="468">
        <f>IF($E311="","",$E311*$O$4)</f>
        <v/>
      </c>
      <c r="G311" s="468">
        <f>IF(OR($C311="",$E311=""),"",$C311*$E311)</f>
        <v/>
      </c>
      <c r="M311" s="469" t="n"/>
      <c r="N311" t="inlineStr">
        <is>
          <t>M7</t>
        </is>
      </c>
      <c r="O311">
        <f>A311&amp;"|"&amp;N311</f>
        <v/>
      </c>
    </row>
    <row r="312">
      <c r="A312" s="464" t="inlineStr">
        <is>
          <t>EXT0015</t>
        </is>
      </c>
      <c r="B312" s="465" t="n"/>
      <c r="C312" s="466" t="n"/>
      <c r="D312" s="467" t="n"/>
      <c r="E312" s="468">
        <f>IF($M312="","",$M312*(1+$O$3))</f>
        <v/>
      </c>
      <c r="F312" s="468">
        <f>IF($E312="","",$E312*$O$4)</f>
        <v/>
      </c>
      <c r="G312" s="468">
        <f>IF(OR($C312="",$E312=""),"",$C312*$E312)</f>
        <v/>
      </c>
      <c r="M312" s="469" t="n"/>
      <c r="N312" t="inlineStr">
        <is>
          <t>M7</t>
        </is>
      </c>
      <c r="O312">
        <f>A312&amp;"|"&amp;N312</f>
        <v/>
      </c>
    </row>
    <row r="313">
      <c r="A313" s="462" t="inlineStr">
        <is>
          <t>ACCESORIOS Y REMATES DE AZOTEA</t>
        </is>
      </c>
      <c r="G313" s="463">
        <f>SUM(G314:G328)</f>
        <v/>
      </c>
    </row>
    <row r="314">
      <c r="A314" s="464" t="inlineStr">
        <is>
          <t>ACC0001</t>
        </is>
      </c>
      <c r="B314" s="465" t="n"/>
      <c r="C314" s="466" t="n"/>
      <c r="D314" s="467" t="n"/>
      <c r="E314" s="468">
        <f>IF($M314="","",$M314*(1+$O$3))</f>
        <v/>
      </c>
      <c r="F314" s="468">
        <f>IF($E314="","",$E314*$O$4)</f>
        <v/>
      </c>
      <c r="G314" s="468">
        <f>IF(OR($C314="",$E314=""),"",$C314*$E314)</f>
        <v/>
      </c>
      <c r="M314" s="469" t="n"/>
      <c r="N314" t="inlineStr">
        <is>
          <t>M7</t>
        </is>
      </c>
      <c r="O314">
        <f>A314&amp;"|"&amp;N314</f>
        <v/>
      </c>
    </row>
    <row r="315">
      <c r="A315" s="464" t="inlineStr">
        <is>
          <t>ACC0002</t>
        </is>
      </c>
      <c r="B315" s="465" t="n"/>
      <c r="C315" s="466" t="n"/>
      <c r="D315" s="467" t="n"/>
      <c r="E315" s="468">
        <f>IF($M315="","",$M315*(1+$O$3))</f>
        <v/>
      </c>
      <c r="F315" s="468">
        <f>IF($E315="","",$E315*$O$4)</f>
        <v/>
      </c>
      <c r="G315" s="468">
        <f>IF(OR($C315="",$E315=""),"",$C315*$E315)</f>
        <v/>
      </c>
      <c r="M315" s="469" t="n"/>
      <c r="N315" t="inlineStr">
        <is>
          <t>M7</t>
        </is>
      </c>
      <c r="O315">
        <f>A315&amp;"|"&amp;N315</f>
        <v/>
      </c>
    </row>
    <row r="316">
      <c r="A316" s="464" t="inlineStr">
        <is>
          <t>ACC0003</t>
        </is>
      </c>
      <c r="B316" s="465" t="n"/>
      <c r="C316" s="466" t="n"/>
      <c r="D316" s="467" t="n"/>
      <c r="E316" s="468">
        <f>IF($M316="","",$M316*(1+$O$3))</f>
        <v/>
      </c>
      <c r="F316" s="468">
        <f>IF($E316="","",$E316*$O$4)</f>
        <v/>
      </c>
      <c r="G316" s="468">
        <f>IF(OR($C316="",$E316=""),"",$C316*$E316)</f>
        <v/>
      </c>
      <c r="M316" s="469" t="n"/>
      <c r="N316" t="inlineStr">
        <is>
          <t>M7</t>
        </is>
      </c>
      <c r="O316">
        <f>A316&amp;"|"&amp;N316</f>
        <v/>
      </c>
    </row>
    <row r="317">
      <c r="A317" s="464" t="inlineStr">
        <is>
          <t>ACC0004</t>
        </is>
      </c>
      <c r="B317" s="465" t="n"/>
      <c r="C317" s="466" t="n"/>
      <c r="D317" s="467" t="n"/>
      <c r="E317" s="468">
        <f>IF($M317="","",$M317*(1+$O$3))</f>
        <v/>
      </c>
      <c r="F317" s="468">
        <f>IF($E317="","",$E317*$O$4)</f>
        <v/>
      </c>
      <c r="G317" s="468">
        <f>IF(OR($C317="",$E317=""),"",$C317*$E317)</f>
        <v/>
      </c>
      <c r="M317" s="469" t="n"/>
      <c r="N317" t="inlineStr">
        <is>
          <t>M7</t>
        </is>
      </c>
      <c r="O317">
        <f>A317&amp;"|"&amp;N317</f>
        <v/>
      </c>
    </row>
    <row r="318">
      <c r="A318" s="464" t="inlineStr">
        <is>
          <t>ACC0005</t>
        </is>
      </c>
      <c r="B318" s="465" t="n"/>
      <c r="C318" s="466" t="n"/>
      <c r="D318" s="467" t="n"/>
      <c r="E318" s="468">
        <f>IF($M318="","",$M318*(1+$O$3))</f>
        <v/>
      </c>
      <c r="F318" s="468">
        <f>IF($E318="","",$E318*$O$4)</f>
        <v/>
      </c>
      <c r="G318" s="468">
        <f>IF(OR($C318="",$E318=""),"",$C318*$E318)</f>
        <v/>
      </c>
      <c r="M318" s="469" t="n"/>
      <c r="N318" t="inlineStr">
        <is>
          <t>M7</t>
        </is>
      </c>
      <c r="O318">
        <f>A318&amp;"|"&amp;N318</f>
        <v/>
      </c>
    </row>
    <row r="319">
      <c r="A319" s="464" t="inlineStr">
        <is>
          <t>ACC0006</t>
        </is>
      </c>
      <c r="B319" s="465" t="n"/>
      <c r="C319" s="466" t="n"/>
      <c r="D319" s="467" t="n"/>
      <c r="E319" s="468">
        <f>IF($M319="","",$M319*(1+$O$3))</f>
        <v/>
      </c>
      <c r="F319" s="468">
        <f>IF($E319="","",$E319*$O$4)</f>
        <v/>
      </c>
      <c r="G319" s="468">
        <f>IF(OR($C319="",$E319=""),"",$C319*$E319)</f>
        <v/>
      </c>
      <c r="M319" s="469" t="n"/>
      <c r="N319" t="inlineStr">
        <is>
          <t>M7</t>
        </is>
      </c>
      <c r="O319">
        <f>A319&amp;"|"&amp;N319</f>
        <v/>
      </c>
    </row>
    <row r="320">
      <c r="A320" s="464" t="inlineStr">
        <is>
          <t>ACC0007</t>
        </is>
      </c>
      <c r="B320" s="465" t="n"/>
      <c r="C320" s="466" t="n"/>
      <c r="D320" s="467" t="n"/>
      <c r="E320" s="468">
        <f>IF($M320="","",$M320*(1+$O$3))</f>
        <v/>
      </c>
      <c r="F320" s="468">
        <f>IF($E320="","",$E320*$O$4)</f>
        <v/>
      </c>
      <c r="G320" s="468">
        <f>IF(OR($C320="",$E320=""),"",$C320*$E320)</f>
        <v/>
      </c>
      <c r="M320" s="469" t="n"/>
      <c r="N320" t="inlineStr">
        <is>
          <t>M7</t>
        </is>
      </c>
      <c r="O320">
        <f>A320&amp;"|"&amp;N320</f>
        <v/>
      </c>
    </row>
    <row r="321">
      <c r="A321" s="464" t="inlineStr">
        <is>
          <t>ACC0008</t>
        </is>
      </c>
      <c r="B321" s="465" t="n"/>
      <c r="C321" s="466" t="n"/>
      <c r="D321" s="467" t="n"/>
      <c r="E321" s="468">
        <f>IF($M321="","",$M321*(1+$O$3))</f>
        <v/>
      </c>
      <c r="F321" s="468">
        <f>IF($E321="","",$E321*$O$4)</f>
        <v/>
      </c>
      <c r="G321" s="468">
        <f>IF(OR($C321="",$E321=""),"",$C321*$E321)</f>
        <v/>
      </c>
      <c r="M321" s="469" t="n"/>
      <c r="N321" t="inlineStr">
        <is>
          <t>M7</t>
        </is>
      </c>
      <c r="O321">
        <f>A321&amp;"|"&amp;N321</f>
        <v/>
      </c>
    </row>
    <row r="322">
      <c r="A322" s="464" t="inlineStr">
        <is>
          <t>ACC0009</t>
        </is>
      </c>
      <c r="B322" s="465" t="n"/>
      <c r="C322" s="466" t="n"/>
      <c r="D322" s="467" t="n"/>
      <c r="E322" s="468">
        <f>IF($M322="","",$M322*(1+$O$3))</f>
        <v/>
      </c>
      <c r="F322" s="468">
        <f>IF($E322="","",$E322*$O$4)</f>
        <v/>
      </c>
      <c r="G322" s="468">
        <f>IF(OR($C322="",$E322=""),"",$C322*$E322)</f>
        <v/>
      </c>
      <c r="M322" s="469" t="n"/>
      <c r="N322" t="inlineStr">
        <is>
          <t>M7</t>
        </is>
      </c>
      <c r="O322">
        <f>A322&amp;"|"&amp;N322</f>
        <v/>
      </c>
    </row>
    <row r="323">
      <c r="A323" s="464" t="inlineStr">
        <is>
          <t>ACC0010</t>
        </is>
      </c>
      <c r="B323" s="465" t="n"/>
      <c r="C323" s="466" t="n"/>
      <c r="D323" s="467" t="n"/>
      <c r="E323" s="468">
        <f>IF($M323="","",$M323*(1+$O$3))</f>
        <v/>
      </c>
      <c r="F323" s="468">
        <f>IF($E323="","",$E323*$O$4)</f>
        <v/>
      </c>
      <c r="G323" s="468">
        <f>IF(OR($C323="",$E323=""),"",$C323*$E323)</f>
        <v/>
      </c>
      <c r="M323" s="469" t="n"/>
      <c r="N323" t="inlineStr">
        <is>
          <t>M7</t>
        </is>
      </c>
      <c r="O323">
        <f>A323&amp;"|"&amp;N323</f>
        <v/>
      </c>
    </row>
    <row r="324">
      <c r="A324" s="464" t="inlineStr">
        <is>
          <t>ACC0011</t>
        </is>
      </c>
      <c r="B324" s="465" t="n"/>
      <c r="C324" s="466" t="n"/>
      <c r="D324" s="467" t="n"/>
      <c r="E324" s="468">
        <f>IF($M324="","",$M324*(1+$O$3))</f>
        <v/>
      </c>
      <c r="F324" s="468">
        <f>IF($E324="","",$E324*$O$4)</f>
        <v/>
      </c>
      <c r="G324" s="468">
        <f>IF(OR($C324="",$E324=""),"",$C324*$E324)</f>
        <v/>
      </c>
      <c r="M324" s="469" t="n"/>
      <c r="N324" t="inlineStr">
        <is>
          <t>M7</t>
        </is>
      </c>
      <c r="O324">
        <f>A324&amp;"|"&amp;N324</f>
        <v/>
      </c>
    </row>
    <row r="325">
      <c r="A325" s="464" t="inlineStr">
        <is>
          <t>ACC0012</t>
        </is>
      </c>
      <c r="B325" s="465" t="n"/>
      <c r="C325" s="466" t="n"/>
      <c r="D325" s="467" t="n"/>
      <c r="E325" s="468">
        <f>IF($M325="","",$M325*(1+$O$3))</f>
        <v/>
      </c>
      <c r="F325" s="468">
        <f>IF($E325="","",$E325*$O$4)</f>
        <v/>
      </c>
      <c r="G325" s="468">
        <f>IF(OR($C325="",$E325=""),"",$C325*$E325)</f>
        <v/>
      </c>
      <c r="M325" s="469" t="n"/>
      <c r="N325" t="inlineStr">
        <is>
          <t>M7</t>
        </is>
      </c>
      <c r="O325">
        <f>A325&amp;"|"&amp;N325</f>
        <v/>
      </c>
    </row>
    <row r="326">
      <c r="A326" s="464" t="inlineStr">
        <is>
          <t>ACC0013</t>
        </is>
      </c>
      <c r="B326" s="465" t="n"/>
      <c r="C326" s="466" t="n"/>
      <c r="D326" s="467" t="n"/>
      <c r="E326" s="468">
        <f>IF($M326="","",$M326*(1+$O$3))</f>
        <v/>
      </c>
      <c r="F326" s="468">
        <f>IF($E326="","",$E326*$O$4)</f>
        <v/>
      </c>
      <c r="G326" s="468">
        <f>IF(OR($C326="",$E326=""),"",$C326*$E326)</f>
        <v/>
      </c>
      <c r="M326" s="469" t="n"/>
      <c r="N326" t="inlineStr">
        <is>
          <t>M7</t>
        </is>
      </c>
      <c r="O326">
        <f>A326&amp;"|"&amp;N326</f>
        <v/>
      </c>
    </row>
    <row r="327">
      <c r="A327" s="464" t="inlineStr">
        <is>
          <t>ACC0014</t>
        </is>
      </c>
      <c r="B327" s="465" t="n"/>
      <c r="C327" s="466" t="n"/>
      <c r="D327" s="467" t="n"/>
      <c r="E327" s="468">
        <f>IF($M327="","",$M327*(1+$O$3))</f>
        <v/>
      </c>
      <c r="F327" s="468">
        <f>IF($E327="","",$E327*$O$4)</f>
        <v/>
      </c>
      <c r="G327" s="468">
        <f>IF(OR($C327="",$E327=""),"",$C327*$E327)</f>
        <v/>
      </c>
      <c r="M327" s="469" t="n"/>
      <c r="N327" t="inlineStr">
        <is>
          <t>M7</t>
        </is>
      </c>
      <c r="O327">
        <f>A327&amp;"|"&amp;N327</f>
        <v/>
      </c>
    </row>
    <row r="328">
      <c r="A328" s="464" t="inlineStr">
        <is>
          <t>ACC0015</t>
        </is>
      </c>
      <c r="B328" s="465" t="n"/>
      <c r="C328" s="466" t="n"/>
      <c r="D328" s="467" t="n"/>
      <c r="E328" s="468">
        <f>IF($M328="","",$M328*(1+$O$3))</f>
        <v/>
      </c>
      <c r="F328" s="468">
        <f>IF($E328="","",$E328*$O$4)</f>
        <v/>
      </c>
      <c r="G328" s="468">
        <f>IF(OR($C328="",$E328=""),"",$C328*$E328)</f>
        <v/>
      </c>
      <c r="M328" s="469" t="n"/>
      <c r="N328" t="inlineStr">
        <is>
          <t>M7</t>
        </is>
      </c>
      <c r="O328">
        <f>A328&amp;"|"&amp;N328</f>
        <v/>
      </c>
    </row>
    <row r="330">
      <c r="E330" s="470" t="inlineStr">
        <is>
          <t>TOTAL GENERAL DEL PRESUPUESTO</t>
        </is>
      </c>
    </row>
    <row r="331">
      <c r="B331" s="470" t="inlineStr">
        <is>
          <t>SUBTOTAL COSTO DIRECTO</t>
        </is>
      </c>
      <c r="C331" s="471">
        <f>G10+G48+G123+G127+G131+G201+G204+G274+G277+G281+G296</f>
        <v/>
      </c>
      <c r="E331" s="472">
        <f>C331+C332</f>
        <v/>
      </c>
    </row>
    <row r="332">
      <c r="B332" s="470" t="inlineStr">
        <is>
          <t>IVA APLICADO</t>
        </is>
      </c>
      <c r="C332" s="471">
        <f>SUMPRODUCT(IFERROR($C$10:$C$328,0),IFERROR($F$10:$F$328,0))</f>
        <v/>
      </c>
    </row>
  </sheetData>
  <mergeCells count="52">
    <mergeCell ref="A54:F54"/>
    <mergeCell ref="A205:F205"/>
    <mergeCell ref="A277:F277"/>
    <mergeCell ref="A292:F292"/>
    <mergeCell ref="A128:F128"/>
    <mergeCell ref="A282:F282"/>
    <mergeCell ref="A80:F80"/>
    <mergeCell ref="A236:F236"/>
    <mergeCell ref="A56:F56"/>
    <mergeCell ref="A163:F163"/>
    <mergeCell ref="A26:F26"/>
    <mergeCell ref="A272:F272"/>
    <mergeCell ref="A294:F294"/>
    <mergeCell ref="A297:F297"/>
    <mergeCell ref="A204:F204"/>
    <mergeCell ref="A313:F313"/>
    <mergeCell ref="A42:F42"/>
    <mergeCell ref="A278:F278"/>
    <mergeCell ref="A23:F23"/>
    <mergeCell ref="A259:F259"/>
    <mergeCell ref="A234:F234"/>
    <mergeCell ref="A131:F131"/>
    <mergeCell ref="A290:F290"/>
    <mergeCell ref="A100:F100"/>
    <mergeCell ref="A20:F20"/>
    <mergeCell ref="A215:F215"/>
    <mergeCell ref="A10:F10"/>
    <mergeCell ref="A161:F161"/>
    <mergeCell ref="A199:F199"/>
    <mergeCell ref="A274:F274"/>
    <mergeCell ref="A102:F102"/>
    <mergeCell ref="A67:F67"/>
    <mergeCell ref="A202:F202"/>
    <mergeCell ref="A127:F127"/>
    <mergeCell ref="A48:F48"/>
    <mergeCell ref="A30:F30"/>
    <mergeCell ref="A114:F114"/>
    <mergeCell ref="A39:F39"/>
    <mergeCell ref="A186:F186"/>
    <mergeCell ref="A201:F201"/>
    <mergeCell ref="A275:F275"/>
    <mergeCell ref="A142:F142"/>
    <mergeCell ref="A11:F11"/>
    <mergeCell ref="A49:F49"/>
    <mergeCell ref="A51:F51"/>
    <mergeCell ref="A123:F123"/>
    <mergeCell ref="A296:F296"/>
    <mergeCell ref="A45:F45"/>
    <mergeCell ref="A132:F132"/>
    <mergeCell ref="A281:F281"/>
    <mergeCell ref="A119:F119"/>
    <mergeCell ref="A124:F124"/>
  </mergeCells>
  <conditionalFormatting sqref="A10:A328">
    <cfRule type="expression" priority="1" dxfId="11">
      <formula>AND($A10&lt;&gt;"",COUNTIF($A$10:$A$328,$A10)&gt;1)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2026-08-07T15:29:16Z</dcterms:created>
  <dcterms:modified xmlns:dcterms="http://purl.org/dc/terms/" xmlns:xsi="http://www.w3.org/2001/XMLSchema-instance" xsi:type="dcterms:W3CDTF">2026-08-07T17:34:33Z</dcterms:modified>
</cp:coreProperties>
</file>